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  <Override PartName="/xl/drawings/drawing132.xml" ContentType="application/vnd.openxmlformats-officedocument.drawing+xml"/>
  <Override PartName="/xl/drawings/drawing133.xml" ContentType="application/vnd.openxmlformats-officedocument.drawing+xml"/>
  <Override PartName="/xl/drawings/drawing134.xml" ContentType="application/vnd.openxmlformats-officedocument.drawing+xml"/>
  <Override PartName="/xl/drawings/drawing135.xml" ContentType="application/vnd.openxmlformats-officedocument.drawing+xml"/>
  <Override PartName="/xl/drawings/drawing136.xml" ContentType="application/vnd.openxmlformats-officedocument.drawing+xml"/>
  <Override PartName="/xl/drawings/drawing137.xml" ContentType="application/vnd.openxmlformats-officedocument.drawing+xml"/>
  <Override PartName="/xl/drawings/drawing138.xml" ContentType="application/vnd.openxmlformats-officedocument.drawing+xml"/>
  <Override PartName="/xl/drawings/drawing139.xml" ContentType="application/vnd.openxmlformats-officedocument.drawing+xml"/>
  <Override PartName="/xl/drawings/drawing140.xml" ContentType="application/vnd.openxmlformats-officedocument.drawing+xml"/>
  <Override PartName="/xl/drawings/drawing141.xml" ContentType="application/vnd.openxmlformats-officedocument.drawing+xml"/>
  <Override PartName="/xl/drawings/drawing142.xml" ContentType="application/vnd.openxmlformats-officedocument.drawing+xml"/>
  <Override PartName="/xl/drawings/drawing143.xml" ContentType="application/vnd.openxmlformats-officedocument.drawing+xml"/>
  <Override PartName="/xl/drawings/drawing144.xml" ContentType="application/vnd.openxmlformats-officedocument.drawing+xml"/>
  <Override PartName="/xl/drawings/drawing145.xml" ContentType="application/vnd.openxmlformats-officedocument.drawing+xml"/>
  <Override PartName="/xl/drawings/drawing146.xml" ContentType="application/vnd.openxmlformats-officedocument.drawing+xml"/>
  <Override PartName="/xl/drawings/drawing147.xml" ContentType="application/vnd.openxmlformats-officedocument.drawing+xml"/>
  <Override PartName="/xl/drawings/drawing148.xml" ContentType="application/vnd.openxmlformats-officedocument.drawing+xml"/>
  <Override PartName="/xl/drawings/drawing149.xml" ContentType="application/vnd.openxmlformats-officedocument.drawing+xml"/>
  <Override PartName="/xl/drawings/drawing150.xml" ContentType="application/vnd.openxmlformats-officedocument.drawing+xml"/>
  <Override PartName="/xl/drawings/drawing151.xml" ContentType="application/vnd.openxmlformats-officedocument.drawing+xml"/>
  <Override PartName="/xl/drawings/drawing152.xml" ContentType="application/vnd.openxmlformats-officedocument.drawing+xml"/>
  <Override PartName="/xl/drawings/drawing153.xml" ContentType="application/vnd.openxmlformats-officedocument.drawing+xml"/>
  <Override PartName="/xl/drawings/drawing154.xml" ContentType="application/vnd.openxmlformats-officedocument.drawing+xml"/>
  <Override PartName="/xl/drawings/drawing155.xml" ContentType="application/vnd.openxmlformats-officedocument.drawing+xml"/>
  <Override PartName="/xl/drawings/drawing156.xml" ContentType="application/vnd.openxmlformats-officedocument.drawing+xml"/>
  <Override PartName="/xl/drawings/drawing157.xml" ContentType="application/vnd.openxmlformats-officedocument.drawing+xml"/>
  <Override PartName="/xl/drawings/drawing158.xml" ContentType="application/vnd.openxmlformats-officedocument.drawing+xml"/>
  <Override PartName="/xl/drawings/drawing159.xml" ContentType="application/vnd.openxmlformats-officedocument.drawing+xml"/>
  <Override PartName="/xl/drawings/drawing160.xml" ContentType="application/vnd.openxmlformats-officedocument.drawing+xml"/>
  <Override PartName="/xl/drawings/drawing161.xml" ContentType="application/vnd.openxmlformats-officedocument.drawing+xml"/>
  <Override PartName="/xl/drawings/drawing162.xml" ContentType="application/vnd.openxmlformats-officedocument.drawing+xml"/>
  <Override PartName="/xl/drawings/drawing163.xml" ContentType="application/vnd.openxmlformats-officedocument.drawing+xml"/>
  <Override PartName="/xl/drawings/drawing164.xml" ContentType="application/vnd.openxmlformats-officedocument.drawing+xml"/>
  <Override PartName="/xl/drawings/drawing165.xml" ContentType="application/vnd.openxmlformats-officedocument.drawing+xml"/>
  <Override PartName="/xl/drawings/drawing166.xml" ContentType="application/vnd.openxmlformats-officedocument.drawing+xml"/>
  <Override PartName="/xl/drawings/drawing167.xml" ContentType="application/vnd.openxmlformats-officedocument.drawing+xml"/>
  <Override PartName="/xl/drawings/drawing168.xml" ContentType="application/vnd.openxmlformats-officedocument.drawing+xml"/>
  <Override PartName="/xl/drawings/drawing169.xml" ContentType="application/vnd.openxmlformats-officedocument.drawing+xml"/>
  <Override PartName="/xl/drawings/drawing170.xml" ContentType="application/vnd.openxmlformats-officedocument.drawing+xml"/>
  <Override PartName="/xl/drawings/drawing171.xml" ContentType="application/vnd.openxmlformats-officedocument.drawing+xml"/>
  <Override PartName="/xl/drawings/drawing172.xml" ContentType="application/vnd.openxmlformats-officedocument.drawing+xml"/>
  <Override PartName="/xl/drawings/drawing173.xml" ContentType="application/vnd.openxmlformats-officedocument.drawing+xml"/>
  <Override PartName="/xl/drawings/drawing174.xml" ContentType="application/vnd.openxmlformats-officedocument.drawing+xml"/>
  <Override PartName="/xl/drawings/drawing175.xml" ContentType="application/vnd.openxmlformats-officedocument.drawing+xml"/>
  <Override PartName="/xl/drawings/drawing176.xml" ContentType="application/vnd.openxmlformats-officedocument.drawing+xml"/>
  <Override PartName="/xl/drawings/drawing177.xml" ContentType="application/vnd.openxmlformats-officedocument.drawing+xml"/>
  <Override PartName="/xl/drawings/drawing178.xml" ContentType="application/vnd.openxmlformats-officedocument.drawing+xml"/>
  <Override PartName="/xl/drawings/drawing179.xml" ContentType="application/vnd.openxmlformats-officedocument.drawing+xml"/>
  <Override PartName="/xl/drawings/drawing180.xml" ContentType="application/vnd.openxmlformats-officedocument.drawing+xml"/>
  <Override PartName="/xl/drawings/drawing181.xml" ContentType="application/vnd.openxmlformats-officedocument.drawing+xml"/>
  <Override PartName="/xl/drawings/drawing182.xml" ContentType="application/vnd.openxmlformats-officedocument.drawing+xml"/>
  <Override PartName="/xl/drawings/drawing183.xml" ContentType="application/vnd.openxmlformats-officedocument.drawing+xml"/>
  <Override PartName="/xl/drawings/drawing184.xml" ContentType="application/vnd.openxmlformats-officedocument.drawing+xml"/>
  <Override PartName="/xl/drawings/drawing185.xml" ContentType="application/vnd.openxmlformats-officedocument.drawing+xml"/>
  <Override PartName="/xl/drawings/drawing186.xml" ContentType="application/vnd.openxmlformats-officedocument.drawing+xml"/>
  <Override PartName="/xl/drawings/drawing187.xml" ContentType="application/vnd.openxmlformats-officedocument.drawing+xml"/>
  <Override PartName="/xl/drawings/drawing188.xml" ContentType="application/vnd.openxmlformats-officedocument.drawing+xml"/>
  <Override PartName="/xl/drawings/drawing189.xml" ContentType="application/vnd.openxmlformats-officedocument.drawing+xml"/>
  <Override PartName="/xl/drawings/drawing190.xml" ContentType="application/vnd.openxmlformats-officedocument.drawing+xml"/>
  <Override PartName="/xl/drawings/drawing191.xml" ContentType="application/vnd.openxmlformats-officedocument.drawing+xml"/>
  <Override PartName="/xl/drawings/drawing192.xml" ContentType="application/vnd.openxmlformats-officedocument.drawing+xml"/>
  <Override PartName="/xl/drawings/drawing193.xml" ContentType="application/vnd.openxmlformats-officedocument.drawing+xml"/>
  <Override PartName="/xl/drawings/drawing194.xml" ContentType="application/vnd.openxmlformats-officedocument.drawing+xml"/>
  <Override PartName="/xl/drawings/drawing195.xml" ContentType="application/vnd.openxmlformats-officedocument.drawing+xml"/>
  <Override PartName="/xl/drawings/drawing196.xml" ContentType="application/vnd.openxmlformats-officedocument.drawing+xml"/>
  <Override PartName="/xl/drawings/drawing197.xml" ContentType="application/vnd.openxmlformats-officedocument.drawing+xml"/>
  <Override PartName="/xl/drawings/drawing198.xml" ContentType="application/vnd.openxmlformats-officedocument.drawing+xml"/>
  <Override PartName="/xl/drawings/drawing199.xml" ContentType="application/vnd.openxmlformats-officedocument.drawing+xml"/>
  <Override PartName="/xl/drawings/drawing200.xml" ContentType="application/vnd.openxmlformats-officedocument.drawing+xml"/>
  <Override PartName="/xl/drawings/drawing201.xml" ContentType="application/vnd.openxmlformats-officedocument.drawing+xml"/>
  <Override PartName="/xl/drawings/drawing202.xml" ContentType="application/vnd.openxmlformats-officedocument.drawing+xml"/>
  <Override PartName="/xl/drawings/drawing203.xml" ContentType="application/vnd.openxmlformats-officedocument.drawing+xml"/>
  <Override PartName="/xl/drawings/drawing204.xml" ContentType="application/vnd.openxmlformats-officedocument.drawing+xml"/>
  <Override PartName="/xl/drawings/drawing205.xml" ContentType="application/vnd.openxmlformats-officedocument.drawing+xml"/>
  <Override PartName="/xl/drawings/drawing206.xml" ContentType="application/vnd.openxmlformats-officedocument.drawing+xml"/>
  <Override PartName="/xl/drawings/drawing207.xml" ContentType="application/vnd.openxmlformats-officedocument.drawing+xml"/>
  <Override PartName="/xl/drawings/drawing208.xml" ContentType="application/vnd.openxmlformats-officedocument.drawing+xml"/>
  <Override PartName="/xl/drawings/drawing209.xml" ContentType="application/vnd.openxmlformats-officedocument.drawing+xml"/>
  <Override PartName="/xl/drawings/drawing210.xml" ContentType="application/vnd.openxmlformats-officedocument.drawing+xml"/>
  <Override PartName="/xl/drawings/drawing211.xml" ContentType="application/vnd.openxmlformats-officedocument.drawing+xml"/>
  <Override PartName="/xl/drawings/drawing212.xml" ContentType="application/vnd.openxmlformats-officedocument.drawing+xml"/>
  <Override PartName="/xl/drawings/drawing213.xml" ContentType="application/vnd.openxmlformats-officedocument.drawing+xml"/>
  <Override PartName="/xl/drawings/drawing214.xml" ContentType="application/vnd.openxmlformats-officedocument.drawing+xml"/>
  <Override PartName="/xl/drawings/drawing215.xml" ContentType="application/vnd.openxmlformats-officedocument.drawing+xml"/>
  <Override PartName="/xl/drawings/drawing216.xml" ContentType="application/vnd.openxmlformats-officedocument.drawing+xml"/>
  <Override PartName="/xl/drawings/drawing217.xml" ContentType="application/vnd.openxmlformats-officedocument.drawing+xml"/>
  <Override PartName="/xl/drawings/drawing218.xml" ContentType="application/vnd.openxmlformats-officedocument.drawing+xml"/>
  <Override PartName="/xl/drawings/drawing219.xml" ContentType="application/vnd.openxmlformats-officedocument.drawing+xml"/>
  <Override PartName="/xl/drawings/drawing220.xml" ContentType="application/vnd.openxmlformats-officedocument.drawing+xml"/>
  <Override PartName="/xl/drawings/drawing221.xml" ContentType="application/vnd.openxmlformats-officedocument.drawing+xml"/>
  <Override PartName="/xl/drawings/drawing222.xml" ContentType="application/vnd.openxmlformats-officedocument.drawing+xml"/>
  <Override PartName="/xl/drawings/drawing223.xml" ContentType="application/vnd.openxmlformats-officedocument.drawing+xml"/>
  <Override PartName="/xl/drawings/drawing224.xml" ContentType="application/vnd.openxmlformats-officedocument.drawing+xml"/>
  <Override PartName="/xl/drawings/drawing225.xml" ContentType="application/vnd.openxmlformats-officedocument.drawing+xml"/>
  <Override PartName="/xl/drawings/drawing226.xml" ContentType="application/vnd.openxmlformats-officedocument.drawing+xml"/>
  <Override PartName="/xl/drawings/drawing227.xml" ContentType="application/vnd.openxmlformats-officedocument.drawing+xml"/>
  <Override PartName="/xl/drawings/drawing228.xml" ContentType="application/vnd.openxmlformats-officedocument.drawing+xml"/>
  <Override PartName="/xl/drawings/drawing229.xml" ContentType="application/vnd.openxmlformats-officedocument.drawing+xml"/>
  <Override PartName="/xl/drawings/drawing230.xml" ContentType="application/vnd.openxmlformats-officedocument.drawing+xml"/>
  <Override PartName="/xl/drawings/drawing231.xml" ContentType="application/vnd.openxmlformats-officedocument.drawing+xml"/>
  <Override PartName="/xl/drawings/drawing232.xml" ContentType="application/vnd.openxmlformats-officedocument.drawing+xml"/>
  <Override PartName="/xl/drawings/drawing233.xml" ContentType="application/vnd.openxmlformats-officedocument.drawing+xml"/>
  <Override PartName="/xl/drawings/drawing234.xml" ContentType="application/vnd.openxmlformats-officedocument.drawing+xml"/>
  <Override PartName="/xl/drawings/drawing235.xml" ContentType="application/vnd.openxmlformats-officedocument.drawing+xml"/>
  <Override PartName="/xl/drawings/drawing236.xml" ContentType="application/vnd.openxmlformats-officedocument.drawing+xml"/>
  <Override PartName="/xl/drawings/drawing237.xml" ContentType="application/vnd.openxmlformats-officedocument.drawing+xml"/>
  <Override PartName="/xl/drawings/drawing238.xml" ContentType="application/vnd.openxmlformats-officedocument.drawing+xml"/>
  <Override PartName="/xl/drawings/drawing239.xml" ContentType="application/vnd.openxmlformats-officedocument.drawing+xml"/>
  <Override PartName="/xl/drawings/drawing240.xml" ContentType="application/vnd.openxmlformats-officedocument.drawing+xml"/>
  <Override PartName="/xl/drawings/drawing241.xml" ContentType="application/vnd.openxmlformats-officedocument.drawing+xml"/>
  <Override PartName="/xl/drawings/drawing242.xml" ContentType="application/vnd.openxmlformats-officedocument.drawing+xml"/>
  <Override PartName="/xl/drawings/drawing243.xml" ContentType="application/vnd.openxmlformats-officedocument.drawing+xml"/>
  <Override PartName="/xl/drawings/drawing24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SunitaPfitzner\Public First Dropbox\Policy and Research Team\Polling\Client Tables\Sky Trends\"/>
    </mc:Choice>
  </mc:AlternateContent>
  <xr:revisionPtr revIDLastSave="0" documentId="13_ncr:1_{DD26C434-0237-4D39-8E71-A94A8BF8A2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ver Sheet" sheetId="1" r:id="rId1"/>
    <sheet name="Contents" sheetId="2" r:id="rId2"/>
    <sheet name="Full Results" sheetId="3" r:id="rId3"/>
    <sheet name="Table 1" sheetId="4" r:id="rId4"/>
    <sheet name="Table 2" sheetId="5" r:id="rId5"/>
    <sheet name="Table 3" sheetId="6" r:id="rId6"/>
    <sheet name="Table 4" sheetId="7" r:id="rId7"/>
    <sheet name="Table 5" sheetId="8" r:id="rId8"/>
    <sheet name="Table 6" sheetId="9" r:id="rId9"/>
    <sheet name="Table 7" sheetId="10" r:id="rId10"/>
    <sheet name="Table 8" sheetId="11" r:id="rId11"/>
    <sheet name="Table 9" sheetId="12" r:id="rId12"/>
    <sheet name="Table 10" sheetId="13" r:id="rId13"/>
    <sheet name="Table 11" sheetId="14" r:id="rId14"/>
    <sheet name="Table 12" sheetId="15" r:id="rId15"/>
    <sheet name="Table 13" sheetId="16" r:id="rId16"/>
    <sheet name="Table 14" sheetId="17" r:id="rId17"/>
    <sheet name="Table 15" sheetId="18" r:id="rId18"/>
    <sheet name="Table 16" sheetId="19" r:id="rId19"/>
    <sheet name="Table 17" sheetId="20" r:id="rId20"/>
    <sheet name="Table 18" sheetId="21" r:id="rId21"/>
    <sheet name="Table 19" sheetId="22" r:id="rId22"/>
    <sheet name="Table 20" sheetId="23" r:id="rId23"/>
    <sheet name="Table 21" sheetId="24" r:id="rId24"/>
    <sheet name="Table 22" sheetId="25" r:id="rId25"/>
    <sheet name="Table 23" sheetId="26" r:id="rId26"/>
    <sheet name="Table 24" sheetId="27" r:id="rId27"/>
    <sheet name="Table 25" sheetId="28" r:id="rId28"/>
    <sheet name="Table 26" sheetId="29" r:id="rId29"/>
    <sheet name="Table 27" sheetId="30" r:id="rId30"/>
    <sheet name="Table 28" sheetId="31" r:id="rId31"/>
    <sheet name="Table 29" sheetId="32" r:id="rId32"/>
    <sheet name="Table 30" sheetId="33" r:id="rId33"/>
    <sheet name="Table 31" sheetId="34" r:id="rId34"/>
    <sheet name="Table 32" sheetId="35" r:id="rId35"/>
    <sheet name="Table 33" sheetId="36" r:id="rId36"/>
    <sheet name="Table 34" sheetId="37" r:id="rId37"/>
    <sheet name="Table 35" sheetId="38" r:id="rId38"/>
    <sheet name="Table 36" sheetId="39" r:id="rId39"/>
    <sheet name="Table 37" sheetId="40" r:id="rId40"/>
    <sheet name="Table 38" sheetId="41" r:id="rId41"/>
    <sheet name="Table 39" sheetId="42" r:id="rId42"/>
    <sheet name="Table 40" sheetId="43" r:id="rId43"/>
    <sheet name="Table 41" sheetId="44" r:id="rId44"/>
    <sheet name="Table 42" sheetId="45" r:id="rId45"/>
    <sheet name="Table 43" sheetId="46" r:id="rId46"/>
    <sheet name="Table 44" sheetId="47" r:id="rId47"/>
    <sheet name="Table 45" sheetId="48" r:id="rId48"/>
    <sheet name="Table 46" sheetId="49" r:id="rId49"/>
    <sheet name="Table 47" sheetId="50" r:id="rId50"/>
    <sheet name="Table 48" sheetId="51" r:id="rId51"/>
    <sheet name="Table 49" sheetId="52" r:id="rId52"/>
    <sheet name="Table 50" sheetId="53" r:id="rId53"/>
    <sheet name="Table 51" sheetId="54" r:id="rId54"/>
    <sheet name="Table 52" sheetId="55" r:id="rId55"/>
    <sheet name="Table 53" sheetId="56" r:id="rId56"/>
    <sheet name="Table 54" sheetId="57" r:id="rId57"/>
    <sheet name="Table 55" sheetId="58" r:id="rId58"/>
    <sheet name="Table 56" sheetId="59" r:id="rId59"/>
    <sheet name="Table 57" sheetId="60" r:id="rId60"/>
    <sheet name="Table 58" sheetId="61" r:id="rId61"/>
    <sheet name="Table 59" sheetId="62" r:id="rId62"/>
    <sheet name="Table 60" sheetId="63" r:id="rId63"/>
    <sheet name="Table 61" sheetId="64" r:id="rId64"/>
    <sheet name="Table 62" sheetId="65" r:id="rId65"/>
    <sheet name="Table 63" sheetId="66" r:id="rId66"/>
    <sheet name="Table 64" sheetId="67" r:id="rId67"/>
    <sheet name="Table 65" sheetId="68" r:id="rId68"/>
    <sheet name="Table 66" sheetId="69" r:id="rId69"/>
    <sheet name="Table 67" sheetId="70" r:id="rId70"/>
    <sheet name="Table 68" sheetId="71" r:id="rId71"/>
    <sheet name="Table 69" sheetId="72" r:id="rId72"/>
    <sheet name="Table 70" sheetId="73" r:id="rId73"/>
    <sheet name="Table 71" sheetId="74" r:id="rId74"/>
    <sheet name="Table 72" sheetId="75" r:id="rId75"/>
    <sheet name="Table 73" sheetId="76" r:id="rId76"/>
    <sheet name="Table 74" sheetId="77" r:id="rId77"/>
    <sheet name="Table 75" sheetId="78" r:id="rId78"/>
    <sheet name="Table 76" sheetId="79" r:id="rId79"/>
    <sheet name="Table 77" sheetId="80" r:id="rId80"/>
    <sheet name="Table 78" sheetId="81" r:id="rId81"/>
    <sheet name="Table 79" sheetId="82" r:id="rId82"/>
    <sheet name="Table 80" sheetId="83" r:id="rId83"/>
    <sheet name="Table 81" sheetId="84" r:id="rId84"/>
    <sheet name="Table 82" sheetId="85" r:id="rId85"/>
    <sheet name="Table 83" sheetId="86" r:id="rId86"/>
    <sheet name="Table 84" sheetId="87" r:id="rId87"/>
    <sheet name="Table 85" sheetId="88" r:id="rId88"/>
    <sheet name="Table 86" sheetId="89" r:id="rId89"/>
    <sheet name="Table 87" sheetId="90" r:id="rId90"/>
    <sheet name="Table 88" sheetId="91" r:id="rId91"/>
    <sheet name="Table 89" sheetId="92" r:id="rId92"/>
    <sheet name="Table 90" sheetId="93" r:id="rId93"/>
    <sheet name="Table 91" sheetId="94" r:id="rId94"/>
    <sheet name="Table 92" sheetId="95" r:id="rId95"/>
    <sheet name="Table 93" sheetId="96" r:id="rId96"/>
    <sheet name="Table 94" sheetId="97" r:id="rId97"/>
    <sheet name="Table 95" sheetId="98" r:id="rId98"/>
    <sheet name="Table 96" sheetId="99" r:id="rId99"/>
    <sheet name="Table 97" sheetId="100" r:id="rId100"/>
    <sheet name="Table 98" sheetId="101" r:id="rId101"/>
    <sheet name="Table 99" sheetId="102" r:id="rId102"/>
    <sheet name="Table 100" sheetId="103" r:id="rId103"/>
    <sheet name="Table 101" sheetId="104" r:id="rId104"/>
    <sheet name="Table 102" sheetId="105" r:id="rId105"/>
    <sheet name="Table 103" sheetId="106" r:id="rId106"/>
    <sheet name="Table 104" sheetId="107" r:id="rId107"/>
    <sheet name="Table 105" sheetId="108" r:id="rId108"/>
    <sheet name="Table 106" sheetId="109" r:id="rId109"/>
    <sheet name="Table 107" sheetId="110" r:id="rId110"/>
    <sheet name="Table 108" sheetId="111" r:id="rId111"/>
    <sheet name="Table 109" sheetId="112" r:id="rId112"/>
    <sheet name="Table 110" sheetId="113" r:id="rId113"/>
    <sheet name="Table 111" sheetId="114" r:id="rId114"/>
    <sheet name="Table 112" sheetId="115" r:id="rId115"/>
    <sheet name="Table 113" sheetId="116" r:id="rId116"/>
    <sheet name="Table 114" sheetId="117" r:id="rId117"/>
    <sheet name="Table 115" sheetId="118" r:id="rId118"/>
    <sheet name="Table 116" sheetId="119" r:id="rId119"/>
    <sheet name="Table 117" sheetId="120" r:id="rId120"/>
    <sheet name="Table 118" sheetId="121" r:id="rId121"/>
    <sheet name="Table 119" sheetId="122" r:id="rId122"/>
    <sheet name="Table 120" sheetId="123" r:id="rId123"/>
    <sheet name="Table 121" sheetId="124" r:id="rId124"/>
    <sheet name="Table 122" sheetId="125" r:id="rId125"/>
    <sheet name="Table 123" sheetId="126" r:id="rId126"/>
    <sheet name="Table 124" sheetId="127" r:id="rId127"/>
    <sheet name="Table 125" sheetId="128" r:id="rId128"/>
    <sheet name="Table 126" sheetId="129" r:id="rId129"/>
    <sheet name="Table 127" sheetId="130" r:id="rId130"/>
    <sheet name="Table 128" sheetId="131" r:id="rId131"/>
    <sheet name="Table 129" sheetId="132" r:id="rId132"/>
    <sheet name="Table 130" sheetId="133" r:id="rId133"/>
    <sheet name="Table 131" sheetId="134" r:id="rId134"/>
    <sheet name="Table 132" sheetId="135" r:id="rId135"/>
    <sheet name="Table 133" sheetId="136" r:id="rId136"/>
    <sheet name="Table 134" sheetId="137" r:id="rId137"/>
    <sheet name="Table 135" sheetId="138" r:id="rId138"/>
    <sheet name="Table 136" sheetId="139" r:id="rId139"/>
    <sheet name="Table 137" sheetId="140" r:id="rId140"/>
    <sheet name="Table 138" sheetId="141" r:id="rId141"/>
    <sheet name="Table 139" sheetId="142" r:id="rId142"/>
    <sheet name="Table 140" sheetId="143" r:id="rId143"/>
    <sheet name="Table 141" sheetId="144" r:id="rId144"/>
    <sheet name="Table 142" sheetId="145" r:id="rId145"/>
    <sheet name="Table 143" sheetId="146" r:id="rId146"/>
    <sheet name="Table 144" sheetId="147" r:id="rId147"/>
    <sheet name="Table 145" sheetId="148" r:id="rId148"/>
    <sheet name="Table 146" sheetId="149" r:id="rId149"/>
    <sheet name="Table 147" sheetId="150" r:id="rId150"/>
    <sheet name="Table 148" sheetId="151" r:id="rId151"/>
    <sheet name="Table 149" sheetId="152" r:id="rId152"/>
    <sheet name="Table 150" sheetId="153" r:id="rId153"/>
    <sheet name="Table 151" sheetId="154" r:id="rId154"/>
    <sheet name="Table 152" sheetId="155" r:id="rId155"/>
    <sheet name="Table 153" sheetId="156" r:id="rId156"/>
    <sheet name="Table 154" sheetId="157" r:id="rId157"/>
    <sheet name="Table 155" sheetId="158" r:id="rId158"/>
    <sheet name="Table 156" sheetId="159" r:id="rId159"/>
    <sheet name="Table 157" sheetId="160" r:id="rId160"/>
    <sheet name="Table 158" sheetId="161" r:id="rId161"/>
    <sheet name="Table 159" sheetId="162" r:id="rId162"/>
    <sheet name="Table 160" sheetId="163" r:id="rId163"/>
    <sheet name="Table 161" sheetId="164" r:id="rId164"/>
    <sheet name="Table 162" sheetId="165" r:id="rId165"/>
    <sheet name="Table 163" sheetId="166" r:id="rId166"/>
    <sheet name="Table 164" sheetId="167" r:id="rId167"/>
    <sheet name="Table 165" sheetId="168" r:id="rId168"/>
    <sheet name="Table 166" sheetId="169" r:id="rId169"/>
    <sheet name="Table 167" sheetId="170" r:id="rId170"/>
    <sheet name="Table 168" sheetId="171" r:id="rId171"/>
    <sheet name="Table 169" sheetId="172" r:id="rId172"/>
    <sheet name="Table 170" sheetId="173" r:id="rId173"/>
    <sheet name="Table 171" sheetId="174" r:id="rId174"/>
    <sheet name="Table 172" sheetId="175" r:id="rId175"/>
    <sheet name="Table 173" sheetId="176" r:id="rId176"/>
    <sheet name="Table 174" sheetId="177" r:id="rId177"/>
    <sheet name="Table 175" sheetId="178" r:id="rId178"/>
    <sheet name="Table 176" sheetId="179" r:id="rId179"/>
    <sheet name="Table 177" sheetId="180" r:id="rId180"/>
    <sheet name="Table 178" sheetId="181" r:id="rId181"/>
    <sheet name="Table 179" sheetId="182" r:id="rId182"/>
    <sheet name="Table 180" sheetId="183" r:id="rId183"/>
    <sheet name="Table 181" sheetId="184" r:id="rId184"/>
    <sheet name="Table 182" sheetId="185" r:id="rId185"/>
    <sheet name="Table 183" sheetId="186" r:id="rId186"/>
    <sheet name="Table 184" sheetId="187" r:id="rId187"/>
    <sheet name="Table 185" sheetId="188" r:id="rId188"/>
    <sheet name="Table 186" sheetId="189" r:id="rId189"/>
    <sheet name="Table 187" sheetId="190" r:id="rId190"/>
    <sheet name="Table 188" sheetId="191" r:id="rId191"/>
    <sheet name="Table 189" sheetId="192" r:id="rId192"/>
    <sheet name="Table 190" sheetId="193" r:id="rId193"/>
    <sheet name="Table 191" sheetId="194" r:id="rId194"/>
    <sheet name="Table 192" sheetId="195" r:id="rId195"/>
    <sheet name="Table 193" sheetId="196" r:id="rId196"/>
    <sheet name="Table 194" sheetId="197" r:id="rId197"/>
    <sheet name="Table 195" sheetId="198" r:id="rId198"/>
    <sheet name="Table 196" sheetId="199" r:id="rId199"/>
    <sheet name="Table 197" sheetId="200" r:id="rId200"/>
    <sheet name="Table 198" sheetId="201" r:id="rId201"/>
    <sheet name="Table 199" sheetId="202" r:id="rId202"/>
    <sheet name="Table 200" sheetId="203" r:id="rId203"/>
    <sheet name="Table 201" sheetId="204" r:id="rId204"/>
    <sheet name="Table 202" sheetId="205" r:id="rId205"/>
    <sheet name="Table 203" sheetId="206" r:id="rId206"/>
    <sheet name="Table 204" sheetId="207" r:id="rId207"/>
    <sheet name="Table 205" sheetId="208" r:id="rId208"/>
    <sheet name="Table 206" sheetId="209" r:id="rId209"/>
    <sheet name="Table 207" sheetId="210" r:id="rId210"/>
    <sheet name="Table 208" sheetId="211" r:id="rId211"/>
    <sheet name="Table 209" sheetId="212" r:id="rId212"/>
    <sheet name="Table 210" sheetId="213" r:id="rId213"/>
    <sheet name="Table 211" sheetId="214" r:id="rId214"/>
    <sheet name="Table 212" sheetId="215" r:id="rId215"/>
    <sheet name="Table 213" sheetId="216" r:id="rId216"/>
    <sheet name="Table 214" sheetId="217" r:id="rId217"/>
    <sheet name="Table 215" sheetId="218" r:id="rId218"/>
    <sheet name="Table 216" sheetId="219" r:id="rId219"/>
    <sheet name="Table 217" sheetId="220" r:id="rId220"/>
    <sheet name="Table 218" sheetId="221" r:id="rId221"/>
    <sheet name="Table 219" sheetId="222" r:id="rId222"/>
    <sheet name="Table 220" sheetId="223" r:id="rId223"/>
    <sheet name="Table 221" sheetId="224" r:id="rId224"/>
    <sheet name="Table 222" sheetId="225" r:id="rId225"/>
    <sheet name="Table 223" sheetId="226" r:id="rId226"/>
    <sheet name="Table 224" sheetId="227" r:id="rId227"/>
    <sheet name="Table 225" sheetId="228" r:id="rId228"/>
    <sheet name="Table 226" sheetId="229" r:id="rId229"/>
    <sheet name="Table 227" sheetId="230" r:id="rId230"/>
    <sheet name="Table 228" sheetId="231" r:id="rId231"/>
    <sheet name="Table 229" sheetId="232" r:id="rId232"/>
    <sheet name="Table 230" sheetId="233" r:id="rId233"/>
    <sheet name="Table 231" sheetId="234" r:id="rId234"/>
    <sheet name="Table 232" sheetId="235" r:id="rId235"/>
    <sheet name="Table 233" sheetId="236" r:id="rId236"/>
    <sheet name="Table 234" sheetId="237" r:id="rId237"/>
    <sheet name="Table 235" sheetId="238" r:id="rId238"/>
    <sheet name="Table 236" sheetId="239" r:id="rId239"/>
    <sheet name="Table 237" sheetId="240" r:id="rId240"/>
    <sheet name="Table 238" sheetId="241" r:id="rId241"/>
    <sheet name="Table 239" sheetId="242" r:id="rId242"/>
    <sheet name="Table 240" sheetId="243" r:id="rId243"/>
    <sheet name="Table 241" sheetId="244" r:id="rId24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244" l="1"/>
  <c r="B19" i="243"/>
  <c r="B19" i="242"/>
  <c r="B19" i="241"/>
  <c r="B19" i="240"/>
  <c r="B19" i="239"/>
  <c r="B19" i="238"/>
  <c r="B19" i="237"/>
  <c r="B19" i="236"/>
  <c r="B19" i="235"/>
  <c r="B18" i="234"/>
  <c r="B18" i="233"/>
  <c r="B18" i="232"/>
  <c r="B18" i="231"/>
  <c r="B18" i="230"/>
  <c r="B18" i="229"/>
  <c r="B18" i="228"/>
  <c r="B18" i="227"/>
  <c r="B19" i="226"/>
  <c r="B19" i="225"/>
  <c r="B19" i="224"/>
  <c r="B19" i="223"/>
  <c r="B19" i="222"/>
  <c r="B19" i="221"/>
  <c r="B19" i="220"/>
  <c r="B19" i="219"/>
  <c r="B19" i="218"/>
  <c r="B19" i="217"/>
  <c r="B19" i="216"/>
  <c r="B19" i="215"/>
  <c r="B19" i="214"/>
  <c r="B19" i="213"/>
  <c r="B19" i="212"/>
  <c r="B19" i="211"/>
  <c r="B19" i="210"/>
  <c r="B19" i="209"/>
  <c r="B19" i="208"/>
  <c r="B19" i="207"/>
  <c r="B19" i="206"/>
  <c r="B19" i="205"/>
  <c r="B19" i="204"/>
  <c r="B19" i="203"/>
  <c r="B19" i="202"/>
  <c r="B19" i="201"/>
  <c r="B19" i="200"/>
  <c r="B19" i="199"/>
  <c r="B19" i="198"/>
  <c r="B19" i="197"/>
  <c r="B25" i="196"/>
  <c r="B18" i="195"/>
  <c r="B17" i="194"/>
  <c r="B17" i="193"/>
  <c r="B22" i="192"/>
  <c r="B17" i="191"/>
  <c r="B17" i="190"/>
  <c r="B17" i="189"/>
  <c r="B17" i="188"/>
  <c r="B17" i="187"/>
  <c r="B20" i="186"/>
  <c r="B20" i="185"/>
  <c r="B20" i="184"/>
  <c r="B20" i="183"/>
  <c r="B20" i="182"/>
  <c r="B18" i="181"/>
  <c r="B33" i="180"/>
  <c r="B30" i="179"/>
  <c r="B23" i="178"/>
  <c r="B22" i="177"/>
  <c r="B23" i="176"/>
  <c r="B23" i="175"/>
  <c r="B23" i="174"/>
  <c r="B23" i="173"/>
  <c r="B23" i="172"/>
  <c r="B23" i="171"/>
  <c r="B24" i="170"/>
  <c r="B24" i="169"/>
  <c r="B24" i="168"/>
  <c r="B24" i="167"/>
  <c r="B24" i="166"/>
  <c r="B24" i="165"/>
  <c r="B24" i="164"/>
  <c r="B24" i="163"/>
  <c r="B22" i="162"/>
  <c r="B26" i="161"/>
  <c r="B17" i="160"/>
  <c r="B17" i="159"/>
  <c r="B17" i="158"/>
  <c r="B17" i="157"/>
  <c r="B17" i="156"/>
  <c r="B17" i="155"/>
  <c r="B17" i="154"/>
  <c r="B17" i="153"/>
  <c r="B22" i="152"/>
  <c r="B22" i="151"/>
  <c r="B22" i="150"/>
  <c r="B22" i="149"/>
  <c r="B22" i="148"/>
  <c r="B22" i="147"/>
  <c r="B22" i="146"/>
  <c r="B22" i="145"/>
  <c r="B22" i="144"/>
  <c r="B22" i="143"/>
  <c r="B22" i="142"/>
  <c r="B22" i="141"/>
  <c r="B33" i="140"/>
  <c r="B37" i="139"/>
  <c r="B19" i="138"/>
  <c r="B19" i="137"/>
  <c r="B16" i="136"/>
  <c r="B16" i="135"/>
  <c r="B16" i="134"/>
  <c r="B16" i="133"/>
  <c r="B16" i="132"/>
  <c r="B20" i="131"/>
  <c r="B22" i="130"/>
  <c r="B22" i="129"/>
  <c r="B22" i="128"/>
  <c r="B22" i="127"/>
  <c r="B23" i="126"/>
  <c r="B19" i="125"/>
  <c r="B19" i="124"/>
  <c r="B19" i="123"/>
  <c r="B19" i="122"/>
  <c r="B19" i="121"/>
  <c r="B19" i="120"/>
  <c r="B19" i="119"/>
  <c r="B19" i="118"/>
  <c r="B19" i="117"/>
  <c r="B19" i="116"/>
  <c r="B19" i="115"/>
  <c r="B19" i="114"/>
  <c r="B19" i="113"/>
  <c r="B19" i="112"/>
  <c r="B19" i="111"/>
  <c r="B19" i="110"/>
  <c r="B18" i="109"/>
  <c r="B18" i="108"/>
  <c r="B18" i="107"/>
  <c r="B18" i="106"/>
  <c r="B18" i="105"/>
  <c r="B18" i="104"/>
  <c r="B18" i="103"/>
  <c r="B18" i="102"/>
  <c r="B18" i="101"/>
  <c r="B18" i="100"/>
  <c r="B18" i="99"/>
  <c r="B18" i="98"/>
  <c r="B18" i="97"/>
  <c r="B18" i="96"/>
  <c r="B18" i="95"/>
  <c r="B18" i="94"/>
  <c r="B18" i="93"/>
  <c r="B18" i="92"/>
  <c r="B18" i="91"/>
  <c r="B18" i="90"/>
  <c r="B18" i="89"/>
  <c r="B24" i="88"/>
  <c r="B24" i="87"/>
  <c r="B24" i="86"/>
  <c r="B24" i="85"/>
  <c r="B24" i="84"/>
  <c r="B24" i="83"/>
  <c r="B24" i="82"/>
  <c r="B24" i="81"/>
  <c r="B21" i="80"/>
  <c r="B21" i="79"/>
  <c r="B21" i="78"/>
  <c r="B21" i="77"/>
  <c r="B21" i="76"/>
  <c r="B21" i="75"/>
  <c r="B21" i="74"/>
  <c r="B21" i="73"/>
  <c r="B21" i="72"/>
  <c r="B21" i="71"/>
  <c r="B21" i="70"/>
  <c r="B21" i="69"/>
  <c r="B21" i="68"/>
  <c r="B16" i="67"/>
  <c r="B16" i="66"/>
  <c r="B16" i="65"/>
  <c r="B16" i="64"/>
  <c r="B16" i="63"/>
  <c r="B16" i="62"/>
  <c r="B16" i="61"/>
  <c r="B16" i="60"/>
  <c r="B16" i="59"/>
  <c r="B16" i="58"/>
  <c r="B23" i="57"/>
  <c r="B16" i="56"/>
  <c r="B16" i="55"/>
  <c r="B16" i="54"/>
  <c r="B16" i="53"/>
  <c r="B16" i="52"/>
  <c r="B16" i="51"/>
  <c r="B16" i="50"/>
  <c r="B16" i="49"/>
  <c r="B16" i="48"/>
  <c r="B24" i="47"/>
  <c r="B24" i="46"/>
  <c r="B24" i="45"/>
  <c r="B24" i="44"/>
  <c r="B24" i="43"/>
  <c r="B24" i="42"/>
  <c r="B24" i="41"/>
  <c r="B24" i="40"/>
  <c r="B24" i="39"/>
  <c r="B24" i="38"/>
  <c r="B24" i="37"/>
  <c r="B24" i="36"/>
  <c r="B24" i="35"/>
  <c r="B24" i="34"/>
  <c r="B24" i="33"/>
  <c r="B24" i="32"/>
  <c r="B24" i="31"/>
  <c r="B24" i="30"/>
  <c r="B24" i="29"/>
  <c r="B23" i="28"/>
  <c r="B24" i="27"/>
  <c r="B24" i="26"/>
  <c r="B24" i="25"/>
  <c r="B24" i="24"/>
  <c r="B24" i="23"/>
  <c r="B24" i="22"/>
  <c r="B24" i="21"/>
  <c r="B24" i="20"/>
  <c r="B26" i="19"/>
  <c r="B30" i="18"/>
  <c r="B31" i="17"/>
  <c r="B19" i="16"/>
  <c r="B20" i="15"/>
  <c r="B20" i="14"/>
  <c r="B20" i="13"/>
  <c r="B20" i="12"/>
  <c r="B20" i="11"/>
  <c r="B20" i="10"/>
  <c r="B20" i="9"/>
  <c r="B20" i="8"/>
  <c r="B20" i="7"/>
  <c r="B20" i="6"/>
  <c r="B19" i="5"/>
  <c r="B25" i="4"/>
  <c r="E249" i="2"/>
  <c r="D249" i="2"/>
  <c r="E248" i="2"/>
  <c r="D248" i="2"/>
  <c r="E247" i="2"/>
  <c r="D247" i="2"/>
  <c r="E246" i="2"/>
  <c r="D246" i="2"/>
  <c r="E245" i="2"/>
  <c r="D245" i="2"/>
  <c r="E244" i="2"/>
  <c r="D244" i="2"/>
  <c r="E243" i="2"/>
  <c r="D243" i="2"/>
  <c r="E242" i="2"/>
  <c r="D242" i="2"/>
  <c r="E241" i="2"/>
  <c r="D241" i="2"/>
  <c r="D240" i="2"/>
  <c r="E239" i="2"/>
  <c r="D239" i="2"/>
  <c r="E238" i="2"/>
  <c r="D238" i="2"/>
  <c r="E237" i="2"/>
  <c r="D237" i="2"/>
  <c r="E236" i="2"/>
  <c r="D236" i="2"/>
  <c r="E235" i="2"/>
  <c r="D235" i="2"/>
  <c r="E234" i="2"/>
  <c r="D234" i="2"/>
  <c r="E233" i="2"/>
  <c r="D233" i="2"/>
  <c r="D232" i="2"/>
  <c r="E231" i="2"/>
  <c r="D231" i="2"/>
  <c r="E230" i="2"/>
  <c r="D230" i="2"/>
  <c r="E229" i="2"/>
  <c r="D229" i="2"/>
  <c r="E228" i="2"/>
  <c r="D228" i="2"/>
  <c r="E227" i="2"/>
  <c r="D227" i="2"/>
  <c r="E226" i="2"/>
  <c r="D226" i="2"/>
  <c r="E225" i="2"/>
  <c r="D225" i="2"/>
  <c r="E224" i="2"/>
  <c r="D224" i="2"/>
  <c r="E223" i="2"/>
  <c r="D223" i="2"/>
  <c r="D222" i="2"/>
  <c r="E221" i="2"/>
  <c r="D221" i="2"/>
  <c r="E220" i="2"/>
  <c r="D220" i="2"/>
  <c r="E219" i="2"/>
  <c r="D219" i="2"/>
  <c r="E218" i="2"/>
  <c r="D218" i="2"/>
  <c r="E217" i="2"/>
  <c r="D217" i="2"/>
  <c r="E216" i="2"/>
  <c r="D216" i="2"/>
  <c r="E215" i="2"/>
  <c r="D215" i="2"/>
  <c r="E214" i="2"/>
  <c r="D214" i="2"/>
  <c r="E213" i="2"/>
  <c r="D213" i="2"/>
  <c r="D212" i="2"/>
  <c r="E211" i="2"/>
  <c r="D211" i="2"/>
  <c r="E210" i="2"/>
  <c r="D210" i="2"/>
  <c r="E209" i="2"/>
  <c r="D209" i="2"/>
  <c r="E208" i="2"/>
  <c r="D208" i="2"/>
  <c r="E207" i="2"/>
  <c r="D207" i="2"/>
  <c r="E206" i="2"/>
  <c r="D206" i="2"/>
  <c r="E205" i="2"/>
  <c r="D205" i="2"/>
  <c r="E204" i="2"/>
  <c r="D204" i="2"/>
  <c r="E203" i="2"/>
  <c r="D203" i="2"/>
  <c r="D202" i="2"/>
  <c r="E201" i="2"/>
  <c r="D201" i="2"/>
  <c r="E200" i="2"/>
  <c r="D200" i="2"/>
  <c r="E199" i="2"/>
  <c r="D199" i="2"/>
  <c r="E198" i="2"/>
  <c r="D198" i="2"/>
  <c r="E197" i="2"/>
  <c r="D197" i="2"/>
  <c r="E196" i="2"/>
  <c r="D196" i="2"/>
  <c r="E195" i="2"/>
  <c r="D195" i="2"/>
  <c r="E194" i="2"/>
  <c r="D194" i="2"/>
  <c r="E193" i="2"/>
  <c r="D193" i="2"/>
  <c r="D192" i="2"/>
  <c r="E191" i="2"/>
  <c r="D191" i="2"/>
  <c r="E190" i="2"/>
  <c r="D190" i="2"/>
  <c r="E189" i="2"/>
  <c r="D189" i="2"/>
  <c r="E188" i="2"/>
  <c r="D188" i="2"/>
  <c r="D187" i="2"/>
  <c r="E186" i="2"/>
  <c r="D186" i="2"/>
  <c r="E185" i="2"/>
  <c r="D185" i="2"/>
  <c r="E184" i="2"/>
  <c r="D184" i="2"/>
  <c r="E183" i="2"/>
  <c r="D183" i="2"/>
  <c r="E182" i="2"/>
  <c r="D182" i="2"/>
  <c r="E181" i="2"/>
  <c r="D181" i="2"/>
  <c r="E180" i="2"/>
  <c r="D180" i="2"/>
  <c r="E179" i="2"/>
  <c r="D179" i="2"/>
  <c r="E178" i="2"/>
  <c r="D178" i="2"/>
  <c r="E177" i="2"/>
  <c r="D177" i="2"/>
  <c r="D176" i="2"/>
  <c r="E175" i="2"/>
  <c r="D175" i="2"/>
  <c r="E174" i="2"/>
  <c r="D174" i="2"/>
  <c r="E173" i="2"/>
  <c r="D173" i="2"/>
  <c r="E172" i="2"/>
  <c r="D172" i="2"/>
  <c r="E171" i="2"/>
  <c r="D171" i="2"/>
  <c r="E170" i="2"/>
  <c r="D170" i="2"/>
  <c r="E169" i="2"/>
  <c r="D169" i="2"/>
  <c r="D168" i="2"/>
  <c r="E167" i="2"/>
  <c r="D167" i="2"/>
  <c r="E166" i="2"/>
  <c r="D166" i="2"/>
  <c r="E165" i="2"/>
  <c r="D165" i="2"/>
  <c r="E164" i="2"/>
  <c r="D164" i="2"/>
  <c r="E163" i="2"/>
  <c r="D163" i="2"/>
  <c r="E162" i="2"/>
  <c r="D162" i="2"/>
  <c r="E161" i="2"/>
  <c r="D161" i="2"/>
  <c r="E160" i="2"/>
  <c r="D160" i="2"/>
  <c r="E159" i="2"/>
  <c r="D159" i="2"/>
  <c r="D158" i="2"/>
  <c r="E157" i="2"/>
  <c r="D157" i="2"/>
  <c r="E156" i="2"/>
  <c r="D156" i="2"/>
  <c r="E155" i="2"/>
  <c r="D155" i="2"/>
  <c r="E154" i="2"/>
  <c r="D154" i="2"/>
  <c r="E153" i="2"/>
  <c r="D153" i="2"/>
  <c r="E152" i="2"/>
  <c r="D152" i="2"/>
  <c r="D151" i="2"/>
  <c r="E150" i="2"/>
  <c r="D150" i="2"/>
  <c r="E149" i="2"/>
  <c r="D149" i="2"/>
  <c r="E148" i="2"/>
  <c r="D148" i="2"/>
  <c r="E147" i="2"/>
  <c r="D147" i="2"/>
  <c r="D146" i="2"/>
  <c r="E145" i="2"/>
  <c r="D145" i="2"/>
  <c r="E144" i="2"/>
  <c r="D144" i="2"/>
  <c r="E143" i="2"/>
  <c r="D143" i="2"/>
  <c r="E142" i="2"/>
  <c r="D142" i="2"/>
  <c r="E141" i="2"/>
  <c r="D141" i="2"/>
  <c r="E140" i="2"/>
  <c r="D140" i="2"/>
  <c r="E139" i="2"/>
  <c r="D139" i="2"/>
  <c r="E138" i="2"/>
  <c r="D138" i="2"/>
  <c r="D137" i="2"/>
  <c r="E136" i="2"/>
  <c r="D136" i="2"/>
  <c r="E135" i="2"/>
  <c r="D135" i="2"/>
  <c r="E134" i="2"/>
  <c r="D134" i="2"/>
  <c r="E133" i="2"/>
  <c r="D133" i="2"/>
  <c r="D132" i="2"/>
  <c r="E131" i="2"/>
  <c r="D131" i="2"/>
  <c r="E130" i="2"/>
  <c r="D130" i="2"/>
  <c r="E129" i="2"/>
  <c r="D129" i="2"/>
  <c r="E128" i="2"/>
  <c r="D128" i="2"/>
  <c r="E127" i="2"/>
  <c r="D127" i="2"/>
  <c r="E126" i="2"/>
  <c r="D126" i="2"/>
  <c r="E125" i="2"/>
  <c r="D125" i="2"/>
  <c r="E124" i="2"/>
  <c r="D124" i="2"/>
  <c r="E123" i="2"/>
  <c r="D123" i="2"/>
  <c r="E122" i="2"/>
  <c r="D122" i="2"/>
  <c r="E121" i="2"/>
  <c r="D121" i="2"/>
  <c r="E120" i="2"/>
  <c r="D120" i="2"/>
  <c r="E119" i="2"/>
  <c r="D119" i="2"/>
  <c r="E118" i="2"/>
  <c r="D118" i="2"/>
  <c r="E117" i="2"/>
  <c r="D117" i="2"/>
  <c r="E116" i="2"/>
  <c r="D116" i="2"/>
  <c r="D115" i="2"/>
  <c r="E114" i="2"/>
  <c r="D114" i="2"/>
  <c r="E113" i="2"/>
  <c r="D113" i="2"/>
  <c r="E112" i="2"/>
  <c r="D112" i="2"/>
  <c r="E111" i="2"/>
  <c r="D111" i="2"/>
  <c r="E110" i="2"/>
  <c r="D110" i="2"/>
  <c r="E109" i="2"/>
  <c r="D109" i="2"/>
  <c r="E108" i="2"/>
  <c r="D108" i="2"/>
  <c r="E107" i="2"/>
  <c r="D107" i="2"/>
  <c r="E106" i="2"/>
  <c r="D106" i="2"/>
  <c r="E105" i="2"/>
  <c r="D105" i="2"/>
  <c r="D104" i="2"/>
  <c r="E103" i="2"/>
  <c r="D103" i="2"/>
  <c r="E102" i="2"/>
  <c r="D102" i="2"/>
  <c r="E101" i="2"/>
  <c r="D101" i="2"/>
  <c r="E100" i="2"/>
  <c r="D100" i="2"/>
  <c r="E99" i="2"/>
  <c r="D99" i="2"/>
  <c r="E98" i="2"/>
  <c r="D98" i="2"/>
  <c r="E97" i="2"/>
  <c r="D97" i="2"/>
  <c r="E96" i="2"/>
  <c r="D96" i="2"/>
  <c r="E95" i="2"/>
  <c r="D95" i="2"/>
  <c r="D94" i="2"/>
  <c r="E93" i="2"/>
  <c r="D93" i="2"/>
  <c r="E92" i="2"/>
  <c r="D92" i="2"/>
  <c r="E91" i="2"/>
  <c r="D91" i="2"/>
  <c r="E90" i="2"/>
  <c r="D90" i="2"/>
  <c r="E89" i="2"/>
  <c r="D89" i="2"/>
  <c r="E88" i="2"/>
  <c r="D88" i="2"/>
  <c r="E87" i="2"/>
  <c r="D87" i="2"/>
  <c r="D86" i="2"/>
  <c r="E85" i="2"/>
  <c r="D85" i="2"/>
  <c r="E84" i="2"/>
  <c r="D84" i="2"/>
  <c r="E83" i="2"/>
  <c r="D83" i="2"/>
  <c r="E82" i="2"/>
  <c r="D82" i="2"/>
  <c r="E81" i="2"/>
  <c r="D81" i="2"/>
  <c r="E80" i="2"/>
  <c r="D80" i="2"/>
  <c r="D79" i="2"/>
  <c r="E78" i="2"/>
  <c r="D78" i="2"/>
  <c r="E77" i="2"/>
  <c r="D77" i="2"/>
  <c r="E76" i="2"/>
  <c r="D76" i="2"/>
  <c r="E75" i="2"/>
  <c r="D75" i="2"/>
  <c r="E74" i="2"/>
  <c r="D74" i="2"/>
  <c r="D73" i="2"/>
  <c r="E72" i="2"/>
  <c r="D72" i="2"/>
  <c r="E71" i="2"/>
  <c r="D71" i="2"/>
  <c r="E70" i="2"/>
  <c r="D70" i="2"/>
  <c r="E69" i="2"/>
  <c r="D69" i="2"/>
  <c r="E68" i="2"/>
  <c r="D68" i="2"/>
  <c r="E67" i="2"/>
  <c r="D67" i="2"/>
  <c r="E66" i="2"/>
  <c r="D66" i="2"/>
  <c r="E65" i="2"/>
  <c r="D65" i="2"/>
  <c r="E64" i="2"/>
  <c r="D64" i="2"/>
  <c r="D63" i="2"/>
  <c r="E62" i="2"/>
  <c r="D62" i="2"/>
  <c r="E61" i="2"/>
  <c r="D61" i="2"/>
  <c r="E60" i="2"/>
  <c r="D60" i="2"/>
  <c r="E59" i="2"/>
  <c r="D59" i="2"/>
  <c r="E58" i="2"/>
  <c r="D58" i="2"/>
  <c r="E57" i="2"/>
  <c r="D57" i="2"/>
  <c r="E56" i="2"/>
  <c r="D56" i="2"/>
  <c r="E55" i="2"/>
  <c r="D55" i="2"/>
  <c r="E54" i="2"/>
  <c r="D54" i="2"/>
  <c r="D53" i="2"/>
  <c r="E52" i="2"/>
  <c r="D52" i="2"/>
  <c r="E51" i="2"/>
  <c r="D51" i="2"/>
  <c r="E50" i="2"/>
  <c r="D50" i="2"/>
  <c r="E49" i="2"/>
  <c r="D49" i="2"/>
  <c r="E48" i="2"/>
  <c r="D48" i="2"/>
  <c r="E47" i="2"/>
  <c r="D47" i="2"/>
  <c r="E46" i="2"/>
  <c r="D46" i="2"/>
  <c r="D45" i="2"/>
  <c r="E44" i="2"/>
  <c r="D44" i="2"/>
  <c r="E43" i="2"/>
  <c r="D43" i="2"/>
  <c r="E42" i="2"/>
  <c r="D42" i="2"/>
  <c r="E41" i="2"/>
  <c r="D41" i="2"/>
  <c r="E40" i="2"/>
  <c r="D40" i="2"/>
  <c r="E39" i="2"/>
  <c r="D39" i="2"/>
  <c r="E38" i="2"/>
  <c r="D38" i="2"/>
  <c r="E37" i="2"/>
  <c r="D37" i="2"/>
  <c r="E36" i="2"/>
  <c r="D36" i="2"/>
  <c r="E35" i="2"/>
  <c r="D35" i="2"/>
  <c r="D34" i="2"/>
  <c r="E33" i="2"/>
  <c r="D33" i="2"/>
  <c r="E32" i="2"/>
  <c r="D32" i="2"/>
  <c r="E31" i="2"/>
  <c r="D31" i="2"/>
  <c r="E30" i="2"/>
  <c r="D30" i="2"/>
  <c r="E29" i="2"/>
  <c r="D29" i="2"/>
  <c r="E28" i="2"/>
  <c r="D28" i="2"/>
  <c r="E27" i="2"/>
  <c r="D27" i="2"/>
  <c r="E26" i="2"/>
  <c r="D26" i="2"/>
  <c r="D25" i="2"/>
  <c r="E24" i="2"/>
  <c r="D24" i="2"/>
  <c r="E23" i="2"/>
  <c r="D23" i="2"/>
  <c r="E22" i="2"/>
  <c r="D22" i="2"/>
  <c r="E21" i="2"/>
  <c r="D21" i="2"/>
  <c r="E20" i="2"/>
  <c r="D20" i="2"/>
  <c r="E19" i="2"/>
  <c r="D19" i="2"/>
  <c r="E18" i="2"/>
  <c r="D18" i="2"/>
  <c r="E17" i="2"/>
  <c r="D17" i="2"/>
  <c r="E16" i="2"/>
  <c r="D16" i="2"/>
  <c r="E15" i="2"/>
  <c r="D15" i="2"/>
  <c r="E14" i="2"/>
  <c r="D14" i="2"/>
  <c r="E13" i="2"/>
  <c r="D13" i="2"/>
  <c r="E12" i="2"/>
  <c r="D12" i="2"/>
  <c r="D11" i="2"/>
  <c r="E10" i="2"/>
  <c r="D10" i="2"/>
  <c r="E9" i="2"/>
  <c r="D9" i="2"/>
  <c r="D6" i="2"/>
  <c r="F20" i="1"/>
</calcChain>
</file>

<file path=xl/sharedStrings.xml><?xml version="1.0" encoding="utf-8"?>
<sst xmlns="http://schemas.openxmlformats.org/spreadsheetml/2006/main" count="15613" uniqueCount="787">
  <si>
    <t>Public First Poll for Sky Trends</t>
  </si>
  <si>
    <t>Fieldwork:</t>
  </si>
  <si>
    <t>3rd Dec - 23rd Dec 2024</t>
  </si>
  <si>
    <t xml:space="preserve">Interview Method: </t>
  </si>
  <si>
    <t>Online Survey</t>
  </si>
  <si>
    <t>Population represented:</t>
  </si>
  <si>
    <t>UK Adults</t>
  </si>
  <si>
    <t>Sample size:</t>
  </si>
  <si>
    <t>Methodology:</t>
  </si>
  <si>
    <t>All results are weighted using Iterative Proportional Fitting, or 'Raking'. The results are  weighted by interlocking age &amp; gender, region and social grade to Nationally Representative Proportions</t>
  </si>
  <si>
    <t>Public First is a member of the BPC and abides by its rules. For more information please contact the Public First polling team:</t>
  </si>
  <si>
    <t>Table of Contents</t>
  </si>
  <si>
    <t>Individual Tables</t>
  </si>
  <si>
    <t>Full Result Row</t>
  </si>
  <si>
    <t>Question Base</t>
  </si>
  <si>
    <t/>
  </si>
  <si>
    <t>Total</t>
  </si>
  <si>
    <t>Male</t>
  </si>
  <si>
    <t>Female</t>
  </si>
  <si>
    <t>Unweighted</t>
  </si>
  <si>
    <t>Weighted</t>
  </si>
  <si>
    <t>18-24</t>
  </si>
  <si>
    <t>25-34</t>
  </si>
  <si>
    <t>35-44</t>
  </si>
  <si>
    <t>45-54</t>
  </si>
  <si>
    <t>55-64</t>
  </si>
  <si>
    <t>65+</t>
  </si>
  <si>
    <t>AB</t>
  </si>
  <si>
    <t>C1</t>
  </si>
  <si>
    <t>C2</t>
  </si>
  <si>
    <t>DE</t>
  </si>
  <si>
    <t>London</t>
  </si>
  <si>
    <t>South East</t>
  </si>
  <si>
    <t>South West</t>
  </si>
  <si>
    <t>East of England</t>
  </si>
  <si>
    <t>East Midlands</t>
  </si>
  <si>
    <t>West Midlands</t>
  </si>
  <si>
    <t>Yorkshire and the Humber</t>
  </si>
  <si>
    <t>North East</t>
  </si>
  <si>
    <t>North West</t>
  </si>
  <si>
    <t>Scotland</t>
  </si>
  <si>
    <t>Wales</t>
  </si>
  <si>
    <t>Northern Ireland</t>
  </si>
  <si>
    <t>Yes</t>
  </si>
  <si>
    <t>No</t>
  </si>
  <si>
    <t>The Trendsetters</t>
  </si>
  <si>
    <t>The Detectives</t>
  </si>
  <si>
    <t>The Dreamers</t>
  </si>
  <si>
    <t>The Casuals</t>
  </si>
  <si>
    <t>Gender</t>
  </si>
  <si>
    <t>Age</t>
  </si>
  <si>
    <t>Social Grade</t>
  </si>
  <si>
    <t>Region</t>
  </si>
  <si>
    <t>Children</t>
  </si>
  <si>
    <t>Sky TV customer</t>
  </si>
  <si>
    <t>Sky Broadband customer</t>
  </si>
  <si>
    <t>Sky Mobile customer</t>
  </si>
  <si>
    <t>Segments</t>
  </si>
  <si>
    <t>0- Not at all satisfied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</si>
  <si>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</si>
  <si>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</si>
  <si>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</si>
  <si>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</si>
  <si>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</si>
  <si>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</si>
  <si>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</si>
  <si>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</si>
  <si>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</si>
  <si>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10- Completely satisfied</t>
  </si>
  <si>
    <t>Prefer not to say</t>
  </si>
  <si>
    <t xml:space="preserve"> Overall, how satisfied are you with life as a whole these days?Please rate from 0 to 10, where 0 means you feel “not at all satisfied” and 10 means you feel “completely satisfied" . </t>
  </si>
  <si>
    <t>BASE: All Respondents</t>
  </si>
  <si>
    <t>Fieldwork:  3rd Dec - 23rd Dec 2024</t>
  </si>
  <si>
    <t>Data weighted by interlocking age &amp; gender, region and social grade to Nationally Representative Proportions</t>
  </si>
  <si>
    <t>I am very comfortable financially</t>
  </si>
  <si>
    <t>I am relatively comfortable financially</t>
  </si>
  <si>
    <t>I do not have money for luxuries but can regularly cover the essentials</t>
  </si>
  <si>
    <t>I can only afford my basic expenses and often struggle to make ends meet</t>
  </si>
  <si>
    <t>I cannot afford my basic expenses and often have to go without essentials like food and heating</t>
  </si>
  <si>
    <t>Don't know</t>
  </si>
  <si>
    <t xml:space="preserve"> ​​​​​​How do you feel when thinking about your current financial situation? </t>
  </si>
  <si>
    <t xml:space="preserve"> Eating out at restaurants, cafes or bars</t>
  </si>
  <si>
    <t xml:space="preserve"> Ordering a takeaway</t>
  </si>
  <si>
    <t xml:space="preserve"> Holidays and vacations</t>
  </si>
  <si>
    <t xml:space="preserve"> Attending live entertainment events (e.g. concerts, sports matches, theatre)</t>
  </si>
  <si>
    <t xml:space="preserve"> Subscriptions for TV and streaming services</t>
  </si>
  <si>
    <t xml:space="preserve"> If you're paying attention, select "Remained the same"</t>
  </si>
  <si>
    <t xml:space="preserve"> Technology devices (e.g. computers, phones)</t>
  </si>
  <si>
    <t xml:space="preserve"> Entertainment devices (e.g. TVs, gaming consoles)</t>
  </si>
  <si>
    <t xml:space="preserve"> Personal hobbies (e.g. art supplies, crafts, books)</t>
  </si>
  <si>
    <t>Reduced spending considerably </t>
  </si>
  <si>
    <t>Reduced spending somewhat</t>
  </si>
  <si>
    <t>Remained the same</t>
  </si>
  <si>
    <t>Increased spending somewhat</t>
  </si>
  <si>
    <t>Increased spending considerably</t>
  </si>
  <si>
    <t>Not applicable</t>
  </si>
  <si>
    <t>Grid Summary: In terms of your current spending and budgeting in the last couple months, how has your spending on these items changed?Please select all that apply </t>
  </si>
  <si>
    <t>In terms of your current spending and budgeting in the last couple months, how has your spending on these items changed?Please select all that apply : Eating out at restaurants, cafes or bars</t>
  </si>
  <si>
    <t>In terms of your current spending and budgeting in the last couple months, how has your spending on these items changed?Please select all that apply : Ordering a takeaway</t>
  </si>
  <si>
    <t>In terms of your current spending and budgeting in the last couple months, how has your spending on these items changed?Please select all that apply : Holidays and vacations</t>
  </si>
  <si>
    <t>In terms of your current spending and budgeting in the last couple months, how has your spending on these items changed?Please select all that apply : Attending live entertainment events (e.g. concerts, sports matches, theatre)</t>
  </si>
  <si>
    <t>In terms of your current spending and budgeting in the last couple months, how has your spending on these items changed?Please select all that apply : Subscriptions for TV and streaming services</t>
  </si>
  <si>
    <t>In terms of your current spending and budgeting in the last couple months, how has your spending on these items changed?Please select all that apply : If you're paying attention, select "Remained the same"</t>
  </si>
  <si>
    <t>In terms of your current spending and budgeting in the last couple months, how has your spending on these items changed?Please select all that apply : Technology devices (e.g. computers, phones)</t>
  </si>
  <si>
    <t>In terms of your current spending and budgeting in the last couple months, how has your spending on these items changed?Please select all that apply : Entertainment devices (e.g. TVs, gaming consoles)</t>
  </si>
  <si>
    <t>In terms of your current spending and budgeting in the last couple months, how has your spending on these items changed?Please select all that apply : Personal hobbies (e.g. art supplies, crafts, books)</t>
  </si>
  <si>
    <t>I try new technology or gadgets as soon as it is available – I am happy to experiment with something unproven, I’m well-informed, and I am interested in technology for its own sake</t>
  </si>
  <si>
    <t>I am often one of the first among my friends to have/use new technology - I really enjoy exploring new technology and I find that other people often listen to my opinions</t>
  </si>
  <si>
    <t>I tend to buy/use new technology when I’ve heard from a few other people that it is worth having and there is no risk</t>
  </si>
  <si>
    <t>I tend to buy new technology when it’s been out for long enough that the price has fallen, and I can tell that it’s not just a fad because a lot of people have it</t>
  </si>
  <si>
    <t>I’m not interested in new technology and don’t feel the need to try new things for the sake of it</t>
  </si>
  <si>
    <t xml:space="preserve"> Which one of the following statements best describes how you take up new technologies?By this we mean gadgets, technology platforms / software, or online services / innovations. </t>
  </si>
  <si>
    <t>Smartphone (from such companies as Apple, Samsung, Google and others)</t>
  </si>
  <si>
    <t>Smart TV set (a TV set with inbuilt connectivity to the internet)</t>
  </si>
  <si>
    <t>Laptop computer (PC or Mac)</t>
  </si>
  <si>
    <t>Tablet (like an iPad, Kindle Fire or Google Nexus)</t>
  </si>
  <si>
    <t>Streaming media player (like Apple TV, Now TV, Amazon Fire TV, Chromecast, Roku)</t>
  </si>
  <si>
    <t>Gaming console</t>
  </si>
  <si>
    <t>Radio set (either AM/FM or DAB)</t>
  </si>
  <si>
    <t>Desktop computer (PC or Mac)</t>
  </si>
  <si>
    <t>Wearable technology like a smartwatch (like an Apple Watch) or a fitness tracker (like a Fitbit)</t>
  </si>
  <si>
    <t>Smart home technologies (e.g. video doorbell, indoor camera, motion sensors)</t>
  </si>
  <si>
    <t>Standard TV set (with aerial)</t>
  </si>
  <si>
    <t>Mobile phone (without internet access)</t>
  </si>
  <si>
    <t>Digital video recorder/ DVR (like TiVo/ V Plus or Freeview Plus)</t>
  </si>
  <si>
    <t>Handheld gaming device</t>
  </si>
  <si>
    <t>Virtual reality (VR) headset (like Oculus, Meta Quest, Apple Vision)</t>
  </si>
  <si>
    <t>Augmented reality  (AR) device (such as Google Glass, Apple Glasses)</t>
  </si>
  <si>
    <t>None of the above</t>
  </si>
  <si>
    <t>Which of the following devices do you own, if any?Select all that apply </t>
  </si>
  <si>
    <t>Netflix</t>
  </si>
  <si>
    <t>Amazon Prime Video</t>
  </si>
  <si>
    <t>Disney+</t>
  </si>
  <si>
    <t>Sky</t>
  </si>
  <si>
    <t>Virgin Media</t>
  </si>
  <si>
    <t>Apple TV+</t>
  </si>
  <si>
    <t>Paramount+</t>
  </si>
  <si>
    <t>YouTube Premium</t>
  </si>
  <si>
    <t>Discovery+</t>
  </si>
  <si>
    <t>TNT Sport</t>
  </si>
  <si>
    <t>NOW (formerly NOW TV)</t>
  </si>
  <si>
    <t>Channel 4+</t>
  </si>
  <si>
    <t>BT TV/ EE TV</t>
  </si>
  <si>
    <t>ITVX Premium</t>
  </si>
  <si>
    <t>TalkTalk</t>
  </si>
  <si>
    <t>Which, if any, of the following services are you or someone in your household a paid subscriber to?Please select all that apply </t>
  </si>
  <si>
    <t>Freeview</t>
  </si>
  <si>
    <t>Freely</t>
  </si>
  <si>
    <t>BT TV /EE TV</t>
  </si>
  <si>
    <t>Freesat</t>
  </si>
  <si>
    <t>TalkTalk TV</t>
  </si>
  <si>
    <t>YouView (Standalone box only)</t>
  </si>
  <si>
    <t>Another provider (please specify)</t>
  </si>
  <si>
    <t>I don’t have a TV service provider</t>
  </si>
  <si>
    <t>I don’t have a TV</t>
  </si>
  <si>
    <t>Don’t know</t>
  </si>
  <si>
    <t xml:space="preserve"> Which of the following TV service providers do you use as your main home TV provider?   Please select one </t>
  </si>
  <si>
    <t xml:space="preserve"> Smart TV set (a TV set with inbuilt connectivity to the internet)</t>
  </si>
  <si>
    <t xml:space="preserve"> Standard TV set (with an aerial)</t>
  </si>
  <si>
    <t xml:space="preserve"> Mobile phone or smartphone</t>
  </si>
  <si>
    <t xml:space="preserve"> Tablet</t>
  </si>
  <si>
    <t xml:space="preserve"> Laptop or desktop computer</t>
  </si>
  <si>
    <t xml:space="preserve"> Virtual reality (VR) headset</t>
  </si>
  <si>
    <t xml:space="preserve"> Augmented reality (AR) device</t>
  </si>
  <si>
    <t>Multiple times a day</t>
  </si>
  <si>
    <t>Once a day</t>
  </si>
  <si>
    <t>Multiple times a week</t>
  </si>
  <si>
    <t>Once a week</t>
  </si>
  <si>
    <t>Multiple times a month</t>
  </si>
  <si>
    <t>Once a month</t>
  </si>
  <si>
    <t>Multiple times a year</t>
  </si>
  <si>
    <t>Once a year</t>
  </si>
  <si>
    <t>Less often</t>
  </si>
  <si>
    <t>Never</t>
  </si>
  <si>
    <t>Grid Summary: How often do you watch video content using the following types of device? </t>
  </si>
  <si>
    <t>How often do you watch video content using the following types of device? : Smart TV set (a TV set with inbuilt connectivity to the internet)</t>
  </si>
  <si>
    <t>How often do you watch video content using the following types of device? : Standard TV set (with an aerial)</t>
  </si>
  <si>
    <t>How often do you watch video content using the following types of device? : Mobile phone or smartphone</t>
  </si>
  <si>
    <t>How often do you watch video content using the following types of device? : Tablet</t>
  </si>
  <si>
    <t>How often do you watch video content using the following types of device? : Laptop or desktop computer</t>
  </si>
  <si>
    <t>How often do you watch video content using the following types of device? : Virtual reality (VR) headset</t>
  </si>
  <si>
    <t>How often do you watch video content using the following types of device? : Augmented reality (AR) device</t>
  </si>
  <si>
    <t>None of the above, I did not buy any of these on Black Friday/Cyber Monday</t>
  </si>
  <si>
    <t>Mobile phone or smartphone</t>
  </si>
  <si>
    <t>Laptop or desktop computer</t>
  </si>
  <si>
    <t>Tablet</t>
  </si>
  <si>
    <t>Standard TV set (with an aerial)</t>
  </si>
  <si>
    <t>Virtual reality (VR) headset</t>
  </si>
  <si>
    <t>Augmented reality (AR) device</t>
  </si>
  <si>
    <t>Which of the following devices did you purchase during this most recent Black Friday/Cyber Monday sale, if any?Select all that apply.</t>
  </si>
  <si>
    <t xml:space="preserve"> Watching a traditional, linear TV channel as it is broadcast</t>
  </si>
  <si>
    <t xml:space="preserve"> Watching a program or film you have recorded</t>
  </si>
  <si>
    <t xml:space="preserve"> Watching a program or film through a catch up service (e.g. BBC iPlayer, All4)</t>
  </si>
  <si>
    <t xml:space="preserve"> Watching a physical DVD or video</t>
  </si>
  <si>
    <t xml:space="preserve"> Watching from a streaming service (e.g. Netflix, Amazon Prime Video, Now)</t>
  </si>
  <si>
    <t xml:space="preserve"> Watching short video clips on a social media app (e.g., Tiktok, Instagram)</t>
  </si>
  <si>
    <t xml:space="preserve"> Watching longer videos on a video sharing app (e.g. YouTube)</t>
  </si>
  <si>
    <t xml:space="preserve"> Watching a program or film you have bought or rented online (e.g. Sky Store, iTunes)</t>
  </si>
  <si>
    <t xml:space="preserve"> Going to the cinema</t>
  </si>
  <si>
    <t>Grid Summary: How often on average, if at all, do you watch video content from the following types of sources?</t>
  </si>
  <si>
    <t>How often on average, if at all, do you watch video content from the following types of sources?: Watching a traditional, linear TV channel as it is broadcast</t>
  </si>
  <si>
    <t>How often on average, if at all, do you watch video content from the following types of sources?: Watching a program or film you have recorded</t>
  </si>
  <si>
    <t>How often on average, if at all, do you watch video content from the following types of sources?: Watching a program or film through a catch up service (e.g. BBC iPlayer, All4)</t>
  </si>
  <si>
    <t>How often on average, if at all, do you watch video content from the following types of sources?: Watching a physical DVD or video</t>
  </si>
  <si>
    <t>How often on average, if at all, do you watch video content from the following types of sources?: Watching from a streaming service (e.g. Netflix, Amazon Prime Video, Now)</t>
  </si>
  <si>
    <t>How often on average, if at all, do you watch video content from the following types of sources?: Watching short video clips on a social media app (e.g., Tiktok, Instagram)</t>
  </si>
  <si>
    <t>How often on average, if at all, do you watch video content from the following types of sources?: Watching longer videos on a video sharing app (e.g. YouTube)</t>
  </si>
  <si>
    <t>How often on average, if at all, do you watch video content from the following types of sources?: Watching a program or film you have bought or rented online (e.g. Sky Store, iTunes)</t>
  </si>
  <si>
    <t>How often on average, if at all, do you watch video content from the following types of sources?: Going to the cinema</t>
  </si>
  <si>
    <t>Facebook</t>
  </si>
  <si>
    <t>YouTube</t>
  </si>
  <si>
    <t>Instagram</t>
  </si>
  <si>
    <t>Tiktok</t>
  </si>
  <si>
    <t>X / Twitter</t>
  </si>
  <si>
    <t>Snapchat</t>
  </si>
  <si>
    <t>LinkedIn</t>
  </si>
  <si>
    <t>Pinterest</t>
  </si>
  <si>
    <t>None of the above- I do not use social media</t>
  </si>
  <si>
    <t>Reddit</t>
  </si>
  <si>
    <t>Which of the following social media platforms do you currently use, if any?Please select all that apply</t>
  </si>
  <si>
    <t xml:space="preserve"> Watching a program that has your full attention     </t>
  </si>
  <si>
    <t xml:space="preserve"> Primarily watching a program while also being on your phone or tablet</t>
  </si>
  <si>
    <t xml:space="preserve"> Having the TV on in the background while you do something else</t>
  </si>
  <si>
    <t xml:space="preserve"> Switching between devices half way through a program (e.g. finishing a program on your phone)</t>
  </si>
  <si>
    <t xml:space="preserve"> Watching while on the move (e.g. travelling or commuting)</t>
  </si>
  <si>
    <t xml:space="preserve"> Re-watching an old favourite</t>
  </si>
  <si>
    <t xml:space="preserve"> Watching with subtitles</t>
  </si>
  <si>
    <t>Grid Summary: How often would you say that you watched TV in the following ways? </t>
  </si>
  <si>
    <t>How often would you say that you watched TV in the following ways? : Watching a program that has your full attention     </t>
  </si>
  <si>
    <t>How often would you say that you watched TV in the following ways? : Primarily watching a program while also being on your phone or tablet</t>
  </si>
  <si>
    <t>How often would you say that you watched TV in the following ways? : Having the TV on in the background while you do something else</t>
  </si>
  <si>
    <t>How often would you say that you watched TV in the following ways? : Switching between devices half way through a program (e.g. finishing a program on your phone)</t>
  </si>
  <si>
    <t>How often would you say that you watched TV in the following ways? : Watching while on the move (e.g. travelling or commuting)</t>
  </si>
  <si>
    <t>How often would you say that you watched TV in the following ways? : Re-watching an old favourite</t>
  </si>
  <si>
    <t>How often would you say that you watched TV in the following ways? : Watching with subtitles</t>
  </si>
  <si>
    <t xml:space="preserve"> I picked up a hobby because I was inspired by something in a film or TV show.</t>
  </si>
  <si>
    <t xml:space="preserve"> I visited a place because a film or TV show was made or based there.</t>
  </si>
  <si>
    <t xml:space="preserve"> I learned how to make a new dish after seeing something on a TV show or film.</t>
  </si>
  <si>
    <t xml:space="preserve"> I changed my personal style or fashion because I was inspired by a character in a film or TV show.</t>
  </si>
  <si>
    <t xml:space="preserve"> I researched a topic (e.g., historical or scientific) after seeing it in a film or TV show.</t>
  </si>
  <si>
    <t xml:space="preserve"> I felt motivated to learn a new language or explore a culture featured in a film or series</t>
  </si>
  <si>
    <t xml:space="preserve"> I bought merchandise or items related to a film or TV show.</t>
  </si>
  <si>
    <t xml:space="preserve"> I joined a fan group or community dedicated to a film or TV series.</t>
  </si>
  <si>
    <t>Yes, I have done this</t>
  </si>
  <si>
    <t>No, I have not done this</t>
  </si>
  <si>
    <t>Grid Summary: Which of the following, if any, have you done?</t>
  </si>
  <si>
    <t>BASE: Question randomly assigned to respondents</t>
  </si>
  <si>
    <t>Which of the following, if any, have you done?: I picked up a hobby because I was inspired by something in a film or TV show.</t>
  </si>
  <si>
    <t>Which of the following, if any, have you done?: I visited a place because a film or TV show was made or based there.</t>
  </si>
  <si>
    <t>Which of the following, if any, have you done?: I learned how to make a new dish after seeing something on a TV show or film.</t>
  </si>
  <si>
    <t>Which of the following, if any, have you done?: I changed my personal style or fashion because I was inspired by a character in a film or TV show.</t>
  </si>
  <si>
    <t>Which of the following, if any, have you done?: I researched a topic (e.g., historical or scientific) after seeing it in a film or TV show.</t>
  </si>
  <si>
    <t>Which of the following, if any, have you done?: I felt motivated to learn a new language or explore a culture featured in a film or series</t>
  </si>
  <si>
    <t>Which of the following, if any, have you done?: I bought merchandise or items related to a film or TV show.</t>
  </si>
  <si>
    <t>Which of the following, if any, have you done?: I joined a fan group or community dedicated to a film or TV series.</t>
  </si>
  <si>
    <t>Read texts or other messages on another device</t>
  </si>
  <si>
    <t>Looked at social media on another device</t>
  </si>
  <si>
    <t>Read emails or news articles on another device</t>
  </si>
  <si>
    <t>Caught up on household tasks like cleaning or laundry</t>
  </si>
  <si>
    <t>Cooked a meal</t>
  </si>
  <si>
    <t>Looked up more information about the show or film (i.e. reviews, info about the actors or historical events) </t>
  </si>
  <si>
    <t>Done a craft or hobby (e.g. knitting, crocheting, wood-working)</t>
  </si>
  <si>
    <t>Read a book</t>
  </si>
  <si>
    <t>Listened to a podcast</t>
  </si>
  <si>
    <t>Which of the following have you done while watching TV in the last couple weeks?Select all that apply. </t>
  </si>
  <si>
    <t xml:space="preserve"> I tried a trending recipe or food hack because I saw it on social media.</t>
  </si>
  <si>
    <t xml:space="preserve"> I changed my skincare or beauty routine based on advice from social media.</t>
  </si>
  <si>
    <t xml:space="preserve"> I joined in on a social media challenge (e.g., dance or book recommendations).</t>
  </si>
  <si>
    <t xml:space="preserve"> I purchased a product or tried something new after seeing it go viral online.</t>
  </si>
  <si>
    <t xml:space="preserve"> I tried a social-media-inspired workout or fitness trend.</t>
  </si>
  <si>
    <t xml:space="preserve"> I learned a useful life hack from social media.</t>
  </si>
  <si>
    <t xml:space="preserve"> I attempted a DIY or crafting project because of social media inspiration.</t>
  </si>
  <si>
    <t xml:space="preserve"> I discovered a new artist, song, or genre of music on social media.</t>
  </si>
  <si>
    <t xml:space="preserve"> I discovered a new TV show or movie on social media.</t>
  </si>
  <si>
    <t>Grid Summary: You said you use at least one social media platform. Which of the following, if any, have you done?</t>
  </si>
  <si>
    <t>You said you use at least one social media platform. Which of the following, if any, have you done?: I tried a trending recipe or food hack because I saw it on social media.</t>
  </si>
  <si>
    <t>You said you use at least one social media platform. Which of the following, if any, have you done?: I changed my skincare or beauty routine based on advice from social media.</t>
  </si>
  <si>
    <t>You said you use at least one social media platform. Which of the following, if any, have you done?: I joined in on a social media challenge (e.g., dance or book recommendations).</t>
  </si>
  <si>
    <t>You said you use at least one social media platform. Which of the following, if any, have you done?: I purchased a product or tried something new after seeing it go viral online.</t>
  </si>
  <si>
    <t>You said you use at least one social media platform. Which of the following, if any, have you done?: I tried a social-media-inspired workout or fitness trend.</t>
  </si>
  <si>
    <t>You said you use at least one social media platform. Which of the following, if any, have you done?: I learned a useful life hack from social media.</t>
  </si>
  <si>
    <t>You said you use at least one social media platform. Which of the following, if any, have you done?: I attempted a DIY or crafting project because of social media inspiration.</t>
  </si>
  <si>
    <t>You said you use at least one social media platform. Which of the following, if any, have you done?: I discovered a new artist, song, or genre of music on social media.</t>
  </si>
  <si>
    <t>You said you use at least one social media platform. Which of the following, if any, have you done?: I discovered a new TV show or movie on social media.</t>
  </si>
  <si>
    <t xml:space="preserve"> When you feel sad</t>
  </si>
  <si>
    <t xml:space="preserve"> When you feel content or happy</t>
  </si>
  <si>
    <t xml:space="preserve"> When you’re ill</t>
  </si>
  <si>
    <t xml:space="preserve"> When you want to be entertained</t>
  </si>
  <si>
    <t xml:space="preserve"> When you want to relax</t>
  </si>
  <si>
    <t>Sports</t>
  </si>
  <si>
    <t>News</t>
  </si>
  <si>
    <t>Newly released fictional TV show or film</t>
  </si>
  <si>
    <t>Documentaries</t>
  </si>
  <si>
    <t>Arts</t>
  </si>
  <si>
    <t>Re-watching an older TV show or film</t>
  </si>
  <si>
    <t>Not applicable - I’d rather not watch anything then</t>
  </si>
  <si>
    <t>Grid Summary: The next questions are about how you pick what to watch. In these different moments, which kind of program are you most interested in watching? </t>
  </si>
  <si>
    <t>The next questions are about how you pick what to watch. In these different moments, which kind of program are you most interested in watching? : When you feel sad</t>
  </si>
  <si>
    <t>The next questions are about how you pick what to watch. In these different moments, which kind of program are you most interested in watching? : When you feel content or happy</t>
  </si>
  <si>
    <t>The next questions are about how you pick what to watch. In these different moments, which kind of program are you most interested in watching? : When you’re ill</t>
  </si>
  <si>
    <t>The next questions are about how you pick what to watch. In these different moments, which kind of program are you most interested in watching? : When you want to be entertained</t>
  </si>
  <si>
    <t>The next questions are about how you pick what to watch. In these different moments, which kind of program are you most interested in watching? : When you want to relax</t>
  </si>
  <si>
    <t xml:space="preserve"> When you get home from work, school, or other obligations</t>
  </si>
  <si>
    <t xml:space="preserve"> While cooking, doing laundry, or other household tasks</t>
  </si>
  <si>
    <t xml:space="preserve"> When working from home</t>
  </si>
  <si>
    <t xml:space="preserve"> While eating breakfast</t>
  </si>
  <si>
    <t xml:space="preserve"> While in transit or commuting (on the bus/train)</t>
  </si>
  <si>
    <t xml:space="preserve"> While eating dinner</t>
  </si>
  <si>
    <t>Grid Summary: In these different moments, which kind of program are you most interested in watching? </t>
  </si>
  <si>
    <t>In these different moments, which kind of program are you most interested in watching? : When you get home from work, school, or other obligations</t>
  </si>
  <si>
    <t>In these different moments, which kind of program are you most interested in watching? : While cooking, doing laundry, or other household tasks</t>
  </si>
  <si>
    <t>In these different moments, which kind of program are you most interested in watching? : When working from home</t>
  </si>
  <si>
    <t>In these different moments, which kind of program are you most interested in watching? : While eating breakfast</t>
  </si>
  <si>
    <t>In these different moments, which kind of program are you most interested in watching? : While in transit or commuting (on the bus/train)</t>
  </si>
  <si>
    <t>In these different moments, which kind of program are you most interested in watching? : While eating dinner</t>
  </si>
  <si>
    <t xml:space="preserve"> At the end of a regular day</t>
  </si>
  <si>
    <t xml:space="preserve"> On a first date                                </t>
  </si>
  <si>
    <t xml:space="preserve"> On Christmas Day</t>
  </si>
  <si>
    <t xml:space="preserve"> On Valentine’s Day</t>
  </si>
  <si>
    <t xml:space="preserve"> Around Halloween</t>
  </si>
  <si>
    <t xml:space="preserve"> On a cosy rainy day</t>
  </si>
  <si>
    <t xml:space="preserve"> After a breakup</t>
  </si>
  <si>
    <t>Action &amp; Adventure    </t>
  </si>
  <si>
    <t>Sci-Fi &amp; Fantasy    </t>
  </si>
  <si>
    <t>Music &amp; Musical</t>
  </si>
  <si>
    <t>Animation</t>
  </si>
  <si>
    <t>Comedy</t>
  </si>
  <si>
    <t>Mystery &amp; Thriller</t>
  </si>
  <si>
    <t>Horror</t>
  </si>
  <si>
    <t>Drama</t>
  </si>
  <si>
    <t>Romance and Rom-coms</t>
  </si>
  <si>
    <t>No preference</t>
  </si>
  <si>
    <t>Grid Summary: In these different situations, which is your most preferred genre of movie to watch?</t>
  </si>
  <si>
    <t>In these different situations, which is your most preferred genre of movie to watch?: At the end of a regular day</t>
  </si>
  <si>
    <t>In these different situations, which is your most preferred genre of movie to watch?: On a first date                                </t>
  </si>
  <si>
    <t>In these different situations, which is your most preferred genre of movie to watch?: On Christmas Day</t>
  </si>
  <si>
    <t>In these different situations, which is your most preferred genre of movie to watch?: On Valentine’s Day</t>
  </si>
  <si>
    <t>In these different situations, which is your most preferred genre of movie to watch?: Around Halloween</t>
  </si>
  <si>
    <t>In these different situations, which is your most preferred genre of movie to watch?: On a cosy rainy day</t>
  </si>
  <si>
    <t>In these different situations, which is your most preferred genre of movie to watch?: After a breakup</t>
  </si>
  <si>
    <t xml:space="preserve"> To forget about what else is going on in my life</t>
  </si>
  <si>
    <t xml:space="preserve"> To laugh </t>
  </si>
  <si>
    <t xml:space="preserve"> To revisit my old favorites</t>
  </si>
  <si>
    <t xml:space="preserve"> To have something on in the background while I do other things</t>
  </si>
  <si>
    <t xml:space="preserve"> To see something completely new and different</t>
  </si>
  <si>
    <t xml:space="preserve"> To watch a competition or match</t>
  </si>
  <si>
    <t xml:space="preserve"> To learn something new</t>
  </si>
  <si>
    <t xml:space="preserve"> To see something beautiful</t>
  </si>
  <si>
    <t xml:space="preserve"> To see something emotionally moving</t>
  </si>
  <si>
    <t>This definitely applies to me</t>
  </si>
  <si>
    <t>This somewhat applies to me</t>
  </si>
  <si>
    <t>This does not really apply to me</t>
  </si>
  <si>
    <t>This absolutely does not apply to me</t>
  </si>
  <si>
    <t>Grid Summary: To what extent do these statements apply to you? When I watch something on TV I want… </t>
  </si>
  <si>
    <t>To what extent do these statements apply to you? When I watch something on TV I want… : To forget about what else is going on in my life</t>
  </si>
  <si>
    <t xml:space="preserve">To what extent do these statements apply to you? When I watch something on TV I want… : To laugh </t>
  </si>
  <si>
    <t>To what extent do these statements apply to you? When I watch something on TV I want… : To revisit my old favorites</t>
  </si>
  <si>
    <t>To what extent do these statements apply to you? When I watch something on TV I want… : To have something on in the background while I do other things</t>
  </si>
  <si>
    <t>To what extent do these statements apply to you? When I watch something on TV I want… : To see something completely new and different</t>
  </si>
  <si>
    <t>To what extent do these statements apply to you? When I watch something on TV I want… : To watch a competition or match</t>
  </si>
  <si>
    <t>To what extent do these statements apply to you? When I watch something on TV I want… : To learn something new</t>
  </si>
  <si>
    <t>To what extent do these statements apply to you? When I watch something on TV I want… : To see something beautiful</t>
  </si>
  <si>
    <t>To what extent do these statements apply to you? When I watch something on TV I want… : To see something emotionally moving</t>
  </si>
  <si>
    <t xml:space="preserve"> To be informed about current events</t>
  </si>
  <si>
    <t xml:space="preserve"> To watch what I’ve heard other people are watching </t>
  </si>
  <si>
    <t xml:space="preserve"> To connect with the characters and feel what they feel</t>
  </si>
  <si>
    <t xml:space="preserve"> To relax and unwind after a long day</t>
  </si>
  <si>
    <t xml:space="preserve"> To feel inspired or motivated</t>
  </si>
  <si>
    <t xml:space="preserve"> To be entertained without having to think too hard</t>
  </si>
  <si>
    <t xml:space="preserve"> To binge something all in one sitting</t>
  </si>
  <si>
    <t xml:space="preserve"> To watch episodes weekly, over a long period of time</t>
  </si>
  <si>
    <t xml:space="preserve"> To discover something no one else has heard of</t>
  </si>
  <si>
    <t xml:space="preserve"> To spend quality time with friends and family</t>
  </si>
  <si>
    <t>To what extent do these statements apply to you? When I watch something on TV I want… : To be informed about current events</t>
  </si>
  <si>
    <t xml:space="preserve">To what extent do these statements apply to you? When I watch something on TV I want… : To watch what I’ve heard other people are watching </t>
  </si>
  <si>
    <t>To what extent do these statements apply to you? When I watch something on TV I want… : To connect with the characters and feel what they feel</t>
  </si>
  <si>
    <t>To what extent do these statements apply to you? When I watch something on TV I want… : To relax and unwind after a long day</t>
  </si>
  <si>
    <t>To what extent do these statements apply to you? When I watch something on TV I want… : To feel inspired or motivated</t>
  </si>
  <si>
    <t>To what extent do these statements apply to you? When I watch something on TV I want… : To be entertained without having to think too hard</t>
  </si>
  <si>
    <t>To what extent do these statements apply to you? When I watch something on TV I want… : To binge something all in one sitting</t>
  </si>
  <si>
    <t>To what extent do these statements apply to you? When I watch something on TV I want… : To watch episodes weekly, over a long period of time</t>
  </si>
  <si>
    <t>To what extent do these statements apply to you? When I watch something on TV I want… : To discover something no one else has heard of</t>
  </si>
  <si>
    <t>To what extent do these statements apply to you? When I watch something on TV I want… : To spend quality time with friends and family</t>
  </si>
  <si>
    <t xml:space="preserve"> Sports</t>
  </si>
  <si>
    <t xml:space="preserve"> News</t>
  </si>
  <si>
    <t xml:space="preserve"> True Crime</t>
  </si>
  <si>
    <t xml:space="preserve"> Reality TV</t>
  </si>
  <si>
    <t xml:space="preserve"> Documentaries</t>
  </si>
  <si>
    <t xml:space="preserve"> Action &amp; Adventure</t>
  </si>
  <si>
    <t xml:space="preserve"> Sci-Fi &amp; Fantasy</t>
  </si>
  <si>
    <t xml:space="preserve"> Music &amp; Musical</t>
  </si>
  <si>
    <t xml:space="preserve"> Animation</t>
  </si>
  <si>
    <t xml:space="preserve"> Comedy</t>
  </si>
  <si>
    <t xml:space="preserve"> Mystery &amp; Thriller</t>
  </si>
  <si>
    <t xml:space="preserve"> Horror</t>
  </si>
  <si>
    <t xml:space="preserve"> Drama</t>
  </si>
  <si>
    <t xml:space="preserve"> Rom-coms</t>
  </si>
  <si>
    <t xml:space="preserve"> Game shows or panel shows</t>
  </si>
  <si>
    <t>Yes, very much</t>
  </si>
  <si>
    <t>Yes, somewhat</t>
  </si>
  <si>
    <t>No, not really</t>
  </si>
  <si>
    <t>No, not at all</t>
  </si>
  <si>
    <t>It depends on the situation</t>
  </si>
  <si>
    <t>Not sure</t>
  </si>
  <si>
    <t>Grid Summary: Do you like watching these kinds of content?</t>
  </si>
  <si>
    <t>Do you like watching these kinds of content?: Sports</t>
  </si>
  <si>
    <t>Do you like watching these kinds of content?: News</t>
  </si>
  <si>
    <t>Do you like watching these kinds of content?: True Crime</t>
  </si>
  <si>
    <t>Do you like watching these kinds of content?: Reality TV</t>
  </si>
  <si>
    <t>Do you like watching these kinds of content?: Documentaries</t>
  </si>
  <si>
    <t>Do you like watching these kinds of content?: Action &amp; Adventure</t>
  </si>
  <si>
    <t>Do you like watching these kinds of content?: Sci-Fi &amp; Fantasy</t>
  </si>
  <si>
    <t>Do you like watching these kinds of content?: Music &amp; Musical</t>
  </si>
  <si>
    <t>Do you like watching these kinds of content?: Animation</t>
  </si>
  <si>
    <t>Do you like watching these kinds of content?: Comedy</t>
  </si>
  <si>
    <t>Do you like watching these kinds of content?: Mystery &amp; Thriller</t>
  </si>
  <si>
    <t>Do you like watching these kinds of content?: Horror</t>
  </si>
  <si>
    <t>Do you like watching these kinds of content?: Drama</t>
  </si>
  <si>
    <t>Do you like watching these kinds of content?: Rom-coms</t>
  </si>
  <si>
    <t>Do you like watching these kinds of content?: Game shows or panel shows</t>
  </si>
  <si>
    <t>Christmas or holiday-themed TV specials</t>
  </si>
  <si>
    <t>New Year's Eve countdown shows</t>
  </si>
  <si>
    <t>The King’s Speech</t>
  </si>
  <si>
    <t>Sports season finals (e.g.,US Open Final, World Darts Championship final)</t>
  </si>
  <si>
    <t>The Oscars (Academy Awards)</t>
  </si>
  <si>
    <t>The Grammy Awards</t>
  </si>
  <si>
    <t>The Golden Globes</t>
  </si>
  <si>
    <t>New Year’s Day Rose Parade</t>
  </si>
  <si>
    <t>Which of the following annual shows or events are you planning to watch in the next few months, if any?  Select all that apply</t>
  </si>
  <si>
    <t xml:space="preserve"> I always watch all the films that are nominated for major awards.</t>
  </si>
  <si>
    <t xml:space="preserve"> I typically enjoy the types of films that win major awards. </t>
  </si>
  <si>
    <t xml:space="preserve"> I am proud when British-made content is recognised at international awards ceremonies.</t>
  </si>
  <si>
    <t>Strongly disagree</t>
  </si>
  <si>
    <t>Disagree</t>
  </si>
  <si>
    <t>Neither agree nor disagree</t>
  </si>
  <si>
    <t>Agree</t>
  </si>
  <si>
    <t>Strongly agree</t>
  </si>
  <si>
    <t>Total Disagree:</t>
  </si>
  <si>
    <t>Total Agree:</t>
  </si>
  <si>
    <t>Net:</t>
  </si>
  <si>
    <t>Grid Summary: To what extent do you agree or disagree with the following statements?</t>
  </si>
  <si>
    <t>To what extent do you agree or disagree with the following statements?: I always watch all the films that are nominated for major awards.</t>
  </si>
  <si>
    <t>To what extent do you agree or disagree with the following statements?: I typically enjoy the types of films that win major awards. </t>
  </si>
  <si>
    <t>To what extent do you agree or disagree with the following statements?: I am proud when British-made content is recognised at international awards ceremonies.</t>
  </si>
  <si>
    <t>The awards for main categories (e.g., Best Picture, Best Actor/Actress)</t>
  </si>
  <si>
    <t>Live performances (e.g., nominated songs)</t>
  </si>
  <si>
    <t>The Red Carpet and celebrity arrivals</t>
  </si>
  <si>
    <t>Humorous or unexpected moments</t>
  </si>
  <si>
    <t>Speeches and acceptance moments</t>
  </si>
  <si>
    <t>Awards for technical or lesser-known categories (e.g., Cinematography, Sound Editing)</t>
  </si>
  <si>
    <t>You said you will watch the Oscars. What parts of the ceremony do you enjoy the most? Select all that apply</t>
  </si>
  <si>
    <t xml:space="preserve"> Watched a horror film around Halloween </t>
  </si>
  <si>
    <t xml:space="preserve"> Watched a holiday film in the run up to Christmas</t>
  </si>
  <si>
    <t xml:space="preserve"> Watched a romantic film on Valentine’s Day</t>
  </si>
  <si>
    <t xml:space="preserve"> Hosted a watch party or screening for a sporting event, film, TV series, or other television event</t>
  </si>
  <si>
    <t>Yes, I did this</t>
  </si>
  <si>
    <t>No, I did not do this</t>
  </si>
  <si>
    <t>Grid Summary: Which of the following did you do over the past year?</t>
  </si>
  <si>
    <t>Which of the following did you do over the past year?: Watched a horror film around Halloween </t>
  </si>
  <si>
    <t>Which of the following did you do over the past year?: Watched a holiday film in the run up to Christmas</t>
  </si>
  <si>
    <t>Which of the following did you do over the past year?: Watched a romantic film on Valentine’s Day</t>
  </si>
  <si>
    <t>Which of the following did you do over the past year?: Hosted a watch party or screening for a sporting event, film, TV series, or other television event</t>
  </si>
  <si>
    <t>Less than a minute</t>
  </si>
  <si>
    <t>1 - 5 minutes</t>
  </si>
  <si>
    <t>5 - 10 minutes</t>
  </si>
  <si>
    <t>10 - 15 minutes</t>
  </si>
  <si>
    <t>More than 15 minutes</t>
  </si>
  <si>
    <t xml:space="preserve"> On average, when you’re picking something new to watch, how long does it take you to decide?</t>
  </si>
  <si>
    <t xml:space="preserve"> On average, when you’re picking something new to watch with others, such as your partner, family, or friends,  how long does it take you to decide? </t>
  </si>
  <si>
    <t>Football</t>
  </si>
  <si>
    <t>Tennis</t>
  </si>
  <si>
    <t>F1</t>
  </si>
  <si>
    <t>Athletics</t>
  </si>
  <si>
    <t>Boxing</t>
  </si>
  <si>
    <t>Rugby Union</t>
  </si>
  <si>
    <t>Cricket</t>
  </si>
  <si>
    <t>Swimming</t>
  </si>
  <si>
    <t>Snooker</t>
  </si>
  <si>
    <t>Gymnastics</t>
  </si>
  <si>
    <t>Darts</t>
  </si>
  <si>
    <t>Golf</t>
  </si>
  <si>
    <t>Cycling</t>
  </si>
  <si>
    <t>Horse racing</t>
  </si>
  <si>
    <t>Basketball</t>
  </si>
  <si>
    <t>Rugby League</t>
  </si>
  <si>
    <t>Motorsports (besides F1)</t>
  </si>
  <si>
    <t>American Football</t>
  </si>
  <si>
    <t>Volleyball</t>
  </si>
  <si>
    <t>Rowing</t>
  </si>
  <si>
    <t>Netball</t>
  </si>
  <si>
    <t>Other (please specify)</t>
  </si>
  <si>
    <t>Don't Know</t>
  </si>
  <si>
    <t>Which, if any, of these sports do you enjoy watching on TV?Please select all that apply </t>
  </si>
  <si>
    <t>Rugby</t>
  </si>
  <si>
    <t>Motorsport (e.g., W Series)</t>
  </si>
  <si>
    <t>And, which, if any, of the following women’s sports do you follow? This can include watching on TV, live in-person, following results online, supporting a specific team, or supporting a particular athlete. Select all that apply.</t>
  </si>
  <si>
    <t xml:space="preserve"> Watched a women’s match/competition live (in person)</t>
  </si>
  <si>
    <t xml:space="preserve"> Watching highlights from a women’s match, game, sport event    </t>
  </si>
  <si>
    <t xml:space="preserve"> Watched a women’s sport event on TV or streaming</t>
  </si>
  <si>
    <t xml:space="preserve"> Watching interviews with female sporting figures such as athletes or team managers</t>
  </si>
  <si>
    <t>Every day</t>
  </si>
  <si>
    <t>Every other week</t>
  </si>
  <si>
    <t>Every couple of months</t>
  </si>
  <si>
    <t>A few times a year</t>
  </si>
  <si>
    <t>Grid Summary: In general, how often do you watch or engage with women's sports in the following ways? This can be on TV, streaming, or social media. </t>
  </si>
  <si>
    <t>In general, how often do you watch or engage with women's sports in the following ways? This can be on TV, streaming, or social media. : Watched a women’s match/competition live (in person)</t>
  </si>
  <si>
    <t>In general, how often do you watch or engage with women's sports in the following ways? This can be on TV, streaming, or social media. : Watching highlights from a women’s match, game, sport event    </t>
  </si>
  <si>
    <t>In general, how often do you watch or engage with women's sports in the following ways? This can be on TV, streaming, or social media. : Watched a women’s sport event on TV or streaming</t>
  </si>
  <si>
    <t>In general, how often do you watch or engage with women's sports in the following ways? This can be on TV, streaming, or social media. : Watching interviews with female sporting figures such as athletes or team managers</t>
  </si>
  <si>
    <t xml:space="preserve"> Media coverage of women’s sports is as extensive and high-quality as men’s sports</t>
  </si>
  <si>
    <t xml:space="preserve"> Watching high quality broadcast coverage of women's sport makes me feel more positive towards it.</t>
  </si>
  <si>
    <t xml:space="preserve"> Women's sport is equally exciting as men's sport.</t>
  </si>
  <si>
    <t xml:space="preserve"> I enjoy the competitiveness and skill of female athletes. </t>
  </si>
  <si>
    <t xml:space="preserve"> I am optimistic about the future of women’s sport in Britain</t>
  </si>
  <si>
    <t xml:space="preserve"> Women’s sports should be covered as much as men’s sports.</t>
  </si>
  <si>
    <t>To what extent do you agree or disagree with the following statements?: Women's sport is equally exciting as men's sport.</t>
  </si>
  <si>
    <t>To what extent do you agree or disagree with the following statements?: I enjoy the competitiveness and skill of female athletes. </t>
  </si>
  <si>
    <t>To what extent do you agree or disagree with the following statements?: Watching high quality broadcast coverage of women's sport makes me feel more positive towards it.</t>
  </si>
  <si>
    <t>To what extent do you agree or disagree with the following statements?: Media coverage of women’s sports is as extensive and high-quality as men’s sports</t>
  </si>
  <si>
    <t>To what extent do you agree or disagree with the following statements?: Women’s sports should be covered as much as men’s sports.</t>
  </si>
  <si>
    <t>To what extent do you agree or disagree with the following statements?: I am optimistic about the future of women’s sport in Britain</t>
  </si>
  <si>
    <t xml:space="preserve"> Athletes themselves (e.g., prominent female sports figures)</t>
  </si>
  <si>
    <t xml:space="preserve"> Media outlets and broadcasters (e.g., BBC, Sky Sports)</t>
  </si>
  <si>
    <t xml:space="preserve"> Sport governing bodies (e.g., The FA,WPL)</t>
  </si>
  <si>
    <t xml:space="preserve"> Fans and fan communities</t>
  </si>
  <si>
    <t xml:space="preserve"> Social media influencers and content creators</t>
  </si>
  <si>
    <t xml:space="preserve"> The government</t>
  </si>
  <si>
    <t xml:space="preserve"> Educational institutions (schools and universities)</t>
  </si>
  <si>
    <t>They do not play a role in increasing fandom in women's sports</t>
  </si>
  <si>
    <t>They play some role in  increasing fandom in women's sports</t>
  </si>
  <si>
    <t>They play a major role in  increasing fandom in women's sports</t>
  </si>
  <si>
    <t>They play a leading role in  increasing fandom in women's sports</t>
  </si>
  <si>
    <t>Grid Summary: To what extent do you believe each of the following contributes to increasing fandom in women's sports in the UK?</t>
  </si>
  <si>
    <t>To what extent do you believe each of the following contributes to increasing fandom in women's sports in the UK?: Athletes themselves (e.g., prominent female sports figures)</t>
  </si>
  <si>
    <t>To what extent do you believe each of the following contributes to increasing fandom in women's sports in the UK?: Media outlets and broadcasters (e.g., BBC, Sky Sports)</t>
  </si>
  <si>
    <t>To what extent do you believe each of the following contributes to increasing fandom in women's sports in the UK?: Sport governing bodies (e.g., The FA,WPL)</t>
  </si>
  <si>
    <t>To what extent do you believe each of the following contributes to increasing fandom in women's sports in the UK?: Fans and fan communities</t>
  </si>
  <si>
    <t>To what extent do you believe each of the following contributes to increasing fandom in women's sports in the UK?: Social media influencers and content creators</t>
  </si>
  <si>
    <t>To what extent do you believe each of the following contributes to increasing fandom in women's sports in the UK?: The government</t>
  </si>
  <si>
    <t>To what extent do you believe each of the following contributes to increasing fandom in women's sports in the UK?: Educational institutions (schools and universities)</t>
  </si>
  <si>
    <t>More competitive and high-profile women’s sporting events</t>
  </si>
  <si>
    <t>Increased news coverage of women's sports (e.g., in newspapers, on TV, etc.)</t>
  </si>
  <si>
    <t>Availability of women’s sports events at convenient times</t>
  </si>
  <si>
    <t>Greater availability of live streams or broadcasts of women's sporting events</t>
  </si>
  <si>
    <t>Higher-quality production and commentary for women’s sports broadcasts</t>
  </si>
  <si>
    <t>People around me (e.g., friends, family, colleagues) watching more women’s sports</t>
  </si>
  <si>
    <t>Increased visibility of female athletes on social media</t>
  </si>
  <si>
    <t>Female athletes featuring prominently in advertising campaigns for brands/companies</t>
  </si>
  <si>
    <t>Better storytelling about female athletes’ journeys (e.g., documentaries, profiles)</t>
  </si>
  <si>
    <t>Endorsements or recommendations from male athletes or celebrities</t>
  </si>
  <si>
    <t>Which of the following factors would increase your interest in watching women’s sports, if any? Select all that apply</t>
  </si>
  <si>
    <t>Consistent scheduling of women’s sports during prime viewing times.</t>
  </si>
  <si>
    <t>Comprehensive news coverage, including features, interviews, and analysis.</t>
  </si>
  <si>
    <t>Accessible viewing options through streaming services, mobile apps, and TV.</t>
  </si>
  <si>
    <t>Support for grassroots initiatives to showcase up-and-coming female athletes.</t>
  </si>
  <si>
    <t>Dedicated channels and programming focused on women's sports.</t>
  </si>
  <si>
    <t>Expanded digital presence, such as live streaming on platforms like YouTube.</t>
  </si>
  <si>
    <t>Collaboration with influencers, celebrities, or athletes to promote women’s sports</t>
  </si>
  <si>
    <t>Which of the following factors do you think contribute the most to high-quality coverage of women’s sports, if any? Select up to three</t>
  </si>
  <si>
    <t xml:space="preserve"> TV news</t>
  </si>
  <si>
    <t xml:space="preserve"> Printed newspaper</t>
  </si>
  <si>
    <t xml:space="preserve"> Radio</t>
  </si>
  <si>
    <t xml:space="preserve"> News website</t>
  </si>
  <si>
    <t xml:space="preserve"> Social media</t>
  </si>
  <si>
    <t xml:space="preserve"> Dedicated news app</t>
  </si>
  <si>
    <t xml:space="preserve"> Podcasts</t>
  </si>
  <si>
    <t>Grid Summary: How often do you use the following types of news media to keep up to date with the news? </t>
  </si>
  <si>
    <t>How often do you use the following types of news media to keep up to date with the news? : TV news</t>
  </si>
  <si>
    <t>How often do you use the following types of news media to keep up to date with the news? : Printed newspaper</t>
  </si>
  <si>
    <t>How often do you use the following types of news media to keep up to date with the news? : Radio</t>
  </si>
  <si>
    <t>How often do you use the following types of news media to keep up to date with the news? : News website</t>
  </si>
  <si>
    <t>How often do you use the following types of news media to keep up to date with the news? : Social media</t>
  </si>
  <si>
    <t>How often do you use the following types of news media to keep up to date with the news? : Dedicated news app</t>
  </si>
  <si>
    <t>How often do you use the following types of news media to keep up to date with the news? : Podcasts</t>
  </si>
  <si>
    <t xml:space="preserve"> I prefer podcasts that include guest interviews over solo-hosted episodes</t>
  </si>
  <si>
    <t xml:space="preserve"> Podcasts have introduced me to topics I never thought I’d be interested in                                                                                         </t>
  </si>
  <si>
    <t xml:space="preserve"> Podcasts have changed my perspective on certain topics or issues.</t>
  </si>
  <si>
    <t xml:space="preserve"> I trust news on podcasts more than news I get from other sources.              </t>
  </si>
  <si>
    <t xml:space="preserve"> I get more entertainment value from podcasts than from movies or TV shows.</t>
  </si>
  <si>
    <t>Strongly Agree</t>
  </si>
  <si>
    <t>Neither Agree nor Disagree</t>
  </si>
  <si>
    <t>Strongly Disagree</t>
  </si>
  <si>
    <t>N/A- I do not listen to podcasts</t>
  </si>
  <si>
    <t>Grid Summary: To what extent do you agree or disagree with the following statements? </t>
  </si>
  <si>
    <t>To what extent do you agree or disagree with the following statements? : I trust news on podcasts more than news I get from other sources.              </t>
  </si>
  <si>
    <t>To what extent do you agree or disagree with the following statements? : Podcasts have introduced me to topics I never thought I’d be interested in                                                                                         </t>
  </si>
  <si>
    <t>To what extent do you agree or disagree with the following statements? : I prefer podcasts that include guest interviews over solo-hosted episodes</t>
  </si>
  <si>
    <t>To what extent do you agree or disagree with the following statements? : I get more entertainment value from podcasts than from movies or TV shows.</t>
  </si>
  <si>
    <t>To what extent do you agree or disagree with the following statements? : Podcasts have changed my perspective on certain topics or issues.</t>
  </si>
  <si>
    <t>For entertainment</t>
  </si>
  <si>
    <t>To learn new things</t>
  </si>
  <si>
    <t>To hear other people's opinions</t>
  </si>
  <si>
    <t>To fill time while doing other activities (e.g., commuting, exercising)</t>
  </si>
  <si>
    <t>To stay updated with current events</t>
  </si>
  <si>
    <t>To follow specific personalities or hosts</t>
  </si>
  <si>
    <t>To gain encouragement or inspiration</t>
  </si>
  <si>
    <t>Other(please specify)</t>
  </si>
  <si>
    <t>What are your main reasons for listening to podcasts? Select all that apply.</t>
  </si>
  <si>
    <t>Social media</t>
  </si>
  <si>
    <t>Television news (e.g., Sky News, CNN, BBC, local news)</t>
  </si>
  <si>
    <t>Online news website (e.g.,  Sky News, BBC News, CNN.com)</t>
  </si>
  <si>
    <t>Breaking News push notification</t>
  </si>
  <si>
    <t>Radio</t>
  </si>
  <si>
    <t>Text or call from a friend/ family member/colleague</t>
  </si>
  <si>
    <t>Overheard someone talking about it</t>
  </si>
  <si>
    <t>Internet search engine (e.g. Google, Bing, etc)</t>
  </si>
  <si>
    <t xml:space="preserve"> How did you first learn about the new US president? </t>
  </si>
  <si>
    <t>BT (British Telecom)</t>
  </si>
  <si>
    <t>Sky Broadband</t>
  </si>
  <si>
    <t>EE</t>
  </si>
  <si>
    <t>Plusnet</t>
  </si>
  <si>
    <t>Vodafone</t>
  </si>
  <si>
    <t>O2</t>
  </si>
  <si>
    <t>Three</t>
  </si>
  <si>
    <t>CityFibre</t>
  </si>
  <si>
    <t>Zen Internet</t>
  </si>
  <si>
    <t>NOW Powered by Sky</t>
  </si>
  <si>
    <t>Hyperoptic</t>
  </si>
  <si>
    <t>Community Fibre</t>
  </si>
  <si>
    <t xml:space="preserve"> Which broadband provider do you currently use for your home internet service?</t>
  </si>
  <si>
    <t>EE </t>
  </si>
  <si>
    <t>O2 </t>
  </si>
  <si>
    <t>Giffgaff</t>
  </si>
  <si>
    <t>Tesco Mobile</t>
  </si>
  <si>
    <t>Virgin Mobile</t>
  </si>
  <si>
    <t>Sky Mobile</t>
  </si>
  <si>
    <t>BT Mobile</t>
  </si>
  <si>
    <t>Smarty</t>
  </si>
  <si>
    <t>Voxi</t>
  </si>
  <si>
    <t>iD Mobile</t>
  </si>
  <si>
    <t>Asda Mobile</t>
  </si>
  <si>
    <t>Lebara Mobile</t>
  </si>
  <si>
    <t>LycaMobile</t>
  </si>
  <si>
    <t>Plusnet Mobile</t>
  </si>
  <si>
    <t>VOXI</t>
  </si>
  <si>
    <t xml:space="preserve"> Which service provider do you currently use for your mobile data package?</t>
  </si>
  <si>
    <t>Home broadband/ WiFi</t>
  </si>
  <si>
    <t>Mobile data package for smartphone/tablet</t>
  </si>
  <si>
    <t>A landline phone </t>
  </si>
  <si>
    <t>Which of the following do you have/use? Select all that apply</t>
  </si>
  <si>
    <t xml:space="preserve"> Smart phone/mobile device</t>
  </si>
  <si>
    <t xml:space="preserve"> TV</t>
  </si>
  <si>
    <t xml:space="preserve"> Laptop</t>
  </si>
  <si>
    <t>Every two years</t>
  </si>
  <si>
    <t>Every three years</t>
  </si>
  <si>
    <t>I only upgrade this once it breaks</t>
  </si>
  <si>
    <t>N/A - I don’t own this device</t>
  </si>
  <si>
    <t>Grid Summary: How often on average would you say you upgrade the following technology or devices?</t>
  </si>
  <si>
    <t>How often on average would you say you upgrade the following technology or devices?: Smart phone/mobile device</t>
  </si>
  <si>
    <t>How often on average would you say you upgrade the following technology or devices?: TV</t>
  </si>
  <si>
    <t>How often on average would you say you upgrade the following technology or devices?: Laptop</t>
  </si>
  <si>
    <t>How often on average would you say you upgrade the following technology or devices?: Tablet</t>
  </si>
  <si>
    <t>Grid Summary: And for each of the following, are you planning to upgrade any of these devices in the next six months?</t>
  </si>
  <si>
    <t>And for each of the following, are you planning to upgrade any of these devices in the next six months?: Smart phone/mobile device</t>
  </si>
  <si>
    <t>And for each of the following, are you planning to upgrade any of these devices in the next six months?: TV</t>
  </si>
  <si>
    <t>And for each of the following, are you planning to upgrade any of these devices in the next six months?: Laptop</t>
  </si>
  <si>
    <t>And for each of the following, are you planning to upgrade any of these devices in the next six months?: Tablet</t>
  </si>
  <si>
    <t>I tend to buy based on brand reputation</t>
  </si>
  <si>
    <t>I tend to buy based on positive reviews from customers or people I see using it online</t>
  </si>
  <si>
    <t>I tend to buy the newest version of the device I currently use</t>
  </si>
  <si>
    <t>I don’t consider these factors until my device is no longer usable (i.e. it is broken or lost)</t>
  </si>
  <si>
    <t>I tend to buy a device with the best visual quality/resolution/imaging</t>
  </si>
  <si>
    <t>I tend to buy something that someone has recommended to me</t>
  </si>
  <si>
    <t>I tend to buy the cheapest option</t>
  </si>
  <si>
    <t>When upgrading to a new device, which of the following applies to you most? Select up to three</t>
  </si>
  <si>
    <t>I am often frustrated by slow internet speeds</t>
  </si>
  <si>
    <t>I typically have access to sufficient internet speeds for my needs</t>
  </si>
  <si>
    <t>Neither</t>
  </si>
  <si>
    <t>Don’t Know</t>
  </si>
  <si>
    <t xml:space="preserve"> Which of the following statements best applies to you? </t>
  </si>
  <si>
    <t>I have heard of full fibre broadband, and could describe what it is to a friend</t>
  </si>
  <si>
    <t>I have heard of full fibre broadband, but could not describe what it is</t>
  </si>
  <si>
    <t>I have not heard of full fibre broadband</t>
  </si>
  <si>
    <t>I have access to full fibre broadband in my area, and use it. </t>
  </si>
  <si>
    <t>I have access to full fibre broadband in my area, but do not use it.</t>
  </si>
  <si>
    <t>I do not have access to full fibre broadband, but I want to.</t>
  </si>
  <si>
    <t>I do not have access to full fibre broadband, and do not want it.</t>
  </si>
  <si>
    <t>Smartphone</t>
  </si>
  <si>
    <t>Laptop</t>
  </si>
  <si>
    <t>Smart TV</t>
  </si>
  <si>
    <t>Desktop computer</t>
  </si>
  <si>
    <t>Game console (e.g., PlayStation, Xbox)</t>
  </si>
  <si>
    <t>Wearable technology (e.g., smartwatch)</t>
  </si>
  <si>
    <t>E-reader (e.g., Kindle)</t>
  </si>
  <si>
    <t>Augmented reality (AU) device</t>
  </si>
  <si>
    <t>Which devices do you use to access the internet most regularly at home? Pick up to three</t>
  </si>
  <si>
    <t xml:space="preserve"> Gaming</t>
  </si>
  <si>
    <t xml:space="preserve"> Streaming movies/TV shows</t>
  </si>
  <si>
    <t xml:space="preserve"> Streaming live events, such as sporting events or news</t>
  </si>
  <si>
    <t xml:space="preserve"> Browsing social media and websites</t>
  </si>
  <si>
    <t xml:space="preserve"> Online shopping</t>
  </si>
  <si>
    <t xml:space="preserve"> Voice calls</t>
  </si>
  <si>
    <t xml:space="preserve"> Video calls (via program such as Zoom, Teams, or Skype)</t>
  </si>
  <si>
    <t xml:space="preserve"> Generally working from home</t>
  </si>
  <si>
    <t xml:space="preserve"> Online learning/education</t>
  </si>
  <si>
    <t>At least once a day</t>
  </si>
  <si>
    <t>Grid Summary: How often do you use your home WiFi network for the following activities? </t>
  </si>
  <si>
    <t>How often do you use your home WiFi network for the following activities? : Gaming</t>
  </si>
  <si>
    <t>How often do you use your home WiFi network for the following activities? : Streaming movies/TV shows</t>
  </si>
  <si>
    <t>How often do you use your home WiFi network for the following activities? : Streaming live events, such as sporting events or news</t>
  </si>
  <si>
    <t>How often do you use your home WiFi network for the following activities? : Browsing social media and websites</t>
  </si>
  <si>
    <t>How often do you use your home WiFi network for the following activities? : Online shopping</t>
  </si>
  <si>
    <t>How often do you use your home WiFi network for the following activities? : Voice calls</t>
  </si>
  <si>
    <t>How often do you use your home WiFi network for the following activities? : Video calls (via program such as Zoom, Teams, or Skype)</t>
  </si>
  <si>
    <t>How often do you use your home WiFi network for the following activities? : Generally working from home</t>
  </si>
  <si>
    <t>How often do you use your home WiFi network for the following activities? : Online learning/education</t>
  </si>
  <si>
    <t>Grid Summary: How often do you use your mobile data  for the following activities?  </t>
  </si>
  <si>
    <t>How often do you use your mobile data  for the following activities?  : Gaming</t>
  </si>
  <si>
    <t>How often do you use your mobile data  for the following activities?  : Streaming movies/TV shows</t>
  </si>
  <si>
    <t>How often do you use your mobile data  for the following activities?  : Streaming live events, such as sporting events or news</t>
  </si>
  <si>
    <t>How often do you use your mobile data  for the following activities?  : Browsing social media and websites</t>
  </si>
  <si>
    <t>How often do you use your mobile data  for the following activities?  : Online shopping</t>
  </si>
  <si>
    <t>How often do you use your mobile data  for the following activities?  : Voice calls</t>
  </si>
  <si>
    <t>How often do you use your mobile data  for the following activities?  : Video calls (via program such as Zoom, Teams, or Skype)</t>
  </si>
  <si>
    <t>How often do you use your mobile data  for the following activities?  : Generally working from home</t>
  </si>
  <si>
    <t>How often do you use your mobile data  for the following activities?  : Online learning/education</t>
  </si>
  <si>
    <t xml:space="preserve"> Access to the latest features and specifications </t>
  </si>
  <si>
    <t xml:space="preserve"> Brand reputation and trustworthiness </t>
  </si>
  <si>
    <t xml:space="preserve"> Price and affordability</t>
  </si>
  <si>
    <t xml:space="preserve"> Compatibility with your other devices</t>
  </si>
  <si>
    <t xml:space="preserve"> Ease of switching from your current provider</t>
  </si>
  <si>
    <t xml:space="preserve"> Device design, aesthetics, and build quality</t>
  </si>
  <si>
    <t xml:space="preserve"> Device performance (e.g. speed, storage capacity)</t>
  </si>
  <si>
    <t xml:space="preserve"> Reviews and recommendations from friends, family, or online source</t>
  </si>
  <si>
    <t>Very important </t>
  </si>
  <si>
    <t>Somewhat Important</t>
  </si>
  <si>
    <t>Neither important nor unimportant</t>
  </si>
  <si>
    <t>Somewhat unimportant</t>
  </si>
  <si>
    <t>Very unimportant</t>
  </si>
  <si>
    <t>Grid Summary: ​​​​​​How important are each of the following factors when deciding on a new device purchase? </t>
  </si>
  <si>
    <t>​​​​​​How important are each of the following factors when deciding on a new device purchase? : Access to the latest features and specifications </t>
  </si>
  <si>
    <t>​​​​​​How important are each of the following factors when deciding on a new device purchase? : Brand reputation and trustworthiness </t>
  </si>
  <si>
    <t>​​​​​​How important are each of the following factors when deciding on a new device purchase? : Price and affordability</t>
  </si>
  <si>
    <t>​​​​​​How important are each of the following factors when deciding on a new device purchase? : Compatibility with your other devices</t>
  </si>
  <si>
    <t>​​​​​​How important are each of the following factors when deciding on a new device purchase? : Ease of switching from your current provider</t>
  </si>
  <si>
    <t>​​​​​​How important are each of the following factors when deciding on a new device purchase? : Device design, aesthetics, and build quality</t>
  </si>
  <si>
    <t>​​​​​​How important are each of the following factors when deciding on a new device purchase? : Device performance (e.g. speed, storage capacity)</t>
  </si>
  <si>
    <t>​​​​​​How important are each of the following factors when deciding on a new device purchase? : Reviews and recommendations from friends, family, or online source</t>
  </si>
  <si>
    <t>Very positive</t>
  </si>
  <si>
    <t>Somewhat positive</t>
  </si>
  <si>
    <t>Neutral</t>
  </si>
  <si>
    <t>Somewhat negative</t>
  </si>
  <si>
    <t>Very negative</t>
  </si>
  <si>
    <t xml:space="preserve"> There has recently been some discussion in the news about “Artificial Intelligence” or “AI”. This is where computers are used to carry out tasks which would normally need a human to do them. How do you feel about the increasing use of AI technology in entertainment platforms? </t>
  </si>
  <si>
    <t xml:space="preserve"> Writing news articles</t>
  </si>
  <si>
    <t xml:space="preserve"> Fact checking for news content</t>
  </si>
  <si>
    <t xml:space="preserve"> Editing video content</t>
  </si>
  <si>
    <t xml:space="preserve"> Conducting interviews</t>
  </si>
  <si>
    <t xml:space="preserve"> Creating visual graphics and animations</t>
  </si>
  <si>
    <t xml:space="preserve"> Providing real-time updates during live events</t>
  </si>
  <si>
    <t xml:space="preserve"> Translating content into different languages</t>
  </si>
  <si>
    <t>Very comfortable  </t>
  </si>
  <si>
    <t>Somewhat comfortable</t>
  </si>
  <si>
    <t>Somewhat uncomfortable</t>
  </si>
  <si>
    <t>Very uncomfortable</t>
  </si>
  <si>
    <t>Grid Summary: For each of the following tasks, how comfortable would you feel if they were performed by artificial intelligence? </t>
  </si>
  <si>
    <t>For each of the following tasks, how comfortable would you feel if they were performed by artificial intelligence? : Writing news articles</t>
  </si>
  <si>
    <t>For each of the following tasks, how comfortable would you feel if they were performed by artificial intelligence? : Fact checking for news content</t>
  </si>
  <si>
    <t>For each of the following tasks, how comfortable would you feel if they were performed by artificial intelligence? : Editing video content</t>
  </si>
  <si>
    <t>For each of the following tasks, how comfortable would you feel if they were performed by artificial intelligence? : Conducting interviews</t>
  </si>
  <si>
    <t>For each of the following tasks, how comfortable would you feel if they were performed by artificial intelligence? : Creating visual graphics and animations</t>
  </si>
  <si>
    <t>For each of the following tasks, how comfortable would you feel if they were performed by artificial intelligence? : Providing real-time updates during live events</t>
  </si>
  <si>
    <t>For each of the following tasks, how comfortable would you feel if they were performed by artificial intelligence? : Translating content into different languages</t>
  </si>
  <si>
    <t xml:space="preserve"> Streaming quality (e.g., HD, 4K)</t>
  </si>
  <si>
    <t xml:space="preserve"> Buffering speed</t>
  </si>
  <si>
    <t xml:space="preserve"> User interface</t>
  </si>
  <si>
    <t xml:space="preserve"> Content diversity</t>
  </si>
  <si>
    <t xml:space="preserve"> Aggregate content</t>
  </si>
  <si>
    <t xml:space="preserve"> Value</t>
  </si>
  <si>
    <t xml:space="preserve"> Multiple device compatibility</t>
  </si>
  <si>
    <t xml:space="preserve"> Family sharing options</t>
  </si>
  <si>
    <t xml:space="preserve"> Accessibility features</t>
  </si>
  <si>
    <t>Very unsatisfied</t>
  </si>
  <si>
    <t>Somewhat unsatisfied</t>
  </si>
  <si>
    <t>Somewhat satisfied</t>
  </si>
  <si>
    <t>Very satisfied</t>
  </si>
  <si>
    <t>Grid Summary: How satisfied or unsatisfied are you with these features when watching content? </t>
  </si>
  <si>
    <t xml:space="preserve"> The clarity and resolution of the content provided:How satisfied or unsatisfied are you with these features when watching content? : Streaming quality (e.g., HD, 4K)</t>
  </si>
  <si>
    <t xml:space="preserve"> The speed at which content loads and plays without interruption:How satisfied or unsatisfied are you with these features when watching content? : Buffering speed</t>
  </si>
  <si>
    <t xml:space="preserve"> Ease of navigating the provider's platform and finding content:How satisfied or unsatisfied are you with these features when watching content? : User interface</t>
  </si>
  <si>
    <t xml:space="preserve"> The variety of genres and options available (movies, TV shows, documentaries, etc.):How satisfied or unsatisfied are you with these features when watching content? : Content diversity</t>
  </si>
  <si>
    <t xml:space="preserve"> (access to multiple services with one provider):How satisfied or unsatisfied are you with these features when watching content? : Aggregate content</t>
  </si>
  <si>
    <t xml:space="preserve"> How much you get for your money:How satisfied or unsatisfied are you with these features when watching content? : Value</t>
  </si>
  <si>
    <t xml:space="preserve"> The ability to use the service on various devices (TV, smartphone, tablet, etc.):How satisfied or unsatisfied are you with these features when watching content? : Multiple device compatibility</t>
  </si>
  <si>
    <t xml:space="preserve"> Ability to have multiple profiles or simultaneous streams:How satisfied or unsatisfied are you with these features when watching content? : Family sharing options</t>
  </si>
  <si>
    <t xml:space="preserve"> Inclusion of features such as subtitles, audio descriptions, and language options:How satisfied or unsatisfied are you with these features when watching content? : Accessibility features</t>
  </si>
  <si>
    <t>Full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</si>
</sst>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scheme val="minor"/>
    </font>
    <font>
      <b/>
      <sz val="18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sz val="13"/>
      <color rgb="FF000000"/>
      <name val="Calibri"/>
      <family val="2"/>
    </font>
    <font>
      <i/>
      <sz val="13"/>
      <color rgb="FF000000"/>
      <name val="Calibri"/>
      <family val="2"/>
    </font>
    <font>
      <i/>
      <u/>
      <sz val="13"/>
      <color theme="1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2"/>
      <color rgb="FF000000"/>
      <name val="Calibri"/>
      <family val="2"/>
    </font>
    <font>
      <b/>
      <i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8" fillId="0" borderId="0" xfId="0" applyFont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9" fontId="8" fillId="0" borderId="2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9" fontId="7" fillId="0" borderId="0" xfId="0" applyNumberFormat="1" applyFont="1" applyAlignment="1">
      <alignment horizontal="center" vertical="center"/>
    </xf>
    <xf numFmtId="9" fontId="7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11" fillId="0" borderId="0" xfId="0" applyFont="1"/>
    <xf numFmtId="0" fontId="1" fillId="0" borderId="0" xfId="0" applyFont="1" applyAlignment="1">
      <alignment horizontal="center" vertical="top" wrapText="1"/>
    </xf>
    <xf numFmtId="0" fontId="0" fillId="0" borderId="0" xfId="0"/>
    <xf numFmtId="0" fontId="4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26" Type="http://schemas.openxmlformats.org/officeDocument/2006/relationships/worksheet" Target="worksheets/sheet226.xml"/><Relationship Id="rId247" Type="http://schemas.openxmlformats.org/officeDocument/2006/relationships/sharedStrings" Target="sharedStrings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37" Type="http://schemas.openxmlformats.org/officeDocument/2006/relationships/worksheet" Target="worksheets/sheet237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248" Type="http://schemas.openxmlformats.org/officeDocument/2006/relationships/calcChain" Target="calcChain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39" Type="http://schemas.openxmlformats.org/officeDocument/2006/relationships/worksheet" Target="worksheets/sheet239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240" Type="http://schemas.openxmlformats.org/officeDocument/2006/relationships/worksheet" Target="worksheets/sheet240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worksheet" Target="worksheets/sheet230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220" Type="http://schemas.openxmlformats.org/officeDocument/2006/relationships/worksheet" Target="worksheets/sheet220.xml"/><Relationship Id="rId241" Type="http://schemas.openxmlformats.org/officeDocument/2006/relationships/worksheet" Target="worksheets/sheet24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worksheet" Target="worksheets/sheet242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worksheet" Target="worksheets/sheet244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5" Type="http://schemas.openxmlformats.org/officeDocument/2006/relationships/theme" Target="theme/theme1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Relationship Id="rId246" Type="http://schemas.openxmlformats.org/officeDocument/2006/relationships/styles" Target="styles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4389120" cy="82296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A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A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A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A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A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A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A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A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A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A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A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A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A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A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A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A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B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B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B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8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B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8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B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8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B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8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B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8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B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8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B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8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B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8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B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8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B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8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B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9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B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9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B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9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B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9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C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9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C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9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C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9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C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9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C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9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C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9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C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0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C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0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C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0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C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0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C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0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C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0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C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0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C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0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C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0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C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0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D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D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D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D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D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D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D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D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D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D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D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D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D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D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D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D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E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E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E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E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E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E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E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E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E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E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E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E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E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E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3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E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4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E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4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F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4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F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4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F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4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F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8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1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2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4.xml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5.xm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6.xml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7.xml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8.xml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9.xml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0.xml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1.xml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2.xml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3.xml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4.xml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5.xml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6.xml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7.xml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8.xml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9.xml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0.xml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1.xml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2.xml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3.xml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4.xml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5.xml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6.xml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7.xml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8.xml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9.xml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0.xml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1.xml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2.xml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3.xml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4.xml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5.xml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6.xml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7.xml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8.xml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9.xml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0.xml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1.xml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2.xml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3.xml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4.xml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5.xml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6.xml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7.xml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8.xml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9.xml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0.xml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1.xml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2.xml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3.xml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4.xml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5.xml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6.xml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7.xml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8.xml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9.xml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0.xml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1.xml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2.xml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3.xml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4.xml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5.xml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6.xml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7.xml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8.xml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9.xml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0.xml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1.xml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2.xml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3.xml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4.xml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5.xml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6.xml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7.xml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8.xml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9.xml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0.xml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1.xml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2.xml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3.xml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4.xml"/></Relationships>
</file>

<file path=xl/worksheets/_rels/sheet1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5.xml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6.xml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7.xml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8.xml"/></Relationships>
</file>

<file path=xl/worksheets/_rels/sheet1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9.xml"/></Relationships>
</file>

<file path=xl/worksheets/_rels/sheet1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0.xml"/></Relationships>
</file>

<file path=xl/worksheets/_rels/sheet1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1.xml"/></Relationships>
</file>

<file path=xl/worksheets/_rels/sheet1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2.xml"/></Relationships>
</file>

<file path=xl/worksheets/_rels/sheet1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3.xml"/></Relationships>
</file>

<file path=xl/worksheets/_rels/sheet1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4.xml"/></Relationships>
</file>

<file path=xl/worksheets/_rels/sheet1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5.xml"/></Relationships>
</file>

<file path=xl/worksheets/_rels/sheet1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6.xml"/></Relationships>
</file>

<file path=xl/worksheets/_rels/sheet1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7.xml"/></Relationships>
</file>

<file path=xl/worksheets/_rels/sheet1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8.xml"/></Relationships>
</file>

<file path=xl/worksheets/_rels/sheet1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9.xml"/></Relationships>
</file>

<file path=xl/worksheets/_rels/sheet1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0.xml"/></Relationships>
</file>

<file path=xl/worksheets/_rels/sheet1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1.xml"/></Relationships>
</file>

<file path=xl/worksheets/_rels/sheet1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2.xml"/></Relationships>
</file>

<file path=xl/worksheets/_rels/sheet1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3.xml"/></Relationships>
</file>

<file path=xl/worksheets/_rels/sheet1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4.xml"/></Relationships>
</file>

<file path=xl/worksheets/_rels/sheet18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5.xml"/></Relationships>
</file>

<file path=xl/worksheets/_rels/sheet1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6.xml"/></Relationships>
</file>

<file path=xl/worksheets/_rels/sheet1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7.xml"/></Relationships>
</file>

<file path=xl/worksheets/_rels/sheet1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8.xml"/></Relationships>
</file>

<file path=xl/worksheets/_rels/sheet1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9.xml"/></Relationships>
</file>

<file path=xl/worksheets/_rels/sheet1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0.xml"/></Relationships>
</file>

<file path=xl/worksheets/_rels/sheet1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1.xml"/></Relationships>
</file>

<file path=xl/worksheets/_rels/sheet1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2.xml"/></Relationships>
</file>

<file path=xl/worksheets/_rels/sheet19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3.xml"/></Relationships>
</file>

<file path=xl/worksheets/_rels/sheet1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4.xml"/></Relationships>
</file>

<file path=xl/worksheets/_rels/sheet19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5.xml"/></Relationships>
</file>

<file path=xl/worksheets/_rels/sheet19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6.xml"/></Relationships>
</file>

<file path=xl/worksheets/_rels/sheet19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7.xml"/></Relationships>
</file>

<file path=xl/worksheets/_rels/sheet19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8.xml"/></Relationships>
</file>

<file path=xl/worksheets/_rels/sheet19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9.xml"/></Relationships>
</file>

<file path=xl/worksheets/_rels/sheet20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0.xml"/></Relationships>
</file>

<file path=xl/worksheets/_rels/sheet20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1.xml"/></Relationships>
</file>

<file path=xl/worksheets/_rels/sheet20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2.xml"/></Relationships>
</file>

<file path=xl/worksheets/_rels/sheet20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3.xml"/></Relationships>
</file>

<file path=xl/worksheets/_rels/sheet20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4.xml"/></Relationships>
</file>

<file path=xl/worksheets/_rels/sheet20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5.xml"/></Relationships>
</file>

<file path=xl/worksheets/_rels/sheet20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6.xml"/></Relationships>
</file>

<file path=xl/worksheets/_rels/sheet20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7.xml"/></Relationships>
</file>

<file path=xl/worksheets/_rels/sheet20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8.xml"/></Relationships>
</file>

<file path=xl/worksheets/_rels/sheet20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9.xml"/></Relationships>
</file>

<file path=xl/worksheets/_rels/sheet2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0.xml"/></Relationships>
</file>

<file path=xl/worksheets/_rels/sheet2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1.xml"/></Relationships>
</file>

<file path=xl/worksheets/_rels/sheet2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2.xml"/></Relationships>
</file>

<file path=xl/worksheets/_rels/sheet2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3.xml"/></Relationships>
</file>

<file path=xl/worksheets/_rels/sheet2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4.xml"/></Relationships>
</file>

<file path=xl/worksheets/_rels/sheet2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5.xml"/></Relationships>
</file>

<file path=xl/worksheets/_rels/sheet2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6.xml"/></Relationships>
</file>

<file path=xl/worksheets/_rels/sheet2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7.xml"/></Relationships>
</file>

<file path=xl/worksheets/_rels/sheet2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8.xml"/></Relationships>
</file>

<file path=xl/worksheets/_rels/sheet2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9.xml"/></Relationships>
</file>

<file path=xl/worksheets/_rels/sheet2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0.xml"/></Relationships>
</file>

<file path=xl/worksheets/_rels/sheet2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1.xml"/></Relationships>
</file>

<file path=xl/worksheets/_rels/sheet2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2.xml"/></Relationships>
</file>

<file path=xl/worksheets/_rels/sheet2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3.xml"/></Relationships>
</file>

<file path=xl/worksheets/_rels/sheet2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4.xml"/></Relationships>
</file>

<file path=xl/worksheets/_rels/sheet2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5.xml"/></Relationships>
</file>

<file path=xl/worksheets/_rels/sheet2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6.xml"/></Relationships>
</file>

<file path=xl/worksheets/_rels/sheet2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7.xml"/></Relationships>
</file>

<file path=xl/worksheets/_rels/sheet2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8.xml"/></Relationships>
</file>

<file path=xl/worksheets/_rels/sheet2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9.xml"/></Relationships>
</file>

<file path=xl/worksheets/_rels/sheet2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0.xml"/></Relationships>
</file>

<file path=xl/worksheets/_rels/sheet2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1.xml"/></Relationships>
</file>

<file path=xl/worksheets/_rels/sheet2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2.xml"/></Relationships>
</file>

<file path=xl/worksheets/_rels/sheet2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3.xml"/></Relationships>
</file>

<file path=xl/worksheets/_rels/sheet2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4.xml"/></Relationships>
</file>

<file path=xl/worksheets/_rels/sheet2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5.xml"/></Relationships>
</file>

<file path=xl/worksheets/_rels/sheet2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6.xml"/></Relationships>
</file>

<file path=xl/worksheets/_rels/sheet2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7.xml"/></Relationships>
</file>

<file path=xl/worksheets/_rels/sheet2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8.xml"/></Relationships>
</file>

<file path=xl/worksheets/_rels/sheet2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9.xml"/></Relationships>
</file>

<file path=xl/worksheets/_rels/sheet2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0.xml"/></Relationships>
</file>

<file path=xl/worksheets/_rels/sheet2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1.xml"/></Relationships>
</file>

<file path=xl/worksheets/_rels/sheet2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2.xml"/></Relationships>
</file>

<file path=xl/worksheets/_rels/sheet2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3.xml"/></Relationships>
</file>

<file path=xl/worksheets/_rels/sheet2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F7:M20"/>
  <sheetViews>
    <sheetView showGridLines="0" tabSelected="1" workbookViewId="0">
      <selection activeCell="J14" sqref="J14"/>
    </sheetView>
  </sheetViews>
  <sheetFormatPr defaultColWidth="10.88671875" defaultRowHeight="14.4" x14ac:dyDescent="0.3"/>
  <sheetData>
    <row r="7" spans="6:12" ht="40.049999999999997" customHeight="1" x14ac:dyDescent="0.3">
      <c r="F7" s="25" t="s">
        <v>0</v>
      </c>
      <c r="G7" s="26"/>
      <c r="H7" s="26"/>
      <c r="I7" s="26"/>
      <c r="J7" s="26"/>
      <c r="K7" s="26"/>
      <c r="L7" s="26"/>
    </row>
    <row r="10" spans="6:12" ht="19.95" customHeight="1" x14ac:dyDescent="0.35">
      <c r="F10" s="2" t="s">
        <v>1</v>
      </c>
      <c r="K10" s="3" t="s">
        <v>2</v>
      </c>
    </row>
    <row r="11" spans="6:12" ht="19.95" customHeight="1" x14ac:dyDescent="0.35">
      <c r="F11" s="2" t="s">
        <v>3</v>
      </c>
      <c r="K11" s="3" t="s">
        <v>4</v>
      </c>
    </row>
    <row r="12" spans="6:12" ht="19.95" customHeight="1" x14ac:dyDescent="0.35">
      <c r="F12" s="2" t="s">
        <v>5</v>
      </c>
      <c r="K12" s="3" t="s">
        <v>6</v>
      </c>
    </row>
    <row r="13" spans="6:12" ht="19.95" customHeight="1" x14ac:dyDescent="0.35">
      <c r="F13" s="2" t="s">
        <v>7</v>
      </c>
      <c r="K13" s="3">
        <v>4158</v>
      </c>
    </row>
    <row r="14" spans="6:12" ht="18" x14ac:dyDescent="0.35">
      <c r="F14" s="2"/>
    </row>
    <row r="15" spans="6:12" ht="18" x14ac:dyDescent="0.35">
      <c r="F15" s="2"/>
    </row>
    <row r="16" spans="6:12" ht="18" x14ac:dyDescent="0.35">
      <c r="F16" s="2" t="s">
        <v>8</v>
      </c>
    </row>
    <row r="17" spans="6:13" ht="49.95" customHeight="1" x14ac:dyDescent="0.3">
      <c r="F17" s="27" t="s">
        <v>9</v>
      </c>
      <c r="G17" s="26"/>
      <c r="H17" s="26"/>
      <c r="I17" s="26"/>
      <c r="J17" s="26"/>
      <c r="K17" s="26"/>
      <c r="L17" s="26"/>
      <c r="M17" s="26"/>
    </row>
    <row r="19" spans="6:13" ht="30" customHeight="1" x14ac:dyDescent="0.3">
      <c r="F19" s="4" t="s">
        <v>10</v>
      </c>
    </row>
    <row r="20" spans="6:13" ht="17.399999999999999" x14ac:dyDescent="0.3">
      <c r="F20" s="5" t="str">
        <f>HYPERLINK("mailto:" &amp; "polling@publicfirst.co.uk" &amp; "?subject="&amp; F7, "polling@publicfirst.co.uk")</f>
        <v>polling@publicfirst.co.uk</v>
      </c>
    </row>
  </sheetData>
  <mergeCells count="2">
    <mergeCell ref="F7:L7"/>
    <mergeCell ref="F17:M17"/>
  </mergeCell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F249"/>
  <sheetViews>
    <sheetView showGridLines="0" workbookViewId="0"/>
  </sheetViews>
  <sheetFormatPr defaultColWidth="10.88671875" defaultRowHeight="14.4" x14ac:dyDescent="0.3"/>
  <cols>
    <col min="4" max="4" width="100.77734375" customWidth="1"/>
    <col min="5" max="5" width="20.77734375" customWidth="1"/>
  </cols>
  <sheetData>
    <row r="2" spans="3:6" ht="40.049999999999997" customHeight="1" x14ac:dyDescent="0.3">
      <c r="D2" s="1" t="s">
        <v>11</v>
      </c>
    </row>
    <row r="6" spans="3:6" x14ac:dyDescent="0.3">
      <c r="D6" s="8" t="str">
        <f>HYPERLINK("#'Full Results'!A1", "Full Results")</f>
        <v>Full Results</v>
      </c>
    </row>
    <row r="8" spans="3:6" x14ac:dyDescent="0.3">
      <c r="D8" s="6" t="s">
        <v>12</v>
      </c>
      <c r="E8" s="6" t="s">
        <v>13</v>
      </c>
      <c r="F8" s="6" t="s">
        <v>14</v>
      </c>
    </row>
    <row r="9" spans="3:6" x14ac:dyDescent="0.3">
      <c r="C9">
        <v>1</v>
      </c>
      <c r="D9" s="8" t="str">
        <f>HYPERLINK("#'Table 1'!A1", " Overall, how satisfied are you with life as a whole these days?Please rate from 0 to 10, where 0 means you feel “not at all satisfied” and 10 means you feel “completely satisfied"" . ")</f>
        <v xml:space="preserve"> Overall, how satisfied are you with life as a whole these days?Please rate from 0 to 10, where 0 means you feel “not at all satisfied” and 10 means you feel “completely satisfied" . </v>
      </c>
      <c r="E9" s="14" t="str">
        <f>HYPERLINK("#'Full Results'!A11", "11")</f>
        <v>11</v>
      </c>
      <c r="F9" t="s">
        <v>71</v>
      </c>
    </row>
    <row r="10" spans="3:6" x14ac:dyDescent="0.3">
      <c r="C10">
        <v>2</v>
      </c>
      <c r="D10" s="8" t="str">
        <f>HYPERLINK("#'Table 2'!A1", " ​​​​​​How do you feel when thinking about your current financial situation? ")</f>
        <v xml:space="preserve"> ​​​​​​How do you feel when thinking about your current financial situation? </v>
      </c>
      <c r="E10" s="14" t="str">
        <f>HYPERLINK("#'Full Results'!A26", "26")</f>
        <v>26</v>
      </c>
      <c r="F10" t="s">
        <v>71</v>
      </c>
    </row>
    <row r="11" spans="3:6" x14ac:dyDescent="0.3">
      <c r="C11">
        <v>3</v>
      </c>
      <c r="D11" s="8" t="str">
        <f>HYPERLINK("#'Table 3'!A1", "Grid Summary: In terms of your current spending and budgeting in the last couple months, how has your spending on these items changed?Please select all that apply ")</f>
        <v>Grid Summary: In terms of your current spending and budgeting in the last couple months, how has your spending on these items changed?Please select all that apply </v>
      </c>
      <c r="E11" s="7"/>
      <c r="F11" t="s">
        <v>71</v>
      </c>
    </row>
    <row r="12" spans="3:6" x14ac:dyDescent="0.3">
      <c r="C12">
        <v>4</v>
      </c>
      <c r="D12" s="8" t="str">
        <f>HYPERLINK("#'Table 4'!A1", "In terms of your current spending and budgeting in the last couple months, how has your spending on these items changed?Please select all that apply : Eating out at restaurants, cafes or bars")</f>
        <v>In terms of your current spending and budgeting in the last couple months, how has your spending on these items changed?Please select all that apply : Eating out at restaurants, cafes or bars</v>
      </c>
      <c r="E12" s="14" t="str">
        <f>HYPERLINK("#'Full Results'!A35", "35")</f>
        <v>35</v>
      </c>
      <c r="F12" t="s">
        <v>71</v>
      </c>
    </row>
    <row r="13" spans="3:6" x14ac:dyDescent="0.3">
      <c r="C13">
        <v>5</v>
      </c>
      <c r="D13" s="8" t="str">
        <f>HYPERLINK("#'Table 5'!A1", "In terms of your current spending and budgeting in the last couple months, how has your spending on these items changed?Please select all that apply : Ordering a takeaway")</f>
        <v>In terms of your current spending and budgeting in the last couple months, how has your spending on these items changed?Please select all that apply : Ordering a takeaway</v>
      </c>
      <c r="E13" s="14" t="str">
        <f>HYPERLINK("#'Full Results'!A45", "45")</f>
        <v>45</v>
      </c>
      <c r="F13" t="s">
        <v>71</v>
      </c>
    </row>
    <row r="14" spans="3:6" x14ac:dyDescent="0.3">
      <c r="C14">
        <v>6</v>
      </c>
      <c r="D14" s="8" t="str">
        <f>HYPERLINK("#'Table 6'!A1", "In terms of your current spending and budgeting in the last couple months, how has your spending on these items changed?Please select all that apply : Holidays and vacations")</f>
        <v>In terms of your current spending and budgeting in the last couple months, how has your spending on these items changed?Please select all that apply : Holidays and vacations</v>
      </c>
      <c r="E14" s="14" t="str">
        <f>HYPERLINK("#'Full Results'!A55", "55")</f>
        <v>55</v>
      </c>
      <c r="F14" t="s">
        <v>71</v>
      </c>
    </row>
    <row r="15" spans="3:6" x14ac:dyDescent="0.3">
      <c r="C15">
        <v>7</v>
      </c>
      <c r="D15" s="8" t="str">
        <f>HYPERLINK("#'Table 7'!A1", "In terms of your current spending and budgeting in the last couple months, how has your spending on these items changed?Please select all that apply : Attending live entertainment events (e.g. concerts, sports matches, theatre)")</f>
        <v>In terms of your current spending and budgeting in the last couple months, how has your spending on these items changed?Please select all that apply : Attending live entertainment events (e.g. concerts, sports matches, theatre)</v>
      </c>
      <c r="E15" s="14" t="str">
        <f>HYPERLINK("#'Full Results'!A65", "65")</f>
        <v>65</v>
      </c>
      <c r="F15" t="s">
        <v>71</v>
      </c>
    </row>
    <row r="16" spans="3:6" x14ac:dyDescent="0.3">
      <c r="C16">
        <v>8</v>
      </c>
      <c r="D16" s="8" t="str">
        <f>HYPERLINK("#'Table 8'!A1", "In terms of your current spending and budgeting in the last couple months, how has your spending on these items changed?Please select all that apply : Subscriptions for TV and streaming services")</f>
        <v>In terms of your current spending and budgeting in the last couple months, how has your spending on these items changed?Please select all that apply : Subscriptions for TV and streaming services</v>
      </c>
      <c r="E16" s="14" t="str">
        <f>HYPERLINK("#'Full Results'!A75", "75")</f>
        <v>75</v>
      </c>
      <c r="F16" t="s">
        <v>71</v>
      </c>
    </row>
    <row r="17" spans="3:6" x14ac:dyDescent="0.3">
      <c r="C17">
        <v>9</v>
      </c>
      <c r="D17" s="8" t="str">
        <f>HYPERLINK("#'Table 9'!A1", "In terms of your current spending and budgeting in the last couple months, how has your spending on these items changed?Please select all that apply : If you're paying attention, select ""Remained the same""")</f>
        <v>In terms of your current spending and budgeting in the last couple months, how has your spending on these items changed?Please select all that apply : If you're paying attention, select "Remained the same"</v>
      </c>
      <c r="E17" s="14" t="str">
        <f>HYPERLINK("#'Full Results'!A85", "85")</f>
        <v>85</v>
      </c>
      <c r="F17" t="s">
        <v>71</v>
      </c>
    </row>
    <row r="18" spans="3:6" x14ac:dyDescent="0.3">
      <c r="C18">
        <v>10</v>
      </c>
      <c r="D18" s="8" t="str">
        <f>HYPERLINK("#'Table 10'!A1", "In terms of your current spending and budgeting in the last couple months, how has your spending on these items changed?Please select all that apply : Technology devices (e.g. computers, phones)")</f>
        <v>In terms of your current spending and budgeting in the last couple months, how has your spending on these items changed?Please select all that apply : Technology devices (e.g. computers, phones)</v>
      </c>
      <c r="E18" s="14" t="str">
        <f>HYPERLINK("#'Full Results'!A95", "95")</f>
        <v>95</v>
      </c>
      <c r="F18" t="s">
        <v>71</v>
      </c>
    </row>
    <row r="19" spans="3:6" x14ac:dyDescent="0.3">
      <c r="C19">
        <v>11</v>
      </c>
      <c r="D19" s="8" t="str">
        <f>HYPERLINK("#'Table 11'!A1", "In terms of your current spending and budgeting in the last couple months, how has your spending on these items changed?Please select all that apply : Entertainment devices (e.g. TVs, gaming consoles)")</f>
        <v>In terms of your current spending and budgeting in the last couple months, how has your spending on these items changed?Please select all that apply : Entertainment devices (e.g. TVs, gaming consoles)</v>
      </c>
      <c r="E19" s="14" t="str">
        <f>HYPERLINK("#'Full Results'!A105", "105")</f>
        <v>105</v>
      </c>
      <c r="F19" t="s">
        <v>71</v>
      </c>
    </row>
    <row r="20" spans="3:6" x14ac:dyDescent="0.3">
      <c r="C20">
        <v>12</v>
      </c>
      <c r="D20" s="8" t="str">
        <f>HYPERLINK("#'Table 12'!A1", "In terms of your current spending and budgeting in the last couple months, how has your spending on these items changed?Please select all that apply : Personal hobbies (e.g. art supplies, crafts, books)")</f>
        <v>In terms of your current spending and budgeting in the last couple months, how has your spending on these items changed?Please select all that apply : Personal hobbies (e.g. art supplies, crafts, books)</v>
      </c>
      <c r="E20" s="14" t="str">
        <f>HYPERLINK("#'Full Results'!A115", "115")</f>
        <v>115</v>
      </c>
      <c r="F20" t="s">
        <v>71</v>
      </c>
    </row>
    <row r="21" spans="3:6" x14ac:dyDescent="0.3">
      <c r="C21">
        <v>13</v>
      </c>
      <c r="D21" s="8" t="str">
        <f>HYPERLINK("#'Table 13'!A1", " Which one of the following statements best describes how you take up new technologies?By this we mean gadgets, technology platforms / software, or online services / innovations. ")</f>
        <v xml:space="preserve"> Which one of the following statements best describes how you take up new technologies?By this we mean gadgets, technology platforms / software, or online services / innovations. </v>
      </c>
      <c r="E21" s="14" t="str">
        <f>HYPERLINK("#'Full Results'!A125", "125")</f>
        <v>125</v>
      </c>
      <c r="F21" t="s">
        <v>71</v>
      </c>
    </row>
    <row r="22" spans="3:6" x14ac:dyDescent="0.3">
      <c r="C22">
        <v>14</v>
      </c>
      <c r="D22" s="8" t="str">
        <f>HYPERLINK("#'Table 14'!A1", "Which of the following devices do you own, if any?Select all that apply ")</f>
        <v>Which of the following devices do you own, if any?Select all that apply </v>
      </c>
      <c r="E22" s="14" t="str">
        <f>HYPERLINK("#'Full Results'!A134", "134")</f>
        <v>134</v>
      </c>
      <c r="F22" t="s">
        <v>71</v>
      </c>
    </row>
    <row r="23" spans="3:6" x14ac:dyDescent="0.3">
      <c r="C23">
        <v>15</v>
      </c>
      <c r="D23" s="8" t="str">
        <f>HYPERLINK("#'Table 15'!A1", "Which, if any, of the following services are you or someone in your household a paid subscriber to?Please select all that apply ")</f>
        <v>Which, if any, of the following services are you or someone in your household a paid subscriber to?Please select all that apply </v>
      </c>
      <c r="E23" s="14" t="str">
        <f>HYPERLINK("#'Full Results'!A155", "155")</f>
        <v>155</v>
      </c>
      <c r="F23" t="s">
        <v>71</v>
      </c>
    </row>
    <row r="24" spans="3:6" x14ac:dyDescent="0.3">
      <c r="C24">
        <v>16</v>
      </c>
      <c r="D24" s="8" t="str">
        <f>HYPERLINK("#'Table 16'!A1", " Which of the following TV service providers do you use as your main home TV provider?   Please select one ")</f>
        <v xml:space="preserve"> Which of the following TV service providers do you use as your main home TV provider?   Please select one </v>
      </c>
      <c r="E24" s="14" t="str">
        <f>HYPERLINK("#'Full Results'!A175", "175")</f>
        <v>175</v>
      </c>
      <c r="F24" t="s">
        <v>71</v>
      </c>
    </row>
    <row r="25" spans="3:6" x14ac:dyDescent="0.3">
      <c r="C25">
        <v>17</v>
      </c>
      <c r="D25" s="8" t="str">
        <f>HYPERLINK("#'Table 17'!A1", "Grid Summary: How often do you watch video content using the following types of device? ")</f>
        <v>Grid Summary: How often do you watch video content using the following types of device? </v>
      </c>
      <c r="E25" s="7"/>
      <c r="F25" t="s">
        <v>71</v>
      </c>
    </row>
    <row r="26" spans="3:6" x14ac:dyDescent="0.3">
      <c r="C26">
        <v>18</v>
      </c>
      <c r="D26" s="8" t="str">
        <f>HYPERLINK("#'Table 18'!A1", "How often do you watch video content using the following types of device? : Smart TV set (a TV set with inbuilt connectivity to the internet)")</f>
        <v>How often do you watch video content using the following types of device? : Smart TV set (a TV set with inbuilt connectivity to the internet)</v>
      </c>
      <c r="E26" s="14" t="str">
        <f>HYPERLINK("#'Full Results'!A191", "191")</f>
        <v>191</v>
      </c>
      <c r="F26" t="s">
        <v>71</v>
      </c>
    </row>
    <row r="27" spans="3:6" x14ac:dyDescent="0.3">
      <c r="C27">
        <v>19</v>
      </c>
      <c r="D27" s="8" t="str">
        <f>HYPERLINK("#'Table 19'!A1", "How often do you watch video content using the following types of device? : Standard TV set (with an aerial)")</f>
        <v>How often do you watch video content using the following types of device? : Standard TV set (with an aerial)</v>
      </c>
      <c r="E27" s="14" t="str">
        <f>HYPERLINK("#'Full Results'!A205", "205")</f>
        <v>205</v>
      </c>
      <c r="F27" t="s">
        <v>71</v>
      </c>
    </row>
    <row r="28" spans="3:6" x14ac:dyDescent="0.3">
      <c r="C28">
        <v>20</v>
      </c>
      <c r="D28" s="8" t="str">
        <f>HYPERLINK("#'Table 20'!A1", "How often do you watch video content using the following types of device? : Mobile phone or smartphone")</f>
        <v>How often do you watch video content using the following types of device? : Mobile phone or smartphone</v>
      </c>
      <c r="E28" s="14" t="str">
        <f>HYPERLINK("#'Full Results'!A219", "219")</f>
        <v>219</v>
      </c>
      <c r="F28" t="s">
        <v>71</v>
      </c>
    </row>
    <row r="29" spans="3:6" x14ac:dyDescent="0.3">
      <c r="C29">
        <v>21</v>
      </c>
      <c r="D29" s="8" t="str">
        <f>HYPERLINK("#'Table 21'!A1", "How often do you watch video content using the following types of device? : Tablet")</f>
        <v>How often do you watch video content using the following types of device? : Tablet</v>
      </c>
      <c r="E29" s="14" t="str">
        <f>HYPERLINK("#'Full Results'!A233", "233")</f>
        <v>233</v>
      </c>
      <c r="F29" t="s">
        <v>71</v>
      </c>
    </row>
    <row r="30" spans="3:6" x14ac:dyDescent="0.3">
      <c r="C30">
        <v>22</v>
      </c>
      <c r="D30" s="8" t="str">
        <f>HYPERLINK("#'Table 22'!A1", "How often do you watch video content using the following types of device? : Laptop or desktop computer")</f>
        <v>How often do you watch video content using the following types of device? : Laptop or desktop computer</v>
      </c>
      <c r="E30" s="14" t="str">
        <f>HYPERLINK("#'Full Results'!A247", "247")</f>
        <v>247</v>
      </c>
      <c r="F30" t="s">
        <v>71</v>
      </c>
    </row>
    <row r="31" spans="3:6" x14ac:dyDescent="0.3">
      <c r="C31">
        <v>23</v>
      </c>
      <c r="D31" s="8" t="str">
        <f>HYPERLINK("#'Table 23'!A1", "How often do you watch video content using the following types of device? : Virtual reality (VR) headset")</f>
        <v>How often do you watch video content using the following types of device? : Virtual reality (VR) headset</v>
      </c>
      <c r="E31" s="14" t="str">
        <f>HYPERLINK("#'Full Results'!A261", "261")</f>
        <v>261</v>
      </c>
      <c r="F31" t="s">
        <v>71</v>
      </c>
    </row>
    <row r="32" spans="3:6" x14ac:dyDescent="0.3">
      <c r="C32">
        <v>24</v>
      </c>
      <c r="D32" s="8" t="str">
        <f>HYPERLINK("#'Table 24'!A1", "How often do you watch video content using the following types of device? : Augmented reality (AR) device")</f>
        <v>How often do you watch video content using the following types of device? : Augmented reality (AR) device</v>
      </c>
      <c r="E32" s="14" t="str">
        <f>HYPERLINK("#'Full Results'!A275", "275")</f>
        <v>275</v>
      </c>
      <c r="F32" t="s">
        <v>71</v>
      </c>
    </row>
    <row r="33" spans="3:6" x14ac:dyDescent="0.3">
      <c r="C33">
        <v>25</v>
      </c>
      <c r="D33" s="8" t="str">
        <f>HYPERLINK("#'Table 25'!A1", "Which of the following devices did you purchase during this most recent Black Friday/Cyber Monday sale, if any?Select all that apply.")</f>
        <v>Which of the following devices did you purchase during this most recent Black Friday/Cyber Monday sale, if any?Select all that apply.</v>
      </c>
      <c r="E33" s="14" t="str">
        <f>HYPERLINK("#'Full Results'!A289", "289")</f>
        <v>289</v>
      </c>
      <c r="F33" t="s">
        <v>71</v>
      </c>
    </row>
    <row r="34" spans="3:6" x14ac:dyDescent="0.3">
      <c r="C34">
        <v>26</v>
      </c>
      <c r="D34" s="8" t="str">
        <f>HYPERLINK("#'Table 26'!A1", "Grid Summary: How often on average, if at all, do you watch video content from the following types of sources?")</f>
        <v>Grid Summary: How often on average, if at all, do you watch video content from the following types of sources?</v>
      </c>
      <c r="E34" s="7"/>
      <c r="F34" t="s">
        <v>71</v>
      </c>
    </row>
    <row r="35" spans="3:6" x14ac:dyDescent="0.3">
      <c r="C35">
        <v>27</v>
      </c>
      <c r="D35" s="8" t="str">
        <f>HYPERLINK("#'Table 27'!A1", "How often on average, if at all, do you watch video content from the following types of sources?: Watching a traditional, linear TV channel as it is broadcast")</f>
        <v>How often on average, if at all, do you watch video content from the following types of sources?: Watching a traditional, linear TV channel as it is broadcast</v>
      </c>
      <c r="E35" s="14" t="str">
        <f>HYPERLINK("#'Full Results'!A302", "302")</f>
        <v>302</v>
      </c>
      <c r="F35" t="s">
        <v>71</v>
      </c>
    </row>
    <row r="36" spans="3:6" x14ac:dyDescent="0.3">
      <c r="C36">
        <v>28</v>
      </c>
      <c r="D36" s="8" t="str">
        <f>HYPERLINK("#'Table 28'!A1", "How often on average, if at all, do you watch video content from the following types of sources?: Watching a program or film you have recorded")</f>
        <v>How often on average, if at all, do you watch video content from the following types of sources?: Watching a program or film you have recorded</v>
      </c>
      <c r="E36" s="14" t="str">
        <f>HYPERLINK("#'Full Results'!A316", "316")</f>
        <v>316</v>
      </c>
      <c r="F36" t="s">
        <v>71</v>
      </c>
    </row>
    <row r="37" spans="3:6" x14ac:dyDescent="0.3">
      <c r="C37">
        <v>29</v>
      </c>
      <c r="D37" s="8" t="str">
        <f>HYPERLINK("#'Table 29'!A1", "How often on average, if at all, do you watch video content from the following types of sources?: Watching a program or film through a catch up service (e.g. BBC iPlayer, All4)")</f>
        <v>How often on average, if at all, do you watch video content from the following types of sources?: Watching a program or film through a catch up service (e.g. BBC iPlayer, All4)</v>
      </c>
      <c r="E37" s="14" t="str">
        <f>HYPERLINK("#'Full Results'!A330", "330")</f>
        <v>330</v>
      </c>
      <c r="F37" t="s">
        <v>71</v>
      </c>
    </row>
    <row r="38" spans="3:6" x14ac:dyDescent="0.3">
      <c r="C38">
        <v>30</v>
      </c>
      <c r="D38" s="8" t="str">
        <f>HYPERLINK("#'Table 30'!A1", "How often on average, if at all, do you watch video content from the following types of sources?: Watching a physical DVD or video")</f>
        <v>How often on average, if at all, do you watch video content from the following types of sources?: Watching a physical DVD or video</v>
      </c>
      <c r="E38" s="14" t="str">
        <f>HYPERLINK("#'Full Results'!A344", "344")</f>
        <v>344</v>
      </c>
      <c r="F38" t="s">
        <v>71</v>
      </c>
    </row>
    <row r="39" spans="3:6" x14ac:dyDescent="0.3">
      <c r="C39">
        <v>31</v>
      </c>
      <c r="D39" s="8" t="str">
        <f>HYPERLINK("#'Table 31'!A1", "How often on average, if at all, do you watch video content from the following types of sources?: Watching from a streaming service (e.g. Netflix, Amazon Prime Video, Now)")</f>
        <v>How often on average, if at all, do you watch video content from the following types of sources?: Watching from a streaming service (e.g. Netflix, Amazon Prime Video, Now)</v>
      </c>
      <c r="E39" s="14" t="str">
        <f>HYPERLINK("#'Full Results'!A358", "358")</f>
        <v>358</v>
      </c>
      <c r="F39" t="s">
        <v>71</v>
      </c>
    </row>
    <row r="40" spans="3:6" x14ac:dyDescent="0.3">
      <c r="C40">
        <v>32</v>
      </c>
      <c r="D40" s="8" t="str">
        <f>HYPERLINK("#'Table 32'!A1", "How often on average, if at all, do you watch video content from the following types of sources?: Watching short video clips on a social media app (e.g., Tiktok, Instagram)")</f>
        <v>How often on average, if at all, do you watch video content from the following types of sources?: Watching short video clips on a social media app (e.g., Tiktok, Instagram)</v>
      </c>
      <c r="E40" s="14" t="str">
        <f>HYPERLINK("#'Full Results'!A372", "372")</f>
        <v>372</v>
      </c>
      <c r="F40" t="s">
        <v>71</v>
      </c>
    </row>
    <row r="41" spans="3:6" x14ac:dyDescent="0.3">
      <c r="C41">
        <v>33</v>
      </c>
      <c r="D41" s="8" t="str">
        <f>HYPERLINK("#'Table 33'!A1", "How often on average, if at all, do you watch video content from the following types of sources?: Watching longer videos on a video sharing app (e.g. YouTube)")</f>
        <v>How often on average, if at all, do you watch video content from the following types of sources?: Watching longer videos on a video sharing app (e.g. YouTube)</v>
      </c>
      <c r="E41" s="14" t="str">
        <f>HYPERLINK("#'Full Results'!A386", "386")</f>
        <v>386</v>
      </c>
      <c r="F41" t="s">
        <v>71</v>
      </c>
    </row>
    <row r="42" spans="3:6" x14ac:dyDescent="0.3">
      <c r="C42">
        <v>34</v>
      </c>
      <c r="D42" s="8" t="str">
        <f>HYPERLINK("#'Table 34'!A1", "How often on average, if at all, do you watch video content from the following types of sources?: Watching a program or film you have bought or rented online (e.g. Sky Store, iTunes)")</f>
        <v>How often on average, if at all, do you watch video content from the following types of sources?: Watching a program or film you have bought or rented online (e.g. Sky Store, iTunes)</v>
      </c>
      <c r="E42" s="14" t="str">
        <f>HYPERLINK("#'Full Results'!A400", "400")</f>
        <v>400</v>
      </c>
      <c r="F42" t="s">
        <v>71</v>
      </c>
    </row>
    <row r="43" spans="3:6" x14ac:dyDescent="0.3">
      <c r="C43">
        <v>35</v>
      </c>
      <c r="D43" s="8" t="str">
        <f>HYPERLINK("#'Table 35'!A1", "How often on average, if at all, do you watch video content from the following types of sources?: Going to the cinema")</f>
        <v>How often on average, if at all, do you watch video content from the following types of sources?: Going to the cinema</v>
      </c>
      <c r="E43" s="14" t="str">
        <f>HYPERLINK("#'Full Results'!A414", "414")</f>
        <v>414</v>
      </c>
      <c r="F43" t="s">
        <v>71</v>
      </c>
    </row>
    <row r="44" spans="3:6" x14ac:dyDescent="0.3">
      <c r="C44">
        <v>36</v>
      </c>
      <c r="D44" s="8" t="str">
        <f>HYPERLINK("#'Table 36'!A1", "Which of the following social media platforms do you currently use, if any?Please select all that apply")</f>
        <v>Which of the following social media platforms do you currently use, if any?Please select all that apply</v>
      </c>
      <c r="E44" s="14" t="str">
        <f>HYPERLINK("#'Full Results'!A428", "428")</f>
        <v>428</v>
      </c>
      <c r="F44" t="s">
        <v>71</v>
      </c>
    </row>
    <row r="45" spans="3:6" x14ac:dyDescent="0.3">
      <c r="C45">
        <v>37</v>
      </c>
      <c r="D45" s="8" t="str">
        <f>HYPERLINK("#'Table 37'!A1", "Grid Summary: How often would you say that you watched TV in the following ways? ")</f>
        <v>Grid Summary: How often would you say that you watched TV in the following ways? </v>
      </c>
      <c r="E45" s="7"/>
      <c r="F45" t="s">
        <v>71</v>
      </c>
    </row>
    <row r="46" spans="3:6" x14ac:dyDescent="0.3">
      <c r="C46">
        <v>38</v>
      </c>
      <c r="D46" s="8" t="str">
        <f>HYPERLINK("#'Table 38'!A1", "How often would you say that you watched TV in the following ways? : Watching a program that has your full attention     ")</f>
        <v>How often would you say that you watched TV in the following ways? : Watching a program that has your full attention     </v>
      </c>
      <c r="E46" s="14" t="str">
        <f>HYPERLINK("#'Full Results'!A442", "442")</f>
        <v>442</v>
      </c>
      <c r="F46" t="s">
        <v>71</v>
      </c>
    </row>
    <row r="47" spans="3:6" x14ac:dyDescent="0.3">
      <c r="C47">
        <v>39</v>
      </c>
      <c r="D47" s="8" t="str">
        <f>HYPERLINK("#'Table 39'!A1", "How often would you say that you watched TV in the following ways? : Primarily watching a program while also being on your phone or tablet")</f>
        <v>How often would you say that you watched TV in the following ways? : Primarily watching a program while also being on your phone or tablet</v>
      </c>
      <c r="E47" s="14" t="str">
        <f>HYPERLINK("#'Full Results'!A456", "456")</f>
        <v>456</v>
      </c>
      <c r="F47" t="s">
        <v>71</v>
      </c>
    </row>
    <row r="48" spans="3:6" x14ac:dyDescent="0.3">
      <c r="C48">
        <v>40</v>
      </c>
      <c r="D48" s="8" t="str">
        <f>HYPERLINK("#'Table 40'!A1", "How often would you say that you watched TV in the following ways? : Having the TV on in the background while you do something else")</f>
        <v>How often would you say that you watched TV in the following ways? : Having the TV on in the background while you do something else</v>
      </c>
      <c r="E48" s="14" t="str">
        <f>HYPERLINK("#'Full Results'!A470", "470")</f>
        <v>470</v>
      </c>
      <c r="F48" t="s">
        <v>71</v>
      </c>
    </row>
    <row r="49" spans="3:6" x14ac:dyDescent="0.3">
      <c r="C49">
        <v>41</v>
      </c>
      <c r="D49" s="8" t="str">
        <f>HYPERLINK("#'Table 41'!A1", "How often would you say that you watched TV in the following ways? : Switching between devices half way through a program (e.g. finishing a program on your phone)")</f>
        <v>How often would you say that you watched TV in the following ways? : Switching between devices half way through a program (e.g. finishing a program on your phone)</v>
      </c>
      <c r="E49" s="14" t="str">
        <f>HYPERLINK("#'Full Results'!A484", "484")</f>
        <v>484</v>
      </c>
      <c r="F49" t="s">
        <v>71</v>
      </c>
    </row>
    <row r="50" spans="3:6" x14ac:dyDescent="0.3">
      <c r="C50">
        <v>42</v>
      </c>
      <c r="D50" s="8" t="str">
        <f>HYPERLINK("#'Table 42'!A1", "How often would you say that you watched TV in the following ways? : Watching while on the move (e.g. travelling or commuting)")</f>
        <v>How often would you say that you watched TV in the following ways? : Watching while on the move (e.g. travelling or commuting)</v>
      </c>
      <c r="E50" s="14" t="str">
        <f>HYPERLINK("#'Full Results'!A498", "498")</f>
        <v>498</v>
      </c>
      <c r="F50" t="s">
        <v>71</v>
      </c>
    </row>
    <row r="51" spans="3:6" x14ac:dyDescent="0.3">
      <c r="C51">
        <v>43</v>
      </c>
      <c r="D51" s="8" t="str">
        <f>HYPERLINK("#'Table 43'!A1", "How often would you say that you watched TV in the following ways? : Re-watching an old favourite")</f>
        <v>How often would you say that you watched TV in the following ways? : Re-watching an old favourite</v>
      </c>
      <c r="E51" s="14" t="str">
        <f>HYPERLINK("#'Full Results'!A512", "512")</f>
        <v>512</v>
      </c>
      <c r="F51" t="s">
        <v>71</v>
      </c>
    </row>
    <row r="52" spans="3:6" x14ac:dyDescent="0.3">
      <c r="C52">
        <v>44</v>
      </c>
      <c r="D52" s="8" t="str">
        <f>HYPERLINK("#'Table 44'!A1", "How often would you say that you watched TV in the following ways? : Watching with subtitles")</f>
        <v>How often would you say that you watched TV in the following ways? : Watching with subtitles</v>
      </c>
      <c r="E52" s="14" t="str">
        <f>HYPERLINK("#'Full Results'!A526", "526")</f>
        <v>526</v>
      </c>
      <c r="F52" t="s">
        <v>71</v>
      </c>
    </row>
    <row r="53" spans="3:6" x14ac:dyDescent="0.3">
      <c r="C53">
        <v>45</v>
      </c>
      <c r="D53" s="8" t="str">
        <f>HYPERLINK("#'Table 45'!A1", "Grid Summary: Which of the following, if any, have you done?")</f>
        <v>Grid Summary: Which of the following, if any, have you done?</v>
      </c>
      <c r="E53" s="7"/>
      <c r="F53" t="s">
        <v>246</v>
      </c>
    </row>
    <row r="54" spans="3:6" x14ac:dyDescent="0.3">
      <c r="C54">
        <v>46</v>
      </c>
      <c r="D54" s="8" t="str">
        <f>HYPERLINK("#'Table 46'!A1", "Which of the following, if any, have you done?: I picked up a hobby because I was inspired by something in a film or TV show.")</f>
        <v>Which of the following, if any, have you done?: I picked up a hobby because I was inspired by something in a film or TV show.</v>
      </c>
      <c r="E54" s="14" t="str">
        <f>HYPERLINK("#'Full Results'!A540", "540")</f>
        <v>540</v>
      </c>
      <c r="F54" t="s">
        <v>246</v>
      </c>
    </row>
    <row r="55" spans="3:6" x14ac:dyDescent="0.3">
      <c r="C55">
        <v>47</v>
      </c>
      <c r="D55" s="8" t="str">
        <f>HYPERLINK("#'Table 47'!A1", "Which of the following, if any, have you done?: I visited a place because a film or TV show was made or based there.")</f>
        <v>Which of the following, if any, have you done?: I visited a place because a film or TV show was made or based there.</v>
      </c>
      <c r="E55" s="14" t="str">
        <f>HYPERLINK("#'Full Results'!A546", "546")</f>
        <v>546</v>
      </c>
      <c r="F55" t="s">
        <v>246</v>
      </c>
    </row>
    <row r="56" spans="3:6" x14ac:dyDescent="0.3">
      <c r="C56">
        <v>48</v>
      </c>
      <c r="D56" s="8" t="str">
        <f>HYPERLINK("#'Table 48'!A1", "Which of the following, if any, have you done?: I learned how to make a new dish after seeing something on a TV show or film.")</f>
        <v>Which of the following, if any, have you done?: I learned how to make a new dish after seeing something on a TV show or film.</v>
      </c>
      <c r="E56" s="14" t="str">
        <f>HYPERLINK("#'Full Results'!A552", "552")</f>
        <v>552</v>
      </c>
      <c r="F56" t="s">
        <v>246</v>
      </c>
    </row>
    <row r="57" spans="3:6" x14ac:dyDescent="0.3">
      <c r="C57">
        <v>49</v>
      </c>
      <c r="D57" s="8" t="str">
        <f>HYPERLINK("#'Table 49'!A1", "Which of the following, if any, have you done?: I changed my personal style or fashion because I was inspired by a character in a film or TV show.")</f>
        <v>Which of the following, if any, have you done?: I changed my personal style or fashion because I was inspired by a character in a film or TV show.</v>
      </c>
      <c r="E57" s="14" t="str">
        <f>HYPERLINK("#'Full Results'!A558", "558")</f>
        <v>558</v>
      </c>
      <c r="F57" t="s">
        <v>246</v>
      </c>
    </row>
    <row r="58" spans="3:6" x14ac:dyDescent="0.3">
      <c r="C58">
        <v>50</v>
      </c>
      <c r="D58" s="8" t="str">
        <f>HYPERLINK("#'Table 50'!A1", "Which of the following, if any, have you done?: I researched a topic (e.g., historical or scientific) after seeing it in a film or TV show.")</f>
        <v>Which of the following, if any, have you done?: I researched a topic (e.g., historical or scientific) after seeing it in a film or TV show.</v>
      </c>
      <c r="E58" s="14" t="str">
        <f>HYPERLINK("#'Full Results'!A564", "564")</f>
        <v>564</v>
      </c>
      <c r="F58" t="s">
        <v>246</v>
      </c>
    </row>
    <row r="59" spans="3:6" x14ac:dyDescent="0.3">
      <c r="C59">
        <v>51</v>
      </c>
      <c r="D59" s="8" t="str">
        <f>HYPERLINK("#'Table 51'!A1", "Which of the following, if any, have you done?: I felt motivated to learn a new language or explore a culture featured in a film or series")</f>
        <v>Which of the following, if any, have you done?: I felt motivated to learn a new language or explore a culture featured in a film or series</v>
      </c>
      <c r="E59" s="14" t="str">
        <f>HYPERLINK("#'Full Results'!A570", "570")</f>
        <v>570</v>
      </c>
      <c r="F59" t="s">
        <v>246</v>
      </c>
    </row>
    <row r="60" spans="3:6" x14ac:dyDescent="0.3">
      <c r="C60">
        <v>52</v>
      </c>
      <c r="D60" s="8" t="str">
        <f>HYPERLINK("#'Table 52'!A1", "Which of the following, if any, have you done?: I bought merchandise or items related to a film or TV show.")</f>
        <v>Which of the following, if any, have you done?: I bought merchandise or items related to a film or TV show.</v>
      </c>
      <c r="E60" s="14" t="str">
        <f>HYPERLINK("#'Full Results'!A576", "576")</f>
        <v>576</v>
      </c>
      <c r="F60" t="s">
        <v>246</v>
      </c>
    </row>
    <row r="61" spans="3:6" x14ac:dyDescent="0.3">
      <c r="C61">
        <v>53</v>
      </c>
      <c r="D61" s="8" t="str">
        <f>HYPERLINK("#'Table 53'!A1", "Which of the following, if any, have you done?: I joined a fan group or community dedicated to a film or TV series.")</f>
        <v>Which of the following, if any, have you done?: I joined a fan group or community dedicated to a film or TV series.</v>
      </c>
      <c r="E61" s="14" t="str">
        <f>HYPERLINK("#'Full Results'!A582", "582")</f>
        <v>582</v>
      </c>
      <c r="F61" t="s">
        <v>246</v>
      </c>
    </row>
    <row r="62" spans="3:6" x14ac:dyDescent="0.3">
      <c r="C62">
        <v>54</v>
      </c>
      <c r="D62" s="8" t="str">
        <f>HYPERLINK("#'Table 54'!A1", "Which of the following have you done while watching TV in the last couple weeks?Select all that apply. ")</f>
        <v>Which of the following have you done while watching TV in the last couple weeks?Select all that apply. </v>
      </c>
      <c r="E62" s="14" t="str">
        <f>HYPERLINK("#'Full Results'!A588", "588")</f>
        <v>588</v>
      </c>
      <c r="F62" t="s">
        <v>71</v>
      </c>
    </row>
    <row r="63" spans="3:6" x14ac:dyDescent="0.3">
      <c r="C63">
        <v>55</v>
      </c>
      <c r="D63" s="8" t="str">
        <f>HYPERLINK("#'Table 55'!A1", "Grid Summary: You said you use at least one social media platform. Which of the following, if any, have you done?")</f>
        <v>Grid Summary: You said you use at least one social media platform. Which of the following, if any, have you done?</v>
      </c>
      <c r="E63" s="7"/>
      <c r="F63" t="s">
        <v>246</v>
      </c>
    </row>
    <row r="64" spans="3:6" x14ac:dyDescent="0.3">
      <c r="C64">
        <v>56</v>
      </c>
      <c r="D64" s="8" t="str">
        <f>HYPERLINK("#'Table 56'!A1", "You said you use at least one social media platform. Which of the following, if any, have you done?: I tried a trending recipe or food hack because I saw it on social media.")</f>
        <v>You said you use at least one social media platform. Which of the following, if any, have you done?: I tried a trending recipe or food hack because I saw it on social media.</v>
      </c>
      <c r="E64" s="14" t="str">
        <f>HYPERLINK("#'Full Results'!A601", "601")</f>
        <v>601</v>
      </c>
      <c r="F64" t="s">
        <v>246</v>
      </c>
    </row>
    <row r="65" spans="3:6" x14ac:dyDescent="0.3">
      <c r="C65">
        <v>57</v>
      </c>
      <c r="D65" s="8" t="str">
        <f>HYPERLINK("#'Table 57'!A1", "You said you use at least one social media platform. Which of the following, if any, have you done?: I changed my skincare or beauty routine based on advice from social media.")</f>
        <v>You said you use at least one social media platform. Which of the following, if any, have you done?: I changed my skincare or beauty routine based on advice from social media.</v>
      </c>
      <c r="E65" s="14" t="str">
        <f>HYPERLINK("#'Full Results'!A607", "607")</f>
        <v>607</v>
      </c>
      <c r="F65" t="s">
        <v>246</v>
      </c>
    </row>
    <row r="66" spans="3:6" x14ac:dyDescent="0.3">
      <c r="C66">
        <v>58</v>
      </c>
      <c r="D66" s="8" t="str">
        <f>HYPERLINK("#'Table 58'!A1", "You said you use at least one social media platform. Which of the following, if any, have you done?: I joined in on a social media challenge (e.g., dance or book recommendations).")</f>
        <v>You said you use at least one social media platform. Which of the following, if any, have you done?: I joined in on a social media challenge (e.g., dance or book recommendations).</v>
      </c>
      <c r="E66" s="14" t="str">
        <f>HYPERLINK("#'Full Results'!A613", "613")</f>
        <v>613</v>
      </c>
      <c r="F66" t="s">
        <v>246</v>
      </c>
    </row>
    <row r="67" spans="3:6" x14ac:dyDescent="0.3">
      <c r="C67">
        <v>59</v>
      </c>
      <c r="D67" s="8" t="str">
        <f>HYPERLINK("#'Table 59'!A1", "You said you use at least one social media platform. Which of the following, if any, have you done?: I purchased a product or tried something new after seeing it go viral online.")</f>
        <v>You said you use at least one social media platform. Which of the following, if any, have you done?: I purchased a product or tried something new after seeing it go viral online.</v>
      </c>
      <c r="E67" s="14" t="str">
        <f>HYPERLINK("#'Full Results'!A619", "619")</f>
        <v>619</v>
      </c>
      <c r="F67" t="s">
        <v>246</v>
      </c>
    </row>
    <row r="68" spans="3:6" x14ac:dyDescent="0.3">
      <c r="C68">
        <v>60</v>
      </c>
      <c r="D68" s="8" t="str">
        <f>HYPERLINK("#'Table 60'!A1", "You said you use at least one social media platform. Which of the following, if any, have you done?: I tried a social-media-inspired workout or fitness trend.")</f>
        <v>You said you use at least one social media platform. Which of the following, if any, have you done?: I tried a social-media-inspired workout or fitness trend.</v>
      </c>
      <c r="E68" s="14" t="str">
        <f>HYPERLINK("#'Full Results'!A625", "625")</f>
        <v>625</v>
      </c>
      <c r="F68" t="s">
        <v>246</v>
      </c>
    </row>
    <row r="69" spans="3:6" x14ac:dyDescent="0.3">
      <c r="C69">
        <v>61</v>
      </c>
      <c r="D69" s="8" t="str">
        <f>HYPERLINK("#'Table 61'!A1", "You said you use at least one social media platform. Which of the following, if any, have you done?: I learned a useful life hack from social media.")</f>
        <v>You said you use at least one social media platform. Which of the following, if any, have you done?: I learned a useful life hack from social media.</v>
      </c>
      <c r="E69" s="14" t="str">
        <f>HYPERLINK("#'Full Results'!A631", "631")</f>
        <v>631</v>
      </c>
      <c r="F69" t="s">
        <v>246</v>
      </c>
    </row>
    <row r="70" spans="3:6" x14ac:dyDescent="0.3">
      <c r="C70">
        <v>62</v>
      </c>
      <c r="D70" s="8" t="str">
        <f>HYPERLINK("#'Table 62'!A1", "You said you use at least one social media platform. Which of the following, if any, have you done?: I attempted a DIY or crafting project because of social media inspiration.")</f>
        <v>You said you use at least one social media platform. Which of the following, if any, have you done?: I attempted a DIY or crafting project because of social media inspiration.</v>
      </c>
      <c r="E70" s="14" t="str">
        <f>HYPERLINK("#'Full Results'!A637", "637")</f>
        <v>637</v>
      </c>
      <c r="F70" t="s">
        <v>246</v>
      </c>
    </row>
    <row r="71" spans="3:6" x14ac:dyDescent="0.3">
      <c r="C71">
        <v>63</v>
      </c>
      <c r="D71" s="8" t="str">
        <f>HYPERLINK("#'Table 63'!A1", "You said you use at least one social media platform. Which of the following, if any, have you done?: I discovered a new artist, song, or genre of music on social media.")</f>
        <v>You said you use at least one social media platform. Which of the following, if any, have you done?: I discovered a new artist, song, or genre of music on social media.</v>
      </c>
      <c r="E71" s="14" t="str">
        <f>HYPERLINK("#'Full Results'!A643", "643")</f>
        <v>643</v>
      </c>
      <c r="F71" t="s">
        <v>246</v>
      </c>
    </row>
    <row r="72" spans="3:6" x14ac:dyDescent="0.3">
      <c r="C72">
        <v>64</v>
      </c>
      <c r="D72" s="8" t="str">
        <f>HYPERLINK("#'Table 64'!A1", "You said you use at least one social media platform. Which of the following, if any, have you done?: I discovered a new TV show or movie on social media.")</f>
        <v>You said you use at least one social media platform. Which of the following, if any, have you done?: I discovered a new TV show or movie on social media.</v>
      </c>
      <c r="E72" s="14" t="str">
        <f>HYPERLINK("#'Full Results'!A649", "649")</f>
        <v>649</v>
      </c>
      <c r="F72" t="s">
        <v>246</v>
      </c>
    </row>
    <row r="73" spans="3:6" x14ac:dyDescent="0.3">
      <c r="C73">
        <v>65</v>
      </c>
      <c r="D73" s="8" t="str">
        <f>HYPERLINK("#'Table 65'!A1", "Grid Summary: The next questions are about how you pick what to watch. In these different moments, which kind of program are you most interested in watching? ")</f>
        <v>Grid Summary: The next questions are about how you pick what to watch. In these different moments, which kind of program are you most interested in watching? </v>
      </c>
      <c r="E73" s="7"/>
      <c r="F73" t="s">
        <v>71</v>
      </c>
    </row>
    <row r="74" spans="3:6" x14ac:dyDescent="0.3">
      <c r="C74">
        <v>66</v>
      </c>
      <c r="D74" s="8" t="str">
        <f>HYPERLINK("#'Table 66'!A1", "The next questions are about how you pick what to watch. In these different moments, which kind of program are you most interested in watching? : When you feel sad")</f>
        <v>The next questions are about how you pick what to watch. In these different moments, which kind of program are you most interested in watching? : When you feel sad</v>
      </c>
      <c r="E74" s="14" t="str">
        <f>HYPERLINK("#'Full Results'!A655", "655")</f>
        <v>655</v>
      </c>
      <c r="F74" t="s">
        <v>71</v>
      </c>
    </row>
    <row r="75" spans="3:6" x14ac:dyDescent="0.3">
      <c r="C75">
        <v>67</v>
      </c>
      <c r="D75" s="8" t="str">
        <f>HYPERLINK("#'Table 67'!A1", "The next questions are about how you pick what to watch. In these different moments, which kind of program are you most interested in watching? : When you feel content or happy")</f>
        <v>The next questions are about how you pick what to watch. In these different moments, which kind of program are you most interested in watching? : When you feel content or happy</v>
      </c>
      <c r="E75" s="14" t="str">
        <f>HYPERLINK("#'Full Results'!A666", "666")</f>
        <v>666</v>
      </c>
      <c r="F75" t="s">
        <v>71</v>
      </c>
    </row>
    <row r="76" spans="3:6" x14ac:dyDescent="0.3">
      <c r="C76">
        <v>68</v>
      </c>
      <c r="D76" s="8" t="str">
        <f>HYPERLINK("#'Table 68'!A1", "The next questions are about how you pick what to watch. In these different moments, which kind of program are you most interested in watching? : When you’re ill")</f>
        <v>The next questions are about how you pick what to watch. In these different moments, which kind of program are you most interested in watching? : When you’re ill</v>
      </c>
      <c r="E76" s="14" t="str">
        <f>HYPERLINK("#'Full Results'!A677", "677")</f>
        <v>677</v>
      </c>
      <c r="F76" t="s">
        <v>71</v>
      </c>
    </row>
    <row r="77" spans="3:6" x14ac:dyDescent="0.3">
      <c r="C77">
        <v>69</v>
      </c>
      <c r="D77" s="8" t="str">
        <f>HYPERLINK("#'Table 69'!A1", "The next questions are about how you pick what to watch. In these different moments, which kind of program are you most interested in watching? : When you want to be entertained")</f>
        <v>The next questions are about how you pick what to watch. In these different moments, which kind of program are you most interested in watching? : When you want to be entertained</v>
      </c>
      <c r="E77" s="14" t="str">
        <f>HYPERLINK("#'Full Results'!A688", "688")</f>
        <v>688</v>
      </c>
      <c r="F77" t="s">
        <v>71</v>
      </c>
    </row>
    <row r="78" spans="3:6" x14ac:dyDescent="0.3">
      <c r="C78">
        <v>70</v>
      </c>
      <c r="D78" s="8" t="str">
        <f>HYPERLINK("#'Table 70'!A1", "The next questions are about how you pick what to watch. In these different moments, which kind of program are you most interested in watching? : When you want to relax")</f>
        <v>The next questions are about how you pick what to watch. In these different moments, which kind of program are you most interested in watching? : When you want to relax</v>
      </c>
      <c r="E78" s="14" t="str">
        <f>HYPERLINK("#'Full Results'!A699", "699")</f>
        <v>699</v>
      </c>
      <c r="F78" t="s">
        <v>71</v>
      </c>
    </row>
    <row r="79" spans="3:6" x14ac:dyDescent="0.3">
      <c r="C79">
        <v>71</v>
      </c>
      <c r="D79" s="8" t="str">
        <f>HYPERLINK("#'Table 71'!A1", "Grid Summary: In these different moments, which kind of program are you most interested in watching? ")</f>
        <v>Grid Summary: In these different moments, which kind of program are you most interested in watching? </v>
      </c>
      <c r="E79" s="7"/>
      <c r="F79" t="s">
        <v>71</v>
      </c>
    </row>
    <row r="80" spans="3:6" x14ac:dyDescent="0.3">
      <c r="C80">
        <v>72</v>
      </c>
      <c r="D80" s="8" t="str">
        <f>HYPERLINK("#'Table 72'!A1", "In these different moments, which kind of program are you most interested in watching? : When you get home from work, school, or other obligations")</f>
        <v>In these different moments, which kind of program are you most interested in watching? : When you get home from work, school, or other obligations</v>
      </c>
      <c r="E80" s="14" t="str">
        <f>HYPERLINK("#'Full Results'!A710", "710")</f>
        <v>710</v>
      </c>
      <c r="F80" t="s">
        <v>71</v>
      </c>
    </row>
    <row r="81" spans="3:6" x14ac:dyDescent="0.3">
      <c r="C81">
        <v>73</v>
      </c>
      <c r="D81" s="8" t="str">
        <f>HYPERLINK("#'Table 73'!A1", "In these different moments, which kind of program are you most interested in watching? : While cooking, doing laundry, or other household tasks")</f>
        <v>In these different moments, which kind of program are you most interested in watching? : While cooking, doing laundry, or other household tasks</v>
      </c>
      <c r="E81" s="14" t="str">
        <f>HYPERLINK("#'Full Results'!A721", "721")</f>
        <v>721</v>
      </c>
      <c r="F81" t="s">
        <v>71</v>
      </c>
    </row>
    <row r="82" spans="3:6" x14ac:dyDescent="0.3">
      <c r="C82">
        <v>74</v>
      </c>
      <c r="D82" s="8" t="str">
        <f>HYPERLINK("#'Table 74'!A1", "In these different moments, which kind of program are you most interested in watching? : When working from home")</f>
        <v>In these different moments, which kind of program are you most interested in watching? : When working from home</v>
      </c>
      <c r="E82" s="14" t="str">
        <f>HYPERLINK("#'Full Results'!A732", "732")</f>
        <v>732</v>
      </c>
      <c r="F82" t="s">
        <v>71</v>
      </c>
    </row>
    <row r="83" spans="3:6" x14ac:dyDescent="0.3">
      <c r="C83">
        <v>75</v>
      </c>
      <c r="D83" s="8" t="str">
        <f>HYPERLINK("#'Table 75'!A1", "In these different moments, which kind of program are you most interested in watching? : While eating breakfast")</f>
        <v>In these different moments, which kind of program are you most interested in watching? : While eating breakfast</v>
      </c>
      <c r="E83" s="14" t="str">
        <f>HYPERLINK("#'Full Results'!A743", "743")</f>
        <v>743</v>
      </c>
      <c r="F83" t="s">
        <v>71</v>
      </c>
    </row>
    <row r="84" spans="3:6" x14ac:dyDescent="0.3">
      <c r="C84">
        <v>76</v>
      </c>
      <c r="D84" s="8" t="str">
        <f>HYPERLINK("#'Table 76'!A1", "In these different moments, which kind of program are you most interested in watching? : While in transit or commuting (on the bus/train)")</f>
        <v>In these different moments, which kind of program are you most interested in watching? : While in transit or commuting (on the bus/train)</v>
      </c>
      <c r="E84" s="14" t="str">
        <f>HYPERLINK("#'Full Results'!A754", "754")</f>
        <v>754</v>
      </c>
      <c r="F84" t="s">
        <v>71</v>
      </c>
    </row>
    <row r="85" spans="3:6" x14ac:dyDescent="0.3">
      <c r="C85">
        <v>77</v>
      </c>
      <c r="D85" s="8" t="str">
        <f>HYPERLINK("#'Table 77'!A1", "In these different moments, which kind of program are you most interested in watching? : While eating dinner")</f>
        <v>In these different moments, which kind of program are you most interested in watching? : While eating dinner</v>
      </c>
      <c r="E85" s="14" t="str">
        <f>HYPERLINK("#'Full Results'!A765", "765")</f>
        <v>765</v>
      </c>
      <c r="F85" t="s">
        <v>71</v>
      </c>
    </row>
    <row r="86" spans="3:6" x14ac:dyDescent="0.3">
      <c r="C86">
        <v>78</v>
      </c>
      <c r="D86" s="8" t="str">
        <f>HYPERLINK("#'Table 78'!A1", "Grid Summary: In these different situations, which is your most preferred genre of movie to watch?")</f>
        <v>Grid Summary: In these different situations, which is your most preferred genre of movie to watch?</v>
      </c>
      <c r="E86" s="7"/>
      <c r="F86" t="s">
        <v>71</v>
      </c>
    </row>
    <row r="87" spans="3:6" x14ac:dyDescent="0.3">
      <c r="C87">
        <v>79</v>
      </c>
      <c r="D87" s="8" t="str">
        <f>HYPERLINK("#'Table 79'!A1", "In these different situations, which is your most preferred genre of movie to watch?: At the end of a regular day")</f>
        <v>In these different situations, which is your most preferred genre of movie to watch?: At the end of a regular day</v>
      </c>
      <c r="E87" s="14" t="str">
        <f>HYPERLINK("#'Full Results'!A776", "776")</f>
        <v>776</v>
      </c>
      <c r="F87" t="s">
        <v>71</v>
      </c>
    </row>
    <row r="88" spans="3:6" x14ac:dyDescent="0.3">
      <c r="C88">
        <v>80</v>
      </c>
      <c r="D88" s="8" t="str">
        <f>HYPERLINK("#'Table 80'!A1", "In these different situations, which is your most preferred genre of movie to watch?: On a first date                                ")</f>
        <v>In these different situations, which is your most preferred genre of movie to watch?: On a first date                                </v>
      </c>
      <c r="E88" s="14" t="str">
        <f>HYPERLINK("#'Full Results'!A790", "790")</f>
        <v>790</v>
      </c>
      <c r="F88" t="s">
        <v>71</v>
      </c>
    </row>
    <row r="89" spans="3:6" x14ac:dyDescent="0.3">
      <c r="C89">
        <v>81</v>
      </c>
      <c r="D89" s="8" t="str">
        <f>HYPERLINK("#'Table 81'!A1", "In these different situations, which is your most preferred genre of movie to watch?: On Christmas Day")</f>
        <v>In these different situations, which is your most preferred genre of movie to watch?: On Christmas Day</v>
      </c>
      <c r="E89" s="14" t="str">
        <f>HYPERLINK("#'Full Results'!A804", "804")</f>
        <v>804</v>
      </c>
      <c r="F89" t="s">
        <v>71</v>
      </c>
    </row>
    <row r="90" spans="3:6" x14ac:dyDescent="0.3">
      <c r="C90">
        <v>82</v>
      </c>
      <c r="D90" s="8" t="str">
        <f>HYPERLINK("#'Table 82'!A1", "In these different situations, which is your most preferred genre of movie to watch?: On Valentine’s Day")</f>
        <v>In these different situations, which is your most preferred genre of movie to watch?: On Valentine’s Day</v>
      </c>
      <c r="E90" s="14" t="str">
        <f>HYPERLINK("#'Full Results'!A818", "818")</f>
        <v>818</v>
      </c>
      <c r="F90" t="s">
        <v>71</v>
      </c>
    </row>
    <row r="91" spans="3:6" x14ac:dyDescent="0.3">
      <c r="C91">
        <v>83</v>
      </c>
      <c r="D91" s="8" t="str">
        <f>HYPERLINK("#'Table 83'!A1", "In these different situations, which is your most preferred genre of movie to watch?: Around Halloween")</f>
        <v>In these different situations, which is your most preferred genre of movie to watch?: Around Halloween</v>
      </c>
      <c r="E91" s="14" t="str">
        <f>HYPERLINK("#'Full Results'!A832", "832")</f>
        <v>832</v>
      </c>
      <c r="F91" t="s">
        <v>71</v>
      </c>
    </row>
    <row r="92" spans="3:6" x14ac:dyDescent="0.3">
      <c r="C92">
        <v>84</v>
      </c>
      <c r="D92" s="8" t="str">
        <f>HYPERLINK("#'Table 84'!A1", "In these different situations, which is your most preferred genre of movie to watch?: On a cosy rainy day")</f>
        <v>In these different situations, which is your most preferred genre of movie to watch?: On a cosy rainy day</v>
      </c>
      <c r="E92" s="14" t="str">
        <f>HYPERLINK("#'Full Results'!A846", "846")</f>
        <v>846</v>
      </c>
      <c r="F92" t="s">
        <v>71</v>
      </c>
    </row>
    <row r="93" spans="3:6" x14ac:dyDescent="0.3">
      <c r="C93">
        <v>85</v>
      </c>
      <c r="D93" s="8" t="str">
        <f>HYPERLINK("#'Table 85'!A1", "In these different situations, which is your most preferred genre of movie to watch?: After a breakup")</f>
        <v>In these different situations, which is your most preferred genre of movie to watch?: After a breakup</v>
      </c>
      <c r="E93" s="14" t="str">
        <f>HYPERLINK("#'Full Results'!A860", "860")</f>
        <v>860</v>
      </c>
      <c r="F93" t="s">
        <v>71</v>
      </c>
    </row>
    <row r="94" spans="3:6" x14ac:dyDescent="0.3">
      <c r="C94">
        <v>86</v>
      </c>
      <c r="D94" s="8" t="str">
        <f>HYPERLINK("#'Table 86'!A1", "Grid Summary: To what extent do these statements apply to you? When I watch something on TV I want… ")</f>
        <v>Grid Summary: To what extent do these statements apply to you? When I watch something on TV I want… </v>
      </c>
      <c r="E94" s="7"/>
      <c r="F94" t="s">
        <v>71</v>
      </c>
    </row>
    <row r="95" spans="3:6" x14ac:dyDescent="0.3">
      <c r="C95">
        <v>87</v>
      </c>
      <c r="D95" s="8" t="str">
        <f>HYPERLINK("#'Table 87'!A1", "To what extent do these statements apply to you? When I watch something on TV I want… : To forget about what else is going on in my life")</f>
        <v>To what extent do these statements apply to you? When I watch something on TV I want… : To forget about what else is going on in my life</v>
      </c>
      <c r="E95" s="14" t="str">
        <f>HYPERLINK("#'Full Results'!A874", "874")</f>
        <v>874</v>
      </c>
      <c r="F95" t="s">
        <v>71</v>
      </c>
    </row>
    <row r="96" spans="3:6" x14ac:dyDescent="0.3">
      <c r="C96">
        <v>88</v>
      </c>
      <c r="D96" s="8" t="str">
        <f>HYPERLINK("#'Table 88'!A1", "To what extent do these statements apply to you? When I watch something on TV I want… : To laugh ")</f>
        <v xml:space="preserve">To what extent do these statements apply to you? When I watch something on TV I want… : To laugh </v>
      </c>
      <c r="E96" s="14" t="str">
        <f>HYPERLINK("#'Full Results'!A882", "882")</f>
        <v>882</v>
      </c>
      <c r="F96" t="s">
        <v>71</v>
      </c>
    </row>
    <row r="97" spans="3:6" x14ac:dyDescent="0.3">
      <c r="C97">
        <v>89</v>
      </c>
      <c r="D97" s="8" t="str">
        <f>HYPERLINK("#'Table 89'!A1", "To what extent do these statements apply to you? When I watch something on TV I want… : To revisit my old favorites")</f>
        <v>To what extent do these statements apply to you? When I watch something on TV I want… : To revisit my old favorites</v>
      </c>
      <c r="E97" s="14" t="str">
        <f>HYPERLINK("#'Full Results'!A890", "890")</f>
        <v>890</v>
      </c>
      <c r="F97" t="s">
        <v>71</v>
      </c>
    </row>
    <row r="98" spans="3:6" x14ac:dyDescent="0.3">
      <c r="C98">
        <v>90</v>
      </c>
      <c r="D98" s="8" t="str">
        <f>HYPERLINK("#'Table 90'!A1", "To what extent do these statements apply to you? When I watch something on TV I want… : To have something on in the background while I do other things")</f>
        <v>To what extent do these statements apply to you? When I watch something on TV I want… : To have something on in the background while I do other things</v>
      </c>
      <c r="E98" s="14" t="str">
        <f>HYPERLINK("#'Full Results'!A898", "898")</f>
        <v>898</v>
      </c>
      <c r="F98" t="s">
        <v>71</v>
      </c>
    </row>
    <row r="99" spans="3:6" x14ac:dyDescent="0.3">
      <c r="C99">
        <v>91</v>
      </c>
      <c r="D99" s="8" t="str">
        <f>HYPERLINK("#'Table 91'!A1", "To what extent do these statements apply to you? When I watch something on TV I want… : To see something completely new and different")</f>
        <v>To what extent do these statements apply to you? When I watch something on TV I want… : To see something completely new and different</v>
      </c>
      <c r="E99" s="14" t="str">
        <f>HYPERLINK("#'Full Results'!A906", "906")</f>
        <v>906</v>
      </c>
      <c r="F99" t="s">
        <v>71</v>
      </c>
    </row>
    <row r="100" spans="3:6" x14ac:dyDescent="0.3">
      <c r="C100">
        <v>92</v>
      </c>
      <c r="D100" s="8" t="str">
        <f>HYPERLINK("#'Table 92'!A1", "To what extent do these statements apply to you? When I watch something on TV I want… : To watch a competition or match")</f>
        <v>To what extent do these statements apply to you? When I watch something on TV I want… : To watch a competition or match</v>
      </c>
      <c r="E100" s="14" t="str">
        <f>HYPERLINK("#'Full Results'!A914", "914")</f>
        <v>914</v>
      </c>
      <c r="F100" t="s">
        <v>71</v>
      </c>
    </row>
    <row r="101" spans="3:6" x14ac:dyDescent="0.3">
      <c r="C101">
        <v>93</v>
      </c>
      <c r="D101" s="8" t="str">
        <f>HYPERLINK("#'Table 93'!A1", "To what extent do these statements apply to you? When I watch something on TV I want… : To learn something new")</f>
        <v>To what extent do these statements apply to you? When I watch something on TV I want… : To learn something new</v>
      </c>
      <c r="E101" s="14" t="str">
        <f>HYPERLINK("#'Full Results'!A922", "922")</f>
        <v>922</v>
      </c>
      <c r="F101" t="s">
        <v>71</v>
      </c>
    </row>
    <row r="102" spans="3:6" x14ac:dyDescent="0.3">
      <c r="C102">
        <v>94</v>
      </c>
      <c r="D102" s="8" t="str">
        <f>HYPERLINK("#'Table 94'!A1", "To what extent do these statements apply to you? When I watch something on TV I want… : To see something beautiful")</f>
        <v>To what extent do these statements apply to you? When I watch something on TV I want… : To see something beautiful</v>
      </c>
      <c r="E102" s="14" t="str">
        <f>HYPERLINK("#'Full Results'!A930", "930")</f>
        <v>930</v>
      </c>
      <c r="F102" t="s">
        <v>71</v>
      </c>
    </row>
    <row r="103" spans="3:6" x14ac:dyDescent="0.3">
      <c r="C103">
        <v>95</v>
      </c>
      <c r="D103" s="8" t="str">
        <f>HYPERLINK("#'Table 95'!A1", "To what extent do these statements apply to you? When I watch something on TV I want… : To see something emotionally moving")</f>
        <v>To what extent do these statements apply to you? When I watch something on TV I want… : To see something emotionally moving</v>
      </c>
      <c r="E103" s="14" t="str">
        <f>HYPERLINK("#'Full Results'!A938", "938")</f>
        <v>938</v>
      </c>
      <c r="F103" t="s">
        <v>71</v>
      </c>
    </row>
    <row r="104" spans="3:6" x14ac:dyDescent="0.3">
      <c r="C104">
        <v>96</v>
      </c>
      <c r="D104" s="8" t="str">
        <f>HYPERLINK("#'Table 96'!A1", "Grid Summary: To what extent do these statements apply to you? When I watch something on TV I want… ")</f>
        <v>Grid Summary: To what extent do these statements apply to you? When I watch something on TV I want… </v>
      </c>
      <c r="E104" s="7"/>
      <c r="F104" t="s">
        <v>71</v>
      </c>
    </row>
    <row r="105" spans="3:6" x14ac:dyDescent="0.3">
      <c r="C105">
        <v>97</v>
      </c>
      <c r="D105" s="8" t="str">
        <f>HYPERLINK("#'Table 97'!A1", "To what extent do these statements apply to you? When I watch something on TV I want… : To be informed about current events")</f>
        <v>To what extent do these statements apply to you? When I watch something on TV I want… : To be informed about current events</v>
      </c>
      <c r="E105" s="14" t="str">
        <f>HYPERLINK("#'Full Results'!A946", "946")</f>
        <v>946</v>
      </c>
      <c r="F105" t="s">
        <v>71</v>
      </c>
    </row>
    <row r="106" spans="3:6" x14ac:dyDescent="0.3">
      <c r="C106">
        <v>98</v>
      </c>
      <c r="D106" s="8" t="str">
        <f>HYPERLINK("#'Table 98'!A1", "To what extent do these statements apply to you? When I watch something on TV I want… : To watch what I’ve heard other people are watching ")</f>
        <v xml:space="preserve">To what extent do these statements apply to you? When I watch something on TV I want… : To watch what I’ve heard other people are watching </v>
      </c>
      <c r="E106" s="14" t="str">
        <f>HYPERLINK("#'Full Results'!A954", "954")</f>
        <v>954</v>
      </c>
      <c r="F106" t="s">
        <v>71</v>
      </c>
    </row>
    <row r="107" spans="3:6" x14ac:dyDescent="0.3">
      <c r="C107">
        <v>99</v>
      </c>
      <c r="D107" s="8" t="str">
        <f>HYPERLINK("#'Table 99'!A1", "To what extent do these statements apply to you? When I watch something on TV I want… : To connect with the characters and feel what they feel")</f>
        <v>To what extent do these statements apply to you? When I watch something on TV I want… : To connect with the characters and feel what they feel</v>
      </c>
      <c r="E107" s="14" t="str">
        <f>HYPERLINK("#'Full Results'!A962", "962")</f>
        <v>962</v>
      </c>
      <c r="F107" t="s">
        <v>71</v>
      </c>
    </row>
    <row r="108" spans="3:6" x14ac:dyDescent="0.3">
      <c r="C108">
        <v>100</v>
      </c>
      <c r="D108" s="8" t="str">
        <f>HYPERLINK("#'Table 100'!A1", "To what extent do these statements apply to you? When I watch something on TV I want… : To relax and unwind after a long day")</f>
        <v>To what extent do these statements apply to you? When I watch something on TV I want… : To relax and unwind after a long day</v>
      </c>
      <c r="E108" s="14" t="str">
        <f>HYPERLINK("#'Full Results'!A970", "970")</f>
        <v>970</v>
      </c>
      <c r="F108" t="s">
        <v>71</v>
      </c>
    </row>
    <row r="109" spans="3:6" x14ac:dyDescent="0.3">
      <c r="C109">
        <v>101</v>
      </c>
      <c r="D109" s="8" t="str">
        <f>HYPERLINK("#'Table 101'!A1", "To what extent do these statements apply to you? When I watch something on TV I want… : To feel inspired or motivated")</f>
        <v>To what extent do these statements apply to you? When I watch something on TV I want… : To feel inspired or motivated</v>
      </c>
      <c r="E109" s="14" t="str">
        <f>HYPERLINK("#'Full Results'!A978", "978")</f>
        <v>978</v>
      </c>
      <c r="F109" t="s">
        <v>71</v>
      </c>
    </row>
    <row r="110" spans="3:6" x14ac:dyDescent="0.3">
      <c r="C110">
        <v>102</v>
      </c>
      <c r="D110" s="8" t="str">
        <f>HYPERLINK("#'Table 102'!A1", "To what extent do these statements apply to you? When I watch something on TV I want… : To be entertained without having to think too hard")</f>
        <v>To what extent do these statements apply to you? When I watch something on TV I want… : To be entertained without having to think too hard</v>
      </c>
      <c r="E110" s="14" t="str">
        <f>HYPERLINK("#'Full Results'!A986", "986")</f>
        <v>986</v>
      </c>
      <c r="F110" t="s">
        <v>71</v>
      </c>
    </row>
    <row r="111" spans="3:6" x14ac:dyDescent="0.3">
      <c r="C111">
        <v>103</v>
      </c>
      <c r="D111" s="8" t="str">
        <f>HYPERLINK("#'Table 103'!A1", "To what extent do these statements apply to you? When I watch something on TV I want… : To binge something all in one sitting")</f>
        <v>To what extent do these statements apply to you? When I watch something on TV I want… : To binge something all in one sitting</v>
      </c>
      <c r="E111" s="14" t="str">
        <f>HYPERLINK("#'Full Results'!A994", "994")</f>
        <v>994</v>
      </c>
      <c r="F111" t="s">
        <v>71</v>
      </c>
    </row>
    <row r="112" spans="3:6" x14ac:dyDescent="0.3">
      <c r="C112">
        <v>104</v>
      </c>
      <c r="D112" s="8" t="str">
        <f>HYPERLINK("#'Table 104'!A1", "To what extent do these statements apply to you? When I watch something on TV I want… : To watch episodes weekly, over a long period of time")</f>
        <v>To what extent do these statements apply to you? When I watch something on TV I want… : To watch episodes weekly, over a long period of time</v>
      </c>
      <c r="E112" s="14" t="str">
        <f>HYPERLINK("#'Full Results'!A1002", "1002")</f>
        <v>1002</v>
      </c>
      <c r="F112" t="s">
        <v>71</v>
      </c>
    </row>
    <row r="113" spans="3:6" x14ac:dyDescent="0.3">
      <c r="C113">
        <v>105</v>
      </c>
      <c r="D113" s="8" t="str">
        <f>HYPERLINK("#'Table 105'!A1", "To what extent do these statements apply to you? When I watch something on TV I want… : To discover something no one else has heard of")</f>
        <v>To what extent do these statements apply to you? When I watch something on TV I want… : To discover something no one else has heard of</v>
      </c>
      <c r="E113" s="14" t="str">
        <f>HYPERLINK("#'Full Results'!A1010", "1010")</f>
        <v>1010</v>
      </c>
      <c r="F113" t="s">
        <v>71</v>
      </c>
    </row>
    <row r="114" spans="3:6" x14ac:dyDescent="0.3">
      <c r="C114">
        <v>106</v>
      </c>
      <c r="D114" s="8" t="str">
        <f>HYPERLINK("#'Table 106'!A1", "To what extent do these statements apply to you? When I watch something on TV I want… : To spend quality time with friends and family")</f>
        <v>To what extent do these statements apply to you? When I watch something on TV I want… : To spend quality time with friends and family</v>
      </c>
      <c r="E114" s="14" t="str">
        <f>HYPERLINK("#'Full Results'!A1018", "1018")</f>
        <v>1018</v>
      </c>
      <c r="F114" t="s">
        <v>71</v>
      </c>
    </row>
    <row r="115" spans="3:6" x14ac:dyDescent="0.3">
      <c r="C115">
        <v>107</v>
      </c>
      <c r="D115" s="8" t="str">
        <f>HYPERLINK("#'Table 107'!A1", "Grid Summary: Do you like watching these kinds of content?")</f>
        <v>Grid Summary: Do you like watching these kinds of content?</v>
      </c>
      <c r="E115" s="7"/>
      <c r="F115" t="s">
        <v>71</v>
      </c>
    </row>
    <row r="116" spans="3:6" x14ac:dyDescent="0.3">
      <c r="C116">
        <v>108</v>
      </c>
      <c r="D116" s="8" t="str">
        <f>HYPERLINK("#'Table 108'!A1", "Do you like watching these kinds of content?: Sports")</f>
        <v>Do you like watching these kinds of content?: Sports</v>
      </c>
      <c r="E116" s="14" t="str">
        <f>HYPERLINK("#'Full Results'!A1026", "1026")</f>
        <v>1026</v>
      </c>
      <c r="F116" t="s">
        <v>71</v>
      </c>
    </row>
    <row r="117" spans="3:6" x14ac:dyDescent="0.3">
      <c r="C117">
        <v>109</v>
      </c>
      <c r="D117" s="8" t="str">
        <f>HYPERLINK("#'Table 109'!A1", "Do you like watching these kinds of content?: News")</f>
        <v>Do you like watching these kinds of content?: News</v>
      </c>
      <c r="E117" s="14" t="str">
        <f>HYPERLINK("#'Full Results'!A1035", "1035")</f>
        <v>1035</v>
      </c>
      <c r="F117" t="s">
        <v>71</v>
      </c>
    </row>
    <row r="118" spans="3:6" x14ac:dyDescent="0.3">
      <c r="C118">
        <v>110</v>
      </c>
      <c r="D118" s="8" t="str">
        <f>HYPERLINK("#'Table 110'!A1", "Do you like watching these kinds of content?: True Crime")</f>
        <v>Do you like watching these kinds of content?: True Crime</v>
      </c>
      <c r="E118" s="14" t="str">
        <f>HYPERLINK("#'Full Results'!A1044", "1044")</f>
        <v>1044</v>
      </c>
      <c r="F118" t="s">
        <v>71</v>
      </c>
    </row>
    <row r="119" spans="3:6" x14ac:dyDescent="0.3">
      <c r="C119">
        <v>111</v>
      </c>
      <c r="D119" s="8" t="str">
        <f>HYPERLINK("#'Table 111'!A1", "Do you like watching these kinds of content?: Reality TV")</f>
        <v>Do you like watching these kinds of content?: Reality TV</v>
      </c>
      <c r="E119" s="14" t="str">
        <f>HYPERLINK("#'Full Results'!A1053", "1053")</f>
        <v>1053</v>
      </c>
      <c r="F119" t="s">
        <v>71</v>
      </c>
    </row>
    <row r="120" spans="3:6" x14ac:dyDescent="0.3">
      <c r="C120">
        <v>112</v>
      </c>
      <c r="D120" s="8" t="str">
        <f>HYPERLINK("#'Table 112'!A1", "Do you like watching these kinds of content?: Documentaries")</f>
        <v>Do you like watching these kinds of content?: Documentaries</v>
      </c>
      <c r="E120" s="14" t="str">
        <f>HYPERLINK("#'Full Results'!A1062", "1062")</f>
        <v>1062</v>
      </c>
      <c r="F120" t="s">
        <v>71</v>
      </c>
    </row>
    <row r="121" spans="3:6" x14ac:dyDescent="0.3">
      <c r="C121">
        <v>113</v>
      </c>
      <c r="D121" s="8" t="str">
        <f>HYPERLINK("#'Table 113'!A1", "Do you like watching these kinds of content?: Action &amp; Adventure")</f>
        <v>Do you like watching these kinds of content?: Action &amp; Adventure</v>
      </c>
      <c r="E121" s="14" t="str">
        <f>HYPERLINK("#'Full Results'!A1071", "1071")</f>
        <v>1071</v>
      </c>
      <c r="F121" t="s">
        <v>71</v>
      </c>
    </row>
    <row r="122" spans="3:6" x14ac:dyDescent="0.3">
      <c r="C122">
        <v>114</v>
      </c>
      <c r="D122" s="8" t="str">
        <f>HYPERLINK("#'Table 114'!A1", "Do you like watching these kinds of content?: Sci-Fi &amp; Fantasy")</f>
        <v>Do you like watching these kinds of content?: Sci-Fi &amp; Fantasy</v>
      </c>
      <c r="E122" s="14" t="str">
        <f>HYPERLINK("#'Full Results'!A1080", "1080")</f>
        <v>1080</v>
      </c>
      <c r="F122" t="s">
        <v>71</v>
      </c>
    </row>
    <row r="123" spans="3:6" x14ac:dyDescent="0.3">
      <c r="C123">
        <v>115</v>
      </c>
      <c r="D123" s="8" t="str">
        <f>HYPERLINK("#'Table 115'!A1", "Do you like watching these kinds of content?: Music &amp; Musical")</f>
        <v>Do you like watching these kinds of content?: Music &amp; Musical</v>
      </c>
      <c r="E123" s="14" t="str">
        <f>HYPERLINK("#'Full Results'!A1089", "1089")</f>
        <v>1089</v>
      </c>
      <c r="F123" t="s">
        <v>71</v>
      </c>
    </row>
    <row r="124" spans="3:6" x14ac:dyDescent="0.3">
      <c r="C124">
        <v>116</v>
      </c>
      <c r="D124" s="8" t="str">
        <f>HYPERLINK("#'Table 116'!A1", "Do you like watching these kinds of content?: Animation")</f>
        <v>Do you like watching these kinds of content?: Animation</v>
      </c>
      <c r="E124" s="14" t="str">
        <f>HYPERLINK("#'Full Results'!A1098", "1098")</f>
        <v>1098</v>
      </c>
      <c r="F124" t="s">
        <v>71</v>
      </c>
    </row>
    <row r="125" spans="3:6" x14ac:dyDescent="0.3">
      <c r="C125">
        <v>117</v>
      </c>
      <c r="D125" s="8" t="str">
        <f>HYPERLINK("#'Table 117'!A1", "Do you like watching these kinds of content?: Comedy")</f>
        <v>Do you like watching these kinds of content?: Comedy</v>
      </c>
      <c r="E125" s="14" t="str">
        <f>HYPERLINK("#'Full Results'!A1107", "1107")</f>
        <v>1107</v>
      </c>
      <c r="F125" t="s">
        <v>71</v>
      </c>
    </row>
    <row r="126" spans="3:6" x14ac:dyDescent="0.3">
      <c r="C126">
        <v>118</v>
      </c>
      <c r="D126" s="8" t="str">
        <f>HYPERLINK("#'Table 118'!A1", "Do you like watching these kinds of content?: Mystery &amp; Thriller")</f>
        <v>Do you like watching these kinds of content?: Mystery &amp; Thriller</v>
      </c>
      <c r="E126" s="14" t="str">
        <f>HYPERLINK("#'Full Results'!A1116", "1116")</f>
        <v>1116</v>
      </c>
      <c r="F126" t="s">
        <v>71</v>
      </c>
    </row>
    <row r="127" spans="3:6" x14ac:dyDescent="0.3">
      <c r="C127">
        <v>119</v>
      </c>
      <c r="D127" s="8" t="str">
        <f>HYPERLINK("#'Table 119'!A1", "Do you like watching these kinds of content?: Horror")</f>
        <v>Do you like watching these kinds of content?: Horror</v>
      </c>
      <c r="E127" s="14" t="str">
        <f>HYPERLINK("#'Full Results'!A1125", "1125")</f>
        <v>1125</v>
      </c>
      <c r="F127" t="s">
        <v>71</v>
      </c>
    </row>
    <row r="128" spans="3:6" x14ac:dyDescent="0.3">
      <c r="C128">
        <v>120</v>
      </c>
      <c r="D128" s="8" t="str">
        <f>HYPERLINK("#'Table 120'!A1", "Do you like watching these kinds of content?: Drama")</f>
        <v>Do you like watching these kinds of content?: Drama</v>
      </c>
      <c r="E128" s="14" t="str">
        <f>HYPERLINK("#'Full Results'!A1134", "1134")</f>
        <v>1134</v>
      </c>
      <c r="F128" t="s">
        <v>71</v>
      </c>
    </row>
    <row r="129" spans="3:6" x14ac:dyDescent="0.3">
      <c r="C129">
        <v>121</v>
      </c>
      <c r="D129" s="8" t="str">
        <f>HYPERLINK("#'Table 121'!A1", "Do you like watching these kinds of content?: Rom-coms")</f>
        <v>Do you like watching these kinds of content?: Rom-coms</v>
      </c>
      <c r="E129" s="14" t="str">
        <f>HYPERLINK("#'Full Results'!A1143", "1143")</f>
        <v>1143</v>
      </c>
      <c r="F129" t="s">
        <v>71</v>
      </c>
    </row>
    <row r="130" spans="3:6" x14ac:dyDescent="0.3">
      <c r="C130">
        <v>122</v>
      </c>
      <c r="D130" s="8" t="str">
        <f>HYPERLINK("#'Table 122'!A1", "Do you like watching these kinds of content?: Game shows or panel shows")</f>
        <v>Do you like watching these kinds of content?: Game shows or panel shows</v>
      </c>
      <c r="E130" s="14" t="str">
        <f>HYPERLINK("#'Full Results'!A1152", "1152")</f>
        <v>1152</v>
      </c>
      <c r="F130" t="s">
        <v>71</v>
      </c>
    </row>
    <row r="131" spans="3:6" x14ac:dyDescent="0.3">
      <c r="C131">
        <v>123</v>
      </c>
      <c r="D131" s="8" t="str">
        <f>HYPERLINK("#'Table 123'!A1", "Which of the following annual shows or events are you planning to watch in the next few months, if any?  Select all that apply")</f>
        <v>Which of the following annual shows or events are you planning to watch in the next few months, if any?  Select all that apply</v>
      </c>
      <c r="E131" s="14" t="str">
        <f>HYPERLINK("#'Full Results'!A1161", "1161")</f>
        <v>1161</v>
      </c>
      <c r="F131" t="s">
        <v>71</v>
      </c>
    </row>
    <row r="132" spans="3:6" x14ac:dyDescent="0.3">
      <c r="C132">
        <v>124</v>
      </c>
      <c r="D132" s="8" t="str">
        <f>HYPERLINK("#'Table 124'!A1", "Grid Summary: To what extent do you agree or disagree with the following statements?")</f>
        <v>Grid Summary: To what extent do you agree or disagree with the following statements?</v>
      </c>
      <c r="E132" s="7"/>
      <c r="F132" t="s">
        <v>71</v>
      </c>
    </row>
    <row r="133" spans="3:6" x14ac:dyDescent="0.3">
      <c r="C133">
        <v>125</v>
      </c>
      <c r="D133" s="8" t="str">
        <f>HYPERLINK("#'Table 125'!A1", "To what extent do you agree or disagree with the following statements?: I always watch all the films that are nominated for major awards.")</f>
        <v>To what extent do you agree or disagree with the following statements?: I always watch all the films that are nominated for major awards.</v>
      </c>
      <c r="E133" s="14" t="str">
        <f>HYPERLINK("#'Full Results'!A1174", "1174")</f>
        <v>1174</v>
      </c>
      <c r="F133" t="s">
        <v>71</v>
      </c>
    </row>
    <row r="134" spans="3:6" x14ac:dyDescent="0.3">
      <c r="C134">
        <v>126</v>
      </c>
      <c r="D134" s="8" t="str">
        <f>HYPERLINK("#'Table 126'!A1", "To what extent do you agree or disagree with the following statements?: I typically enjoy the types of films that win major awards. ")</f>
        <v>To what extent do you agree or disagree with the following statements?: I typically enjoy the types of films that win major awards. </v>
      </c>
      <c r="E134" s="14" t="str">
        <f>HYPERLINK("#'Full Results'!A1186", "1186")</f>
        <v>1186</v>
      </c>
      <c r="F134" t="s">
        <v>71</v>
      </c>
    </row>
    <row r="135" spans="3:6" x14ac:dyDescent="0.3">
      <c r="C135">
        <v>127</v>
      </c>
      <c r="D135" s="8" t="str">
        <f>HYPERLINK("#'Table 127'!A1", "To what extent do you agree or disagree with the following statements?: I am proud when British-made content is recognised at international awards ceremonies.")</f>
        <v>To what extent do you agree or disagree with the following statements?: I am proud when British-made content is recognised at international awards ceremonies.</v>
      </c>
      <c r="E135" s="14" t="str">
        <f>HYPERLINK("#'Full Results'!A1198", "1198")</f>
        <v>1198</v>
      </c>
      <c r="F135" t="s">
        <v>71</v>
      </c>
    </row>
    <row r="136" spans="3:6" x14ac:dyDescent="0.3">
      <c r="C136">
        <v>128</v>
      </c>
      <c r="D136" s="8" t="str">
        <f>HYPERLINK("#'Table 128'!A1", "You said you will watch the Oscars. What parts of the ceremony do you enjoy the most? Select all that apply")</f>
        <v>You said you will watch the Oscars. What parts of the ceremony do you enjoy the most? Select all that apply</v>
      </c>
      <c r="E136" s="14" t="str">
        <f>HYPERLINK("#'Full Results'!A1210", "1210")</f>
        <v>1210</v>
      </c>
      <c r="F136" t="s">
        <v>71</v>
      </c>
    </row>
    <row r="137" spans="3:6" x14ac:dyDescent="0.3">
      <c r="C137">
        <v>129</v>
      </c>
      <c r="D137" s="8" t="str">
        <f>HYPERLINK("#'Table 129'!A1", "Grid Summary: Which of the following did you do over the past year?")</f>
        <v>Grid Summary: Which of the following did you do over the past year?</v>
      </c>
      <c r="E137" s="7"/>
      <c r="F137" t="s">
        <v>71</v>
      </c>
    </row>
    <row r="138" spans="3:6" x14ac:dyDescent="0.3">
      <c r="C138">
        <v>130</v>
      </c>
      <c r="D138" s="8" t="str">
        <f>HYPERLINK("#'Table 130'!A1", "Which of the following did you do over the past year?: Watched a horror film around Halloween ")</f>
        <v>Which of the following did you do over the past year?: Watched a horror film around Halloween </v>
      </c>
      <c r="E138" s="14" t="str">
        <f>HYPERLINK("#'Full Results'!A1220", "1220")</f>
        <v>1220</v>
      </c>
      <c r="F138" t="s">
        <v>71</v>
      </c>
    </row>
    <row r="139" spans="3:6" x14ac:dyDescent="0.3">
      <c r="C139">
        <v>131</v>
      </c>
      <c r="D139" s="8" t="str">
        <f>HYPERLINK("#'Table 131'!A1", "Which of the following did you do over the past year?: Watched a holiday film in the run up to Christmas")</f>
        <v>Which of the following did you do over the past year?: Watched a holiday film in the run up to Christmas</v>
      </c>
      <c r="E139" s="14" t="str">
        <f>HYPERLINK("#'Full Results'!A1226", "1226")</f>
        <v>1226</v>
      </c>
      <c r="F139" t="s">
        <v>71</v>
      </c>
    </row>
    <row r="140" spans="3:6" x14ac:dyDescent="0.3">
      <c r="C140">
        <v>132</v>
      </c>
      <c r="D140" s="8" t="str">
        <f>HYPERLINK("#'Table 132'!A1", "Which of the following did you do over the past year?: Watched a romantic film on Valentine’s Day")</f>
        <v>Which of the following did you do over the past year?: Watched a romantic film on Valentine’s Day</v>
      </c>
      <c r="E140" s="14" t="str">
        <f>HYPERLINK("#'Full Results'!A1232", "1232")</f>
        <v>1232</v>
      </c>
      <c r="F140" t="s">
        <v>71</v>
      </c>
    </row>
    <row r="141" spans="3:6" x14ac:dyDescent="0.3">
      <c r="C141">
        <v>133</v>
      </c>
      <c r="D141" s="8" t="str">
        <f>HYPERLINK("#'Table 133'!A1", "Which of the following did you do over the past year?: Hosted a watch party or screening for a sporting event, film, TV series, or other television event")</f>
        <v>Which of the following did you do over the past year?: Hosted a watch party or screening for a sporting event, film, TV series, or other television event</v>
      </c>
      <c r="E141" s="14" t="str">
        <f>HYPERLINK("#'Full Results'!A1238", "1238")</f>
        <v>1238</v>
      </c>
      <c r="F141" t="s">
        <v>71</v>
      </c>
    </row>
    <row r="142" spans="3:6" x14ac:dyDescent="0.3">
      <c r="C142">
        <v>134</v>
      </c>
      <c r="D142" s="8" t="str">
        <f>HYPERLINK("#'Table 134'!A1", " On average, when you’re picking something new to watch, how long does it take you to decide?")</f>
        <v xml:space="preserve"> On average, when you’re picking something new to watch, how long does it take you to decide?</v>
      </c>
      <c r="E142" s="14" t="str">
        <f>HYPERLINK("#'Full Results'!A1244", "1244")</f>
        <v>1244</v>
      </c>
      <c r="F142" t="s">
        <v>246</v>
      </c>
    </row>
    <row r="143" spans="3:6" x14ac:dyDescent="0.3">
      <c r="C143">
        <v>135</v>
      </c>
      <c r="D143" s="8" t="str">
        <f>HYPERLINK("#'Table 135'!A1", " On average, when you’re picking something new to watch with others, such as your partner, family, or friends,  how long does it take you to decide? ")</f>
        <v xml:space="preserve"> On average, when you’re picking something new to watch with others, such as your partner, family, or friends,  how long does it take you to decide? </v>
      </c>
      <c r="E143" s="14" t="str">
        <f>HYPERLINK("#'Full Results'!A1253", "1253")</f>
        <v>1253</v>
      </c>
      <c r="F143" t="s">
        <v>246</v>
      </c>
    </row>
    <row r="144" spans="3:6" x14ac:dyDescent="0.3">
      <c r="C144">
        <v>136</v>
      </c>
      <c r="D144" s="8" t="str">
        <f>HYPERLINK("#'Table 136'!A1", "Which, if any, of these sports do you enjoy watching on TV?Please select all that apply ")</f>
        <v>Which, if any, of these sports do you enjoy watching on TV?Please select all that apply </v>
      </c>
      <c r="E144" s="14" t="str">
        <f>HYPERLINK("#'Full Results'!A1262", "1262")</f>
        <v>1262</v>
      </c>
      <c r="F144" t="s">
        <v>71</v>
      </c>
    </row>
    <row r="145" spans="3:6" x14ac:dyDescent="0.3">
      <c r="C145">
        <v>137</v>
      </c>
      <c r="D145" s="8" t="str">
        <f>HYPERLINK("#'Table 137'!A1", "And, which, if any, of the following women’s sports do you follow? This can include watching on TV, live in-person, following results online, supporting a specific team, or supporting a particular athlete. Select all that apply.")</f>
        <v>And, which, if any, of the following women’s sports do you follow? This can include watching on TV, live in-person, following results online, supporting a specific team, or supporting a particular athlete. Select all that apply.</v>
      </c>
      <c r="E145" s="14" t="str">
        <f>HYPERLINK("#'Full Results'!A1289", "1289")</f>
        <v>1289</v>
      </c>
      <c r="F145" t="s">
        <v>71</v>
      </c>
    </row>
    <row r="146" spans="3:6" x14ac:dyDescent="0.3">
      <c r="C146">
        <v>138</v>
      </c>
      <c r="D146" s="8" t="str">
        <f>HYPERLINK("#'Table 138'!A1", "Grid Summary: In general, how often do you watch or engage with women's sports in the following ways? This can be on TV, streaming, or social media. ")</f>
        <v>Grid Summary: In general, how often do you watch or engage with women's sports in the following ways? This can be on TV, streaming, or social media. </v>
      </c>
      <c r="E146" s="7"/>
      <c r="F146" t="s">
        <v>71</v>
      </c>
    </row>
    <row r="147" spans="3:6" x14ac:dyDescent="0.3">
      <c r="C147">
        <v>139</v>
      </c>
      <c r="D147" s="8" t="str">
        <f>HYPERLINK("#'Table 139'!A1", "In general, how often do you watch or engage with women's sports in the following ways? This can be on TV, streaming, or social media. : Watched a women’s match/competition live (in person)")</f>
        <v>In general, how often do you watch or engage with women's sports in the following ways? This can be on TV, streaming, or social media. : Watched a women’s match/competition live (in person)</v>
      </c>
      <c r="E147" s="14" t="str">
        <f>HYPERLINK("#'Full Results'!A1312", "1312")</f>
        <v>1312</v>
      </c>
      <c r="F147" t="s">
        <v>71</v>
      </c>
    </row>
    <row r="148" spans="3:6" x14ac:dyDescent="0.3">
      <c r="C148">
        <v>140</v>
      </c>
      <c r="D148" s="8" t="str">
        <f>HYPERLINK("#'Table 140'!A1", "In general, how often do you watch or engage with women's sports in the following ways? This can be on TV, streaming, or social media. : Watching highlights from a women’s match, game, sport event    ")</f>
        <v>In general, how often do you watch or engage with women's sports in the following ways? This can be on TV, streaming, or social media. : Watching highlights from a women’s match, game, sport event    </v>
      </c>
      <c r="E148" s="14" t="str">
        <f>HYPERLINK("#'Full Results'!A1324", "1324")</f>
        <v>1324</v>
      </c>
      <c r="F148" t="s">
        <v>71</v>
      </c>
    </row>
    <row r="149" spans="3:6" x14ac:dyDescent="0.3">
      <c r="C149">
        <v>141</v>
      </c>
      <c r="D149" s="8" t="str">
        <f>HYPERLINK("#'Table 141'!A1", "In general, how often do you watch or engage with women's sports in the following ways? This can be on TV, streaming, or social media. : Watched a women’s sport event on TV or streaming")</f>
        <v>In general, how often do you watch or engage with women's sports in the following ways? This can be on TV, streaming, or social media. : Watched a women’s sport event on TV or streaming</v>
      </c>
      <c r="E149" s="14" t="str">
        <f>HYPERLINK("#'Full Results'!A1336", "1336")</f>
        <v>1336</v>
      </c>
      <c r="F149" t="s">
        <v>71</v>
      </c>
    </row>
    <row r="150" spans="3:6" x14ac:dyDescent="0.3">
      <c r="C150">
        <v>142</v>
      </c>
      <c r="D150" s="8" t="str">
        <f>HYPERLINK("#'Table 142'!A1", "In general, how often do you watch or engage with women's sports in the following ways? This can be on TV, streaming, or social media. : Watching interviews with female sporting figures such as athletes or team managers")</f>
        <v>In general, how often do you watch or engage with women's sports in the following ways? This can be on TV, streaming, or social media. : Watching interviews with female sporting figures such as athletes or team managers</v>
      </c>
      <c r="E150" s="14" t="str">
        <f>HYPERLINK("#'Full Results'!A1348", "1348")</f>
        <v>1348</v>
      </c>
      <c r="F150" t="s">
        <v>71</v>
      </c>
    </row>
    <row r="151" spans="3:6" x14ac:dyDescent="0.3">
      <c r="C151">
        <v>143</v>
      </c>
      <c r="D151" s="8" t="str">
        <f>HYPERLINK("#'Table 143'!A1", "Grid Summary: To what extent do you agree or disagree with the following statements?")</f>
        <v>Grid Summary: To what extent do you agree or disagree with the following statements?</v>
      </c>
      <c r="E151" s="7"/>
      <c r="F151" t="s">
        <v>71</v>
      </c>
    </row>
    <row r="152" spans="3:6" x14ac:dyDescent="0.3">
      <c r="C152">
        <v>144</v>
      </c>
      <c r="D152" s="8" t="str">
        <f>HYPERLINK("#'Table 144'!A1", "To what extent do you agree or disagree with the following statements?: Women's sport is equally exciting as men's sport.")</f>
        <v>To what extent do you agree or disagree with the following statements?: Women's sport is equally exciting as men's sport.</v>
      </c>
      <c r="E152" s="14" t="str">
        <f>HYPERLINK("#'Full Results'!A1360", "1360")</f>
        <v>1360</v>
      </c>
      <c r="F152" t="s">
        <v>71</v>
      </c>
    </row>
    <row r="153" spans="3:6" x14ac:dyDescent="0.3">
      <c r="C153">
        <v>145</v>
      </c>
      <c r="D153" s="8" t="str">
        <f>HYPERLINK("#'Table 145'!A1", "To what extent do you agree or disagree with the following statements?: I enjoy the competitiveness and skill of female athletes. ")</f>
        <v>To what extent do you agree or disagree with the following statements?: I enjoy the competitiveness and skill of female athletes. </v>
      </c>
      <c r="E153" s="14" t="str">
        <f>HYPERLINK("#'Full Results'!A1372", "1372")</f>
        <v>1372</v>
      </c>
      <c r="F153" t="s">
        <v>71</v>
      </c>
    </row>
    <row r="154" spans="3:6" x14ac:dyDescent="0.3">
      <c r="C154">
        <v>146</v>
      </c>
      <c r="D154" s="8" t="str">
        <f>HYPERLINK("#'Table 146'!A1", "To what extent do you agree or disagree with the following statements?: Watching high quality broadcast coverage of women's sport makes me feel more positive towards it.")</f>
        <v>To what extent do you agree or disagree with the following statements?: Watching high quality broadcast coverage of women's sport makes me feel more positive towards it.</v>
      </c>
      <c r="E154" s="14" t="str">
        <f>HYPERLINK("#'Full Results'!A1384", "1384")</f>
        <v>1384</v>
      </c>
      <c r="F154" t="s">
        <v>71</v>
      </c>
    </row>
    <row r="155" spans="3:6" x14ac:dyDescent="0.3">
      <c r="C155">
        <v>147</v>
      </c>
      <c r="D155" s="8" t="str">
        <f>HYPERLINK("#'Table 147'!A1", "To what extent do you agree or disagree with the following statements?: Media coverage of women’s sports is as extensive and high-quality as men’s sports")</f>
        <v>To what extent do you agree or disagree with the following statements?: Media coverage of women’s sports is as extensive and high-quality as men’s sports</v>
      </c>
      <c r="E155" s="14" t="str">
        <f>HYPERLINK("#'Full Results'!A1396", "1396")</f>
        <v>1396</v>
      </c>
      <c r="F155" t="s">
        <v>71</v>
      </c>
    </row>
    <row r="156" spans="3:6" x14ac:dyDescent="0.3">
      <c r="C156">
        <v>148</v>
      </c>
      <c r="D156" s="8" t="str">
        <f>HYPERLINK("#'Table 148'!A1", "To what extent do you agree or disagree with the following statements?: Women’s sports should be covered as much as men’s sports.")</f>
        <v>To what extent do you agree or disagree with the following statements?: Women’s sports should be covered as much as men’s sports.</v>
      </c>
      <c r="E156" s="14" t="str">
        <f>HYPERLINK("#'Full Results'!A1408", "1408")</f>
        <v>1408</v>
      </c>
      <c r="F156" t="s">
        <v>71</v>
      </c>
    </row>
    <row r="157" spans="3:6" x14ac:dyDescent="0.3">
      <c r="C157">
        <v>149</v>
      </c>
      <c r="D157" s="8" t="str">
        <f>HYPERLINK("#'Table 149'!A1", "To what extent do you agree or disagree with the following statements?: I am optimistic about the future of women’s sport in Britain")</f>
        <v>To what extent do you agree or disagree with the following statements?: I am optimistic about the future of women’s sport in Britain</v>
      </c>
      <c r="E157" s="14" t="str">
        <f>HYPERLINK("#'Full Results'!A1420", "1420")</f>
        <v>1420</v>
      </c>
      <c r="F157" t="s">
        <v>71</v>
      </c>
    </row>
    <row r="158" spans="3:6" x14ac:dyDescent="0.3">
      <c r="C158">
        <v>150</v>
      </c>
      <c r="D158" s="8" t="str">
        <f>HYPERLINK("#'Table 150'!A1", "Grid Summary: To what extent do you believe each of the following contributes to increasing fandom in women's sports in the UK?")</f>
        <v>Grid Summary: To what extent do you believe each of the following contributes to increasing fandom in women's sports in the UK?</v>
      </c>
      <c r="E158" s="7"/>
      <c r="F158" t="s">
        <v>71</v>
      </c>
    </row>
    <row r="159" spans="3:6" x14ac:dyDescent="0.3">
      <c r="C159">
        <v>151</v>
      </c>
      <c r="D159" s="8" t="str">
        <f>HYPERLINK("#'Table 151'!A1", "To what extent do you believe each of the following contributes to increasing fandom in women's sports in the UK?: Athletes themselves (e.g., prominent female sports figures)")</f>
        <v>To what extent do you believe each of the following contributes to increasing fandom in women's sports in the UK?: Athletes themselves (e.g., prominent female sports figures)</v>
      </c>
      <c r="E159" s="14" t="str">
        <f>HYPERLINK("#'Full Results'!A1432", "1432")</f>
        <v>1432</v>
      </c>
      <c r="F159" t="s">
        <v>71</v>
      </c>
    </row>
    <row r="160" spans="3:6" x14ac:dyDescent="0.3">
      <c r="C160">
        <v>152</v>
      </c>
      <c r="D160" s="8" t="str">
        <f>HYPERLINK("#'Table 152'!A1", "To what extent do you believe each of the following contributes to increasing fandom in women's sports in the UK?: Media outlets and broadcasters (e.g., BBC, Sky Sports)")</f>
        <v>To what extent do you believe each of the following contributes to increasing fandom in women's sports in the UK?: Media outlets and broadcasters (e.g., BBC, Sky Sports)</v>
      </c>
      <c r="E160" s="14" t="str">
        <f>HYPERLINK("#'Full Results'!A1439", "1439")</f>
        <v>1439</v>
      </c>
      <c r="F160" t="s">
        <v>71</v>
      </c>
    </row>
    <row r="161" spans="3:6" x14ac:dyDescent="0.3">
      <c r="C161">
        <v>153</v>
      </c>
      <c r="D161" s="8" t="str">
        <f>HYPERLINK("#'Table 153'!A1", "To what extent do you believe each of the following contributes to increasing fandom in women's sports in the UK?: Sport governing bodies (e.g., The FA,WPL)")</f>
        <v>To what extent do you believe each of the following contributes to increasing fandom in women's sports in the UK?: Sport governing bodies (e.g., The FA,WPL)</v>
      </c>
      <c r="E161" s="14" t="str">
        <f>HYPERLINK("#'Full Results'!A1446", "1446")</f>
        <v>1446</v>
      </c>
      <c r="F161" t="s">
        <v>71</v>
      </c>
    </row>
    <row r="162" spans="3:6" x14ac:dyDescent="0.3">
      <c r="C162">
        <v>154</v>
      </c>
      <c r="D162" s="8" t="str">
        <f>HYPERLINK("#'Table 154'!A1", "To what extent do you believe each of the following contributes to increasing fandom in women's sports in the UK?: Fans and fan communities")</f>
        <v>To what extent do you believe each of the following contributes to increasing fandom in women's sports in the UK?: Fans and fan communities</v>
      </c>
      <c r="E162" s="14" t="str">
        <f>HYPERLINK("#'Full Results'!A1453", "1453")</f>
        <v>1453</v>
      </c>
      <c r="F162" t="s">
        <v>71</v>
      </c>
    </row>
    <row r="163" spans="3:6" x14ac:dyDescent="0.3">
      <c r="C163">
        <v>155</v>
      </c>
      <c r="D163" s="8" t="str">
        <f>HYPERLINK("#'Table 155'!A1", "To what extent do you believe each of the following contributes to increasing fandom in women's sports in the UK?: Social media influencers and content creators")</f>
        <v>To what extent do you believe each of the following contributes to increasing fandom in women's sports in the UK?: Social media influencers and content creators</v>
      </c>
      <c r="E163" s="14" t="str">
        <f>HYPERLINK("#'Full Results'!A1460", "1460")</f>
        <v>1460</v>
      </c>
      <c r="F163" t="s">
        <v>71</v>
      </c>
    </row>
    <row r="164" spans="3:6" x14ac:dyDescent="0.3">
      <c r="C164">
        <v>156</v>
      </c>
      <c r="D164" s="8" t="str">
        <f>HYPERLINK("#'Table 156'!A1", "To what extent do you believe each of the following contributes to increasing fandom in women's sports in the UK?: The government")</f>
        <v>To what extent do you believe each of the following contributes to increasing fandom in women's sports in the UK?: The government</v>
      </c>
      <c r="E164" s="14" t="str">
        <f>HYPERLINK("#'Full Results'!A1467", "1467")</f>
        <v>1467</v>
      </c>
      <c r="F164" t="s">
        <v>71</v>
      </c>
    </row>
    <row r="165" spans="3:6" x14ac:dyDescent="0.3">
      <c r="C165">
        <v>157</v>
      </c>
      <c r="D165" s="8" t="str">
        <f>HYPERLINK("#'Table 157'!A1", "To what extent do you believe each of the following contributes to increasing fandom in women's sports in the UK?: Educational institutions (schools and universities)")</f>
        <v>To what extent do you believe each of the following contributes to increasing fandom in women's sports in the UK?: Educational institutions (schools and universities)</v>
      </c>
      <c r="E165" s="14" t="str">
        <f>HYPERLINK("#'Full Results'!A1474", "1474")</f>
        <v>1474</v>
      </c>
      <c r="F165" t="s">
        <v>71</v>
      </c>
    </row>
    <row r="166" spans="3:6" x14ac:dyDescent="0.3">
      <c r="C166">
        <v>158</v>
      </c>
      <c r="D166" s="8" t="str">
        <f>HYPERLINK("#'Table 158'!A1", "Which of the following factors would increase your interest in watching women’s sports, if any? Select all that apply")</f>
        <v>Which of the following factors would increase your interest in watching women’s sports, if any? Select all that apply</v>
      </c>
      <c r="E166" s="14" t="str">
        <f>HYPERLINK("#'Full Results'!A1481", "1481")</f>
        <v>1481</v>
      </c>
      <c r="F166" t="s">
        <v>71</v>
      </c>
    </row>
    <row r="167" spans="3:6" x14ac:dyDescent="0.3">
      <c r="C167">
        <v>159</v>
      </c>
      <c r="D167" s="8" t="str">
        <f>HYPERLINK("#'Table 159'!A1", "Which of the following factors do you think contribute the most to high-quality coverage of women’s sports, if any? Select up to three")</f>
        <v>Which of the following factors do you think contribute the most to high-quality coverage of women’s sports, if any? Select up to three</v>
      </c>
      <c r="E167" s="14" t="str">
        <f>HYPERLINK("#'Full Results'!A1497", "1497")</f>
        <v>1497</v>
      </c>
      <c r="F167" t="s">
        <v>71</v>
      </c>
    </row>
    <row r="168" spans="3:6" x14ac:dyDescent="0.3">
      <c r="C168">
        <v>160</v>
      </c>
      <c r="D168" s="8" t="str">
        <f>HYPERLINK("#'Table 160'!A1", "Grid Summary: How often do you use the following types of news media to keep up to date with the news? ")</f>
        <v>Grid Summary: How often do you use the following types of news media to keep up to date with the news? </v>
      </c>
      <c r="E168" s="7"/>
      <c r="F168" t="s">
        <v>71</v>
      </c>
    </row>
    <row r="169" spans="3:6" x14ac:dyDescent="0.3">
      <c r="C169">
        <v>161</v>
      </c>
      <c r="D169" s="8" t="str">
        <f>HYPERLINK("#'Table 161'!A1", "How often do you use the following types of news media to keep up to date with the news? : TV news")</f>
        <v>How often do you use the following types of news media to keep up to date with the news? : TV news</v>
      </c>
      <c r="E169" s="14" t="str">
        <f>HYPERLINK("#'Full Results'!A1509", "1509")</f>
        <v>1509</v>
      </c>
      <c r="F169" t="s">
        <v>71</v>
      </c>
    </row>
    <row r="170" spans="3:6" x14ac:dyDescent="0.3">
      <c r="C170">
        <v>162</v>
      </c>
      <c r="D170" s="8" t="str">
        <f>HYPERLINK("#'Table 162'!A1", "How often do you use the following types of news media to keep up to date with the news? : Printed newspaper")</f>
        <v>How often do you use the following types of news media to keep up to date with the news? : Printed newspaper</v>
      </c>
      <c r="E170" s="14" t="str">
        <f>HYPERLINK("#'Full Results'!A1523", "1523")</f>
        <v>1523</v>
      </c>
      <c r="F170" t="s">
        <v>71</v>
      </c>
    </row>
    <row r="171" spans="3:6" x14ac:dyDescent="0.3">
      <c r="C171">
        <v>163</v>
      </c>
      <c r="D171" s="8" t="str">
        <f>HYPERLINK("#'Table 163'!A1", "How often do you use the following types of news media to keep up to date with the news? : Radio")</f>
        <v>How often do you use the following types of news media to keep up to date with the news? : Radio</v>
      </c>
      <c r="E171" s="14" t="str">
        <f>HYPERLINK("#'Full Results'!A1537", "1537")</f>
        <v>1537</v>
      </c>
      <c r="F171" t="s">
        <v>71</v>
      </c>
    </row>
    <row r="172" spans="3:6" x14ac:dyDescent="0.3">
      <c r="C172">
        <v>164</v>
      </c>
      <c r="D172" s="8" t="str">
        <f>HYPERLINK("#'Table 164'!A1", "How often do you use the following types of news media to keep up to date with the news? : News website")</f>
        <v>How often do you use the following types of news media to keep up to date with the news? : News website</v>
      </c>
      <c r="E172" s="14" t="str">
        <f>HYPERLINK("#'Full Results'!A1551", "1551")</f>
        <v>1551</v>
      </c>
      <c r="F172" t="s">
        <v>71</v>
      </c>
    </row>
    <row r="173" spans="3:6" x14ac:dyDescent="0.3">
      <c r="C173">
        <v>165</v>
      </c>
      <c r="D173" s="8" t="str">
        <f>HYPERLINK("#'Table 165'!A1", "How often do you use the following types of news media to keep up to date with the news? : Social media")</f>
        <v>How often do you use the following types of news media to keep up to date with the news? : Social media</v>
      </c>
      <c r="E173" s="14" t="str">
        <f>HYPERLINK("#'Full Results'!A1565", "1565")</f>
        <v>1565</v>
      </c>
      <c r="F173" t="s">
        <v>71</v>
      </c>
    </row>
    <row r="174" spans="3:6" x14ac:dyDescent="0.3">
      <c r="C174">
        <v>166</v>
      </c>
      <c r="D174" s="8" t="str">
        <f>HYPERLINK("#'Table 166'!A1", "How often do you use the following types of news media to keep up to date with the news? : Dedicated news app")</f>
        <v>How often do you use the following types of news media to keep up to date with the news? : Dedicated news app</v>
      </c>
      <c r="E174" s="14" t="str">
        <f>HYPERLINK("#'Full Results'!A1579", "1579")</f>
        <v>1579</v>
      </c>
      <c r="F174" t="s">
        <v>71</v>
      </c>
    </row>
    <row r="175" spans="3:6" x14ac:dyDescent="0.3">
      <c r="C175">
        <v>167</v>
      </c>
      <c r="D175" s="8" t="str">
        <f>HYPERLINK("#'Table 167'!A1", "How often do you use the following types of news media to keep up to date with the news? : Podcasts")</f>
        <v>How often do you use the following types of news media to keep up to date with the news? : Podcasts</v>
      </c>
      <c r="E175" s="14" t="str">
        <f>HYPERLINK("#'Full Results'!A1593", "1593")</f>
        <v>1593</v>
      </c>
      <c r="F175" t="s">
        <v>71</v>
      </c>
    </row>
    <row r="176" spans="3:6" x14ac:dyDescent="0.3">
      <c r="C176">
        <v>168</v>
      </c>
      <c r="D176" s="8" t="str">
        <f>HYPERLINK("#'Table 168'!A1", "Grid Summary: To what extent do you agree or disagree with the following statements? ")</f>
        <v>Grid Summary: To what extent do you agree or disagree with the following statements? </v>
      </c>
      <c r="E176" s="7"/>
      <c r="F176" t="s">
        <v>71</v>
      </c>
    </row>
    <row r="177" spans="3:6" x14ac:dyDescent="0.3">
      <c r="C177">
        <v>169</v>
      </c>
      <c r="D177" s="8" t="str">
        <f>HYPERLINK("#'Table 169'!A1", "To what extent do you agree or disagree with the following statements? : I trust news on podcasts more than news I get from other sources.              ")</f>
        <v>To what extent do you agree or disagree with the following statements? : I trust news on podcasts more than news I get from other sources.              </v>
      </c>
      <c r="E177" s="14" t="str">
        <f>HYPERLINK("#'Full Results'!A1607", "1607")</f>
        <v>1607</v>
      </c>
      <c r="F177" t="s">
        <v>71</v>
      </c>
    </row>
    <row r="178" spans="3:6" x14ac:dyDescent="0.3">
      <c r="C178">
        <v>170</v>
      </c>
      <c r="D178" s="8" t="str">
        <f>HYPERLINK("#'Table 170'!A1", "To what extent do you agree or disagree with the following statements? : Podcasts have introduced me to topics I never thought I’d be interested in                                                                                         ")</f>
        <v>To what extent do you agree or disagree with the following statements? : Podcasts have introduced me to topics I never thought I’d be interested in                                                                                         </v>
      </c>
      <c r="E178" s="14" t="str">
        <f>HYPERLINK("#'Full Results'!A1620", "1620")</f>
        <v>1620</v>
      </c>
      <c r="F178" t="s">
        <v>71</v>
      </c>
    </row>
    <row r="179" spans="3:6" x14ac:dyDescent="0.3">
      <c r="C179">
        <v>171</v>
      </c>
      <c r="D179" s="8" t="str">
        <f>HYPERLINK("#'Table 171'!A1", "To what extent do you agree or disagree with the following statements? : I prefer podcasts that include guest interviews over solo-hosted episodes")</f>
        <v>To what extent do you agree or disagree with the following statements? : I prefer podcasts that include guest interviews over solo-hosted episodes</v>
      </c>
      <c r="E179" s="14" t="str">
        <f>HYPERLINK("#'Full Results'!A1633", "1633")</f>
        <v>1633</v>
      </c>
      <c r="F179" t="s">
        <v>71</v>
      </c>
    </row>
    <row r="180" spans="3:6" x14ac:dyDescent="0.3">
      <c r="C180">
        <v>172</v>
      </c>
      <c r="D180" s="8" t="str">
        <f>HYPERLINK("#'Table 172'!A1", "To what extent do you agree or disagree with the following statements? : I get more entertainment value from podcasts than from movies or TV shows.")</f>
        <v>To what extent do you agree or disagree with the following statements? : I get more entertainment value from podcasts than from movies or TV shows.</v>
      </c>
      <c r="E180" s="14" t="str">
        <f>HYPERLINK("#'Full Results'!A1646", "1646")</f>
        <v>1646</v>
      </c>
      <c r="F180" t="s">
        <v>71</v>
      </c>
    </row>
    <row r="181" spans="3:6" x14ac:dyDescent="0.3">
      <c r="C181">
        <v>173</v>
      </c>
      <c r="D181" s="8" t="str">
        <f>HYPERLINK("#'Table 173'!A1", "To what extent do you agree or disagree with the following statements? : Podcasts have changed my perspective on certain topics or issues.")</f>
        <v>To what extent do you agree or disagree with the following statements? : Podcasts have changed my perspective on certain topics or issues.</v>
      </c>
      <c r="E181" s="14" t="str">
        <f>HYPERLINK("#'Full Results'!A1659", "1659")</f>
        <v>1659</v>
      </c>
      <c r="F181" t="s">
        <v>71</v>
      </c>
    </row>
    <row r="182" spans="3:6" x14ac:dyDescent="0.3">
      <c r="C182">
        <v>174</v>
      </c>
      <c r="D182" s="8" t="str">
        <f>HYPERLINK("#'Table 174'!A1", "What are your main reasons for listening to podcasts? Select all that apply.")</f>
        <v>What are your main reasons for listening to podcasts? Select all that apply.</v>
      </c>
      <c r="E182" s="14" t="str">
        <f>HYPERLINK("#'Full Results'!A1672", "1672")</f>
        <v>1672</v>
      </c>
      <c r="F182" t="s">
        <v>71</v>
      </c>
    </row>
    <row r="183" spans="3:6" x14ac:dyDescent="0.3">
      <c r="C183">
        <v>175</v>
      </c>
      <c r="D183" s="8" t="str">
        <f>HYPERLINK("#'Table 175'!A1", " How did you first learn about the new US president? ")</f>
        <v xml:space="preserve"> How did you first learn about the new US president? </v>
      </c>
      <c r="E183" s="14" t="str">
        <f>HYPERLINK("#'Full Results'!A1684", "1684")</f>
        <v>1684</v>
      </c>
      <c r="F183" t="s">
        <v>71</v>
      </c>
    </row>
    <row r="184" spans="3:6" x14ac:dyDescent="0.3">
      <c r="C184">
        <v>176</v>
      </c>
      <c r="D184" s="8" t="str">
        <f>HYPERLINK("#'Table 176'!A1", " Which broadband provider do you currently use for your home internet service?")</f>
        <v xml:space="preserve"> Which broadband provider do you currently use for your home internet service?</v>
      </c>
      <c r="E184" s="14" t="str">
        <f>HYPERLINK("#'Full Results'!A1697", "1697")</f>
        <v>1697</v>
      </c>
      <c r="F184" t="s">
        <v>71</v>
      </c>
    </row>
    <row r="185" spans="3:6" x14ac:dyDescent="0.3">
      <c r="C185">
        <v>177</v>
      </c>
      <c r="D185" s="8" t="str">
        <f>HYPERLINK("#'Table 177'!A1", " Which service provider do you currently use for your mobile data package?")</f>
        <v xml:space="preserve"> Which service provider do you currently use for your mobile data package?</v>
      </c>
      <c r="E185" s="14" t="str">
        <f>HYPERLINK("#'Full Results'!A1717", "1717")</f>
        <v>1717</v>
      </c>
      <c r="F185" t="s">
        <v>71</v>
      </c>
    </row>
    <row r="186" spans="3:6" x14ac:dyDescent="0.3">
      <c r="C186">
        <v>178</v>
      </c>
      <c r="D186" s="8" t="str">
        <f>HYPERLINK("#'Table 178'!A1", "Which of the following do you have/use? Select all that apply")</f>
        <v>Which of the following do you have/use? Select all that apply</v>
      </c>
      <c r="E186" s="14" t="str">
        <f>HYPERLINK("#'Full Results'!A1740", "1740")</f>
        <v>1740</v>
      </c>
      <c r="F186" t="s">
        <v>71</v>
      </c>
    </row>
    <row r="187" spans="3:6" x14ac:dyDescent="0.3">
      <c r="C187">
        <v>179</v>
      </c>
      <c r="D187" s="8" t="str">
        <f>HYPERLINK("#'Table 179'!A1", "Grid Summary: How often on average would you say you upgrade the following technology or devices?")</f>
        <v>Grid Summary: How often on average would you say you upgrade the following technology or devices?</v>
      </c>
      <c r="E187" s="7"/>
      <c r="F187" t="s">
        <v>71</v>
      </c>
    </row>
    <row r="188" spans="3:6" x14ac:dyDescent="0.3">
      <c r="C188">
        <v>180</v>
      </c>
      <c r="D188" s="8" t="str">
        <f>HYPERLINK("#'Table 180'!A1", "How often on average would you say you upgrade the following technology or devices?: Smart phone/mobile device")</f>
        <v>How often on average would you say you upgrade the following technology or devices?: Smart phone/mobile device</v>
      </c>
      <c r="E188" s="14" t="str">
        <f>HYPERLINK("#'Full Results'!A1748", "1748")</f>
        <v>1748</v>
      </c>
      <c r="F188" t="s">
        <v>71</v>
      </c>
    </row>
    <row r="189" spans="3:6" x14ac:dyDescent="0.3">
      <c r="C189">
        <v>181</v>
      </c>
      <c r="D189" s="8" t="str">
        <f>HYPERLINK("#'Table 181'!A1", "How often on average would you say you upgrade the following technology or devices?: TV")</f>
        <v>How often on average would you say you upgrade the following technology or devices?: TV</v>
      </c>
      <c r="E189" s="14" t="str">
        <f>HYPERLINK("#'Full Results'!A1758", "1758")</f>
        <v>1758</v>
      </c>
      <c r="F189" t="s">
        <v>71</v>
      </c>
    </row>
    <row r="190" spans="3:6" x14ac:dyDescent="0.3">
      <c r="C190">
        <v>182</v>
      </c>
      <c r="D190" s="8" t="str">
        <f>HYPERLINK("#'Table 182'!A1", "How often on average would you say you upgrade the following technology or devices?: Laptop")</f>
        <v>How often on average would you say you upgrade the following technology or devices?: Laptop</v>
      </c>
      <c r="E190" s="14" t="str">
        <f>HYPERLINK("#'Full Results'!A1768", "1768")</f>
        <v>1768</v>
      </c>
      <c r="F190" t="s">
        <v>71</v>
      </c>
    </row>
    <row r="191" spans="3:6" x14ac:dyDescent="0.3">
      <c r="C191">
        <v>183</v>
      </c>
      <c r="D191" s="8" t="str">
        <f>HYPERLINK("#'Table 183'!A1", "How often on average would you say you upgrade the following technology or devices?: Tablet")</f>
        <v>How often on average would you say you upgrade the following technology or devices?: Tablet</v>
      </c>
      <c r="E191" s="14" t="str">
        <f>HYPERLINK("#'Full Results'!A1778", "1778")</f>
        <v>1778</v>
      </c>
      <c r="F191" t="s">
        <v>71</v>
      </c>
    </row>
    <row r="192" spans="3:6" x14ac:dyDescent="0.3">
      <c r="C192">
        <v>184</v>
      </c>
      <c r="D192" s="8" t="str">
        <f>HYPERLINK("#'Table 184'!A1", "Grid Summary: And for each of the following, are you planning to upgrade any of these devices in the next six months?")</f>
        <v>Grid Summary: And for each of the following, are you planning to upgrade any of these devices in the next six months?</v>
      </c>
      <c r="E192" s="7"/>
      <c r="F192" t="s">
        <v>71</v>
      </c>
    </row>
    <row r="193" spans="3:6" x14ac:dyDescent="0.3">
      <c r="C193">
        <v>185</v>
      </c>
      <c r="D193" s="8" t="str">
        <f>HYPERLINK("#'Table 185'!A1", "And for each of the following, are you planning to upgrade any of these devices in the next six months?: Smart phone/mobile device")</f>
        <v>And for each of the following, are you planning to upgrade any of these devices in the next six months?: Smart phone/mobile device</v>
      </c>
      <c r="E193" s="14" t="str">
        <f>HYPERLINK("#'Full Results'!A1788", "1788")</f>
        <v>1788</v>
      </c>
      <c r="F193" t="s">
        <v>71</v>
      </c>
    </row>
    <row r="194" spans="3:6" x14ac:dyDescent="0.3">
      <c r="C194">
        <v>186</v>
      </c>
      <c r="D194" s="8" t="str">
        <f>HYPERLINK("#'Table 186'!A1", "And for each of the following, are you planning to upgrade any of these devices in the next six months?: TV")</f>
        <v>And for each of the following, are you planning to upgrade any of these devices in the next six months?: TV</v>
      </c>
      <c r="E194" s="14" t="str">
        <f>HYPERLINK("#'Full Results'!A1795", "1795")</f>
        <v>1795</v>
      </c>
      <c r="F194" t="s">
        <v>71</v>
      </c>
    </row>
    <row r="195" spans="3:6" x14ac:dyDescent="0.3">
      <c r="C195">
        <v>187</v>
      </c>
      <c r="D195" s="8" t="str">
        <f>HYPERLINK("#'Table 187'!A1", "And for each of the following, are you planning to upgrade any of these devices in the next six months?: Laptop")</f>
        <v>And for each of the following, are you planning to upgrade any of these devices in the next six months?: Laptop</v>
      </c>
      <c r="E195" s="14" t="str">
        <f>HYPERLINK("#'Full Results'!A1802", "1802")</f>
        <v>1802</v>
      </c>
      <c r="F195" t="s">
        <v>71</v>
      </c>
    </row>
    <row r="196" spans="3:6" x14ac:dyDescent="0.3">
      <c r="C196">
        <v>188</v>
      </c>
      <c r="D196" s="8" t="str">
        <f>HYPERLINK("#'Table 188'!A1", "And for each of the following, are you planning to upgrade any of these devices in the next six months?: Tablet")</f>
        <v>And for each of the following, are you planning to upgrade any of these devices in the next six months?: Tablet</v>
      </c>
      <c r="E196" s="14" t="str">
        <f>HYPERLINK("#'Full Results'!A1809", "1809")</f>
        <v>1809</v>
      </c>
      <c r="F196" t="s">
        <v>71</v>
      </c>
    </row>
    <row r="197" spans="3:6" x14ac:dyDescent="0.3">
      <c r="C197">
        <v>189</v>
      </c>
      <c r="D197" s="8" t="str">
        <f>HYPERLINK("#'Table 189'!A1", "When upgrading to a new device, which of the following applies to you most? Select up to three")</f>
        <v>When upgrading to a new device, which of the following applies to you most? Select up to three</v>
      </c>
      <c r="E197" s="14" t="str">
        <f>HYPERLINK("#'Full Results'!A1816", "1816")</f>
        <v>1816</v>
      </c>
      <c r="F197" t="s">
        <v>71</v>
      </c>
    </row>
    <row r="198" spans="3:6" x14ac:dyDescent="0.3">
      <c r="C198">
        <v>190</v>
      </c>
      <c r="D198" s="8" t="str">
        <f>HYPERLINK("#'Table 190'!A1", " Which of the following statements best applies to you? ")</f>
        <v xml:space="preserve"> Which of the following statements best applies to you? </v>
      </c>
      <c r="E198" s="14" t="str">
        <f>HYPERLINK("#'Full Results'!A1828", "1828")</f>
        <v>1828</v>
      </c>
      <c r="F198" t="s">
        <v>246</v>
      </c>
    </row>
    <row r="199" spans="3:6" x14ac:dyDescent="0.3">
      <c r="C199">
        <v>191</v>
      </c>
      <c r="D199" s="8" t="str">
        <f>HYPERLINK("#'Table 191'!A1", " Which of the following statements best applies to you? ")</f>
        <v xml:space="preserve"> Which of the following statements best applies to you? </v>
      </c>
      <c r="E199" s="14" t="str">
        <f>HYPERLINK("#'Full Results'!A1835", "1835")</f>
        <v>1835</v>
      </c>
      <c r="F199" t="s">
        <v>246</v>
      </c>
    </row>
    <row r="200" spans="3:6" x14ac:dyDescent="0.3">
      <c r="C200">
        <v>192</v>
      </c>
      <c r="D200" s="8" t="str">
        <f>HYPERLINK("#'Table 192'!A1", " Which of the following statements best applies to you? ")</f>
        <v xml:space="preserve"> Which of the following statements best applies to you? </v>
      </c>
      <c r="E200" s="14" t="str">
        <f>HYPERLINK("#'Full Results'!A1842", "1842")</f>
        <v>1842</v>
      </c>
      <c r="F200" t="s">
        <v>246</v>
      </c>
    </row>
    <row r="201" spans="3:6" x14ac:dyDescent="0.3">
      <c r="C201">
        <v>193</v>
      </c>
      <c r="D201" s="8" t="str">
        <f>HYPERLINK("#'Table 193'!A1", "Which devices do you use to access the internet most regularly at home? Pick up to three")</f>
        <v>Which devices do you use to access the internet most regularly at home? Pick up to three</v>
      </c>
      <c r="E201" s="14" t="str">
        <f>HYPERLINK("#'Full Results'!A1850", "1850")</f>
        <v>1850</v>
      </c>
      <c r="F201" t="s">
        <v>71</v>
      </c>
    </row>
    <row r="202" spans="3:6" x14ac:dyDescent="0.3">
      <c r="C202">
        <v>194</v>
      </c>
      <c r="D202" s="8" t="str">
        <f>HYPERLINK("#'Table 194'!A1", "Grid Summary: How often do you use your home WiFi network for the following activities? ")</f>
        <v>Grid Summary: How often do you use your home WiFi network for the following activities? </v>
      </c>
      <c r="E202" s="7"/>
      <c r="F202" t="s">
        <v>246</v>
      </c>
    </row>
    <row r="203" spans="3:6" x14ac:dyDescent="0.3">
      <c r="C203">
        <v>195</v>
      </c>
      <c r="D203" s="8" t="str">
        <f>HYPERLINK("#'Table 195'!A1", "How often do you use your home WiFi network for the following activities? : Gaming")</f>
        <v>How often do you use your home WiFi network for the following activities? : Gaming</v>
      </c>
      <c r="E203" s="14" t="str">
        <f>HYPERLINK("#'Full Results'!A1865", "1865")</f>
        <v>1865</v>
      </c>
      <c r="F203" t="s">
        <v>246</v>
      </c>
    </row>
    <row r="204" spans="3:6" x14ac:dyDescent="0.3">
      <c r="C204">
        <v>196</v>
      </c>
      <c r="D204" s="8" t="str">
        <f>HYPERLINK("#'Table 196'!A1", "How often do you use your home WiFi network for the following activities? : Streaming movies/TV shows")</f>
        <v>How often do you use your home WiFi network for the following activities? : Streaming movies/TV shows</v>
      </c>
      <c r="E204" s="14" t="str">
        <f>HYPERLINK("#'Full Results'!A1874", "1874")</f>
        <v>1874</v>
      </c>
      <c r="F204" t="s">
        <v>246</v>
      </c>
    </row>
    <row r="205" spans="3:6" x14ac:dyDescent="0.3">
      <c r="C205">
        <v>197</v>
      </c>
      <c r="D205" s="8" t="str">
        <f>HYPERLINK("#'Table 197'!A1", "How often do you use your home WiFi network for the following activities? : Streaming live events, such as sporting events or news")</f>
        <v>How often do you use your home WiFi network for the following activities? : Streaming live events, such as sporting events or news</v>
      </c>
      <c r="E205" s="14" t="str">
        <f>HYPERLINK("#'Full Results'!A1883", "1883")</f>
        <v>1883</v>
      </c>
      <c r="F205" t="s">
        <v>246</v>
      </c>
    </row>
    <row r="206" spans="3:6" x14ac:dyDescent="0.3">
      <c r="C206">
        <v>198</v>
      </c>
      <c r="D206" s="8" t="str">
        <f>HYPERLINK("#'Table 198'!A1", "How often do you use your home WiFi network for the following activities? : Browsing social media and websites")</f>
        <v>How often do you use your home WiFi network for the following activities? : Browsing social media and websites</v>
      </c>
      <c r="E206" s="14" t="str">
        <f>HYPERLINK("#'Full Results'!A1892", "1892")</f>
        <v>1892</v>
      </c>
      <c r="F206" t="s">
        <v>246</v>
      </c>
    </row>
    <row r="207" spans="3:6" x14ac:dyDescent="0.3">
      <c r="C207">
        <v>199</v>
      </c>
      <c r="D207" s="8" t="str">
        <f>HYPERLINK("#'Table 199'!A1", "How often do you use your home WiFi network for the following activities? : Online shopping")</f>
        <v>How often do you use your home WiFi network for the following activities? : Online shopping</v>
      </c>
      <c r="E207" s="14" t="str">
        <f>HYPERLINK("#'Full Results'!A1901", "1901")</f>
        <v>1901</v>
      </c>
      <c r="F207" t="s">
        <v>246</v>
      </c>
    </row>
    <row r="208" spans="3:6" x14ac:dyDescent="0.3">
      <c r="C208">
        <v>200</v>
      </c>
      <c r="D208" s="8" t="str">
        <f>HYPERLINK("#'Table 200'!A1", "How often do you use your home WiFi network for the following activities? : Voice calls")</f>
        <v>How often do you use your home WiFi network for the following activities? : Voice calls</v>
      </c>
      <c r="E208" s="14" t="str">
        <f>HYPERLINK("#'Full Results'!A1910", "1910")</f>
        <v>1910</v>
      </c>
      <c r="F208" t="s">
        <v>246</v>
      </c>
    </row>
    <row r="209" spans="3:6" x14ac:dyDescent="0.3">
      <c r="C209">
        <v>201</v>
      </c>
      <c r="D209" s="8" t="str">
        <f>HYPERLINK("#'Table 201'!A1", "How often do you use your home WiFi network for the following activities? : Video calls (via program such as Zoom, Teams, or Skype)")</f>
        <v>How often do you use your home WiFi network for the following activities? : Video calls (via program such as Zoom, Teams, or Skype)</v>
      </c>
      <c r="E209" s="14" t="str">
        <f>HYPERLINK("#'Full Results'!A1919", "1919")</f>
        <v>1919</v>
      </c>
      <c r="F209" t="s">
        <v>246</v>
      </c>
    </row>
    <row r="210" spans="3:6" x14ac:dyDescent="0.3">
      <c r="C210">
        <v>202</v>
      </c>
      <c r="D210" s="8" t="str">
        <f>HYPERLINK("#'Table 202'!A1", "How often do you use your home WiFi network for the following activities? : Generally working from home")</f>
        <v>How often do you use your home WiFi network for the following activities? : Generally working from home</v>
      </c>
      <c r="E210" s="14" t="str">
        <f>HYPERLINK("#'Full Results'!A1928", "1928")</f>
        <v>1928</v>
      </c>
      <c r="F210" t="s">
        <v>246</v>
      </c>
    </row>
    <row r="211" spans="3:6" x14ac:dyDescent="0.3">
      <c r="C211">
        <v>203</v>
      </c>
      <c r="D211" s="8" t="str">
        <f>HYPERLINK("#'Table 203'!A1", "How often do you use your home WiFi network for the following activities? : Online learning/education")</f>
        <v>How often do you use your home WiFi network for the following activities? : Online learning/education</v>
      </c>
      <c r="E211" s="14" t="str">
        <f>HYPERLINK("#'Full Results'!A1937", "1937")</f>
        <v>1937</v>
      </c>
      <c r="F211" t="s">
        <v>246</v>
      </c>
    </row>
    <row r="212" spans="3:6" x14ac:dyDescent="0.3">
      <c r="C212">
        <v>204</v>
      </c>
      <c r="D212" s="8" t="str">
        <f>HYPERLINK("#'Table 204'!A1", "Grid Summary: How often do you use your mobile data  for the following activities?  ")</f>
        <v>Grid Summary: How often do you use your mobile data  for the following activities?  </v>
      </c>
      <c r="E212" s="7"/>
      <c r="F212" t="s">
        <v>246</v>
      </c>
    </row>
    <row r="213" spans="3:6" x14ac:dyDescent="0.3">
      <c r="C213">
        <v>205</v>
      </c>
      <c r="D213" s="8" t="str">
        <f>HYPERLINK("#'Table 205'!A1", "How often do you use your mobile data  for the following activities?  : Gaming")</f>
        <v>How often do you use your mobile data  for the following activities?  : Gaming</v>
      </c>
      <c r="E213" s="14" t="str">
        <f>HYPERLINK("#'Full Results'!A1946", "1946")</f>
        <v>1946</v>
      </c>
      <c r="F213" t="s">
        <v>246</v>
      </c>
    </row>
    <row r="214" spans="3:6" x14ac:dyDescent="0.3">
      <c r="C214">
        <v>206</v>
      </c>
      <c r="D214" s="8" t="str">
        <f>HYPERLINK("#'Table 206'!A1", "How often do you use your mobile data  for the following activities?  : Streaming movies/TV shows")</f>
        <v>How often do you use your mobile data  for the following activities?  : Streaming movies/TV shows</v>
      </c>
      <c r="E214" s="14" t="str">
        <f>HYPERLINK("#'Full Results'!A1955", "1955")</f>
        <v>1955</v>
      </c>
      <c r="F214" t="s">
        <v>246</v>
      </c>
    </row>
    <row r="215" spans="3:6" x14ac:dyDescent="0.3">
      <c r="C215">
        <v>207</v>
      </c>
      <c r="D215" s="8" t="str">
        <f>HYPERLINK("#'Table 207'!A1", "How often do you use your mobile data  for the following activities?  : Streaming live events, such as sporting events or news")</f>
        <v>How often do you use your mobile data  for the following activities?  : Streaming live events, such as sporting events or news</v>
      </c>
      <c r="E215" s="14" t="str">
        <f>HYPERLINK("#'Full Results'!A1964", "1964")</f>
        <v>1964</v>
      </c>
      <c r="F215" t="s">
        <v>246</v>
      </c>
    </row>
    <row r="216" spans="3:6" x14ac:dyDescent="0.3">
      <c r="C216">
        <v>208</v>
      </c>
      <c r="D216" s="8" t="str">
        <f>HYPERLINK("#'Table 208'!A1", "How often do you use your mobile data  for the following activities?  : Browsing social media and websites")</f>
        <v>How often do you use your mobile data  for the following activities?  : Browsing social media and websites</v>
      </c>
      <c r="E216" s="14" t="str">
        <f>HYPERLINK("#'Full Results'!A1973", "1973")</f>
        <v>1973</v>
      </c>
      <c r="F216" t="s">
        <v>246</v>
      </c>
    </row>
    <row r="217" spans="3:6" x14ac:dyDescent="0.3">
      <c r="C217">
        <v>209</v>
      </c>
      <c r="D217" s="8" t="str">
        <f>HYPERLINK("#'Table 209'!A1", "How often do you use your mobile data  for the following activities?  : Online shopping")</f>
        <v>How often do you use your mobile data  for the following activities?  : Online shopping</v>
      </c>
      <c r="E217" s="14" t="str">
        <f>HYPERLINK("#'Full Results'!A1982", "1982")</f>
        <v>1982</v>
      </c>
      <c r="F217" t="s">
        <v>246</v>
      </c>
    </row>
    <row r="218" spans="3:6" x14ac:dyDescent="0.3">
      <c r="C218">
        <v>210</v>
      </c>
      <c r="D218" s="8" t="str">
        <f>HYPERLINK("#'Table 210'!A1", "How often do you use your mobile data  for the following activities?  : Voice calls")</f>
        <v>How often do you use your mobile data  for the following activities?  : Voice calls</v>
      </c>
      <c r="E218" s="14" t="str">
        <f>HYPERLINK("#'Full Results'!A1991", "1991")</f>
        <v>1991</v>
      </c>
      <c r="F218" t="s">
        <v>246</v>
      </c>
    </row>
    <row r="219" spans="3:6" x14ac:dyDescent="0.3">
      <c r="C219">
        <v>211</v>
      </c>
      <c r="D219" s="8" t="str">
        <f>HYPERLINK("#'Table 211'!A1", "How often do you use your mobile data  for the following activities?  : Video calls (via program such as Zoom, Teams, or Skype)")</f>
        <v>How often do you use your mobile data  for the following activities?  : Video calls (via program such as Zoom, Teams, or Skype)</v>
      </c>
      <c r="E219" s="14" t="str">
        <f>HYPERLINK("#'Full Results'!A2000", "2000")</f>
        <v>2000</v>
      </c>
      <c r="F219" t="s">
        <v>246</v>
      </c>
    </row>
    <row r="220" spans="3:6" x14ac:dyDescent="0.3">
      <c r="C220">
        <v>212</v>
      </c>
      <c r="D220" s="8" t="str">
        <f>HYPERLINK("#'Table 212'!A1", "How often do you use your mobile data  for the following activities?  : Generally working from home")</f>
        <v>How often do you use your mobile data  for the following activities?  : Generally working from home</v>
      </c>
      <c r="E220" s="14" t="str">
        <f>HYPERLINK("#'Full Results'!A2009", "2009")</f>
        <v>2009</v>
      </c>
      <c r="F220" t="s">
        <v>246</v>
      </c>
    </row>
    <row r="221" spans="3:6" x14ac:dyDescent="0.3">
      <c r="C221">
        <v>213</v>
      </c>
      <c r="D221" s="8" t="str">
        <f>HYPERLINK("#'Table 213'!A1", "How often do you use your mobile data  for the following activities?  : Online learning/education")</f>
        <v>How often do you use your mobile data  for the following activities?  : Online learning/education</v>
      </c>
      <c r="E221" s="14" t="str">
        <f>HYPERLINK("#'Full Results'!A2018", "2018")</f>
        <v>2018</v>
      </c>
      <c r="F221" t="s">
        <v>246</v>
      </c>
    </row>
    <row r="222" spans="3:6" x14ac:dyDescent="0.3">
      <c r="C222">
        <v>214</v>
      </c>
      <c r="D222" s="8" t="str">
        <f>HYPERLINK("#'Table 214'!A1", "Grid Summary: ​​​​​​How important are each of the following factors when deciding on a new device purchase? ")</f>
        <v>Grid Summary: ​​​​​​How important are each of the following factors when deciding on a new device purchase? </v>
      </c>
      <c r="E222" s="7"/>
      <c r="F222" t="s">
        <v>71</v>
      </c>
    </row>
    <row r="223" spans="3:6" x14ac:dyDescent="0.3">
      <c r="C223">
        <v>215</v>
      </c>
      <c r="D223" s="8" t="str">
        <f>HYPERLINK("#'Table 215'!A1", "​​​​​​How important are each of the following factors when deciding on a new device purchase? : Access to the latest features and specifications ")</f>
        <v>​​​​​​How important are each of the following factors when deciding on a new device purchase? : Access to the latest features and specifications </v>
      </c>
      <c r="E223" s="14" t="str">
        <f>HYPERLINK("#'Full Results'!A2027", "2027")</f>
        <v>2027</v>
      </c>
      <c r="F223" t="s">
        <v>71</v>
      </c>
    </row>
    <row r="224" spans="3:6" x14ac:dyDescent="0.3">
      <c r="C224">
        <v>216</v>
      </c>
      <c r="D224" s="8" t="str">
        <f>HYPERLINK("#'Table 216'!A1", "​​​​​​How important are each of the following factors when deciding on a new device purchase? : Brand reputation and trustworthiness ")</f>
        <v>​​​​​​How important are each of the following factors when deciding on a new device purchase? : Brand reputation and trustworthiness </v>
      </c>
      <c r="E224" s="14" t="str">
        <f>HYPERLINK("#'Full Results'!A2036", "2036")</f>
        <v>2036</v>
      </c>
      <c r="F224" t="s">
        <v>71</v>
      </c>
    </row>
    <row r="225" spans="3:6" x14ac:dyDescent="0.3">
      <c r="C225">
        <v>217</v>
      </c>
      <c r="D225" s="8" t="str">
        <f>HYPERLINK("#'Table 217'!A1", "​​​​​​How important are each of the following factors when deciding on a new device purchase? : Price and affordability")</f>
        <v>​​​​​​How important are each of the following factors when deciding on a new device purchase? : Price and affordability</v>
      </c>
      <c r="E225" s="14" t="str">
        <f>HYPERLINK("#'Full Results'!A2045", "2045")</f>
        <v>2045</v>
      </c>
      <c r="F225" t="s">
        <v>71</v>
      </c>
    </row>
    <row r="226" spans="3:6" x14ac:dyDescent="0.3">
      <c r="C226">
        <v>218</v>
      </c>
      <c r="D226" s="8" t="str">
        <f>HYPERLINK("#'Table 218'!A1", "​​​​​​How important are each of the following factors when deciding on a new device purchase? : Compatibility with your other devices")</f>
        <v>​​​​​​How important are each of the following factors when deciding on a new device purchase? : Compatibility with your other devices</v>
      </c>
      <c r="E226" s="14" t="str">
        <f>HYPERLINK("#'Full Results'!A2054", "2054")</f>
        <v>2054</v>
      </c>
      <c r="F226" t="s">
        <v>71</v>
      </c>
    </row>
    <row r="227" spans="3:6" x14ac:dyDescent="0.3">
      <c r="C227">
        <v>219</v>
      </c>
      <c r="D227" s="8" t="str">
        <f>HYPERLINK("#'Table 219'!A1", "​​​​​​How important are each of the following factors when deciding on a new device purchase? : Ease of switching from your current provider")</f>
        <v>​​​​​​How important are each of the following factors when deciding on a new device purchase? : Ease of switching from your current provider</v>
      </c>
      <c r="E227" s="14" t="str">
        <f>HYPERLINK("#'Full Results'!A2063", "2063")</f>
        <v>2063</v>
      </c>
      <c r="F227" t="s">
        <v>71</v>
      </c>
    </row>
    <row r="228" spans="3:6" x14ac:dyDescent="0.3">
      <c r="C228">
        <v>220</v>
      </c>
      <c r="D228" s="8" t="str">
        <f>HYPERLINK("#'Table 220'!A1", "​​​​​​How important are each of the following factors when deciding on a new device purchase? : Device design, aesthetics, and build quality")</f>
        <v>​​​​​​How important are each of the following factors when deciding on a new device purchase? : Device design, aesthetics, and build quality</v>
      </c>
      <c r="E228" s="14" t="str">
        <f>HYPERLINK("#'Full Results'!A2072", "2072")</f>
        <v>2072</v>
      </c>
      <c r="F228" t="s">
        <v>71</v>
      </c>
    </row>
    <row r="229" spans="3:6" x14ac:dyDescent="0.3">
      <c r="C229">
        <v>221</v>
      </c>
      <c r="D229" s="8" t="str">
        <f>HYPERLINK("#'Table 221'!A1", "​​​​​​How important are each of the following factors when deciding on a new device purchase? : Device performance (e.g. speed, storage capacity)")</f>
        <v>​​​​​​How important are each of the following factors when deciding on a new device purchase? : Device performance (e.g. speed, storage capacity)</v>
      </c>
      <c r="E229" s="14" t="str">
        <f>HYPERLINK("#'Full Results'!A2081", "2081")</f>
        <v>2081</v>
      </c>
      <c r="F229" t="s">
        <v>71</v>
      </c>
    </row>
    <row r="230" spans="3:6" x14ac:dyDescent="0.3">
      <c r="C230">
        <v>222</v>
      </c>
      <c r="D230" s="8" t="str">
        <f>HYPERLINK("#'Table 222'!A1", "​​​​​​How important are each of the following factors when deciding on a new device purchase? : Reviews and recommendations from friends, family, or online source")</f>
        <v>​​​​​​How important are each of the following factors when deciding on a new device purchase? : Reviews and recommendations from friends, family, or online source</v>
      </c>
      <c r="E230" s="14" t="str">
        <f>HYPERLINK("#'Full Results'!A2090", "2090")</f>
        <v>2090</v>
      </c>
      <c r="F230" t="s">
        <v>71</v>
      </c>
    </row>
    <row r="231" spans="3:6" x14ac:dyDescent="0.3">
      <c r="C231">
        <v>223</v>
      </c>
      <c r="D231" s="8" t="str">
        <f>HYPERLINK("#'Table 223'!A1", " There has recently been some discussion in the news about “Artificial Intelligence” or “AI”. This is where computers are used to carry out tasks which would normally need a human to do them. How do you feel about the increasing use of AI technol...")</f>
        <v xml:space="preserve"> There has recently been some discussion in the news about “Artificial Intelligence” or “AI”. This is where computers are used to carry out tasks which would normally need a human to do them. How do you feel about the increasing use of AI technol...</v>
      </c>
      <c r="E231" s="14" t="str">
        <f>HYPERLINK("#'Full Results'!A2099", "2099")</f>
        <v>2099</v>
      </c>
      <c r="F231" t="s">
        <v>71</v>
      </c>
    </row>
    <row r="232" spans="3:6" x14ac:dyDescent="0.3">
      <c r="C232">
        <v>224</v>
      </c>
      <c r="D232" s="8" t="str">
        <f>HYPERLINK("#'Table 224'!A1", "Grid Summary: For each of the following tasks, how comfortable would you feel if they were performed by artificial intelligence? ")</f>
        <v>Grid Summary: For each of the following tasks, how comfortable would you feel if they were performed by artificial intelligence? </v>
      </c>
      <c r="E232" s="7"/>
      <c r="F232" t="s">
        <v>71</v>
      </c>
    </row>
    <row r="233" spans="3:6" x14ac:dyDescent="0.3">
      <c r="C233">
        <v>225</v>
      </c>
      <c r="D233" s="8" t="str">
        <f>HYPERLINK("#'Table 225'!A1", "For each of the following tasks, how comfortable would you feel if they were performed by artificial intelligence? : Writing news articles")</f>
        <v>For each of the following tasks, how comfortable would you feel if they were performed by artificial intelligence? : Writing news articles</v>
      </c>
      <c r="E233" s="14" t="str">
        <f>HYPERLINK("#'Full Results'!A2108", "2108")</f>
        <v>2108</v>
      </c>
      <c r="F233" t="s">
        <v>71</v>
      </c>
    </row>
    <row r="234" spans="3:6" x14ac:dyDescent="0.3">
      <c r="C234">
        <v>226</v>
      </c>
      <c r="D234" s="8" t="str">
        <f>HYPERLINK("#'Table 226'!A1", "For each of the following tasks, how comfortable would you feel if they were performed by artificial intelligence? : Fact checking for news content")</f>
        <v>For each of the following tasks, how comfortable would you feel if they were performed by artificial intelligence? : Fact checking for news content</v>
      </c>
      <c r="E234" s="14" t="str">
        <f>HYPERLINK("#'Full Results'!A2116", "2116")</f>
        <v>2116</v>
      </c>
      <c r="F234" t="s">
        <v>71</v>
      </c>
    </row>
    <row r="235" spans="3:6" x14ac:dyDescent="0.3">
      <c r="C235">
        <v>227</v>
      </c>
      <c r="D235" s="8" t="str">
        <f>HYPERLINK("#'Table 227'!A1", "For each of the following tasks, how comfortable would you feel if they were performed by artificial intelligence? : Editing video content")</f>
        <v>For each of the following tasks, how comfortable would you feel if they were performed by artificial intelligence? : Editing video content</v>
      </c>
      <c r="E235" s="14" t="str">
        <f>HYPERLINK("#'Full Results'!A2124", "2124")</f>
        <v>2124</v>
      </c>
      <c r="F235" t="s">
        <v>71</v>
      </c>
    </row>
    <row r="236" spans="3:6" x14ac:dyDescent="0.3">
      <c r="C236">
        <v>228</v>
      </c>
      <c r="D236" s="8" t="str">
        <f>HYPERLINK("#'Table 228'!A1", "For each of the following tasks, how comfortable would you feel if they were performed by artificial intelligence? : Conducting interviews")</f>
        <v>For each of the following tasks, how comfortable would you feel if they were performed by artificial intelligence? : Conducting interviews</v>
      </c>
      <c r="E236" s="14" t="str">
        <f>HYPERLINK("#'Full Results'!A2132", "2132")</f>
        <v>2132</v>
      </c>
      <c r="F236" t="s">
        <v>71</v>
      </c>
    </row>
    <row r="237" spans="3:6" x14ac:dyDescent="0.3">
      <c r="C237">
        <v>229</v>
      </c>
      <c r="D237" s="8" t="str">
        <f>HYPERLINK("#'Table 229'!A1", "For each of the following tasks, how comfortable would you feel if they were performed by artificial intelligence? : Creating visual graphics and animations")</f>
        <v>For each of the following tasks, how comfortable would you feel if they were performed by artificial intelligence? : Creating visual graphics and animations</v>
      </c>
      <c r="E237" s="14" t="str">
        <f>HYPERLINK("#'Full Results'!A2140", "2140")</f>
        <v>2140</v>
      </c>
      <c r="F237" t="s">
        <v>71</v>
      </c>
    </row>
    <row r="238" spans="3:6" x14ac:dyDescent="0.3">
      <c r="C238">
        <v>230</v>
      </c>
      <c r="D238" s="8" t="str">
        <f>HYPERLINK("#'Table 230'!A1", "For each of the following tasks, how comfortable would you feel if they were performed by artificial intelligence? : Providing real-time updates during live events")</f>
        <v>For each of the following tasks, how comfortable would you feel if they were performed by artificial intelligence? : Providing real-time updates during live events</v>
      </c>
      <c r="E238" s="14" t="str">
        <f>HYPERLINK("#'Full Results'!A2148", "2148")</f>
        <v>2148</v>
      </c>
      <c r="F238" t="s">
        <v>71</v>
      </c>
    </row>
    <row r="239" spans="3:6" x14ac:dyDescent="0.3">
      <c r="C239">
        <v>231</v>
      </c>
      <c r="D239" s="8" t="str">
        <f>HYPERLINK("#'Table 231'!A1", "For each of the following tasks, how comfortable would you feel if they were performed by artificial intelligence? : Translating content into different languages")</f>
        <v>For each of the following tasks, how comfortable would you feel if they were performed by artificial intelligence? : Translating content into different languages</v>
      </c>
      <c r="E239" s="14" t="str">
        <f>HYPERLINK("#'Full Results'!A2156", "2156")</f>
        <v>2156</v>
      </c>
      <c r="F239" t="s">
        <v>71</v>
      </c>
    </row>
    <row r="240" spans="3:6" x14ac:dyDescent="0.3">
      <c r="C240">
        <v>232</v>
      </c>
      <c r="D240" s="8" t="str">
        <f>HYPERLINK("#'Table 232'!A1", "Grid Summary: How satisfied or unsatisfied are you with these features when watching content? ")</f>
        <v>Grid Summary: How satisfied or unsatisfied are you with these features when watching content? </v>
      </c>
      <c r="E240" s="7"/>
      <c r="F240" t="s">
        <v>71</v>
      </c>
    </row>
    <row r="241" spans="3:6" x14ac:dyDescent="0.3">
      <c r="C241">
        <v>233</v>
      </c>
      <c r="D241" s="8" t="str">
        <f>HYPERLINK("#'Table 233'!A1", " The clarity and resolution of the content provided:How satisfied or unsatisfied are you with these features when watching content? : Streaming quality (e.g., HD, 4K)")</f>
        <v xml:space="preserve"> The clarity and resolution of the content provided:How satisfied or unsatisfied are you with these features when watching content? : Streaming quality (e.g., HD, 4K)</v>
      </c>
      <c r="E241" s="14" t="str">
        <f>HYPERLINK("#'Full Results'!A2164", "2164")</f>
        <v>2164</v>
      </c>
      <c r="F241" t="s">
        <v>71</v>
      </c>
    </row>
    <row r="242" spans="3:6" x14ac:dyDescent="0.3">
      <c r="C242">
        <v>234</v>
      </c>
      <c r="D242" s="8" t="str">
        <f>HYPERLINK("#'Table 234'!A1", " The speed at which content loads and plays without interruption:How satisfied or unsatisfied are you with these features when watching content? : Buffering speed")</f>
        <v xml:space="preserve"> The speed at which content loads and plays without interruption:How satisfied or unsatisfied are you with these features when watching content? : Buffering speed</v>
      </c>
      <c r="E242" s="14" t="str">
        <f>HYPERLINK("#'Full Results'!A2173", "2173")</f>
        <v>2173</v>
      </c>
      <c r="F242" t="s">
        <v>71</v>
      </c>
    </row>
    <row r="243" spans="3:6" x14ac:dyDescent="0.3">
      <c r="C243">
        <v>235</v>
      </c>
      <c r="D243" s="8" t="str">
        <f>HYPERLINK("#'Table 235'!A1", " Ease of navigating the provider's platform and finding content:How satisfied or unsatisfied are you with these features when watching content? : User interface")</f>
        <v xml:space="preserve"> Ease of navigating the provider's platform and finding content:How satisfied or unsatisfied are you with these features when watching content? : User interface</v>
      </c>
      <c r="E243" s="14" t="str">
        <f>HYPERLINK("#'Full Results'!A2182", "2182")</f>
        <v>2182</v>
      </c>
      <c r="F243" t="s">
        <v>71</v>
      </c>
    </row>
    <row r="244" spans="3:6" x14ac:dyDescent="0.3">
      <c r="C244">
        <v>236</v>
      </c>
      <c r="D244" s="8" t="str">
        <f>HYPERLINK("#'Table 236'!A1", " The variety of genres and options available (movies, TV shows, documentaries, etc.):How satisfied or unsatisfied are you with these features when watching content? : Content diversity")</f>
        <v xml:space="preserve"> The variety of genres and options available (movies, TV shows, documentaries, etc.):How satisfied or unsatisfied are you with these features when watching content? : Content diversity</v>
      </c>
      <c r="E244" s="14" t="str">
        <f>HYPERLINK("#'Full Results'!A2191", "2191")</f>
        <v>2191</v>
      </c>
      <c r="F244" t="s">
        <v>71</v>
      </c>
    </row>
    <row r="245" spans="3:6" x14ac:dyDescent="0.3">
      <c r="C245">
        <v>237</v>
      </c>
      <c r="D245" s="8" t="str">
        <f>HYPERLINK("#'Table 237'!A1", " (access to multiple services with one provider):How satisfied or unsatisfied are you with these features when watching content? : Aggregate content")</f>
        <v xml:space="preserve"> (access to multiple services with one provider):How satisfied or unsatisfied are you with these features when watching content? : Aggregate content</v>
      </c>
      <c r="E245" s="14" t="str">
        <f>HYPERLINK("#'Full Results'!A2200", "2200")</f>
        <v>2200</v>
      </c>
      <c r="F245" t="s">
        <v>71</v>
      </c>
    </row>
    <row r="246" spans="3:6" x14ac:dyDescent="0.3">
      <c r="C246">
        <v>238</v>
      </c>
      <c r="D246" s="8" t="str">
        <f>HYPERLINK("#'Table 238'!A1", " How much you get for your money:How satisfied or unsatisfied are you with these features when watching content? : Value")</f>
        <v xml:space="preserve"> How much you get for your money:How satisfied or unsatisfied are you with these features when watching content? : Value</v>
      </c>
      <c r="E246" s="14" t="str">
        <f>HYPERLINK("#'Full Results'!A2209", "2209")</f>
        <v>2209</v>
      </c>
      <c r="F246" t="s">
        <v>71</v>
      </c>
    </row>
    <row r="247" spans="3:6" x14ac:dyDescent="0.3">
      <c r="C247">
        <v>239</v>
      </c>
      <c r="D247" s="8" t="str">
        <f>HYPERLINK("#'Table 239'!A1", " The ability to use the service on various devices (TV, smartphone, tablet, etc.):How satisfied or unsatisfied are you with these features when watching content? : Multiple device compatibility")</f>
        <v xml:space="preserve"> The ability to use the service on various devices (TV, smartphone, tablet, etc.):How satisfied or unsatisfied are you with these features when watching content? : Multiple device compatibility</v>
      </c>
      <c r="E247" s="14" t="str">
        <f>HYPERLINK("#'Full Results'!A2218", "2218")</f>
        <v>2218</v>
      </c>
      <c r="F247" t="s">
        <v>71</v>
      </c>
    </row>
    <row r="248" spans="3:6" x14ac:dyDescent="0.3">
      <c r="C248">
        <v>240</v>
      </c>
      <c r="D248" s="8" t="str">
        <f>HYPERLINK("#'Table 240'!A1", " Ability to have multiple profiles or simultaneous streams:How satisfied or unsatisfied are you with these features when watching content? : Family sharing options")</f>
        <v xml:space="preserve"> Ability to have multiple profiles or simultaneous streams:How satisfied or unsatisfied are you with these features when watching content? : Family sharing options</v>
      </c>
      <c r="E248" s="14" t="str">
        <f>HYPERLINK("#'Full Results'!A2227", "2227")</f>
        <v>2227</v>
      </c>
      <c r="F248" t="s">
        <v>71</v>
      </c>
    </row>
    <row r="249" spans="3:6" x14ac:dyDescent="0.3">
      <c r="C249">
        <v>241</v>
      </c>
      <c r="D249" s="8" t="str">
        <f>HYPERLINK("#'Table 241'!A1", " Inclusion of features such as subtitles, audio descriptions, and language options:How satisfied or unsatisfied are you with these features when watching content? : Accessibility features")</f>
        <v xml:space="preserve"> Inclusion of features such as subtitles, audio descriptions, and language options:How satisfied or unsatisfied are you with these features when watching content? : Accessibility features</v>
      </c>
      <c r="E249" s="14" t="str">
        <f>HYPERLINK("#'Full Results'!A2236", "2236")</f>
        <v>2236</v>
      </c>
      <c r="F249" t="s">
        <v>71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AU2245"/>
  <sheetViews>
    <sheetView showGridLines="0" workbookViewId="0">
      <pane xSplit="2" ySplit="8" topLeftCell="AA9" activePane="bottomRight" state="frozen"/>
      <selection pane="topRight"/>
      <selection pane="bottomLeft"/>
      <selection pane="bottomRight"/>
    </sheetView>
  </sheetViews>
  <sheetFormatPr defaultColWidth="10.88671875" defaultRowHeight="14.4" x14ac:dyDescent="0.3"/>
  <cols>
    <col min="2" max="2" width="20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25" t="s">
        <v>786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3"/>
      <c r="C5" s="13"/>
      <c r="D5" s="28" t="s">
        <v>49</v>
      </c>
      <c r="E5" s="28"/>
      <c r="F5" s="13"/>
      <c r="G5" s="28" t="s">
        <v>50</v>
      </c>
      <c r="H5" s="28"/>
      <c r="I5" s="28"/>
      <c r="J5" s="28"/>
      <c r="K5" s="28"/>
      <c r="L5" s="28"/>
      <c r="M5" s="13"/>
      <c r="N5" s="28" t="s">
        <v>51</v>
      </c>
      <c r="O5" s="28"/>
      <c r="P5" s="28"/>
      <c r="Q5" s="28"/>
      <c r="R5" s="13"/>
      <c r="S5" s="28" t="s">
        <v>52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13"/>
      <c r="AF5" s="28" t="s">
        <v>53</v>
      </c>
      <c r="AG5" s="28"/>
      <c r="AH5" s="13"/>
      <c r="AI5" s="28" t="s">
        <v>54</v>
      </c>
      <c r="AJ5" s="28"/>
      <c r="AK5" s="13"/>
      <c r="AL5" s="28" t="s">
        <v>55</v>
      </c>
      <c r="AM5" s="28"/>
      <c r="AN5" s="13"/>
      <c r="AO5" s="28" t="s">
        <v>56</v>
      </c>
      <c r="AP5" s="28"/>
      <c r="AQ5" s="13"/>
      <c r="AR5" s="28" t="s">
        <v>57</v>
      </c>
      <c r="AS5" s="28"/>
      <c r="AT5" s="28"/>
      <c r="AU5" s="28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19.95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19.95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11" spans="2:47" x14ac:dyDescent="0.3">
      <c r="B11" s="6" t="s">
        <v>70</v>
      </c>
    </row>
    <row r="12" spans="2:47" x14ac:dyDescent="0.3">
      <c r="B12" s="24" t="s">
        <v>71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</row>
    <row r="13" spans="2:47" x14ac:dyDescent="0.3">
      <c r="B13" t="s">
        <v>58</v>
      </c>
      <c r="C13" s="17">
        <v>2.4636992146820299E-2</v>
      </c>
      <c r="D13" s="17">
        <v>2.07387803773133E-2</v>
      </c>
      <c r="E13" s="17">
        <v>2.7898652211141101E-2</v>
      </c>
      <c r="F13" s="17"/>
      <c r="G13" s="17">
        <v>2.1414510006536401E-2</v>
      </c>
      <c r="H13" s="17">
        <v>2.62353087474211E-2</v>
      </c>
      <c r="I13" s="17">
        <v>2.1243643118739702E-2</v>
      </c>
      <c r="J13" s="17">
        <v>3.01487193410599E-2</v>
      </c>
      <c r="K13" s="17">
        <v>3.2653194765660899E-2</v>
      </c>
      <c r="L13" s="17">
        <v>1.8400717366253701E-2</v>
      </c>
      <c r="M13" s="17"/>
      <c r="N13" s="17">
        <v>9.5129862399445791E-3</v>
      </c>
      <c r="O13" s="17">
        <v>2.37951647713039E-2</v>
      </c>
      <c r="P13" s="17">
        <v>2.9101483483701399E-2</v>
      </c>
      <c r="Q13" s="17">
        <v>3.82787044706899E-2</v>
      </c>
      <c r="R13" s="17"/>
      <c r="S13" s="17">
        <v>1.8988258113012999E-2</v>
      </c>
      <c r="T13" s="17">
        <v>3.04277609494908E-2</v>
      </c>
      <c r="U13" s="17">
        <v>1.9536010602066702E-2</v>
      </c>
      <c r="V13" s="17">
        <v>1.6276992370304999E-2</v>
      </c>
      <c r="W13" s="17">
        <v>1.1997780269159101E-2</v>
      </c>
      <c r="X13" s="17">
        <v>3.0069576894628101E-2</v>
      </c>
      <c r="Y13" s="17">
        <v>2.4429298493586198E-2</v>
      </c>
      <c r="Z13" s="17">
        <v>2.8910345638494799E-2</v>
      </c>
      <c r="AA13" s="17">
        <v>3.6925021597108698E-2</v>
      </c>
      <c r="AB13" s="17">
        <v>3.10104612029104E-2</v>
      </c>
      <c r="AC13" s="17">
        <v>2.04213583249447E-2</v>
      </c>
      <c r="AD13" s="17">
        <v>1.55469820813719E-2</v>
      </c>
      <c r="AE13" s="17"/>
      <c r="AF13" s="17">
        <v>2.34036432349248E-2</v>
      </c>
      <c r="AG13" s="17">
        <v>2.5990175023633599E-2</v>
      </c>
      <c r="AH13" s="17"/>
      <c r="AI13" s="17">
        <v>2.29181514563533E-2</v>
      </c>
      <c r="AJ13" s="17">
        <v>2.5494977792616301E-2</v>
      </c>
      <c r="AK13" s="17"/>
      <c r="AL13" s="17">
        <v>2.9149287567003399E-2</v>
      </c>
      <c r="AM13" s="17">
        <v>2.3592074235491301E-2</v>
      </c>
      <c r="AN13" s="17"/>
      <c r="AO13" s="17">
        <v>1.7841606151994999E-2</v>
      </c>
      <c r="AP13" s="17">
        <v>2.52292915876372E-2</v>
      </c>
      <c r="AQ13" s="17"/>
      <c r="AR13" s="17">
        <v>1.7426432805452599E-2</v>
      </c>
      <c r="AS13" s="17">
        <v>1.8758785010030799E-2</v>
      </c>
      <c r="AT13" s="17">
        <v>2.8646635819627401E-2</v>
      </c>
      <c r="AU13" s="17">
        <v>4.4527647340979401E-2</v>
      </c>
    </row>
    <row r="14" spans="2:47" x14ac:dyDescent="0.3">
      <c r="B14" t="s">
        <v>59</v>
      </c>
      <c r="C14" s="17">
        <v>1.9645367042443299E-2</v>
      </c>
      <c r="D14" s="17">
        <v>1.7738851511610199E-2</v>
      </c>
      <c r="E14" s="17">
        <v>2.1577914528661299E-2</v>
      </c>
      <c r="F14" s="17"/>
      <c r="G14" s="17">
        <v>8.4263419720243902E-3</v>
      </c>
      <c r="H14" s="17">
        <v>8.8893877144138097E-3</v>
      </c>
      <c r="I14" s="17">
        <v>3.06905256674577E-2</v>
      </c>
      <c r="J14" s="17">
        <v>2.5307762292571999E-2</v>
      </c>
      <c r="K14" s="17">
        <v>3.3487081007186899E-2</v>
      </c>
      <c r="L14" s="17">
        <v>1.2968761091601701E-2</v>
      </c>
      <c r="M14" s="17"/>
      <c r="N14" s="17">
        <v>8.92186333919592E-3</v>
      </c>
      <c r="O14" s="17">
        <v>2.6884235961311401E-2</v>
      </c>
      <c r="P14" s="17">
        <v>1.77262344582137E-2</v>
      </c>
      <c r="Q14" s="17">
        <v>2.4728840766274698E-2</v>
      </c>
      <c r="R14" s="17"/>
      <c r="S14" s="17">
        <v>1.4871087296648501E-2</v>
      </c>
      <c r="T14" s="17">
        <v>2.7004005856227399E-2</v>
      </c>
      <c r="U14" s="17">
        <v>3.4192957739146698E-2</v>
      </c>
      <c r="V14" s="17">
        <v>2.34185803687686E-2</v>
      </c>
      <c r="W14" s="17">
        <v>1.76130577391591E-2</v>
      </c>
      <c r="X14" s="17">
        <v>8.7717762071297493E-3</v>
      </c>
      <c r="Y14" s="17">
        <v>9.9713376963310799E-3</v>
      </c>
      <c r="Z14" s="17">
        <v>1.5486785488218999E-2</v>
      </c>
      <c r="AA14" s="17">
        <v>2.2584693064577901E-2</v>
      </c>
      <c r="AB14" s="17">
        <v>2.0669725769020399E-2</v>
      </c>
      <c r="AC14" s="17">
        <v>1.4888132003118301E-2</v>
      </c>
      <c r="AD14" s="17">
        <v>2.26556441645651E-2</v>
      </c>
      <c r="AE14" s="17"/>
      <c r="AF14" s="17">
        <v>2.1911922451982199E-2</v>
      </c>
      <c r="AG14" s="17">
        <v>1.6248248392454399E-2</v>
      </c>
      <c r="AH14" s="17"/>
      <c r="AI14" s="17">
        <v>1.9809923830136598E-2</v>
      </c>
      <c r="AJ14" s="17">
        <v>1.95632260025306E-2</v>
      </c>
      <c r="AK14" s="17"/>
      <c r="AL14" s="17">
        <v>2.6883065001242101E-2</v>
      </c>
      <c r="AM14" s="17">
        <v>1.7969324246107098E-2</v>
      </c>
      <c r="AN14" s="17"/>
      <c r="AO14" s="17">
        <v>2.3250137158722099E-2</v>
      </c>
      <c r="AP14" s="17">
        <v>1.9331168065995E-2</v>
      </c>
      <c r="AQ14" s="17"/>
      <c r="AR14" s="17">
        <v>1.2785264360449401E-2</v>
      </c>
      <c r="AS14" s="17">
        <v>2.4274962718743898E-2</v>
      </c>
      <c r="AT14" s="17">
        <v>2.6923296682483801E-2</v>
      </c>
      <c r="AU14" s="17">
        <v>1.3743745773838601E-2</v>
      </c>
    </row>
    <row r="15" spans="2:47" x14ac:dyDescent="0.3">
      <c r="B15" t="s">
        <v>60</v>
      </c>
      <c r="C15" s="17">
        <v>3.4015688394864602E-2</v>
      </c>
      <c r="D15" s="17">
        <v>2.91752773648979E-2</v>
      </c>
      <c r="E15" s="17">
        <v>3.8861820491500998E-2</v>
      </c>
      <c r="F15" s="17"/>
      <c r="G15" s="17">
        <v>3.4742448265661002E-2</v>
      </c>
      <c r="H15" s="17">
        <v>4.1008028089326201E-2</v>
      </c>
      <c r="I15" s="17">
        <v>4.0566235429464297E-2</v>
      </c>
      <c r="J15" s="17">
        <v>3.2461198337837997E-2</v>
      </c>
      <c r="K15" s="17">
        <v>4.1183292845508E-2</v>
      </c>
      <c r="L15" s="17">
        <v>1.8998150117310899E-2</v>
      </c>
      <c r="M15" s="17"/>
      <c r="N15" s="17">
        <v>1.8066938865117801E-2</v>
      </c>
      <c r="O15" s="17">
        <v>2.11347726247757E-2</v>
      </c>
      <c r="P15" s="17">
        <v>3.57495267387569E-2</v>
      </c>
      <c r="Q15" s="17">
        <v>6.3600732413020195E-2</v>
      </c>
      <c r="R15" s="17"/>
      <c r="S15" s="17">
        <v>3.4376318028437998E-2</v>
      </c>
      <c r="T15" s="17">
        <v>2.9317814256713599E-2</v>
      </c>
      <c r="U15" s="17">
        <v>2.2120066381569999E-2</v>
      </c>
      <c r="V15" s="17">
        <v>4.2754218374135303E-2</v>
      </c>
      <c r="W15" s="17">
        <v>3.6947668094619197E-2</v>
      </c>
      <c r="X15" s="17">
        <v>3.6853526292050402E-2</v>
      </c>
      <c r="Y15" s="17">
        <v>5.3891621313690102E-2</v>
      </c>
      <c r="Z15" s="17">
        <v>5.2571579179373898E-2</v>
      </c>
      <c r="AA15" s="17">
        <v>3.0643130431648E-2</v>
      </c>
      <c r="AB15" s="17">
        <v>3.0038912524911698E-2</v>
      </c>
      <c r="AC15" s="17">
        <v>1.9231682530680201E-2</v>
      </c>
      <c r="AD15" s="17">
        <v>1.4119855422567801E-2</v>
      </c>
      <c r="AE15" s="17"/>
      <c r="AF15" s="17">
        <v>2.8640279672263201E-2</v>
      </c>
      <c r="AG15" s="17">
        <v>4.0889193818533197E-2</v>
      </c>
      <c r="AH15" s="17"/>
      <c r="AI15" s="17">
        <v>2.1991226195257601E-2</v>
      </c>
      <c r="AJ15" s="17">
        <v>4.0017882794203999E-2</v>
      </c>
      <c r="AK15" s="17"/>
      <c r="AL15" s="17">
        <v>3.0434592577288901E-2</v>
      </c>
      <c r="AM15" s="17">
        <v>3.4844967245986097E-2</v>
      </c>
      <c r="AN15" s="17"/>
      <c r="AO15" s="17">
        <v>1.5933672066049901E-2</v>
      </c>
      <c r="AP15" s="17">
        <v>3.5591753120040502E-2</v>
      </c>
      <c r="AQ15" s="17"/>
      <c r="AR15" s="17">
        <v>2.53207709081716E-2</v>
      </c>
      <c r="AS15" s="17">
        <v>2.7324070820578798E-2</v>
      </c>
      <c r="AT15" s="17">
        <v>5.2767440355507102E-2</v>
      </c>
      <c r="AU15" s="17">
        <v>2.8317922473472899E-2</v>
      </c>
    </row>
    <row r="16" spans="2:47" x14ac:dyDescent="0.3">
      <c r="B16" t="s">
        <v>61</v>
      </c>
      <c r="C16" s="17">
        <v>6.3133131071752599E-2</v>
      </c>
      <c r="D16" s="17">
        <v>6.4602773716438897E-2</v>
      </c>
      <c r="E16" s="17">
        <v>6.1314453365048698E-2</v>
      </c>
      <c r="F16" s="17"/>
      <c r="G16" s="17">
        <v>7.3657857188661593E-2</v>
      </c>
      <c r="H16" s="17">
        <v>6.06799478723258E-2</v>
      </c>
      <c r="I16" s="17">
        <v>7.09445021078281E-2</v>
      </c>
      <c r="J16" s="17">
        <v>6.8553120019669594E-2</v>
      </c>
      <c r="K16" s="17">
        <v>6.29834707304959E-2</v>
      </c>
      <c r="L16" s="17">
        <v>4.7521172290527901E-2</v>
      </c>
      <c r="M16" s="17"/>
      <c r="N16" s="17">
        <v>4.4757712692685803E-2</v>
      </c>
      <c r="O16" s="17">
        <v>5.9095921327788403E-2</v>
      </c>
      <c r="P16" s="17">
        <v>6.2910160936027804E-2</v>
      </c>
      <c r="Q16" s="17">
        <v>8.7416147692356505E-2</v>
      </c>
      <c r="R16" s="17"/>
      <c r="S16" s="17">
        <v>7.7627759860946499E-2</v>
      </c>
      <c r="T16" s="17">
        <v>4.9074383577566098E-2</v>
      </c>
      <c r="U16" s="17">
        <v>7.67318948035728E-2</v>
      </c>
      <c r="V16" s="17">
        <v>7.0690943402216794E-2</v>
      </c>
      <c r="W16" s="17">
        <v>5.1270239347929E-2</v>
      </c>
      <c r="X16" s="17">
        <v>6.51513042625642E-2</v>
      </c>
      <c r="Y16" s="17">
        <v>6.3339586930516806E-2</v>
      </c>
      <c r="Z16" s="17">
        <v>4.6413498286482099E-2</v>
      </c>
      <c r="AA16" s="17">
        <v>5.9818763077279E-2</v>
      </c>
      <c r="AB16" s="17">
        <v>5.9498750892807699E-2</v>
      </c>
      <c r="AC16" s="17">
        <v>7.4165704056811804E-2</v>
      </c>
      <c r="AD16" s="17">
        <v>4.5507445962751102E-2</v>
      </c>
      <c r="AE16" s="17"/>
      <c r="AF16" s="17">
        <v>4.8117966651698998E-2</v>
      </c>
      <c r="AG16" s="17">
        <v>8.2567956430217804E-2</v>
      </c>
      <c r="AH16" s="17"/>
      <c r="AI16" s="17">
        <v>6.3760974042239293E-2</v>
      </c>
      <c r="AJ16" s="17">
        <v>6.28197336408685E-2</v>
      </c>
      <c r="AK16" s="17"/>
      <c r="AL16" s="17">
        <v>6.5495251445301897E-2</v>
      </c>
      <c r="AM16" s="17">
        <v>6.2586131893463695E-2</v>
      </c>
      <c r="AN16" s="17"/>
      <c r="AO16" s="17">
        <v>6.5048889011139796E-2</v>
      </c>
      <c r="AP16" s="17">
        <v>6.2966149776340699E-2</v>
      </c>
      <c r="AQ16" s="17"/>
      <c r="AR16" s="17">
        <v>5.2905614043034503E-2</v>
      </c>
      <c r="AS16" s="17">
        <v>6.2282724651028201E-2</v>
      </c>
      <c r="AT16" s="17">
        <v>7.7428956880152694E-2</v>
      </c>
      <c r="AU16" s="17">
        <v>6.0509813239659198E-2</v>
      </c>
    </row>
    <row r="17" spans="2:47" x14ac:dyDescent="0.3">
      <c r="B17" t="s">
        <v>62</v>
      </c>
      <c r="C17" s="17">
        <v>7.0811103660217797E-2</v>
      </c>
      <c r="D17" s="17">
        <v>6.8945387054536802E-2</v>
      </c>
      <c r="E17" s="17">
        <v>7.2034744426039202E-2</v>
      </c>
      <c r="F17" s="17"/>
      <c r="G17" s="17">
        <v>7.5096663772271394E-2</v>
      </c>
      <c r="H17" s="17">
        <v>8.1410113844274198E-2</v>
      </c>
      <c r="I17" s="17">
        <v>8.4008006441163394E-2</v>
      </c>
      <c r="J17" s="17">
        <v>7.8331283594795506E-2</v>
      </c>
      <c r="K17" s="17">
        <v>5.3957706434369403E-2</v>
      </c>
      <c r="L17" s="17">
        <v>5.3829863852918498E-2</v>
      </c>
      <c r="M17" s="17"/>
      <c r="N17" s="17">
        <v>5.3828140461475001E-2</v>
      </c>
      <c r="O17" s="17">
        <v>6.6620958359851698E-2</v>
      </c>
      <c r="P17" s="17">
        <v>8.3961004841650394E-2</v>
      </c>
      <c r="Q17" s="17">
        <v>8.2972618029431705E-2</v>
      </c>
      <c r="R17" s="17"/>
      <c r="S17" s="17">
        <v>6.5699015803085001E-2</v>
      </c>
      <c r="T17" s="17">
        <v>6.1525709709058199E-2</v>
      </c>
      <c r="U17" s="17">
        <v>9.7665838415315301E-2</v>
      </c>
      <c r="V17" s="17">
        <v>7.5212325125487006E-2</v>
      </c>
      <c r="W17" s="17">
        <v>8.1808147598049996E-2</v>
      </c>
      <c r="X17" s="17">
        <v>7.6656527056619697E-2</v>
      </c>
      <c r="Y17" s="17">
        <v>5.73369087525031E-2</v>
      </c>
      <c r="Z17" s="17">
        <v>6.9376148587060205E-2</v>
      </c>
      <c r="AA17" s="17">
        <v>6.3950757029252903E-2</v>
      </c>
      <c r="AB17" s="17">
        <v>7.8879285544671204E-2</v>
      </c>
      <c r="AC17" s="17">
        <v>5.1811192611834797E-2</v>
      </c>
      <c r="AD17" s="17">
        <v>7.7366458721081097E-2</v>
      </c>
      <c r="AE17" s="17"/>
      <c r="AF17" s="17">
        <v>6.8663475690471001E-2</v>
      </c>
      <c r="AG17" s="17">
        <v>7.4239337596542901E-2</v>
      </c>
      <c r="AH17" s="17"/>
      <c r="AI17" s="17">
        <v>6.9509622041818195E-2</v>
      </c>
      <c r="AJ17" s="17">
        <v>7.1460758135497099E-2</v>
      </c>
      <c r="AK17" s="17"/>
      <c r="AL17" s="17">
        <v>7.0151917742908701E-2</v>
      </c>
      <c r="AM17" s="17">
        <v>7.0963752170067396E-2</v>
      </c>
      <c r="AN17" s="17"/>
      <c r="AO17" s="17">
        <v>7.6175785426014206E-2</v>
      </c>
      <c r="AP17" s="17">
        <v>7.0343507262829702E-2</v>
      </c>
      <c r="AQ17" s="17"/>
      <c r="AR17" s="17">
        <v>6.7863270659920899E-2</v>
      </c>
      <c r="AS17" s="17">
        <v>6.7052111635671902E-2</v>
      </c>
      <c r="AT17" s="17">
        <v>7.4364997011009501E-2</v>
      </c>
      <c r="AU17" s="17">
        <v>7.7288671267154996E-2</v>
      </c>
    </row>
    <row r="18" spans="2:47" x14ac:dyDescent="0.3">
      <c r="B18" t="s">
        <v>63</v>
      </c>
      <c r="C18" s="17">
        <v>0.12511330925562</v>
      </c>
      <c r="D18" s="17">
        <v>0.107125009044307</v>
      </c>
      <c r="E18" s="17">
        <v>0.14272458770499399</v>
      </c>
      <c r="F18" s="17"/>
      <c r="G18" s="17">
        <v>0.119903807567936</v>
      </c>
      <c r="H18" s="17">
        <v>0.10560533906714301</v>
      </c>
      <c r="I18" s="17">
        <v>0.155434236662086</v>
      </c>
      <c r="J18" s="17">
        <v>0.14243589643575899</v>
      </c>
      <c r="K18" s="17">
        <v>0.12407697416176</v>
      </c>
      <c r="L18" s="17">
        <v>0.106403607871074</v>
      </c>
      <c r="M18" s="17"/>
      <c r="N18" s="17">
        <v>0.10024799545693699</v>
      </c>
      <c r="O18" s="17">
        <v>0.12711148571038899</v>
      </c>
      <c r="P18" s="17">
        <v>0.122371094057318</v>
      </c>
      <c r="Q18" s="17">
        <v>0.14974071229055699</v>
      </c>
      <c r="R18" s="17"/>
      <c r="S18" s="17">
        <v>0.14660576778465301</v>
      </c>
      <c r="T18" s="17">
        <v>0.14260674306856899</v>
      </c>
      <c r="U18" s="17">
        <v>0.104219891372481</v>
      </c>
      <c r="V18" s="17">
        <v>0.109977062701984</v>
      </c>
      <c r="W18" s="17">
        <v>0.118051180555794</v>
      </c>
      <c r="X18" s="17">
        <v>0.123371356588377</v>
      </c>
      <c r="Y18" s="17">
        <v>0.111273477895473</v>
      </c>
      <c r="Z18" s="17">
        <v>0.139177023956535</v>
      </c>
      <c r="AA18" s="17">
        <v>0.132159028546355</v>
      </c>
      <c r="AB18" s="17">
        <v>0.109142478581047</v>
      </c>
      <c r="AC18" s="17">
        <v>0.142981165149068</v>
      </c>
      <c r="AD18" s="17">
        <v>8.2413114445210101E-2</v>
      </c>
      <c r="AE18" s="17"/>
      <c r="AF18" s="17">
        <v>0.116843967696803</v>
      </c>
      <c r="AG18" s="17">
        <v>0.137117519947352</v>
      </c>
      <c r="AH18" s="17"/>
      <c r="AI18" s="17">
        <v>0.118541380943034</v>
      </c>
      <c r="AJ18" s="17">
        <v>0.128393787887915</v>
      </c>
      <c r="AK18" s="17"/>
      <c r="AL18" s="17">
        <v>0.122833839517384</v>
      </c>
      <c r="AM18" s="17">
        <v>0.12564116892259999</v>
      </c>
      <c r="AN18" s="17"/>
      <c r="AO18" s="17">
        <v>9.8030768383058395E-2</v>
      </c>
      <c r="AP18" s="17">
        <v>0.12747387770999899</v>
      </c>
      <c r="AQ18" s="17"/>
      <c r="AR18" s="17">
        <v>0.121273507552473</v>
      </c>
      <c r="AS18" s="17">
        <v>0.12082727286829099</v>
      </c>
      <c r="AT18" s="17">
        <v>0.12887790941431199</v>
      </c>
      <c r="AU18" s="17">
        <v>0.13430120893956901</v>
      </c>
    </row>
    <row r="19" spans="2:47" x14ac:dyDescent="0.3">
      <c r="B19" t="s">
        <v>64</v>
      </c>
      <c r="C19" s="17">
        <v>0.131155012582202</v>
      </c>
      <c r="D19" s="17">
        <v>0.122811218017618</v>
      </c>
      <c r="E19" s="17">
        <v>0.13902984159338799</v>
      </c>
      <c r="F19" s="17"/>
      <c r="G19" s="17">
        <v>0.174199047677735</v>
      </c>
      <c r="H19" s="17">
        <v>0.13899806514724</v>
      </c>
      <c r="I19" s="17">
        <v>0.125039205161561</v>
      </c>
      <c r="J19" s="17">
        <v>0.15177542960419299</v>
      </c>
      <c r="K19" s="17">
        <v>0.12440361079533099</v>
      </c>
      <c r="L19" s="17">
        <v>8.9098670113403902E-2</v>
      </c>
      <c r="M19" s="17"/>
      <c r="N19" s="17">
        <v>0.12088953732520399</v>
      </c>
      <c r="O19" s="17">
        <v>0.13432781597662599</v>
      </c>
      <c r="P19" s="17">
        <v>0.14065920138340701</v>
      </c>
      <c r="Q19" s="17">
        <v>0.130867312850976</v>
      </c>
      <c r="R19" s="17"/>
      <c r="S19" s="17">
        <v>0.120198768670185</v>
      </c>
      <c r="T19" s="17">
        <v>0.14458077371421399</v>
      </c>
      <c r="U19" s="17">
        <v>0.13016359082321799</v>
      </c>
      <c r="V19" s="17">
        <v>0.13781889678178499</v>
      </c>
      <c r="W19" s="17">
        <v>0.17409379742544601</v>
      </c>
      <c r="X19" s="17">
        <v>0.119342944940282</v>
      </c>
      <c r="Y19" s="17">
        <v>0.11322703116750001</v>
      </c>
      <c r="Z19" s="17">
        <v>0.16388259691441701</v>
      </c>
      <c r="AA19" s="17">
        <v>0.13476455013363001</v>
      </c>
      <c r="AB19" s="17">
        <v>0.101192864178209</v>
      </c>
      <c r="AC19" s="17">
        <v>0.117582728564344</v>
      </c>
      <c r="AD19" s="17">
        <v>0.145488438253143</v>
      </c>
      <c r="AE19" s="17"/>
      <c r="AF19" s="17">
        <v>0.11969421154504201</v>
      </c>
      <c r="AG19" s="17">
        <v>0.144767817560048</v>
      </c>
      <c r="AH19" s="17"/>
      <c r="AI19" s="17">
        <v>0.121082484043587</v>
      </c>
      <c r="AJ19" s="17">
        <v>0.136182869410896</v>
      </c>
      <c r="AK19" s="17"/>
      <c r="AL19" s="17">
        <v>0.111761031295375</v>
      </c>
      <c r="AM19" s="17">
        <v>0.135646101159414</v>
      </c>
      <c r="AN19" s="17"/>
      <c r="AO19" s="17">
        <v>0.105472284120186</v>
      </c>
      <c r="AP19" s="17">
        <v>0.13339357058586701</v>
      </c>
      <c r="AQ19" s="17"/>
      <c r="AR19" s="17">
        <v>0.12621337795149801</v>
      </c>
      <c r="AS19" s="17">
        <v>0.11220510906411101</v>
      </c>
      <c r="AT19" s="17">
        <v>0.146255561378524</v>
      </c>
      <c r="AU19" s="17">
        <v>0.14475026624589099</v>
      </c>
    </row>
    <row r="20" spans="2:47" x14ac:dyDescent="0.3">
      <c r="B20" t="s">
        <v>65</v>
      </c>
      <c r="C20" s="17">
        <v>0.19975290194356601</v>
      </c>
      <c r="D20" s="17">
        <v>0.20108068704611901</v>
      </c>
      <c r="E20" s="17">
        <v>0.19868286551098799</v>
      </c>
      <c r="F20" s="17"/>
      <c r="G20" s="17">
        <v>0.19760139961456</v>
      </c>
      <c r="H20" s="17">
        <v>0.20544203418708801</v>
      </c>
      <c r="I20" s="17">
        <v>0.18968827505889399</v>
      </c>
      <c r="J20" s="17">
        <v>0.18396667613575399</v>
      </c>
      <c r="K20" s="17">
        <v>0.21949540144552501</v>
      </c>
      <c r="L20" s="17">
        <v>0.204319937752486</v>
      </c>
      <c r="M20" s="17"/>
      <c r="N20" s="17">
        <v>0.22761906127390799</v>
      </c>
      <c r="O20" s="17">
        <v>0.21865637805001101</v>
      </c>
      <c r="P20" s="17">
        <v>0.183173727752246</v>
      </c>
      <c r="Q20" s="17">
        <v>0.16567895475780101</v>
      </c>
      <c r="R20" s="17"/>
      <c r="S20" s="17">
        <v>0.18817331977809301</v>
      </c>
      <c r="T20" s="17">
        <v>0.20732916223066999</v>
      </c>
      <c r="U20" s="17">
        <v>0.22239192422182699</v>
      </c>
      <c r="V20" s="17">
        <v>0.18751261010529699</v>
      </c>
      <c r="W20" s="17">
        <v>0.21912394077207201</v>
      </c>
      <c r="X20" s="17">
        <v>0.223312279782057</v>
      </c>
      <c r="Y20" s="17">
        <v>0.21527077918429599</v>
      </c>
      <c r="Z20" s="17">
        <v>0.19782422658322499</v>
      </c>
      <c r="AA20" s="17">
        <v>0.17600511810003699</v>
      </c>
      <c r="AB20" s="17">
        <v>0.171487718837779</v>
      </c>
      <c r="AC20" s="17">
        <v>0.19567179141198501</v>
      </c>
      <c r="AD20" s="17">
        <v>0.221028221679401</v>
      </c>
      <c r="AE20" s="17"/>
      <c r="AF20" s="17">
        <v>0.19917329052647001</v>
      </c>
      <c r="AG20" s="17">
        <v>0.20168586344049</v>
      </c>
      <c r="AH20" s="17"/>
      <c r="AI20" s="17">
        <v>0.19412675002745</v>
      </c>
      <c r="AJ20" s="17">
        <v>0.20256128180789301</v>
      </c>
      <c r="AK20" s="17"/>
      <c r="AL20" s="17">
        <v>0.188067176238123</v>
      </c>
      <c r="AM20" s="17">
        <v>0.202458980105443</v>
      </c>
      <c r="AN20" s="17"/>
      <c r="AO20" s="17">
        <v>0.22111297903675001</v>
      </c>
      <c r="AP20" s="17">
        <v>0.19789111488279601</v>
      </c>
      <c r="AQ20" s="17"/>
      <c r="AR20" s="17">
        <v>0.19478960648684199</v>
      </c>
      <c r="AS20" s="17">
        <v>0.21783108987791799</v>
      </c>
      <c r="AT20" s="17">
        <v>0.19884149497735201</v>
      </c>
      <c r="AU20" s="17">
        <v>0.18298269248416199</v>
      </c>
    </row>
    <row r="21" spans="2:47" x14ac:dyDescent="0.3">
      <c r="B21" t="s">
        <v>66</v>
      </c>
      <c r="C21" s="17">
        <v>0.19722333919646801</v>
      </c>
      <c r="D21" s="17">
        <v>0.20918605989901801</v>
      </c>
      <c r="E21" s="17">
        <v>0.18631710683083</v>
      </c>
      <c r="F21" s="17"/>
      <c r="G21" s="17">
        <v>0.13663628514703299</v>
      </c>
      <c r="H21" s="17">
        <v>0.160608861919108</v>
      </c>
      <c r="I21" s="17">
        <v>0.16211242302246601</v>
      </c>
      <c r="J21" s="17">
        <v>0.19555414016382799</v>
      </c>
      <c r="K21" s="17">
        <v>0.20070711391789101</v>
      </c>
      <c r="L21" s="17">
        <v>0.29458270423598698</v>
      </c>
      <c r="M21" s="17"/>
      <c r="N21" s="17">
        <v>0.26540035682778101</v>
      </c>
      <c r="O21" s="17">
        <v>0.19922276621659901</v>
      </c>
      <c r="P21" s="17">
        <v>0.176534515520817</v>
      </c>
      <c r="Q21" s="17">
        <v>0.140935095139685</v>
      </c>
      <c r="R21" s="17"/>
      <c r="S21" s="17">
        <v>0.18717707366730901</v>
      </c>
      <c r="T21" s="17">
        <v>0.19401726336886399</v>
      </c>
      <c r="U21" s="17">
        <v>0.192434115454647</v>
      </c>
      <c r="V21" s="17">
        <v>0.192762427267686</v>
      </c>
      <c r="W21" s="17">
        <v>0.18693592884839899</v>
      </c>
      <c r="X21" s="17">
        <v>0.190701761141851</v>
      </c>
      <c r="Y21" s="17">
        <v>0.20898024390921899</v>
      </c>
      <c r="Z21" s="17">
        <v>0.113336047240596</v>
      </c>
      <c r="AA21" s="17">
        <v>0.225420043497777</v>
      </c>
      <c r="AB21" s="17">
        <v>0.21393967553284801</v>
      </c>
      <c r="AC21" s="17">
        <v>0.18950022277061401</v>
      </c>
      <c r="AD21" s="17">
        <v>0.26729032333248598</v>
      </c>
      <c r="AE21" s="17"/>
      <c r="AF21" s="17">
        <v>0.22077462855986399</v>
      </c>
      <c r="AG21" s="17">
        <v>0.16663363937193301</v>
      </c>
      <c r="AH21" s="17"/>
      <c r="AI21" s="17">
        <v>0.20750715340071799</v>
      </c>
      <c r="AJ21" s="17">
        <v>0.19209001589302599</v>
      </c>
      <c r="AK21" s="17"/>
      <c r="AL21" s="17">
        <v>0.192925163567299</v>
      </c>
      <c r="AM21" s="17">
        <v>0.19821867311916899</v>
      </c>
      <c r="AN21" s="17"/>
      <c r="AO21" s="17">
        <v>0.17556934410435701</v>
      </c>
      <c r="AP21" s="17">
        <v>0.19911074473815099</v>
      </c>
      <c r="AQ21" s="17"/>
      <c r="AR21" s="17">
        <v>0.184809911816537</v>
      </c>
      <c r="AS21" s="17">
        <v>0.23238426197783399</v>
      </c>
      <c r="AT21" s="17">
        <v>0.185703897441272</v>
      </c>
      <c r="AU21" s="17">
        <v>0.19185305436202499</v>
      </c>
    </row>
    <row r="22" spans="2:47" x14ac:dyDescent="0.3">
      <c r="B22" t="s">
        <v>67</v>
      </c>
      <c r="C22" s="17">
        <v>7.3605054496702099E-2</v>
      </c>
      <c r="D22" s="17">
        <v>7.8261233082707202E-2</v>
      </c>
      <c r="E22" s="17">
        <v>6.9348062980567698E-2</v>
      </c>
      <c r="F22" s="17"/>
      <c r="G22" s="17">
        <v>4.7901155072269497E-2</v>
      </c>
      <c r="H22" s="17">
        <v>8.0441817193147205E-2</v>
      </c>
      <c r="I22" s="17">
        <v>6.5037474807678894E-2</v>
      </c>
      <c r="J22" s="17">
        <v>5.5289634028688799E-2</v>
      </c>
      <c r="K22" s="17">
        <v>6.6653125962273699E-2</v>
      </c>
      <c r="L22" s="17">
        <v>0.111514164142952</v>
      </c>
      <c r="M22" s="17"/>
      <c r="N22" s="17">
        <v>9.4749152006296897E-2</v>
      </c>
      <c r="O22" s="17">
        <v>7.2602922972130696E-2</v>
      </c>
      <c r="P22" s="17">
        <v>6.7302146539477997E-2</v>
      </c>
      <c r="Q22" s="17">
        <v>5.6423919950221099E-2</v>
      </c>
      <c r="R22" s="17"/>
      <c r="S22" s="17">
        <v>7.4174707747846305E-2</v>
      </c>
      <c r="T22" s="17">
        <v>8.3059118644211102E-2</v>
      </c>
      <c r="U22" s="17">
        <v>5.2921876952790201E-2</v>
      </c>
      <c r="V22" s="17">
        <v>8.4607789844355796E-2</v>
      </c>
      <c r="W22" s="17">
        <v>5.7300283281260599E-2</v>
      </c>
      <c r="X22" s="17">
        <v>5.5209063587619199E-2</v>
      </c>
      <c r="Y22" s="17">
        <v>8.4557571572493204E-2</v>
      </c>
      <c r="Z22" s="17">
        <v>0.111269498599239</v>
      </c>
      <c r="AA22" s="17">
        <v>5.4266831554476598E-2</v>
      </c>
      <c r="AB22" s="17">
        <v>8.8975888800504804E-2</v>
      </c>
      <c r="AC22" s="17">
        <v>8.7403342152847299E-2</v>
      </c>
      <c r="AD22" s="17">
        <v>6.7754648018841998E-2</v>
      </c>
      <c r="AE22" s="17"/>
      <c r="AF22" s="17">
        <v>8.9790127877660705E-2</v>
      </c>
      <c r="AG22" s="17">
        <v>5.2370563205248903E-2</v>
      </c>
      <c r="AH22" s="17"/>
      <c r="AI22" s="17">
        <v>8.7765477527603303E-2</v>
      </c>
      <c r="AJ22" s="17">
        <v>6.6536662547236697E-2</v>
      </c>
      <c r="AK22" s="17"/>
      <c r="AL22" s="17">
        <v>9.81103608193446E-2</v>
      </c>
      <c r="AM22" s="17">
        <v>6.7930329968560493E-2</v>
      </c>
      <c r="AN22" s="17"/>
      <c r="AO22" s="17">
        <v>0.10900370069988601</v>
      </c>
      <c r="AP22" s="17">
        <v>7.05196376612513E-2</v>
      </c>
      <c r="AQ22" s="17"/>
      <c r="AR22" s="17">
        <v>8.34709374829819E-2</v>
      </c>
      <c r="AS22" s="17">
        <v>8.5291019571010193E-2</v>
      </c>
      <c r="AT22" s="17">
        <v>5.3837792332548998E-2</v>
      </c>
      <c r="AU22" s="17">
        <v>6.9872909785476903E-2</v>
      </c>
    </row>
    <row r="23" spans="2:47" x14ac:dyDescent="0.3">
      <c r="B23" t="s">
        <v>68</v>
      </c>
      <c r="C23" s="17">
        <v>5.7205113803213102E-2</v>
      </c>
      <c r="D23" s="17">
        <v>7.7341403093244193E-2</v>
      </c>
      <c r="E23" s="17">
        <v>3.7801346197958899E-2</v>
      </c>
      <c r="F23" s="17"/>
      <c r="G23" s="17">
        <v>0.104440947130311</v>
      </c>
      <c r="H23" s="17">
        <v>8.9055080169205797E-2</v>
      </c>
      <c r="I23" s="17">
        <v>5.0198809681880202E-2</v>
      </c>
      <c r="J23" s="17">
        <v>3.0211868220877E-2</v>
      </c>
      <c r="K23" s="17">
        <v>3.8490824777289302E-2</v>
      </c>
      <c r="L23" s="17">
        <v>4.0194741335279401E-2</v>
      </c>
      <c r="M23" s="17"/>
      <c r="N23" s="17">
        <v>5.5280235349651902E-2</v>
      </c>
      <c r="O23" s="17">
        <v>4.6675602352246201E-2</v>
      </c>
      <c r="P23" s="17">
        <v>7.4127444502982406E-2</v>
      </c>
      <c r="Q23" s="17">
        <v>5.61781410829282E-2</v>
      </c>
      <c r="R23" s="17"/>
      <c r="S23" s="17">
        <v>7.2107923249783407E-2</v>
      </c>
      <c r="T23" s="17">
        <v>3.1057264624415899E-2</v>
      </c>
      <c r="U23" s="17">
        <v>4.0485875220660897E-2</v>
      </c>
      <c r="V23" s="17">
        <v>5.5337225204412199E-2</v>
      </c>
      <c r="W23" s="17">
        <v>3.9314031632239399E-2</v>
      </c>
      <c r="X23" s="17">
        <v>6.1331965497154799E-2</v>
      </c>
      <c r="Y23" s="17">
        <v>5.7722143084390901E-2</v>
      </c>
      <c r="Z23" s="17">
        <v>5.6487246054185897E-2</v>
      </c>
      <c r="AA23" s="17">
        <v>5.6313628455345502E-2</v>
      </c>
      <c r="AB23" s="17">
        <v>8.8593595718429993E-2</v>
      </c>
      <c r="AC23" s="17">
        <v>8.6342680423752399E-2</v>
      </c>
      <c r="AD23" s="17">
        <v>4.0828867918581202E-2</v>
      </c>
      <c r="AE23" s="17"/>
      <c r="AF23" s="17">
        <v>6.02429660151493E-2</v>
      </c>
      <c r="AG23" s="17">
        <v>5.3631531669172901E-2</v>
      </c>
      <c r="AH23" s="17"/>
      <c r="AI23" s="17">
        <v>7.1384933315070398E-2</v>
      </c>
      <c r="AJ23" s="17">
        <v>5.0127039803321803E-2</v>
      </c>
      <c r="AK23" s="17"/>
      <c r="AL23" s="17">
        <v>6.1351627011293E-2</v>
      </c>
      <c r="AM23" s="17">
        <v>5.6244900537631003E-2</v>
      </c>
      <c r="AN23" s="17"/>
      <c r="AO23" s="17">
        <v>9.2560833841841605E-2</v>
      </c>
      <c r="AP23" s="17">
        <v>5.4123438498159898E-2</v>
      </c>
      <c r="AQ23" s="17"/>
      <c r="AR23" s="17">
        <v>0.111242082889524</v>
      </c>
      <c r="AS23" s="17">
        <v>3.0875410568038799E-2</v>
      </c>
      <c r="AT23" s="17">
        <v>1.7769429800784602E-2</v>
      </c>
      <c r="AU23" s="17">
        <v>4.8944169188624098E-2</v>
      </c>
    </row>
    <row r="24" spans="2:47" x14ac:dyDescent="0.3">
      <c r="B24" t="s">
        <v>69</v>
      </c>
      <c r="C24" s="17">
        <v>3.7029864061304501E-3</v>
      </c>
      <c r="D24" s="17">
        <v>2.99331979218904E-3</v>
      </c>
      <c r="E24" s="17">
        <v>4.4086041588824202E-3</v>
      </c>
      <c r="F24" s="17"/>
      <c r="G24" s="17">
        <v>5.9795365849994496E-3</v>
      </c>
      <c r="H24" s="17">
        <v>1.62601604930698E-3</v>
      </c>
      <c r="I24" s="17">
        <v>5.0366628407812596E-3</v>
      </c>
      <c r="J24" s="17">
        <v>5.9642718249641596E-3</v>
      </c>
      <c r="K24" s="17">
        <v>1.90820315670874E-3</v>
      </c>
      <c r="L24" s="17">
        <v>2.1675098302044501E-3</v>
      </c>
      <c r="M24" s="17"/>
      <c r="N24" s="17">
        <v>7.2602016180215996E-4</v>
      </c>
      <c r="O24" s="17">
        <v>3.87197567696801E-3</v>
      </c>
      <c r="P24" s="17">
        <v>6.3834597854019702E-3</v>
      </c>
      <c r="Q24" s="17">
        <v>3.17882055605891E-3</v>
      </c>
      <c r="R24" s="17"/>
      <c r="S24" s="17">
        <v>0</v>
      </c>
      <c r="T24" s="17">
        <v>0</v>
      </c>
      <c r="U24" s="17">
        <v>7.1359580127041402E-3</v>
      </c>
      <c r="V24" s="17">
        <v>3.6309284535676399E-3</v>
      </c>
      <c r="W24" s="17">
        <v>5.5439444358725901E-3</v>
      </c>
      <c r="X24" s="17">
        <v>9.2279177496678196E-3</v>
      </c>
      <c r="Y24" s="17">
        <v>0</v>
      </c>
      <c r="Z24" s="17">
        <v>5.26500347217274E-3</v>
      </c>
      <c r="AA24" s="17">
        <v>7.1484345125116299E-3</v>
      </c>
      <c r="AB24" s="17">
        <v>6.5706424168608399E-3</v>
      </c>
      <c r="AC24" s="17">
        <v>0</v>
      </c>
      <c r="AD24" s="17">
        <v>0</v>
      </c>
      <c r="AE24" s="17"/>
      <c r="AF24" s="17">
        <v>2.7435200776700498E-3</v>
      </c>
      <c r="AG24" s="17">
        <v>3.8581535443736699E-3</v>
      </c>
      <c r="AH24" s="17"/>
      <c r="AI24" s="17">
        <v>1.60192317673158E-3</v>
      </c>
      <c r="AJ24" s="17">
        <v>4.7517642839941402E-3</v>
      </c>
      <c r="AK24" s="17"/>
      <c r="AL24" s="17">
        <v>2.8366872174363099E-3</v>
      </c>
      <c r="AM24" s="17">
        <v>3.9035963960675898E-3</v>
      </c>
      <c r="AN24" s="17"/>
      <c r="AO24" s="17">
        <v>0</v>
      </c>
      <c r="AP24" s="17">
        <v>4.0257461109321699E-3</v>
      </c>
      <c r="AQ24" s="17"/>
      <c r="AR24" s="17">
        <v>1.89922304311624E-3</v>
      </c>
      <c r="AS24" s="17">
        <v>8.9318123674347503E-4</v>
      </c>
      <c r="AT24" s="17">
        <v>8.5825879064265996E-3</v>
      </c>
      <c r="AU24" s="17">
        <v>2.9078988991469599E-3</v>
      </c>
    </row>
    <row r="25" spans="2:47" x14ac:dyDescent="0.3"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</row>
    <row r="26" spans="2:47" x14ac:dyDescent="0.3">
      <c r="B26" s="6" t="s">
        <v>80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</row>
    <row r="27" spans="2:47" x14ac:dyDescent="0.3">
      <c r="B27" s="24" t="s">
        <v>71</v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</row>
    <row r="28" spans="2:47" x14ac:dyDescent="0.3">
      <c r="B28" t="s">
        <v>74</v>
      </c>
      <c r="C28" s="17">
        <v>7.9688416114542998E-2</v>
      </c>
      <c r="D28" s="17">
        <v>0.10739504860007</v>
      </c>
      <c r="E28" s="17">
        <v>5.2993418268109597E-2</v>
      </c>
      <c r="F28" s="17"/>
      <c r="G28" s="17">
        <v>0.103637733018637</v>
      </c>
      <c r="H28" s="17">
        <v>0.124202137923939</v>
      </c>
      <c r="I28" s="17">
        <v>6.8953990511555693E-2</v>
      </c>
      <c r="J28" s="17">
        <v>3.8482560931334897E-2</v>
      </c>
      <c r="K28" s="17">
        <v>5.2611293085999801E-2</v>
      </c>
      <c r="L28" s="17">
        <v>8.7944655618831594E-2</v>
      </c>
      <c r="M28" s="17"/>
      <c r="N28" s="17">
        <v>0.12606625244094199</v>
      </c>
      <c r="O28" s="17">
        <v>5.9420551714353703E-2</v>
      </c>
      <c r="P28" s="17">
        <v>7.8919694764076398E-2</v>
      </c>
      <c r="Q28" s="17">
        <v>5.1582213907890702E-2</v>
      </c>
      <c r="R28" s="17"/>
      <c r="S28" s="17">
        <v>0.117313063665381</v>
      </c>
      <c r="T28" s="17">
        <v>6.3774864543749907E-2</v>
      </c>
      <c r="U28" s="17">
        <v>5.8605684007183897E-2</v>
      </c>
      <c r="V28" s="17">
        <v>8.4164462237811197E-2</v>
      </c>
      <c r="W28" s="17">
        <v>4.3710431106942997E-2</v>
      </c>
      <c r="X28" s="17">
        <v>6.8869261681346106E-2</v>
      </c>
      <c r="Y28" s="17">
        <v>5.9628664179858702E-2</v>
      </c>
      <c r="Z28" s="17">
        <v>8.7807298805558001E-2</v>
      </c>
      <c r="AA28" s="17">
        <v>7.2326559964852502E-2</v>
      </c>
      <c r="AB28" s="17">
        <v>0.106479000223531</v>
      </c>
      <c r="AC28" s="17">
        <v>7.9720971324910794E-2</v>
      </c>
      <c r="AD28" s="17">
        <v>0.12162369971629899</v>
      </c>
      <c r="AE28" s="17"/>
      <c r="AF28" s="17">
        <v>8.0917103440445295E-2</v>
      </c>
      <c r="AG28" s="17">
        <v>7.8267568372214394E-2</v>
      </c>
      <c r="AH28" s="17"/>
      <c r="AI28" s="17">
        <v>0.10485323776243199</v>
      </c>
      <c r="AJ28" s="17">
        <v>6.7127010119996694E-2</v>
      </c>
      <c r="AK28" s="17"/>
      <c r="AL28" s="17">
        <v>8.6939424801547593E-2</v>
      </c>
      <c r="AM28" s="17">
        <v>7.8009290936177297E-2</v>
      </c>
      <c r="AN28" s="17"/>
      <c r="AO28" s="17">
        <v>0.1458553418995</v>
      </c>
      <c r="AP28" s="17">
        <v>7.3921174463686595E-2</v>
      </c>
      <c r="AQ28" s="17"/>
      <c r="AR28" s="17">
        <v>0.11377118065879099</v>
      </c>
      <c r="AS28" s="17">
        <v>7.0574702695691799E-2</v>
      </c>
      <c r="AT28" s="17">
        <v>4.2522975767722397E-2</v>
      </c>
      <c r="AU28" s="17">
        <v>8.7184437968703801E-2</v>
      </c>
    </row>
    <row r="29" spans="2:47" x14ac:dyDescent="0.3">
      <c r="B29" t="s">
        <v>75</v>
      </c>
      <c r="C29" s="17">
        <v>0.364959462661956</v>
      </c>
      <c r="D29" s="17">
        <v>0.38891177551728401</v>
      </c>
      <c r="E29" s="17">
        <v>0.34247210002985001</v>
      </c>
      <c r="F29" s="17"/>
      <c r="G29" s="17">
        <v>0.282358713154027</v>
      </c>
      <c r="H29" s="17">
        <v>0.33764527207056499</v>
      </c>
      <c r="I29" s="17">
        <v>0.29808822162271298</v>
      </c>
      <c r="J29" s="17">
        <v>0.325933977283204</v>
      </c>
      <c r="K29" s="17">
        <v>0.39942129581756097</v>
      </c>
      <c r="L29" s="17">
        <v>0.50468811421409199</v>
      </c>
      <c r="M29" s="17"/>
      <c r="N29" s="17">
        <v>0.49411323726841</v>
      </c>
      <c r="O29" s="17">
        <v>0.38223312067662002</v>
      </c>
      <c r="P29" s="17">
        <v>0.32883487132105199</v>
      </c>
      <c r="Q29" s="17">
        <v>0.23806731076298701</v>
      </c>
      <c r="R29" s="17"/>
      <c r="S29" s="17">
        <v>0.33845428402744698</v>
      </c>
      <c r="T29" s="17">
        <v>0.36582479648045602</v>
      </c>
      <c r="U29" s="17">
        <v>0.35228226467170498</v>
      </c>
      <c r="V29" s="17">
        <v>0.34337041440731297</v>
      </c>
      <c r="W29" s="17">
        <v>0.36126186433513102</v>
      </c>
      <c r="X29" s="17">
        <v>0.34376825346142398</v>
      </c>
      <c r="Y29" s="17">
        <v>0.43130285548422598</v>
      </c>
      <c r="Z29" s="17">
        <v>0.34096544991974098</v>
      </c>
      <c r="AA29" s="17">
        <v>0.38105141404860399</v>
      </c>
      <c r="AB29" s="17">
        <v>0.402779348974178</v>
      </c>
      <c r="AC29" s="17">
        <v>0.33144452215728198</v>
      </c>
      <c r="AD29" s="17">
        <v>0.39391882615095603</v>
      </c>
      <c r="AE29" s="17"/>
      <c r="AF29" s="17">
        <v>0.37459174283100699</v>
      </c>
      <c r="AG29" s="17">
        <v>0.3543388769293</v>
      </c>
      <c r="AH29" s="17"/>
      <c r="AI29" s="17">
        <v>0.38109443252227798</v>
      </c>
      <c r="AJ29" s="17">
        <v>0.35690544543261998</v>
      </c>
      <c r="AK29" s="17"/>
      <c r="AL29" s="17">
        <v>0.35908312265403203</v>
      </c>
      <c r="AM29" s="17">
        <v>0.36632025408972402</v>
      </c>
      <c r="AN29" s="17"/>
      <c r="AO29" s="17">
        <v>0.33667745982984298</v>
      </c>
      <c r="AP29" s="17">
        <v>0.36742457862084299</v>
      </c>
      <c r="AQ29" s="17"/>
      <c r="AR29" s="17">
        <v>0.33264572119761998</v>
      </c>
      <c r="AS29" s="17">
        <v>0.43082945610210699</v>
      </c>
      <c r="AT29" s="17">
        <v>0.34428745079529299</v>
      </c>
      <c r="AU29" s="17">
        <v>0.37577009707682202</v>
      </c>
    </row>
    <row r="30" spans="2:47" x14ac:dyDescent="0.3">
      <c r="B30" t="s">
        <v>76</v>
      </c>
      <c r="C30" s="17">
        <v>0.36525467708248599</v>
      </c>
      <c r="D30" s="17">
        <v>0.34701855290634498</v>
      </c>
      <c r="E30" s="17">
        <v>0.38326660627936798</v>
      </c>
      <c r="F30" s="17"/>
      <c r="G30" s="17">
        <v>0.41632400151411703</v>
      </c>
      <c r="H30" s="17">
        <v>0.35517432437295599</v>
      </c>
      <c r="I30" s="17">
        <v>0.35912335749806001</v>
      </c>
      <c r="J30" s="17">
        <v>0.39479102903561802</v>
      </c>
      <c r="K30" s="17">
        <v>0.34780168579398402</v>
      </c>
      <c r="L30" s="17">
        <v>0.33238662547804099</v>
      </c>
      <c r="M30" s="17"/>
      <c r="N30" s="17">
        <v>0.29328881717653998</v>
      </c>
      <c r="O30" s="17">
        <v>0.38082569130473598</v>
      </c>
      <c r="P30" s="17">
        <v>0.37889611160839498</v>
      </c>
      <c r="Q30" s="17">
        <v>0.415861245349335</v>
      </c>
      <c r="R30" s="17"/>
      <c r="S30" s="17">
        <v>0.35376930024464798</v>
      </c>
      <c r="T30" s="17">
        <v>0.37495596407939802</v>
      </c>
      <c r="U30" s="17">
        <v>0.36915292329383897</v>
      </c>
      <c r="V30" s="17">
        <v>0.39564699611840698</v>
      </c>
      <c r="W30" s="17">
        <v>0.43601624426282598</v>
      </c>
      <c r="X30" s="17">
        <v>0.424790673470758</v>
      </c>
      <c r="Y30" s="17">
        <v>0.30566045561593602</v>
      </c>
      <c r="Z30" s="17">
        <v>0.34487513178549001</v>
      </c>
      <c r="AA30" s="17">
        <v>0.34645132809634599</v>
      </c>
      <c r="AB30" s="17">
        <v>0.32675900461617402</v>
      </c>
      <c r="AC30" s="17">
        <v>0.347460781277103</v>
      </c>
      <c r="AD30" s="17">
        <v>0.33192022076699301</v>
      </c>
      <c r="AE30" s="17"/>
      <c r="AF30" s="17">
        <v>0.36069426689228001</v>
      </c>
      <c r="AG30" s="17">
        <v>0.37235126209911901</v>
      </c>
      <c r="AH30" s="17"/>
      <c r="AI30" s="17">
        <v>0.361164492260454</v>
      </c>
      <c r="AJ30" s="17">
        <v>0.36729635545641498</v>
      </c>
      <c r="AK30" s="17"/>
      <c r="AL30" s="17">
        <v>0.38762329446438198</v>
      </c>
      <c r="AM30" s="17">
        <v>0.36007474829292502</v>
      </c>
      <c r="AN30" s="17"/>
      <c r="AO30" s="17">
        <v>0.37665815729799801</v>
      </c>
      <c r="AP30" s="17">
        <v>0.36426072692863798</v>
      </c>
      <c r="AQ30" s="17"/>
      <c r="AR30" s="17">
        <v>0.371566123771849</v>
      </c>
      <c r="AS30" s="17">
        <v>0.33247101718590499</v>
      </c>
      <c r="AT30" s="17">
        <v>0.39300240793155</v>
      </c>
      <c r="AU30" s="17">
        <v>0.34804726248783002</v>
      </c>
    </row>
    <row r="31" spans="2:47" x14ac:dyDescent="0.3">
      <c r="B31" t="s">
        <v>77</v>
      </c>
      <c r="C31" s="17">
        <v>0.154772708825517</v>
      </c>
      <c r="D31" s="17">
        <v>0.133201566665967</v>
      </c>
      <c r="E31" s="17">
        <v>0.17535150899884</v>
      </c>
      <c r="F31" s="17"/>
      <c r="G31" s="17">
        <v>0.157939465062824</v>
      </c>
      <c r="H31" s="17">
        <v>0.140315829510225</v>
      </c>
      <c r="I31" s="17">
        <v>0.22511249759176399</v>
      </c>
      <c r="J31" s="17">
        <v>0.20231230155642099</v>
      </c>
      <c r="K31" s="17">
        <v>0.165711935663896</v>
      </c>
      <c r="L31" s="17">
        <v>6.13965910359867E-2</v>
      </c>
      <c r="M31" s="17"/>
      <c r="N31" s="17">
        <v>7.5416794115632096E-2</v>
      </c>
      <c r="O31" s="17">
        <v>0.153324504312805</v>
      </c>
      <c r="P31" s="17">
        <v>0.17798438337747399</v>
      </c>
      <c r="Q31" s="17">
        <v>0.22096994045913701</v>
      </c>
      <c r="R31" s="17"/>
      <c r="S31" s="17">
        <v>0.14621702359659999</v>
      </c>
      <c r="T31" s="17">
        <v>0.16130626004995599</v>
      </c>
      <c r="U31" s="17">
        <v>0.19123957909806</v>
      </c>
      <c r="V31" s="17">
        <v>0.14061669576806299</v>
      </c>
      <c r="W31" s="17">
        <v>0.123441080028503</v>
      </c>
      <c r="X31" s="17">
        <v>0.13671289956215901</v>
      </c>
      <c r="Y31" s="17">
        <v>0.162843163863821</v>
      </c>
      <c r="Z31" s="17">
        <v>0.183223392728388</v>
      </c>
      <c r="AA31" s="17">
        <v>0.15446564442963001</v>
      </c>
      <c r="AB31" s="17">
        <v>0.14274504259358001</v>
      </c>
      <c r="AC31" s="17">
        <v>0.21707409835747099</v>
      </c>
      <c r="AD31" s="17">
        <v>0.11267588560051001</v>
      </c>
      <c r="AE31" s="17"/>
      <c r="AF31" s="17">
        <v>0.15096688192753399</v>
      </c>
      <c r="AG31" s="17">
        <v>0.15850556178195799</v>
      </c>
      <c r="AH31" s="17"/>
      <c r="AI31" s="17">
        <v>0.12521997619674799</v>
      </c>
      <c r="AJ31" s="17">
        <v>0.16952440776431699</v>
      </c>
      <c r="AK31" s="17"/>
      <c r="AL31" s="17">
        <v>0.137282626013912</v>
      </c>
      <c r="AM31" s="17">
        <v>0.15882290924429501</v>
      </c>
      <c r="AN31" s="17"/>
      <c r="AO31" s="17">
        <v>0.120027882013443</v>
      </c>
      <c r="AP31" s="17">
        <v>0.15780113745455199</v>
      </c>
      <c r="AQ31" s="17"/>
      <c r="AR31" s="17">
        <v>0.15174476231158501</v>
      </c>
      <c r="AS31" s="17">
        <v>0.13799129749125599</v>
      </c>
      <c r="AT31" s="17">
        <v>0.17566126776624999</v>
      </c>
      <c r="AU31" s="17">
        <v>0.14776225183309699</v>
      </c>
    </row>
    <row r="32" spans="2:47" x14ac:dyDescent="0.3">
      <c r="B32" t="s">
        <v>78</v>
      </c>
      <c r="C32" s="17">
        <v>3.1666872566997198E-2</v>
      </c>
      <c r="D32" s="17">
        <v>1.91496205367063E-2</v>
      </c>
      <c r="E32" s="17">
        <v>4.2893138789068003E-2</v>
      </c>
      <c r="F32" s="17"/>
      <c r="G32" s="17">
        <v>3.6195403447188003E-2</v>
      </c>
      <c r="H32" s="17">
        <v>3.6892416049603902E-2</v>
      </c>
      <c r="I32" s="17">
        <v>4.3351410907277801E-2</v>
      </c>
      <c r="J32" s="17">
        <v>3.47198312634171E-2</v>
      </c>
      <c r="K32" s="17">
        <v>3.4453789638559197E-2</v>
      </c>
      <c r="L32" s="17">
        <v>1.05933074836724E-2</v>
      </c>
      <c r="M32" s="17"/>
      <c r="N32" s="17">
        <v>1.1114898998475901E-2</v>
      </c>
      <c r="O32" s="17">
        <v>2.14252224154577E-2</v>
      </c>
      <c r="P32" s="17">
        <v>3.1880226737901002E-2</v>
      </c>
      <c r="Q32" s="17">
        <v>6.4783236539193004E-2</v>
      </c>
      <c r="R32" s="17"/>
      <c r="S32" s="17">
        <v>3.9160064197739597E-2</v>
      </c>
      <c r="T32" s="17">
        <v>3.2711034893370003E-2</v>
      </c>
      <c r="U32" s="17">
        <v>2.54793986303396E-2</v>
      </c>
      <c r="V32" s="17">
        <v>3.4173036555705701E-2</v>
      </c>
      <c r="W32" s="17">
        <v>2.90328562952748E-2</v>
      </c>
      <c r="X32" s="17">
        <v>1.77866090889226E-2</v>
      </c>
      <c r="Y32" s="17">
        <v>3.7037316207896603E-2</v>
      </c>
      <c r="Z32" s="17">
        <v>4.31287267608223E-2</v>
      </c>
      <c r="AA32" s="17">
        <v>4.1003214296711499E-2</v>
      </c>
      <c r="AB32" s="17">
        <v>2.1237603592537901E-2</v>
      </c>
      <c r="AC32" s="17">
        <v>2.4299626883233401E-2</v>
      </c>
      <c r="AD32" s="17">
        <v>2.8702967191239302E-2</v>
      </c>
      <c r="AE32" s="17"/>
      <c r="AF32" s="17">
        <v>3.08311040796359E-2</v>
      </c>
      <c r="AG32" s="17">
        <v>3.17944349202691E-2</v>
      </c>
      <c r="AH32" s="17"/>
      <c r="AI32" s="17">
        <v>2.49851095650633E-2</v>
      </c>
      <c r="AJ32" s="17">
        <v>3.5002176866031201E-2</v>
      </c>
      <c r="AK32" s="17"/>
      <c r="AL32" s="17">
        <v>2.90715320661264E-2</v>
      </c>
      <c r="AM32" s="17">
        <v>3.22678788227551E-2</v>
      </c>
      <c r="AN32" s="17"/>
      <c r="AO32" s="17">
        <v>2.0781158959215802E-2</v>
      </c>
      <c r="AP32" s="17">
        <v>3.2615693147269101E-2</v>
      </c>
      <c r="AQ32" s="17"/>
      <c r="AR32" s="17">
        <v>2.8580692536147801E-2</v>
      </c>
      <c r="AS32" s="17">
        <v>2.5001804197410701E-2</v>
      </c>
      <c r="AT32" s="17">
        <v>3.8344056411118502E-2</v>
      </c>
      <c r="AU32" s="17">
        <v>3.6989854231577003E-2</v>
      </c>
    </row>
    <row r="33" spans="2:47" x14ac:dyDescent="0.3">
      <c r="B33" t="s">
        <v>79</v>
      </c>
      <c r="C33" s="17">
        <v>3.65786274850026E-3</v>
      </c>
      <c r="D33" s="17">
        <v>4.3234357736269997E-3</v>
      </c>
      <c r="E33" s="17">
        <v>3.0232276347649102E-3</v>
      </c>
      <c r="F33" s="17"/>
      <c r="G33" s="17">
        <v>3.5446838032065701E-3</v>
      </c>
      <c r="H33" s="17">
        <v>5.7700200727123802E-3</v>
      </c>
      <c r="I33" s="17">
        <v>5.3705218686300599E-3</v>
      </c>
      <c r="J33" s="17">
        <v>3.7602999300047702E-3</v>
      </c>
      <c r="K33" s="17">
        <v>0</v>
      </c>
      <c r="L33" s="17">
        <v>2.9907061693760298E-3</v>
      </c>
      <c r="M33" s="17"/>
      <c r="N33" s="17">
        <v>0</v>
      </c>
      <c r="O33" s="17">
        <v>2.7709095760264802E-3</v>
      </c>
      <c r="P33" s="17">
        <v>3.48471219110121E-3</v>
      </c>
      <c r="Q33" s="17">
        <v>8.7360529814578796E-3</v>
      </c>
      <c r="R33" s="17"/>
      <c r="S33" s="17">
        <v>5.0862642681846204E-3</v>
      </c>
      <c r="T33" s="17">
        <v>1.4270799530706399E-3</v>
      </c>
      <c r="U33" s="17">
        <v>3.2401502988724101E-3</v>
      </c>
      <c r="V33" s="17">
        <v>2.0283949127003998E-3</v>
      </c>
      <c r="W33" s="17">
        <v>6.5375239713213297E-3</v>
      </c>
      <c r="X33" s="17">
        <v>8.0723027353906199E-3</v>
      </c>
      <c r="Y33" s="17">
        <v>3.5275446482609901E-3</v>
      </c>
      <c r="Z33" s="17">
        <v>0</v>
      </c>
      <c r="AA33" s="17">
        <v>4.7018391638559897E-3</v>
      </c>
      <c r="AB33" s="17">
        <v>0</v>
      </c>
      <c r="AC33" s="17">
        <v>0</v>
      </c>
      <c r="AD33" s="17">
        <v>1.1158400574002801E-2</v>
      </c>
      <c r="AE33" s="17"/>
      <c r="AF33" s="17">
        <v>1.9989008290971998E-3</v>
      </c>
      <c r="AG33" s="17">
        <v>4.7422958971401101E-3</v>
      </c>
      <c r="AH33" s="17"/>
      <c r="AI33" s="17">
        <v>2.68275169302395E-3</v>
      </c>
      <c r="AJ33" s="17">
        <v>4.14460436062037E-3</v>
      </c>
      <c r="AK33" s="17"/>
      <c r="AL33" s="17">
        <v>0</v>
      </c>
      <c r="AM33" s="17">
        <v>4.5049186141235603E-3</v>
      </c>
      <c r="AN33" s="17"/>
      <c r="AO33" s="17">
        <v>0</v>
      </c>
      <c r="AP33" s="17">
        <v>3.9766893850109002E-3</v>
      </c>
      <c r="AQ33" s="17"/>
      <c r="AR33" s="17">
        <v>1.69151952400748E-3</v>
      </c>
      <c r="AS33" s="17">
        <v>3.1317223276289999E-3</v>
      </c>
      <c r="AT33" s="17">
        <v>6.1818413280661502E-3</v>
      </c>
      <c r="AU33" s="17">
        <v>4.2460964019712701E-3</v>
      </c>
    </row>
    <row r="34" spans="2:47" x14ac:dyDescent="0.3"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</row>
    <row r="35" spans="2:47" x14ac:dyDescent="0.3">
      <c r="B35" s="6" t="s">
        <v>97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</row>
    <row r="36" spans="2:47" x14ac:dyDescent="0.3">
      <c r="B36" s="24" t="s">
        <v>71</v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</row>
    <row r="37" spans="2:47" x14ac:dyDescent="0.3">
      <c r="B37" t="s">
        <v>90</v>
      </c>
      <c r="C37" s="17">
        <v>0.2019890231192</v>
      </c>
      <c r="D37" s="17">
        <v>0.167740288243449</v>
      </c>
      <c r="E37" s="17">
        <v>0.234873408240937</v>
      </c>
      <c r="F37" s="17"/>
      <c r="G37" s="17">
        <v>0.220263403867269</v>
      </c>
      <c r="H37" s="17">
        <v>0.19354275324033901</v>
      </c>
      <c r="I37" s="17">
        <v>0.22868747459184599</v>
      </c>
      <c r="J37" s="17">
        <v>0.23807703085099499</v>
      </c>
      <c r="K37" s="17">
        <v>0.20559961171669799</v>
      </c>
      <c r="L37" s="17">
        <v>0.14339887780998101</v>
      </c>
      <c r="M37" s="17"/>
      <c r="N37" s="17">
        <v>0.13516680872195699</v>
      </c>
      <c r="O37" s="17">
        <v>0.21189238092315599</v>
      </c>
      <c r="P37" s="17">
        <v>0.229030186928774</v>
      </c>
      <c r="Q37" s="17">
        <v>0.23917492561322901</v>
      </c>
      <c r="R37" s="17"/>
      <c r="S37" s="17">
        <v>0.170490901899989</v>
      </c>
      <c r="T37" s="17">
        <v>0.211678361637956</v>
      </c>
      <c r="U37" s="17">
        <v>0.20860351676650701</v>
      </c>
      <c r="V37" s="17">
        <v>0.17118755968492999</v>
      </c>
      <c r="W37" s="17">
        <v>0.18846684639171499</v>
      </c>
      <c r="X37" s="17">
        <v>0.22092575154668001</v>
      </c>
      <c r="Y37" s="17">
        <v>0.20115982044863301</v>
      </c>
      <c r="Z37" s="17">
        <v>0.22779039693629899</v>
      </c>
      <c r="AA37" s="17">
        <v>0.217661060824971</v>
      </c>
      <c r="AB37" s="17">
        <v>0.213656696387478</v>
      </c>
      <c r="AC37" s="17">
        <v>0.22282304528185101</v>
      </c>
      <c r="AD37" s="17">
        <v>0.19715310308157499</v>
      </c>
      <c r="AE37" s="17"/>
      <c r="AF37" s="17">
        <v>0.205939656817932</v>
      </c>
      <c r="AG37" s="17">
        <v>0.19837604131674599</v>
      </c>
      <c r="AH37" s="17"/>
      <c r="AI37" s="17">
        <v>0.18007214354899101</v>
      </c>
      <c r="AJ37" s="17">
        <v>0.21292916910024901</v>
      </c>
      <c r="AK37" s="17"/>
      <c r="AL37" s="17">
        <v>0.21458429480654001</v>
      </c>
      <c r="AM37" s="17">
        <v>0.19907232025322899</v>
      </c>
      <c r="AN37" s="17"/>
      <c r="AO37" s="17">
        <v>0.187755718900596</v>
      </c>
      <c r="AP37" s="17">
        <v>0.20322962639561101</v>
      </c>
      <c r="AQ37" s="17"/>
      <c r="AR37" s="17">
        <v>0.221321106166322</v>
      </c>
      <c r="AS37" s="17">
        <v>0.18065521410105301</v>
      </c>
      <c r="AT37" s="17">
        <v>0.23130413526664501</v>
      </c>
      <c r="AU37" s="17">
        <v>0.12907095843344599</v>
      </c>
    </row>
    <row r="38" spans="2:47" x14ac:dyDescent="0.3">
      <c r="B38" t="s">
        <v>91</v>
      </c>
      <c r="C38" s="17">
        <v>0.27626042837012998</v>
      </c>
      <c r="D38" s="17">
        <v>0.27199176626231503</v>
      </c>
      <c r="E38" s="17">
        <v>0.27992020322837202</v>
      </c>
      <c r="F38" s="17"/>
      <c r="G38" s="17">
        <v>0.29120944280104899</v>
      </c>
      <c r="H38" s="17">
        <v>0.29915860643909298</v>
      </c>
      <c r="I38" s="17">
        <v>0.29670480758534501</v>
      </c>
      <c r="J38" s="17">
        <v>0.301855079027189</v>
      </c>
      <c r="K38" s="17">
        <v>0.25990799446563301</v>
      </c>
      <c r="L38" s="17">
        <v>0.22137263178915001</v>
      </c>
      <c r="M38" s="17"/>
      <c r="N38" s="17">
        <v>0.27317965754228801</v>
      </c>
      <c r="O38" s="17">
        <v>0.27764334278116098</v>
      </c>
      <c r="P38" s="17">
        <v>0.28941014002938598</v>
      </c>
      <c r="Q38" s="17">
        <v>0.26860597491354099</v>
      </c>
      <c r="R38" s="17"/>
      <c r="S38" s="17">
        <v>0.317868596930587</v>
      </c>
      <c r="T38" s="17">
        <v>0.24992389870305301</v>
      </c>
      <c r="U38" s="17">
        <v>0.27022969960036303</v>
      </c>
      <c r="V38" s="17">
        <v>0.25096530595523903</v>
      </c>
      <c r="W38" s="17">
        <v>0.28654846982055299</v>
      </c>
      <c r="X38" s="17">
        <v>0.24159571929611301</v>
      </c>
      <c r="Y38" s="17">
        <v>0.25913557773502199</v>
      </c>
      <c r="Z38" s="17">
        <v>0.32386329013062598</v>
      </c>
      <c r="AA38" s="17">
        <v>0.26818429200107902</v>
      </c>
      <c r="AB38" s="17">
        <v>0.29443385997474802</v>
      </c>
      <c r="AC38" s="17">
        <v>0.26594312620347699</v>
      </c>
      <c r="AD38" s="17">
        <v>0.34275582912571001</v>
      </c>
      <c r="AE38" s="17"/>
      <c r="AF38" s="17">
        <v>0.27926979889149001</v>
      </c>
      <c r="AG38" s="17">
        <v>0.27249731708943797</v>
      </c>
      <c r="AH38" s="17"/>
      <c r="AI38" s="17">
        <v>0.296611256081242</v>
      </c>
      <c r="AJ38" s="17">
        <v>0.26610200115052901</v>
      </c>
      <c r="AK38" s="17"/>
      <c r="AL38" s="17">
        <v>0.26667338800454699</v>
      </c>
      <c r="AM38" s="17">
        <v>0.27848051133496099</v>
      </c>
      <c r="AN38" s="17"/>
      <c r="AO38" s="17">
        <v>0.26241644285981602</v>
      </c>
      <c r="AP38" s="17">
        <v>0.277467097848903</v>
      </c>
      <c r="AQ38" s="17"/>
      <c r="AR38" s="17">
        <v>0.316290652017302</v>
      </c>
      <c r="AS38" s="17">
        <v>0.26314425332452102</v>
      </c>
      <c r="AT38" s="17">
        <v>0.281752417265003</v>
      </c>
      <c r="AU38" s="17">
        <v>0.186815264548128</v>
      </c>
    </row>
    <row r="39" spans="2:47" x14ac:dyDescent="0.3">
      <c r="B39" t="s">
        <v>92</v>
      </c>
      <c r="C39" s="17">
        <v>0.34376981626208403</v>
      </c>
      <c r="D39" s="17">
        <v>0.35884220715065901</v>
      </c>
      <c r="E39" s="17">
        <v>0.33039118795641098</v>
      </c>
      <c r="F39" s="17"/>
      <c r="G39" s="17">
        <v>0.23760717885056001</v>
      </c>
      <c r="H39" s="17">
        <v>0.31314828800268901</v>
      </c>
      <c r="I39" s="17">
        <v>0.33014226596704699</v>
      </c>
      <c r="J39" s="17">
        <v>0.34218389532999299</v>
      </c>
      <c r="K39" s="17">
        <v>0.37206899061004101</v>
      </c>
      <c r="L39" s="17">
        <v>0.43227741561910998</v>
      </c>
      <c r="M39" s="17"/>
      <c r="N39" s="17">
        <v>0.39483418604321602</v>
      </c>
      <c r="O39" s="17">
        <v>0.35541225096978801</v>
      </c>
      <c r="P39" s="17">
        <v>0.32855055813930001</v>
      </c>
      <c r="Q39" s="17">
        <v>0.28698811488077802</v>
      </c>
      <c r="R39" s="17"/>
      <c r="S39" s="17">
        <v>0.307804819485964</v>
      </c>
      <c r="T39" s="17">
        <v>0.36751390059891897</v>
      </c>
      <c r="U39" s="17">
        <v>0.33374334450879001</v>
      </c>
      <c r="V39" s="17">
        <v>0.40697080798692498</v>
      </c>
      <c r="W39" s="17">
        <v>0.356136069374558</v>
      </c>
      <c r="X39" s="17">
        <v>0.34447961979410102</v>
      </c>
      <c r="Y39" s="17">
        <v>0.34883821511503899</v>
      </c>
      <c r="Z39" s="17">
        <v>0.34706662399583699</v>
      </c>
      <c r="AA39" s="17">
        <v>0.34206207151623202</v>
      </c>
      <c r="AB39" s="17">
        <v>0.31440244337440698</v>
      </c>
      <c r="AC39" s="17">
        <v>0.36612256256976999</v>
      </c>
      <c r="AD39" s="17">
        <v>0.25417107277659601</v>
      </c>
      <c r="AE39" s="17"/>
      <c r="AF39" s="17">
        <v>0.34425230758549202</v>
      </c>
      <c r="AG39" s="17">
        <v>0.342641504806458</v>
      </c>
      <c r="AH39" s="17"/>
      <c r="AI39" s="17">
        <v>0.33871292157692601</v>
      </c>
      <c r="AJ39" s="17">
        <v>0.34629404266435099</v>
      </c>
      <c r="AK39" s="17"/>
      <c r="AL39" s="17">
        <v>0.31054872738426598</v>
      </c>
      <c r="AM39" s="17">
        <v>0.35146286549086803</v>
      </c>
      <c r="AN39" s="17"/>
      <c r="AO39" s="17">
        <v>0.32360329313907399</v>
      </c>
      <c r="AP39" s="17">
        <v>0.34552757077052199</v>
      </c>
      <c r="AQ39" s="17"/>
      <c r="AR39" s="17">
        <v>0.29767513350580299</v>
      </c>
      <c r="AS39" s="17">
        <v>0.37691707810313102</v>
      </c>
      <c r="AT39" s="17">
        <v>0.34084624149661003</v>
      </c>
      <c r="AU39" s="17">
        <v>0.40859655131392703</v>
      </c>
    </row>
    <row r="40" spans="2:47" x14ac:dyDescent="0.3">
      <c r="B40" t="s">
        <v>93</v>
      </c>
      <c r="C40" s="17">
        <v>9.2159416041203604E-2</v>
      </c>
      <c r="D40" s="17">
        <v>0.119708393333659</v>
      </c>
      <c r="E40" s="17">
        <v>6.5129027699941097E-2</v>
      </c>
      <c r="F40" s="17"/>
      <c r="G40" s="17">
        <v>0.172703934130648</v>
      </c>
      <c r="H40" s="17">
        <v>0.115434410165441</v>
      </c>
      <c r="I40" s="17">
        <v>7.4808144617501807E-2</v>
      </c>
      <c r="J40" s="17">
        <v>4.61785143923139E-2</v>
      </c>
      <c r="K40" s="17">
        <v>5.2982732325354102E-2</v>
      </c>
      <c r="L40" s="17">
        <v>9.7559645752837099E-2</v>
      </c>
      <c r="M40" s="17"/>
      <c r="N40" s="17">
        <v>0.12494725579796501</v>
      </c>
      <c r="O40" s="17">
        <v>8.8342632079826705E-2</v>
      </c>
      <c r="P40" s="17">
        <v>8.2133785346407695E-2</v>
      </c>
      <c r="Q40" s="17">
        <v>7.0089362769466798E-2</v>
      </c>
      <c r="R40" s="17"/>
      <c r="S40" s="17">
        <v>0.121615962825741</v>
      </c>
      <c r="T40" s="17">
        <v>0.108072639988172</v>
      </c>
      <c r="U40" s="17">
        <v>0.10291216495688101</v>
      </c>
      <c r="V40" s="17">
        <v>6.6363099100259004E-2</v>
      </c>
      <c r="W40" s="17">
        <v>9.2138151853987896E-2</v>
      </c>
      <c r="X40" s="17">
        <v>0.10037700653470399</v>
      </c>
      <c r="Y40" s="17">
        <v>9.7651986253859194E-2</v>
      </c>
      <c r="Z40" s="17">
        <v>5.8163277466337399E-2</v>
      </c>
      <c r="AA40" s="17">
        <v>6.8824230584979093E-2</v>
      </c>
      <c r="AB40" s="17">
        <v>7.46497914958794E-2</v>
      </c>
      <c r="AC40" s="17">
        <v>8.0721622494301107E-2</v>
      </c>
      <c r="AD40" s="17">
        <v>9.7403439347831494E-2</v>
      </c>
      <c r="AE40" s="17"/>
      <c r="AF40" s="17">
        <v>9.04468429247864E-2</v>
      </c>
      <c r="AG40" s="17">
        <v>9.3942636842086105E-2</v>
      </c>
      <c r="AH40" s="17"/>
      <c r="AI40" s="17">
        <v>0.110687824392282</v>
      </c>
      <c r="AJ40" s="17">
        <v>8.2910677346082998E-2</v>
      </c>
      <c r="AK40" s="17"/>
      <c r="AL40" s="17">
        <v>0.11277354321982801</v>
      </c>
      <c r="AM40" s="17">
        <v>8.7385776749101196E-2</v>
      </c>
      <c r="AN40" s="17"/>
      <c r="AO40" s="17">
        <v>0.114323794615806</v>
      </c>
      <c r="AP40" s="17">
        <v>9.0227524453913702E-2</v>
      </c>
      <c r="AQ40" s="17"/>
      <c r="AR40" s="17">
        <v>0.111064356565913</v>
      </c>
      <c r="AS40" s="17">
        <v>0.102635457859356</v>
      </c>
      <c r="AT40" s="17">
        <v>7.7069506994300999E-2</v>
      </c>
      <c r="AU40" s="17">
        <v>5.8049804956525501E-2</v>
      </c>
    </row>
    <row r="41" spans="2:47" x14ac:dyDescent="0.3">
      <c r="B41" t="s">
        <v>94</v>
      </c>
      <c r="C41" s="17">
        <v>2.0981738998302701E-2</v>
      </c>
      <c r="D41" s="17">
        <v>2.8373553180147299E-2</v>
      </c>
      <c r="E41" s="17">
        <v>1.3858758470181301E-2</v>
      </c>
      <c r="F41" s="17"/>
      <c r="G41" s="17">
        <v>5.8393567932859297E-2</v>
      </c>
      <c r="H41" s="17">
        <v>3.53899445962804E-2</v>
      </c>
      <c r="I41" s="17">
        <v>1.7821110443798499E-2</v>
      </c>
      <c r="J41" s="17">
        <v>9.6206071700445806E-3</v>
      </c>
      <c r="K41" s="17">
        <v>4.3594958389493602E-3</v>
      </c>
      <c r="L41" s="17">
        <v>7.4355705771389996E-3</v>
      </c>
      <c r="M41" s="17"/>
      <c r="N41" s="17">
        <v>3.7391273238787097E-2</v>
      </c>
      <c r="O41" s="17">
        <v>1.44449001858251E-2</v>
      </c>
      <c r="P41" s="17">
        <v>1.5025411393550899E-2</v>
      </c>
      <c r="Q41" s="17">
        <v>1.5594525792549401E-2</v>
      </c>
      <c r="R41" s="17"/>
      <c r="S41" s="17">
        <v>4.0703475401036103E-2</v>
      </c>
      <c r="T41" s="17">
        <v>9.8068911134499195E-3</v>
      </c>
      <c r="U41" s="17">
        <v>7.7398734214772702E-3</v>
      </c>
      <c r="V41" s="17">
        <v>6.4226886290345104E-3</v>
      </c>
      <c r="W41" s="17">
        <v>1.3798252649603099E-2</v>
      </c>
      <c r="X41" s="17">
        <v>2.70698763843789E-2</v>
      </c>
      <c r="Y41" s="17">
        <v>1.25450183945122E-2</v>
      </c>
      <c r="Z41" s="17">
        <v>2.2196363655244099E-2</v>
      </c>
      <c r="AA41" s="17">
        <v>2.5864918756755499E-2</v>
      </c>
      <c r="AB41" s="17">
        <v>3.4299910847965201E-2</v>
      </c>
      <c r="AC41" s="17">
        <v>1.4625461763998201E-2</v>
      </c>
      <c r="AD41" s="17">
        <v>2.8598571317316E-2</v>
      </c>
      <c r="AE41" s="17"/>
      <c r="AF41" s="17">
        <v>2.1726552366453301E-2</v>
      </c>
      <c r="AG41" s="17">
        <v>2.0161968048159298E-2</v>
      </c>
      <c r="AH41" s="17"/>
      <c r="AI41" s="17">
        <v>2.73839034307722E-2</v>
      </c>
      <c r="AJ41" s="17">
        <v>1.7786000605821799E-2</v>
      </c>
      <c r="AK41" s="17"/>
      <c r="AL41" s="17">
        <v>3.2648281421725503E-2</v>
      </c>
      <c r="AM41" s="17">
        <v>1.82801031331093E-2</v>
      </c>
      <c r="AN41" s="17"/>
      <c r="AO41" s="17">
        <v>5.6797765971020299E-2</v>
      </c>
      <c r="AP41" s="17">
        <v>1.7859942419804101E-2</v>
      </c>
      <c r="AQ41" s="17"/>
      <c r="AR41" s="17">
        <v>3.69150807031133E-2</v>
      </c>
      <c r="AS41" s="17">
        <v>1.5156361974995E-2</v>
      </c>
      <c r="AT41" s="17">
        <v>8.1856676229269103E-3</v>
      </c>
      <c r="AU41" s="17">
        <v>1.7641138240934301E-2</v>
      </c>
    </row>
    <row r="42" spans="2:47" x14ac:dyDescent="0.3">
      <c r="B42" t="s">
        <v>95</v>
      </c>
      <c r="C42" s="17">
        <v>6.27985209564971E-2</v>
      </c>
      <c r="D42" s="17">
        <v>5.0634035058703099E-2</v>
      </c>
      <c r="E42" s="17">
        <v>7.4430194572375805E-2</v>
      </c>
      <c r="F42" s="17"/>
      <c r="G42" s="17">
        <v>1.6413239989007601E-2</v>
      </c>
      <c r="H42" s="17">
        <v>4.0937525834208198E-2</v>
      </c>
      <c r="I42" s="17">
        <v>4.8171170996441103E-2</v>
      </c>
      <c r="J42" s="17">
        <v>6.0990390894011301E-2</v>
      </c>
      <c r="K42" s="17">
        <v>0.103870997137194</v>
      </c>
      <c r="L42" s="17">
        <v>9.70991313395939E-2</v>
      </c>
      <c r="M42" s="17"/>
      <c r="N42" s="17">
        <v>3.3816146399981699E-2</v>
      </c>
      <c r="O42" s="17">
        <v>5.0666121548625001E-2</v>
      </c>
      <c r="P42" s="17">
        <v>5.2199073135365398E-2</v>
      </c>
      <c r="Q42" s="17">
        <v>0.116945187047633</v>
      </c>
      <c r="R42" s="17"/>
      <c r="S42" s="17">
        <v>4.0238348559625998E-2</v>
      </c>
      <c r="T42" s="17">
        <v>5.0709287745759599E-2</v>
      </c>
      <c r="U42" s="17">
        <v>7.6771400745981599E-2</v>
      </c>
      <c r="V42" s="17">
        <v>9.4459610190044493E-2</v>
      </c>
      <c r="W42" s="17">
        <v>5.7684281064565399E-2</v>
      </c>
      <c r="X42" s="17">
        <v>6.3018043472179999E-2</v>
      </c>
      <c r="Y42" s="17">
        <v>7.8547708277623501E-2</v>
      </c>
      <c r="Z42" s="17">
        <v>2.0920047815656501E-2</v>
      </c>
      <c r="AA42" s="17">
        <v>7.3097573654273995E-2</v>
      </c>
      <c r="AB42" s="17">
        <v>6.8557297919522905E-2</v>
      </c>
      <c r="AC42" s="17">
        <v>4.97641816866028E-2</v>
      </c>
      <c r="AD42" s="17">
        <v>7.9917984350971097E-2</v>
      </c>
      <c r="AE42" s="17"/>
      <c r="AF42" s="17">
        <v>5.6496749065556399E-2</v>
      </c>
      <c r="AG42" s="17">
        <v>7.0093060272181207E-2</v>
      </c>
      <c r="AH42" s="17"/>
      <c r="AI42" s="17">
        <v>4.6531950969786601E-2</v>
      </c>
      <c r="AJ42" s="17">
        <v>7.0918228403694897E-2</v>
      </c>
      <c r="AK42" s="17"/>
      <c r="AL42" s="17">
        <v>6.0254858943858798E-2</v>
      </c>
      <c r="AM42" s="17">
        <v>6.3387559959902001E-2</v>
      </c>
      <c r="AN42" s="17"/>
      <c r="AO42" s="17">
        <v>5.51029845136871E-2</v>
      </c>
      <c r="AP42" s="17">
        <v>6.3469279311553495E-2</v>
      </c>
      <c r="AQ42" s="17"/>
      <c r="AR42" s="17">
        <v>1.62126672562567E-2</v>
      </c>
      <c r="AS42" s="17">
        <v>5.9500972501649901E-2</v>
      </c>
      <c r="AT42" s="17">
        <v>5.8240516934225502E-2</v>
      </c>
      <c r="AU42" s="17">
        <v>0.19504644064752699</v>
      </c>
    </row>
    <row r="43" spans="2:47" x14ac:dyDescent="0.3">
      <c r="B43" t="s">
        <v>79</v>
      </c>
      <c r="C43" s="17">
        <v>2.04105625258212E-3</v>
      </c>
      <c r="D43" s="17">
        <v>2.7097567710679402E-3</v>
      </c>
      <c r="E43" s="17">
        <v>1.39721983178162E-3</v>
      </c>
      <c r="F43" s="17"/>
      <c r="G43" s="17">
        <v>3.4092324286069402E-3</v>
      </c>
      <c r="H43" s="17">
        <v>2.3884717219491499E-3</v>
      </c>
      <c r="I43" s="17">
        <v>3.6650257980214598E-3</v>
      </c>
      <c r="J43" s="17">
        <v>1.0944823354535401E-3</v>
      </c>
      <c r="K43" s="17">
        <v>1.2101779061313E-3</v>
      </c>
      <c r="L43" s="17">
        <v>8.5672711218881103E-4</v>
      </c>
      <c r="M43" s="17"/>
      <c r="N43" s="17">
        <v>6.64672255805119E-4</v>
      </c>
      <c r="O43" s="17">
        <v>1.5983715116188401E-3</v>
      </c>
      <c r="P43" s="17">
        <v>3.6508450272161601E-3</v>
      </c>
      <c r="Q43" s="17">
        <v>2.6019089828022298E-3</v>
      </c>
      <c r="R43" s="17"/>
      <c r="S43" s="17">
        <v>1.27789489705649E-3</v>
      </c>
      <c r="T43" s="17">
        <v>2.2950202126908199E-3</v>
      </c>
      <c r="U43" s="17">
        <v>0</v>
      </c>
      <c r="V43" s="17">
        <v>3.6309284535676399E-3</v>
      </c>
      <c r="W43" s="17">
        <v>5.2279288450181004E-3</v>
      </c>
      <c r="X43" s="17">
        <v>2.5339829718432098E-3</v>
      </c>
      <c r="Y43" s="17">
        <v>2.1216737753113101E-3</v>
      </c>
      <c r="Z43" s="17">
        <v>0</v>
      </c>
      <c r="AA43" s="17">
        <v>4.3058526617099904E-3</v>
      </c>
      <c r="AB43" s="17">
        <v>0</v>
      </c>
      <c r="AC43" s="17">
        <v>0</v>
      </c>
      <c r="AD43" s="17">
        <v>0</v>
      </c>
      <c r="AE43" s="17"/>
      <c r="AF43" s="17">
        <v>1.86809234828963E-3</v>
      </c>
      <c r="AG43" s="17">
        <v>2.2874716249310601E-3</v>
      </c>
      <c r="AH43" s="17"/>
      <c r="AI43" s="17">
        <v>0</v>
      </c>
      <c r="AJ43" s="17">
        <v>3.0598807292714502E-3</v>
      </c>
      <c r="AK43" s="17"/>
      <c r="AL43" s="17">
        <v>2.5169062192344199E-3</v>
      </c>
      <c r="AM43" s="17">
        <v>1.93086307882929E-3</v>
      </c>
      <c r="AN43" s="17"/>
      <c r="AO43" s="17">
        <v>0</v>
      </c>
      <c r="AP43" s="17">
        <v>2.2189587996928801E-3</v>
      </c>
      <c r="AQ43" s="17"/>
      <c r="AR43" s="17">
        <v>5.2100378528880797E-4</v>
      </c>
      <c r="AS43" s="17">
        <v>1.9906621352944699E-3</v>
      </c>
      <c r="AT43" s="17">
        <v>2.6015144202893399E-3</v>
      </c>
      <c r="AU43" s="17">
        <v>4.7798418595128003E-3</v>
      </c>
    </row>
    <row r="44" spans="2:47" x14ac:dyDescent="0.3"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</row>
    <row r="45" spans="2:47" x14ac:dyDescent="0.3">
      <c r="B45" s="6" t="s">
        <v>98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</row>
    <row r="46" spans="2:47" x14ac:dyDescent="0.3">
      <c r="B46" s="24" t="s">
        <v>71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</row>
    <row r="47" spans="2:47" x14ac:dyDescent="0.3">
      <c r="B47" t="s">
        <v>90</v>
      </c>
      <c r="C47" s="17">
        <v>0.19504607308501701</v>
      </c>
      <c r="D47" s="17">
        <v>0.166786087409975</v>
      </c>
      <c r="E47" s="17">
        <v>0.22229599947124601</v>
      </c>
      <c r="F47" s="17"/>
      <c r="G47" s="17">
        <v>0.228823597508025</v>
      </c>
      <c r="H47" s="17">
        <v>0.17099850277904399</v>
      </c>
      <c r="I47" s="17">
        <v>0.22505710477676499</v>
      </c>
      <c r="J47" s="17">
        <v>0.23898891090246399</v>
      </c>
      <c r="K47" s="17">
        <v>0.20613407643559101</v>
      </c>
      <c r="L47" s="17">
        <v>0.124803376121042</v>
      </c>
      <c r="M47" s="17"/>
      <c r="N47" s="17">
        <v>0.14067036132695801</v>
      </c>
      <c r="O47" s="17">
        <v>0.209822154433084</v>
      </c>
      <c r="P47" s="17">
        <v>0.22445560016479099</v>
      </c>
      <c r="Q47" s="17">
        <v>0.212483379254122</v>
      </c>
      <c r="R47" s="17"/>
      <c r="S47" s="17">
        <v>0.16622099192381201</v>
      </c>
      <c r="T47" s="17">
        <v>0.204845353564132</v>
      </c>
      <c r="U47" s="17">
        <v>0.20011658082164699</v>
      </c>
      <c r="V47" s="17">
        <v>0.20027423168494801</v>
      </c>
      <c r="W47" s="17">
        <v>0.19461498252571799</v>
      </c>
      <c r="X47" s="17">
        <v>0.22786641392572199</v>
      </c>
      <c r="Y47" s="17">
        <v>0.17127851720971299</v>
      </c>
      <c r="Z47" s="17">
        <v>0.186644702532555</v>
      </c>
      <c r="AA47" s="17">
        <v>0.19243037862434201</v>
      </c>
      <c r="AB47" s="17">
        <v>0.21343334421790999</v>
      </c>
      <c r="AC47" s="17">
        <v>0.198013830817585</v>
      </c>
      <c r="AD47" s="17">
        <v>0.184590508504445</v>
      </c>
      <c r="AE47" s="17"/>
      <c r="AF47" s="17">
        <v>0.19482528755258099</v>
      </c>
      <c r="AG47" s="17">
        <v>0.19643530974822099</v>
      </c>
      <c r="AH47" s="17"/>
      <c r="AI47" s="17">
        <v>0.17962076368521501</v>
      </c>
      <c r="AJ47" s="17">
        <v>0.202745852430708</v>
      </c>
      <c r="AK47" s="17"/>
      <c r="AL47" s="17">
        <v>0.195032785757878</v>
      </c>
      <c r="AM47" s="17">
        <v>0.195049150048032</v>
      </c>
      <c r="AN47" s="17"/>
      <c r="AO47" s="17">
        <v>0.22051438187773501</v>
      </c>
      <c r="AP47" s="17">
        <v>0.192826204328781</v>
      </c>
      <c r="AQ47" s="17"/>
      <c r="AR47" s="17">
        <v>0.22203646971458799</v>
      </c>
      <c r="AS47" s="17">
        <v>0.16761779584651801</v>
      </c>
      <c r="AT47" s="17">
        <v>0.218050203090908</v>
      </c>
      <c r="AU47" s="17">
        <v>0.12653224008962499</v>
      </c>
    </row>
    <row r="48" spans="2:47" x14ac:dyDescent="0.3">
      <c r="B48" t="s">
        <v>91</v>
      </c>
      <c r="C48" s="17">
        <v>0.244638134858811</v>
      </c>
      <c r="D48" s="17">
        <v>0.23378910847293699</v>
      </c>
      <c r="E48" s="17">
        <v>0.25574758425185801</v>
      </c>
      <c r="F48" s="17"/>
      <c r="G48" s="17">
        <v>0.28099470406747401</v>
      </c>
      <c r="H48" s="17">
        <v>0.27004117436951203</v>
      </c>
      <c r="I48" s="17">
        <v>0.27115151256081299</v>
      </c>
      <c r="J48" s="17">
        <v>0.277913204457576</v>
      </c>
      <c r="K48" s="17">
        <v>0.24105261413697501</v>
      </c>
      <c r="L48" s="17">
        <v>0.15385770409108901</v>
      </c>
      <c r="M48" s="17"/>
      <c r="N48" s="17">
        <v>0.234323859410657</v>
      </c>
      <c r="O48" s="17">
        <v>0.23320058813935299</v>
      </c>
      <c r="P48" s="17">
        <v>0.28346345185472699</v>
      </c>
      <c r="Q48" s="17">
        <v>0.23446005528526701</v>
      </c>
      <c r="R48" s="17"/>
      <c r="S48" s="17">
        <v>0.252608965310685</v>
      </c>
      <c r="T48" s="17">
        <v>0.22611876229188599</v>
      </c>
      <c r="U48" s="17">
        <v>0.19589594936791099</v>
      </c>
      <c r="V48" s="17">
        <v>0.237755850527193</v>
      </c>
      <c r="W48" s="17">
        <v>0.23844248732378401</v>
      </c>
      <c r="X48" s="17">
        <v>0.25787547898347601</v>
      </c>
      <c r="Y48" s="17">
        <v>0.26130069523764399</v>
      </c>
      <c r="Z48" s="17">
        <v>0.29003968709495798</v>
      </c>
      <c r="AA48" s="17">
        <v>0.24424947978606201</v>
      </c>
      <c r="AB48" s="17">
        <v>0.237678837946106</v>
      </c>
      <c r="AC48" s="17">
        <v>0.27033608173568402</v>
      </c>
      <c r="AD48" s="17">
        <v>0.287711419867134</v>
      </c>
      <c r="AE48" s="17"/>
      <c r="AF48" s="17">
        <v>0.248298022906705</v>
      </c>
      <c r="AG48" s="17">
        <v>0.24072512674452701</v>
      </c>
      <c r="AH48" s="17"/>
      <c r="AI48" s="17">
        <v>0.27137928671726402</v>
      </c>
      <c r="AJ48" s="17">
        <v>0.23128987950632299</v>
      </c>
      <c r="AK48" s="17"/>
      <c r="AL48" s="17">
        <v>0.268545246463954</v>
      </c>
      <c r="AM48" s="17">
        <v>0.239101935031863</v>
      </c>
      <c r="AN48" s="17"/>
      <c r="AO48" s="17">
        <v>0.249588855785564</v>
      </c>
      <c r="AP48" s="17">
        <v>0.244206620116486</v>
      </c>
      <c r="AQ48" s="17"/>
      <c r="AR48" s="17">
        <v>0.28376426511849601</v>
      </c>
      <c r="AS48" s="17">
        <v>0.21579329130341501</v>
      </c>
      <c r="AT48" s="17">
        <v>0.26605599182525502</v>
      </c>
      <c r="AU48" s="17">
        <v>0.15137313806338501</v>
      </c>
    </row>
    <row r="49" spans="2:47" x14ac:dyDescent="0.3">
      <c r="B49" t="s">
        <v>92</v>
      </c>
      <c r="C49" s="17">
        <v>0.31811830335956898</v>
      </c>
      <c r="D49" s="17">
        <v>0.35668536323500599</v>
      </c>
      <c r="E49" s="17">
        <v>0.2798260320998</v>
      </c>
      <c r="F49" s="17"/>
      <c r="G49" s="17">
        <v>0.264749926930475</v>
      </c>
      <c r="H49" s="17">
        <v>0.35875084614902197</v>
      </c>
      <c r="I49" s="17">
        <v>0.33539999551341099</v>
      </c>
      <c r="J49" s="17">
        <v>0.31809298628650801</v>
      </c>
      <c r="K49" s="17">
        <v>0.30373786042501799</v>
      </c>
      <c r="L49" s="17">
        <v>0.31603662902707402</v>
      </c>
      <c r="M49" s="17"/>
      <c r="N49" s="17">
        <v>0.34484146404522797</v>
      </c>
      <c r="O49" s="17">
        <v>0.337907297040351</v>
      </c>
      <c r="P49" s="17">
        <v>0.29556536472227701</v>
      </c>
      <c r="Q49" s="17">
        <v>0.28907807032199401</v>
      </c>
      <c r="R49" s="17"/>
      <c r="S49" s="17">
        <v>0.33749565350505201</v>
      </c>
      <c r="T49" s="17">
        <v>0.31619946707013202</v>
      </c>
      <c r="U49" s="17">
        <v>0.30454629911481501</v>
      </c>
      <c r="V49" s="17">
        <v>0.32649946737288699</v>
      </c>
      <c r="W49" s="17">
        <v>0.320187400189341</v>
      </c>
      <c r="X49" s="17">
        <v>0.28614910358353002</v>
      </c>
      <c r="Y49" s="17">
        <v>0.33183647104527098</v>
      </c>
      <c r="Z49" s="17">
        <v>0.29948099245554599</v>
      </c>
      <c r="AA49" s="17">
        <v>0.315948168520085</v>
      </c>
      <c r="AB49" s="17">
        <v>0.32717963936262001</v>
      </c>
      <c r="AC49" s="17">
        <v>0.32748783372011198</v>
      </c>
      <c r="AD49" s="17">
        <v>0.29154019711894902</v>
      </c>
      <c r="AE49" s="17"/>
      <c r="AF49" s="17">
        <v>0.32679289017632102</v>
      </c>
      <c r="AG49" s="17">
        <v>0.304625822125909</v>
      </c>
      <c r="AH49" s="17"/>
      <c r="AI49" s="17">
        <v>0.328756141305172</v>
      </c>
      <c r="AJ49" s="17">
        <v>0.31280826368558901</v>
      </c>
      <c r="AK49" s="17"/>
      <c r="AL49" s="17">
        <v>0.322556590106573</v>
      </c>
      <c r="AM49" s="17">
        <v>0.317090523729535</v>
      </c>
      <c r="AN49" s="17"/>
      <c r="AO49" s="17">
        <v>0.275557899656797</v>
      </c>
      <c r="AP49" s="17">
        <v>0.32182795330929798</v>
      </c>
      <c r="AQ49" s="17"/>
      <c r="AR49" s="17">
        <v>0.309145140586915</v>
      </c>
      <c r="AS49" s="17">
        <v>0.33086062064648902</v>
      </c>
      <c r="AT49" s="17">
        <v>0.30628454555562001</v>
      </c>
      <c r="AU49" s="17">
        <v>0.34337670183154601</v>
      </c>
    </row>
    <row r="50" spans="2:47" x14ac:dyDescent="0.3">
      <c r="B50" t="s">
        <v>93</v>
      </c>
      <c r="C50" s="17">
        <v>6.5988236553602794E-2</v>
      </c>
      <c r="D50" s="17">
        <v>8.48399669903704E-2</v>
      </c>
      <c r="E50" s="17">
        <v>4.7869617243032701E-2</v>
      </c>
      <c r="F50" s="17"/>
      <c r="G50" s="17">
        <v>0.13758548862348</v>
      </c>
      <c r="H50" s="17">
        <v>0.114753544828291</v>
      </c>
      <c r="I50" s="17">
        <v>7.71800254981658E-2</v>
      </c>
      <c r="J50" s="17">
        <v>3.5894729191375201E-2</v>
      </c>
      <c r="K50" s="17">
        <v>2.47697575135369E-2</v>
      </c>
      <c r="L50" s="17">
        <v>2.1909781078295401E-2</v>
      </c>
      <c r="M50" s="17"/>
      <c r="N50" s="17">
        <v>9.3749420513717499E-2</v>
      </c>
      <c r="O50" s="17">
        <v>5.44865715498659E-2</v>
      </c>
      <c r="P50" s="17">
        <v>5.9188823063100297E-2</v>
      </c>
      <c r="Q50" s="17">
        <v>5.48942380939582E-2</v>
      </c>
      <c r="R50" s="17"/>
      <c r="S50" s="17">
        <v>0.10382634207083299</v>
      </c>
      <c r="T50" s="17">
        <v>6.3144755347098902E-2</v>
      </c>
      <c r="U50" s="17">
        <v>5.2851288768549498E-2</v>
      </c>
      <c r="V50" s="17">
        <v>5.70995308014451E-2</v>
      </c>
      <c r="W50" s="17">
        <v>6.7975669835213998E-2</v>
      </c>
      <c r="X50" s="17">
        <v>4.2257337785239601E-2</v>
      </c>
      <c r="Y50" s="17">
        <v>5.0253150139752199E-2</v>
      </c>
      <c r="Z50" s="17">
        <v>8.8413218677686103E-2</v>
      </c>
      <c r="AA50" s="17">
        <v>8.1084183905184806E-2</v>
      </c>
      <c r="AB50" s="17">
        <v>5.66050142908162E-2</v>
      </c>
      <c r="AC50" s="17">
        <v>4.7225635995376498E-2</v>
      </c>
      <c r="AD50" s="17">
        <v>4.6321308630932902E-2</v>
      </c>
      <c r="AE50" s="17"/>
      <c r="AF50" s="17">
        <v>5.9042740162321299E-2</v>
      </c>
      <c r="AG50" s="17">
        <v>7.5254437001633798E-2</v>
      </c>
      <c r="AH50" s="17"/>
      <c r="AI50" s="17">
        <v>8.4114927348586402E-2</v>
      </c>
      <c r="AJ50" s="17">
        <v>5.6940021326832499E-2</v>
      </c>
      <c r="AK50" s="17"/>
      <c r="AL50" s="17">
        <v>7.5697748945529095E-2</v>
      </c>
      <c r="AM50" s="17">
        <v>6.3739792587985095E-2</v>
      </c>
      <c r="AN50" s="17"/>
      <c r="AO50" s="17">
        <v>0.114316032084207</v>
      </c>
      <c r="AP50" s="17">
        <v>6.1775889191659397E-2</v>
      </c>
      <c r="AQ50" s="17"/>
      <c r="AR50" s="17">
        <v>9.5291954879229798E-2</v>
      </c>
      <c r="AS50" s="17">
        <v>5.8969320142010999E-2</v>
      </c>
      <c r="AT50" s="17">
        <v>5.5133178470910399E-2</v>
      </c>
      <c r="AU50" s="17">
        <v>2.7059437867272999E-2</v>
      </c>
    </row>
    <row r="51" spans="2:47" x14ac:dyDescent="0.3">
      <c r="B51" t="s">
        <v>94</v>
      </c>
      <c r="C51" s="17">
        <v>2.2063346808753902E-2</v>
      </c>
      <c r="D51" s="17">
        <v>2.9595275252184899E-2</v>
      </c>
      <c r="E51" s="17">
        <v>1.48079508284874E-2</v>
      </c>
      <c r="F51" s="17"/>
      <c r="G51" s="17">
        <v>7.04048276088661E-2</v>
      </c>
      <c r="H51" s="17">
        <v>3.3714276262247302E-2</v>
      </c>
      <c r="I51" s="17">
        <v>2.2793788229868699E-2</v>
      </c>
      <c r="J51" s="17">
        <v>1.03878730534466E-2</v>
      </c>
      <c r="K51" s="17">
        <v>3.0791597583602298E-3</v>
      </c>
      <c r="L51" s="17">
        <v>2.1971089987095301E-3</v>
      </c>
      <c r="M51" s="17"/>
      <c r="N51" s="17">
        <v>3.1966164038270302E-2</v>
      </c>
      <c r="O51" s="17">
        <v>1.18378922772658E-2</v>
      </c>
      <c r="P51" s="17">
        <v>2.81358010976301E-2</v>
      </c>
      <c r="Q51" s="17">
        <v>1.6976963020673499E-2</v>
      </c>
      <c r="R51" s="17"/>
      <c r="S51" s="17">
        <v>3.8293685931185102E-2</v>
      </c>
      <c r="T51" s="17">
        <v>1.4559544748086E-2</v>
      </c>
      <c r="U51" s="17">
        <v>1.5478685587619801E-2</v>
      </c>
      <c r="V51" s="17">
        <v>1.21702773200627E-2</v>
      </c>
      <c r="W51" s="17">
        <v>1.9184676017242899E-2</v>
      </c>
      <c r="X51" s="17">
        <v>2.94791262061277E-2</v>
      </c>
      <c r="Y51" s="17">
        <v>1.2551254271220599E-2</v>
      </c>
      <c r="Z51" s="17">
        <v>2.0444050385861699E-2</v>
      </c>
      <c r="AA51" s="17">
        <v>2.58117456908981E-2</v>
      </c>
      <c r="AB51" s="17">
        <v>3.0656420236821198E-2</v>
      </c>
      <c r="AC51" s="17">
        <v>0</v>
      </c>
      <c r="AD51" s="17">
        <v>3.5414520056719898E-2</v>
      </c>
      <c r="AE51" s="17"/>
      <c r="AF51" s="17">
        <v>1.9313030544933499E-2</v>
      </c>
      <c r="AG51" s="17">
        <v>2.5897382001663301E-2</v>
      </c>
      <c r="AH51" s="17"/>
      <c r="AI51" s="17">
        <v>3.0177953925001499E-2</v>
      </c>
      <c r="AJ51" s="17">
        <v>1.80128164334682E-2</v>
      </c>
      <c r="AK51" s="17"/>
      <c r="AL51" s="17">
        <v>3.0036789459184299E-2</v>
      </c>
      <c r="AM51" s="17">
        <v>2.0216926691151799E-2</v>
      </c>
      <c r="AN51" s="17"/>
      <c r="AO51" s="17">
        <v>5.66024734718329E-2</v>
      </c>
      <c r="AP51" s="17">
        <v>1.90528474163097E-2</v>
      </c>
      <c r="AQ51" s="17"/>
      <c r="AR51" s="17">
        <v>3.25690227318957E-2</v>
      </c>
      <c r="AS51" s="17">
        <v>1.2465470159365E-2</v>
      </c>
      <c r="AT51" s="17">
        <v>1.7958550198158701E-2</v>
      </c>
      <c r="AU51" s="17">
        <v>2.0750016833778001E-2</v>
      </c>
    </row>
    <row r="52" spans="2:47" x14ac:dyDescent="0.3">
      <c r="B52" t="s">
        <v>95</v>
      </c>
      <c r="C52" s="17">
        <v>0.15187467673638899</v>
      </c>
      <c r="D52" s="17">
        <v>0.125784773165484</v>
      </c>
      <c r="E52" s="17">
        <v>0.17741479455513101</v>
      </c>
      <c r="F52" s="17"/>
      <c r="G52" s="17">
        <v>1.7441455261678899E-2</v>
      </c>
      <c r="H52" s="17">
        <v>4.9841591604506998E-2</v>
      </c>
      <c r="I52" s="17">
        <v>6.5113728168608095E-2</v>
      </c>
      <c r="J52" s="17">
        <v>0.11762781377317701</v>
      </c>
      <c r="K52" s="17">
        <v>0.218592657066118</v>
      </c>
      <c r="L52" s="17">
        <v>0.37724921610782802</v>
      </c>
      <c r="M52" s="17"/>
      <c r="N52" s="17">
        <v>0.15217585093455499</v>
      </c>
      <c r="O52" s="17">
        <v>0.151255327207443</v>
      </c>
      <c r="P52" s="17">
        <v>0.10647815750308</v>
      </c>
      <c r="Q52" s="17">
        <v>0.189381288767179</v>
      </c>
      <c r="R52" s="17"/>
      <c r="S52" s="17">
        <v>0.10155436125843199</v>
      </c>
      <c r="T52" s="17">
        <v>0.17251738102127101</v>
      </c>
      <c r="U52" s="17">
        <v>0.22457346026825301</v>
      </c>
      <c r="V52" s="17">
        <v>0.16620064229346401</v>
      </c>
      <c r="W52" s="17">
        <v>0.156935849658799</v>
      </c>
      <c r="X52" s="17">
        <v>0.152831521124518</v>
      </c>
      <c r="Y52" s="17">
        <v>0.16940179193170701</v>
      </c>
      <c r="Z52" s="17">
        <v>0.114977348853393</v>
      </c>
      <c r="AA52" s="17">
        <v>0.13695222251681499</v>
      </c>
      <c r="AB52" s="17">
        <v>0.134446743945726</v>
      </c>
      <c r="AC52" s="17">
        <v>0.15203741403908</v>
      </c>
      <c r="AD52" s="17">
        <v>0.15442204582181901</v>
      </c>
      <c r="AE52" s="17"/>
      <c r="AF52" s="17">
        <v>0.149078006459442</v>
      </c>
      <c r="AG52" s="17">
        <v>0.15527569994777801</v>
      </c>
      <c r="AH52" s="17"/>
      <c r="AI52" s="17">
        <v>0.10505859954669899</v>
      </c>
      <c r="AJ52" s="17">
        <v>0.175243638411547</v>
      </c>
      <c r="AK52" s="17"/>
      <c r="AL52" s="17">
        <v>0.106436882125895</v>
      </c>
      <c r="AM52" s="17">
        <v>0.16239676383809501</v>
      </c>
      <c r="AN52" s="17"/>
      <c r="AO52" s="17">
        <v>8.3420357123863795E-2</v>
      </c>
      <c r="AP52" s="17">
        <v>0.15784129221031101</v>
      </c>
      <c r="AQ52" s="17"/>
      <c r="AR52" s="17">
        <v>5.7193146968875598E-2</v>
      </c>
      <c r="AS52" s="17">
        <v>0.2122945438021</v>
      </c>
      <c r="AT52" s="17">
        <v>0.131703944710546</v>
      </c>
      <c r="AU52" s="17">
        <v>0.32775845457851899</v>
      </c>
    </row>
    <row r="53" spans="2:47" x14ac:dyDescent="0.3">
      <c r="B53" t="s">
        <v>79</v>
      </c>
      <c r="C53" s="17">
        <v>2.2712285978575002E-3</v>
      </c>
      <c r="D53" s="17">
        <v>2.5194254740434499E-3</v>
      </c>
      <c r="E53" s="17">
        <v>2.03802155044533E-3</v>
      </c>
      <c r="F53" s="17"/>
      <c r="G53" s="17">
        <v>0</v>
      </c>
      <c r="H53" s="17">
        <v>1.90006400737613E-3</v>
      </c>
      <c r="I53" s="17">
        <v>3.30384525236829E-3</v>
      </c>
      <c r="J53" s="17">
        <v>1.0944823354535401E-3</v>
      </c>
      <c r="K53" s="17">
        <v>2.6338746644006101E-3</v>
      </c>
      <c r="L53" s="17">
        <v>3.9461845759609397E-3</v>
      </c>
      <c r="M53" s="17"/>
      <c r="N53" s="17">
        <v>2.27287973061387E-3</v>
      </c>
      <c r="O53" s="17">
        <v>1.49016935263778E-3</v>
      </c>
      <c r="P53" s="17">
        <v>2.7128015943944299E-3</v>
      </c>
      <c r="Q53" s="17">
        <v>2.7260052568053501E-3</v>
      </c>
      <c r="R53" s="17"/>
      <c r="S53" s="17">
        <v>0</v>
      </c>
      <c r="T53" s="17">
        <v>2.6147359573936999E-3</v>
      </c>
      <c r="U53" s="17">
        <v>6.5377360712050797E-3</v>
      </c>
      <c r="V53" s="17">
        <v>0</v>
      </c>
      <c r="W53" s="17">
        <v>2.6589344499010001E-3</v>
      </c>
      <c r="X53" s="17">
        <v>3.5410183913867901E-3</v>
      </c>
      <c r="Y53" s="17">
        <v>3.3781201646924299E-3</v>
      </c>
      <c r="Z53" s="17">
        <v>0</v>
      </c>
      <c r="AA53" s="17">
        <v>3.5238209566137301E-3</v>
      </c>
      <c r="AB53" s="17">
        <v>0</v>
      </c>
      <c r="AC53" s="17">
        <v>4.8992036921622802E-3</v>
      </c>
      <c r="AD53" s="17">
        <v>0</v>
      </c>
      <c r="AE53" s="17"/>
      <c r="AF53" s="17">
        <v>2.6500221976966001E-3</v>
      </c>
      <c r="AG53" s="17">
        <v>1.78622243026736E-3</v>
      </c>
      <c r="AH53" s="17"/>
      <c r="AI53" s="17">
        <v>8.9232747206240495E-4</v>
      </c>
      <c r="AJ53" s="17">
        <v>2.9595282055323198E-3</v>
      </c>
      <c r="AK53" s="17"/>
      <c r="AL53" s="17">
        <v>1.6939571409859599E-3</v>
      </c>
      <c r="AM53" s="17">
        <v>2.4049080733382099E-3</v>
      </c>
      <c r="AN53" s="17"/>
      <c r="AO53" s="17">
        <v>0</v>
      </c>
      <c r="AP53" s="17">
        <v>2.46919342715531E-3</v>
      </c>
      <c r="AQ53" s="17"/>
      <c r="AR53" s="17">
        <v>0</v>
      </c>
      <c r="AS53" s="17">
        <v>1.99895810010317E-3</v>
      </c>
      <c r="AT53" s="17">
        <v>4.8135861486025E-3</v>
      </c>
      <c r="AU53" s="17">
        <v>3.1500107358735001E-3</v>
      </c>
    </row>
    <row r="54" spans="2:47" x14ac:dyDescent="0.3"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</row>
    <row r="55" spans="2:47" x14ac:dyDescent="0.3">
      <c r="B55" s="6" t="s">
        <v>99</v>
      </c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</row>
    <row r="56" spans="2:47" x14ac:dyDescent="0.3">
      <c r="B56" s="24" t="s">
        <v>71</v>
      </c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</row>
    <row r="57" spans="2:47" x14ac:dyDescent="0.3">
      <c r="B57" t="s">
        <v>90</v>
      </c>
      <c r="C57" s="17">
        <v>0.18088549991897501</v>
      </c>
      <c r="D57" s="17">
        <v>0.146758624661535</v>
      </c>
      <c r="E57" s="17">
        <v>0.213167765770964</v>
      </c>
      <c r="F57" s="17"/>
      <c r="G57" s="17">
        <v>0.213609942040552</v>
      </c>
      <c r="H57" s="17">
        <v>0.19333183700225401</v>
      </c>
      <c r="I57" s="17">
        <v>0.21169626534175101</v>
      </c>
      <c r="J57" s="17">
        <v>0.22158412166202399</v>
      </c>
      <c r="K57" s="17">
        <v>0.13841227260019301</v>
      </c>
      <c r="L57" s="17">
        <v>0.119536283576907</v>
      </c>
      <c r="M57" s="17"/>
      <c r="N57" s="17">
        <v>0.117411286357456</v>
      </c>
      <c r="O57" s="17">
        <v>0.18304717669992501</v>
      </c>
      <c r="P57" s="17">
        <v>0.21356563470784101</v>
      </c>
      <c r="Q57" s="17">
        <v>0.21818284954018899</v>
      </c>
      <c r="R57" s="17"/>
      <c r="S57" s="17">
        <v>0.18693942812834899</v>
      </c>
      <c r="T57" s="17">
        <v>0.19124341048892701</v>
      </c>
      <c r="U57" s="17">
        <v>0.17215109923505201</v>
      </c>
      <c r="V57" s="17">
        <v>0.17600806646547401</v>
      </c>
      <c r="W57" s="17">
        <v>0.17799430018082801</v>
      </c>
      <c r="X57" s="17">
        <v>0.180984087794024</v>
      </c>
      <c r="Y57" s="17">
        <v>0.142904274663986</v>
      </c>
      <c r="Z57" s="17">
        <v>0.22972693859063401</v>
      </c>
      <c r="AA57" s="17">
        <v>0.181966144469901</v>
      </c>
      <c r="AB57" s="17">
        <v>0.18185339175297199</v>
      </c>
      <c r="AC57" s="17">
        <v>0.21223369365019901</v>
      </c>
      <c r="AD57" s="17">
        <v>0.12946837773551401</v>
      </c>
      <c r="AE57" s="17"/>
      <c r="AF57" s="17">
        <v>0.17867903976463501</v>
      </c>
      <c r="AG57" s="17">
        <v>0.18429959278247801</v>
      </c>
      <c r="AH57" s="17"/>
      <c r="AI57" s="17">
        <v>0.15235201719098401</v>
      </c>
      <c r="AJ57" s="17">
        <v>0.19512842466526401</v>
      </c>
      <c r="AK57" s="17"/>
      <c r="AL57" s="17">
        <v>0.1829798431312</v>
      </c>
      <c r="AM57" s="17">
        <v>0.18040051023387299</v>
      </c>
      <c r="AN57" s="17"/>
      <c r="AO57" s="17">
        <v>0.194967381617449</v>
      </c>
      <c r="AP57" s="17">
        <v>0.179658094932414</v>
      </c>
      <c r="AQ57" s="17"/>
      <c r="AR57" s="17">
        <v>0.213214968421094</v>
      </c>
      <c r="AS57" s="17">
        <v>0.149356731282757</v>
      </c>
      <c r="AT57" s="17">
        <v>0.19314499438202701</v>
      </c>
      <c r="AU57" s="17">
        <v>0.12840812546359601</v>
      </c>
    </row>
    <row r="58" spans="2:47" x14ac:dyDescent="0.3">
      <c r="B58" t="s">
        <v>91</v>
      </c>
      <c r="C58" s="17">
        <v>0.20059581912476901</v>
      </c>
      <c r="D58" s="17">
        <v>0.20227637820847799</v>
      </c>
      <c r="E58" s="17">
        <v>0.19932837601265899</v>
      </c>
      <c r="F58" s="17"/>
      <c r="G58" s="17">
        <v>0.22707369413478301</v>
      </c>
      <c r="H58" s="17">
        <v>0.22779030969241101</v>
      </c>
      <c r="I58" s="17">
        <v>0.224349561038439</v>
      </c>
      <c r="J58" s="17">
        <v>0.21215372135284999</v>
      </c>
      <c r="K58" s="17">
        <v>0.17984235671648399</v>
      </c>
      <c r="L58" s="17">
        <v>0.14622140946828199</v>
      </c>
      <c r="M58" s="17"/>
      <c r="N58" s="17">
        <v>0.196647410289888</v>
      </c>
      <c r="O58" s="17">
        <v>0.20451054159398699</v>
      </c>
      <c r="P58" s="17">
        <v>0.23565771698430901</v>
      </c>
      <c r="Q58" s="17">
        <v>0.17097424990287899</v>
      </c>
      <c r="R58" s="17"/>
      <c r="S58" s="17">
        <v>0.234960867491536</v>
      </c>
      <c r="T58" s="17">
        <v>0.16891831795528101</v>
      </c>
      <c r="U58" s="17">
        <v>0.20378807546416799</v>
      </c>
      <c r="V58" s="17">
        <v>0.20483346213368001</v>
      </c>
      <c r="W58" s="17">
        <v>0.231292670837276</v>
      </c>
      <c r="X58" s="17">
        <v>0.184736596571699</v>
      </c>
      <c r="Y58" s="17">
        <v>0.18888297904850801</v>
      </c>
      <c r="Z58" s="17">
        <v>0.221812486303054</v>
      </c>
      <c r="AA58" s="17">
        <v>0.204794604504282</v>
      </c>
      <c r="AB58" s="17">
        <v>0.19731689162858099</v>
      </c>
      <c r="AC58" s="17">
        <v>0.16483033110864401</v>
      </c>
      <c r="AD58" s="17">
        <v>0.18948302297733099</v>
      </c>
      <c r="AE58" s="17"/>
      <c r="AF58" s="17">
        <v>0.20710799379998099</v>
      </c>
      <c r="AG58" s="17">
        <v>0.192049423281452</v>
      </c>
      <c r="AH58" s="17"/>
      <c r="AI58" s="17">
        <v>0.21215394969263199</v>
      </c>
      <c r="AJ58" s="17">
        <v>0.19482640129886999</v>
      </c>
      <c r="AK58" s="17"/>
      <c r="AL58" s="17">
        <v>0.21058185575271701</v>
      </c>
      <c r="AM58" s="17">
        <v>0.198283340094904</v>
      </c>
      <c r="AN58" s="17"/>
      <c r="AO58" s="17">
        <v>0.19699491860044099</v>
      </c>
      <c r="AP58" s="17">
        <v>0.20090968081984001</v>
      </c>
      <c r="AQ58" s="17"/>
      <c r="AR58" s="17">
        <v>0.25076293516710502</v>
      </c>
      <c r="AS58" s="17">
        <v>0.202731817960767</v>
      </c>
      <c r="AT58" s="17">
        <v>0.18116034803619599</v>
      </c>
      <c r="AU58" s="17">
        <v>0.11134708595219001</v>
      </c>
    </row>
    <row r="59" spans="2:47" x14ac:dyDescent="0.3">
      <c r="B59" t="s">
        <v>92</v>
      </c>
      <c r="C59" s="17">
        <v>0.364374678588404</v>
      </c>
      <c r="D59" s="17">
        <v>0.378529581788771</v>
      </c>
      <c r="E59" s="17">
        <v>0.35121366094567402</v>
      </c>
      <c r="F59" s="17"/>
      <c r="G59" s="17">
        <v>0.283979788133224</v>
      </c>
      <c r="H59" s="17">
        <v>0.32407820166831702</v>
      </c>
      <c r="I59" s="17">
        <v>0.36112392505863899</v>
      </c>
      <c r="J59" s="17">
        <v>0.36318007072498998</v>
      </c>
      <c r="K59" s="17">
        <v>0.42020173283601697</v>
      </c>
      <c r="L59" s="17">
        <v>0.41651781857456399</v>
      </c>
      <c r="M59" s="17"/>
      <c r="N59" s="17">
        <v>0.41584360572794998</v>
      </c>
      <c r="O59" s="17">
        <v>0.36755700442230899</v>
      </c>
      <c r="P59" s="17">
        <v>0.32611453527873302</v>
      </c>
      <c r="Q59" s="17">
        <v>0.33798426586647601</v>
      </c>
      <c r="R59" s="17"/>
      <c r="S59" s="17">
        <v>0.303356390970208</v>
      </c>
      <c r="T59" s="17">
        <v>0.37139271996039203</v>
      </c>
      <c r="U59" s="17">
        <v>0.37689387412838299</v>
      </c>
      <c r="V59" s="17">
        <v>0.41802746402375002</v>
      </c>
      <c r="W59" s="17">
        <v>0.33344972445487597</v>
      </c>
      <c r="X59" s="17">
        <v>0.40835640118586197</v>
      </c>
      <c r="Y59" s="17">
        <v>0.35227940656104301</v>
      </c>
      <c r="Z59" s="17">
        <v>0.36166314309506897</v>
      </c>
      <c r="AA59" s="17">
        <v>0.34104259184438501</v>
      </c>
      <c r="AB59" s="17">
        <v>0.37246965135834897</v>
      </c>
      <c r="AC59" s="17">
        <v>0.41597585915510898</v>
      </c>
      <c r="AD59" s="17">
        <v>0.37565351555029802</v>
      </c>
      <c r="AE59" s="17"/>
      <c r="AF59" s="17">
        <v>0.36352846347662898</v>
      </c>
      <c r="AG59" s="17">
        <v>0.36517925526983502</v>
      </c>
      <c r="AH59" s="17"/>
      <c r="AI59" s="17">
        <v>0.378762357385168</v>
      </c>
      <c r="AJ59" s="17">
        <v>0.35719284844416199</v>
      </c>
      <c r="AK59" s="17"/>
      <c r="AL59" s="17">
        <v>0.34034002762882798</v>
      </c>
      <c r="AM59" s="17">
        <v>0.36994041286366203</v>
      </c>
      <c r="AN59" s="17"/>
      <c r="AO59" s="17">
        <v>0.33846917974482499</v>
      </c>
      <c r="AP59" s="17">
        <v>0.36663265370428699</v>
      </c>
      <c r="AQ59" s="17"/>
      <c r="AR59" s="17">
        <v>0.32898566813464297</v>
      </c>
      <c r="AS59" s="17">
        <v>0.36251549303653902</v>
      </c>
      <c r="AT59" s="17">
        <v>0.382951621811566</v>
      </c>
      <c r="AU59" s="17">
        <v>0.417798457499373</v>
      </c>
    </row>
    <row r="60" spans="2:47" x14ac:dyDescent="0.3">
      <c r="B60" t="s">
        <v>93</v>
      </c>
      <c r="C60" s="17">
        <v>0.11282102866582901</v>
      </c>
      <c r="D60" s="17">
        <v>0.13820784531515301</v>
      </c>
      <c r="E60" s="17">
        <v>8.7976165218319496E-2</v>
      </c>
      <c r="F60" s="17"/>
      <c r="G60" s="17">
        <v>0.11378882846922</v>
      </c>
      <c r="H60" s="17">
        <v>0.127841040664112</v>
      </c>
      <c r="I60" s="17">
        <v>9.87538676593811E-2</v>
      </c>
      <c r="J60" s="17">
        <v>8.2613599648094005E-2</v>
      </c>
      <c r="K60" s="17">
        <v>0.101963000781967</v>
      </c>
      <c r="L60" s="17">
        <v>0.14316391121678601</v>
      </c>
      <c r="M60" s="17"/>
      <c r="N60" s="17">
        <v>0.15663972764960399</v>
      </c>
      <c r="O60" s="17">
        <v>0.117921516480431</v>
      </c>
      <c r="P60" s="17">
        <v>9.8933663349950102E-2</v>
      </c>
      <c r="Q60" s="17">
        <v>7.1596815993104301E-2</v>
      </c>
      <c r="R60" s="17"/>
      <c r="S60" s="17">
        <v>0.127984546309685</v>
      </c>
      <c r="T60" s="17">
        <v>0.132355444739058</v>
      </c>
      <c r="U60" s="17">
        <v>9.0856837093235193E-2</v>
      </c>
      <c r="V60" s="17">
        <v>7.4447213829198194E-2</v>
      </c>
      <c r="W60" s="17">
        <v>0.10790337121322401</v>
      </c>
      <c r="X60" s="17">
        <v>8.3429445166892699E-2</v>
      </c>
      <c r="Y60" s="17">
        <v>0.14957423209686899</v>
      </c>
      <c r="Z60" s="17">
        <v>9.8929284265834597E-2</v>
      </c>
      <c r="AA60" s="17">
        <v>0.11316528301880301</v>
      </c>
      <c r="AB60" s="17">
        <v>0.12745278025057699</v>
      </c>
      <c r="AC60" s="17">
        <v>0.10226041724719601</v>
      </c>
      <c r="AD60" s="17">
        <v>0.123477383723127</v>
      </c>
      <c r="AE60" s="17"/>
      <c r="AF60" s="17">
        <v>0.12084386126577699</v>
      </c>
      <c r="AG60" s="17">
        <v>0.103073242196045</v>
      </c>
      <c r="AH60" s="17"/>
      <c r="AI60" s="17">
        <v>0.12522887186585499</v>
      </c>
      <c r="AJ60" s="17">
        <v>0.10662746377063401</v>
      </c>
      <c r="AK60" s="17"/>
      <c r="AL60" s="17">
        <v>0.12751300987880801</v>
      </c>
      <c r="AM60" s="17">
        <v>0.109418788144589</v>
      </c>
      <c r="AN60" s="17"/>
      <c r="AO60" s="17">
        <v>0.14473743084789401</v>
      </c>
      <c r="AP60" s="17">
        <v>0.110039131187199</v>
      </c>
      <c r="AQ60" s="17"/>
      <c r="AR60" s="17">
        <v>0.12253675357075</v>
      </c>
      <c r="AS60" s="17">
        <v>0.13821729240601399</v>
      </c>
      <c r="AT60" s="17">
        <v>9.6615548037498694E-2</v>
      </c>
      <c r="AU60" s="17">
        <v>7.8426328327079797E-2</v>
      </c>
    </row>
    <row r="61" spans="2:47" x14ac:dyDescent="0.3">
      <c r="B61" t="s">
        <v>94</v>
      </c>
      <c r="C61" s="17">
        <v>3.9353723196286501E-2</v>
      </c>
      <c r="D61" s="17">
        <v>4.9035855296113998E-2</v>
      </c>
      <c r="E61" s="17">
        <v>3.00689036764928E-2</v>
      </c>
      <c r="F61" s="17"/>
      <c r="G61" s="17">
        <v>6.9712582851150104E-2</v>
      </c>
      <c r="H61" s="17">
        <v>6.2114608448214703E-2</v>
      </c>
      <c r="I61" s="17">
        <v>3.0589738563528399E-2</v>
      </c>
      <c r="J61" s="17">
        <v>2.10372137253797E-2</v>
      </c>
      <c r="K61" s="17">
        <v>2.46586190264758E-2</v>
      </c>
      <c r="L61" s="17">
        <v>3.2594376583935103E-2</v>
      </c>
      <c r="M61" s="17"/>
      <c r="N61" s="17">
        <v>5.9471363509644798E-2</v>
      </c>
      <c r="O61" s="17">
        <v>3.1462995185195401E-2</v>
      </c>
      <c r="P61" s="17">
        <v>4.1797914865379197E-2</v>
      </c>
      <c r="Q61" s="17">
        <v>2.42478562027518E-2</v>
      </c>
      <c r="R61" s="17"/>
      <c r="S61" s="17">
        <v>6.7446185910949003E-2</v>
      </c>
      <c r="T61" s="17">
        <v>2.8991383376487601E-2</v>
      </c>
      <c r="U61" s="17">
        <v>2.36573074285257E-2</v>
      </c>
      <c r="V61" s="17">
        <v>2.4066047813126899E-2</v>
      </c>
      <c r="W61" s="17">
        <v>3.39077846164147E-2</v>
      </c>
      <c r="X61" s="17">
        <v>4.3170019360377503E-2</v>
      </c>
      <c r="Y61" s="17">
        <v>2.8064958325289099E-2</v>
      </c>
      <c r="Z61" s="17">
        <v>4.6104402639818097E-2</v>
      </c>
      <c r="AA61" s="17">
        <v>4.3549527342183099E-2</v>
      </c>
      <c r="AB61" s="17">
        <v>4.4278389849487197E-2</v>
      </c>
      <c r="AC61" s="17">
        <v>4.5813499084541099E-3</v>
      </c>
      <c r="AD61" s="17">
        <v>9.1114229444412304E-2</v>
      </c>
      <c r="AE61" s="17"/>
      <c r="AF61" s="17">
        <v>3.8932194570999702E-2</v>
      </c>
      <c r="AG61" s="17">
        <v>4.0232956726679203E-2</v>
      </c>
      <c r="AH61" s="17"/>
      <c r="AI61" s="17">
        <v>4.7560235175388398E-2</v>
      </c>
      <c r="AJ61" s="17">
        <v>3.5257317101659802E-2</v>
      </c>
      <c r="AK61" s="17"/>
      <c r="AL61" s="17">
        <v>3.69235063054308E-2</v>
      </c>
      <c r="AM61" s="17">
        <v>3.9916491570518201E-2</v>
      </c>
      <c r="AN61" s="17"/>
      <c r="AO61" s="17">
        <v>3.5414673923902303E-2</v>
      </c>
      <c r="AP61" s="17">
        <v>3.9697058612870602E-2</v>
      </c>
      <c r="AQ61" s="17"/>
      <c r="AR61" s="17">
        <v>4.8434706908272097E-2</v>
      </c>
      <c r="AS61" s="17">
        <v>3.2677151763719499E-2</v>
      </c>
      <c r="AT61" s="17">
        <v>3.4901137961126698E-2</v>
      </c>
      <c r="AU61" s="17">
        <v>3.7313008925836402E-2</v>
      </c>
    </row>
    <row r="62" spans="2:47" x14ac:dyDescent="0.3">
      <c r="B62" t="s">
        <v>95</v>
      </c>
      <c r="C62" s="17">
        <v>9.7041462638429596E-2</v>
      </c>
      <c r="D62" s="17">
        <v>8.1553406295393205E-2</v>
      </c>
      <c r="E62" s="17">
        <v>0.112042071321237</v>
      </c>
      <c r="F62" s="17"/>
      <c r="G62" s="17">
        <v>7.8714506870784004E-2</v>
      </c>
      <c r="H62" s="17">
        <v>6.3185258206376702E-2</v>
      </c>
      <c r="I62" s="17">
        <v>7.2291275275252906E-2</v>
      </c>
      <c r="J62" s="17">
        <v>9.5708654401148202E-2</v>
      </c>
      <c r="K62" s="17">
        <v>0.132361944754676</v>
      </c>
      <c r="L62" s="17">
        <v>0.13420991064290499</v>
      </c>
      <c r="M62" s="17"/>
      <c r="N62" s="17">
        <v>5.1957604184127502E-2</v>
      </c>
      <c r="O62" s="17">
        <v>9.0505590596464305E-2</v>
      </c>
      <c r="P62" s="17">
        <v>8.14124577550044E-2</v>
      </c>
      <c r="Q62" s="17">
        <v>0.166834892320329</v>
      </c>
      <c r="R62" s="17"/>
      <c r="S62" s="17">
        <v>7.0075466942375694E-2</v>
      </c>
      <c r="T62" s="17">
        <v>0.105707663355355</v>
      </c>
      <c r="U62" s="17">
        <v>0.12999394273593701</v>
      </c>
      <c r="V62" s="17">
        <v>0.102617745734771</v>
      </c>
      <c r="W62" s="17">
        <v>0.103429304871807</v>
      </c>
      <c r="X62" s="17">
        <v>9.7395212087670005E-2</v>
      </c>
      <c r="Y62" s="17">
        <v>0.12486790778779901</v>
      </c>
      <c r="Z62" s="17">
        <v>4.1763745105590701E-2</v>
      </c>
      <c r="AA62" s="17">
        <v>0.107333402292992</v>
      </c>
      <c r="AB62" s="17">
        <v>7.3791733564669296E-2</v>
      </c>
      <c r="AC62" s="17">
        <v>0.100118348930398</v>
      </c>
      <c r="AD62" s="17">
        <v>9.0803470569317798E-2</v>
      </c>
      <c r="AE62" s="17"/>
      <c r="AF62" s="17">
        <v>8.8144605901939302E-2</v>
      </c>
      <c r="AG62" s="17">
        <v>0.107321903007444</v>
      </c>
      <c r="AH62" s="17"/>
      <c r="AI62" s="17">
        <v>8.2626883355848002E-2</v>
      </c>
      <c r="AJ62" s="17">
        <v>0.104236720572009</v>
      </c>
      <c r="AK62" s="17"/>
      <c r="AL62" s="17">
        <v>0.100799000123087</v>
      </c>
      <c r="AM62" s="17">
        <v>9.6171324969107894E-2</v>
      </c>
      <c r="AN62" s="17"/>
      <c r="AO62" s="17">
        <v>8.1686503262742696E-2</v>
      </c>
      <c r="AP62" s="17">
        <v>9.8379831622753794E-2</v>
      </c>
      <c r="AQ62" s="17"/>
      <c r="AR62" s="17">
        <v>3.3404942794066E-2</v>
      </c>
      <c r="AS62" s="17">
        <v>0.11019926716458101</v>
      </c>
      <c r="AT62" s="17">
        <v>0.106879346754423</v>
      </c>
      <c r="AU62" s="17">
        <v>0.21379253261943701</v>
      </c>
    </row>
    <row r="63" spans="2:47" x14ac:dyDescent="0.3">
      <c r="B63" t="s">
        <v>79</v>
      </c>
      <c r="C63" s="17">
        <v>4.9277878673073001E-3</v>
      </c>
      <c r="D63" s="17">
        <v>3.6383084345545601E-3</v>
      </c>
      <c r="E63" s="17">
        <v>6.2030570546541203E-3</v>
      </c>
      <c r="F63" s="17"/>
      <c r="G63" s="17">
        <v>1.31206575002876E-2</v>
      </c>
      <c r="H63" s="17">
        <v>1.6587443183144999E-3</v>
      </c>
      <c r="I63" s="17">
        <v>1.19536706300782E-3</v>
      </c>
      <c r="J63" s="17">
        <v>3.7226184855133999E-3</v>
      </c>
      <c r="K63" s="17">
        <v>2.5600732841872201E-3</v>
      </c>
      <c r="L63" s="17">
        <v>7.75628993662132E-3</v>
      </c>
      <c r="M63" s="17"/>
      <c r="N63" s="17">
        <v>2.0290022813298902E-3</v>
      </c>
      <c r="O63" s="17">
        <v>4.9951750216888904E-3</v>
      </c>
      <c r="P63" s="17">
        <v>2.5180770587831698E-3</v>
      </c>
      <c r="Q63" s="17">
        <v>1.01790701742714E-2</v>
      </c>
      <c r="R63" s="17"/>
      <c r="S63" s="17">
        <v>9.2371142468973006E-3</v>
      </c>
      <c r="T63" s="17">
        <v>1.39106012450098E-3</v>
      </c>
      <c r="U63" s="17">
        <v>2.6588639146985201E-3</v>
      </c>
      <c r="V63" s="17">
        <v>0</v>
      </c>
      <c r="W63" s="17">
        <v>1.20228438255752E-2</v>
      </c>
      <c r="X63" s="17">
        <v>1.9282378334749999E-3</v>
      </c>
      <c r="Y63" s="17">
        <v>1.3426241516505399E-2</v>
      </c>
      <c r="Z63" s="17">
        <v>0</v>
      </c>
      <c r="AA63" s="17">
        <v>8.1484465274550399E-3</v>
      </c>
      <c r="AB63" s="17">
        <v>2.8371615953644001E-3</v>
      </c>
      <c r="AC63" s="17">
        <v>0</v>
      </c>
      <c r="AD63" s="17">
        <v>0</v>
      </c>
      <c r="AE63" s="17"/>
      <c r="AF63" s="17">
        <v>2.7638412200376499E-3</v>
      </c>
      <c r="AG63" s="17">
        <v>7.8436267360665005E-3</v>
      </c>
      <c r="AH63" s="17"/>
      <c r="AI63" s="17">
        <v>1.31568533412518E-3</v>
      </c>
      <c r="AJ63" s="17">
        <v>6.7308241474009203E-3</v>
      </c>
      <c r="AK63" s="17"/>
      <c r="AL63" s="17">
        <v>8.6275717992918702E-4</v>
      </c>
      <c r="AM63" s="17">
        <v>5.8691321233470001E-3</v>
      </c>
      <c r="AN63" s="17"/>
      <c r="AO63" s="17">
        <v>7.7299120027458298E-3</v>
      </c>
      <c r="AP63" s="17">
        <v>4.6835491206366001E-3</v>
      </c>
      <c r="AQ63" s="17"/>
      <c r="AR63" s="17">
        <v>2.6600250040699201E-3</v>
      </c>
      <c r="AS63" s="17">
        <v>4.3022463856236502E-3</v>
      </c>
      <c r="AT63" s="17">
        <v>4.3470030171637803E-3</v>
      </c>
      <c r="AU63" s="17">
        <v>1.2914461212489001E-2</v>
      </c>
    </row>
    <row r="64" spans="2:47" x14ac:dyDescent="0.3"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</row>
    <row r="65" spans="2:47" x14ac:dyDescent="0.3">
      <c r="B65" s="6" t="s">
        <v>100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</row>
    <row r="66" spans="2:47" x14ac:dyDescent="0.3">
      <c r="B66" s="24" t="s">
        <v>71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</row>
    <row r="67" spans="2:47" x14ac:dyDescent="0.3">
      <c r="B67" t="s">
        <v>90</v>
      </c>
      <c r="C67" s="17">
        <v>0.18425249610809499</v>
      </c>
      <c r="D67" s="17">
        <v>0.156572155387044</v>
      </c>
      <c r="E67" s="17">
        <v>0.21026585071685699</v>
      </c>
      <c r="F67" s="17"/>
      <c r="G67" s="17">
        <v>0.22336370274477299</v>
      </c>
      <c r="H67" s="17">
        <v>0.20090770888242601</v>
      </c>
      <c r="I67" s="17">
        <v>0.21286482879618901</v>
      </c>
      <c r="J67" s="17">
        <v>0.20243913160695701</v>
      </c>
      <c r="K67" s="17">
        <v>0.16494681067557601</v>
      </c>
      <c r="L67" s="17">
        <v>0.119786462049565</v>
      </c>
      <c r="M67" s="17"/>
      <c r="N67" s="17">
        <v>0.135142228770813</v>
      </c>
      <c r="O67" s="17">
        <v>0.17562256823962499</v>
      </c>
      <c r="P67" s="17">
        <v>0.22183309060922499</v>
      </c>
      <c r="Q67" s="17">
        <v>0.21299336747396999</v>
      </c>
      <c r="R67" s="17"/>
      <c r="S67" s="17">
        <v>0.189481098446625</v>
      </c>
      <c r="T67" s="17">
        <v>0.17679841969559901</v>
      </c>
      <c r="U67" s="17">
        <v>0.18207217373054799</v>
      </c>
      <c r="V67" s="17">
        <v>0.172567148082863</v>
      </c>
      <c r="W67" s="17">
        <v>0.15109758504433801</v>
      </c>
      <c r="X67" s="17">
        <v>0.19777478561123901</v>
      </c>
      <c r="Y67" s="17">
        <v>0.18617777109178299</v>
      </c>
      <c r="Z67" s="17">
        <v>0.21320841294072301</v>
      </c>
      <c r="AA67" s="17">
        <v>0.191369443902042</v>
      </c>
      <c r="AB67" s="17">
        <v>0.17768539086279</v>
      </c>
      <c r="AC67" s="17">
        <v>0.20139272395785199</v>
      </c>
      <c r="AD67" s="17">
        <v>0.191183352968707</v>
      </c>
      <c r="AE67" s="17"/>
      <c r="AF67" s="17">
        <v>0.18254689719002501</v>
      </c>
      <c r="AG67" s="17">
        <v>0.18698072101569299</v>
      </c>
      <c r="AH67" s="17"/>
      <c r="AI67" s="17">
        <v>0.16900811808365501</v>
      </c>
      <c r="AJ67" s="17">
        <v>0.19186196078774601</v>
      </c>
      <c r="AK67" s="17"/>
      <c r="AL67" s="17">
        <v>0.19909406561183601</v>
      </c>
      <c r="AM67" s="17">
        <v>0.18081561523869799</v>
      </c>
      <c r="AN67" s="17"/>
      <c r="AO67" s="17">
        <v>0.17489354717928601</v>
      </c>
      <c r="AP67" s="17">
        <v>0.18506824082390499</v>
      </c>
      <c r="AQ67" s="17"/>
      <c r="AR67" s="17">
        <v>0.209683289263043</v>
      </c>
      <c r="AS67" s="17">
        <v>0.14420925219101499</v>
      </c>
      <c r="AT67" s="17">
        <v>0.21407781640874801</v>
      </c>
      <c r="AU67" s="17">
        <v>0.127174794095126</v>
      </c>
    </row>
    <row r="68" spans="2:47" x14ac:dyDescent="0.3">
      <c r="B68" t="s">
        <v>91</v>
      </c>
      <c r="C68" s="17">
        <v>0.19459643271864399</v>
      </c>
      <c r="D68" s="17">
        <v>0.208244456943663</v>
      </c>
      <c r="E68" s="17">
        <v>0.18164464279457801</v>
      </c>
      <c r="F68" s="17"/>
      <c r="G68" s="17">
        <v>0.21358150690502001</v>
      </c>
      <c r="H68" s="17">
        <v>0.21950233951492701</v>
      </c>
      <c r="I68" s="17">
        <v>0.230352778508221</v>
      </c>
      <c r="J68" s="17">
        <v>0.21863654611245401</v>
      </c>
      <c r="K68" s="17">
        <v>0.167141543929367</v>
      </c>
      <c r="L68" s="17">
        <v>0.131650159409714</v>
      </c>
      <c r="M68" s="17"/>
      <c r="N68" s="17">
        <v>0.213769001422383</v>
      </c>
      <c r="O68" s="17">
        <v>0.18600375779898901</v>
      </c>
      <c r="P68" s="17">
        <v>0.23430729726685001</v>
      </c>
      <c r="Q68" s="17">
        <v>0.15071859043712499</v>
      </c>
      <c r="R68" s="17"/>
      <c r="S68" s="17">
        <v>0.19533974955101199</v>
      </c>
      <c r="T68" s="17">
        <v>0.175913443814225</v>
      </c>
      <c r="U68" s="17">
        <v>0.21129441309827399</v>
      </c>
      <c r="V68" s="17">
        <v>0.19403295335769699</v>
      </c>
      <c r="W68" s="17">
        <v>0.205829082305647</v>
      </c>
      <c r="X68" s="17">
        <v>0.209809593726935</v>
      </c>
      <c r="Y68" s="17">
        <v>0.14718033544239101</v>
      </c>
      <c r="Z68" s="17">
        <v>0.22083150080851299</v>
      </c>
      <c r="AA68" s="17">
        <v>0.210027125141975</v>
      </c>
      <c r="AB68" s="17">
        <v>0.21213822706827001</v>
      </c>
      <c r="AC68" s="17">
        <v>0.190756439260691</v>
      </c>
      <c r="AD68" s="17">
        <v>0.146489968092369</v>
      </c>
      <c r="AE68" s="17"/>
      <c r="AF68" s="17">
        <v>0.20091811537924001</v>
      </c>
      <c r="AG68" s="17">
        <v>0.18777239152587399</v>
      </c>
      <c r="AH68" s="17"/>
      <c r="AI68" s="17">
        <v>0.225385465259792</v>
      </c>
      <c r="AJ68" s="17">
        <v>0.17922761575104601</v>
      </c>
      <c r="AK68" s="17"/>
      <c r="AL68" s="17">
        <v>0.19736206037902401</v>
      </c>
      <c r="AM68" s="17">
        <v>0.19395599285172499</v>
      </c>
      <c r="AN68" s="17"/>
      <c r="AO68" s="17">
        <v>0.197953961447913</v>
      </c>
      <c r="AP68" s="17">
        <v>0.19430378379621499</v>
      </c>
      <c r="AQ68" s="17"/>
      <c r="AR68" s="17">
        <v>0.24875494464561501</v>
      </c>
      <c r="AS68" s="17">
        <v>0.218127105268654</v>
      </c>
      <c r="AT68" s="17">
        <v>0.15312795804516399</v>
      </c>
      <c r="AU68" s="17">
        <v>0.104374875347739</v>
      </c>
    </row>
    <row r="69" spans="2:47" x14ac:dyDescent="0.3">
      <c r="B69" t="s">
        <v>92</v>
      </c>
      <c r="C69" s="17">
        <v>0.33314762543332099</v>
      </c>
      <c r="D69" s="17">
        <v>0.36355554741936602</v>
      </c>
      <c r="E69" s="17">
        <v>0.30349376807675499</v>
      </c>
      <c r="F69" s="17"/>
      <c r="G69" s="17">
        <v>0.29257525826129599</v>
      </c>
      <c r="H69" s="17">
        <v>0.34841060753115599</v>
      </c>
      <c r="I69" s="17">
        <v>0.33566784555242901</v>
      </c>
      <c r="J69" s="17">
        <v>0.323901276651482</v>
      </c>
      <c r="K69" s="17">
        <v>0.34416980242488698</v>
      </c>
      <c r="L69" s="17">
        <v>0.34566555084244399</v>
      </c>
      <c r="M69" s="17"/>
      <c r="N69" s="17">
        <v>0.39681723977734801</v>
      </c>
      <c r="O69" s="17">
        <v>0.36806423821789402</v>
      </c>
      <c r="P69" s="17">
        <v>0.28837334103446499</v>
      </c>
      <c r="Q69" s="17">
        <v>0.266306302967038</v>
      </c>
      <c r="R69" s="17"/>
      <c r="S69" s="17">
        <v>0.33806770947624598</v>
      </c>
      <c r="T69" s="17">
        <v>0.378497104153598</v>
      </c>
      <c r="U69" s="17">
        <v>0.29702148451126797</v>
      </c>
      <c r="V69" s="17">
        <v>0.33806018350878803</v>
      </c>
      <c r="W69" s="17">
        <v>0.35987187495644402</v>
      </c>
      <c r="X69" s="17">
        <v>0.30546196038965001</v>
      </c>
      <c r="Y69" s="17">
        <v>0.36455292749413098</v>
      </c>
      <c r="Z69" s="17">
        <v>0.32726437381010298</v>
      </c>
      <c r="AA69" s="17">
        <v>0.315608231581258</v>
      </c>
      <c r="AB69" s="17">
        <v>0.30331028473904398</v>
      </c>
      <c r="AC69" s="17">
        <v>0.282884586396</v>
      </c>
      <c r="AD69" s="17">
        <v>0.37733093538041301</v>
      </c>
      <c r="AE69" s="17"/>
      <c r="AF69" s="17">
        <v>0.33002197774511999</v>
      </c>
      <c r="AG69" s="17">
        <v>0.33637977328673002</v>
      </c>
      <c r="AH69" s="17"/>
      <c r="AI69" s="17">
        <v>0.332675259014169</v>
      </c>
      <c r="AJ69" s="17">
        <v>0.333383414363288</v>
      </c>
      <c r="AK69" s="17"/>
      <c r="AL69" s="17">
        <v>0.31909713968050002</v>
      </c>
      <c r="AM69" s="17">
        <v>0.33640131404606699</v>
      </c>
      <c r="AN69" s="17"/>
      <c r="AO69" s="17">
        <v>0.32358264143594301</v>
      </c>
      <c r="AP69" s="17">
        <v>0.33398132857798202</v>
      </c>
      <c r="AQ69" s="17"/>
      <c r="AR69" s="17">
        <v>0.325384317725401</v>
      </c>
      <c r="AS69" s="17">
        <v>0.32607213257994699</v>
      </c>
      <c r="AT69" s="17">
        <v>0.35206713873599199</v>
      </c>
      <c r="AU69" s="17">
        <v>0.32542043363484502</v>
      </c>
    </row>
    <row r="70" spans="2:47" x14ac:dyDescent="0.3">
      <c r="B70" t="s">
        <v>93</v>
      </c>
      <c r="C70" s="17">
        <v>6.1962695413598397E-2</v>
      </c>
      <c r="D70" s="17">
        <v>8.0378384436467096E-2</v>
      </c>
      <c r="E70" s="17">
        <v>4.4253648237267101E-2</v>
      </c>
      <c r="F70" s="17"/>
      <c r="G70" s="17">
        <v>0.106028135064482</v>
      </c>
      <c r="H70" s="17">
        <v>9.8901506239038706E-2</v>
      </c>
      <c r="I70" s="17">
        <v>6.2558682726573306E-2</v>
      </c>
      <c r="J70" s="17">
        <v>3.7354422196206799E-2</v>
      </c>
      <c r="K70" s="17">
        <v>4.5386944084600103E-2</v>
      </c>
      <c r="L70" s="17">
        <v>3.3376071603712802E-2</v>
      </c>
      <c r="M70" s="17"/>
      <c r="N70" s="17">
        <v>8.6398943411619106E-2</v>
      </c>
      <c r="O70" s="17">
        <v>6.1821678423521299E-2</v>
      </c>
      <c r="P70" s="17">
        <v>4.8201762873085099E-2</v>
      </c>
      <c r="Q70" s="17">
        <v>4.7939494769250697E-2</v>
      </c>
      <c r="R70" s="17"/>
      <c r="S70" s="17">
        <v>0.102457905966989</v>
      </c>
      <c r="T70" s="17">
        <v>5.2527628692159697E-2</v>
      </c>
      <c r="U70" s="17">
        <v>3.1235031602656001E-2</v>
      </c>
      <c r="V70" s="17">
        <v>4.1736574232115201E-2</v>
      </c>
      <c r="W70" s="17">
        <v>5.3149920453443897E-2</v>
      </c>
      <c r="X70" s="17">
        <v>5.9241872598986098E-2</v>
      </c>
      <c r="Y70" s="17">
        <v>5.45635236764331E-2</v>
      </c>
      <c r="Z70" s="17">
        <v>7.22792959124509E-2</v>
      </c>
      <c r="AA70" s="17">
        <v>5.83477393655112E-2</v>
      </c>
      <c r="AB70" s="17">
        <v>8.2945621517344401E-2</v>
      </c>
      <c r="AC70" s="17">
        <v>4.9457619304397203E-2</v>
      </c>
      <c r="AD70" s="17">
        <v>6.2524325387557103E-2</v>
      </c>
      <c r="AE70" s="17"/>
      <c r="AF70" s="17">
        <v>5.6378310939421299E-2</v>
      </c>
      <c r="AG70" s="17">
        <v>6.9886659819845598E-2</v>
      </c>
      <c r="AH70" s="17"/>
      <c r="AI70" s="17">
        <v>7.0603400511983105E-2</v>
      </c>
      <c r="AJ70" s="17">
        <v>5.7649555176061199E-2</v>
      </c>
      <c r="AK70" s="17"/>
      <c r="AL70" s="17">
        <v>6.0246284164032403E-2</v>
      </c>
      <c r="AM70" s="17">
        <v>6.2360166919975299E-2</v>
      </c>
      <c r="AN70" s="17"/>
      <c r="AO70" s="17">
        <v>8.05670704404821E-2</v>
      </c>
      <c r="AP70" s="17">
        <v>6.03411008590636E-2</v>
      </c>
      <c r="AQ70" s="17"/>
      <c r="AR70" s="17">
        <v>7.8276368137327301E-2</v>
      </c>
      <c r="AS70" s="17">
        <v>6.4176648914542306E-2</v>
      </c>
      <c r="AT70" s="17">
        <v>5.2654898942235399E-2</v>
      </c>
      <c r="AU70" s="17">
        <v>3.6548600723343601E-2</v>
      </c>
    </row>
    <row r="71" spans="2:47" x14ac:dyDescent="0.3">
      <c r="B71" t="s">
        <v>94</v>
      </c>
      <c r="C71" s="17">
        <v>1.9022252086152502E-2</v>
      </c>
      <c r="D71" s="17">
        <v>2.3870436136622701E-2</v>
      </c>
      <c r="E71" s="17">
        <v>1.4370414773774799E-2</v>
      </c>
      <c r="F71" s="17"/>
      <c r="G71" s="17">
        <v>5.1054603973915098E-2</v>
      </c>
      <c r="H71" s="17">
        <v>3.27461573553227E-2</v>
      </c>
      <c r="I71" s="17">
        <v>1.2004009614495499E-2</v>
      </c>
      <c r="J71" s="17">
        <v>1.0249234528658301E-2</v>
      </c>
      <c r="K71" s="17">
        <v>8.7414157107113498E-3</v>
      </c>
      <c r="L71" s="17">
        <v>6.3859812225219598E-3</v>
      </c>
      <c r="M71" s="17"/>
      <c r="N71" s="17">
        <v>2.7144550050411401E-2</v>
      </c>
      <c r="O71" s="17">
        <v>1.9244225587019902E-2</v>
      </c>
      <c r="P71" s="17">
        <v>1.65140216074613E-2</v>
      </c>
      <c r="Q71" s="17">
        <v>1.2499486511770399E-2</v>
      </c>
      <c r="R71" s="17"/>
      <c r="S71" s="17">
        <v>3.0944450585358298E-2</v>
      </c>
      <c r="T71" s="17">
        <v>8.1876440114707801E-3</v>
      </c>
      <c r="U71" s="17">
        <v>1.3808289351075901E-2</v>
      </c>
      <c r="V71" s="17">
        <v>1.56188108650114E-2</v>
      </c>
      <c r="W71" s="17">
        <v>1.37494593988431E-2</v>
      </c>
      <c r="X71" s="17">
        <v>1.8346880574391398E-2</v>
      </c>
      <c r="Y71" s="17">
        <v>1.7525601951994998E-2</v>
      </c>
      <c r="Z71" s="17">
        <v>2.3268778438896399E-2</v>
      </c>
      <c r="AA71" s="17">
        <v>2.4384798617339901E-2</v>
      </c>
      <c r="AB71" s="17">
        <v>3.3921661820391399E-2</v>
      </c>
      <c r="AC71" s="17">
        <v>4.7417421858890899E-3</v>
      </c>
      <c r="AD71" s="17">
        <v>6.6905074016255098E-3</v>
      </c>
      <c r="AE71" s="17"/>
      <c r="AF71" s="17">
        <v>1.7707439630120801E-2</v>
      </c>
      <c r="AG71" s="17">
        <v>2.0923845663036501E-2</v>
      </c>
      <c r="AH71" s="17"/>
      <c r="AI71" s="17">
        <v>2.5536450835285301E-2</v>
      </c>
      <c r="AJ71" s="17">
        <v>1.5770590049283401E-2</v>
      </c>
      <c r="AK71" s="17"/>
      <c r="AL71" s="17">
        <v>2.9833802317291699E-2</v>
      </c>
      <c r="AM71" s="17">
        <v>1.6518607835552299E-2</v>
      </c>
      <c r="AN71" s="17"/>
      <c r="AO71" s="17">
        <v>3.4448251972097901E-2</v>
      </c>
      <c r="AP71" s="17">
        <v>1.7677691068802698E-2</v>
      </c>
      <c r="AQ71" s="17"/>
      <c r="AR71" s="17">
        <v>2.55827202060625E-2</v>
      </c>
      <c r="AS71" s="17">
        <v>1.68228693748953E-2</v>
      </c>
      <c r="AT71" s="17">
        <v>1.1454196461328101E-2</v>
      </c>
      <c r="AU71" s="17">
        <v>2.20950527006432E-2</v>
      </c>
    </row>
    <row r="72" spans="2:47" x14ac:dyDescent="0.3">
      <c r="B72" t="s">
        <v>95</v>
      </c>
      <c r="C72" s="17">
        <v>0.19990907847520001</v>
      </c>
      <c r="D72" s="17">
        <v>0.160346819775946</v>
      </c>
      <c r="E72" s="17">
        <v>0.23875995057911201</v>
      </c>
      <c r="F72" s="17"/>
      <c r="G72" s="17">
        <v>0.10319938577861799</v>
      </c>
      <c r="H72" s="17">
        <v>9.4137623502990195E-2</v>
      </c>
      <c r="I72" s="17">
        <v>0.14214753793852999</v>
      </c>
      <c r="J72" s="17">
        <v>0.198120218645852</v>
      </c>
      <c r="K72" s="17">
        <v>0.25943456850611402</v>
      </c>
      <c r="L72" s="17">
        <v>0.35830569943208102</v>
      </c>
      <c r="M72" s="17"/>
      <c r="N72" s="17">
        <v>0.13765007928103101</v>
      </c>
      <c r="O72" s="17">
        <v>0.18116441582905199</v>
      </c>
      <c r="P72" s="17">
        <v>0.18391234072825399</v>
      </c>
      <c r="Q72" s="17">
        <v>0.29876307207485098</v>
      </c>
      <c r="R72" s="17"/>
      <c r="S72" s="17">
        <v>0.136504409646029</v>
      </c>
      <c r="T72" s="17">
        <v>0.20077583944437799</v>
      </c>
      <c r="U72" s="17">
        <v>0.26456860770617902</v>
      </c>
      <c r="V72" s="17">
        <v>0.23036244875516801</v>
      </c>
      <c r="W72" s="17">
        <v>0.21116595820881601</v>
      </c>
      <c r="X72" s="17">
        <v>0.20121948896460801</v>
      </c>
      <c r="Y72" s="17">
        <v>0.22787816656795601</v>
      </c>
      <c r="Z72" s="17">
        <v>0.132622352512722</v>
      </c>
      <c r="AA72" s="17">
        <v>0.18989573424429401</v>
      </c>
      <c r="AB72" s="17">
        <v>0.18999881399216101</v>
      </c>
      <c r="AC72" s="17">
        <v>0.252242603124817</v>
      </c>
      <c r="AD72" s="17">
        <v>0.19192112926037699</v>
      </c>
      <c r="AE72" s="17"/>
      <c r="AF72" s="17">
        <v>0.20491713248559501</v>
      </c>
      <c r="AG72" s="17">
        <v>0.191907424751594</v>
      </c>
      <c r="AH72" s="17"/>
      <c r="AI72" s="17">
        <v>0.16738679078979399</v>
      </c>
      <c r="AJ72" s="17">
        <v>0.21614307628388599</v>
      </c>
      <c r="AK72" s="17"/>
      <c r="AL72" s="17">
        <v>0.182580822920616</v>
      </c>
      <c r="AM72" s="17">
        <v>0.20392180435304999</v>
      </c>
      <c r="AN72" s="17"/>
      <c r="AO72" s="17">
        <v>0.17538082549610401</v>
      </c>
      <c r="AP72" s="17">
        <v>0.20204701008567699</v>
      </c>
      <c r="AQ72" s="17"/>
      <c r="AR72" s="17">
        <v>0.10928767024675901</v>
      </c>
      <c r="AS72" s="17">
        <v>0.21928304759366801</v>
      </c>
      <c r="AT72" s="17">
        <v>0.21101509224499301</v>
      </c>
      <c r="AU72" s="17">
        <v>0.37112197996499502</v>
      </c>
    </row>
    <row r="73" spans="2:47" x14ac:dyDescent="0.3">
      <c r="B73" t="s">
        <v>79</v>
      </c>
      <c r="C73" s="17">
        <v>7.1094197649893597E-3</v>
      </c>
      <c r="D73" s="17">
        <v>7.0321999008911501E-3</v>
      </c>
      <c r="E73" s="17">
        <v>7.21172482165714E-3</v>
      </c>
      <c r="F73" s="17"/>
      <c r="G73" s="17">
        <v>1.0197407271896001E-2</v>
      </c>
      <c r="H73" s="17">
        <v>5.3940569741389296E-3</v>
      </c>
      <c r="I73" s="17">
        <v>4.4043168635610501E-3</v>
      </c>
      <c r="J73" s="17">
        <v>9.2991702583902006E-3</v>
      </c>
      <c r="K73" s="17">
        <v>1.0178914668744401E-2</v>
      </c>
      <c r="L73" s="17">
        <v>4.8300754399608001E-3</v>
      </c>
      <c r="M73" s="17"/>
      <c r="N73" s="17">
        <v>3.0779572863943198E-3</v>
      </c>
      <c r="O73" s="17">
        <v>8.07911590389895E-3</v>
      </c>
      <c r="P73" s="17">
        <v>6.8581458806593002E-3</v>
      </c>
      <c r="Q73" s="17">
        <v>1.07796857659949E-2</v>
      </c>
      <c r="R73" s="17"/>
      <c r="S73" s="17">
        <v>7.20467632773974E-3</v>
      </c>
      <c r="T73" s="17">
        <v>7.2999201885693499E-3</v>
      </c>
      <c r="U73" s="17">
        <v>0</v>
      </c>
      <c r="V73" s="17">
        <v>7.6218811983578298E-3</v>
      </c>
      <c r="W73" s="17">
        <v>5.1361196324674098E-3</v>
      </c>
      <c r="X73" s="17">
        <v>8.1454181341905005E-3</v>
      </c>
      <c r="Y73" s="17">
        <v>2.1216737753113101E-3</v>
      </c>
      <c r="Z73" s="17">
        <v>1.0525285576592699E-2</v>
      </c>
      <c r="AA73" s="17">
        <v>1.0366927147579899E-2</v>
      </c>
      <c r="AB73" s="17">
        <v>0</v>
      </c>
      <c r="AC73" s="17">
        <v>1.85242857703545E-2</v>
      </c>
      <c r="AD73" s="17">
        <v>2.3859781508951398E-2</v>
      </c>
      <c r="AE73" s="17"/>
      <c r="AF73" s="17">
        <v>7.5101266304785598E-3</v>
      </c>
      <c r="AG73" s="17">
        <v>6.1491839372271803E-3</v>
      </c>
      <c r="AH73" s="17"/>
      <c r="AI73" s="17">
        <v>9.4045155053213095E-3</v>
      </c>
      <c r="AJ73" s="17">
        <v>5.9637875886897401E-3</v>
      </c>
      <c r="AK73" s="17"/>
      <c r="AL73" s="17">
        <v>1.1785824926699599E-2</v>
      </c>
      <c r="AM73" s="17">
        <v>6.0264987549318401E-3</v>
      </c>
      <c r="AN73" s="17"/>
      <c r="AO73" s="17">
        <v>1.3173702028173501E-2</v>
      </c>
      <c r="AP73" s="17">
        <v>6.58084478835449E-3</v>
      </c>
      <c r="AQ73" s="17"/>
      <c r="AR73" s="17">
        <v>3.03068977579343E-3</v>
      </c>
      <c r="AS73" s="17">
        <v>1.1308944077279301E-2</v>
      </c>
      <c r="AT73" s="17">
        <v>5.6028991615393996E-3</v>
      </c>
      <c r="AU73" s="17">
        <v>1.32642635333085E-2</v>
      </c>
    </row>
    <row r="74" spans="2:47" x14ac:dyDescent="0.3"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</row>
    <row r="75" spans="2:47" x14ac:dyDescent="0.3">
      <c r="B75" s="6" t="s">
        <v>101</v>
      </c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</row>
    <row r="76" spans="2:47" x14ac:dyDescent="0.3">
      <c r="B76" s="24" t="s">
        <v>71</v>
      </c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</row>
    <row r="77" spans="2:47" x14ac:dyDescent="0.3">
      <c r="B77" t="s">
        <v>90</v>
      </c>
      <c r="C77" s="17">
        <v>8.9618419587482803E-2</v>
      </c>
      <c r="D77" s="17">
        <v>7.5054637289006396E-2</v>
      </c>
      <c r="E77" s="17">
        <v>0.103520308357383</v>
      </c>
      <c r="F77" s="17"/>
      <c r="G77" s="17">
        <v>0.15024508444092699</v>
      </c>
      <c r="H77" s="17">
        <v>7.7394377210395396E-2</v>
      </c>
      <c r="I77" s="17">
        <v>0.110031464354722</v>
      </c>
      <c r="J77" s="17">
        <v>9.9687187014042403E-2</v>
      </c>
      <c r="K77" s="17">
        <v>7.8245894802843094E-2</v>
      </c>
      <c r="L77" s="17">
        <v>4.2293449002934899E-2</v>
      </c>
      <c r="M77" s="17"/>
      <c r="N77" s="17">
        <v>6.5373342302656401E-2</v>
      </c>
      <c r="O77" s="17">
        <v>8.7353607615819701E-2</v>
      </c>
      <c r="P77" s="17">
        <v>0.11064975995111</v>
      </c>
      <c r="Q77" s="17">
        <v>0.10005164469356501</v>
      </c>
      <c r="R77" s="17"/>
      <c r="S77" s="17">
        <v>8.4912869388689596E-2</v>
      </c>
      <c r="T77" s="17">
        <v>8.0593443004885398E-2</v>
      </c>
      <c r="U77" s="17">
        <v>9.1800301063645201E-2</v>
      </c>
      <c r="V77" s="17">
        <v>7.4028296591113998E-2</v>
      </c>
      <c r="W77" s="17">
        <v>9.4697672140283295E-2</v>
      </c>
      <c r="X77" s="17">
        <v>9.9751239879766307E-2</v>
      </c>
      <c r="Y77" s="17">
        <v>8.0829124063344193E-2</v>
      </c>
      <c r="Z77" s="17">
        <v>0.12730137892346099</v>
      </c>
      <c r="AA77" s="17">
        <v>8.27373880600491E-2</v>
      </c>
      <c r="AB77" s="17">
        <v>9.1348984442814696E-2</v>
      </c>
      <c r="AC77" s="17">
        <v>0.104866584176667</v>
      </c>
      <c r="AD77" s="17">
        <v>0.117260817373415</v>
      </c>
      <c r="AE77" s="17"/>
      <c r="AF77" s="17">
        <v>8.0905434870766901E-2</v>
      </c>
      <c r="AG77" s="17">
        <v>0.10192449433314001</v>
      </c>
      <c r="AH77" s="17"/>
      <c r="AI77" s="17">
        <v>5.9264392535947098E-2</v>
      </c>
      <c r="AJ77" s="17">
        <v>0.104770096905083</v>
      </c>
      <c r="AK77" s="17"/>
      <c r="AL77" s="17">
        <v>6.9879886569899005E-2</v>
      </c>
      <c r="AM77" s="17">
        <v>9.41892964412408E-2</v>
      </c>
      <c r="AN77" s="17"/>
      <c r="AO77" s="17">
        <v>8.7050308525428596E-2</v>
      </c>
      <c r="AP77" s="17">
        <v>8.9842261286419201E-2</v>
      </c>
      <c r="AQ77" s="17"/>
      <c r="AR77" s="17">
        <v>9.5919202264410405E-2</v>
      </c>
      <c r="AS77" s="17">
        <v>8.0608918928467901E-2</v>
      </c>
      <c r="AT77" s="17">
        <v>9.6794924282325404E-2</v>
      </c>
      <c r="AU77" s="17">
        <v>7.4350235443717896E-2</v>
      </c>
    </row>
    <row r="78" spans="2:47" x14ac:dyDescent="0.3">
      <c r="B78" t="s">
        <v>91</v>
      </c>
      <c r="C78" s="17">
        <v>0.17221937586442801</v>
      </c>
      <c r="D78" s="17">
        <v>0.170764159860857</v>
      </c>
      <c r="E78" s="17">
        <v>0.17429287736844501</v>
      </c>
      <c r="F78" s="17"/>
      <c r="G78" s="17">
        <v>0.20508180437663601</v>
      </c>
      <c r="H78" s="17">
        <v>0.243516531008904</v>
      </c>
      <c r="I78" s="17">
        <v>0.183860917492076</v>
      </c>
      <c r="J78" s="17">
        <v>0.18523240104465</v>
      </c>
      <c r="K78" s="17">
        <v>0.156909680699616</v>
      </c>
      <c r="L78" s="17">
        <v>8.2851012328054294E-2</v>
      </c>
      <c r="M78" s="17"/>
      <c r="N78" s="17">
        <v>0.15256852801795101</v>
      </c>
      <c r="O78" s="17">
        <v>0.169724087932238</v>
      </c>
      <c r="P78" s="17">
        <v>0.19371935602535401</v>
      </c>
      <c r="Q78" s="17">
        <v>0.17872238635583201</v>
      </c>
      <c r="R78" s="17"/>
      <c r="S78" s="17">
        <v>0.179584179195696</v>
      </c>
      <c r="T78" s="17">
        <v>0.164574004444942</v>
      </c>
      <c r="U78" s="17">
        <v>0.14325414682047199</v>
      </c>
      <c r="V78" s="17">
        <v>0.15992367464896701</v>
      </c>
      <c r="W78" s="17">
        <v>0.17686205831883001</v>
      </c>
      <c r="X78" s="17">
        <v>0.20549600081720601</v>
      </c>
      <c r="Y78" s="17">
        <v>0.149871536964365</v>
      </c>
      <c r="Z78" s="17">
        <v>0.18309552425926501</v>
      </c>
      <c r="AA78" s="17">
        <v>0.194980808498153</v>
      </c>
      <c r="AB78" s="17">
        <v>0.164584796611387</v>
      </c>
      <c r="AC78" s="17">
        <v>0.15721234366484399</v>
      </c>
      <c r="AD78" s="17">
        <v>0.184280669357959</v>
      </c>
      <c r="AE78" s="17"/>
      <c r="AF78" s="17">
        <v>0.16460179033994399</v>
      </c>
      <c r="AG78" s="17">
        <v>0.18173611398737699</v>
      </c>
      <c r="AH78" s="17"/>
      <c r="AI78" s="17">
        <v>0.17335366819976</v>
      </c>
      <c r="AJ78" s="17">
        <v>0.17165317647943101</v>
      </c>
      <c r="AK78" s="17"/>
      <c r="AL78" s="17">
        <v>0.16209565964571299</v>
      </c>
      <c r="AM78" s="17">
        <v>0.17456373752985299</v>
      </c>
      <c r="AN78" s="17"/>
      <c r="AO78" s="17">
        <v>0.15394110495868299</v>
      </c>
      <c r="AP78" s="17">
        <v>0.17381254653123299</v>
      </c>
      <c r="AQ78" s="17"/>
      <c r="AR78" s="17">
        <v>0.21298913347815701</v>
      </c>
      <c r="AS78" s="17">
        <v>0.145516473058838</v>
      </c>
      <c r="AT78" s="17">
        <v>0.17297457244074499</v>
      </c>
      <c r="AU78" s="17">
        <v>0.114191311726799</v>
      </c>
    </row>
    <row r="79" spans="2:47" x14ac:dyDescent="0.3">
      <c r="B79" t="s">
        <v>92</v>
      </c>
      <c r="C79" s="17">
        <v>0.53895625604228004</v>
      </c>
      <c r="D79" s="17">
        <v>0.54278435981061202</v>
      </c>
      <c r="E79" s="17">
        <v>0.53499987861707898</v>
      </c>
      <c r="F79" s="17"/>
      <c r="G79" s="17">
        <v>0.39848900128953701</v>
      </c>
      <c r="H79" s="17">
        <v>0.49804965180023097</v>
      </c>
      <c r="I79" s="17">
        <v>0.58261545607851295</v>
      </c>
      <c r="J79" s="17">
        <v>0.58243269588118096</v>
      </c>
      <c r="K79" s="17">
        <v>0.56777597329344298</v>
      </c>
      <c r="L79" s="17">
        <v>0.57507824251017203</v>
      </c>
      <c r="M79" s="17"/>
      <c r="N79" s="17">
        <v>0.56094844433099</v>
      </c>
      <c r="O79" s="17">
        <v>0.55764744215620698</v>
      </c>
      <c r="P79" s="17">
        <v>0.520634607711292</v>
      </c>
      <c r="Q79" s="17">
        <v>0.51195334641613</v>
      </c>
      <c r="R79" s="17"/>
      <c r="S79" s="17">
        <v>0.49940610370370803</v>
      </c>
      <c r="T79" s="17">
        <v>0.55084621796069499</v>
      </c>
      <c r="U79" s="17">
        <v>0.56319869296233604</v>
      </c>
      <c r="V79" s="17">
        <v>0.58071959339221801</v>
      </c>
      <c r="W79" s="17">
        <v>0.529679847326056</v>
      </c>
      <c r="X79" s="17">
        <v>0.50680771571241701</v>
      </c>
      <c r="Y79" s="17">
        <v>0.56099672317454397</v>
      </c>
      <c r="Z79" s="17">
        <v>0.54999181199329905</v>
      </c>
      <c r="AA79" s="17">
        <v>0.51433582751935802</v>
      </c>
      <c r="AB79" s="17">
        <v>0.55916762285746802</v>
      </c>
      <c r="AC79" s="17">
        <v>0.55062151982179397</v>
      </c>
      <c r="AD79" s="17">
        <v>0.53664770700917197</v>
      </c>
      <c r="AE79" s="17"/>
      <c r="AF79" s="17">
        <v>0.56945756023781402</v>
      </c>
      <c r="AG79" s="17">
        <v>0.49907692904464301</v>
      </c>
      <c r="AH79" s="17"/>
      <c r="AI79" s="17">
        <v>0.62421815752481902</v>
      </c>
      <c r="AJ79" s="17">
        <v>0.49639647257252401</v>
      </c>
      <c r="AK79" s="17"/>
      <c r="AL79" s="17">
        <v>0.60788457174871902</v>
      </c>
      <c r="AM79" s="17">
        <v>0.52299443950047197</v>
      </c>
      <c r="AN79" s="17"/>
      <c r="AO79" s="17">
        <v>0.58550743503715696</v>
      </c>
      <c r="AP79" s="17">
        <v>0.53489876213258403</v>
      </c>
      <c r="AQ79" s="17"/>
      <c r="AR79" s="17">
        <v>0.519825735142178</v>
      </c>
      <c r="AS79" s="17">
        <v>0.53661429195347499</v>
      </c>
      <c r="AT79" s="17">
        <v>0.58110668193077797</v>
      </c>
      <c r="AU79" s="17">
        <v>0.50323166260742402</v>
      </c>
    </row>
    <row r="80" spans="2:47" x14ac:dyDescent="0.3">
      <c r="B80" t="s">
        <v>93</v>
      </c>
      <c r="C80" s="17">
        <v>6.9044478192307399E-2</v>
      </c>
      <c r="D80" s="17">
        <v>8.40019724227523E-2</v>
      </c>
      <c r="E80" s="17">
        <v>5.3834183852108197E-2</v>
      </c>
      <c r="F80" s="17"/>
      <c r="G80" s="17">
        <v>0.112909601870441</v>
      </c>
      <c r="H80" s="17">
        <v>0.107735670386856</v>
      </c>
      <c r="I80" s="17">
        <v>5.9397864693802899E-2</v>
      </c>
      <c r="J80" s="17">
        <v>4.5742090313611303E-2</v>
      </c>
      <c r="K80" s="17">
        <v>3.9747097948062901E-2</v>
      </c>
      <c r="L80" s="17">
        <v>5.49486026898722E-2</v>
      </c>
      <c r="M80" s="17"/>
      <c r="N80" s="17">
        <v>0.109004285272089</v>
      </c>
      <c r="O80" s="17">
        <v>6.47575050699713E-2</v>
      </c>
      <c r="P80" s="17">
        <v>4.9394232499802397E-2</v>
      </c>
      <c r="Q80" s="17">
        <v>4.7773689477777798E-2</v>
      </c>
      <c r="R80" s="17"/>
      <c r="S80" s="17">
        <v>8.8018407470904406E-2</v>
      </c>
      <c r="T80" s="17">
        <v>7.3077896320490193E-2</v>
      </c>
      <c r="U80" s="17">
        <v>5.3790385093666099E-2</v>
      </c>
      <c r="V80" s="17">
        <v>6.5423116164713899E-2</v>
      </c>
      <c r="W80" s="17">
        <v>6.9156707645594201E-2</v>
      </c>
      <c r="X80" s="17">
        <v>4.51576401232823E-2</v>
      </c>
      <c r="Y80" s="17">
        <v>5.6979041346866301E-2</v>
      </c>
      <c r="Z80" s="17">
        <v>8.4748579478858097E-2</v>
      </c>
      <c r="AA80" s="17">
        <v>7.9225365021827504E-2</v>
      </c>
      <c r="AB80" s="17">
        <v>8.2752640091478702E-2</v>
      </c>
      <c r="AC80" s="17">
        <v>5.0253921012851602E-2</v>
      </c>
      <c r="AD80" s="17">
        <v>5.0238055349182499E-2</v>
      </c>
      <c r="AE80" s="17"/>
      <c r="AF80" s="17">
        <v>7.0403120120669405E-2</v>
      </c>
      <c r="AG80" s="17">
        <v>6.7798547446540097E-2</v>
      </c>
      <c r="AH80" s="17"/>
      <c r="AI80" s="17">
        <v>9.9451388722505807E-2</v>
      </c>
      <c r="AJ80" s="17">
        <v>5.3866403276695903E-2</v>
      </c>
      <c r="AK80" s="17"/>
      <c r="AL80" s="17">
        <v>9.4739909628280397E-2</v>
      </c>
      <c r="AM80" s="17">
        <v>6.3094154898606494E-2</v>
      </c>
      <c r="AN80" s="17"/>
      <c r="AO80" s="17">
        <v>0.116914472249944</v>
      </c>
      <c r="AP80" s="17">
        <v>6.4872033722804603E-2</v>
      </c>
      <c r="AQ80" s="17"/>
      <c r="AR80" s="17">
        <v>9.84920502650697E-2</v>
      </c>
      <c r="AS80" s="17">
        <v>5.9418363079573197E-2</v>
      </c>
      <c r="AT80" s="17">
        <v>5.2081011194279797E-2</v>
      </c>
      <c r="AU80" s="17">
        <v>4.6974205290650002E-2</v>
      </c>
    </row>
    <row r="81" spans="2:47" x14ac:dyDescent="0.3">
      <c r="B81" t="s">
        <v>94</v>
      </c>
      <c r="C81" s="17">
        <v>1.6111049198886701E-2</v>
      </c>
      <c r="D81" s="17">
        <v>2.1586726481160001E-2</v>
      </c>
      <c r="E81" s="17">
        <v>1.0836680350299501E-2</v>
      </c>
      <c r="F81" s="17"/>
      <c r="G81" s="17">
        <v>4.5382439812350198E-2</v>
      </c>
      <c r="H81" s="17">
        <v>3.4581395718360802E-2</v>
      </c>
      <c r="I81" s="17">
        <v>1.6673125757393499E-2</v>
      </c>
      <c r="J81" s="17">
        <v>2.6961874953847801E-3</v>
      </c>
      <c r="K81" s="17">
        <v>2.6716375312645E-3</v>
      </c>
      <c r="L81" s="17">
        <v>1.16075734004513E-3</v>
      </c>
      <c r="M81" s="17"/>
      <c r="N81" s="17">
        <v>2.7466737211295899E-2</v>
      </c>
      <c r="O81" s="17">
        <v>8.6017781877075605E-3</v>
      </c>
      <c r="P81" s="17">
        <v>1.72885175871886E-2</v>
      </c>
      <c r="Q81" s="17">
        <v>1.08499121616225E-2</v>
      </c>
      <c r="R81" s="17"/>
      <c r="S81" s="17">
        <v>2.5163589434384299E-2</v>
      </c>
      <c r="T81" s="17">
        <v>7.1316113358172104E-3</v>
      </c>
      <c r="U81" s="17">
        <v>1.4208335334730199E-2</v>
      </c>
      <c r="V81" s="17">
        <v>9.6959350467247206E-3</v>
      </c>
      <c r="W81" s="17">
        <v>1.7935864669643899E-2</v>
      </c>
      <c r="X81" s="17">
        <v>1.62745286971012E-2</v>
      </c>
      <c r="Y81" s="17">
        <v>2.3098897523100601E-2</v>
      </c>
      <c r="Z81" s="17">
        <v>5.3416923598089703E-3</v>
      </c>
      <c r="AA81" s="17">
        <v>3.6132852111405801E-2</v>
      </c>
      <c r="AB81" s="17">
        <v>9.9752646386371702E-3</v>
      </c>
      <c r="AC81" s="17">
        <v>0</v>
      </c>
      <c r="AD81" s="17">
        <v>0</v>
      </c>
      <c r="AE81" s="17"/>
      <c r="AF81" s="17">
        <v>1.5459464839779899E-2</v>
      </c>
      <c r="AG81" s="17">
        <v>1.7107610936615902E-2</v>
      </c>
      <c r="AH81" s="17"/>
      <c r="AI81" s="17">
        <v>1.6550246622360501E-2</v>
      </c>
      <c r="AJ81" s="17">
        <v>1.5891817080924301E-2</v>
      </c>
      <c r="AK81" s="17"/>
      <c r="AL81" s="17">
        <v>1.9234184392612701E-2</v>
      </c>
      <c r="AM81" s="17">
        <v>1.53878208639622E-2</v>
      </c>
      <c r="AN81" s="17"/>
      <c r="AO81" s="17">
        <v>2.3069509190046199E-2</v>
      </c>
      <c r="AP81" s="17">
        <v>1.5504535902239699E-2</v>
      </c>
      <c r="AQ81" s="17"/>
      <c r="AR81" s="17">
        <v>2.4631710629451398E-2</v>
      </c>
      <c r="AS81" s="17">
        <v>1.4500106699256001E-2</v>
      </c>
      <c r="AT81" s="17">
        <v>1.28733260890637E-2</v>
      </c>
      <c r="AU81" s="17">
        <v>4.2206496020683196E-3</v>
      </c>
    </row>
    <row r="82" spans="2:47" x14ac:dyDescent="0.3">
      <c r="B82" t="s">
        <v>95</v>
      </c>
      <c r="C82" s="17">
        <v>0.11016698994655599</v>
      </c>
      <c r="D82" s="17">
        <v>0.10214346235997</v>
      </c>
      <c r="E82" s="17">
        <v>0.118404702476384</v>
      </c>
      <c r="F82" s="17"/>
      <c r="G82" s="17">
        <v>7.8313030893127397E-2</v>
      </c>
      <c r="H82" s="17">
        <v>3.4088046316712597E-2</v>
      </c>
      <c r="I82" s="17">
        <v>4.7421171623492103E-2</v>
      </c>
      <c r="J82" s="17">
        <v>8.1858306626091407E-2</v>
      </c>
      <c r="K82" s="17">
        <v>0.152204900040779</v>
      </c>
      <c r="L82" s="17">
        <v>0.23880067946866099</v>
      </c>
      <c r="M82" s="17"/>
      <c r="N82" s="17">
        <v>8.1238853926897697E-2</v>
      </c>
      <c r="O82" s="17">
        <v>0.108307919985853</v>
      </c>
      <c r="P82" s="17">
        <v>0.103920469676212</v>
      </c>
      <c r="Q82" s="17">
        <v>0.14634844437032599</v>
      </c>
      <c r="R82" s="17"/>
      <c r="S82" s="17">
        <v>0.117275913139976</v>
      </c>
      <c r="T82" s="17">
        <v>0.121162090975776</v>
      </c>
      <c r="U82" s="17">
        <v>0.131593576804521</v>
      </c>
      <c r="V82" s="17">
        <v>0.101563803708975</v>
      </c>
      <c r="W82" s="17">
        <v>0.10653173026712499</v>
      </c>
      <c r="X82" s="17">
        <v>0.122430461605762</v>
      </c>
      <c r="Y82" s="17">
        <v>0.126103003152469</v>
      </c>
      <c r="Z82" s="17">
        <v>4.9521012985307901E-2</v>
      </c>
      <c r="AA82" s="17">
        <v>8.8866182715604494E-2</v>
      </c>
      <c r="AB82" s="17">
        <v>9.2170691358214901E-2</v>
      </c>
      <c r="AC82" s="17">
        <v>0.127089723794231</v>
      </c>
      <c r="AD82" s="17">
        <v>0.111572750910271</v>
      </c>
      <c r="AE82" s="17"/>
      <c r="AF82" s="17">
        <v>9.7154711058964102E-2</v>
      </c>
      <c r="AG82" s="17">
        <v>0.12646143893901701</v>
      </c>
      <c r="AH82" s="17"/>
      <c r="AI82" s="17">
        <v>2.5180435814766401E-2</v>
      </c>
      <c r="AJ82" s="17">
        <v>0.15258932957066501</v>
      </c>
      <c r="AK82" s="17"/>
      <c r="AL82" s="17">
        <v>4.5126659701799403E-2</v>
      </c>
      <c r="AM82" s="17">
        <v>0.12522846081734901</v>
      </c>
      <c r="AN82" s="17"/>
      <c r="AO82" s="17">
        <v>3.3517170038741197E-2</v>
      </c>
      <c r="AP82" s="17">
        <v>0.11684794162534</v>
      </c>
      <c r="AQ82" s="17"/>
      <c r="AR82" s="17">
        <v>4.5198833832659102E-2</v>
      </c>
      <c r="AS82" s="17">
        <v>0.15981898091077401</v>
      </c>
      <c r="AT82" s="17">
        <v>8.1036553231118205E-2</v>
      </c>
      <c r="AU82" s="17">
        <v>0.248601032767161</v>
      </c>
    </row>
    <row r="83" spans="2:47" x14ac:dyDescent="0.3">
      <c r="B83" t="s">
        <v>79</v>
      </c>
      <c r="C83" s="17">
        <v>3.8834311680593799E-3</v>
      </c>
      <c r="D83" s="17">
        <v>3.6646817756413501E-3</v>
      </c>
      <c r="E83" s="17">
        <v>4.1113689783008698E-3</v>
      </c>
      <c r="F83" s="17"/>
      <c r="G83" s="17">
        <v>9.5790373169816895E-3</v>
      </c>
      <c r="H83" s="17">
        <v>4.6343275585402103E-3</v>
      </c>
      <c r="I83" s="17">
        <v>0</v>
      </c>
      <c r="J83" s="17">
        <v>2.3511316250391101E-3</v>
      </c>
      <c r="K83" s="17">
        <v>2.44481568399187E-3</v>
      </c>
      <c r="L83" s="17">
        <v>4.86725666025977E-3</v>
      </c>
      <c r="M83" s="17"/>
      <c r="N83" s="17">
        <v>3.3998089381193598E-3</v>
      </c>
      <c r="O83" s="17">
        <v>3.6076590522027899E-3</v>
      </c>
      <c r="P83" s="17">
        <v>4.3930565490402701E-3</v>
      </c>
      <c r="Q83" s="17">
        <v>4.30057652474637E-3</v>
      </c>
      <c r="R83" s="17"/>
      <c r="S83" s="17">
        <v>5.63893766664165E-3</v>
      </c>
      <c r="T83" s="17">
        <v>2.6147359573936999E-3</v>
      </c>
      <c r="U83" s="17">
        <v>2.1545619206289799E-3</v>
      </c>
      <c r="V83" s="17">
        <v>8.6455804472876305E-3</v>
      </c>
      <c r="W83" s="17">
        <v>5.1361196324674098E-3</v>
      </c>
      <c r="X83" s="17">
        <v>4.0824131644652999E-3</v>
      </c>
      <c r="Y83" s="17">
        <v>2.1216737753113101E-3</v>
      </c>
      <c r="Z83" s="17">
        <v>0</v>
      </c>
      <c r="AA83" s="17">
        <v>3.72157607360194E-3</v>
      </c>
      <c r="AB83" s="17">
        <v>0</v>
      </c>
      <c r="AC83" s="17">
        <v>9.9559075296117294E-3</v>
      </c>
      <c r="AD83" s="17">
        <v>0</v>
      </c>
      <c r="AE83" s="17"/>
      <c r="AF83" s="17">
        <v>2.01791853206095E-3</v>
      </c>
      <c r="AG83" s="17">
        <v>5.8948653126675802E-3</v>
      </c>
      <c r="AH83" s="17"/>
      <c r="AI83" s="17">
        <v>1.98171057984121E-3</v>
      </c>
      <c r="AJ83" s="17">
        <v>4.8327041146768801E-3</v>
      </c>
      <c r="AK83" s="17"/>
      <c r="AL83" s="17">
        <v>1.0391283129767401E-3</v>
      </c>
      <c r="AM83" s="17">
        <v>4.5420899485165301E-3</v>
      </c>
      <c r="AN83" s="17"/>
      <c r="AO83" s="17">
        <v>0</v>
      </c>
      <c r="AP83" s="17">
        <v>4.2219187993792198E-3</v>
      </c>
      <c r="AQ83" s="17"/>
      <c r="AR83" s="17">
        <v>2.9433343880745401E-3</v>
      </c>
      <c r="AS83" s="17">
        <v>3.5228653696160899E-3</v>
      </c>
      <c r="AT83" s="17">
        <v>3.1329308316893501E-3</v>
      </c>
      <c r="AU83" s="17">
        <v>8.4309025621800305E-3</v>
      </c>
    </row>
    <row r="84" spans="2:47" x14ac:dyDescent="0.3"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</row>
    <row r="85" spans="2:47" x14ac:dyDescent="0.3">
      <c r="B85" s="6" t="s">
        <v>102</v>
      </c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</row>
    <row r="86" spans="2:47" x14ac:dyDescent="0.3">
      <c r="B86" s="24" t="s">
        <v>71</v>
      </c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</row>
    <row r="87" spans="2:47" x14ac:dyDescent="0.3">
      <c r="B87" t="s">
        <v>90</v>
      </c>
      <c r="C87" s="17">
        <v>0</v>
      </c>
      <c r="D87" s="17">
        <v>0</v>
      </c>
      <c r="E87" s="17">
        <v>0</v>
      </c>
      <c r="F87" s="17"/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/>
      <c r="N87" s="17">
        <v>0</v>
      </c>
      <c r="O87" s="17">
        <v>0</v>
      </c>
      <c r="P87" s="17">
        <v>0</v>
      </c>
      <c r="Q87" s="17">
        <v>0</v>
      </c>
      <c r="R87" s="17"/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  <c r="AC87" s="17">
        <v>0</v>
      </c>
      <c r="AD87" s="17">
        <v>0</v>
      </c>
      <c r="AE87" s="17"/>
      <c r="AF87" s="17">
        <v>0</v>
      </c>
      <c r="AG87" s="17">
        <v>0</v>
      </c>
      <c r="AH87" s="17"/>
      <c r="AI87" s="17">
        <v>0</v>
      </c>
      <c r="AJ87" s="17">
        <v>0</v>
      </c>
      <c r="AK87" s="17"/>
      <c r="AL87" s="17">
        <v>0</v>
      </c>
      <c r="AM87" s="17">
        <v>0</v>
      </c>
      <c r="AN87" s="17"/>
      <c r="AO87" s="17">
        <v>0</v>
      </c>
      <c r="AP87" s="17">
        <v>0</v>
      </c>
      <c r="AQ87" s="17"/>
      <c r="AR87" s="17">
        <v>0</v>
      </c>
      <c r="AS87" s="17">
        <v>0</v>
      </c>
      <c r="AT87" s="17">
        <v>0</v>
      </c>
      <c r="AU87" s="17">
        <v>0</v>
      </c>
    </row>
    <row r="88" spans="2:47" x14ac:dyDescent="0.3">
      <c r="B88" t="s">
        <v>91</v>
      </c>
      <c r="C88" s="17">
        <v>0</v>
      </c>
      <c r="D88" s="17">
        <v>0</v>
      </c>
      <c r="E88" s="17">
        <v>0</v>
      </c>
      <c r="F88" s="17"/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/>
      <c r="N88" s="17">
        <v>0</v>
      </c>
      <c r="O88" s="17">
        <v>0</v>
      </c>
      <c r="P88" s="17">
        <v>0</v>
      </c>
      <c r="Q88" s="17">
        <v>0</v>
      </c>
      <c r="R88" s="17"/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  <c r="AC88" s="17">
        <v>0</v>
      </c>
      <c r="AD88" s="17">
        <v>0</v>
      </c>
      <c r="AE88" s="17"/>
      <c r="AF88" s="17">
        <v>0</v>
      </c>
      <c r="AG88" s="17">
        <v>0</v>
      </c>
      <c r="AH88" s="17"/>
      <c r="AI88" s="17">
        <v>0</v>
      </c>
      <c r="AJ88" s="17">
        <v>0</v>
      </c>
      <c r="AK88" s="17"/>
      <c r="AL88" s="17">
        <v>0</v>
      </c>
      <c r="AM88" s="17">
        <v>0</v>
      </c>
      <c r="AN88" s="17"/>
      <c r="AO88" s="17">
        <v>0</v>
      </c>
      <c r="AP88" s="17">
        <v>0</v>
      </c>
      <c r="AQ88" s="17"/>
      <c r="AR88" s="17">
        <v>0</v>
      </c>
      <c r="AS88" s="17">
        <v>0</v>
      </c>
      <c r="AT88" s="17">
        <v>0</v>
      </c>
      <c r="AU88" s="17">
        <v>0</v>
      </c>
    </row>
    <row r="89" spans="2:47" x14ac:dyDescent="0.3">
      <c r="B89" t="s">
        <v>92</v>
      </c>
      <c r="C89" s="17">
        <v>1</v>
      </c>
      <c r="D89" s="17">
        <v>1</v>
      </c>
      <c r="E89" s="17">
        <v>1</v>
      </c>
      <c r="F89" s="17"/>
      <c r="G89" s="17">
        <v>1</v>
      </c>
      <c r="H89" s="17">
        <v>1</v>
      </c>
      <c r="I89" s="17">
        <v>1</v>
      </c>
      <c r="J89" s="17">
        <v>1</v>
      </c>
      <c r="K89" s="17">
        <v>1</v>
      </c>
      <c r="L89" s="17">
        <v>1</v>
      </c>
      <c r="M89" s="17"/>
      <c r="N89" s="17">
        <v>1</v>
      </c>
      <c r="O89" s="17">
        <v>1</v>
      </c>
      <c r="P89" s="17">
        <v>1</v>
      </c>
      <c r="Q89" s="17">
        <v>1</v>
      </c>
      <c r="R89" s="17"/>
      <c r="S89" s="17">
        <v>1</v>
      </c>
      <c r="T89" s="17">
        <v>1</v>
      </c>
      <c r="U89" s="17">
        <v>1</v>
      </c>
      <c r="V89" s="17">
        <v>1</v>
      </c>
      <c r="W89" s="17">
        <v>1</v>
      </c>
      <c r="X89" s="17">
        <v>1</v>
      </c>
      <c r="Y89" s="17">
        <v>1</v>
      </c>
      <c r="Z89" s="17">
        <v>1</v>
      </c>
      <c r="AA89" s="17">
        <v>1</v>
      </c>
      <c r="AB89" s="17">
        <v>1</v>
      </c>
      <c r="AC89" s="17">
        <v>1</v>
      </c>
      <c r="AD89" s="17">
        <v>1</v>
      </c>
      <c r="AE89" s="17"/>
      <c r="AF89" s="17">
        <v>1</v>
      </c>
      <c r="AG89" s="17">
        <v>1</v>
      </c>
      <c r="AH89" s="17"/>
      <c r="AI89" s="17">
        <v>1</v>
      </c>
      <c r="AJ89" s="17">
        <v>1</v>
      </c>
      <c r="AK89" s="17"/>
      <c r="AL89" s="17">
        <v>1</v>
      </c>
      <c r="AM89" s="17">
        <v>1</v>
      </c>
      <c r="AN89" s="17"/>
      <c r="AO89" s="17">
        <v>1</v>
      </c>
      <c r="AP89" s="17">
        <v>1</v>
      </c>
      <c r="AQ89" s="17"/>
      <c r="AR89" s="17">
        <v>1</v>
      </c>
      <c r="AS89" s="17">
        <v>1</v>
      </c>
      <c r="AT89" s="17">
        <v>1</v>
      </c>
      <c r="AU89" s="17">
        <v>1</v>
      </c>
    </row>
    <row r="90" spans="2:47" x14ac:dyDescent="0.3">
      <c r="B90" t="s">
        <v>93</v>
      </c>
      <c r="C90" s="17">
        <v>0</v>
      </c>
      <c r="D90" s="17">
        <v>0</v>
      </c>
      <c r="E90" s="17">
        <v>0</v>
      </c>
      <c r="F90" s="17"/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/>
      <c r="N90" s="17">
        <v>0</v>
      </c>
      <c r="O90" s="17">
        <v>0</v>
      </c>
      <c r="P90" s="17">
        <v>0</v>
      </c>
      <c r="Q90" s="17">
        <v>0</v>
      </c>
      <c r="R90" s="17"/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/>
      <c r="AF90" s="17">
        <v>0</v>
      </c>
      <c r="AG90" s="17">
        <v>0</v>
      </c>
      <c r="AH90" s="17"/>
      <c r="AI90" s="17">
        <v>0</v>
      </c>
      <c r="AJ90" s="17">
        <v>0</v>
      </c>
      <c r="AK90" s="17"/>
      <c r="AL90" s="17">
        <v>0</v>
      </c>
      <c r="AM90" s="17">
        <v>0</v>
      </c>
      <c r="AN90" s="17"/>
      <c r="AO90" s="17">
        <v>0</v>
      </c>
      <c r="AP90" s="17">
        <v>0</v>
      </c>
      <c r="AQ90" s="17"/>
      <c r="AR90" s="17">
        <v>0</v>
      </c>
      <c r="AS90" s="17">
        <v>0</v>
      </c>
      <c r="AT90" s="17">
        <v>0</v>
      </c>
      <c r="AU90" s="17">
        <v>0</v>
      </c>
    </row>
    <row r="91" spans="2:47" x14ac:dyDescent="0.3">
      <c r="B91" t="s">
        <v>94</v>
      </c>
      <c r="C91" s="17">
        <v>0</v>
      </c>
      <c r="D91" s="17">
        <v>0</v>
      </c>
      <c r="E91" s="17">
        <v>0</v>
      </c>
      <c r="F91" s="17"/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/>
      <c r="N91" s="17">
        <v>0</v>
      </c>
      <c r="O91" s="17">
        <v>0</v>
      </c>
      <c r="P91" s="17">
        <v>0</v>
      </c>
      <c r="Q91" s="17">
        <v>0</v>
      </c>
      <c r="R91" s="17"/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7">
        <v>0</v>
      </c>
      <c r="AE91" s="17"/>
      <c r="AF91" s="17">
        <v>0</v>
      </c>
      <c r="AG91" s="17">
        <v>0</v>
      </c>
      <c r="AH91" s="17"/>
      <c r="AI91" s="17">
        <v>0</v>
      </c>
      <c r="AJ91" s="17">
        <v>0</v>
      </c>
      <c r="AK91" s="17"/>
      <c r="AL91" s="17">
        <v>0</v>
      </c>
      <c r="AM91" s="17">
        <v>0</v>
      </c>
      <c r="AN91" s="17"/>
      <c r="AO91" s="17">
        <v>0</v>
      </c>
      <c r="AP91" s="17">
        <v>0</v>
      </c>
      <c r="AQ91" s="17"/>
      <c r="AR91" s="17">
        <v>0</v>
      </c>
      <c r="AS91" s="17">
        <v>0</v>
      </c>
      <c r="AT91" s="17">
        <v>0</v>
      </c>
      <c r="AU91" s="17">
        <v>0</v>
      </c>
    </row>
    <row r="92" spans="2:47" x14ac:dyDescent="0.3">
      <c r="B92" t="s">
        <v>95</v>
      </c>
      <c r="C92" s="17">
        <v>0</v>
      </c>
      <c r="D92" s="17">
        <v>0</v>
      </c>
      <c r="E92" s="17">
        <v>0</v>
      </c>
      <c r="F92" s="17"/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/>
      <c r="N92" s="17">
        <v>0</v>
      </c>
      <c r="O92" s="17">
        <v>0</v>
      </c>
      <c r="P92" s="17">
        <v>0</v>
      </c>
      <c r="Q92" s="17">
        <v>0</v>
      </c>
      <c r="R92" s="17"/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/>
      <c r="AF92" s="17">
        <v>0</v>
      </c>
      <c r="AG92" s="17">
        <v>0</v>
      </c>
      <c r="AH92" s="17"/>
      <c r="AI92" s="17">
        <v>0</v>
      </c>
      <c r="AJ92" s="17">
        <v>0</v>
      </c>
      <c r="AK92" s="17"/>
      <c r="AL92" s="17">
        <v>0</v>
      </c>
      <c r="AM92" s="17">
        <v>0</v>
      </c>
      <c r="AN92" s="17"/>
      <c r="AO92" s="17">
        <v>0</v>
      </c>
      <c r="AP92" s="17">
        <v>0</v>
      </c>
      <c r="AQ92" s="17"/>
      <c r="AR92" s="17">
        <v>0</v>
      </c>
      <c r="AS92" s="17">
        <v>0</v>
      </c>
      <c r="AT92" s="17">
        <v>0</v>
      </c>
      <c r="AU92" s="17">
        <v>0</v>
      </c>
    </row>
    <row r="93" spans="2:47" x14ac:dyDescent="0.3">
      <c r="B93" t="s">
        <v>79</v>
      </c>
      <c r="C93" s="17">
        <v>0</v>
      </c>
      <c r="D93" s="17">
        <v>0</v>
      </c>
      <c r="E93" s="17">
        <v>0</v>
      </c>
      <c r="F93" s="17"/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/>
      <c r="N93" s="17">
        <v>0</v>
      </c>
      <c r="O93" s="17">
        <v>0</v>
      </c>
      <c r="P93" s="17">
        <v>0</v>
      </c>
      <c r="Q93" s="17">
        <v>0</v>
      </c>
      <c r="R93" s="17"/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/>
      <c r="AF93" s="17">
        <v>0</v>
      </c>
      <c r="AG93" s="17">
        <v>0</v>
      </c>
      <c r="AH93" s="17"/>
      <c r="AI93" s="17">
        <v>0</v>
      </c>
      <c r="AJ93" s="17">
        <v>0</v>
      </c>
      <c r="AK93" s="17"/>
      <c r="AL93" s="17">
        <v>0</v>
      </c>
      <c r="AM93" s="17">
        <v>0</v>
      </c>
      <c r="AN93" s="17"/>
      <c r="AO93" s="17">
        <v>0</v>
      </c>
      <c r="AP93" s="17">
        <v>0</v>
      </c>
      <c r="AQ93" s="17"/>
      <c r="AR93" s="17">
        <v>0</v>
      </c>
      <c r="AS93" s="17">
        <v>0</v>
      </c>
      <c r="AT93" s="17">
        <v>0</v>
      </c>
      <c r="AU93" s="17">
        <v>0</v>
      </c>
    </row>
    <row r="94" spans="2:47" x14ac:dyDescent="0.3"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</row>
    <row r="95" spans="2:47" x14ac:dyDescent="0.3">
      <c r="B95" s="6" t="s">
        <v>103</v>
      </c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</row>
    <row r="96" spans="2:47" x14ac:dyDescent="0.3">
      <c r="B96" s="24" t="s">
        <v>71</v>
      </c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</row>
    <row r="97" spans="2:47" x14ac:dyDescent="0.3">
      <c r="B97" t="s">
        <v>90</v>
      </c>
      <c r="C97" s="17">
        <v>0.150433286549119</v>
      </c>
      <c r="D97" s="17">
        <v>0.127249373262285</v>
      </c>
      <c r="E97" s="17">
        <v>0.17256711036095601</v>
      </c>
      <c r="F97" s="17"/>
      <c r="G97" s="17">
        <v>0.173834506979648</v>
      </c>
      <c r="H97" s="17">
        <v>0.150292692714774</v>
      </c>
      <c r="I97" s="17">
        <v>0.16643678027863901</v>
      </c>
      <c r="J97" s="17">
        <v>0.17225043629539899</v>
      </c>
      <c r="K97" s="17">
        <v>0.13385688115706701</v>
      </c>
      <c r="L97" s="17">
        <v>0.115473842386415</v>
      </c>
      <c r="M97" s="17"/>
      <c r="N97" s="17">
        <v>0.108206892336098</v>
      </c>
      <c r="O97" s="17">
        <v>0.14408401654632599</v>
      </c>
      <c r="P97" s="17">
        <v>0.17888691163244699</v>
      </c>
      <c r="Q97" s="17">
        <v>0.175958123280398</v>
      </c>
      <c r="R97" s="17"/>
      <c r="S97" s="17">
        <v>0.14690109432206999</v>
      </c>
      <c r="T97" s="17">
        <v>0.13634304965203101</v>
      </c>
      <c r="U97" s="17">
        <v>0.10956210576955901</v>
      </c>
      <c r="V97" s="17">
        <v>0.154722969628007</v>
      </c>
      <c r="W97" s="17">
        <v>0.168833175398661</v>
      </c>
      <c r="X97" s="17">
        <v>0.145126549968628</v>
      </c>
      <c r="Y97" s="17">
        <v>0.165530809675935</v>
      </c>
      <c r="Z97" s="17">
        <v>0.153591062555784</v>
      </c>
      <c r="AA97" s="17">
        <v>0.16723475639282601</v>
      </c>
      <c r="AB97" s="17">
        <v>0.14739977260131801</v>
      </c>
      <c r="AC97" s="17">
        <v>0.172794325082854</v>
      </c>
      <c r="AD97" s="17">
        <v>0.16296127735878799</v>
      </c>
      <c r="AE97" s="17"/>
      <c r="AF97" s="17">
        <v>0.147070987262097</v>
      </c>
      <c r="AG97" s="17">
        <v>0.15612127909590401</v>
      </c>
      <c r="AH97" s="17"/>
      <c r="AI97" s="17">
        <v>0.12972108670430699</v>
      </c>
      <c r="AJ97" s="17">
        <v>0.16077209820180199</v>
      </c>
      <c r="AK97" s="17"/>
      <c r="AL97" s="17">
        <v>0.14716910388288201</v>
      </c>
      <c r="AM97" s="17">
        <v>0.15118917742420401</v>
      </c>
      <c r="AN97" s="17"/>
      <c r="AO97" s="17">
        <v>0.15733357156497099</v>
      </c>
      <c r="AP97" s="17">
        <v>0.14983184389972801</v>
      </c>
      <c r="AQ97" s="17"/>
      <c r="AR97" s="17">
        <v>0.17157016704031</v>
      </c>
      <c r="AS97" s="17">
        <v>0.11365546323985801</v>
      </c>
      <c r="AT97" s="17">
        <v>0.162505939562503</v>
      </c>
      <c r="AU97" s="17">
        <v>0.135514225646827</v>
      </c>
    </row>
    <row r="98" spans="2:47" x14ac:dyDescent="0.3">
      <c r="B98" t="s">
        <v>91</v>
      </c>
      <c r="C98" s="17">
        <v>0.182650872603217</v>
      </c>
      <c r="D98" s="17">
        <v>0.18086779167103501</v>
      </c>
      <c r="E98" s="17">
        <v>0.18508356063658099</v>
      </c>
      <c r="F98" s="17"/>
      <c r="G98" s="17">
        <v>0.20177915530335699</v>
      </c>
      <c r="H98" s="17">
        <v>0.197643006882568</v>
      </c>
      <c r="I98" s="17">
        <v>0.206379078869455</v>
      </c>
      <c r="J98" s="17">
        <v>0.19362560858823599</v>
      </c>
      <c r="K98" s="17">
        <v>0.17787171961515899</v>
      </c>
      <c r="L98" s="17">
        <v>0.13284672975312101</v>
      </c>
      <c r="M98" s="17"/>
      <c r="N98" s="17">
        <v>0.170726621992218</v>
      </c>
      <c r="O98" s="17">
        <v>0.17633611659645901</v>
      </c>
      <c r="P98" s="17">
        <v>0.21424670771635099</v>
      </c>
      <c r="Q98" s="17">
        <v>0.176956071400486</v>
      </c>
      <c r="R98" s="17"/>
      <c r="S98" s="17">
        <v>0.216175148238369</v>
      </c>
      <c r="T98" s="17">
        <v>0.171873244922986</v>
      </c>
      <c r="U98" s="17">
        <v>0.193813473204824</v>
      </c>
      <c r="V98" s="17">
        <v>0.157907408194598</v>
      </c>
      <c r="W98" s="17">
        <v>0.160186667148946</v>
      </c>
      <c r="X98" s="17">
        <v>0.20906163771768499</v>
      </c>
      <c r="Y98" s="17">
        <v>0.16760800156363501</v>
      </c>
      <c r="Z98" s="17">
        <v>0.17791407384219499</v>
      </c>
      <c r="AA98" s="17">
        <v>0.17183497291486499</v>
      </c>
      <c r="AB98" s="17">
        <v>0.181560073906507</v>
      </c>
      <c r="AC98" s="17">
        <v>0.181230650989678</v>
      </c>
      <c r="AD98" s="17">
        <v>0.18231165797645901</v>
      </c>
      <c r="AE98" s="17"/>
      <c r="AF98" s="17">
        <v>0.18542192004027699</v>
      </c>
      <c r="AG98" s="17">
        <v>0.17946381983208301</v>
      </c>
      <c r="AH98" s="17"/>
      <c r="AI98" s="17">
        <v>0.187715150524637</v>
      </c>
      <c r="AJ98" s="17">
        <v>0.18012296074553399</v>
      </c>
      <c r="AK98" s="17"/>
      <c r="AL98" s="17">
        <v>0.19796775453299301</v>
      </c>
      <c r="AM98" s="17">
        <v>0.17910392303902301</v>
      </c>
      <c r="AN98" s="17"/>
      <c r="AO98" s="17">
        <v>0.17927934903052001</v>
      </c>
      <c r="AP98" s="17">
        <v>0.18294474134420299</v>
      </c>
      <c r="AQ98" s="17"/>
      <c r="AR98" s="17">
        <v>0.22792954629128201</v>
      </c>
      <c r="AS98" s="17">
        <v>0.15695530229664501</v>
      </c>
      <c r="AT98" s="17">
        <v>0.185583589767991</v>
      </c>
      <c r="AU98" s="17">
        <v>0.107019172464682</v>
      </c>
    </row>
    <row r="99" spans="2:47" x14ac:dyDescent="0.3">
      <c r="B99" t="s">
        <v>92</v>
      </c>
      <c r="C99" s="17">
        <v>0.468375490102037</v>
      </c>
      <c r="D99" s="17">
        <v>0.49902486988653999</v>
      </c>
      <c r="E99" s="17">
        <v>0.438607701081274</v>
      </c>
      <c r="F99" s="17"/>
      <c r="G99" s="17">
        <v>0.37110160543681298</v>
      </c>
      <c r="H99" s="17">
        <v>0.42710168147003502</v>
      </c>
      <c r="I99" s="17">
        <v>0.45697568277488398</v>
      </c>
      <c r="J99" s="17">
        <v>0.46645118339644198</v>
      </c>
      <c r="K99" s="17">
        <v>0.52398758974390203</v>
      </c>
      <c r="L99" s="17">
        <v>0.53983678583996197</v>
      </c>
      <c r="M99" s="17"/>
      <c r="N99" s="17">
        <v>0.48725910625736502</v>
      </c>
      <c r="O99" s="17">
        <v>0.50678953672702598</v>
      </c>
      <c r="P99" s="17">
        <v>0.41760510512559101</v>
      </c>
      <c r="Q99" s="17">
        <v>0.45009524534741202</v>
      </c>
      <c r="R99" s="17"/>
      <c r="S99" s="17">
        <v>0.39278872468953502</v>
      </c>
      <c r="T99" s="17">
        <v>0.500046512955029</v>
      </c>
      <c r="U99" s="17">
        <v>0.48320115251593199</v>
      </c>
      <c r="V99" s="17">
        <v>0.48688805445842398</v>
      </c>
      <c r="W99" s="17">
        <v>0.47372903688089602</v>
      </c>
      <c r="X99" s="17">
        <v>0.48637228096233598</v>
      </c>
      <c r="Y99" s="17">
        <v>0.50642451564787305</v>
      </c>
      <c r="Z99" s="17">
        <v>0.46453430602436402</v>
      </c>
      <c r="AA99" s="17">
        <v>0.44900191091580499</v>
      </c>
      <c r="AB99" s="17">
        <v>0.48429407774265298</v>
      </c>
      <c r="AC99" s="17">
        <v>0.45618261438943802</v>
      </c>
      <c r="AD99" s="17">
        <v>0.46929156574153502</v>
      </c>
      <c r="AE99" s="17"/>
      <c r="AF99" s="17">
        <v>0.473831378882549</v>
      </c>
      <c r="AG99" s="17">
        <v>0.46072344964440498</v>
      </c>
      <c r="AH99" s="17"/>
      <c r="AI99" s="17">
        <v>0.48808767701762301</v>
      </c>
      <c r="AJ99" s="17">
        <v>0.45853585021299997</v>
      </c>
      <c r="AK99" s="17"/>
      <c r="AL99" s="17">
        <v>0.446818610084526</v>
      </c>
      <c r="AM99" s="17">
        <v>0.47336744385176599</v>
      </c>
      <c r="AN99" s="17"/>
      <c r="AO99" s="17">
        <v>0.44115348343592498</v>
      </c>
      <c r="AP99" s="17">
        <v>0.47074821467405198</v>
      </c>
      <c r="AQ99" s="17"/>
      <c r="AR99" s="17">
        <v>0.41732258182182203</v>
      </c>
      <c r="AS99" s="17">
        <v>0.53402620929918099</v>
      </c>
      <c r="AT99" s="17">
        <v>0.470185174972999</v>
      </c>
      <c r="AU99" s="17">
        <v>0.47980739987626198</v>
      </c>
    </row>
    <row r="100" spans="2:47" x14ac:dyDescent="0.3">
      <c r="B100" t="s">
        <v>93</v>
      </c>
      <c r="C100" s="17">
        <v>8.4690725667357095E-2</v>
      </c>
      <c r="D100" s="17">
        <v>0.102915686176655</v>
      </c>
      <c r="E100" s="17">
        <v>6.7254036705384795E-2</v>
      </c>
      <c r="F100" s="17"/>
      <c r="G100" s="17">
        <v>0.16158660034532499</v>
      </c>
      <c r="H100" s="17">
        <v>0.12467816417975799</v>
      </c>
      <c r="I100" s="17">
        <v>7.2455522420665996E-2</v>
      </c>
      <c r="J100" s="17">
        <v>5.1716231417728201E-2</v>
      </c>
      <c r="K100" s="17">
        <v>5.0122096121982498E-2</v>
      </c>
      <c r="L100" s="17">
        <v>6.1160413595680398E-2</v>
      </c>
      <c r="M100" s="17"/>
      <c r="N100" s="17">
        <v>0.12648139042770801</v>
      </c>
      <c r="O100" s="17">
        <v>5.84419412376629E-2</v>
      </c>
      <c r="P100" s="17">
        <v>8.1974833647235804E-2</v>
      </c>
      <c r="Q100" s="17">
        <v>7.0453974199489094E-2</v>
      </c>
      <c r="R100" s="17"/>
      <c r="S100" s="17">
        <v>0.137069673329342</v>
      </c>
      <c r="T100" s="17">
        <v>6.6683408814414202E-2</v>
      </c>
      <c r="U100" s="17">
        <v>8.7461891819084994E-2</v>
      </c>
      <c r="V100" s="17">
        <v>6.7966432431475099E-2</v>
      </c>
      <c r="W100" s="17">
        <v>8.9879813919811397E-2</v>
      </c>
      <c r="X100" s="17">
        <v>6.2706934929626507E-2</v>
      </c>
      <c r="Y100" s="17">
        <v>5.9994801545375599E-2</v>
      </c>
      <c r="Z100" s="17">
        <v>0.10425180554868201</v>
      </c>
      <c r="AA100" s="17">
        <v>8.5867155390947997E-2</v>
      </c>
      <c r="AB100" s="17">
        <v>8.9446835584196693E-2</v>
      </c>
      <c r="AC100" s="17">
        <v>7.5178854179839799E-2</v>
      </c>
      <c r="AD100" s="17">
        <v>5.2199321738383798E-2</v>
      </c>
      <c r="AE100" s="17"/>
      <c r="AF100" s="17">
        <v>8.35023146463241E-2</v>
      </c>
      <c r="AG100" s="17">
        <v>8.6499360496066505E-2</v>
      </c>
      <c r="AH100" s="17"/>
      <c r="AI100" s="17">
        <v>9.6189898724750894E-2</v>
      </c>
      <c r="AJ100" s="17">
        <v>7.8950737385437897E-2</v>
      </c>
      <c r="AK100" s="17"/>
      <c r="AL100" s="17">
        <v>8.7156589963087103E-2</v>
      </c>
      <c r="AM100" s="17">
        <v>8.4119702378857394E-2</v>
      </c>
      <c r="AN100" s="17"/>
      <c r="AO100" s="17">
        <v>0.13421009216841301</v>
      </c>
      <c r="AP100" s="17">
        <v>8.0374518595306005E-2</v>
      </c>
      <c r="AQ100" s="17"/>
      <c r="AR100" s="17">
        <v>0.113575567162109</v>
      </c>
      <c r="AS100" s="17">
        <v>8.0850048184094997E-2</v>
      </c>
      <c r="AT100" s="17">
        <v>6.2802064804969499E-2</v>
      </c>
      <c r="AU100" s="17">
        <v>6.4331580708686997E-2</v>
      </c>
    </row>
    <row r="101" spans="2:47" x14ac:dyDescent="0.3">
      <c r="B101" t="s">
        <v>94</v>
      </c>
      <c r="C101" s="17">
        <v>2.27382075869016E-2</v>
      </c>
      <c r="D101" s="17">
        <v>2.8629966835889399E-2</v>
      </c>
      <c r="E101" s="17">
        <v>1.6452953912717099E-2</v>
      </c>
      <c r="F101" s="17"/>
      <c r="G101" s="17">
        <v>4.5748449765101999E-2</v>
      </c>
      <c r="H101" s="17">
        <v>5.6126981761230203E-2</v>
      </c>
      <c r="I101" s="17">
        <v>1.41197257503028E-2</v>
      </c>
      <c r="J101" s="17">
        <v>6.6144237858116201E-3</v>
      </c>
      <c r="K101" s="17">
        <v>1.1087454851737301E-2</v>
      </c>
      <c r="L101" s="17">
        <v>8.2821909425552492E-3</v>
      </c>
      <c r="M101" s="17"/>
      <c r="N101" s="17">
        <v>4.4245238787159601E-2</v>
      </c>
      <c r="O101" s="17">
        <v>1.07594846748033E-2</v>
      </c>
      <c r="P101" s="17">
        <v>2.2918294496156202E-2</v>
      </c>
      <c r="Q101" s="17">
        <v>1.21317699447335E-2</v>
      </c>
      <c r="R101" s="17"/>
      <c r="S101" s="17">
        <v>4.5056684599612699E-2</v>
      </c>
      <c r="T101" s="17">
        <v>1.95895703127845E-2</v>
      </c>
      <c r="U101" s="17">
        <v>1.88895143675805E-2</v>
      </c>
      <c r="V101" s="17">
        <v>1.79535817924198E-2</v>
      </c>
      <c r="W101" s="17">
        <v>1.5176418115640701E-2</v>
      </c>
      <c r="X101" s="17">
        <v>1.2848117504687199E-2</v>
      </c>
      <c r="Y101" s="17">
        <v>1.7719335254743201E-2</v>
      </c>
      <c r="Z101" s="17">
        <v>2.1602631269627099E-2</v>
      </c>
      <c r="AA101" s="17">
        <v>2.4953217047387899E-2</v>
      </c>
      <c r="AB101" s="17">
        <v>2.2431964688386399E-2</v>
      </c>
      <c r="AC101" s="17">
        <v>1.52244505043568E-2</v>
      </c>
      <c r="AD101" s="17">
        <v>2.4409550700583999E-2</v>
      </c>
      <c r="AE101" s="17"/>
      <c r="AF101" s="17">
        <v>2.4649475597259999E-2</v>
      </c>
      <c r="AG101" s="17">
        <v>2.0382453607945598E-2</v>
      </c>
      <c r="AH101" s="17"/>
      <c r="AI101" s="17">
        <v>3.1768262941567801E-2</v>
      </c>
      <c r="AJ101" s="17">
        <v>1.8230717208057499E-2</v>
      </c>
      <c r="AK101" s="17"/>
      <c r="AL101" s="17">
        <v>2.3909680729631701E-2</v>
      </c>
      <c r="AM101" s="17">
        <v>2.2466928081574002E-2</v>
      </c>
      <c r="AN101" s="17"/>
      <c r="AO101" s="17">
        <v>3.1609353173725603E-2</v>
      </c>
      <c r="AP101" s="17">
        <v>2.1964980786469399E-2</v>
      </c>
      <c r="AQ101" s="17"/>
      <c r="AR101" s="17">
        <v>3.8258360633591497E-2</v>
      </c>
      <c r="AS101" s="17">
        <v>1.36083938312041E-2</v>
      </c>
      <c r="AT101" s="17">
        <v>9.3115577173214104E-3</v>
      </c>
      <c r="AU101" s="17">
        <v>2.7442282233585E-2</v>
      </c>
    </row>
    <row r="102" spans="2:47" x14ac:dyDescent="0.3">
      <c r="B102" t="s">
        <v>95</v>
      </c>
      <c r="C102" s="17">
        <v>8.5079492585541899E-2</v>
      </c>
      <c r="D102" s="17">
        <v>5.5760193437604098E-2</v>
      </c>
      <c r="E102" s="17">
        <v>0.11351221438062301</v>
      </c>
      <c r="F102" s="17"/>
      <c r="G102" s="17">
        <v>3.89957659379426E-2</v>
      </c>
      <c r="H102" s="17">
        <v>3.96990946925296E-2</v>
      </c>
      <c r="I102" s="17">
        <v>7.4350213936791504E-2</v>
      </c>
      <c r="J102" s="17">
        <v>0.10268059489353699</v>
      </c>
      <c r="K102" s="17">
        <v>0.100506445318787</v>
      </c>
      <c r="L102" s="17">
        <v>0.13653590594242099</v>
      </c>
      <c r="M102" s="17"/>
      <c r="N102" s="17">
        <v>6.1184062332880998E-2</v>
      </c>
      <c r="O102" s="17">
        <v>9.6620350574163294E-2</v>
      </c>
      <c r="P102" s="17">
        <v>7.62160815455417E-2</v>
      </c>
      <c r="Q102" s="17">
        <v>0.106657049626319</v>
      </c>
      <c r="R102" s="17"/>
      <c r="S102" s="17">
        <v>5.4539687592330202E-2</v>
      </c>
      <c r="T102" s="17">
        <v>9.8343300766882302E-2</v>
      </c>
      <c r="U102" s="17">
        <v>0.100506950016194</v>
      </c>
      <c r="V102" s="17">
        <v>0.114561553495076</v>
      </c>
      <c r="W102" s="17">
        <v>8.9535954086143302E-2</v>
      </c>
      <c r="X102" s="17">
        <v>6.9511447143104796E-2</v>
      </c>
      <c r="Y102" s="17">
        <v>7.9588500234947596E-2</v>
      </c>
      <c r="Z102" s="17">
        <v>7.2904970757183996E-2</v>
      </c>
      <c r="AA102" s="17">
        <v>9.2002380892384605E-2</v>
      </c>
      <c r="AB102" s="17">
        <v>7.0858797864504899E-2</v>
      </c>
      <c r="AC102" s="17">
        <v>9.4683960454341007E-2</v>
      </c>
      <c r="AD102" s="17">
        <v>0.108826626484251</v>
      </c>
      <c r="AE102" s="17"/>
      <c r="AF102" s="17">
        <v>8.1547614874602797E-2</v>
      </c>
      <c r="AG102" s="17">
        <v>8.8482221982884496E-2</v>
      </c>
      <c r="AH102" s="17"/>
      <c r="AI102" s="17">
        <v>6.1790650148094699E-2</v>
      </c>
      <c r="AJ102" s="17">
        <v>9.6704474836283499E-2</v>
      </c>
      <c r="AK102" s="17"/>
      <c r="AL102" s="17">
        <v>8.8923419541342294E-2</v>
      </c>
      <c r="AM102" s="17">
        <v>8.4189349598008195E-2</v>
      </c>
      <c r="AN102" s="17"/>
      <c r="AO102" s="17">
        <v>5.3824012003723998E-2</v>
      </c>
      <c r="AP102" s="17">
        <v>8.7803782814996303E-2</v>
      </c>
      <c r="AQ102" s="17"/>
      <c r="AR102" s="17">
        <v>2.9079384253737201E-2</v>
      </c>
      <c r="AS102" s="17">
        <v>9.6936360432130206E-2</v>
      </c>
      <c r="AT102" s="17">
        <v>9.8675092789236002E-2</v>
      </c>
      <c r="AU102" s="17">
        <v>0.17705105503392499</v>
      </c>
    </row>
    <row r="103" spans="2:47" x14ac:dyDescent="0.3">
      <c r="B103" t="s">
        <v>79</v>
      </c>
      <c r="C103" s="17">
        <v>6.0319249058258103E-3</v>
      </c>
      <c r="D103" s="17">
        <v>5.5521187299911196E-3</v>
      </c>
      <c r="E103" s="17">
        <v>6.5224229224631197E-3</v>
      </c>
      <c r="F103" s="17"/>
      <c r="G103" s="17">
        <v>6.9539162318135103E-3</v>
      </c>
      <c r="H103" s="17">
        <v>4.4583782991056402E-3</v>
      </c>
      <c r="I103" s="17">
        <v>9.2829959692620496E-3</v>
      </c>
      <c r="J103" s="17">
        <v>6.6615216228461897E-3</v>
      </c>
      <c r="K103" s="17">
        <v>2.5678131913644099E-3</v>
      </c>
      <c r="L103" s="17">
        <v>5.8641315398449299E-3</v>
      </c>
      <c r="M103" s="17"/>
      <c r="N103" s="17">
        <v>1.89668786656992E-3</v>
      </c>
      <c r="O103" s="17">
        <v>6.9685536435597998E-3</v>
      </c>
      <c r="P103" s="17">
        <v>8.1520658366769101E-3</v>
      </c>
      <c r="Q103" s="17">
        <v>7.74776620116351E-3</v>
      </c>
      <c r="R103" s="17"/>
      <c r="S103" s="17">
        <v>7.4689872287395402E-3</v>
      </c>
      <c r="T103" s="17">
        <v>7.1209125758735E-3</v>
      </c>
      <c r="U103" s="17">
        <v>6.5649123068254999E-3</v>
      </c>
      <c r="V103" s="17">
        <v>0</v>
      </c>
      <c r="W103" s="17">
        <v>2.6589344499010001E-3</v>
      </c>
      <c r="X103" s="17">
        <v>1.4373031773932499E-2</v>
      </c>
      <c r="Y103" s="17">
        <v>3.13403607749082E-3</v>
      </c>
      <c r="Z103" s="17">
        <v>5.2011500021641299E-3</v>
      </c>
      <c r="AA103" s="17">
        <v>9.1056064457839692E-3</v>
      </c>
      <c r="AB103" s="17">
        <v>4.0084776124339897E-3</v>
      </c>
      <c r="AC103" s="17">
        <v>4.7051443994920901E-3</v>
      </c>
      <c r="AD103" s="17">
        <v>0</v>
      </c>
      <c r="AE103" s="17"/>
      <c r="AF103" s="17">
        <v>3.9763086968895899E-3</v>
      </c>
      <c r="AG103" s="17">
        <v>8.3274153407113596E-3</v>
      </c>
      <c r="AH103" s="17"/>
      <c r="AI103" s="17">
        <v>4.7272739390199102E-3</v>
      </c>
      <c r="AJ103" s="17">
        <v>6.6831614098842697E-3</v>
      </c>
      <c r="AK103" s="17"/>
      <c r="AL103" s="17">
        <v>8.0548412655388202E-3</v>
      </c>
      <c r="AM103" s="17">
        <v>5.5634756265676502E-3</v>
      </c>
      <c r="AN103" s="17"/>
      <c r="AO103" s="17">
        <v>2.59013862272196E-3</v>
      </c>
      <c r="AP103" s="17">
        <v>6.3319178852453703E-3</v>
      </c>
      <c r="AQ103" s="17"/>
      <c r="AR103" s="17">
        <v>2.2643927971481201E-3</v>
      </c>
      <c r="AS103" s="17">
        <v>3.9682227168877197E-3</v>
      </c>
      <c r="AT103" s="17">
        <v>1.0936580384980001E-2</v>
      </c>
      <c r="AU103" s="17">
        <v>8.8342840360330094E-3</v>
      </c>
    </row>
    <row r="104" spans="2:47" x14ac:dyDescent="0.3"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</row>
    <row r="105" spans="2:47" x14ac:dyDescent="0.3">
      <c r="B105" s="6" t="s">
        <v>104</v>
      </c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</row>
    <row r="106" spans="2:47" x14ac:dyDescent="0.3">
      <c r="B106" s="24" t="s">
        <v>71</v>
      </c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</row>
    <row r="107" spans="2:47" x14ac:dyDescent="0.3">
      <c r="B107" t="s">
        <v>90</v>
      </c>
      <c r="C107" s="17">
        <v>0.132605255808247</v>
      </c>
      <c r="D107" s="17">
        <v>0.119608054491533</v>
      </c>
      <c r="E107" s="17">
        <v>0.14483535735413799</v>
      </c>
      <c r="F107" s="17"/>
      <c r="G107" s="17">
        <v>0.169119803339501</v>
      </c>
      <c r="H107" s="17">
        <v>0.13347295704676099</v>
      </c>
      <c r="I107" s="17">
        <v>0.15139779320921201</v>
      </c>
      <c r="J107" s="17">
        <v>0.14843132679793</v>
      </c>
      <c r="K107" s="17">
        <v>0.13083280226308699</v>
      </c>
      <c r="L107" s="17">
        <v>8.0834070146577494E-2</v>
      </c>
      <c r="M107" s="17"/>
      <c r="N107" s="17">
        <v>9.8620357278481993E-2</v>
      </c>
      <c r="O107" s="17">
        <v>0.12968645203792201</v>
      </c>
      <c r="P107" s="17">
        <v>0.15453789862227599</v>
      </c>
      <c r="Q107" s="17">
        <v>0.15208397180070199</v>
      </c>
      <c r="R107" s="17"/>
      <c r="S107" s="17">
        <v>0.109824543513573</v>
      </c>
      <c r="T107" s="17">
        <v>0.124775639175147</v>
      </c>
      <c r="U107" s="17">
        <v>0.13306844823185501</v>
      </c>
      <c r="V107" s="17">
        <v>0.103932061939857</v>
      </c>
      <c r="W107" s="17">
        <v>0.15178815130256901</v>
      </c>
      <c r="X107" s="17">
        <v>0.142725129079118</v>
      </c>
      <c r="Y107" s="17">
        <v>0.14200073998292201</v>
      </c>
      <c r="Z107" s="17">
        <v>0.18632932033389901</v>
      </c>
      <c r="AA107" s="17">
        <v>0.14226499657189201</v>
      </c>
      <c r="AB107" s="17">
        <v>0.12710213683538099</v>
      </c>
      <c r="AC107" s="17">
        <v>0.151499972819757</v>
      </c>
      <c r="AD107" s="17">
        <v>0.13551927388587701</v>
      </c>
      <c r="AE107" s="17"/>
      <c r="AF107" s="17">
        <v>0.123582410543275</v>
      </c>
      <c r="AG107" s="17">
        <v>0.14414012683171301</v>
      </c>
      <c r="AH107" s="17"/>
      <c r="AI107" s="17">
        <v>0.120119133372832</v>
      </c>
      <c r="AJ107" s="17">
        <v>0.13883789498222801</v>
      </c>
      <c r="AK107" s="17"/>
      <c r="AL107" s="17">
        <v>0.12993135430578001</v>
      </c>
      <c r="AM107" s="17">
        <v>0.13322445453370299</v>
      </c>
      <c r="AN107" s="17"/>
      <c r="AO107" s="17">
        <v>0.13663473871168499</v>
      </c>
      <c r="AP107" s="17">
        <v>0.13225403801542299</v>
      </c>
      <c r="AQ107" s="17"/>
      <c r="AR107" s="17">
        <v>0.153360034654109</v>
      </c>
      <c r="AS107" s="17">
        <v>0.114577302591382</v>
      </c>
      <c r="AT107" s="17">
        <v>0.137224294175052</v>
      </c>
      <c r="AU107" s="17">
        <v>0.101879200924399</v>
      </c>
    </row>
    <row r="108" spans="2:47" x14ac:dyDescent="0.3">
      <c r="B108" t="s">
        <v>91</v>
      </c>
      <c r="C108" s="17">
        <v>0.18233105277398201</v>
      </c>
      <c r="D108" s="17">
        <v>0.17522026503031299</v>
      </c>
      <c r="E108" s="17">
        <v>0.188178938906125</v>
      </c>
      <c r="F108" s="17"/>
      <c r="G108" s="17">
        <v>0.24788357763298199</v>
      </c>
      <c r="H108" s="17">
        <v>0.26292009206997102</v>
      </c>
      <c r="I108" s="17">
        <v>0.219807784432939</v>
      </c>
      <c r="J108" s="17">
        <v>0.16156086963108399</v>
      </c>
      <c r="K108" s="17">
        <v>0.13172305877267901</v>
      </c>
      <c r="L108" s="17">
        <v>9.3783583462451095E-2</v>
      </c>
      <c r="M108" s="17"/>
      <c r="N108" s="17">
        <v>0.15799512432490501</v>
      </c>
      <c r="O108" s="17">
        <v>0.1736839977196</v>
      </c>
      <c r="P108" s="17">
        <v>0.228728325005956</v>
      </c>
      <c r="Q108" s="17">
        <v>0.17944672170869999</v>
      </c>
      <c r="R108" s="17"/>
      <c r="S108" s="17">
        <v>0.223563308170212</v>
      </c>
      <c r="T108" s="17">
        <v>0.168188020219835</v>
      </c>
      <c r="U108" s="17">
        <v>0.175670507518953</v>
      </c>
      <c r="V108" s="17">
        <v>0.19947576066251799</v>
      </c>
      <c r="W108" s="17">
        <v>0.15356145272163299</v>
      </c>
      <c r="X108" s="17">
        <v>0.193910941699177</v>
      </c>
      <c r="Y108" s="17">
        <v>0.17212570419481499</v>
      </c>
      <c r="Z108" s="17">
        <v>0.20747093806775299</v>
      </c>
      <c r="AA108" s="17">
        <v>0.17944633545196401</v>
      </c>
      <c r="AB108" s="17">
        <v>0.16682959545077899</v>
      </c>
      <c r="AC108" s="17">
        <v>0.118736580025417</v>
      </c>
      <c r="AD108" s="17">
        <v>0.206868166290128</v>
      </c>
      <c r="AE108" s="17"/>
      <c r="AF108" s="17">
        <v>0.187227840182556</v>
      </c>
      <c r="AG108" s="17">
        <v>0.17681561131453499</v>
      </c>
      <c r="AH108" s="17"/>
      <c r="AI108" s="17">
        <v>0.19268756213715699</v>
      </c>
      <c r="AJ108" s="17">
        <v>0.17716144256901201</v>
      </c>
      <c r="AK108" s="17"/>
      <c r="AL108" s="17">
        <v>0.182369228790459</v>
      </c>
      <c r="AM108" s="17">
        <v>0.182322212305953</v>
      </c>
      <c r="AN108" s="17"/>
      <c r="AO108" s="17">
        <v>0.166449467138852</v>
      </c>
      <c r="AP108" s="17">
        <v>0.18371532355685399</v>
      </c>
      <c r="AQ108" s="17"/>
      <c r="AR108" s="17">
        <v>0.23953232077794001</v>
      </c>
      <c r="AS108" s="17">
        <v>0.14073273127791</v>
      </c>
      <c r="AT108" s="17">
        <v>0.18755053578141301</v>
      </c>
      <c r="AU108" s="17">
        <v>9.93674973568551E-2</v>
      </c>
    </row>
    <row r="109" spans="2:47" x14ac:dyDescent="0.3">
      <c r="B109" t="s">
        <v>92</v>
      </c>
      <c r="C109" s="17">
        <v>0.426015332228731</v>
      </c>
      <c r="D109" s="17">
        <v>0.462752589031658</v>
      </c>
      <c r="E109" s="17">
        <v>0.39120808130516599</v>
      </c>
      <c r="F109" s="17"/>
      <c r="G109" s="17">
        <v>0.32756427271439498</v>
      </c>
      <c r="H109" s="17">
        <v>0.40570784521235098</v>
      </c>
      <c r="I109" s="17">
        <v>0.46243623735446399</v>
      </c>
      <c r="J109" s="17">
        <v>0.46485094390860798</v>
      </c>
      <c r="K109" s="17">
        <v>0.45655318699740399</v>
      </c>
      <c r="L109" s="17">
        <v>0.42611901667839103</v>
      </c>
      <c r="M109" s="17"/>
      <c r="N109" s="17">
        <v>0.48223560544001298</v>
      </c>
      <c r="O109" s="17">
        <v>0.445723579681091</v>
      </c>
      <c r="P109" s="17">
        <v>0.38342399609831901</v>
      </c>
      <c r="Q109" s="17">
        <v>0.38234752924758802</v>
      </c>
      <c r="R109" s="17"/>
      <c r="S109" s="17">
        <v>0.38273502334812198</v>
      </c>
      <c r="T109" s="17">
        <v>0.43302247861106202</v>
      </c>
      <c r="U109" s="17">
        <v>0.42768062366069598</v>
      </c>
      <c r="V109" s="17">
        <v>0.45885419451575699</v>
      </c>
      <c r="W109" s="17">
        <v>0.440556950268987</v>
      </c>
      <c r="X109" s="17">
        <v>0.40685689998039798</v>
      </c>
      <c r="Y109" s="17">
        <v>0.44400462037510502</v>
      </c>
      <c r="Z109" s="17">
        <v>0.40795636501732602</v>
      </c>
      <c r="AA109" s="17">
        <v>0.45089420761968602</v>
      </c>
      <c r="AB109" s="17">
        <v>0.42412904887869401</v>
      </c>
      <c r="AC109" s="17">
        <v>0.45529251623561701</v>
      </c>
      <c r="AD109" s="17">
        <v>0.36000053961766298</v>
      </c>
      <c r="AE109" s="17"/>
      <c r="AF109" s="17">
        <v>0.43423122096228201</v>
      </c>
      <c r="AG109" s="17">
        <v>0.41447006262492098</v>
      </c>
      <c r="AH109" s="17"/>
      <c r="AI109" s="17">
        <v>0.45692456009632298</v>
      </c>
      <c r="AJ109" s="17">
        <v>0.41058651792376799</v>
      </c>
      <c r="AK109" s="17"/>
      <c r="AL109" s="17">
        <v>0.43031183590748301</v>
      </c>
      <c r="AM109" s="17">
        <v>0.42502038548168503</v>
      </c>
      <c r="AN109" s="17"/>
      <c r="AO109" s="17">
        <v>0.44752131177486298</v>
      </c>
      <c r="AP109" s="17">
        <v>0.42414082801821301</v>
      </c>
      <c r="AQ109" s="17"/>
      <c r="AR109" s="17">
        <v>0.41315003432099501</v>
      </c>
      <c r="AS109" s="17">
        <v>0.45795227829010299</v>
      </c>
      <c r="AT109" s="17">
        <v>0.42481280502391899</v>
      </c>
      <c r="AU109" s="17">
        <v>0.405835799947531</v>
      </c>
    </row>
    <row r="110" spans="2:47" x14ac:dyDescent="0.3">
      <c r="B110" t="s">
        <v>93</v>
      </c>
      <c r="C110" s="17">
        <v>5.4511901129826797E-2</v>
      </c>
      <c r="D110" s="17">
        <v>7.4583101920563E-2</v>
      </c>
      <c r="E110" s="17">
        <v>3.5161307305092697E-2</v>
      </c>
      <c r="F110" s="17"/>
      <c r="G110" s="17">
        <v>0.1179051561062</v>
      </c>
      <c r="H110" s="17">
        <v>9.1895727927700996E-2</v>
      </c>
      <c r="I110" s="17">
        <v>6.6256873329298097E-2</v>
      </c>
      <c r="J110" s="17">
        <v>3.2597594534966502E-2</v>
      </c>
      <c r="K110" s="17">
        <v>2.0919090996676298E-2</v>
      </c>
      <c r="L110" s="17">
        <v>1.29193267753193E-2</v>
      </c>
      <c r="M110" s="17"/>
      <c r="N110" s="17">
        <v>7.9946584362830198E-2</v>
      </c>
      <c r="O110" s="17">
        <v>3.99454993031007E-2</v>
      </c>
      <c r="P110" s="17">
        <v>5.27007834975394E-2</v>
      </c>
      <c r="Q110" s="17">
        <v>4.3673455329108803E-2</v>
      </c>
      <c r="R110" s="17"/>
      <c r="S110" s="17">
        <v>9.1761222899765696E-2</v>
      </c>
      <c r="T110" s="17">
        <v>4.4759080728496298E-2</v>
      </c>
      <c r="U110" s="17">
        <v>4.5495744334395502E-2</v>
      </c>
      <c r="V110" s="17">
        <v>4.9818564728951603E-2</v>
      </c>
      <c r="W110" s="17">
        <v>6.9636807323221306E-2</v>
      </c>
      <c r="X110" s="17">
        <v>3.7922311435187997E-2</v>
      </c>
      <c r="Y110" s="17">
        <v>4.0616110696168599E-2</v>
      </c>
      <c r="Z110" s="17">
        <v>6.0530668043521099E-2</v>
      </c>
      <c r="AA110" s="17">
        <v>4.0031192448971402E-2</v>
      </c>
      <c r="AB110" s="17">
        <v>6.9441447069002696E-2</v>
      </c>
      <c r="AC110" s="17">
        <v>3.7291868328082699E-2</v>
      </c>
      <c r="AD110" s="17">
        <v>4.1718502481947903E-2</v>
      </c>
      <c r="AE110" s="17"/>
      <c r="AF110" s="17">
        <v>5.1777194208613E-2</v>
      </c>
      <c r="AG110" s="17">
        <v>5.8588235437655498E-2</v>
      </c>
      <c r="AH110" s="17"/>
      <c r="AI110" s="17">
        <v>7.9444483657084106E-2</v>
      </c>
      <c r="AJ110" s="17">
        <v>4.2066420847884103E-2</v>
      </c>
      <c r="AK110" s="17"/>
      <c r="AL110" s="17">
        <v>6.9398271435953895E-2</v>
      </c>
      <c r="AM110" s="17">
        <v>5.1064645682416802E-2</v>
      </c>
      <c r="AN110" s="17"/>
      <c r="AO110" s="17">
        <v>0.103737051615354</v>
      </c>
      <c r="AP110" s="17">
        <v>5.0221338514412801E-2</v>
      </c>
      <c r="AQ110" s="17"/>
      <c r="AR110" s="17">
        <v>7.8689721981050606E-2</v>
      </c>
      <c r="AS110" s="17">
        <v>4.4682847291155903E-2</v>
      </c>
      <c r="AT110" s="17">
        <v>4.3379656583601101E-2</v>
      </c>
      <c r="AU110" s="17">
        <v>3.38828325483925E-2</v>
      </c>
    </row>
    <row r="111" spans="2:47" x14ac:dyDescent="0.3">
      <c r="B111" t="s">
        <v>94</v>
      </c>
      <c r="C111" s="17">
        <v>2.1034829191920301E-2</v>
      </c>
      <c r="D111" s="17">
        <v>2.8648882105470001E-2</v>
      </c>
      <c r="E111" s="17">
        <v>1.3695493616870001E-2</v>
      </c>
      <c r="F111" s="17"/>
      <c r="G111" s="17">
        <v>5.5991103752045801E-2</v>
      </c>
      <c r="H111" s="17">
        <v>4.1234140735156598E-2</v>
      </c>
      <c r="I111" s="17">
        <v>1.25907649016935E-2</v>
      </c>
      <c r="J111" s="17">
        <v>1.5141040853278699E-2</v>
      </c>
      <c r="K111" s="17">
        <v>4.5798120080473102E-3</v>
      </c>
      <c r="L111" s="17">
        <v>4.1663137460447698E-3</v>
      </c>
      <c r="M111" s="17"/>
      <c r="N111" s="17">
        <v>2.79299666228317E-2</v>
      </c>
      <c r="O111" s="17">
        <v>1.1844357083167899E-2</v>
      </c>
      <c r="P111" s="17">
        <v>2.6521724482107899E-2</v>
      </c>
      <c r="Q111" s="17">
        <v>1.8621161725177401E-2</v>
      </c>
      <c r="R111" s="17"/>
      <c r="S111" s="17">
        <v>4.0803795911909101E-2</v>
      </c>
      <c r="T111" s="17">
        <v>1.53824134873077E-2</v>
      </c>
      <c r="U111" s="17">
        <v>5.6199850424655E-3</v>
      </c>
      <c r="V111" s="17">
        <v>1.30666168827458E-2</v>
      </c>
      <c r="W111" s="17">
        <v>7.5743210118839098E-3</v>
      </c>
      <c r="X111" s="17">
        <v>3.3044384135113201E-2</v>
      </c>
      <c r="Y111" s="17">
        <v>1.4517894479024599E-2</v>
      </c>
      <c r="Z111" s="17">
        <v>3.28781456318772E-3</v>
      </c>
      <c r="AA111" s="17">
        <v>3.11866744131832E-2</v>
      </c>
      <c r="AB111" s="17">
        <v>2.6922313059642499E-2</v>
      </c>
      <c r="AC111" s="17">
        <v>4.4176243167152601E-3</v>
      </c>
      <c r="AD111" s="17">
        <v>2.7606908926899501E-2</v>
      </c>
      <c r="AE111" s="17"/>
      <c r="AF111" s="17">
        <v>2.26064388492354E-2</v>
      </c>
      <c r="AG111" s="17">
        <v>1.91166737901689E-2</v>
      </c>
      <c r="AH111" s="17"/>
      <c r="AI111" s="17">
        <v>2.32748530684295E-2</v>
      </c>
      <c r="AJ111" s="17">
        <v>1.9916686979588299E-2</v>
      </c>
      <c r="AK111" s="17"/>
      <c r="AL111" s="17">
        <v>2.7115100099855301E-2</v>
      </c>
      <c r="AM111" s="17">
        <v>1.96268132297969E-2</v>
      </c>
      <c r="AN111" s="17"/>
      <c r="AO111" s="17">
        <v>3.8362232534902403E-2</v>
      </c>
      <c r="AP111" s="17">
        <v>1.95245380445635E-2</v>
      </c>
      <c r="AQ111" s="17"/>
      <c r="AR111" s="17">
        <v>3.3485684836290101E-2</v>
      </c>
      <c r="AS111" s="17">
        <v>1.28718822962769E-2</v>
      </c>
      <c r="AT111" s="17">
        <v>1.3792817385147999E-2</v>
      </c>
      <c r="AU111" s="17">
        <v>1.8898808837516601E-2</v>
      </c>
    </row>
    <row r="112" spans="2:47" x14ac:dyDescent="0.3">
      <c r="B112" t="s">
        <v>95</v>
      </c>
      <c r="C112" s="17">
        <v>0.174941097810484</v>
      </c>
      <c r="D112" s="17">
        <v>0.13142509498916299</v>
      </c>
      <c r="E112" s="17">
        <v>0.217549603799571</v>
      </c>
      <c r="F112" s="17"/>
      <c r="G112" s="17">
        <v>7.0881382514745198E-2</v>
      </c>
      <c r="H112" s="17">
        <v>6.1892907364554002E-2</v>
      </c>
      <c r="I112" s="17">
        <v>7.8440244705455103E-2</v>
      </c>
      <c r="J112" s="17">
        <v>0.16833993200476799</v>
      </c>
      <c r="K112" s="17">
        <v>0.24606601609661599</v>
      </c>
      <c r="L112" s="17">
        <v>0.371735023183417</v>
      </c>
      <c r="M112" s="17"/>
      <c r="N112" s="17">
        <v>0.148023799542261</v>
      </c>
      <c r="O112" s="17">
        <v>0.18331833310074699</v>
      </c>
      <c r="P112" s="17">
        <v>0.15408727229380201</v>
      </c>
      <c r="Q112" s="17">
        <v>0.211561391308969</v>
      </c>
      <c r="R112" s="17"/>
      <c r="S112" s="17">
        <v>0.13850501504146201</v>
      </c>
      <c r="T112" s="17">
        <v>0.20581597985321401</v>
      </c>
      <c r="U112" s="17">
        <v>0.212464691211635</v>
      </c>
      <c r="V112" s="17">
        <v>0.16633993331105301</v>
      </c>
      <c r="W112" s="17">
        <v>0.16776258503967201</v>
      </c>
      <c r="X112" s="17">
        <v>0.17473290722522999</v>
      </c>
      <c r="Y112" s="17">
        <v>0.17663616725199999</v>
      </c>
      <c r="Z112" s="17">
        <v>0.127899833552238</v>
      </c>
      <c r="AA112" s="17">
        <v>0.15161130757628799</v>
      </c>
      <c r="AB112" s="17">
        <v>0.17994532730985899</v>
      </c>
      <c r="AC112" s="17">
        <v>0.20745353335812999</v>
      </c>
      <c r="AD112" s="17">
        <v>0.228286608797485</v>
      </c>
      <c r="AE112" s="17"/>
      <c r="AF112" s="17">
        <v>0.17178338052623801</v>
      </c>
      <c r="AG112" s="17">
        <v>0.178546341072369</v>
      </c>
      <c r="AH112" s="17"/>
      <c r="AI112" s="17">
        <v>0.11676921959351901</v>
      </c>
      <c r="AJ112" s="17">
        <v>0.20397848142372599</v>
      </c>
      <c r="AK112" s="17"/>
      <c r="AL112" s="17">
        <v>0.151485941640087</v>
      </c>
      <c r="AM112" s="17">
        <v>0.18037263775040899</v>
      </c>
      <c r="AN112" s="17"/>
      <c r="AO112" s="17">
        <v>9.98044594205518E-2</v>
      </c>
      <c r="AP112" s="17">
        <v>0.18149015756030601</v>
      </c>
      <c r="AQ112" s="17"/>
      <c r="AR112" s="17">
        <v>7.6547318732424305E-2</v>
      </c>
      <c r="AS112" s="17">
        <v>0.218253835778217</v>
      </c>
      <c r="AT112" s="17">
        <v>0.18235048942865001</v>
      </c>
      <c r="AU112" s="17">
        <v>0.33215118319918102</v>
      </c>
    </row>
    <row r="113" spans="2:47" x14ac:dyDescent="0.3">
      <c r="B113" t="s">
        <v>79</v>
      </c>
      <c r="C113" s="17">
        <v>8.5605310568095307E-3</v>
      </c>
      <c r="D113" s="17">
        <v>7.76201243130003E-3</v>
      </c>
      <c r="E113" s="17">
        <v>9.3712177130368893E-3</v>
      </c>
      <c r="F113" s="17"/>
      <c r="G113" s="17">
        <v>1.06547039401323E-2</v>
      </c>
      <c r="H113" s="17">
        <v>2.8763296435061298E-3</v>
      </c>
      <c r="I113" s="17">
        <v>9.0703020669382402E-3</v>
      </c>
      <c r="J113" s="17">
        <v>9.0782922693642808E-3</v>
      </c>
      <c r="K113" s="17">
        <v>9.3260328654903406E-3</v>
      </c>
      <c r="L113" s="17">
        <v>1.0442666007799599E-2</v>
      </c>
      <c r="M113" s="17"/>
      <c r="N113" s="17">
        <v>5.2485624286773402E-3</v>
      </c>
      <c r="O113" s="17">
        <v>1.5797781074370899E-2</v>
      </c>
      <c r="P113" s="17">
        <v>0</v>
      </c>
      <c r="Q113" s="17">
        <v>1.22657688797554E-2</v>
      </c>
      <c r="R113" s="17"/>
      <c r="S113" s="17">
        <v>1.28070911149559E-2</v>
      </c>
      <c r="T113" s="17">
        <v>8.0563879249372292E-3</v>
      </c>
      <c r="U113" s="17">
        <v>0</v>
      </c>
      <c r="V113" s="17">
        <v>8.5128679591179608E-3</v>
      </c>
      <c r="W113" s="17">
        <v>9.1197323320336698E-3</v>
      </c>
      <c r="X113" s="17">
        <v>1.0807426445775399E-2</v>
      </c>
      <c r="Y113" s="17">
        <v>1.0098763019965E-2</v>
      </c>
      <c r="Z113" s="17">
        <v>6.5250604220759003E-3</v>
      </c>
      <c r="AA113" s="17">
        <v>4.5652859180141904E-3</v>
      </c>
      <c r="AB113" s="17">
        <v>5.6301313966419502E-3</v>
      </c>
      <c r="AC113" s="17">
        <v>2.5307904916279801E-2</v>
      </c>
      <c r="AD113" s="17">
        <v>0</v>
      </c>
      <c r="AE113" s="17"/>
      <c r="AF113" s="17">
        <v>8.7915147278001399E-3</v>
      </c>
      <c r="AG113" s="17">
        <v>8.3229489286382706E-3</v>
      </c>
      <c r="AH113" s="17"/>
      <c r="AI113" s="17">
        <v>1.0780188074655001E-2</v>
      </c>
      <c r="AJ113" s="17">
        <v>7.4525552737926401E-3</v>
      </c>
      <c r="AK113" s="17"/>
      <c r="AL113" s="17">
        <v>9.3882678203809303E-3</v>
      </c>
      <c r="AM113" s="17">
        <v>8.3688510160363598E-3</v>
      </c>
      <c r="AN113" s="17"/>
      <c r="AO113" s="17">
        <v>7.49073880379176E-3</v>
      </c>
      <c r="AP113" s="17">
        <v>8.6537762902275002E-3</v>
      </c>
      <c r="AQ113" s="17"/>
      <c r="AR113" s="17">
        <v>5.2348846971906702E-3</v>
      </c>
      <c r="AS113" s="17">
        <v>1.0929122474955999E-2</v>
      </c>
      <c r="AT113" s="17">
        <v>1.0889401622217E-2</v>
      </c>
      <c r="AU113" s="17">
        <v>7.9846771861253798E-3</v>
      </c>
    </row>
    <row r="114" spans="2:47" x14ac:dyDescent="0.3"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</row>
    <row r="115" spans="2:47" x14ac:dyDescent="0.3">
      <c r="B115" s="6" t="s">
        <v>105</v>
      </c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</row>
    <row r="116" spans="2:47" x14ac:dyDescent="0.3">
      <c r="B116" s="24" t="s">
        <v>71</v>
      </c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</row>
    <row r="117" spans="2:47" x14ac:dyDescent="0.3">
      <c r="B117" t="s">
        <v>90</v>
      </c>
      <c r="C117" s="17">
        <v>0.121732863676641</v>
      </c>
      <c r="D117" s="17">
        <v>8.9606143281833694E-2</v>
      </c>
      <c r="E117" s="17">
        <v>0.15309853062277101</v>
      </c>
      <c r="F117" s="17"/>
      <c r="G117" s="17">
        <v>0.14456829535110699</v>
      </c>
      <c r="H117" s="17">
        <v>0.119351313332984</v>
      </c>
      <c r="I117" s="17">
        <v>0.15446319304425099</v>
      </c>
      <c r="J117" s="17">
        <v>0.15085791530077899</v>
      </c>
      <c r="K117" s="17">
        <v>0.102781905201245</v>
      </c>
      <c r="L117" s="17">
        <v>7.1037230858074701E-2</v>
      </c>
      <c r="M117" s="17"/>
      <c r="N117" s="17">
        <v>8.4895538383740796E-2</v>
      </c>
      <c r="O117" s="17">
        <v>0.117170857680121</v>
      </c>
      <c r="P117" s="17">
        <v>0.143697535460554</v>
      </c>
      <c r="Q117" s="17">
        <v>0.14671905433846499</v>
      </c>
      <c r="R117" s="17"/>
      <c r="S117" s="17">
        <v>0.118129513333425</v>
      </c>
      <c r="T117" s="17">
        <v>0.11493867408519499</v>
      </c>
      <c r="U117" s="17">
        <v>0.100343982944086</v>
      </c>
      <c r="V117" s="17">
        <v>0.105445616995287</v>
      </c>
      <c r="W117" s="17">
        <v>0.138244204106238</v>
      </c>
      <c r="X117" s="17">
        <v>0.13225193798818999</v>
      </c>
      <c r="Y117" s="17">
        <v>0.13248508830799299</v>
      </c>
      <c r="Z117" s="17">
        <v>0.12518758880723399</v>
      </c>
      <c r="AA117" s="17">
        <v>0.14836170057934001</v>
      </c>
      <c r="AB117" s="17">
        <v>0.111643954158471</v>
      </c>
      <c r="AC117" s="17">
        <v>0.13363783785338701</v>
      </c>
      <c r="AD117" s="17">
        <v>8.3495852990968206E-2</v>
      </c>
      <c r="AE117" s="17"/>
      <c r="AF117" s="17">
        <v>0.11667163584010599</v>
      </c>
      <c r="AG117" s="17">
        <v>0.12896075011983699</v>
      </c>
      <c r="AH117" s="17"/>
      <c r="AI117" s="17">
        <v>0.10984878715034301</v>
      </c>
      <c r="AJ117" s="17">
        <v>0.127664982417868</v>
      </c>
      <c r="AK117" s="17"/>
      <c r="AL117" s="17">
        <v>0.13773664212703901</v>
      </c>
      <c r="AM117" s="17">
        <v>0.118026848623423</v>
      </c>
      <c r="AN117" s="17"/>
      <c r="AO117" s="17">
        <v>0.13102401293803001</v>
      </c>
      <c r="AP117" s="17">
        <v>0.12092302851551</v>
      </c>
      <c r="AQ117" s="17"/>
      <c r="AR117" s="17">
        <v>0.13669019943852601</v>
      </c>
      <c r="AS117" s="17">
        <v>9.6341056781778595E-2</v>
      </c>
      <c r="AT117" s="17">
        <v>0.135777817507097</v>
      </c>
      <c r="AU117" s="17">
        <v>9.8619054987234403E-2</v>
      </c>
    </row>
    <row r="118" spans="2:47" x14ac:dyDescent="0.3">
      <c r="B118" t="s">
        <v>91</v>
      </c>
      <c r="C118" s="17">
        <v>0.21053095683208101</v>
      </c>
      <c r="D118" s="17">
        <v>0.204105435243573</v>
      </c>
      <c r="E118" s="17">
        <v>0.21660511051974099</v>
      </c>
      <c r="F118" s="17"/>
      <c r="G118" s="17">
        <v>0.20306872167616299</v>
      </c>
      <c r="H118" s="17">
        <v>0.28354694488697901</v>
      </c>
      <c r="I118" s="17">
        <v>0.26035848229598801</v>
      </c>
      <c r="J118" s="17">
        <v>0.20943618080481599</v>
      </c>
      <c r="K118" s="17">
        <v>0.19211797630449701</v>
      </c>
      <c r="L118" s="17">
        <v>0.12890654573450999</v>
      </c>
      <c r="M118" s="17"/>
      <c r="N118" s="17">
        <v>0.188931978412301</v>
      </c>
      <c r="O118" s="17">
        <v>0.19688540939465299</v>
      </c>
      <c r="P118" s="17">
        <v>0.24242918122516599</v>
      </c>
      <c r="Q118" s="17">
        <v>0.22210089531173899</v>
      </c>
      <c r="R118" s="17"/>
      <c r="S118" s="17">
        <v>0.20750725572503201</v>
      </c>
      <c r="T118" s="17">
        <v>0.19291621832282299</v>
      </c>
      <c r="U118" s="17">
        <v>0.23885296450947999</v>
      </c>
      <c r="V118" s="17">
        <v>0.248392507125207</v>
      </c>
      <c r="W118" s="17">
        <v>0.16436362998604601</v>
      </c>
      <c r="X118" s="17">
        <v>0.198742498954392</v>
      </c>
      <c r="Y118" s="17">
        <v>0.218082484057283</v>
      </c>
      <c r="Z118" s="17">
        <v>0.26750263327747797</v>
      </c>
      <c r="AA118" s="17">
        <v>0.23138992242480999</v>
      </c>
      <c r="AB118" s="17">
        <v>0.20698017477823599</v>
      </c>
      <c r="AC118" s="17">
        <v>0.144574409485766</v>
      </c>
      <c r="AD118" s="17">
        <v>0.203182024359022</v>
      </c>
      <c r="AE118" s="17"/>
      <c r="AF118" s="17">
        <v>0.207597556517364</v>
      </c>
      <c r="AG118" s="17">
        <v>0.21510428406953699</v>
      </c>
      <c r="AH118" s="17"/>
      <c r="AI118" s="17">
        <v>0.22528794161556701</v>
      </c>
      <c r="AJ118" s="17">
        <v>0.20316478195055701</v>
      </c>
      <c r="AK118" s="17"/>
      <c r="AL118" s="17">
        <v>0.21200007379757099</v>
      </c>
      <c r="AM118" s="17">
        <v>0.21019075157330899</v>
      </c>
      <c r="AN118" s="17"/>
      <c r="AO118" s="17">
        <v>0.20155156689156001</v>
      </c>
      <c r="AP118" s="17">
        <v>0.21131361842697799</v>
      </c>
      <c r="AQ118" s="17"/>
      <c r="AR118" s="17">
        <v>0.25241708733777202</v>
      </c>
      <c r="AS118" s="17">
        <v>0.193340022568433</v>
      </c>
      <c r="AT118" s="17">
        <v>0.211934507775693</v>
      </c>
      <c r="AU118" s="17">
        <v>0.13196078647287399</v>
      </c>
    </row>
    <row r="119" spans="2:47" x14ac:dyDescent="0.3">
      <c r="B119" t="s">
        <v>92</v>
      </c>
      <c r="C119" s="17">
        <v>0.473810618378323</v>
      </c>
      <c r="D119" s="17">
        <v>0.50935573537188095</v>
      </c>
      <c r="E119" s="17">
        <v>0.439023781036808</v>
      </c>
      <c r="F119" s="17"/>
      <c r="G119" s="17">
        <v>0.38945769167473299</v>
      </c>
      <c r="H119" s="17">
        <v>0.41193754117196801</v>
      </c>
      <c r="I119" s="17">
        <v>0.45067753403524302</v>
      </c>
      <c r="J119" s="17">
        <v>0.461532797138336</v>
      </c>
      <c r="K119" s="17">
        <v>0.521113667762091</v>
      </c>
      <c r="L119" s="17">
        <v>0.57692981579059499</v>
      </c>
      <c r="M119" s="17"/>
      <c r="N119" s="17">
        <v>0.52832907970753695</v>
      </c>
      <c r="O119" s="17">
        <v>0.52054382170568103</v>
      </c>
      <c r="P119" s="17">
        <v>0.42786897764790899</v>
      </c>
      <c r="Q119" s="17">
        <v>0.40331885865221101</v>
      </c>
      <c r="R119" s="17"/>
      <c r="S119" s="17">
        <v>0.45305460249805501</v>
      </c>
      <c r="T119" s="17">
        <v>0.51744512328942305</v>
      </c>
      <c r="U119" s="17">
        <v>0.45897921756971299</v>
      </c>
      <c r="V119" s="17">
        <v>0.49729599590740697</v>
      </c>
      <c r="W119" s="17">
        <v>0.47946785495822702</v>
      </c>
      <c r="X119" s="17">
        <v>0.46518797958500202</v>
      </c>
      <c r="Y119" s="17">
        <v>0.48489186739465001</v>
      </c>
      <c r="Z119" s="17">
        <v>0.44761040390044599</v>
      </c>
      <c r="AA119" s="17">
        <v>0.42813252628300802</v>
      </c>
      <c r="AB119" s="17">
        <v>0.47704999323505398</v>
      </c>
      <c r="AC119" s="17">
        <v>0.47210317218873599</v>
      </c>
      <c r="AD119" s="17">
        <v>0.52891257580318196</v>
      </c>
      <c r="AE119" s="17"/>
      <c r="AF119" s="17">
        <v>0.48250550306079598</v>
      </c>
      <c r="AG119" s="17">
        <v>0.462016213830303</v>
      </c>
      <c r="AH119" s="17"/>
      <c r="AI119" s="17">
        <v>0.45980702543888002</v>
      </c>
      <c r="AJ119" s="17">
        <v>0.48080072618659497</v>
      </c>
      <c r="AK119" s="17"/>
      <c r="AL119" s="17">
        <v>0.44568793204472201</v>
      </c>
      <c r="AM119" s="17">
        <v>0.48032302413376698</v>
      </c>
      <c r="AN119" s="17"/>
      <c r="AO119" s="17">
        <v>0.41427346619689598</v>
      </c>
      <c r="AP119" s="17">
        <v>0.478999995695776</v>
      </c>
      <c r="AQ119" s="17"/>
      <c r="AR119" s="17">
        <v>0.435073983751116</v>
      </c>
      <c r="AS119" s="17">
        <v>0.53652464434442104</v>
      </c>
      <c r="AT119" s="17">
        <v>0.46178329903936299</v>
      </c>
      <c r="AU119" s="17">
        <v>0.48818452235955101</v>
      </c>
    </row>
    <row r="120" spans="2:47" x14ac:dyDescent="0.3">
      <c r="B120" t="s">
        <v>93</v>
      </c>
      <c r="C120" s="17">
        <v>6.5362356870461297E-2</v>
      </c>
      <c r="D120" s="17">
        <v>7.7837110456144998E-2</v>
      </c>
      <c r="E120" s="17">
        <v>5.34553024210331E-2</v>
      </c>
      <c r="F120" s="17"/>
      <c r="G120" s="17">
        <v>0.14785160900222799</v>
      </c>
      <c r="H120" s="17">
        <v>0.104698968734578</v>
      </c>
      <c r="I120" s="17">
        <v>4.6250155279545201E-2</v>
      </c>
      <c r="J120" s="17">
        <v>4.77701272922956E-2</v>
      </c>
      <c r="K120" s="17">
        <v>3.06119014368781E-2</v>
      </c>
      <c r="L120" s="17">
        <v>3.1910026247349697E-2</v>
      </c>
      <c r="M120" s="17"/>
      <c r="N120" s="17">
        <v>9.6843493458817598E-2</v>
      </c>
      <c r="O120" s="17">
        <v>4.9527518391373003E-2</v>
      </c>
      <c r="P120" s="17">
        <v>6.08614715089058E-2</v>
      </c>
      <c r="Q120" s="17">
        <v>5.2724780728609401E-2</v>
      </c>
      <c r="R120" s="17"/>
      <c r="S120" s="17">
        <v>9.0749169034622504E-2</v>
      </c>
      <c r="T120" s="17">
        <v>5.94322435327133E-2</v>
      </c>
      <c r="U120" s="17">
        <v>5.1560520411289203E-2</v>
      </c>
      <c r="V120" s="17">
        <v>5.4199736908738E-2</v>
      </c>
      <c r="W120" s="17">
        <v>9.1879769603980199E-2</v>
      </c>
      <c r="X120" s="17">
        <v>7.4808103441540499E-2</v>
      </c>
      <c r="Y120" s="17">
        <v>6.2420311814774601E-2</v>
      </c>
      <c r="Z120" s="17">
        <v>6.84283341511953E-2</v>
      </c>
      <c r="AA120" s="17">
        <v>5.2730516392597598E-2</v>
      </c>
      <c r="AB120" s="17">
        <v>7.1174282280307893E-2</v>
      </c>
      <c r="AC120" s="17">
        <v>3.6021744669023199E-2</v>
      </c>
      <c r="AD120" s="17">
        <v>3.4372961175442099E-2</v>
      </c>
      <c r="AE120" s="17"/>
      <c r="AF120" s="17">
        <v>6.1735958261699697E-2</v>
      </c>
      <c r="AG120" s="17">
        <v>6.96795484255988E-2</v>
      </c>
      <c r="AH120" s="17"/>
      <c r="AI120" s="17">
        <v>8.4868840822108299E-2</v>
      </c>
      <c r="AJ120" s="17">
        <v>5.5625396765151401E-2</v>
      </c>
      <c r="AK120" s="17"/>
      <c r="AL120" s="17">
        <v>6.87743229606914E-2</v>
      </c>
      <c r="AM120" s="17">
        <v>6.4572243602482093E-2</v>
      </c>
      <c r="AN120" s="17"/>
      <c r="AO120" s="17">
        <v>0.11142111296917399</v>
      </c>
      <c r="AP120" s="17">
        <v>6.1347783525729602E-2</v>
      </c>
      <c r="AQ120" s="17"/>
      <c r="AR120" s="17">
        <v>9.95463294996808E-2</v>
      </c>
      <c r="AS120" s="17">
        <v>4.80367420298854E-2</v>
      </c>
      <c r="AT120" s="17">
        <v>5.4544161639321902E-2</v>
      </c>
      <c r="AU120" s="17">
        <v>3.18474098945703E-2</v>
      </c>
    </row>
    <row r="121" spans="2:47" x14ac:dyDescent="0.3">
      <c r="B121" t="s">
        <v>94</v>
      </c>
      <c r="C121" s="17">
        <v>1.9318030233800802E-2</v>
      </c>
      <c r="D121" s="17">
        <v>2.7974958105776701E-2</v>
      </c>
      <c r="E121" s="17">
        <v>1.09559468379333E-2</v>
      </c>
      <c r="F121" s="17"/>
      <c r="G121" s="17">
        <v>5.23888144605546E-2</v>
      </c>
      <c r="H121" s="17">
        <v>3.3612930054971402E-2</v>
      </c>
      <c r="I121" s="17">
        <v>2.2445710363481201E-2</v>
      </c>
      <c r="J121" s="17">
        <v>4.93585378310267E-3</v>
      </c>
      <c r="K121" s="17">
        <v>7.4813962077219902E-3</v>
      </c>
      <c r="L121" s="17">
        <v>2.86903602773113E-3</v>
      </c>
      <c r="M121" s="17"/>
      <c r="N121" s="17">
        <v>2.15744634264971E-2</v>
      </c>
      <c r="O121" s="17">
        <v>1.50969285895721E-2</v>
      </c>
      <c r="P121" s="17">
        <v>2.0630116164865299E-2</v>
      </c>
      <c r="Q121" s="17">
        <v>2.0394900792212501E-2</v>
      </c>
      <c r="R121" s="17"/>
      <c r="S121" s="17">
        <v>2.9977763132956699E-2</v>
      </c>
      <c r="T121" s="17">
        <v>1.4104351454208301E-2</v>
      </c>
      <c r="U121" s="17">
        <v>4.3385830380984099E-3</v>
      </c>
      <c r="V121" s="17">
        <v>1.14767766347799E-2</v>
      </c>
      <c r="W121" s="17">
        <v>1.49154016754322E-2</v>
      </c>
      <c r="X121" s="17">
        <v>2.4839192089796E-2</v>
      </c>
      <c r="Y121" s="17">
        <v>1.2453932376523501E-2</v>
      </c>
      <c r="Z121" s="17">
        <v>1.0141320041442E-2</v>
      </c>
      <c r="AA121" s="17">
        <v>2.9041126919812501E-2</v>
      </c>
      <c r="AB121" s="17">
        <v>2.97461135075387E-2</v>
      </c>
      <c r="AC121" s="17">
        <v>2.3072952387432E-2</v>
      </c>
      <c r="AD121" s="17">
        <v>6.8159487394039396E-3</v>
      </c>
      <c r="AE121" s="17"/>
      <c r="AF121" s="17">
        <v>1.7797210893448202E-2</v>
      </c>
      <c r="AG121" s="17">
        <v>2.1495805320947001E-2</v>
      </c>
      <c r="AH121" s="17"/>
      <c r="AI121" s="17">
        <v>2.2114743098278801E-2</v>
      </c>
      <c r="AJ121" s="17">
        <v>1.7922008190313601E-2</v>
      </c>
      <c r="AK121" s="17"/>
      <c r="AL121" s="17">
        <v>1.8068574260463301E-2</v>
      </c>
      <c r="AM121" s="17">
        <v>1.9607368321045201E-2</v>
      </c>
      <c r="AN121" s="17"/>
      <c r="AO121" s="17">
        <v>2.80428673207898E-2</v>
      </c>
      <c r="AP121" s="17">
        <v>1.85575559749762E-2</v>
      </c>
      <c r="AQ121" s="17"/>
      <c r="AR121" s="17">
        <v>2.6464154554652699E-2</v>
      </c>
      <c r="AS121" s="17">
        <v>1.18212862218182E-2</v>
      </c>
      <c r="AT121" s="17">
        <v>1.4383179081151699E-2</v>
      </c>
      <c r="AU121" s="17">
        <v>2.4557391723279001E-2</v>
      </c>
    </row>
    <row r="122" spans="2:47" x14ac:dyDescent="0.3">
      <c r="B122" t="s">
        <v>95</v>
      </c>
      <c r="C122" s="17">
        <v>0.10410327218134</v>
      </c>
      <c r="D122" s="17">
        <v>8.6999800363581306E-2</v>
      </c>
      <c r="E122" s="17">
        <v>0.12070487577129201</v>
      </c>
      <c r="F122" s="17"/>
      <c r="G122" s="17">
        <v>5.4212221221188399E-2</v>
      </c>
      <c r="H122" s="17">
        <v>4.04918363686902E-2</v>
      </c>
      <c r="I122" s="17">
        <v>5.9895042524586703E-2</v>
      </c>
      <c r="J122" s="17">
        <v>0.120881145779726</v>
      </c>
      <c r="K122" s="17">
        <v>0.14454325770951201</v>
      </c>
      <c r="L122" s="17">
        <v>0.184021162523549</v>
      </c>
      <c r="M122" s="17"/>
      <c r="N122" s="17">
        <v>7.5340435257414601E-2</v>
      </c>
      <c r="O122" s="17">
        <v>9.5818137711952397E-2</v>
      </c>
      <c r="P122" s="17">
        <v>9.9594865951224507E-2</v>
      </c>
      <c r="Q122" s="17">
        <v>0.147994699158945</v>
      </c>
      <c r="R122" s="17"/>
      <c r="S122" s="17">
        <v>8.9899557465984395E-2</v>
      </c>
      <c r="T122" s="17">
        <v>9.6081522561274502E-2</v>
      </c>
      <c r="U122" s="17">
        <v>0.14592473152733201</v>
      </c>
      <c r="V122" s="17">
        <v>8.1212168673313698E-2</v>
      </c>
      <c r="W122" s="17">
        <v>0.108470205220175</v>
      </c>
      <c r="X122" s="17">
        <v>8.9877103559729402E-2</v>
      </c>
      <c r="Y122" s="17">
        <v>8.9666316048775493E-2</v>
      </c>
      <c r="Z122" s="17">
        <v>8.1129719822204502E-2</v>
      </c>
      <c r="AA122" s="17">
        <v>0.11034420740043201</v>
      </c>
      <c r="AB122" s="17">
        <v>0.103405482040393</v>
      </c>
      <c r="AC122" s="17">
        <v>0.16858317249325</v>
      </c>
      <c r="AD122" s="17">
        <v>0.135402960899</v>
      </c>
      <c r="AE122" s="17"/>
      <c r="AF122" s="17">
        <v>0.10917878933264</v>
      </c>
      <c r="AG122" s="17">
        <v>9.6724461100264794E-2</v>
      </c>
      <c r="AH122" s="17"/>
      <c r="AI122" s="17">
        <v>9.5374468402801907E-2</v>
      </c>
      <c r="AJ122" s="17">
        <v>0.108460388223852</v>
      </c>
      <c r="AK122" s="17"/>
      <c r="AL122" s="17">
        <v>0.10938250755715</v>
      </c>
      <c r="AM122" s="17">
        <v>0.10288075302232599</v>
      </c>
      <c r="AN122" s="17"/>
      <c r="AO122" s="17">
        <v>0.109888191127406</v>
      </c>
      <c r="AP122" s="17">
        <v>0.103599047070429</v>
      </c>
      <c r="AQ122" s="17"/>
      <c r="AR122" s="17">
        <v>4.6326922525689498E-2</v>
      </c>
      <c r="AS122" s="17">
        <v>0.11393624805366399</v>
      </c>
      <c r="AT122" s="17">
        <v>0.114514552928144</v>
      </c>
      <c r="AU122" s="17">
        <v>0.21066044672238099</v>
      </c>
    </row>
    <row r="123" spans="2:47" x14ac:dyDescent="0.3">
      <c r="B123" t="s">
        <v>79</v>
      </c>
      <c r="C123" s="17">
        <v>5.1419018273529101E-3</v>
      </c>
      <c r="D123" s="17">
        <v>4.12081717720977E-3</v>
      </c>
      <c r="E123" s="17">
        <v>6.1564527904223402E-3</v>
      </c>
      <c r="F123" s="17"/>
      <c r="G123" s="17">
        <v>8.4526466140268895E-3</v>
      </c>
      <c r="H123" s="17">
        <v>6.3604654498295504E-3</v>
      </c>
      <c r="I123" s="17">
        <v>5.9098824569052003E-3</v>
      </c>
      <c r="J123" s="17">
        <v>4.5859799009439501E-3</v>
      </c>
      <c r="K123" s="17">
        <v>1.3498953780559299E-3</v>
      </c>
      <c r="L123" s="17">
        <v>4.3261828181907604E-3</v>
      </c>
      <c r="M123" s="17"/>
      <c r="N123" s="17">
        <v>4.0850113536913899E-3</v>
      </c>
      <c r="O123" s="17">
        <v>4.9573265266479802E-3</v>
      </c>
      <c r="P123" s="17">
        <v>4.9178520413758597E-3</v>
      </c>
      <c r="Q123" s="17">
        <v>6.7468110178179903E-3</v>
      </c>
      <c r="R123" s="17"/>
      <c r="S123" s="17">
        <v>1.06821388099251E-2</v>
      </c>
      <c r="T123" s="17">
        <v>5.0818667543618603E-3</v>
      </c>
      <c r="U123" s="17">
        <v>0</v>
      </c>
      <c r="V123" s="17">
        <v>1.9771977552672502E-3</v>
      </c>
      <c r="W123" s="17">
        <v>2.6589344499010001E-3</v>
      </c>
      <c r="X123" s="17">
        <v>1.4293184381349E-2</v>
      </c>
      <c r="Y123" s="17">
        <v>0</v>
      </c>
      <c r="Z123" s="17">
        <v>0</v>
      </c>
      <c r="AA123" s="17">
        <v>0</v>
      </c>
      <c r="AB123" s="17">
        <v>0</v>
      </c>
      <c r="AC123" s="17">
        <v>2.2006710922406001E-2</v>
      </c>
      <c r="AD123" s="17">
        <v>7.8176760329817397E-3</v>
      </c>
      <c r="AE123" s="17"/>
      <c r="AF123" s="17">
        <v>4.5133460939457198E-3</v>
      </c>
      <c r="AG123" s="17">
        <v>6.0189371335134497E-3</v>
      </c>
      <c r="AH123" s="17"/>
      <c r="AI123" s="17">
        <v>2.6981934720200799E-3</v>
      </c>
      <c r="AJ123" s="17">
        <v>6.3617162656632699E-3</v>
      </c>
      <c r="AK123" s="17"/>
      <c r="AL123" s="17">
        <v>8.3499472523628996E-3</v>
      </c>
      <c r="AM123" s="17">
        <v>4.3990107236462897E-3</v>
      </c>
      <c r="AN123" s="17"/>
      <c r="AO123" s="17">
        <v>3.7987825561439799E-3</v>
      </c>
      <c r="AP123" s="17">
        <v>5.2589707906013899E-3</v>
      </c>
      <c r="AQ123" s="17"/>
      <c r="AR123" s="17">
        <v>3.4813228925634401E-3</v>
      </c>
      <c r="AS123" s="17">
        <v>0</v>
      </c>
      <c r="AT123" s="17">
        <v>7.0624820292289302E-3</v>
      </c>
      <c r="AU123" s="17">
        <v>1.41703878401097E-2</v>
      </c>
    </row>
    <row r="124" spans="2:47" x14ac:dyDescent="0.3"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</row>
    <row r="125" spans="2:47" x14ac:dyDescent="0.3">
      <c r="B125" s="6" t="s">
        <v>111</v>
      </c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</row>
    <row r="126" spans="2:47" x14ac:dyDescent="0.3">
      <c r="B126" s="24" t="s">
        <v>71</v>
      </c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</row>
    <row r="127" spans="2:47" x14ac:dyDescent="0.3">
      <c r="B127" t="s">
        <v>106</v>
      </c>
      <c r="C127" s="17">
        <v>6.7552443126423403E-2</v>
      </c>
      <c r="D127" s="17">
        <v>9.91597241341904E-2</v>
      </c>
      <c r="E127" s="17">
        <v>3.6379663311899298E-2</v>
      </c>
      <c r="F127" s="17"/>
      <c r="G127" s="17">
        <v>0.175235191139926</v>
      </c>
      <c r="H127" s="17">
        <v>0.135285602033067</v>
      </c>
      <c r="I127" s="17">
        <v>7.4292589307023205E-2</v>
      </c>
      <c r="J127" s="17">
        <v>2.42948113946901E-2</v>
      </c>
      <c r="K127" s="17">
        <v>9.8182075500326902E-3</v>
      </c>
      <c r="L127" s="17">
        <v>9.5433778610304696E-3</v>
      </c>
      <c r="M127" s="17"/>
      <c r="N127" s="17">
        <v>9.3820997161141506E-2</v>
      </c>
      <c r="O127" s="17">
        <v>4.6636593631897802E-2</v>
      </c>
      <c r="P127" s="17">
        <v>7.6319590240575996E-2</v>
      </c>
      <c r="Q127" s="17">
        <v>5.3279205268131201E-2</v>
      </c>
      <c r="R127" s="17"/>
      <c r="S127" s="17">
        <v>0.128425474379844</v>
      </c>
      <c r="T127" s="17">
        <v>2.4092953889642402E-2</v>
      </c>
      <c r="U127" s="17">
        <v>4.8545564093580802E-2</v>
      </c>
      <c r="V127" s="17">
        <v>4.74320056101903E-2</v>
      </c>
      <c r="W127" s="17">
        <v>5.0197113172711402E-2</v>
      </c>
      <c r="X127" s="17">
        <v>6.5894408223226994E-2</v>
      </c>
      <c r="Y127" s="17">
        <v>4.3119261662729703E-2</v>
      </c>
      <c r="Z127" s="17">
        <v>7.6497440590676993E-2</v>
      </c>
      <c r="AA127" s="17">
        <v>9.0822727290644598E-2</v>
      </c>
      <c r="AB127" s="17">
        <v>8.1613822172424702E-2</v>
      </c>
      <c r="AC127" s="17">
        <v>8.1082930889263494E-2</v>
      </c>
      <c r="AD127" s="17">
        <v>3.1933240097197599E-2</v>
      </c>
      <c r="AE127" s="17"/>
      <c r="AF127" s="17">
        <v>6.7623771982676995E-2</v>
      </c>
      <c r="AG127" s="17">
        <v>6.6973097356592501E-2</v>
      </c>
      <c r="AH127" s="17"/>
      <c r="AI127" s="17">
        <v>0.105569966145751</v>
      </c>
      <c r="AJ127" s="17">
        <v>4.8575414469721898E-2</v>
      </c>
      <c r="AK127" s="17"/>
      <c r="AL127" s="17">
        <v>0.100461294881407</v>
      </c>
      <c r="AM127" s="17">
        <v>5.9931699039889499E-2</v>
      </c>
      <c r="AN127" s="17"/>
      <c r="AO127" s="17">
        <v>0.15645101451673399</v>
      </c>
      <c r="AP127" s="17">
        <v>5.9803865758780501E-2</v>
      </c>
      <c r="AQ127" s="17"/>
      <c r="AR127" s="17">
        <v>0.135436725896527</v>
      </c>
      <c r="AS127" s="17">
        <v>4.9070453044668103E-2</v>
      </c>
      <c r="AT127" s="17">
        <v>1.58897287263806E-2</v>
      </c>
      <c r="AU127" s="17">
        <v>3.6453556832363503E-2</v>
      </c>
    </row>
    <row r="128" spans="2:47" x14ac:dyDescent="0.3">
      <c r="B128" t="s">
        <v>107</v>
      </c>
      <c r="C128" s="17">
        <v>0.15286856527862899</v>
      </c>
      <c r="D128" s="17">
        <v>0.18607517251177899</v>
      </c>
      <c r="E128" s="17">
        <v>0.120465834796319</v>
      </c>
      <c r="F128" s="17"/>
      <c r="G128" s="17">
        <v>0.215283596261617</v>
      </c>
      <c r="H128" s="17">
        <v>0.25927425985220998</v>
      </c>
      <c r="I128" s="17">
        <v>0.213720251606901</v>
      </c>
      <c r="J128" s="17">
        <v>0.126853383081212</v>
      </c>
      <c r="K128" s="17">
        <v>7.6476525479947099E-2</v>
      </c>
      <c r="L128" s="17">
        <v>4.7942724227493801E-2</v>
      </c>
      <c r="M128" s="17"/>
      <c r="N128" s="17">
        <v>0.20808061849562901</v>
      </c>
      <c r="O128" s="17">
        <v>0.13500282886702999</v>
      </c>
      <c r="P128" s="17">
        <v>0.158670680306185</v>
      </c>
      <c r="Q128" s="17">
        <v>0.108917225755989</v>
      </c>
      <c r="R128" s="17"/>
      <c r="S128" s="17">
        <v>0.21306795087536401</v>
      </c>
      <c r="T128" s="17">
        <v>0.16405395839583201</v>
      </c>
      <c r="U128" s="17">
        <v>0.123554316002344</v>
      </c>
      <c r="V128" s="17">
        <v>0.13952093625613299</v>
      </c>
      <c r="W128" s="17">
        <v>0.14543020334100301</v>
      </c>
      <c r="X128" s="17">
        <v>0.175164749484644</v>
      </c>
      <c r="Y128" s="17">
        <v>0.14728890605082001</v>
      </c>
      <c r="Z128" s="17">
        <v>0.19619580376849499</v>
      </c>
      <c r="AA128" s="17">
        <v>0.147707425664443</v>
      </c>
      <c r="AB128" s="17">
        <v>0.1082401722546</v>
      </c>
      <c r="AC128" s="17">
        <v>9.3904593359536506E-2</v>
      </c>
      <c r="AD128" s="17">
        <v>0.100622109731723</v>
      </c>
      <c r="AE128" s="17"/>
      <c r="AF128" s="17">
        <v>0.14915536742792801</v>
      </c>
      <c r="AG128" s="17">
        <v>0.15855698342348001</v>
      </c>
      <c r="AH128" s="17"/>
      <c r="AI128" s="17">
        <v>0.185751921833163</v>
      </c>
      <c r="AJ128" s="17">
        <v>0.13645433441601601</v>
      </c>
      <c r="AK128" s="17"/>
      <c r="AL128" s="17">
        <v>0.15284346542555999</v>
      </c>
      <c r="AM128" s="17">
        <v>0.152874377683093</v>
      </c>
      <c r="AN128" s="17"/>
      <c r="AO128" s="17">
        <v>0.173788670746818</v>
      </c>
      <c r="AP128" s="17">
        <v>0.151045127025074</v>
      </c>
      <c r="AQ128" s="17"/>
      <c r="AR128" s="17">
        <v>0.22879190601542199</v>
      </c>
      <c r="AS128" s="17">
        <v>0.100023638718595</v>
      </c>
      <c r="AT128" s="17">
        <v>0.12262641908951</v>
      </c>
      <c r="AU128" s="17">
        <v>0.116125944680031</v>
      </c>
    </row>
    <row r="129" spans="2:47" x14ac:dyDescent="0.3">
      <c r="B129" t="s">
        <v>108</v>
      </c>
      <c r="C129" s="17">
        <v>0.31244315121809602</v>
      </c>
      <c r="D129" s="17">
        <v>0.32890650386098902</v>
      </c>
      <c r="E129" s="17">
        <v>0.29719654726663203</v>
      </c>
      <c r="F129" s="17"/>
      <c r="G129" s="17">
        <v>0.25599456345194999</v>
      </c>
      <c r="H129" s="17">
        <v>0.33380780870587501</v>
      </c>
      <c r="I129" s="17">
        <v>0.333599237631301</v>
      </c>
      <c r="J129" s="17">
        <v>0.373028655209798</v>
      </c>
      <c r="K129" s="17">
        <v>0.30837016199869399</v>
      </c>
      <c r="L129" s="17">
        <v>0.26888588240158001</v>
      </c>
      <c r="M129" s="17"/>
      <c r="N129" s="17">
        <v>0.32338637172382301</v>
      </c>
      <c r="O129" s="17">
        <v>0.33409527370637399</v>
      </c>
      <c r="P129" s="17">
        <v>0.34069073286659002</v>
      </c>
      <c r="Q129" s="17">
        <v>0.25601445153823099</v>
      </c>
      <c r="R129" s="17"/>
      <c r="S129" s="17">
        <v>0.29810396813391199</v>
      </c>
      <c r="T129" s="17">
        <v>0.29935620694572002</v>
      </c>
      <c r="U129" s="17">
        <v>0.301782457351428</v>
      </c>
      <c r="V129" s="17">
        <v>0.32763227608934298</v>
      </c>
      <c r="W129" s="17">
        <v>0.27674864292982798</v>
      </c>
      <c r="X129" s="17">
        <v>0.31569724132751797</v>
      </c>
      <c r="Y129" s="17">
        <v>0.28290566883046903</v>
      </c>
      <c r="Z129" s="17">
        <v>0.31858714399773003</v>
      </c>
      <c r="AA129" s="17">
        <v>0.35015121123141701</v>
      </c>
      <c r="AB129" s="17">
        <v>0.31929295977495598</v>
      </c>
      <c r="AC129" s="17">
        <v>0.33843726392225099</v>
      </c>
      <c r="AD129" s="17">
        <v>0.36107230215022701</v>
      </c>
      <c r="AE129" s="17"/>
      <c r="AF129" s="17">
        <v>0.31505851116873701</v>
      </c>
      <c r="AG129" s="17">
        <v>0.310088676245798</v>
      </c>
      <c r="AH129" s="17"/>
      <c r="AI129" s="17">
        <v>0.32530199349544398</v>
      </c>
      <c r="AJ129" s="17">
        <v>0.30602446322874</v>
      </c>
      <c r="AK129" s="17"/>
      <c r="AL129" s="17">
        <v>0.312910166094586</v>
      </c>
      <c r="AM129" s="17">
        <v>0.312335003997256</v>
      </c>
      <c r="AN129" s="17"/>
      <c r="AO129" s="17">
        <v>0.29171969826813698</v>
      </c>
      <c r="AP129" s="17">
        <v>0.31424944884466199</v>
      </c>
      <c r="AQ129" s="17"/>
      <c r="AR129" s="17">
        <v>0.32968637076527901</v>
      </c>
      <c r="AS129" s="17">
        <v>0.29875784958349599</v>
      </c>
      <c r="AT129" s="17">
        <v>0.35097635945689298</v>
      </c>
      <c r="AU129" s="17">
        <v>0.21239000463189001</v>
      </c>
    </row>
    <row r="130" spans="2:47" x14ac:dyDescent="0.3">
      <c r="B130" t="s">
        <v>109</v>
      </c>
      <c r="C130" s="17">
        <v>0.30956759566200998</v>
      </c>
      <c r="D130" s="17">
        <v>0.28582522510123598</v>
      </c>
      <c r="E130" s="17">
        <v>0.33218685731078001</v>
      </c>
      <c r="F130" s="17"/>
      <c r="G130" s="17">
        <v>0.25735034293843501</v>
      </c>
      <c r="H130" s="17">
        <v>0.195178752498608</v>
      </c>
      <c r="I130" s="17">
        <v>0.271686664964917</v>
      </c>
      <c r="J130" s="17">
        <v>0.32409149239286</v>
      </c>
      <c r="K130" s="17">
        <v>0.38652698258208101</v>
      </c>
      <c r="L130" s="17">
        <v>0.40448412638253001</v>
      </c>
      <c r="M130" s="17"/>
      <c r="N130" s="17">
        <v>0.26817228363862</v>
      </c>
      <c r="O130" s="17">
        <v>0.32568488791840899</v>
      </c>
      <c r="P130" s="17">
        <v>0.28938260790245501</v>
      </c>
      <c r="Q130" s="17">
        <v>0.35286397689423099</v>
      </c>
      <c r="R130" s="17"/>
      <c r="S130" s="17">
        <v>0.26843893479091402</v>
      </c>
      <c r="T130" s="17">
        <v>0.32444120515277403</v>
      </c>
      <c r="U130" s="17">
        <v>0.351121769501337</v>
      </c>
      <c r="V130" s="17">
        <v>0.311037769090314</v>
      </c>
      <c r="W130" s="17">
        <v>0.33200097583879501</v>
      </c>
      <c r="X130" s="17">
        <v>0.29651184089677002</v>
      </c>
      <c r="Y130" s="17">
        <v>0.35889736302890601</v>
      </c>
      <c r="Z130" s="17">
        <v>0.26062577274572801</v>
      </c>
      <c r="AA130" s="17">
        <v>0.26810624739380801</v>
      </c>
      <c r="AB130" s="17">
        <v>0.34186331683440102</v>
      </c>
      <c r="AC130" s="17">
        <v>0.28209304291821902</v>
      </c>
      <c r="AD130" s="17">
        <v>0.34271689616956402</v>
      </c>
      <c r="AE130" s="17"/>
      <c r="AF130" s="17">
        <v>0.30552021625801001</v>
      </c>
      <c r="AG130" s="17">
        <v>0.31713492542895699</v>
      </c>
      <c r="AH130" s="17"/>
      <c r="AI130" s="17">
        <v>0.253157085588541</v>
      </c>
      <c r="AJ130" s="17">
        <v>0.33772576540019</v>
      </c>
      <c r="AK130" s="17"/>
      <c r="AL130" s="17">
        <v>0.26620594264522801</v>
      </c>
      <c r="AM130" s="17">
        <v>0.319608908050247</v>
      </c>
      <c r="AN130" s="17"/>
      <c r="AO130" s="17">
        <v>0.27251777008300399</v>
      </c>
      <c r="AP130" s="17">
        <v>0.31279693259585301</v>
      </c>
      <c r="AQ130" s="17"/>
      <c r="AR130" s="17">
        <v>0.241483041004317</v>
      </c>
      <c r="AS130" s="17">
        <v>0.375352713234411</v>
      </c>
      <c r="AT130" s="17">
        <v>0.32910472999175999</v>
      </c>
      <c r="AU130" s="17">
        <v>0.32662752553153501</v>
      </c>
    </row>
    <row r="131" spans="2:47" x14ac:dyDescent="0.3">
      <c r="B131" t="s">
        <v>110</v>
      </c>
      <c r="C131" s="17">
        <v>0.150750476747739</v>
      </c>
      <c r="D131" s="17">
        <v>9.3377214740806694E-2</v>
      </c>
      <c r="E131" s="17">
        <v>0.206769903324619</v>
      </c>
      <c r="F131" s="17"/>
      <c r="G131" s="17">
        <v>8.5406090228898807E-2</v>
      </c>
      <c r="H131" s="17">
        <v>6.9766806708479803E-2</v>
      </c>
      <c r="I131" s="17">
        <v>9.5300278336791694E-2</v>
      </c>
      <c r="J131" s="17">
        <v>0.146975146988545</v>
      </c>
      <c r="K131" s="17">
        <v>0.214326050619426</v>
      </c>
      <c r="L131" s="17">
        <v>0.26530081341695799</v>
      </c>
      <c r="M131" s="17"/>
      <c r="N131" s="17">
        <v>0.10350296965406799</v>
      </c>
      <c r="O131" s="17">
        <v>0.149431866798555</v>
      </c>
      <c r="P131" s="17">
        <v>0.12508553425358701</v>
      </c>
      <c r="Q131" s="17">
        <v>0.22301488014031801</v>
      </c>
      <c r="R131" s="17"/>
      <c r="S131" s="17">
        <v>8.6723128918607797E-2</v>
      </c>
      <c r="T131" s="17">
        <v>0.18076156676912999</v>
      </c>
      <c r="U131" s="17">
        <v>0.17249950592965699</v>
      </c>
      <c r="V131" s="17">
        <v>0.16946060423308201</v>
      </c>
      <c r="W131" s="17">
        <v>0.17487539978687999</v>
      </c>
      <c r="X131" s="17">
        <v>0.13176904632254099</v>
      </c>
      <c r="Y131" s="17">
        <v>0.16269658567135201</v>
      </c>
      <c r="Z131" s="17">
        <v>0.14289268889520601</v>
      </c>
      <c r="AA131" s="17">
        <v>0.13890653575797801</v>
      </c>
      <c r="AB131" s="17">
        <v>0.144863994434385</v>
      </c>
      <c r="AC131" s="17">
        <v>0.19977702451123799</v>
      </c>
      <c r="AD131" s="17">
        <v>0.16365545185128699</v>
      </c>
      <c r="AE131" s="17"/>
      <c r="AF131" s="17">
        <v>0.15817778143313099</v>
      </c>
      <c r="AG131" s="17">
        <v>0.13888089636717799</v>
      </c>
      <c r="AH131" s="17"/>
      <c r="AI131" s="17">
        <v>0.12666613711875499</v>
      </c>
      <c r="AJ131" s="17">
        <v>0.16277254360055801</v>
      </c>
      <c r="AK131" s="17"/>
      <c r="AL131" s="17">
        <v>0.15997700203627699</v>
      </c>
      <c r="AM131" s="17">
        <v>0.14861387871158199</v>
      </c>
      <c r="AN131" s="17"/>
      <c r="AO131" s="17">
        <v>0.10293270776258499</v>
      </c>
      <c r="AP131" s="17">
        <v>0.15491836917542201</v>
      </c>
      <c r="AQ131" s="17"/>
      <c r="AR131" s="17">
        <v>6.0946125927807702E-2</v>
      </c>
      <c r="AS131" s="17">
        <v>0.173416816212147</v>
      </c>
      <c r="AT131" s="17">
        <v>0.17140973565758999</v>
      </c>
      <c r="AU131" s="17">
        <v>0.29433140639715599</v>
      </c>
    </row>
    <row r="132" spans="2:47" x14ac:dyDescent="0.3">
      <c r="B132" t="s">
        <v>79</v>
      </c>
      <c r="C132" s="17">
        <v>6.8177679671026503E-3</v>
      </c>
      <c r="D132" s="17">
        <v>6.6561596509995E-3</v>
      </c>
      <c r="E132" s="17">
        <v>7.0011939897499003E-3</v>
      </c>
      <c r="F132" s="17"/>
      <c r="G132" s="17">
        <v>1.07302159791728E-2</v>
      </c>
      <c r="H132" s="17">
        <v>6.6867702017602403E-3</v>
      </c>
      <c r="I132" s="17">
        <v>1.14009781530663E-2</v>
      </c>
      <c r="J132" s="17">
        <v>4.7565109328950904E-3</v>
      </c>
      <c r="K132" s="17">
        <v>4.4820717698197399E-3</v>
      </c>
      <c r="L132" s="17">
        <v>3.8430757104077401E-3</v>
      </c>
      <c r="M132" s="17"/>
      <c r="N132" s="17">
        <v>3.0367593267184301E-3</v>
      </c>
      <c r="O132" s="17">
        <v>9.1485490777343803E-3</v>
      </c>
      <c r="P132" s="17">
        <v>9.8508544306077708E-3</v>
      </c>
      <c r="Q132" s="17">
        <v>5.9102604030997104E-3</v>
      </c>
      <c r="R132" s="17"/>
      <c r="S132" s="17">
        <v>5.2405429013587497E-3</v>
      </c>
      <c r="T132" s="17">
        <v>7.2941088469012701E-3</v>
      </c>
      <c r="U132" s="17">
        <v>2.4963871216528099E-3</v>
      </c>
      <c r="V132" s="17">
        <v>4.9164087209367397E-3</v>
      </c>
      <c r="W132" s="17">
        <v>2.0747664930782998E-2</v>
      </c>
      <c r="X132" s="17">
        <v>1.4962713745299399E-2</v>
      </c>
      <c r="Y132" s="17">
        <v>5.0922147557234797E-3</v>
      </c>
      <c r="Z132" s="17">
        <v>5.2011500021641299E-3</v>
      </c>
      <c r="AA132" s="17">
        <v>4.3058526617099904E-3</v>
      </c>
      <c r="AB132" s="17">
        <v>4.12573452923391E-3</v>
      </c>
      <c r="AC132" s="17">
        <v>4.7051443994920901E-3</v>
      </c>
      <c r="AD132" s="17">
        <v>0</v>
      </c>
      <c r="AE132" s="17"/>
      <c r="AF132" s="17">
        <v>4.4643517295177796E-3</v>
      </c>
      <c r="AG132" s="17">
        <v>8.3654211779950992E-3</v>
      </c>
      <c r="AH132" s="17"/>
      <c r="AI132" s="17">
        <v>3.55289581834629E-3</v>
      </c>
      <c r="AJ132" s="17">
        <v>8.4474788847739204E-3</v>
      </c>
      <c r="AK132" s="17"/>
      <c r="AL132" s="17">
        <v>7.6021289169425597E-3</v>
      </c>
      <c r="AM132" s="17">
        <v>6.6361325179321896E-3</v>
      </c>
      <c r="AN132" s="17"/>
      <c r="AO132" s="17">
        <v>2.59013862272196E-3</v>
      </c>
      <c r="AP132" s="17">
        <v>7.1862566002082002E-3</v>
      </c>
      <c r="AQ132" s="17"/>
      <c r="AR132" s="17">
        <v>3.6558303906484E-3</v>
      </c>
      <c r="AS132" s="17">
        <v>3.3785292066837299E-3</v>
      </c>
      <c r="AT132" s="17">
        <v>9.9930270778663104E-3</v>
      </c>
      <c r="AU132" s="17">
        <v>1.4071561927023701E-2</v>
      </c>
    </row>
    <row r="133" spans="2:47" x14ac:dyDescent="0.3"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</row>
    <row r="134" spans="2:47" x14ac:dyDescent="0.3">
      <c r="B134" s="6" t="s">
        <v>129</v>
      </c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</row>
    <row r="135" spans="2:47" x14ac:dyDescent="0.3">
      <c r="B135" s="24" t="s">
        <v>71</v>
      </c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</row>
    <row r="136" spans="2:47" x14ac:dyDescent="0.3">
      <c r="B136" t="s">
        <v>112</v>
      </c>
      <c r="C136" s="17">
        <v>0.85968938273878204</v>
      </c>
      <c r="D136" s="17">
        <v>0.84556544278871204</v>
      </c>
      <c r="E136" s="17">
        <v>0.872918198959588</v>
      </c>
      <c r="F136" s="17"/>
      <c r="G136" s="17">
        <v>0.79037675092696502</v>
      </c>
      <c r="H136" s="17">
        <v>0.829411149655784</v>
      </c>
      <c r="I136" s="17">
        <v>0.89932684949958397</v>
      </c>
      <c r="J136" s="17">
        <v>0.89780825334492598</v>
      </c>
      <c r="K136" s="17">
        <v>0.89357349693521104</v>
      </c>
      <c r="L136" s="17">
        <v>0.84433754737684397</v>
      </c>
      <c r="M136" s="17"/>
      <c r="N136" s="17">
        <v>0.88449221136589595</v>
      </c>
      <c r="O136" s="17">
        <v>0.88193525196917799</v>
      </c>
      <c r="P136" s="17">
        <v>0.83793366764197696</v>
      </c>
      <c r="Q136" s="17">
        <v>0.83167959231453503</v>
      </c>
      <c r="R136" s="17"/>
      <c r="S136" s="17">
        <v>0.85621123138333699</v>
      </c>
      <c r="T136" s="17">
        <v>0.88413987424246099</v>
      </c>
      <c r="U136" s="17">
        <v>0.85914197507700096</v>
      </c>
      <c r="V136" s="17">
        <v>0.87397342419267399</v>
      </c>
      <c r="W136" s="17">
        <v>0.87844644956987505</v>
      </c>
      <c r="X136" s="17">
        <v>0.82654436209556104</v>
      </c>
      <c r="Y136" s="17">
        <v>0.87010319664181102</v>
      </c>
      <c r="Z136" s="17">
        <v>0.88667733370807</v>
      </c>
      <c r="AA136" s="17">
        <v>0.84621185910096097</v>
      </c>
      <c r="AB136" s="17">
        <v>0.83256876579742001</v>
      </c>
      <c r="AC136" s="17">
        <v>0.84245037364042596</v>
      </c>
      <c r="AD136" s="17">
        <v>0.879818000722836</v>
      </c>
      <c r="AE136" s="17"/>
      <c r="AF136" s="17">
        <v>0.87057260355203903</v>
      </c>
      <c r="AG136" s="17">
        <v>0.84826283560139903</v>
      </c>
      <c r="AH136" s="17"/>
      <c r="AI136" s="17">
        <v>0.87293350461011399</v>
      </c>
      <c r="AJ136" s="17">
        <v>0.85307837654152496</v>
      </c>
      <c r="AK136" s="17"/>
      <c r="AL136" s="17">
        <v>0.87928725289094101</v>
      </c>
      <c r="AM136" s="17">
        <v>0.85515107936123802</v>
      </c>
      <c r="AN136" s="17"/>
      <c r="AO136" s="17">
        <v>0.89384796502622899</v>
      </c>
      <c r="AP136" s="17">
        <v>0.85671205235558301</v>
      </c>
      <c r="AQ136" s="17"/>
      <c r="AR136" s="17">
        <v>0.84189062247993895</v>
      </c>
      <c r="AS136" s="17">
        <v>0.86686210477964398</v>
      </c>
      <c r="AT136" s="17">
        <v>0.88970217010858998</v>
      </c>
      <c r="AU136" s="17">
        <v>0.82952035228219101</v>
      </c>
    </row>
    <row r="137" spans="2:47" x14ac:dyDescent="0.3">
      <c r="B137" t="s">
        <v>113</v>
      </c>
      <c r="C137" s="17">
        <v>0.675585290432137</v>
      </c>
      <c r="D137" s="17">
        <v>0.68156730043173397</v>
      </c>
      <c r="E137" s="17">
        <v>0.66993879569271197</v>
      </c>
      <c r="F137" s="17"/>
      <c r="G137" s="17">
        <v>0.49591288535994799</v>
      </c>
      <c r="H137" s="17">
        <v>0.65122812944611996</v>
      </c>
      <c r="I137" s="17">
        <v>0.71498781272989298</v>
      </c>
      <c r="J137" s="17">
        <v>0.71142801941565204</v>
      </c>
      <c r="K137" s="17">
        <v>0.72224463629330504</v>
      </c>
      <c r="L137" s="17">
        <v>0.72191753202551501</v>
      </c>
      <c r="M137" s="17"/>
      <c r="N137" s="17">
        <v>0.73836922336644994</v>
      </c>
      <c r="O137" s="17">
        <v>0.675355817181294</v>
      </c>
      <c r="P137" s="17">
        <v>0.64622680133601795</v>
      </c>
      <c r="Q137" s="17">
        <v>0.63608059445375398</v>
      </c>
      <c r="R137" s="17"/>
      <c r="S137" s="17">
        <v>0.60357130564660599</v>
      </c>
      <c r="T137" s="17">
        <v>0.66176459915886698</v>
      </c>
      <c r="U137" s="17">
        <v>0.70716770956873498</v>
      </c>
      <c r="V137" s="17">
        <v>0.70291053966780603</v>
      </c>
      <c r="W137" s="17">
        <v>0.66780906060401501</v>
      </c>
      <c r="X137" s="17">
        <v>0.64709979684114005</v>
      </c>
      <c r="Y137" s="17">
        <v>0.69852842879682198</v>
      </c>
      <c r="Z137" s="17">
        <v>0.66253939811704199</v>
      </c>
      <c r="AA137" s="17">
        <v>0.71317496000671099</v>
      </c>
      <c r="AB137" s="17">
        <v>0.72426581347322205</v>
      </c>
      <c r="AC137" s="17">
        <v>0.69180758212621396</v>
      </c>
      <c r="AD137" s="17">
        <v>0.65427244118430905</v>
      </c>
      <c r="AE137" s="17"/>
      <c r="AF137" s="17">
        <v>0.75118866473343404</v>
      </c>
      <c r="AG137" s="17">
        <v>0.579157171222481</v>
      </c>
      <c r="AH137" s="17"/>
      <c r="AI137" s="17">
        <v>0.72354325038568501</v>
      </c>
      <c r="AJ137" s="17">
        <v>0.651646340493374</v>
      </c>
      <c r="AK137" s="17"/>
      <c r="AL137" s="17">
        <v>0.73082194580772497</v>
      </c>
      <c r="AM137" s="17">
        <v>0.66279406884994696</v>
      </c>
      <c r="AN137" s="17"/>
      <c r="AO137" s="17">
        <v>0.71910244238999599</v>
      </c>
      <c r="AP137" s="17">
        <v>0.67179224839005003</v>
      </c>
      <c r="AQ137" s="17"/>
      <c r="AR137" s="17">
        <v>0.71141423991751496</v>
      </c>
      <c r="AS137" s="17">
        <v>0.63743075349272804</v>
      </c>
      <c r="AT137" s="17">
        <v>0.69961722193352105</v>
      </c>
      <c r="AU137" s="17">
        <v>0.60119599435843196</v>
      </c>
    </row>
    <row r="138" spans="2:47" x14ac:dyDescent="0.3">
      <c r="B138" t="s">
        <v>114</v>
      </c>
      <c r="C138" s="17">
        <v>0.66136927894184305</v>
      </c>
      <c r="D138" s="17">
        <v>0.66980282655400303</v>
      </c>
      <c r="E138" s="17">
        <v>0.65276045301691599</v>
      </c>
      <c r="F138" s="17"/>
      <c r="G138" s="17">
        <v>0.63542891043830296</v>
      </c>
      <c r="H138" s="17">
        <v>0.69074143660014398</v>
      </c>
      <c r="I138" s="17">
        <v>0.67127159176101903</v>
      </c>
      <c r="J138" s="17">
        <v>0.66210156357712102</v>
      </c>
      <c r="K138" s="17">
        <v>0.68905360948723005</v>
      </c>
      <c r="L138" s="17">
        <v>0.62752236353949498</v>
      </c>
      <c r="M138" s="17"/>
      <c r="N138" s="17">
        <v>0.73590397393799201</v>
      </c>
      <c r="O138" s="17">
        <v>0.68529753562178197</v>
      </c>
      <c r="P138" s="17">
        <v>0.63816387843589895</v>
      </c>
      <c r="Q138" s="17">
        <v>0.57882340038847502</v>
      </c>
      <c r="R138" s="17"/>
      <c r="S138" s="17">
        <v>0.72576637152402101</v>
      </c>
      <c r="T138" s="17">
        <v>0.64532357889363201</v>
      </c>
      <c r="U138" s="17">
        <v>0.67650480093227205</v>
      </c>
      <c r="V138" s="17">
        <v>0.63763337021637301</v>
      </c>
      <c r="W138" s="17">
        <v>0.66177887649978195</v>
      </c>
      <c r="X138" s="17">
        <v>0.61707070746567705</v>
      </c>
      <c r="Y138" s="17">
        <v>0.64824847804529695</v>
      </c>
      <c r="Z138" s="17">
        <v>0.71557848449419903</v>
      </c>
      <c r="AA138" s="17">
        <v>0.65447028957798403</v>
      </c>
      <c r="AB138" s="17">
        <v>0.64225580964075502</v>
      </c>
      <c r="AC138" s="17">
        <v>0.65013426510290695</v>
      </c>
      <c r="AD138" s="17">
        <v>0.65732995784709203</v>
      </c>
      <c r="AE138" s="17"/>
      <c r="AF138" s="17">
        <v>0.64013428133648098</v>
      </c>
      <c r="AG138" s="17">
        <v>0.69158950645575201</v>
      </c>
      <c r="AH138" s="17"/>
      <c r="AI138" s="17">
        <v>0.66408117832693603</v>
      </c>
      <c r="AJ138" s="17">
        <v>0.66001559284507005</v>
      </c>
      <c r="AK138" s="17"/>
      <c r="AL138" s="17">
        <v>0.65886571372632297</v>
      </c>
      <c r="AM138" s="17">
        <v>0.66194903267963601</v>
      </c>
      <c r="AN138" s="17"/>
      <c r="AO138" s="17">
        <v>0.65053721644711004</v>
      </c>
      <c r="AP138" s="17">
        <v>0.66231342318374598</v>
      </c>
      <c r="AQ138" s="17"/>
      <c r="AR138" s="17">
        <v>0.68499521416013498</v>
      </c>
      <c r="AS138" s="17">
        <v>0.65922344449869597</v>
      </c>
      <c r="AT138" s="17">
        <v>0.64586417230583204</v>
      </c>
      <c r="AU138" s="17">
        <v>0.63800394743960398</v>
      </c>
    </row>
    <row r="139" spans="2:47" x14ac:dyDescent="0.3">
      <c r="B139" t="s">
        <v>115</v>
      </c>
      <c r="C139" s="17">
        <v>0.54303393091577501</v>
      </c>
      <c r="D139" s="17">
        <v>0.51746685261638803</v>
      </c>
      <c r="E139" s="17">
        <v>0.56822051623928405</v>
      </c>
      <c r="F139" s="17"/>
      <c r="G139" s="17">
        <v>0.420124474841294</v>
      </c>
      <c r="H139" s="17">
        <v>0.46520978745631397</v>
      </c>
      <c r="I139" s="17">
        <v>0.53969756779380496</v>
      </c>
      <c r="J139" s="17">
        <v>0.59107918032254503</v>
      </c>
      <c r="K139" s="17">
        <v>0.59471270471720805</v>
      </c>
      <c r="L139" s="17">
        <v>0.61671165319229504</v>
      </c>
      <c r="M139" s="17"/>
      <c r="N139" s="17">
        <v>0.60592392588801403</v>
      </c>
      <c r="O139" s="17">
        <v>0.55359963188563199</v>
      </c>
      <c r="P139" s="17">
        <v>0.50342417142356599</v>
      </c>
      <c r="Q139" s="17">
        <v>0.50326800656494497</v>
      </c>
      <c r="R139" s="17"/>
      <c r="S139" s="17">
        <v>0.50273103241827199</v>
      </c>
      <c r="T139" s="17">
        <v>0.56185586359790496</v>
      </c>
      <c r="U139" s="17">
        <v>0.52282258145256999</v>
      </c>
      <c r="V139" s="17">
        <v>0.56028189878284196</v>
      </c>
      <c r="W139" s="17">
        <v>0.55858087887817398</v>
      </c>
      <c r="X139" s="17">
        <v>0.50208503213466105</v>
      </c>
      <c r="Y139" s="17">
        <v>0.53993826551087498</v>
      </c>
      <c r="Z139" s="17">
        <v>0.53395536073820105</v>
      </c>
      <c r="AA139" s="17">
        <v>0.58182415487582495</v>
      </c>
      <c r="AB139" s="17">
        <v>0.58848602212642098</v>
      </c>
      <c r="AC139" s="17">
        <v>0.46251513110385101</v>
      </c>
      <c r="AD139" s="17">
        <v>0.61428588996804101</v>
      </c>
      <c r="AE139" s="17"/>
      <c r="AF139" s="17">
        <v>0.60018368592409699</v>
      </c>
      <c r="AG139" s="17">
        <v>0.46958489900279099</v>
      </c>
      <c r="AH139" s="17"/>
      <c r="AI139" s="17">
        <v>0.59461378695241096</v>
      </c>
      <c r="AJ139" s="17">
        <v>0.51728705609654602</v>
      </c>
      <c r="AK139" s="17"/>
      <c r="AL139" s="17">
        <v>0.59082736824771998</v>
      </c>
      <c r="AM139" s="17">
        <v>0.53196634467380299</v>
      </c>
      <c r="AN139" s="17"/>
      <c r="AO139" s="17">
        <v>0.61605194305203403</v>
      </c>
      <c r="AP139" s="17">
        <v>0.53666953486957503</v>
      </c>
      <c r="AQ139" s="17"/>
      <c r="AR139" s="17">
        <v>0.53416013808293905</v>
      </c>
      <c r="AS139" s="17">
        <v>0.57078254486678204</v>
      </c>
      <c r="AT139" s="17">
        <v>0.55160055847996403</v>
      </c>
      <c r="AU139" s="17">
        <v>0.49968168626888898</v>
      </c>
    </row>
    <row r="140" spans="2:47" x14ac:dyDescent="0.3">
      <c r="B140" t="s">
        <v>116</v>
      </c>
      <c r="C140" s="17">
        <v>0.33774968932544902</v>
      </c>
      <c r="D140" s="17">
        <v>0.366131699555519</v>
      </c>
      <c r="E140" s="17">
        <v>0.30980859605227401</v>
      </c>
      <c r="F140" s="17"/>
      <c r="G140" s="17">
        <v>0.324536944214392</v>
      </c>
      <c r="H140" s="17">
        <v>0.40997143835538402</v>
      </c>
      <c r="I140" s="17">
        <v>0.39901052036377499</v>
      </c>
      <c r="J140" s="17">
        <v>0.35037697676560597</v>
      </c>
      <c r="K140" s="17">
        <v>0.310217349030314</v>
      </c>
      <c r="L140" s="17">
        <v>0.24626418640488601</v>
      </c>
      <c r="M140" s="17"/>
      <c r="N140" s="17">
        <v>0.401198934525833</v>
      </c>
      <c r="O140" s="17">
        <v>0.327651121183404</v>
      </c>
      <c r="P140" s="17">
        <v>0.33184679859551203</v>
      </c>
      <c r="Q140" s="17">
        <v>0.28706737430948798</v>
      </c>
      <c r="R140" s="17"/>
      <c r="S140" s="17">
        <v>0.35390612303682001</v>
      </c>
      <c r="T140" s="17">
        <v>0.30567179703403502</v>
      </c>
      <c r="U140" s="17">
        <v>0.33261917843007099</v>
      </c>
      <c r="V140" s="17">
        <v>0.338901746588682</v>
      </c>
      <c r="W140" s="17">
        <v>0.33989476260276302</v>
      </c>
      <c r="X140" s="17">
        <v>0.30140329240055502</v>
      </c>
      <c r="Y140" s="17">
        <v>0.316869098864827</v>
      </c>
      <c r="Z140" s="17">
        <v>0.37241801188264101</v>
      </c>
      <c r="AA140" s="17">
        <v>0.34952729000377197</v>
      </c>
      <c r="AB140" s="17">
        <v>0.37705301946992298</v>
      </c>
      <c r="AC140" s="17">
        <v>0.31125396477874301</v>
      </c>
      <c r="AD140" s="17">
        <v>0.40834984032509702</v>
      </c>
      <c r="AE140" s="17"/>
      <c r="AF140" s="17">
        <v>0.37345488779861202</v>
      </c>
      <c r="AG140" s="17">
        <v>0.29209516700973398</v>
      </c>
      <c r="AH140" s="17"/>
      <c r="AI140" s="17">
        <v>0.35201309791607099</v>
      </c>
      <c r="AJ140" s="17">
        <v>0.33062989055715802</v>
      </c>
      <c r="AK140" s="17"/>
      <c r="AL140" s="17">
        <v>0.32524330446840799</v>
      </c>
      <c r="AM140" s="17">
        <v>0.34064580855661503</v>
      </c>
      <c r="AN140" s="17"/>
      <c r="AO140" s="17">
        <v>0.379787166892461</v>
      </c>
      <c r="AP140" s="17">
        <v>0.33408561866408298</v>
      </c>
      <c r="AQ140" s="17"/>
      <c r="AR140" s="17">
        <v>0.41266798895018503</v>
      </c>
      <c r="AS140" s="17">
        <v>0.27460204734242599</v>
      </c>
      <c r="AT140" s="17">
        <v>0.35856199084131701</v>
      </c>
      <c r="AU140" s="17">
        <v>0.21489260382117101</v>
      </c>
    </row>
    <row r="141" spans="2:47" x14ac:dyDescent="0.3">
      <c r="B141" t="s">
        <v>117</v>
      </c>
      <c r="C141" s="17">
        <v>0.33740994775525701</v>
      </c>
      <c r="D141" s="17">
        <v>0.38757711387575899</v>
      </c>
      <c r="E141" s="17">
        <v>0.287170568208091</v>
      </c>
      <c r="F141" s="17"/>
      <c r="G141" s="17">
        <v>0.42976069473842698</v>
      </c>
      <c r="H141" s="17">
        <v>0.54980929931010203</v>
      </c>
      <c r="I141" s="17">
        <v>0.47071050140693299</v>
      </c>
      <c r="J141" s="17">
        <v>0.36623347533217199</v>
      </c>
      <c r="K141" s="17">
        <v>0.19708021201255299</v>
      </c>
      <c r="L141" s="17">
        <v>6.6111155545868897E-2</v>
      </c>
      <c r="M141" s="17"/>
      <c r="N141" s="17">
        <v>0.33973964072205998</v>
      </c>
      <c r="O141" s="17">
        <v>0.329078556765382</v>
      </c>
      <c r="P141" s="17">
        <v>0.37885900710827197</v>
      </c>
      <c r="Q141" s="17">
        <v>0.31112032633708497</v>
      </c>
      <c r="R141" s="17"/>
      <c r="S141" s="17">
        <v>0.36366114819830397</v>
      </c>
      <c r="T141" s="17">
        <v>0.29618508703097202</v>
      </c>
      <c r="U141" s="17">
        <v>0.29404940871685997</v>
      </c>
      <c r="V141" s="17">
        <v>0.39636628911165001</v>
      </c>
      <c r="W141" s="17">
        <v>0.38203224965679899</v>
      </c>
      <c r="X141" s="17">
        <v>0.36238080791805</v>
      </c>
      <c r="Y141" s="17">
        <v>0.35747967843772099</v>
      </c>
      <c r="Z141" s="17">
        <v>0.31717324619161502</v>
      </c>
      <c r="AA141" s="17">
        <v>0.34755484380060703</v>
      </c>
      <c r="AB141" s="17">
        <v>0.30399784202337599</v>
      </c>
      <c r="AC141" s="17">
        <v>0.283868327013929</v>
      </c>
      <c r="AD141" s="17">
        <v>0.27944986444840098</v>
      </c>
      <c r="AE141" s="17"/>
      <c r="AF141" s="17">
        <v>0.34742491020181099</v>
      </c>
      <c r="AG141" s="17">
        <v>0.32638040213220798</v>
      </c>
      <c r="AH141" s="17"/>
      <c r="AI141" s="17">
        <v>0.38479914623598799</v>
      </c>
      <c r="AJ141" s="17">
        <v>0.31375490381329002</v>
      </c>
      <c r="AK141" s="17"/>
      <c r="AL141" s="17">
        <v>0.36829744948052601</v>
      </c>
      <c r="AM141" s="17">
        <v>0.33025729023097899</v>
      </c>
      <c r="AN141" s="17"/>
      <c r="AO141" s="17">
        <v>0.42507751490108098</v>
      </c>
      <c r="AP141" s="17">
        <v>0.32976866718079301</v>
      </c>
      <c r="AQ141" s="17"/>
      <c r="AR141" s="17">
        <v>0.444593370620044</v>
      </c>
      <c r="AS141" s="17">
        <v>0.24774154378768101</v>
      </c>
      <c r="AT141" s="17">
        <v>0.343615335946867</v>
      </c>
      <c r="AU141" s="17">
        <v>0.20959479398573</v>
      </c>
    </row>
    <row r="142" spans="2:47" x14ac:dyDescent="0.3">
      <c r="B142" t="s">
        <v>118</v>
      </c>
      <c r="C142" s="17">
        <v>0.33642034185603897</v>
      </c>
      <c r="D142" s="17">
        <v>0.37505221047827703</v>
      </c>
      <c r="E142" s="17">
        <v>0.29843234694736998</v>
      </c>
      <c r="F142" s="17"/>
      <c r="G142" s="17">
        <v>9.2070820475771101E-2</v>
      </c>
      <c r="H142" s="17">
        <v>0.18467348324282701</v>
      </c>
      <c r="I142" s="17">
        <v>0.238896416143659</v>
      </c>
      <c r="J142" s="17">
        <v>0.41167193390920898</v>
      </c>
      <c r="K142" s="17">
        <v>0.48672093983032</v>
      </c>
      <c r="L142" s="17">
        <v>0.53896442318402105</v>
      </c>
      <c r="M142" s="17"/>
      <c r="N142" s="17">
        <v>0.41300577595818</v>
      </c>
      <c r="O142" s="17">
        <v>0.341060559018388</v>
      </c>
      <c r="P142" s="17">
        <v>0.30283981726023901</v>
      </c>
      <c r="Q142" s="17">
        <v>0.27958226483467902</v>
      </c>
      <c r="R142" s="17"/>
      <c r="S142" s="17">
        <v>0.27033551515710202</v>
      </c>
      <c r="T142" s="17">
        <v>0.34753749620436902</v>
      </c>
      <c r="U142" s="17">
        <v>0.41951135599004502</v>
      </c>
      <c r="V142" s="17">
        <v>0.400521111647762</v>
      </c>
      <c r="W142" s="17">
        <v>0.30335779946116798</v>
      </c>
      <c r="X142" s="17">
        <v>0.32622414983555997</v>
      </c>
      <c r="Y142" s="17">
        <v>0.315540527022872</v>
      </c>
      <c r="Z142" s="17">
        <v>0.32331870078735597</v>
      </c>
      <c r="AA142" s="17">
        <v>0.34230989371973802</v>
      </c>
      <c r="AB142" s="17">
        <v>0.332275322317724</v>
      </c>
      <c r="AC142" s="17">
        <v>0.35197837366253298</v>
      </c>
      <c r="AD142" s="17">
        <v>0.32834987557074102</v>
      </c>
      <c r="AE142" s="17"/>
      <c r="AF142" s="17">
        <v>0.37989730951800399</v>
      </c>
      <c r="AG142" s="17">
        <v>0.27912519621170701</v>
      </c>
      <c r="AH142" s="17"/>
      <c r="AI142" s="17">
        <v>0.34450735426476198</v>
      </c>
      <c r="AJ142" s="17">
        <v>0.33238358580148503</v>
      </c>
      <c r="AK142" s="17"/>
      <c r="AL142" s="17">
        <v>0.32976987642079097</v>
      </c>
      <c r="AM142" s="17">
        <v>0.337960398480188</v>
      </c>
      <c r="AN142" s="17"/>
      <c r="AO142" s="17">
        <v>0.303563331846253</v>
      </c>
      <c r="AP142" s="17">
        <v>0.33928422459508201</v>
      </c>
      <c r="AQ142" s="17"/>
      <c r="AR142" s="17">
        <v>0.28926425934134697</v>
      </c>
      <c r="AS142" s="17">
        <v>0.46570098641393498</v>
      </c>
      <c r="AT142" s="17">
        <v>0.28613629062470602</v>
      </c>
      <c r="AU142" s="17">
        <v>0.33700217908917002</v>
      </c>
    </row>
    <row r="143" spans="2:47" x14ac:dyDescent="0.3">
      <c r="B143" t="s">
        <v>119</v>
      </c>
      <c r="C143" s="17">
        <v>0.30315855961969701</v>
      </c>
      <c r="D143" s="17">
        <v>0.36360486856850899</v>
      </c>
      <c r="E143" s="17">
        <v>0.24415420779067701</v>
      </c>
      <c r="F143" s="17"/>
      <c r="G143" s="17">
        <v>0.31730480695331797</v>
      </c>
      <c r="H143" s="17">
        <v>0.307621072293984</v>
      </c>
      <c r="I143" s="17">
        <v>0.27432106164428699</v>
      </c>
      <c r="J143" s="17">
        <v>0.28102938529089799</v>
      </c>
      <c r="K143" s="17">
        <v>0.30424697510642601</v>
      </c>
      <c r="L143" s="17">
        <v>0.33082149388884602</v>
      </c>
      <c r="M143" s="17"/>
      <c r="N143" s="17">
        <v>0.37640193609028</v>
      </c>
      <c r="O143" s="17">
        <v>0.29663018803936197</v>
      </c>
      <c r="P143" s="17">
        <v>0.299545803968713</v>
      </c>
      <c r="Q143" s="17">
        <v>0.23425555104255799</v>
      </c>
      <c r="R143" s="17"/>
      <c r="S143" s="17">
        <v>0.33243155379545702</v>
      </c>
      <c r="T143" s="17">
        <v>0.28702923601472902</v>
      </c>
      <c r="U143" s="17">
        <v>0.30843276367288902</v>
      </c>
      <c r="V143" s="17">
        <v>0.327826846556867</v>
      </c>
      <c r="W143" s="17">
        <v>0.33423137110275702</v>
      </c>
      <c r="X143" s="17">
        <v>0.31447591667020502</v>
      </c>
      <c r="Y143" s="17">
        <v>0.24804183115249201</v>
      </c>
      <c r="Z143" s="17">
        <v>0.27054360037023401</v>
      </c>
      <c r="AA143" s="17">
        <v>0.309281348711963</v>
      </c>
      <c r="AB143" s="17">
        <v>0.28545009557088002</v>
      </c>
      <c r="AC143" s="17">
        <v>0.28949764894188701</v>
      </c>
      <c r="AD143" s="17">
        <v>0.28607818840325799</v>
      </c>
      <c r="AE143" s="17"/>
      <c r="AF143" s="17">
        <v>0.31034349320493698</v>
      </c>
      <c r="AG143" s="17">
        <v>0.29606731340208597</v>
      </c>
      <c r="AH143" s="17"/>
      <c r="AI143" s="17">
        <v>0.318181655870512</v>
      </c>
      <c r="AJ143" s="17">
        <v>0.29565955112513598</v>
      </c>
      <c r="AK143" s="17"/>
      <c r="AL143" s="17">
        <v>0.274211659754728</v>
      </c>
      <c r="AM143" s="17">
        <v>0.30986182953661401</v>
      </c>
      <c r="AN143" s="17"/>
      <c r="AO143" s="17">
        <v>0.32786529894036598</v>
      </c>
      <c r="AP143" s="17">
        <v>0.30100507078253802</v>
      </c>
      <c r="AQ143" s="17"/>
      <c r="AR143" s="17">
        <v>0.31935659062973598</v>
      </c>
      <c r="AS143" s="17">
        <v>0.31869382214685699</v>
      </c>
      <c r="AT143" s="17">
        <v>0.26292960139834798</v>
      </c>
      <c r="AU143" s="17">
        <v>0.31952125685252603</v>
      </c>
    </row>
    <row r="144" spans="2:47" x14ac:dyDescent="0.3">
      <c r="B144" t="s">
        <v>120</v>
      </c>
      <c r="C144" s="17">
        <v>0.27710643865790202</v>
      </c>
      <c r="D144" s="17">
        <v>0.257567366133026</v>
      </c>
      <c r="E144" s="17">
        <v>0.295415891602405</v>
      </c>
      <c r="F144" s="17"/>
      <c r="G144" s="17">
        <v>0.25886044512393203</v>
      </c>
      <c r="H144" s="17">
        <v>0.38100206747999799</v>
      </c>
      <c r="I144" s="17">
        <v>0.36265819568004398</v>
      </c>
      <c r="J144" s="17">
        <v>0.26438357891907699</v>
      </c>
      <c r="K144" s="17">
        <v>0.22153131651734601</v>
      </c>
      <c r="L144" s="17">
        <v>0.182798067113594</v>
      </c>
      <c r="M144" s="17"/>
      <c r="N144" s="17">
        <v>0.34272075636586102</v>
      </c>
      <c r="O144" s="17">
        <v>0.29776409811851101</v>
      </c>
      <c r="P144" s="17">
        <v>0.26218245136006901</v>
      </c>
      <c r="Q144" s="17">
        <v>0.20006112049907401</v>
      </c>
      <c r="R144" s="17"/>
      <c r="S144" s="17">
        <v>0.28463673140594298</v>
      </c>
      <c r="T144" s="17">
        <v>0.277000282022832</v>
      </c>
      <c r="U144" s="17">
        <v>0.25917048364612999</v>
      </c>
      <c r="V144" s="17">
        <v>0.25984460929506098</v>
      </c>
      <c r="W144" s="17">
        <v>0.26158750173158102</v>
      </c>
      <c r="X144" s="17">
        <v>0.25605461352512898</v>
      </c>
      <c r="Y144" s="17">
        <v>0.27389058656542098</v>
      </c>
      <c r="Z144" s="17">
        <v>0.365410351971443</v>
      </c>
      <c r="AA144" s="17">
        <v>0.29401714124113898</v>
      </c>
      <c r="AB144" s="17">
        <v>0.26866945725706998</v>
      </c>
      <c r="AC144" s="17">
        <v>0.255293230794919</v>
      </c>
      <c r="AD144" s="17">
        <v>0.33206314199946202</v>
      </c>
      <c r="AE144" s="17"/>
      <c r="AF144" s="17">
        <v>0.30641455241626497</v>
      </c>
      <c r="AG144" s="17">
        <v>0.240402226191021</v>
      </c>
      <c r="AH144" s="17"/>
      <c r="AI144" s="17">
        <v>0.32261643774140703</v>
      </c>
      <c r="AJ144" s="17">
        <v>0.25438942586527202</v>
      </c>
      <c r="AK144" s="17"/>
      <c r="AL144" s="17">
        <v>0.31066985957939303</v>
      </c>
      <c r="AM144" s="17">
        <v>0.26933411516829298</v>
      </c>
      <c r="AN144" s="17"/>
      <c r="AO144" s="17">
        <v>0.348569792940015</v>
      </c>
      <c r="AP144" s="17">
        <v>0.27087754970112599</v>
      </c>
      <c r="AQ144" s="17"/>
      <c r="AR144" s="17">
        <v>0.32134797549293298</v>
      </c>
      <c r="AS144" s="17">
        <v>0.23854359241053999</v>
      </c>
      <c r="AT144" s="17">
        <v>0.30139695419370199</v>
      </c>
      <c r="AU144" s="17">
        <v>0.181740985776633</v>
      </c>
    </row>
    <row r="145" spans="2:47" x14ac:dyDescent="0.3">
      <c r="B145" t="s">
        <v>121</v>
      </c>
      <c r="C145" s="17">
        <v>0.25760147986012999</v>
      </c>
      <c r="D145" s="17">
        <v>0.27737958428074899</v>
      </c>
      <c r="E145" s="17">
        <v>0.23868257413235899</v>
      </c>
      <c r="F145" s="17"/>
      <c r="G145" s="17">
        <v>0.227703349897521</v>
      </c>
      <c r="H145" s="17">
        <v>0.29961319173849299</v>
      </c>
      <c r="I145" s="17">
        <v>0.30777052247145997</v>
      </c>
      <c r="J145" s="17">
        <v>0.27085007636640202</v>
      </c>
      <c r="K145" s="17">
        <v>0.26222201812420298</v>
      </c>
      <c r="L145" s="17">
        <v>0.18867237105993401</v>
      </c>
      <c r="M145" s="17"/>
      <c r="N145" s="17">
        <v>0.327797805799738</v>
      </c>
      <c r="O145" s="17">
        <v>0.24457894454290299</v>
      </c>
      <c r="P145" s="17">
        <v>0.27208832245153503</v>
      </c>
      <c r="Q145" s="17">
        <v>0.18541928840086999</v>
      </c>
      <c r="R145" s="17"/>
      <c r="S145" s="17">
        <v>0.26509092056098299</v>
      </c>
      <c r="T145" s="17">
        <v>0.27273189848191898</v>
      </c>
      <c r="U145" s="17">
        <v>0.22809857516704601</v>
      </c>
      <c r="V145" s="17">
        <v>0.26085151423386199</v>
      </c>
      <c r="W145" s="17">
        <v>0.29464946063025299</v>
      </c>
      <c r="X145" s="17">
        <v>0.27832571912763698</v>
      </c>
      <c r="Y145" s="17">
        <v>0.25327558735136901</v>
      </c>
      <c r="Z145" s="17">
        <v>0.27082836774552199</v>
      </c>
      <c r="AA145" s="17">
        <v>0.27736731888906302</v>
      </c>
      <c r="AB145" s="17">
        <v>0.229732829296939</v>
      </c>
      <c r="AC145" s="17">
        <v>0.21609254025505401</v>
      </c>
      <c r="AD145" s="17">
        <v>0.151995260307315</v>
      </c>
      <c r="AE145" s="17"/>
      <c r="AF145" s="17">
        <v>0.29928642409270301</v>
      </c>
      <c r="AG145" s="17">
        <v>0.20167001196065601</v>
      </c>
      <c r="AH145" s="17"/>
      <c r="AI145" s="17">
        <v>0.306629938920361</v>
      </c>
      <c r="AJ145" s="17">
        <v>0.233128173903113</v>
      </c>
      <c r="AK145" s="17"/>
      <c r="AL145" s="17">
        <v>0.30273528167813202</v>
      </c>
      <c r="AM145" s="17">
        <v>0.247149788750754</v>
      </c>
      <c r="AN145" s="17"/>
      <c r="AO145" s="17">
        <v>0.34575105924265798</v>
      </c>
      <c r="AP145" s="17">
        <v>0.249918186134612</v>
      </c>
      <c r="AQ145" s="17"/>
      <c r="AR145" s="17">
        <v>0.309388071160485</v>
      </c>
      <c r="AS145" s="17">
        <v>0.21643736119270299</v>
      </c>
      <c r="AT145" s="17">
        <v>0.27104580349329499</v>
      </c>
      <c r="AU145" s="17">
        <v>0.170357910516444</v>
      </c>
    </row>
    <row r="146" spans="2:47" x14ac:dyDescent="0.3">
      <c r="B146" t="s">
        <v>122</v>
      </c>
      <c r="C146" s="17">
        <v>0.24473660148173501</v>
      </c>
      <c r="D146" s="17">
        <v>0.25676553677934799</v>
      </c>
      <c r="E146" s="17">
        <v>0.23394668878528599</v>
      </c>
      <c r="F146" s="17"/>
      <c r="G146" s="17">
        <v>0.16132908763116899</v>
      </c>
      <c r="H146" s="17">
        <v>0.19994216811998999</v>
      </c>
      <c r="I146" s="17">
        <v>0.199177878187352</v>
      </c>
      <c r="J146" s="17">
        <v>0.25720726636653002</v>
      </c>
      <c r="K146" s="17">
        <v>0.29607706265816203</v>
      </c>
      <c r="L146" s="17">
        <v>0.32884679646216802</v>
      </c>
      <c r="M146" s="17"/>
      <c r="N146" s="17">
        <v>0.26201395538288202</v>
      </c>
      <c r="O146" s="17">
        <v>0.25027451337010498</v>
      </c>
      <c r="P146" s="17">
        <v>0.224817104787146</v>
      </c>
      <c r="Q146" s="17">
        <v>0.23780438686590299</v>
      </c>
      <c r="R146" s="17"/>
      <c r="S146" s="17">
        <v>0.213970174266813</v>
      </c>
      <c r="T146" s="17">
        <v>0.250908416761214</v>
      </c>
      <c r="U146" s="17">
        <v>0.24757827876365299</v>
      </c>
      <c r="V146" s="17">
        <v>0.28388384529819499</v>
      </c>
      <c r="W146" s="17">
        <v>0.217320377911775</v>
      </c>
      <c r="X146" s="17">
        <v>0.27824313265599199</v>
      </c>
      <c r="Y146" s="17">
        <v>0.240321873622724</v>
      </c>
      <c r="Z146" s="17">
        <v>0.241379921520884</v>
      </c>
      <c r="AA146" s="17">
        <v>0.23724557541800601</v>
      </c>
      <c r="AB146" s="17">
        <v>0.24913821020659199</v>
      </c>
      <c r="AC146" s="17">
        <v>0.212109991145328</v>
      </c>
      <c r="AD146" s="17">
        <v>0.28487193124816201</v>
      </c>
      <c r="AE146" s="17"/>
      <c r="AF146" s="17">
        <v>0.23956218964888101</v>
      </c>
      <c r="AG146" s="17">
        <v>0.25156377706523803</v>
      </c>
      <c r="AH146" s="17"/>
      <c r="AI146" s="17">
        <v>0.21048054167812899</v>
      </c>
      <c r="AJ146" s="17">
        <v>0.26183603818696699</v>
      </c>
      <c r="AK146" s="17"/>
      <c r="AL146" s="17">
        <v>0.209424028911221</v>
      </c>
      <c r="AM146" s="17">
        <v>0.25291397821309702</v>
      </c>
      <c r="AN146" s="17"/>
      <c r="AO146" s="17">
        <v>0.19306625160942101</v>
      </c>
      <c r="AP146" s="17">
        <v>0.24924029256852401</v>
      </c>
      <c r="AQ146" s="17"/>
      <c r="AR146" s="17">
        <v>0.21889384630938399</v>
      </c>
      <c r="AS146" s="17">
        <v>0.33292063196935601</v>
      </c>
      <c r="AT146" s="17">
        <v>0.20762102228797299</v>
      </c>
      <c r="AU146" s="17">
        <v>0.23511218009939699</v>
      </c>
    </row>
    <row r="147" spans="2:47" x14ac:dyDescent="0.3">
      <c r="B147" t="s">
        <v>123</v>
      </c>
      <c r="C147" s="17">
        <v>0.16359802669540899</v>
      </c>
      <c r="D147" s="17">
        <v>0.192208010006921</v>
      </c>
      <c r="E147" s="17">
        <v>0.13634214307779199</v>
      </c>
      <c r="F147" s="17"/>
      <c r="G147" s="17">
        <v>0.19284329536709499</v>
      </c>
      <c r="H147" s="17">
        <v>0.20641376070112799</v>
      </c>
      <c r="I147" s="17">
        <v>0.17468434435320801</v>
      </c>
      <c r="J147" s="17">
        <v>0.15218681081326499</v>
      </c>
      <c r="K147" s="17">
        <v>0.122434425789494</v>
      </c>
      <c r="L147" s="17">
        <v>0.13727735763204699</v>
      </c>
      <c r="M147" s="17"/>
      <c r="N147" s="17">
        <v>0.180771714108791</v>
      </c>
      <c r="O147" s="17">
        <v>0.14291597585516799</v>
      </c>
      <c r="P147" s="17">
        <v>0.15983435199853399</v>
      </c>
      <c r="Q147" s="17">
        <v>0.17046956971019001</v>
      </c>
      <c r="R147" s="17"/>
      <c r="S147" s="17">
        <v>0.193344018257505</v>
      </c>
      <c r="T147" s="17">
        <v>0.12267123350543301</v>
      </c>
      <c r="U147" s="17">
        <v>0.119053676238821</v>
      </c>
      <c r="V147" s="17">
        <v>0.19804632337401101</v>
      </c>
      <c r="W147" s="17">
        <v>0.13300152017413899</v>
      </c>
      <c r="X147" s="17">
        <v>0.17284329814188101</v>
      </c>
      <c r="Y147" s="17">
        <v>0.14098427550099599</v>
      </c>
      <c r="Z147" s="17">
        <v>0.180720412287244</v>
      </c>
      <c r="AA147" s="17">
        <v>0.20038081836616001</v>
      </c>
      <c r="AB147" s="17">
        <v>0.16035474128954599</v>
      </c>
      <c r="AC147" s="17">
        <v>0.19702843227713501</v>
      </c>
      <c r="AD147" s="17">
        <v>0.118436702758525</v>
      </c>
      <c r="AE147" s="17"/>
      <c r="AF147" s="17">
        <v>0.160761449294053</v>
      </c>
      <c r="AG147" s="17">
        <v>0.16605635521609599</v>
      </c>
      <c r="AH147" s="17"/>
      <c r="AI147" s="17">
        <v>0.189124169264761</v>
      </c>
      <c r="AJ147" s="17">
        <v>0.150856261831155</v>
      </c>
      <c r="AK147" s="17"/>
      <c r="AL147" s="17">
        <v>0.16723126640640701</v>
      </c>
      <c r="AM147" s="17">
        <v>0.162756672817471</v>
      </c>
      <c r="AN147" s="17"/>
      <c r="AO147" s="17">
        <v>0.177599866660205</v>
      </c>
      <c r="AP147" s="17">
        <v>0.16237759830651899</v>
      </c>
      <c r="AQ147" s="17"/>
      <c r="AR147" s="17">
        <v>0.216895027456178</v>
      </c>
      <c r="AS147" s="17">
        <v>0.14717572166288001</v>
      </c>
      <c r="AT147" s="17">
        <v>0.118422562238751</v>
      </c>
      <c r="AU147" s="17">
        <v>0.152090425680667</v>
      </c>
    </row>
    <row r="148" spans="2:47" x14ac:dyDescent="0.3">
      <c r="B148" t="s">
        <v>124</v>
      </c>
      <c r="C148" s="17">
        <v>0.14492327050894099</v>
      </c>
      <c r="D148" s="17">
        <v>0.175166623347532</v>
      </c>
      <c r="E148" s="17">
        <v>0.115601644225735</v>
      </c>
      <c r="F148" s="17"/>
      <c r="G148" s="17">
        <v>7.6449495442651297E-2</v>
      </c>
      <c r="H148" s="17">
        <v>9.6061169316114803E-2</v>
      </c>
      <c r="I148" s="17">
        <v>0.109226134972164</v>
      </c>
      <c r="J148" s="17">
        <v>0.14021540553699199</v>
      </c>
      <c r="K148" s="17">
        <v>0.20535946138369501</v>
      </c>
      <c r="L148" s="17">
        <v>0.222271214037319</v>
      </c>
      <c r="M148" s="17"/>
      <c r="N148" s="17">
        <v>0.176742211434118</v>
      </c>
      <c r="O148" s="17">
        <v>0.14807398343428799</v>
      </c>
      <c r="P148" s="17">
        <v>0.11870459531992</v>
      </c>
      <c r="Q148" s="17">
        <v>0.131489498628307</v>
      </c>
      <c r="R148" s="17"/>
      <c r="S148" s="17">
        <v>0.120036168619366</v>
      </c>
      <c r="T148" s="17">
        <v>0.17062252064146599</v>
      </c>
      <c r="U148" s="17">
        <v>0.18510859862787099</v>
      </c>
      <c r="V148" s="17">
        <v>0.18224128563713701</v>
      </c>
      <c r="W148" s="17">
        <v>0.133066174912151</v>
      </c>
      <c r="X148" s="17">
        <v>0.135098776972394</v>
      </c>
      <c r="Y148" s="17">
        <v>0.146213904958405</v>
      </c>
      <c r="Z148" s="17">
        <v>0.101271423609946</v>
      </c>
      <c r="AA148" s="17">
        <v>0.156386159521439</v>
      </c>
      <c r="AB148" s="17">
        <v>0.121346159724931</v>
      </c>
      <c r="AC148" s="17">
        <v>0.14165038530181701</v>
      </c>
      <c r="AD148" s="17">
        <v>7.6479374441635398E-2</v>
      </c>
      <c r="AE148" s="17"/>
      <c r="AF148" s="17">
        <v>0.15083181408811999</v>
      </c>
      <c r="AG148" s="17">
        <v>0.13778830541696899</v>
      </c>
      <c r="AH148" s="17"/>
      <c r="AI148" s="17">
        <v>0.13864899584433901</v>
      </c>
      <c r="AJ148" s="17">
        <v>0.148055170765822</v>
      </c>
      <c r="AK148" s="17"/>
      <c r="AL148" s="17">
        <v>0.127978063855649</v>
      </c>
      <c r="AM148" s="17">
        <v>0.148847293272167</v>
      </c>
      <c r="AN148" s="17"/>
      <c r="AO148" s="17">
        <v>0.14115279019662799</v>
      </c>
      <c r="AP148" s="17">
        <v>0.145251913117661</v>
      </c>
      <c r="AQ148" s="17"/>
      <c r="AR148" s="17">
        <v>0.131952351559286</v>
      </c>
      <c r="AS148" s="17">
        <v>0.19824948968379</v>
      </c>
      <c r="AT148" s="17">
        <v>0.124537252558578</v>
      </c>
      <c r="AU148" s="17">
        <v>0.12813809689028199</v>
      </c>
    </row>
    <row r="149" spans="2:47" x14ac:dyDescent="0.3">
      <c r="B149" t="s">
        <v>125</v>
      </c>
      <c r="C149" s="17">
        <v>0.13362378493333499</v>
      </c>
      <c r="D149" s="17">
        <v>0.141135668293319</v>
      </c>
      <c r="E149" s="17">
        <v>0.12605768885160301</v>
      </c>
      <c r="F149" s="17"/>
      <c r="G149" s="17">
        <v>0.19003909486670301</v>
      </c>
      <c r="H149" s="17">
        <v>0.22966122825110899</v>
      </c>
      <c r="I149" s="17">
        <v>0.19158030017101901</v>
      </c>
      <c r="J149" s="17">
        <v>0.107624472144456</v>
      </c>
      <c r="K149" s="17">
        <v>8.5267501257606904E-2</v>
      </c>
      <c r="L149" s="17">
        <v>2.46636386789226E-2</v>
      </c>
      <c r="M149" s="17"/>
      <c r="N149" s="17">
        <v>0.15737186901404901</v>
      </c>
      <c r="O149" s="17">
        <v>0.13196994059300099</v>
      </c>
      <c r="P149" s="17">
        <v>0.13740513008888899</v>
      </c>
      <c r="Q149" s="17">
        <v>0.107430300381509</v>
      </c>
      <c r="R149" s="17"/>
      <c r="S149" s="17">
        <v>0.172748858120647</v>
      </c>
      <c r="T149" s="17">
        <v>0.119445187079035</v>
      </c>
      <c r="U149" s="17">
        <v>0.12725513743889899</v>
      </c>
      <c r="V149" s="17">
        <v>0.132980575099818</v>
      </c>
      <c r="W149" s="17">
        <v>0.14606362669446499</v>
      </c>
      <c r="X149" s="17">
        <v>0.147289936521351</v>
      </c>
      <c r="Y149" s="17">
        <v>0.12206509431401</v>
      </c>
      <c r="Z149" s="17">
        <v>0.113613243099941</v>
      </c>
      <c r="AA149" s="17">
        <v>0.151139180906846</v>
      </c>
      <c r="AB149" s="17">
        <v>0.10144124258800399</v>
      </c>
      <c r="AC149" s="17">
        <v>8.9825653437030098E-2</v>
      </c>
      <c r="AD149" s="17">
        <v>0.124353743249335</v>
      </c>
      <c r="AE149" s="17"/>
      <c r="AF149" s="17">
        <v>0.14637720434319701</v>
      </c>
      <c r="AG149" s="17">
        <v>0.11775767135272</v>
      </c>
      <c r="AH149" s="17"/>
      <c r="AI149" s="17">
        <v>0.16018191559718301</v>
      </c>
      <c r="AJ149" s="17">
        <v>0.120366887412156</v>
      </c>
      <c r="AK149" s="17"/>
      <c r="AL149" s="17">
        <v>0.154597205306372</v>
      </c>
      <c r="AM149" s="17">
        <v>0.12876694366545299</v>
      </c>
      <c r="AN149" s="17"/>
      <c r="AO149" s="17">
        <v>0.172175862715572</v>
      </c>
      <c r="AP149" s="17">
        <v>0.130263508691465</v>
      </c>
      <c r="AQ149" s="17"/>
      <c r="AR149" s="17">
        <v>0.18868289623336101</v>
      </c>
      <c r="AS149" s="17">
        <v>9.2859019028249903E-2</v>
      </c>
      <c r="AT149" s="17">
        <v>0.13135589930580199</v>
      </c>
      <c r="AU149" s="17">
        <v>7.0209795915393905E-2</v>
      </c>
    </row>
    <row r="150" spans="2:47" x14ac:dyDescent="0.3">
      <c r="B150" t="s">
        <v>126</v>
      </c>
      <c r="C150" s="17">
        <v>6.0626865773989499E-2</v>
      </c>
      <c r="D150" s="17">
        <v>7.2414819287425505E-2</v>
      </c>
      <c r="E150" s="17">
        <v>4.9371029218689702E-2</v>
      </c>
      <c r="F150" s="17"/>
      <c r="G150" s="17">
        <v>9.4365156209364198E-2</v>
      </c>
      <c r="H150" s="17">
        <v>0.104418579578561</v>
      </c>
      <c r="I150" s="17">
        <v>8.6571349462258404E-2</v>
      </c>
      <c r="J150" s="17">
        <v>5.5410797550315E-2</v>
      </c>
      <c r="K150" s="17">
        <v>2.42154730066334E-2</v>
      </c>
      <c r="L150" s="17">
        <v>1.0264622702835201E-2</v>
      </c>
      <c r="M150" s="17"/>
      <c r="N150" s="17">
        <v>0.100034351438231</v>
      </c>
      <c r="O150" s="17">
        <v>4.06419391667798E-2</v>
      </c>
      <c r="P150" s="17">
        <v>6.0123407991458398E-2</v>
      </c>
      <c r="Q150" s="17">
        <v>4.0158567052149902E-2</v>
      </c>
      <c r="R150" s="17"/>
      <c r="S150" s="17">
        <v>8.4304191419198607E-2</v>
      </c>
      <c r="T150" s="17">
        <v>5.73379924605113E-2</v>
      </c>
      <c r="U150" s="17">
        <v>5.8587482745116097E-2</v>
      </c>
      <c r="V150" s="17">
        <v>3.5882903185262098E-2</v>
      </c>
      <c r="W150" s="17">
        <v>5.5607995393372002E-2</v>
      </c>
      <c r="X150" s="17">
        <v>6.13426955774014E-2</v>
      </c>
      <c r="Y150" s="17">
        <v>8.2096734008894307E-2</v>
      </c>
      <c r="Z150" s="17">
        <v>5.8205564638418097E-2</v>
      </c>
      <c r="AA150" s="17">
        <v>7.9810039447394301E-2</v>
      </c>
      <c r="AB150" s="17">
        <v>3.3004320964134602E-2</v>
      </c>
      <c r="AC150" s="17">
        <v>4.1115818191848202E-2</v>
      </c>
      <c r="AD150" s="17">
        <v>4.4626608051232697E-2</v>
      </c>
      <c r="AE150" s="17"/>
      <c r="AF150" s="17">
        <v>7.2316931280003202E-2</v>
      </c>
      <c r="AG150" s="17">
        <v>4.5582203805605903E-2</v>
      </c>
      <c r="AH150" s="17"/>
      <c r="AI150" s="17">
        <v>8.1686422246260201E-2</v>
      </c>
      <c r="AJ150" s="17">
        <v>5.0114665742742599E-2</v>
      </c>
      <c r="AK150" s="17"/>
      <c r="AL150" s="17">
        <v>6.7160933997295502E-2</v>
      </c>
      <c r="AM150" s="17">
        <v>5.9113763398236499E-2</v>
      </c>
      <c r="AN150" s="17"/>
      <c r="AO150" s="17">
        <v>9.8533873391632595E-2</v>
      </c>
      <c r="AP150" s="17">
        <v>5.7322815138445199E-2</v>
      </c>
      <c r="AQ150" s="17"/>
      <c r="AR150" s="17">
        <v>9.2143570321634102E-2</v>
      </c>
      <c r="AS150" s="17">
        <v>4.3635267271014397E-2</v>
      </c>
      <c r="AT150" s="17">
        <v>5.5363981318732401E-2</v>
      </c>
      <c r="AU150" s="17">
        <v>2.1663100758752801E-2</v>
      </c>
    </row>
    <row r="151" spans="2:47" x14ac:dyDescent="0.3">
      <c r="B151" t="s">
        <v>127</v>
      </c>
      <c r="C151" s="17">
        <v>1.9100663285173201E-2</v>
      </c>
      <c r="D151" s="17">
        <v>2.8087267735709801E-2</v>
      </c>
      <c r="E151" s="17">
        <v>1.0416504290545E-2</v>
      </c>
      <c r="F151" s="17"/>
      <c r="G151" s="17">
        <v>3.2403055084494099E-2</v>
      </c>
      <c r="H151" s="17">
        <v>4.4084757448506401E-2</v>
      </c>
      <c r="I151" s="17">
        <v>2.2959694536726302E-2</v>
      </c>
      <c r="J151" s="17">
        <v>1.1310888350925301E-2</v>
      </c>
      <c r="K151" s="17">
        <v>6.10303836401034E-3</v>
      </c>
      <c r="L151" s="17">
        <v>1.8939994148011901E-3</v>
      </c>
      <c r="M151" s="17"/>
      <c r="N151" s="17">
        <v>3.0035438702072599E-2</v>
      </c>
      <c r="O151" s="17">
        <v>1.4719088410430001E-2</v>
      </c>
      <c r="P151" s="17">
        <v>1.2186995778222499E-2</v>
      </c>
      <c r="Q151" s="17">
        <v>1.82008597105572E-2</v>
      </c>
      <c r="R151" s="17"/>
      <c r="S151" s="17">
        <v>5.5963590541538301E-2</v>
      </c>
      <c r="T151" s="17">
        <v>8.0396426732707096E-3</v>
      </c>
      <c r="U151" s="17">
        <v>4.2326451000934996E-3</v>
      </c>
      <c r="V151" s="17">
        <v>1.18910088500185E-2</v>
      </c>
      <c r="W151" s="17">
        <v>8.8226486052504494E-3</v>
      </c>
      <c r="X151" s="17">
        <v>3.5410183913867901E-3</v>
      </c>
      <c r="Y151" s="17">
        <v>1.3594536144606401E-2</v>
      </c>
      <c r="Z151" s="17">
        <v>2.76141257915519E-2</v>
      </c>
      <c r="AA151" s="17">
        <v>2.73758107906957E-2</v>
      </c>
      <c r="AB151" s="17">
        <v>2.0546349528972999E-2</v>
      </c>
      <c r="AC151" s="17">
        <v>1.2642345526818101E-2</v>
      </c>
      <c r="AD151" s="17">
        <v>6.5144771062195898E-3</v>
      </c>
      <c r="AE151" s="17"/>
      <c r="AF151" s="17">
        <v>2.33512292534277E-2</v>
      </c>
      <c r="AG151" s="17">
        <v>1.3606487353471201E-2</v>
      </c>
      <c r="AH151" s="17"/>
      <c r="AI151" s="17">
        <v>2.3107170855301298E-2</v>
      </c>
      <c r="AJ151" s="17">
        <v>1.71007536926162E-2</v>
      </c>
      <c r="AK151" s="17"/>
      <c r="AL151" s="17">
        <v>2.4326098044239599E-2</v>
      </c>
      <c r="AM151" s="17">
        <v>1.7890602802473701E-2</v>
      </c>
      <c r="AN151" s="17"/>
      <c r="AO151" s="17">
        <v>3.3016412388443897E-2</v>
      </c>
      <c r="AP151" s="17">
        <v>1.7887738748040002E-2</v>
      </c>
      <c r="AQ151" s="17"/>
      <c r="AR151" s="17">
        <v>3.6023164700015299E-2</v>
      </c>
      <c r="AS151" s="17">
        <v>9.8438347817290592E-3</v>
      </c>
      <c r="AT151" s="17">
        <v>1.0193529738055099E-2</v>
      </c>
      <c r="AU151" s="17">
        <v>1.1081634930556901E-2</v>
      </c>
    </row>
    <row r="152" spans="2:47" x14ac:dyDescent="0.3">
      <c r="B152" t="s">
        <v>128</v>
      </c>
      <c r="C152" s="17">
        <v>2.80340403705635E-3</v>
      </c>
      <c r="D152" s="17">
        <v>2.3898255896178098E-3</v>
      </c>
      <c r="E152" s="17">
        <v>3.21707930485757E-3</v>
      </c>
      <c r="F152" s="17"/>
      <c r="G152" s="17">
        <v>3.4092324286069402E-3</v>
      </c>
      <c r="H152" s="17">
        <v>6.9789869090005003E-3</v>
      </c>
      <c r="I152" s="17">
        <v>0</v>
      </c>
      <c r="J152" s="17">
        <v>2.7208446063288201E-3</v>
      </c>
      <c r="K152" s="17">
        <v>3.1587215904195602E-3</v>
      </c>
      <c r="L152" s="17">
        <v>1.1216564071779499E-3</v>
      </c>
      <c r="M152" s="17"/>
      <c r="N152" s="17">
        <v>5.5185186986253705E-4</v>
      </c>
      <c r="O152" s="17">
        <v>3.511982256801E-3</v>
      </c>
      <c r="P152" s="17">
        <v>3.3192476621125401E-3</v>
      </c>
      <c r="Q152" s="17">
        <v>2.8251921640771501E-3</v>
      </c>
      <c r="R152" s="17"/>
      <c r="S152" s="17">
        <v>7.5295757602365301E-3</v>
      </c>
      <c r="T152" s="17">
        <v>0</v>
      </c>
      <c r="U152" s="17">
        <v>0</v>
      </c>
      <c r="V152" s="17">
        <v>0</v>
      </c>
      <c r="W152" s="17">
        <v>0</v>
      </c>
      <c r="X152" s="17">
        <v>3.3493926185220002E-3</v>
      </c>
      <c r="Y152" s="17">
        <v>0</v>
      </c>
      <c r="Z152" s="17">
        <v>0</v>
      </c>
      <c r="AA152" s="17">
        <v>4.3058526617099904E-3</v>
      </c>
      <c r="AB152" s="17">
        <v>6.5706424168608399E-3</v>
      </c>
      <c r="AC152" s="17">
        <v>4.7051443994920901E-3</v>
      </c>
      <c r="AD152" s="17">
        <v>4.94088584423771E-3</v>
      </c>
      <c r="AE152" s="17"/>
      <c r="AF152" s="17">
        <v>2.16105007470065E-3</v>
      </c>
      <c r="AG152" s="17">
        <v>3.6798202161435999E-3</v>
      </c>
      <c r="AH152" s="17"/>
      <c r="AI152" s="17">
        <v>2.30147645504592E-3</v>
      </c>
      <c r="AJ152" s="17">
        <v>3.0539488740400399E-3</v>
      </c>
      <c r="AK152" s="17"/>
      <c r="AL152" s="17">
        <v>6.59236310511312E-3</v>
      </c>
      <c r="AM152" s="17">
        <v>1.9259900322471401E-3</v>
      </c>
      <c r="AN152" s="17"/>
      <c r="AO152" s="17">
        <v>0</v>
      </c>
      <c r="AP152" s="17">
        <v>3.04775434251313E-3</v>
      </c>
      <c r="AQ152" s="17"/>
      <c r="AR152" s="17">
        <v>1.46683604112378E-3</v>
      </c>
      <c r="AS152" s="17">
        <v>1.07916068986593E-3</v>
      </c>
      <c r="AT152" s="17">
        <v>3.5876992910738601E-3</v>
      </c>
      <c r="AU152" s="17">
        <v>7.4980898836344402E-3</v>
      </c>
    </row>
    <row r="153" spans="2:47" x14ac:dyDescent="0.3">
      <c r="B153" t="s">
        <v>79</v>
      </c>
      <c r="C153" s="17">
        <v>3.1434275223134901E-3</v>
      </c>
      <c r="D153" s="17">
        <v>2.8633930552131302E-3</v>
      </c>
      <c r="E153" s="17">
        <v>3.4282670841194701E-3</v>
      </c>
      <c r="F153" s="17"/>
      <c r="G153" s="17">
        <v>5.0964810669287403E-3</v>
      </c>
      <c r="H153" s="17">
        <v>5.0933545023458199E-3</v>
      </c>
      <c r="I153" s="17">
        <v>5.57327847398611E-3</v>
      </c>
      <c r="J153" s="17">
        <v>1.13027017691426E-3</v>
      </c>
      <c r="K153" s="17">
        <v>1.7084796334945001E-3</v>
      </c>
      <c r="L153" s="17">
        <v>8.8474073385535297E-4</v>
      </c>
      <c r="M153" s="17"/>
      <c r="N153" s="17">
        <v>1.2748986241677301E-3</v>
      </c>
      <c r="O153" s="17">
        <v>3.0340642037308099E-3</v>
      </c>
      <c r="P153" s="17">
        <v>5.5424504958394502E-3</v>
      </c>
      <c r="Q153" s="17">
        <v>3.2112939461467101E-3</v>
      </c>
      <c r="R153" s="17"/>
      <c r="S153" s="17">
        <v>2.4511124570933702E-3</v>
      </c>
      <c r="T153" s="17">
        <v>4.7480344283392104E-3</v>
      </c>
      <c r="U153" s="17">
        <v>0</v>
      </c>
      <c r="V153" s="17">
        <v>0</v>
      </c>
      <c r="W153" s="17">
        <v>1.4240712878021399E-2</v>
      </c>
      <c r="X153" s="17">
        <v>7.1578473477466199E-3</v>
      </c>
      <c r="Y153" s="17">
        <v>3.31165413280702E-3</v>
      </c>
      <c r="Z153" s="17">
        <v>0</v>
      </c>
      <c r="AA153" s="17">
        <v>0</v>
      </c>
      <c r="AB153" s="17">
        <v>3.0789635477590001E-3</v>
      </c>
      <c r="AC153" s="17">
        <v>0</v>
      </c>
      <c r="AD153" s="17">
        <v>0</v>
      </c>
      <c r="AE153" s="17"/>
      <c r="AF153" s="17">
        <v>2.0963453802110899E-3</v>
      </c>
      <c r="AG153" s="17">
        <v>3.8054154852229902E-3</v>
      </c>
      <c r="AH153" s="17"/>
      <c r="AI153" s="17">
        <v>2.7425053084121302E-3</v>
      </c>
      <c r="AJ153" s="17">
        <v>3.34355398343108E-3</v>
      </c>
      <c r="AK153" s="17"/>
      <c r="AL153" s="17">
        <v>2.7159362714789799E-3</v>
      </c>
      <c r="AM153" s="17">
        <v>3.2424222075762201E-3</v>
      </c>
      <c r="AN153" s="17"/>
      <c r="AO153" s="17">
        <v>0</v>
      </c>
      <c r="AP153" s="17">
        <v>3.4174149551293E-3</v>
      </c>
      <c r="AQ153" s="17"/>
      <c r="AR153" s="17">
        <v>2.6452304074882599E-3</v>
      </c>
      <c r="AS153" s="17">
        <v>1.7108303103854101E-3</v>
      </c>
      <c r="AT153" s="17">
        <v>3.9266950108565101E-3</v>
      </c>
      <c r="AU153" s="17">
        <v>5.2310445632663101E-3</v>
      </c>
    </row>
    <row r="154" spans="2:47" x14ac:dyDescent="0.3"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</row>
    <row r="155" spans="2:47" x14ac:dyDescent="0.3">
      <c r="B155" s="6" t="s">
        <v>145</v>
      </c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</row>
    <row r="156" spans="2:47" x14ac:dyDescent="0.3">
      <c r="B156" s="24" t="s">
        <v>71</v>
      </c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</row>
    <row r="157" spans="2:47" x14ac:dyDescent="0.3">
      <c r="B157" t="s">
        <v>130</v>
      </c>
      <c r="C157" s="17">
        <v>0.61360285600639697</v>
      </c>
      <c r="D157" s="17">
        <v>0.601910799679925</v>
      </c>
      <c r="E157" s="17">
        <v>0.62461682995123802</v>
      </c>
      <c r="F157" s="17"/>
      <c r="G157" s="17">
        <v>0.75282586499153104</v>
      </c>
      <c r="H157" s="17">
        <v>0.82857876160781097</v>
      </c>
      <c r="I157" s="17">
        <v>0.72618975214833104</v>
      </c>
      <c r="J157" s="17">
        <v>0.625348024965106</v>
      </c>
      <c r="K157" s="17">
        <v>0.47715800431481398</v>
      </c>
      <c r="L157" s="17">
        <v>0.33728233486907699</v>
      </c>
      <c r="M157" s="17"/>
      <c r="N157" s="17">
        <v>0.63043642134294597</v>
      </c>
      <c r="O157" s="17">
        <v>0.60076725488794802</v>
      </c>
      <c r="P157" s="17">
        <v>0.67438179359275097</v>
      </c>
      <c r="Q157" s="17">
        <v>0.55590741097441998</v>
      </c>
      <c r="R157" s="17"/>
      <c r="S157" s="17">
        <v>0.69816449702137195</v>
      </c>
      <c r="T157" s="17">
        <v>0.57408955634113701</v>
      </c>
      <c r="U157" s="17">
        <v>0.56359551492928694</v>
      </c>
      <c r="V157" s="17">
        <v>0.63972075720629795</v>
      </c>
      <c r="W157" s="17">
        <v>0.64228109400958799</v>
      </c>
      <c r="X157" s="17">
        <v>0.61227153081213204</v>
      </c>
      <c r="Y157" s="17">
        <v>0.58467357953587296</v>
      </c>
      <c r="Z157" s="17">
        <v>0.68682674611471795</v>
      </c>
      <c r="AA157" s="17">
        <v>0.63438544606084701</v>
      </c>
      <c r="AB157" s="17">
        <v>0.52581706898691005</v>
      </c>
      <c r="AC157" s="17">
        <v>0.60143486810302105</v>
      </c>
      <c r="AD157" s="17">
        <v>0.56987671873616097</v>
      </c>
      <c r="AE157" s="17"/>
      <c r="AF157" s="17">
        <v>0.63204644968078905</v>
      </c>
      <c r="AG157" s="17">
        <v>0.59139971657608303</v>
      </c>
      <c r="AH157" s="17"/>
      <c r="AI157" s="17">
        <v>0.73029117585671899</v>
      </c>
      <c r="AJ157" s="17">
        <v>0.55535609467541402</v>
      </c>
      <c r="AK157" s="17"/>
      <c r="AL157" s="17">
        <v>0.69725239333818601</v>
      </c>
      <c r="AM157" s="17">
        <v>0.594232027704373</v>
      </c>
      <c r="AN157" s="17"/>
      <c r="AO157" s="17">
        <v>0.69937873401331396</v>
      </c>
      <c r="AP157" s="17">
        <v>0.60612645884253302</v>
      </c>
      <c r="AQ157" s="17"/>
      <c r="AR157" s="17">
        <v>0.76422800682405101</v>
      </c>
      <c r="AS157" s="17">
        <v>0.45514289156208398</v>
      </c>
      <c r="AT157" s="17">
        <v>0.68337567424693002</v>
      </c>
      <c r="AU157" s="17">
        <v>0.36265939926864499</v>
      </c>
    </row>
    <row r="158" spans="2:47" x14ac:dyDescent="0.3">
      <c r="B158" t="s">
        <v>131</v>
      </c>
      <c r="C158" s="17">
        <v>0.47862893468946899</v>
      </c>
      <c r="D158" s="17">
        <v>0.48916216525245099</v>
      </c>
      <c r="E158" s="17">
        <v>0.467472091816028</v>
      </c>
      <c r="F158" s="17"/>
      <c r="G158" s="17">
        <v>0.51951422933479696</v>
      </c>
      <c r="H158" s="17">
        <v>0.56602497006927599</v>
      </c>
      <c r="I158" s="17">
        <v>0.59054790118669198</v>
      </c>
      <c r="J158" s="17">
        <v>0.51739653093399296</v>
      </c>
      <c r="K158" s="17">
        <v>0.39261807917173402</v>
      </c>
      <c r="L158" s="17">
        <v>0.31581139378776901</v>
      </c>
      <c r="M158" s="17"/>
      <c r="N158" s="17">
        <v>0.54142408640024298</v>
      </c>
      <c r="O158" s="17">
        <v>0.46442164501317401</v>
      </c>
      <c r="P158" s="17">
        <v>0.490590723175863</v>
      </c>
      <c r="Q158" s="17">
        <v>0.42107137961070501</v>
      </c>
      <c r="R158" s="17"/>
      <c r="S158" s="17">
        <v>0.48544834973045597</v>
      </c>
      <c r="T158" s="17">
        <v>0.46947169560923901</v>
      </c>
      <c r="U158" s="17">
        <v>0.48081626437124197</v>
      </c>
      <c r="V158" s="17">
        <v>0.48814202100411502</v>
      </c>
      <c r="W158" s="17">
        <v>0.53581702115507401</v>
      </c>
      <c r="X158" s="17">
        <v>0.47218620440235298</v>
      </c>
      <c r="Y158" s="17">
        <v>0.480720462206566</v>
      </c>
      <c r="Z158" s="17">
        <v>0.41297986302900802</v>
      </c>
      <c r="AA158" s="17">
        <v>0.48063463246938598</v>
      </c>
      <c r="AB158" s="17">
        <v>0.46711437239994003</v>
      </c>
      <c r="AC158" s="17">
        <v>0.44500237799134801</v>
      </c>
      <c r="AD158" s="17">
        <v>0.50305780285553603</v>
      </c>
      <c r="AE158" s="17"/>
      <c r="AF158" s="17">
        <v>0.493981144451488</v>
      </c>
      <c r="AG158" s="17">
        <v>0.46107363962291398</v>
      </c>
      <c r="AH158" s="17"/>
      <c r="AI158" s="17">
        <v>0.51900669586825399</v>
      </c>
      <c r="AJ158" s="17">
        <v>0.45847375702064203</v>
      </c>
      <c r="AK158" s="17"/>
      <c r="AL158" s="17">
        <v>0.483031467797012</v>
      </c>
      <c r="AM158" s="17">
        <v>0.47760943457457899</v>
      </c>
      <c r="AN158" s="17"/>
      <c r="AO158" s="17">
        <v>0.50071436815785897</v>
      </c>
      <c r="AP158" s="17">
        <v>0.47670392411560503</v>
      </c>
      <c r="AQ158" s="17"/>
      <c r="AR158" s="17">
        <v>0.57840978239294505</v>
      </c>
      <c r="AS158" s="17">
        <v>0.36505893157729602</v>
      </c>
      <c r="AT158" s="17">
        <v>0.51308306649956703</v>
      </c>
      <c r="AU158" s="17">
        <v>0.35172491207096401</v>
      </c>
    </row>
    <row r="159" spans="2:47" x14ac:dyDescent="0.3">
      <c r="B159" t="s">
        <v>132</v>
      </c>
      <c r="C159" s="17">
        <v>0.331090842830354</v>
      </c>
      <c r="D159" s="17">
        <v>0.315124026262947</v>
      </c>
      <c r="E159" s="17">
        <v>0.34558835595919901</v>
      </c>
      <c r="F159" s="17"/>
      <c r="G159" s="17">
        <v>0.46886987544460901</v>
      </c>
      <c r="H159" s="17">
        <v>0.54136873171706701</v>
      </c>
      <c r="I159" s="17">
        <v>0.42235875846819998</v>
      </c>
      <c r="J159" s="17">
        <v>0.31060312604295498</v>
      </c>
      <c r="K159" s="17">
        <v>0.191588427431925</v>
      </c>
      <c r="L159" s="17">
        <v>0.105029172608874</v>
      </c>
      <c r="M159" s="17"/>
      <c r="N159" s="17">
        <v>0.34891381227584001</v>
      </c>
      <c r="O159" s="17">
        <v>0.338680884114546</v>
      </c>
      <c r="P159" s="17">
        <v>0.356389212498259</v>
      </c>
      <c r="Q159" s="17">
        <v>0.28468100588935602</v>
      </c>
      <c r="R159" s="17"/>
      <c r="S159" s="17">
        <v>0.38421119902391399</v>
      </c>
      <c r="T159" s="17">
        <v>0.30494107555644701</v>
      </c>
      <c r="U159" s="17">
        <v>0.30985113939994102</v>
      </c>
      <c r="V159" s="17">
        <v>0.35093478165290298</v>
      </c>
      <c r="W159" s="17">
        <v>0.39166908544479601</v>
      </c>
      <c r="X159" s="17">
        <v>0.31969517775547701</v>
      </c>
      <c r="Y159" s="17">
        <v>0.29588846627663101</v>
      </c>
      <c r="Z159" s="17">
        <v>0.36945517898431401</v>
      </c>
      <c r="AA159" s="17">
        <v>0.339143670316783</v>
      </c>
      <c r="AB159" s="17">
        <v>0.28210283894968902</v>
      </c>
      <c r="AC159" s="17">
        <v>0.31792134322569199</v>
      </c>
      <c r="AD159" s="17">
        <v>0.26905924043321999</v>
      </c>
      <c r="AE159" s="17"/>
      <c r="AF159" s="17">
        <v>0.34410865448704703</v>
      </c>
      <c r="AG159" s="17">
        <v>0.31647411646468698</v>
      </c>
      <c r="AH159" s="17"/>
      <c r="AI159" s="17">
        <v>0.39874430664472099</v>
      </c>
      <c r="AJ159" s="17">
        <v>0.29732058060475602</v>
      </c>
      <c r="AK159" s="17"/>
      <c r="AL159" s="17">
        <v>0.354403736995685</v>
      </c>
      <c r="AM159" s="17">
        <v>0.325692246681415</v>
      </c>
      <c r="AN159" s="17"/>
      <c r="AO159" s="17">
        <v>0.39411044581558402</v>
      </c>
      <c r="AP159" s="17">
        <v>0.325597928132487</v>
      </c>
      <c r="AQ159" s="17"/>
      <c r="AR159" s="17">
        <v>0.43844374468389102</v>
      </c>
      <c r="AS159" s="17">
        <v>0.21499748953589201</v>
      </c>
      <c r="AT159" s="17">
        <v>0.36654134807552802</v>
      </c>
      <c r="AU159" s="17">
        <v>0.18742893282723699</v>
      </c>
    </row>
    <row r="160" spans="2:47" x14ac:dyDescent="0.3">
      <c r="B160" t="s">
        <v>133</v>
      </c>
      <c r="C160" s="17">
        <v>0.31316600567596597</v>
      </c>
      <c r="D160" s="17">
        <v>0.33635932456055201</v>
      </c>
      <c r="E160" s="17">
        <v>0.290760258918632</v>
      </c>
      <c r="F160" s="17"/>
      <c r="G160" s="17">
        <v>0.27306626950263102</v>
      </c>
      <c r="H160" s="17">
        <v>0.34808231032613501</v>
      </c>
      <c r="I160" s="17">
        <v>0.31217271256650903</v>
      </c>
      <c r="J160" s="17">
        <v>0.30336390797341301</v>
      </c>
      <c r="K160" s="17">
        <v>0.31060484629788498</v>
      </c>
      <c r="L160" s="17">
        <v>0.32181511570850602</v>
      </c>
      <c r="M160" s="17"/>
      <c r="N160" s="17">
        <v>0.38501551614618701</v>
      </c>
      <c r="O160" s="17">
        <v>0.31157221821891901</v>
      </c>
      <c r="P160" s="17">
        <v>0.29699147705916801</v>
      </c>
      <c r="Q160" s="17">
        <v>0.25315784431104399</v>
      </c>
      <c r="R160" s="17"/>
      <c r="S160" s="17">
        <v>0.31978645085525498</v>
      </c>
      <c r="T160" s="17">
        <v>0.26804451576106603</v>
      </c>
      <c r="U160" s="17">
        <v>0.27380624288766803</v>
      </c>
      <c r="V160" s="17">
        <v>0.35283221017836802</v>
      </c>
      <c r="W160" s="17">
        <v>0.31497666200197399</v>
      </c>
      <c r="X160" s="17">
        <v>0.28208763471068599</v>
      </c>
      <c r="Y160" s="17">
        <v>0.29472844721331998</v>
      </c>
      <c r="Z160" s="17">
        <v>0.28569982187112702</v>
      </c>
      <c r="AA160" s="17">
        <v>0.31188114026713698</v>
      </c>
      <c r="AB160" s="17">
        <v>0.38951713042611402</v>
      </c>
      <c r="AC160" s="17">
        <v>0.35319250314424</v>
      </c>
      <c r="AD160" s="17">
        <v>0.34777855945955899</v>
      </c>
      <c r="AE160" s="17"/>
      <c r="AF160" s="17">
        <v>0.36931490309338599</v>
      </c>
      <c r="AG160" s="17">
        <v>0.24011163641957001</v>
      </c>
      <c r="AH160" s="17"/>
      <c r="AI160" s="17">
        <v>0.81919414145971603</v>
      </c>
      <c r="AJ160" s="17">
        <v>6.05743144975701E-2</v>
      </c>
      <c r="AK160" s="17"/>
      <c r="AL160" s="17">
        <v>0.74030242666158197</v>
      </c>
      <c r="AM160" s="17">
        <v>0.21425348880650399</v>
      </c>
      <c r="AN160" s="17"/>
      <c r="AO160" s="17">
        <v>0.72859749802629803</v>
      </c>
      <c r="AP160" s="17">
        <v>0.27695616552793001</v>
      </c>
      <c r="AQ160" s="17"/>
      <c r="AR160" s="17">
        <v>0.37798478903755101</v>
      </c>
      <c r="AS160" s="17">
        <v>0.31249496239812202</v>
      </c>
      <c r="AT160" s="17">
        <v>0.27404510015898598</v>
      </c>
      <c r="AU160" s="17">
        <v>0.23295415644547601</v>
      </c>
    </row>
    <row r="161" spans="2:47" x14ac:dyDescent="0.3">
      <c r="B161" t="s">
        <v>134</v>
      </c>
      <c r="C161" s="17">
        <v>0.14601413336994001</v>
      </c>
      <c r="D161" s="17">
        <v>0.167175117111834</v>
      </c>
      <c r="E161" s="17">
        <v>0.12594988633103801</v>
      </c>
      <c r="F161" s="17"/>
      <c r="G161" s="17">
        <v>0.14849980652662101</v>
      </c>
      <c r="H161" s="17">
        <v>0.15564179348218499</v>
      </c>
      <c r="I161" s="17">
        <v>0.154318450615748</v>
      </c>
      <c r="J161" s="17">
        <v>0.156317055829369</v>
      </c>
      <c r="K161" s="17">
        <v>0.15463675644852001</v>
      </c>
      <c r="L161" s="17">
        <v>0.11568835412438799</v>
      </c>
      <c r="M161" s="17"/>
      <c r="N161" s="17">
        <v>0.163245783010285</v>
      </c>
      <c r="O161" s="17">
        <v>0.14366829839283099</v>
      </c>
      <c r="P161" s="17">
        <v>0.14761061015167201</v>
      </c>
      <c r="Q161" s="17">
        <v>0.12964700623649</v>
      </c>
      <c r="R161" s="17"/>
      <c r="S161" s="17">
        <v>0.15766090048634401</v>
      </c>
      <c r="T161" s="17">
        <v>0.131798343520522</v>
      </c>
      <c r="U161" s="17">
        <v>0.140002592831072</v>
      </c>
      <c r="V161" s="17">
        <v>0.154848936938868</v>
      </c>
      <c r="W161" s="17">
        <v>0.157480218941803</v>
      </c>
      <c r="X161" s="17">
        <v>0.16180393531107801</v>
      </c>
      <c r="Y161" s="17">
        <v>0.13857525295842499</v>
      </c>
      <c r="Z161" s="17">
        <v>0.173452020194201</v>
      </c>
      <c r="AA161" s="17">
        <v>0.145921279198966</v>
      </c>
      <c r="AB161" s="17">
        <v>0.15648347201541499</v>
      </c>
      <c r="AC161" s="17">
        <v>8.5216055625044002E-2</v>
      </c>
      <c r="AD161" s="17">
        <v>0.122505362487455</v>
      </c>
      <c r="AE161" s="17"/>
      <c r="AF161" s="17">
        <v>0.15537337370666099</v>
      </c>
      <c r="AG161" s="17">
        <v>0.13475933655439501</v>
      </c>
      <c r="AH161" s="17"/>
      <c r="AI161" s="17">
        <v>3.8961492319414599E-2</v>
      </c>
      <c r="AJ161" s="17">
        <v>0.19945109810745301</v>
      </c>
      <c r="AK161" s="17"/>
      <c r="AL161" s="17">
        <v>2.62368009179051E-2</v>
      </c>
      <c r="AM161" s="17">
        <v>0.1737511205119</v>
      </c>
      <c r="AN161" s="17"/>
      <c r="AO161" s="17">
        <v>6.4038960530707706E-2</v>
      </c>
      <c r="AP161" s="17">
        <v>0.15315925346621101</v>
      </c>
      <c r="AQ161" s="17"/>
      <c r="AR161" s="17">
        <v>0.16994390514643901</v>
      </c>
      <c r="AS161" s="17">
        <v>0.126407164283032</v>
      </c>
      <c r="AT161" s="17">
        <v>0.14136052737001401</v>
      </c>
      <c r="AU161" s="17">
        <v>0.12935189783414799</v>
      </c>
    </row>
    <row r="162" spans="2:47" x14ac:dyDescent="0.3">
      <c r="B162" t="s">
        <v>135</v>
      </c>
      <c r="C162" s="17">
        <v>0.12493134687273</v>
      </c>
      <c r="D162" s="17">
        <v>0.15705267931994901</v>
      </c>
      <c r="E162" s="17">
        <v>9.3082707757327299E-2</v>
      </c>
      <c r="F162" s="17"/>
      <c r="G162" s="17">
        <v>0.20114754419863201</v>
      </c>
      <c r="H162" s="17">
        <v>0.199781465692011</v>
      </c>
      <c r="I162" s="17">
        <v>0.142741882485522</v>
      </c>
      <c r="J162" s="17">
        <v>0.108007721764633</v>
      </c>
      <c r="K162" s="17">
        <v>7.7220627534526007E-2</v>
      </c>
      <c r="L162" s="17">
        <v>4.4919730813587702E-2</v>
      </c>
      <c r="M162" s="17"/>
      <c r="N162" s="17">
        <v>0.196491925246533</v>
      </c>
      <c r="O162" s="17">
        <v>0.101956689072153</v>
      </c>
      <c r="P162" s="17">
        <v>0.115736264913017</v>
      </c>
      <c r="Q162" s="17">
        <v>8.1416008184820296E-2</v>
      </c>
      <c r="R162" s="17"/>
      <c r="S162" s="17">
        <v>0.20665639033136099</v>
      </c>
      <c r="T162" s="17">
        <v>9.8394305761030199E-2</v>
      </c>
      <c r="U162" s="17">
        <v>0.106831599953002</v>
      </c>
      <c r="V162" s="17">
        <v>0.124026148373637</v>
      </c>
      <c r="W162" s="17">
        <v>0.13905601853528499</v>
      </c>
      <c r="X162" s="17">
        <v>9.51730508547836E-2</v>
      </c>
      <c r="Y162" s="17">
        <v>9.9149401086785396E-2</v>
      </c>
      <c r="Z162" s="17">
        <v>0.120544134412467</v>
      </c>
      <c r="AA162" s="17">
        <v>0.11528915116385</v>
      </c>
      <c r="AB162" s="17">
        <v>0.15119105021181001</v>
      </c>
      <c r="AC162" s="17">
        <v>8.9564869817795795E-2</v>
      </c>
      <c r="AD162" s="17">
        <v>5.63612036915433E-2</v>
      </c>
      <c r="AE162" s="17"/>
      <c r="AF162" s="17">
        <v>0.128061253672582</v>
      </c>
      <c r="AG162" s="17">
        <v>0.12132960521274801</v>
      </c>
      <c r="AH162" s="17"/>
      <c r="AI162" s="17">
        <v>0.16842714869335099</v>
      </c>
      <c r="AJ162" s="17">
        <v>0.103219751480875</v>
      </c>
      <c r="AK162" s="17"/>
      <c r="AL162" s="17">
        <v>0.15694634601461699</v>
      </c>
      <c r="AM162" s="17">
        <v>0.117517593357189</v>
      </c>
      <c r="AN162" s="17"/>
      <c r="AO162" s="17">
        <v>0.20813381195047401</v>
      </c>
      <c r="AP162" s="17">
        <v>0.117679253529149</v>
      </c>
      <c r="AQ162" s="17"/>
      <c r="AR162" s="17">
        <v>0.19853084985129699</v>
      </c>
      <c r="AS162" s="17">
        <v>8.9177491463487094E-2</v>
      </c>
      <c r="AT162" s="17">
        <v>9.8543499312326602E-2</v>
      </c>
      <c r="AU162" s="17">
        <v>5.6555207806462997E-2</v>
      </c>
    </row>
    <row r="163" spans="2:47" x14ac:dyDescent="0.3">
      <c r="B163" t="s">
        <v>136</v>
      </c>
      <c r="C163" s="17">
        <v>0.116668209275244</v>
      </c>
      <c r="D163" s="17">
        <v>0.14010340319609599</v>
      </c>
      <c r="E163" s="17">
        <v>9.3739717440879902E-2</v>
      </c>
      <c r="F163" s="17"/>
      <c r="G163" s="17">
        <v>0.12032438755026</v>
      </c>
      <c r="H163" s="17">
        <v>0.18634794459578699</v>
      </c>
      <c r="I163" s="17">
        <v>0.13003127153660701</v>
      </c>
      <c r="J163" s="17">
        <v>0.11130358551663801</v>
      </c>
      <c r="K163" s="17">
        <v>9.0312122327396202E-2</v>
      </c>
      <c r="L163" s="17">
        <v>6.8813403327273995E-2</v>
      </c>
      <c r="M163" s="17"/>
      <c r="N163" s="17">
        <v>0.143641924322501</v>
      </c>
      <c r="O163" s="17">
        <v>0.12259332796073</v>
      </c>
      <c r="P163" s="17">
        <v>0.12514299663006201</v>
      </c>
      <c r="Q163" s="17">
        <v>7.4698328878422302E-2</v>
      </c>
      <c r="R163" s="17"/>
      <c r="S163" s="17">
        <v>0.15149299806075001</v>
      </c>
      <c r="T163" s="17">
        <v>8.3550256772280396E-2</v>
      </c>
      <c r="U163" s="17">
        <v>0.11645299750167901</v>
      </c>
      <c r="V163" s="17">
        <v>0.132626593323559</v>
      </c>
      <c r="W163" s="17">
        <v>0.10027846304976901</v>
      </c>
      <c r="X163" s="17">
        <v>9.2304429191073706E-2</v>
      </c>
      <c r="Y163" s="17">
        <v>0.11271474163973599</v>
      </c>
      <c r="Z163" s="17">
        <v>8.8712834938106694E-2</v>
      </c>
      <c r="AA163" s="17">
        <v>0.121870251793586</v>
      </c>
      <c r="AB163" s="17">
        <v>0.127678156705294</v>
      </c>
      <c r="AC163" s="17">
        <v>0.14406809694707001</v>
      </c>
      <c r="AD163" s="17">
        <v>0.111813781702779</v>
      </c>
      <c r="AE163" s="17"/>
      <c r="AF163" s="17">
        <v>0.12953209863381901</v>
      </c>
      <c r="AG163" s="17">
        <v>0.10003216928597899</v>
      </c>
      <c r="AH163" s="17"/>
      <c r="AI163" s="17">
        <v>0.20110325808932</v>
      </c>
      <c r="AJ163" s="17">
        <v>7.4521161973921501E-2</v>
      </c>
      <c r="AK163" s="17"/>
      <c r="AL163" s="17">
        <v>0.195171014992683</v>
      </c>
      <c r="AM163" s="17">
        <v>9.8489216069961402E-2</v>
      </c>
      <c r="AN163" s="17"/>
      <c r="AO163" s="17">
        <v>0.22774676643413</v>
      </c>
      <c r="AP163" s="17">
        <v>0.10698637996605501</v>
      </c>
      <c r="AQ163" s="17"/>
      <c r="AR163" s="17">
        <v>0.173529380198157</v>
      </c>
      <c r="AS163" s="17">
        <v>7.9883969356365506E-2</v>
      </c>
      <c r="AT163" s="17">
        <v>0.110184823532611</v>
      </c>
      <c r="AU163" s="17">
        <v>5.0653003821594302E-2</v>
      </c>
    </row>
    <row r="164" spans="2:47" x14ac:dyDescent="0.3">
      <c r="B164" t="s">
        <v>137</v>
      </c>
      <c r="C164" s="17">
        <v>9.3326769964393305E-2</v>
      </c>
      <c r="D164" s="17">
        <v>0.11559503270324301</v>
      </c>
      <c r="E164" s="17">
        <v>7.1983017188745196E-2</v>
      </c>
      <c r="F164" s="17"/>
      <c r="G164" s="17">
        <v>0.19703538406113899</v>
      </c>
      <c r="H164" s="17">
        <v>0.19854560167936999</v>
      </c>
      <c r="I164" s="17">
        <v>0.11781350493253</v>
      </c>
      <c r="J164" s="17">
        <v>4.4586178183080902E-2</v>
      </c>
      <c r="K164" s="17">
        <v>1.9293809534037702E-2</v>
      </c>
      <c r="L164" s="17">
        <v>8.4431904063840702E-3</v>
      </c>
      <c r="M164" s="17"/>
      <c r="N164" s="17">
        <v>0.10788282506447699</v>
      </c>
      <c r="O164" s="17">
        <v>7.4972106969590405E-2</v>
      </c>
      <c r="P164" s="17">
        <v>0.11800223247776399</v>
      </c>
      <c r="Q164" s="17">
        <v>7.6338644084272697E-2</v>
      </c>
      <c r="R164" s="17"/>
      <c r="S164" s="17">
        <v>0.190303829647781</v>
      </c>
      <c r="T164" s="17">
        <v>5.7475662540797702E-2</v>
      </c>
      <c r="U164" s="17">
        <v>3.9793965461341403E-2</v>
      </c>
      <c r="V164" s="17">
        <v>8.2039481246150903E-2</v>
      </c>
      <c r="W164" s="17">
        <v>9.0100713143637004E-2</v>
      </c>
      <c r="X164" s="17">
        <v>0.112525469985702</v>
      </c>
      <c r="Y164" s="17">
        <v>5.4283967269923301E-2</v>
      </c>
      <c r="Z164" s="17">
        <v>9.2806399792461497E-2</v>
      </c>
      <c r="AA164" s="17">
        <v>0.10081095995283</v>
      </c>
      <c r="AB164" s="17">
        <v>8.5947666560925701E-2</v>
      </c>
      <c r="AC164" s="17">
        <v>6.3922029028893601E-2</v>
      </c>
      <c r="AD164" s="17">
        <v>7.1716994737171205E-2</v>
      </c>
      <c r="AE164" s="17"/>
      <c r="AF164" s="17">
        <v>9.6914023683371001E-2</v>
      </c>
      <c r="AG164" s="17">
        <v>8.9315851481350197E-2</v>
      </c>
      <c r="AH164" s="17"/>
      <c r="AI164" s="17">
        <v>0.112989703351095</v>
      </c>
      <c r="AJ164" s="17">
        <v>8.3511715728362398E-2</v>
      </c>
      <c r="AK164" s="17"/>
      <c r="AL164" s="17">
        <v>9.3831453400580994E-2</v>
      </c>
      <c r="AM164" s="17">
        <v>9.3209899787927306E-2</v>
      </c>
      <c r="AN164" s="17"/>
      <c r="AO164" s="17">
        <v>0.136474226018624</v>
      </c>
      <c r="AP164" s="17">
        <v>8.9565951357024595E-2</v>
      </c>
      <c r="AQ164" s="17"/>
      <c r="AR164" s="17">
        <v>0.17759610612701901</v>
      </c>
      <c r="AS164" s="17">
        <v>4.2294855607624901E-2</v>
      </c>
      <c r="AT164" s="17">
        <v>5.7666227792658897E-2</v>
      </c>
      <c r="AU164" s="17">
        <v>4.3778578832313002E-2</v>
      </c>
    </row>
    <row r="165" spans="2:47" x14ac:dyDescent="0.3">
      <c r="B165" t="s">
        <v>138</v>
      </c>
      <c r="C165" s="17">
        <v>9.2854681134045797E-2</v>
      </c>
      <c r="D165" s="17">
        <v>0.113399229243187</v>
      </c>
      <c r="E165" s="17">
        <v>7.2249245004677998E-2</v>
      </c>
      <c r="F165" s="17"/>
      <c r="G165" s="17">
        <v>8.6158148425433498E-2</v>
      </c>
      <c r="H165" s="17">
        <v>0.13827892680817999</v>
      </c>
      <c r="I165" s="17">
        <v>9.8559108051373107E-2</v>
      </c>
      <c r="J165" s="17">
        <v>9.07483002062245E-2</v>
      </c>
      <c r="K165" s="17">
        <v>8.2279500965029201E-2</v>
      </c>
      <c r="L165" s="17">
        <v>6.4561720166016801E-2</v>
      </c>
      <c r="M165" s="17"/>
      <c r="N165" s="17">
        <v>0.119663074116252</v>
      </c>
      <c r="O165" s="17">
        <v>0.10646857555099901</v>
      </c>
      <c r="P165" s="17">
        <v>8.6302074261610406E-2</v>
      </c>
      <c r="Q165" s="17">
        <v>5.5939759373238598E-2</v>
      </c>
      <c r="R165" s="17"/>
      <c r="S165" s="17">
        <v>0.125897371374318</v>
      </c>
      <c r="T165" s="17">
        <v>8.3595397635148103E-2</v>
      </c>
      <c r="U165" s="17">
        <v>6.2503474380119495E-2</v>
      </c>
      <c r="V165" s="17">
        <v>7.2567386928868799E-2</v>
      </c>
      <c r="W165" s="17">
        <v>9.8030839770711198E-2</v>
      </c>
      <c r="X165" s="17">
        <v>9.2655846940562503E-2</v>
      </c>
      <c r="Y165" s="17">
        <v>8.4119841647974106E-2</v>
      </c>
      <c r="Z165" s="17">
        <v>7.9855681982425403E-2</v>
      </c>
      <c r="AA165" s="17">
        <v>0.115845661274057</v>
      </c>
      <c r="AB165" s="17">
        <v>8.2739221563199003E-2</v>
      </c>
      <c r="AC165" s="17">
        <v>8.7774938693851404E-2</v>
      </c>
      <c r="AD165" s="17">
        <v>0.104370186618386</v>
      </c>
      <c r="AE165" s="17"/>
      <c r="AF165" s="17">
        <v>0.113942024340161</v>
      </c>
      <c r="AG165" s="17">
        <v>6.5582262582231696E-2</v>
      </c>
      <c r="AH165" s="17"/>
      <c r="AI165" s="17">
        <v>0.16614742678649499</v>
      </c>
      <c r="AJ165" s="17">
        <v>5.6269485042554801E-2</v>
      </c>
      <c r="AK165" s="17"/>
      <c r="AL165" s="17">
        <v>0.17677448327708101</v>
      </c>
      <c r="AM165" s="17">
        <v>7.3421267270622495E-2</v>
      </c>
      <c r="AN165" s="17"/>
      <c r="AO165" s="17">
        <v>0.17009497412656999</v>
      </c>
      <c r="AP165" s="17">
        <v>8.6122262639667005E-2</v>
      </c>
      <c r="AQ165" s="17"/>
      <c r="AR165" s="17">
        <v>0.140549847508144</v>
      </c>
      <c r="AS165" s="17">
        <v>7.32846012650092E-2</v>
      </c>
      <c r="AT165" s="17">
        <v>7.2667026675371393E-2</v>
      </c>
      <c r="AU165" s="17">
        <v>4.87769324864019E-2</v>
      </c>
    </row>
    <row r="166" spans="2:47" x14ac:dyDescent="0.3">
      <c r="B166" t="s">
        <v>139</v>
      </c>
      <c r="C166" s="17">
        <v>9.0394431984137893E-2</v>
      </c>
      <c r="D166" s="17">
        <v>0.13619726664471801</v>
      </c>
      <c r="E166" s="17">
        <v>4.5475952675873302E-2</v>
      </c>
      <c r="F166" s="17"/>
      <c r="G166" s="17">
        <v>0.105995889934291</v>
      </c>
      <c r="H166" s="17">
        <v>0.107342421136574</v>
      </c>
      <c r="I166" s="17">
        <v>0.103131002299109</v>
      </c>
      <c r="J166" s="17">
        <v>7.4416163274348704E-2</v>
      </c>
      <c r="K166" s="17">
        <v>8.3399308180691301E-2</v>
      </c>
      <c r="L166" s="17">
        <v>7.3590433375693098E-2</v>
      </c>
      <c r="M166" s="17"/>
      <c r="N166" s="17">
        <v>0.117533645232812</v>
      </c>
      <c r="O166" s="17">
        <v>8.8302957240666197E-2</v>
      </c>
      <c r="P166" s="17">
        <v>9.6825665555317797E-2</v>
      </c>
      <c r="Q166" s="17">
        <v>5.8908719020691398E-2</v>
      </c>
      <c r="R166" s="17"/>
      <c r="S166" s="17">
        <v>9.7498204765032501E-2</v>
      </c>
      <c r="T166" s="17">
        <v>7.6220425569591702E-2</v>
      </c>
      <c r="U166" s="17">
        <v>0.103661483718995</v>
      </c>
      <c r="V166" s="17">
        <v>9.8271087713034999E-2</v>
      </c>
      <c r="W166" s="17">
        <v>7.6090620264726502E-2</v>
      </c>
      <c r="X166" s="17">
        <v>9.0288961438708404E-2</v>
      </c>
      <c r="Y166" s="17">
        <v>6.3500004217743794E-2</v>
      </c>
      <c r="Z166" s="17">
        <v>8.3754774703108895E-2</v>
      </c>
      <c r="AA166" s="17">
        <v>0.111551239922969</v>
      </c>
      <c r="AB166" s="17">
        <v>8.5308072631937001E-2</v>
      </c>
      <c r="AC166" s="17">
        <v>9.7485443961228005E-2</v>
      </c>
      <c r="AD166" s="17">
        <v>9.9899161838588796E-2</v>
      </c>
      <c r="AE166" s="17"/>
      <c r="AF166" s="17">
        <v>9.8974997854224103E-2</v>
      </c>
      <c r="AG166" s="17">
        <v>7.9723615222623598E-2</v>
      </c>
      <c r="AH166" s="17"/>
      <c r="AI166" s="17">
        <v>0.122377090456113</v>
      </c>
      <c r="AJ166" s="17">
        <v>7.4429798358964405E-2</v>
      </c>
      <c r="AK166" s="17"/>
      <c r="AL166" s="17">
        <v>9.7031220082853295E-2</v>
      </c>
      <c r="AM166" s="17">
        <v>8.8857542637969703E-2</v>
      </c>
      <c r="AN166" s="17"/>
      <c r="AO166" s="17">
        <v>0.12121604458829301</v>
      </c>
      <c r="AP166" s="17">
        <v>8.77079585557827E-2</v>
      </c>
      <c r="AQ166" s="17"/>
      <c r="AR166" s="17">
        <v>0.12767185727788999</v>
      </c>
      <c r="AS166" s="17">
        <v>8.6565673377712704E-2</v>
      </c>
      <c r="AT166" s="17">
        <v>6.4668830790875306E-2</v>
      </c>
      <c r="AU166" s="17">
        <v>5.6919806090542202E-2</v>
      </c>
    </row>
    <row r="167" spans="2:47" x14ac:dyDescent="0.3">
      <c r="B167" t="s">
        <v>140</v>
      </c>
      <c r="C167" s="17">
        <v>8.2719630985991194E-2</v>
      </c>
      <c r="D167" s="17">
        <v>9.0818265333497794E-2</v>
      </c>
      <c r="E167" s="17">
        <v>7.4112930560715301E-2</v>
      </c>
      <c r="F167" s="17"/>
      <c r="G167" s="17">
        <v>8.5196692448880396E-2</v>
      </c>
      <c r="H167" s="17">
        <v>0.12937103232232899</v>
      </c>
      <c r="I167" s="17">
        <v>9.6408490526494903E-2</v>
      </c>
      <c r="J167" s="17">
        <v>9.5370450338661095E-2</v>
      </c>
      <c r="K167" s="17">
        <v>4.9122115681400798E-2</v>
      </c>
      <c r="L167" s="17">
        <v>4.4320296129469298E-2</v>
      </c>
      <c r="M167" s="17"/>
      <c r="N167" s="17">
        <v>8.6770775602912006E-2</v>
      </c>
      <c r="O167" s="17">
        <v>8.3507720807958999E-2</v>
      </c>
      <c r="P167" s="17">
        <v>9.6162037415983406E-2</v>
      </c>
      <c r="Q167" s="17">
        <v>6.5989332390069405E-2</v>
      </c>
      <c r="R167" s="17"/>
      <c r="S167" s="17">
        <v>8.6077536504336402E-2</v>
      </c>
      <c r="T167" s="17">
        <v>7.6779080420771598E-2</v>
      </c>
      <c r="U167" s="17">
        <v>7.1051936886344896E-2</v>
      </c>
      <c r="V167" s="17">
        <v>7.0727849854887004E-2</v>
      </c>
      <c r="W167" s="17">
        <v>8.7009465875599198E-2</v>
      </c>
      <c r="X167" s="17">
        <v>5.94433345610169E-2</v>
      </c>
      <c r="Y167" s="17">
        <v>8.8152934088208304E-2</v>
      </c>
      <c r="Z167" s="17">
        <v>7.7403017417631295E-2</v>
      </c>
      <c r="AA167" s="17">
        <v>0.11711694290666901</v>
      </c>
      <c r="AB167" s="17">
        <v>9.88564594223484E-2</v>
      </c>
      <c r="AC167" s="17">
        <v>8.1273212646528994E-2</v>
      </c>
      <c r="AD167" s="17">
        <v>4.0363023198666297E-2</v>
      </c>
      <c r="AE167" s="17"/>
      <c r="AF167" s="17">
        <v>8.4189913269003006E-2</v>
      </c>
      <c r="AG167" s="17">
        <v>8.1436187394266404E-2</v>
      </c>
      <c r="AH167" s="17"/>
      <c r="AI167" s="17">
        <v>5.5152522266055402E-2</v>
      </c>
      <c r="AJ167" s="17">
        <v>9.6480175351142894E-2</v>
      </c>
      <c r="AK167" s="17"/>
      <c r="AL167" s="17">
        <v>6.75359005409331E-2</v>
      </c>
      <c r="AM167" s="17">
        <v>8.6235746493825094E-2</v>
      </c>
      <c r="AN167" s="17"/>
      <c r="AO167" s="17">
        <v>9.0869783699325093E-2</v>
      </c>
      <c r="AP167" s="17">
        <v>8.2009247367112806E-2</v>
      </c>
      <c r="AQ167" s="17"/>
      <c r="AR167" s="17">
        <v>0.117400486251964</v>
      </c>
      <c r="AS167" s="17">
        <v>6.1173483824920001E-2</v>
      </c>
      <c r="AT167" s="17">
        <v>7.8235688852593202E-2</v>
      </c>
      <c r="AU167" s="17">
        <v>4.2027057385682902E-2</v>
      </c>
    </row>
    <row r="168" spans="2:47" x14ac:dyDescent="0.3">
      <c r="B168" t="s">
        <v>141</v>
      </c>
      <c r="C168" s="17">
        <v>6.2233771751598901E-2</v>
      </c>
      <c r="D168" s="17">
        <v>6.6215793472133896E-2</v>
      </c>
      <c r="E168" s="17">
        <v>5.7959757541161103E-2</v>
      </c>
      <c r="F168" s="17"/>
      <c r="G168" s="17">
        <v>0.10063838384259299</v>
      </c>
      <c r="H168" s="17">
        <v>0.109122533194043</v>
      </c>
      <c r="I168" s="17">
        <v>7.1664235268698001E-2</v>
      </c>
      <c r="J168" s="17">
        <v>5.0216391335945298E-2</v>
      </c>
      <c r="K168" s="17">
        <v>2.8562067940527899E-2</v>
      </c>
      <c r="L168" s="17">
        <v>2.3372642617063202E-2</v>
      </c>
      <c r="M168" s="17"/>
      <c r="N168" s="17">
        <v>6.8317801794020597E-2</v>
      </c>
      <c r="O168" s="17">
        <v>6.7245490351663703E-2</v>
      </c>
      <c r="P168" s="17">
        <v>7.2035977278078298E-2</v>
      </c>
      <c r="Q168" s="17">
        <v>4.2733816917536901E-2</v>
      </c>
      <c r="R168" s="17"/>
      <c r="S168" s="17">
        <v>8.51904204219332E-2</v>
      </c>
      <c r="T168" s="17">
        <v>4.3419335229725499E-2</v>
      </c>
      <c r="U168" s="17">
        <v>6.2929621481361095E-2</v>
      </c>
      <c r="V168" s="17">
        <v>5.4405164008754503E-2</v>
      </c>
      <c r="W168" s="17">
        <v>6.0871520761379201E-2</v>
      </c>
      <c r="X168" s="17">
        <v>7.1336335213007002E-2</v>
      </c>
      <c r="Y168" s="17">
        <v>5.1746042950520398E-2</v>
      </c>
      <c r="Z168" s="17">
        <v>4.9336953669767099E-2</v>
      </c>
      <c r="AA168" s="17">
        <v>7.4411548265576194E-2</v>
      </c>
      <c r="AB168" s="17">
        <v>6.2780328764900195E-2</v>
      </c>
      <c r="AC168" s="17">
        <v>6.2827342794143801E-2</v>
      </c>
      <c r="AD168" s="17">
        <v>3.2191812177705503E-2</v>
      </c>
      <c r="AE168" s="17"/>
      <c r="AF168" s="17">
        <v>6.4799128287349003E-2</v>
      </c>
      <c r="AG168" s="17">
        <v>5.9328902614015099E-2</v>
      </c>
      <c r="AH168" s="17"/>
      <c r="AI168" s="17">
        <v>8.9115690737243597E-2</v>
      </c>
      <c r="AJ168" s="17">
        <v>4.8815250332453299E-2</v>
      </c>
      <c r="AK168" s="17"/>
      <c r="AL168" s="17">
        <v>7.5715657050161603E-2</v>
      </c>
      <c r="AM168" s="17">
        <v>5.9111754659380199E-2</v>
      </c>
      <c r="AN168" s="17"/>
      <c r="AO168" s="17">
        <v>7.7674419266317005E-2</v>
      </c>
      <c r="AP168" s="17">
        <v>6.0887934017615601E-2</v>
      </c>
      <c r="AQ168" s="17"/>
      <c r="AR168" s="17">
        <v>0.111352573212605</v>
      </c>
      <c r="AS168" s="17">
        <v>4.4719644599347498E-2</v>
      </c>
      <c r="AT168" s="17">
        <v>4.0777238780576798E-2</v>
      </c>
      <c r="AU168" s="17">
        <v>1.36809064806745E-2</v>
      </c>
    </row>
    <row r="169" spans="2:47" x14ac:dyDescent="0.3">
      <c r="B169" t="s">
        <v>142</v>
      </c>
      <c r="C169" s="17">
        <v>4.7977727019259599E-2</v>
      </c>
      <c r="D169" s="17">
        <v>5.1603858134222198E-2</v>
      </c>
      <c r="E169" s="17">
        <v>4.3996244634534602E-2</v>
      </c>
      <c r="F169" s="17"/>
      <c r="G169" s="17">
        <v>3.8155034825094601E-2</v>
      </c>
      <c r="H169" s="17">
        <v>5.1718467594751301E-2</v>
      </c>
      <c r="I169" s="17">
        <v>3.6150441173329703E-2</v>
      </c>
      <c r="J169" s="17">
        <v>3.7043214985822699E-2</v>
      </c>
      <c r="K169" s="17">
        <v>6.4231282160995898E-2</v>
      </c>
      <c r="L169" s="17">
        <v>5.9037279982410998E-2</v>
      </c>
      <c r="M169" s="17"/>
      <c r="N169" s="17">
        <v>6.03803533092373E-2</v>
      </c>
      <c r="O169" s="17">
        <v>4.9612975728511297E-2</v>
      </c>
      <c r="P169" s="17">
        <v>4.4586591311176801E-2</v>
      </c>
      <c r="Q169" s="17">
        <v>3.6558121668876398E-2</v>
      </c>
      <c r="R169" s="17"/>
      <c r="S169" s="17">
        <v>4.3585818912234599E-2</v>
      </c>
      <c r="T169" s="17">
        <v>5.48790047909311E-2</v>
      </c>
      <c r="U169" s="17">
        <v>5.5505049276230997E-2</v>
      </c>
      <c r="V169" s="17">
        <v>4.89025632230249E-2</v>
      </c>
      <c r="W169" s="17">
        <v>3.0184115459219198E-2</v>
      </c>
      <c r="X169" s="17">
        <v>3.3707620090333498E-2</v>
      </c>
      <c r="Y169" s="17">
        <v>3.3228000827926797E-2</v>
      </c>
      <c r="Z169" s="17">
        <v>5.6424060287458201E-2</v>
      </c>
      <c r="AA169" s="17">
        <v>6.3193639628059003E-2</v>
      </c>
      <c r="AB169" s="17">
        <v>4.9206169672976502E-2</v>
      </c>
      <c r="AC169" s="17">
        <v>3.62849438388873E-2</v>
      </c>
      <c r="AD169" s="17">
        <v>8.8097311644456597E-2</v>
      </c>
      <c r="AE169" s="17"/>
      <c r="AF169" s="17">
        <v>5.9014050296759199E-2</v>
      </c>
      <c r="AG169" s="17">
        <v>3.3699350340439402E-2</v>
      </c>
      <c r="AH169" s="17"/>
      <c r="AI169" s="17">
        <v>2.7848564601883698E-2</v>
      </c>
      <c r="AJ169" s="17">
        <v>5.8025506613836098E-2</v>
      </c>
      <c r="AK169" s="17"/>
      <c r="AL169" s="17">
        <v>2.31715540464042E-2</v>
      </c>
      <c r="AM169" s="17">
        <v>5.3722123615041702E-2</v>
      </c>
      <c r="AN169" s="17"/>
      <c r="AO169" s="17">
        <v>2.7309654726916099E-2</v>
      </c>
      <c r="AP169" s="17">
        <v>4.9779197556892002E-2</v>
      </c>
      <c r="AQ169" s="17"/>
      <c r="AR169" s="17">
        <v>6.1437108522002397E-2</v>
      </c>
      <c r="AS169" s="17">
        <v>4.4148170997760597E-2</v>
      </c>
      <c r="AT169" s="17">
        <v>4.0169302144486399E-2</v>
      </c>
      <c r="AU169" s="17">
        <v>3.70227553504534E-2</v>
      </c>
    </row>
    <row r="170" spans="2:47" x14ac:dyDescent="0.3">
      <c r="B170" t="s">
        <v>143</v>
      </c>
      <c r="C170" s="17">
        <v>4.7045422144866497E-2</v>
      </c>
      <c r="D170" s="17">
        <v>5.4377731525223197E-2</v>
      </c>
      <c r="E170" s="17">
        <v>4.0079626817825398E-2</v>
      </c>
      <c r="F170" s="17"/>
      <c r="G170" s="17">
        <v>6.2584179189655295E-2</v>
      </c>
      <c r="H170" s="17">
        <v>6.6024484324013602E-2</v>
      </c>
      <c r="I170" s="17">
        <v>5.2536816628138798E-2</v>
      </c>
      <c r="J170" s="17">
        <v>5.5547142157139101E-2</v>
      </c>
      <c r="K170" s="17">
        <v>2.6414197081487401E-2</v>
      </c>
      <c r="L170" s="17">
        <v>2.3815126859091599E-2</v>
      </c>
      <c r="M170" s="17"/>
      <c r="N170" s="17">
        <v>4.63198196259502E-2</v>
      </c>
      <c r="O170" s="17">
        <v>5.2904913601494699E-2</v>
      </c>
      <c r="P170" s="17">
        <v>3.8211379615193698E-2</v>
      </c>
      <c r="Q170" s="17">
        <v>4.9283218777239797E-2</v>
      </c>
      <c r="R170" s="17"/>
      <c r="S170" s="17">
        <v>4.5690383740055802E-2</v>
      </c>
      <c r="T170" s="17">
        <v>3.6548071276800403E-2</v>
      </c>
      <c r="U170" s="17">
        <v>3.4265611032610901E-2</v>
      </c>
      <c r="V170" s="17">
        <v>5.9103387004597503E-2</v>
      </c>
      <c r="W170" s="17">
        <v>7.1296891780291E-2</v>
      </c>
      <c r="X170" s="17">
        <v>6.1380722961500198E-2</v>
      </c>
      <c r="Y170" s="17">
        <v>4.0756589337783401E-2</v>
      </c>
      <c r="Z170" s="17">
        <v>3.6637318866865297E-2</v>
      </c>
      <c r="AA170" s="17">
        <v>5.1032128987369099E-2</v>
      </c>
      <c r="AB170" s="17">
        <v>3.4045682196029901E-2</v>
      </c>
      <c r="AC170" s="17">
        <v>5.45931812167363E-2</v>
      </c>
      <c r="AD170" s="17">
        <v>3.9731966466683699E-2</v>
      </c>
      <c r="AE170" s="17"/>
      <c r="AF170" s="17">
        <v>5.1183933697324602E-2</v>
      </c>
      <c r="AG170" s="17">
        <v>4.19267008715365E-2</v>
      </c>
      <c r="AH170" s="17"/>
      <c r="AI170" s="17">
        <v>5.6749122673510198E-2</v>
      </c>
      <c r="AJ170" s="17">
        <v>4.22016714640421E-2</v>
      </c>
      <c r="AK170" s="17"/>
      <c r="AL170" s="17">
        <v>5.4428624433360898E-2</v>
      </c>
      <c r="AM170" s="17">
        <v>4.5335684728360998E-2</v>
      </c>
      <c r="AN170" s="17"/>
      <c r="AO170" s="17">
        <v>5.9146419842904398E-2</v>
      </c>
      <c r="AP170" s="17">
        <v>4.5990674971515003E-2</v>
      </c>
      <c r="AQ170" s="17"/>
      <c r="AR170" s="17">
        <v>7.4299463735445298E-2</v>
      </c>
      <c r="AS170" s="17">
        <v>2.9373164141825399E-2</v>
      </c>
      <c r="AT170" s="17">
        <v>4.0470791593819701E-2</v>
      </c>
      <c r="AU170" s="17">
        <v>2.2699613677606902E-2</v>
      </c>
    </row>
    <row r="171" spans="2:47" x14ac:dyDescent="0.3">
      <c r="B171" t="s">
        <v>144</v>
      </c>
      <c r="C171" s="17">
        <v>4.6675108751085499E-2</v>
      </c>
      <c r="D171" s="17">
        <v>4.9885265365457301E-2</v>
      </c>
      <c r="E171" s="17">
        <v>4.3331331226197402E-2</v>
      </c>
      <c r="F171" s="17"/>
      <c r="G171" s="17">
        <v>7.0993948681767602E-2</v>
      </c>
      <c r="H171" s="17">
        <v>7.8836223589519E-2</v>
      </c>
      <c r="I171" s="17">
        <v>4.0177289314400198E-2</v>
      </c>
      <c r="J171" s="17">
        <v>3.4242973481127002E-2</v>
      </c>
      <c r="K171" s="17">
        <v>2.9031969785607299E-2</v>
      </c>
      <c r="L171" s="17">
        <v>3.1644650895264401E-2</v>
      </c>
      <c r="M171" s="17"/>
      <c r="N171" s="17">
        <v>5.2506903004469599E-2</v>
      </c>
      <c r="O171" s="17">
        <v>3.8956512273934998E-2</v>
      </c>
      <c r="P171" s="17">
        <v>4.9882886619273099E-2</v>
      </c>
      <c r="Q171" s="17">
        <v>4.38274906706776E-2</v>
      </c>
      <c r="R171" s="17"/>
      <c r="S171" s="17">
        <v>7.1854820277600498E-2</v>
      </c>
      <c r="T171" s="17">
        <v>3.1417685324599598E-2</v>
      </c>
      <c r="U171" s="17">
        <v>4.1504813073011002E-2</v>
      </c>
      <c r="V171" s="17">
        <v>7.0369989573166494E-2</v>
      </c>
      <c r="W171" s="17">
        <v>3.76837685266238E-2</v>
      </c>
      <c r="X171" s="17">
        <v>5.2360461658995203E-2</v>
      </c>
      <c r="Y171" s="17">
        <v>2.36945107506541E-2</v>
      </c>
      <c r="Z171" s="17">
        <v>4.7069274700428099E-2</v>
      </c>
      <c r="AA171" s="17">
        <v>6.5321351215110499E-2</v>
      </c>
      <c r="AB171" s="17">
        <v>3.4397122944536701E-2</v>
      </c>
      <c r="AC171" s="17">
        <v>2.3677579367971099E-2</v>
      </c>
      <c r="AD171" s="17">
        <v>9.7770797373752695E-3</v>
      </c>
      <c r="AE171" s="17"/>
      <c r="AF171" s="17">
        <v>5.3045395446015199E-2</v>
      </c>
      <c r="AG171" s="17">
        <v>3.8587349464041298E-2</v>
      </c>
      <c r="AH171" s="17"/>
      <c r="AI171" s="17">
        <v>3.2263514023009497E-2</v>
      </c>
      <c r="AJ171" s="17">
        <v>5.3868876898590198E-2</v>
      </c>
      <c r="AK171" s="17"/>
      <c r="AL171" s="17">
        <v>2.9716872927158199E-2</v>
      </c>
      <c r="AM171" s="17">
        <v>5.0602148695700698E-2</v>
      </c>
      <c r="AN171" s="17"/>
      <c r="AO171" s="17">
        <v>4.3101723804605398E-2</v>
      </c>
      <c r="AP171" s="17">
        <v>4.6986572133332703E-2</v>
      </c>
      <c r="AQ171" s="17"/>
      <c r="AR171" s="17">
        <v>7.0819021906857293E-2</v>
      </c>
      <c r="AS171" s="17">
        <v>3.2084278480281697E-2</v>
      </c>
      <c r="AT171" s="17">
        <v>3.4210553892752599E-2</v>
      </c>
      <c r="AU171" s="17">
        <v>3.7110328585263398E-2</v>
      </c>
    </row>
    <row r="172" spans="2:47" x14ac:dyDescent="0.3">
      <c r="B172" t="s">
        <v>128</v>
      </c>
      <c r="C172" s="17">
        <v>0.13175108448950701</v>
      </c>
      <c r="D172" s="17">
        <v>0.12515273399674001</v>
      </c>
      <c r="E172" s="17">
        <v>0.138682206897804</v>
      </c>
      <c r="F172" s="17"/>
      <c r="G172" s="17">
        <v>4.3331006461312299E-2</v>
      </c>
      <c r="H172" s="17">
        <v>2.5781386427088701E-2</v>
      </c>
      <c r="I172" s="17">
        <v>7.9635137924364996E-2</v>
      </c>
      <c r="J172" s="17">
        <v>0.12064032706338899</v>
      </c>
      <c r="K172" s="17">
        <v>0.21487895290616199</v>
      </c>
      <c r="L172" s="17">
        <v>0.27199540289220703</v>
      </c>
      <c r="M172" s="17"/>
      <c r="N172" s="17">
        <v>9.9796274599986801E-2</v>
      </c>
      <c r="O172" s="17">
        <v>0.14146569044119001</v>
      </c>
      <c r="P172" s="17">
        <v>9.7176791826314501E-2</v>
      </c>
      <c r="Q172" s="17">
        <v>0.184128421315189</v>
      </c>
      <c r="R172" s="17"/>
      <c r="S172" s="17">
        <v>0.11766125858681301</v>
      </c>
      <c r="T172" s="17">
        <v>0.137470164748005</v>
      </c>
      <c r="U172" s="17">
        <v>0.16586762132414601</v>
      </c>
      <c r="V172" s="17">
        <v>0.109294837291303</v>
      </c>
      <c r="W172" s="17">
        <v>0.13326633798217699</v>
      </c>
      <c r="X172" s="17">
        <v>0.13388845601572999</v>
      </c>
      <c r="Y172" s="17">
        <v>0.14739625379037799</v>
      </c>
      <c r="Z172" s="17">
        <v>0.104966251636402</v>
      </c>
      <c r="AA172" s="17">
        <v>0.13458093494670401</v>
      </c>
      <c r="AB172" s="17">
        <v>0.113699867781951</v>
      </c>
      <c r="AC172" s="17">
        <v>0.171050014414348</v>
      </c>
      <c r="AD172" s="17">
        <v>0.11116285079652299</v>
      </c>
      <c r="AE172" s="17"/>
      <c r="AF172" s="17">
        <v>0.116699862468632</v>
      </c>
      <c r="AG172" s="17">
        <v>0.14956361271061999</v>
      </c>
      <c r="AH172" s="17"/>
      <c r="AI172" s="17">
        <v>1.0532390711033001E-2</v>
      </c>
      <c r="AJ172" s="17">
        <v>0.192259251325957</v>
      </c>
      <c r="AK172" s="17"/>
      <c r="AL172" s="17">
        <v>5.1364102571865002E-2</v>
      </c>
      <c r="AM172" s="17">
        <v>0.15036639874125499</v>
      </c>
      <c r="AN172" s="17"/>
      <c r="AO172" s="17">
        <v>3.7615933301954098E-2</v>
      </c>
      <c r="AP172" s="17">
        <v>0.139956092630628</v>
      </c>
      <c r="AQ172" s="17"/>
      <c r="AR172" s="17">
        <v>5.7430889144998998E-2</v>
      </c>
      <c r="AS172" s="17">
        <v>0.19713039297230001</v>
      </c>
      <c r="AT172" s="17">
        <v>9.5581179192819596E-2</v>
      </c>
      <c r="AU172" s="17">
        <v>0.28126317399081702</v>
      </c>
    </row>
    <row r="173" spans="2:47" x14ac:dyDescent="0.3">
      <c r="B173" t="s">
        <v>79</v>
      </c>
      <c r="C173" s="17">
        <v>3.8585621718774401E-3</v>
      </c>
      <c r="D173" s="17">
        <v>4.0165556220729901E-3</v>
      </c>
      <c r="E173" s="17">
        <v>3.7192940575207999E-3</v>
      </c>
      <c r="F173" s="17"/>
      <c r="G173" s="17">
        <v>1.44821774506593E-2</v>
      </c>
      <c r="H173" s="17">
        <v>0</v>
      </c>
      <c r="I173" s="17">
        <v>1.4116041331335601E-3</v>
      </c>
      <c r="J173" s="17">
        <v>2.3206861353459998E-3</v>
      </c>
      <c r="K173" s="17">
        <v>1.72292439709444E-3</v>
      </c>
      <c r="L173" s="17">
        <v>4.6268998722127398E-3</v>
      </c>
      <c r="M173" s="17"/>
      <c r="N173" s="17">
        <v>1.42353488337134E-3</v>
      </c>
      <c r="O173" s="17">
        <v>4.71834836773253E-3</v>
      </c>
      <c r="P173" s="17">
        <v>8.3884376607201092E-3</v>
      </c>
      <c r="Q173" s="17">
        <v>1.6674112695076299E-3</v>
      </c>
      <c r="R173" s="17"/>
      <c r="S173" s="17">
        <v>6.0884195414063801E-3</v>
      </c>
      <c r="T173" s="17">
        <v>4.8904064196143397E-3</v>
      </c>
      <c r="U173" s="17">
        <v>0</v>
      </c>
      <c r="V173" s="17">
        <v>2.6768354551028098E-3</v>
      </c>
      <c r="W173" s="17">
        <v>2.2526173109502002E-3</v>
      </c>
      <c r="X173" s="17">
        <v>1.0505403376534101E-2</v>
      </c>
      <c r="Y173" s="17">
        <v>9.6573698702121496E-3</v>
      </c>
      <c r="Z173" s="17">
        <v>0</v>
      </c>
      <c r="AA173" s="17">
        <v>0</v>
      </c>
      <c r="AB173" s="17">
        <v>2.8152637717438101E-3</v>
      </c>
      <c r="AC173" s="17">
        <v>0</v>
      </c>
      <c r="AD173" s="17">
        <v>0</v>
      </c>
      <c r="AE173" s="17"/>
      <c r="AF173" s="17">
        <v>1.8476063465284801E-3</v>
      </c>
      <c r="AG173" s="17">
        <v>5.4124232792725898E-3</v>
      </c>
      <c r="AH173" s="17"/>
      <c r="AI173" s="17">
        <v>5.5625207523450799E-4</v>
      </c>
      <c r="AJ173" s="17">
        <v>5.5069608144046904E-3</v>
      </c>
      <c r="AK173" s="17"/>
      <c r="AL173" s="17">
        <v>0</v>
      </c>
      <c r="AM173" s="17">
        <v>4.7520942547586301E-3</v>
      </c>
      <c r="AN173" s="17"/>
      <c r="AO173" s="17">
        <v>0</v>
      </c>
      <c r="AP173" s="17">
        <v>4.1948821717274201E-3</v>
      </c>
      <c r="AQ173" s="17"/>
      <c r="AR173" s="17">
        <v>8.9752654972411697E-4</v>
      </c>
      <c r="AS173" s="17">
        <v>2.5285892451757299E-3</v>
      </c>
      <c r="AT173" s="17">
        <v>6.8224478258239801E-3</v>
      </c>
      <c r="AU173" s="17">
        <v>7.4144646843017498E-3</v>
      </c>
    </row>
    <row r="174" spans="2:47" x14ac:dyDescent="0.3"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</row>
    <row r="175" spans="2:47" x14ac:dyDescent="0.3">
      <c r="B175" s="6" t="s">
        <v>156</v>
      </c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</row>
    <row r="176" spans="2:47" x14ac:dyDescent="0.3">
      <c r="B176" s="24" t="s">
        <v>71</v>
      </c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</row>
    <row r="177" spans="2:47" x14ac:dyDescent="0.3">
      <c r="B177" t="s">
        <v>133</v>
      </c>
      <c r="C177" s="17">
        <v>0.33296215337514501</v>
      </c>
      <c r="D177" s="17">
        <v>0.35504430295699202</v>
      </c>
      <c r="E177" s="17">
        <v>0.31108385114091203</v>
      </c>
      <c r="F177" s="17"/>
      <c r="G177" s="17">
        <v>0.328251884741252</v>
      </c>
      <c r="H177" s="17">
        <v>0.382237426689297</v>
      </c>
      <c r="I177" s="17">
        <v>0.32844542162979701</v>
      </c>
      <c r="J177" s="17">
        <v>0.325983709823218</v>
      </c>
      <c r="K177" s="17">
        <v>0.30155151585885198</v>
      </c>
      <c r="L177" s="17">
        <v>0.326427016214759</v>
      </c>
      <c r="M177" s="17"/>
      <c r="N177" s="17">
        <v>0.39089362041047299</v>
      </c>
      <c r="O177" s="17">
        <v>0.32309133522841599</v>
      </c>
      <c r="P177" s="17">
        <v>0.333154477696052</v>
      </c>
      <c r="Q177" s="17">
        <v>0.28248622352149</v>
      </c>
      <c r="R177" s="17"/>
      <c r="S177" s="17">
        <v>0.35463939867891098</v>
      </c>
      <c r="T177" s="17">
        <v>0.288661967284843</v>
      </c>
      <c r="U177" s="17">
        <v>0.31527470555609899</v>
      </c>
      <c r="V177" s="17">
        <v>0.34204625298335001</v>
      </c>
      <c r="W177" s="17">
        <v>0.31854221457367898</v>
      </c>
      <c r="X177" s="17">
        <v>0.32219821605462601</v>
      </c>
      <c r="Y177" s="17">
        <v>0.30701762536123101</v>
      </c>
      <c r="Z177" s="17">
        <v>0.34403840226822802</v>
      </c>
      <c r="AA177" s="17">
        <v>0.32378882156286198</v>
      </c>
      <c r="AB177" s="17">
        <v>0.39927594725397703</v>
      </c>
      <c r="AC177" s="17">
        <v>0.37121935384821902</v>
      </c>
      <c r="AD177" s="17">
        <v>0.33532072153887099</v>
      </c>
      <c r="AE177" s="17"/>
      <c r="AF177" s="17">
        <v>0.37818666613714602</v>
      </c>
      <c r="AG177" s="17">
        <v>0.27355463955694198</v>
      </c>
      <c r="AH177" s="17"/>
      <c r="AI177" s="17">
        <v>1</v>
      </c>
      <c r="AJ177" s="17">
        <v>0</v>
      </c>
      <c r="AK177" s="17"/>
      <c r="AL177" s="17">
        <v>0.81636812785630197</v>
      </c>
      <c r="AM177" s="17">
        <v>0.22101922541003899</v>
      </c>
      <c r="AN177" s="17"/>
      <c r="AO177" s="17">
        <v>0.75745007815349796</v>
      </c>
      <c r="AP177" s="17">
        <v>0.29596293645484101</v>
      </c>
      <c r="AQ177" s="17"/>
      <c r="AR177" s="17">
        <v>0.39655278393379201</v>
      </c>
      <c r="AS177" s="17">
        <v>0.31228802842811498</v>
      </c>
      <c r="AT177" s="17">
        <v>0.31054708635265199</v>
      </c>
      <c r="AU177" s="17">
        <v>0.25548275990004199</v>
      </c>
    </row>
    <row r="178" spans="2:47" x14ac:dyDescent="0.3">
      <c r="B178" t="s">
        <v>134</v>
      </c>
      <c r="C178" s="17">
        <v>0.149141706969775</v>
      </c>
      <c r="D178" s="17">
        <v>0.15652161173905599</v>
      </c>
      <c r="E178" s="17">
        <v>0.142115072002655</v>
      </c>
      <c r="F178" s="17"/>
      <c r="G178" s="17">
        <v>0.17415473122070199</v>
      </c>
      <c r="H178" s="17">
        <v>0.13233936159963</v>
      </c>
      <c r="I178" s="17">
        <v>0.15145672785862099</v>
      </c>
      <c r="J178" s="17">
        <v>0.16857102101529101</v>
      </c>
      <c r="K178" s="17">
        <v>0.160315939613182</v>
      </c>
      <c r="L178" s="17">
        <v>0.12113319886700501</v>
      </c>
      <c r="M178" s="17"/>
      <c r="N178" s="17">
        <v>0.151932810253919</v>
      </c>
      <c r="O178" s="17">
        <v>0.14713119782487899</v>
      </c>
      <c r="P178" s="17">
        <v>0.16269302289442</v>
      </c>
      <c r="Q178" s="17">
        <v>0.13846019207719801</v>
      </c>
      <c r="R178" s="17"/>
      <c r="S178" s="17">
        <v>0.136852653766287</v>
      </c>
      <c r="T178" s="17">
        <v>0.13104912153634299</v>
      </c>
      <c r="U178" s="17">
        <v>0.10864468511901</v>
      </c>
      <c r="V178" s="17">
        <v>0.164242450462982</v>
      </c>
      <c r="W178" s="17">
        <v>0.18867535358358301</v>
      </c>
      <c r="X178" s="17">
        <v>0.18114184246130899</v>
      </c>
      <c r="Y178" s="17">
        <v>0.153862818211775</v>
      </c>
      <c r="Z178" s="17">
        <v>0.16334481283159599</v>
      </c>
      <c r="AA178" s="17">
        <v>0.15917839928199401</v>
      </c>
      <c r="AB178" s="17">
        <v>0.17117377370210901</v>
      </c>
      <c r="AC178" s="17">
        <v>7.8743238931758205E-2</v>
      </c>
      <c r="AD178" s="17">
        <v>0.142658867146017</v>
      </c>
      <c r="AE178" s="17"/>
      <c r="AF178" s="17">
        <v>0.14862054936921501</v>
      </c>
      <c r="AG178" s="17">
        <v>0.15104334324222801</v>
      </c>
      <c r="AH178" s="17"/>
      <c r="AI178" s="17">
        <v>0</v>
      </c>
      <c r="AJ178" s="17">
        <v>0.22358807333709299</v>
      </c>
      <c r="AK178" s="17"/>
      <c r="AL178" s="17">
        <v>7.3104289814982298E-3</v>
      </c>
      <c r="AM178" s="17">
        <v>0.18198575394722799</v>
      </c>
      <c r="AN178" s="17"/>
      <c r="AO178" s="17">
        <v>5.75607730820894E-2</v>
      </c>
      <c r="AP178" s="17">
        <v>0.157124084420073</v>
      </c>
      <c r="AQ178" s="17"/>
      <c r="AR178" s="17">
        <v>0.14595191764462201</v>
      </c>
      <c r="AS178" s="17">
        <v>0.140114708097586</v>
      </c>
      <c r="AT178" s="17">
        <v>0.16724673406635099</v>
      </c>
      <c r="AU178" s="17">
        <v>0.134980310032488</v>
      </c>
    </row>
    <row r="179" spans="2:47" x14ac:dyDescent="0.3">
      <c r="B179" t="s">
        <v>146</v>
      </c>
      <c r="C179" s="17">
        <v>0.22632179617532799</v>
      </c>
      <c r="D179" s="17">
        <v>0.21795923414922899</v>
      </c>
      <c r="E179" s="17">
        <v>0.23470507574904301</v>
      </c>
      <c r="F179" s="17"/>
      <c r="G179" s="17">
        <v>5.9247341258043103E-2</v>
      </c>
      <c r="H179" s="17">
        <v>0.136170263913414</v>
      </c>
      <c r="I179" s="17">
        <v>0.22410253073046499</v>
      </c>
      <c r="J179" s="17">
        <v>0.28203184910984702</v>
      </c>
      <c r="K179" s="17">
        <v>0.27987779681075797</v>
      </c>
      <c r="L179" s="17">
        <v>0.33084596772301</v>
      </c>
      <c r="M179" s="17"/>
      <c r="N179" s="17">
        <v>0.20384887895985601</v>
      </c>
      <c r="O179" s="17">
        <v>0.25177084914015402</v>
      </c>
      <c r="P179" s="17">
        <v>0.18784523124604699</v>
      </c>
      <c r="Q179" s="17">
        <v>0.25687104276262102</v>
      </c>
      <c r="R179" s="17"/>
      <c r="S179" s="17">
        <v>0.18434533325643701</v>
      </c>
      <c r="T179" s="17">
        <v>0.26300527777589899</v>
      </c>
      <c r="U179" s="17">
        <v>0.27823995446646399</v>
      </c>
      <c r="V179" s="17">
        <v>0.24691244117644401</v>
      </c>
      <c r="W179" s="17">
        <v>0.19927715251870401</v>
      </c>
      <c r="X179" s="17">
        <v>0.24150707396051399</v>
      </c>
      <c r="Y179" s="17">
        <v>0.27203731084341198</v>
      </c>
      <c r="Z179" s="17">
        <v>0.14655618630459399</v>
      </c>
      <c r="AA179" s="17">
        <v>0.24367621430504399</v>
      </c>
      <c r="AB179" s="17">
        <v>0.149765565742108</v>
      </c>
      <c r="AC179" s="17">
        <v>0.19506896823273701</v>
      </c>
      <c r="AD179" s="17">
        <v>0.28240260511405202</v>
      </c>
      <c r="AE179" s="17"/>
      <c r="AF179" s="17">
        <v>0.21617020535798201</v>
      </c>
      <c r="AG179" s="17">
        <v>0.24087017092896301</v>
      </c>
      <c r="AH179" s="17"/>
      <c r="AI179" s="17">
        <v>0</v>
      </c>
      <c r="AJ179" s="17">
        <v>0.339293785683217</v>
      </c>
      <c r="AK179" s="17"/>
      <c r="AL179" s="17">
        <v>8.6673202839190194E-2</v>
      </c>
      <c r="AM179" s="17">
        <v>0.258660396129609</v>
      </c>
      <c r="AN179" s="17"/>
      <c r="AO179" s="17">
        <v>6.6567079271750304E-2</v>
      </c>
      <c r="AP179" s="17">
        <v>0.240246336968435</v>
      </c>
      <c r="AQ179" s="17"/>
      <c r="AR179" s="17">
        <v>0.168114773120453</v>
      </c>
      <c r="AS179" s="17">
        <v>0.29696860771598799</v>
      </c>
      <c r="AT179" s="17">
        <v>0.21156405313495699</v>
      </c>
      <c r="AU179" s="17">
        <v>0.28164885494007802</v>
      </c>
    </row>
    <row r="180" spans="2:47" x14ac:dyDescent="0.3">
      <c r="B180" t="s">
        <v>147</v>
      </c>
      <c r="C180" s="17">
        <v>5.6074565023821197E-3</v>
      </c>
      <c r="D180" s="17">
        <v>5.6120393060968103E-3</v>
      </c>
      <c r="E180" s="17">
        <v>5.6243335457900803E-3</v>
      </c>
      <c r="F180" s="17"/>
      <c r="G180" s="17">
        <v>9.7348096609220797E-3</v>
      </c>
      <c r="H180" s="17">
        <v>1.37372041400945E-2</v>
      </c>
      <c r="I180" s="17">
        <v>3.7973092196847001E-3</v>
      </c>
      <c r="J180" s="17">
        <v>3.04769009978919E-3</v>
      </c>
      <c r="K180" s="17">
        <v>2.7009700388863898E-3</v>
      </c>
      <c r="L180" s="17">
        <v>1.7689241140540399E-3</v>
      </c>
      <c r="M180" s="17"/>
      <c r="N180" s="17">
        <v>2.5719617168582301E-3</v>
      </c>
      <c r="O180" s="17">
        <v>7.3897848720429499E-3</v>
      </c>
      <c r="P180" s="17">
        <v>5.5642897256607702E-3</v>
      </c>
      <c r="Q180" s="17">
        <v>7.1524254135842498E-3</v>
      </c>
      <c r="R180" s="17"/>
      <c r="S180" s="17">
        <v>1.5435769413934399E-2</v>
      </c>
      <c r="T180" s="17">
        <v>1.25133204358369E-3</v>
      </c>
      <c r="U180" s="17">
        <v>0</v>
      </c>
      <c r="V180" s="17">
        <v>2.4661035242986001E-3</v>
      </c>
      <c r="W180" s="17">
        <v>6.4296266807705397E-3</v>
      </c>
      <c r="X180" s="17">
        <v>7.7872904443869601E-3</v>
      </c>
      <c r="Y180" s="17">
        <v>3.6221900036675198E-3</v>
      </c>
      <c r="Z180" s="17">
        <v>6.8535054782542697E-3</v>
      </c>
      <c r="AA180" s="17">
        <v>6.4532732906805498E-3</v>
      </c>
      <c r="AB180" s="17">
        <v>4.5657250053643302E-3</v>
      </c>
      <c r="AC180" s="17">
        <v>0</v>
      </c>
      <c r="AD180" s="17">
        <v>7.5869707428798299E-3</v>
      </c>
      <c r="AE180" s="17"/>
      <c r="AF180" s="17">
        <v>5.6018922148996404E-3</v>
      </c>
      <c r="AG180" s="17">
        <v>5.6603082647372401E-3</v>
      </c>
      <c r="AH180" s="17"/>
      <c r="AI180" s="17">
        <v>0</v>
      </c>
      <c r="AJ180" s="17">
        <v>8.4065042647209504E-3</v>
      </c>
      <c r="AK180" s="17"/>
      <c r="AL180" s="17">
        <v>5.2971359507370799E-3</v>
      </c>
      <c r="AM180" s="17">
        <v>5.6793178218376298E-3</v>
      </c>
      <c r="AN180" s="17"/>
      <c r="AO180" s="17">
        <v>8.7113392180652397E-3</v>
      </c>
      <c r="AP180" s="17">
        <v>5.3369158740410299E-3</v>
      </c>
      <c r="AQ180" s="17"/>
      <c r="AR180" s="17">
        <v>1.01679585081824E-2</v>
      </c>
      <c r="AS180" s="17">
        <v>3.76961337587062E-3</v>
      </c>
      <c r="AT180" s="17">
        <v>2.30362525704193E-3</v>
      </c>
      <c r="AU180" s="17">
        <v>4.1974909977111896E-3</v>
      </c>
    </row>
    <row r="181" spans="2:47" x14ac:dyDescent="0.3">
      <c r="B181" t="s">
        <v>148</v>
      </c>
      <c r="C181" s="17">
        <v>5.5797084818910297E-2</v>
      </c>
      <c r="D181" s="17">
        <v>4.9725357047549802E-2</v>
      </c>
      <c r="E181" s="17">
        <v>6.1925957320449303E-2</v>
      </c>
      <c r="F181" s="17"/>
      <c r="G181" s="17">
        <v>6.6736246571301006E-2</v>
      </c>
      <c r="H181" s="17">
        <v>6.6793938309746198E-2</v>
      </c>
      <c r="I181" s="17">
        <v>4.1462729579223E-2</v>
      </c>
      <c r="J181" s="17">
        <v>3.59751061420054E-2</v>
      </c>
      <c r="K181" s="17">
        <v>7.0605025677540095E-2</v>
      </c>
      <c r="L181" s="17">
        <v>5.74390706284841E-2</v>
      </c>
      <c r="M181" s="17"/>
      <c r="N181" s="17">
        <v>5.22401320069859E-2</v>
      </c>
      <c r="O181" s="17">
        <v>5.1586971701578901E-2</v>
      </c>
      <c r="P181" s="17">
        <v>6.4639004400117897E-2</v>
      </c>
      <c r="Q181" s="17">
        <v>5.7048522615930297E-2</v>
      </c>
      <c r="R181" s="17"/>
      <c r="S181" s="17">
        <v>5.0311597916173199E-2</v>
      </c>
      <c r="T181" s="17">
        <v>7.8927149631216303E-2</v>
      </c>
      <c r="U181" s="17">
        <v>5.3318379952868297E-2</v>
      </c>
      <c r="V181" s="17">
        <v>4.30042479107135E-2</v>
      </c>
      <c r="W181" s="17">
        <v>4.8739100986628398E-2</v>
      </c>
      <c r="X181" s="17">
        <v>3.0121649039554999E-2</v>
      </c>
      <c r="Y181" s="17">
        <v>5.17476103378611E-2</v>
      </c>
      <c r="Z181" s="17">
        <v>7.8025017453411102E-2</v>
      </c>
      <c r="AA181" s="17">
        <v>4.99882778963925E-2</v>
      </c>
      <c r="AB181" s="17">
        <v>7.6798174200120001E-2</v>
      </c>
      <c r="AC181" s="17">
        <v>5.3631071945477601E-2</v>
      </c>
      <c r="AD181" s="17">
        <v>6.2651493323913093E-2</v>
      </c>
      <c r="AE181" s="17"/>
      <c r="AF181" s="17">
        <v>5.7607044394486502E-2</v>
      </c>
      <c r="AG181" s="17">
        <v>5.3843961621261198E-2</v>
      </c>
      <c r="AH181" s="17"/>
      <c r="AI181" s="17">
        <v>0</v>
      </c>
      <c r="AJ181" s="17">
        <v>8.3649053949843996E-2</v>
      </c>
      <c r="AK181" s="17"/>
      <c r="AL181" s="17">
        <v>5.9588378530035704E-3</v>
      </c>
      <c r="AM181" s="17">
        <v>6.73381901931243E-2</v>
      </c>
      <c r="AN181" s="17"/>
      <c r="AO181" s="17">
        <v>6.7480037475938504E-3</v>
      </c>
      <c r="AP181" s="17">
        <v>6.0072300871868302E-2</v>
      </c>
      <c r="AQ181" s="17"/>
      <c r="AR181" s="17">
        <v>7.3663347334475299E-2</v>
      </c>
      <c r="AS181" s="17">
        <v>4.3992247464821499E-2</v>
      </c>
      <c r="AT181" s="17">
        <v>4.9673639358394001E-2</v>
      </c>
      <c r="AU181" s="17">
        <v>4.3995000873590498E-2</v>
      </c>
    </row>
    <row r="182" spans="2:47" x14ac:dyDescent="0.3">
      <c r="B182" t="s">
        <v>149</v>
      </c>
      <c r="C182" s="17">
        <v>3.8633372007950702E-2</v>
      </c>
      <c r="D182" s="17">
        <v>4.3101025237847597E-2</v>
      </c>
      <c r="E182" s="17">
        <v>3.4426979496056297E-2</v>
      </c>
      <c r="F182" s="17"/>
      <c r="G182" s="17">
        <v>1.13535614100498E-2</v>
      </c>
      <c r="H182" s="17">
        <v>2.5656868770171998E-2</v>
      </c>
      <c r="I182" s="17">
        <v>2.9890353483249199E-2</v>
      </c>
      <c r="J182" s="17">
        <v>3.1661197223990398E-2</v>
      </c>
      <c r="K182" s="17">
        <v>5.7864045267527302E-2</v>
      </c>
      <c r="L182" s="17">
        <v>6.7099673110728703E-2</v>
      </c>
      <c r="M182" s="17"/>
      <c r="N182" s="17">
        <v>3.8722486753077101E-2</v>
      </c>
      <c r="O182" s="17">
        <v>4.71446461853667E-2</v>
      </c>
      <c r="P182" s="17">
        <v>3.5276180836692102E-2</v>
      </c>
      <c r="Q182" s="17">
        <v>3.3200495606659802E-2</v>
      </c>
      <c r="R182" s="17"/>
      <c r="S182" s="17">
        <v>1.92103966768974E-2</v>
      </c>
      <c r="T182" s="17">
        <v>5.9094053977091603E-2</v>
      </c>
      <c r="U182" s="17">
        <v>4.9248188177908901E-2</v>
      </c>
      <c r="V182" s="17">
        <v>2.25874719137482E-2</v>
      </c>
      <c r="W182" s="17">
        <v>2.5601538103355699E-2</v>
      </c>
      <c r="X182" s="17">
        <v>2.9297775176488801E-2</v>
      </c>
      <c r="Y182" s="17">
        <v>2.01943140751672E-2</v>
      </c>
      <c r="Z182" s="17">
        <v>3.90320634124963E-2</v>
      </c>
      <c r="AA182" s="17">
        <v>3.7163890285966297E-2</v>
      </c>
      <c r="AB182" s="17">
        <v>5.4185621431115598E-2</v>
      </c>
      <c r="AC182" s="17">
        <v>9.3089166908118803E-2</v>
      </c>
      <c r="AD182" s="17">
        <v>3.5350881593556899E-2</v>
      </c>
      <c r="AE182" s="17"/>
      <c r="AF182" s="17">
        <v>4.3988469544444297E-2</v>
      </c>
      <c r="AG182" s="17">
        <v>3.09383880236721E-2</v>
      </c>
      <c r="AH182" s="17"/>
      <c r="AI182" s="17">
        <v>0</v>
      </c>
      <c r="AJ182" s="17">
        <v>5.7917811115863603E-2</v>
      </c>
      <c r="AK182" s="17"/>
      <c r="AL182" s="17">
        <v>1.9161349944851701E-2</v>
      </c>
      <c r="AM182" s="17">
        <v>4.3142532585628703E-2</v>
      </c>
      <c r="AN182" s="17"/>
      <c r="AO182" s="17">
        <v>2.73361810031626E-2</v>
      </c>
      <c r="AP182" s="17">
        <v>3.9618057781508398E-2</v>
      </c>
      <c r="AQ182" s="17"/>
      <c r="AR182" s="17">
        <v>2.64251841067073E-2</v>
      </c>
      <c r="AS182" s="17">
        <v>5.8670189023814101E-2</v>
      </c>
      <c r="AT182" s="17">
        <v>3.04791086185645E-2</v>
      </c>
      <c r="AU182" s="17">
        <v>5.1788207093380501E-2</v>
      </c>
    </row>
    <row r="183" spans="2:47" x14ac:dyDescent="0.3">
      <c r="B183" t="s">
        <v>150</v>
      </c>
      <c r="C183" s="17">
        <v>2.9457703498796999E-2</v>
      </c>
      <c r="D183" s="17">
        <v>2.9422578359363401E-2</v>
      </c>
      <c r="E183" s="17">
        <v>2.9604050382185401E-2</v>
      </c>
      <c r="F183" s="17"/>
      <c r="G183" s="17">
        <v>5.6091043940259599E-2</v>
      </c>
      <c r="H183" s="17">
        <v>3.5153067973354497E-2</v>
      </c>
      <c r="I183" s="17">
        <v>2.66328515992614E-2</v>
      </c>
      <c r="J183" s="17">
        <v>2.45391187446211E-2</v>
      </c>
      <c r="K183" s="17">
        <v>1.45637613810424E-2</v>
      </c>
      <c r="L183" s="17">
        <v>2.3464189471169801E-2</v>
      </c>
      <c r="M183" s="17"/>
      <c r="N183" s="17">
        <v>3.5159176742929801E-2</v>
      </c>
      <c r="O183" s="17">
        <v>1.8124536881982199E-2</v>
      </c>
      <c r="P183" s="17">
        <v>3.1344320024081003E-2</v>
      </c>
      <c r="Q183" s="17">
        <v>3.23646947443261E-2</v>
      </c>
      <c r="R183" s="17"/>
      <c r="S183" s="17">
        <v>3.96973320503336E-2</v>
      </c>
      <c r="T183" s="17">
        <v>2.1205173989940599E-2</v>
      </c>
      <c r="U183" s="17">
        <v>2.4044185729911901E-2</v>
      </c>
      <c r="V183" s="17">
        <v>2.9912915824803401E-2</v>
      </c>
      <c r="W183" s="17">
        <v>2.6612992637360298E-2</v>
      </c>
      <c r="X183" s="17">
        <v>4.0677822327120902E-2</v>
      </c>
      <c r="Y183" s="17">
        <v>1.54614256246979E-2</v>
      </c>
      <c r="Z183" s="17">
        <v>4.2757698630913603E-2</v>
      </c>
      <c r="AA183" s="17">
        <v>4.1188136548164903E-2</v>
      </c>
      <c r="AB183" s="17">
        <v>2.69627986866889E-2</v>
      </c>
      <c r="AC183" s="17">
        <v>1.8201255549854401E-2</v>
      </c>
      <c r="AD183" s="17">
        <v>6.5320270061971402E-3</v>
      </c>
      <c r="AE183" s="17"/>
      <c r="AF183" s="17">
        <v>2.9911047921360599E-2</v>
      </c>
      <c r="AG183" s="17">
        <v>2.90940060264894E-2</v>
      </c>
      <c r="AH183" s="17"/>
      <c r="AI183" s="17">
        <v>0</v>
      </c>
      <c r="AJ183" s="17">
        <v>4.4161967192491401E-2</v>
      </c>
      <c r="AK183" s="17"/>
      <c r="AL183" s="17">
        <v>5.7096907934688903E-3</v>
      </c>
      <c r="AM183" s="17">
        <v>3.4957060593918302E-2</v>
      </c>
      <c r="AN183" s="17"/>
      <c r="AO183" s="17">
        <v>1.27827275708467E-2</v>
      </c>
      <c r="AP183" s="17">
        <v>3.0911127767158E-2</v>
      </c>
      <c r="AQ183" s="17"/>
      <c r="AR183" s="17">
        <v>3.9219991590162602E-2</v>
      </c>
      <c r="AS183" s="17">
        <v>2.1067263202802802E-2</v>
      </c>
      <c r="AT183" s="17">
        <v>3.01873583829173E-2</v>
      </c>
      <c r="AU183" s="17">
        <v>1.7858432059764999E-2</v>
      </c>
    </row>
    <row r="184" spans="2:47" x14ac:dyDescent="0.3">
      <c r="B184" t="s">
        <v>139</v>
      </c>
      <c r="C184" s="17">
        <v>1.33124607103332E-2</v>
      </c>
      <c r="D184" s="17">
        <v>2.1375764878143501E-2</v>
      </c>
      <c r="E184" s="17">
        <v>5.5059668508958904E-3</v>
      </c>
      <c r="F184" s="17"/>
      <c r="G184" s="17">
        <v>4.8876586115198302E-2</v>
      </c>
      <c r="H184" s="17">
        <v>2.7772804775332501E-2</v>
      </c>
      <c r="I184" s="17">
        <v>6.9576670008470801E-3</v>
      </c>
      <c r="J184" s="17">
        <v>3.5907244441133598E-3</v>
      </c>
      <c r="K184" s="17">
        <v>0</v>
      </c>
      <c r="L184" s="17">
        <v>0</v>
      </c>
      <c r="M184" s="17"/>
      <c r="N184" s="17">
        <v>1.17398401495643E-2</v>
      </c>
      <c r="O184" s="17">
        <v>8.60614153607887E-3</v>
      </c>
      <c r="P184" s="17">
        <v>1.8298776010000101E-2</v>
      </c>
      <c r="Q184" s="17">
        <v>1.5711709581791501E-2</v>
      </c>
      <c r="R184" s="17"/>
      <c r="S184" s="17">
        <v>2.704653573768E-2</v>
      </c>
      <c r="T184" s="17">
        <v>4.10228321589989E-3</v>
      </c>
      <c r="U184" s="17">
        <v>4.4577349159813998E-3</v>
      </c>
      <c r="V184" s="17">
        <v>1.17641591916558E-2</v>
      </c>
      <c r="W184" s="17">
        <v>2.5068555705628898E-2</v>
      </c>
      <c r="X184" s="17">
        <v>1.5023077250919E-2</v>
      </c>
      <c r="Y184" s="17">
        <v>2.0885381581315001E-2</v>
      </c>
      <c r="Z184" s="17">
        <v>2.2225796126069199E-2</v>
      </c>
      <c r="AA184" s="17">
        <v>1.2136899812360699E-2</v>
      </c>
      <c r="AB184" s="17">
        <v>0</v>
      </c>
      <c r="AC184" s="17">
        <v>6.8940488999460099E-3</v>
      </c>
      <c r="AD184" s="17">
        <v>7.7521001583083504E-3</v>
      </c>
      <c r="AE184" s="17"/>
      <c r="AF184" s="17">
        <v>8.9854066664896808E-3</v>
      </c>
      <c r="AG184" s="17">
        <v>1.9171046295052799E-2</v>
      </c>
      <c r="AH184" s="17"/>
      <c r="AI184" s="17">
        <v>0</v>
      </c>
      <c r="AJ184" s="17">
        <v>1.9957579285332799E-2</v>
      </c>
      <c r="AK184" s="17"/>
      <c r="AL184" s="17">
        <v>1.68552214009965E-2</v>
      </c>
      <c r="AM184" s="17">
        <v>1.2492059172643901E-2</v>
      </c>
      <c r="AN184" s="17"/>
      <c r="AO184" s="17">
        <v>1.1250744851342099E-2</v>
      </c>
      <c r="AP184" s="17">
        <v>1.34921639900783E-2</v>
      </c>
      <c r="AQ184" s="17"/>
      <c r="AR184" s="17">
        <v>2.3762945435959599E-2</v>
      </c>
      <c r="AS184" s="17">
        <v>2.4877368962075699E-3</v>
      </c>
      <c r="AT184" s="17">
        <v>1.0390924992075799E-2</v>
      </c>
      <c r="AU184" s="17">
        <v>1.1785538510833001E-2</v>
      </c>
    </row>
    <row r="185" spans="2:47" x14ac:dyDescent="0.3">
      <c r="B185" t="s">
        <v>151</v>
      </c>
      <c r="C185" s="17">
        <v>6.6669366651461604E-3</v>
      </c>
      <c r="D185" s="17">
        <v>7.3998829684050202E-3</v>
      </c>
      <c r="E185" s="17">
        <v>5.9781036109763097E-3</v>
      </c>
      <c r="F185" s="17"/>
      <c r="G185" s="17">
        <v>1.21979249335763E-2</v>
      </c>
      <c r="H185" s="17">
        <v>9.1812398710740192E-3</v>
      </c>
      <c r="I185" s="17">
        <v>7.1875629886186199E-3</v>
      </c>
      <c r="J185" s="17">
        <v>2.6244583534274901E-3</v>
      </c>
      <c r="K185" s="17">
        <v>3.53605086861226E-3</v>
      </c>
      <c r="L185" s="17">
        <v>5.91429066420056E-3</v>
      </c>
      <c r="M185" s="17"/>
      <c r="N185" s="17">
        <v>6.1336677947582104E-3</v>
      </c>
      <c r="O185" s="17">
        <v>8.7351781578442703E-3</v>
      </c>
      <c r="P185" s="17">
        <v>6.3438972562228401E-3</v>
      </c>
      <c r="Q185" s="17">
        <v>5.47342771711006E-3</v>
      </c>
      <c r="R185" s="17"/>
      <c r="S185" s="17">
        <v>1.13862317172019E-2</v>
      </c>
      <c r="T185" s="17">
        <v>3.8356186983976399E-3</v>
      </c>
      <c r="U185" s="17">
        <v>2.4163322952549499E-2</v>
      </c>
      <c r="V185" s="17">
        <v>6.8629052462486698E-3</v>
      </c>
      <c r="W185" s="17">
        <v>5.4927677630439101E-3</v>
      </c>
      <c r="X185" s="17">
        <v>4.00532899014522E-3</v>
      </c>
      <c r="Y185" s="17">
        <v>0</v>
      </c>
      <c r="Z185" s="17">
        <v>4.1570878503439396E-3</v>
      </c>
      <c r="AA185" s="17">
        <v>8.5305098649814896E-3</v>
      </c>
      <c r="AB185" s="17">
        <v>0</v>
      </c>
      <c r="AC185" s="17">
        <v>0</v>
      </c>
      <c r="AD185" s="17">
        <v>5.7743898581261296E-3</v>
      </c>
      <c r="AE185" s="17"/>
      <c r="AF185" s="17">
        <v>6.8862369925502603E-3</v>
      </c>
      <c r="AG185" s="17">
        <v>6.4295313270123699E-3</v>
      </c>
      <c r="AH185" s="17"/>
      <c r="AI185" s="17">
        <v>0</v>
      </c>
      <c r="AJ185" s="17">
        <v>9.9948401711839902E-3</v>
      </c>
      <c r="AK185" s="17"/>
      <c r="AL185" s="17">
        <v>0</v>
      </c>
      <c r="AM185" s="17">
        <v>8.2108075526655094E-3</v>
      </c>
      <c r="AN185" s="17"/>
      <c r="AO185" s="17">
        <v>0</v>
      </c>
      <c r="AP185" s="17">
        <v>7.2480402053622297E-3</v>
      </c>
      <c r="AQ185" s="17"/>
      <c r="AR185" s="17">
        <v>1.02274846370981E-2</v>
      </c>
      <c r="AS185" s="17">
        <v>6.2979726224375396E-3</v>
      </c>
      <c r="AT185" s="17">
        <v>5.1427097325492397E-3</v>
      </c>
      <c r="AU185" s="17">
        <v>1.5311359229808401E-3</v>
      </c>
    </row>
    <row r="186" spans="2:47" x14ac:dyDescent="0.3">
      <c r="B186" t="s">
        <v>152</v>
      </c>
      <c r="C186" s="17">
        <v>1.5397150442979599E-2</v>
      </c>
      <c r="D186" s="17">
        <v>1.35007815115791E-2</v>
      </c>
      <c r="E186" s="17">
        <v>1.7303641483719798E-2</v>
      </c>
      <c r="F186" s="17"/>
      <c r="G186" s="17">
        <v>8.96542396683782E-3</v>
      </c>
      <c r="H186" s="17">
        <v>1.41374224069918E-2</v>
      </c>
      <c r="I186" s="17">
        <v>1.6335836488857901E-2</v>
      </c>
      <c r="J186" s="17">
        <v>1.9731223361493699E-2</v>
      </c>
      <c r="K186" s="17">
        <v>1.3984173803936399E-2</v>
      </c>
      <c r="L186" s="17">
        <v>1.7345185603682801E-2</v>
      </c>
      <c r="M186" s="17"/>
      <c r="N186" s="17">
        <v>1.2002910567778399E-2</v>
      </c>
      <c r="O186" s="17">
        <v>1.37511108314442E-2</v>
      </c>
      <c r="P186" s="17">
        <v>1.5987916295192601E-2</v>
      </c>
      <c r="Q186" s="17">
        <v>1.86937479895074E-2</v>
      </c>
      <c r="R186" s="17"/>
      <c r="S186" s="17">
        <v>1.12889513588844E-2</v>
      </c>
      <c r="T186" s="17">
        <v>3.2485691637410503E-2</v>
      </c>
      <c r="U186" s="17">
        <v>1.14254501273072E-2</v>
      </c>
      <c r="V186" s="17">
        <v>9.1856815083730496E-3</v>
      </c>
      <c r="W186" s="17">
        <v>7.7211784027140604E-3</v>
      </c>
      <c r="X186" s="17">
        <v>1.72337254824718E-2</v>
      </c>
      <c r="Y186" s="17">
        <v>1.0631600812663899E-2</v>
      </c>
      <c r="Z186" s="17">
        <v>2.1290068989826699E-2</v>
      </c>
      <c r="AA186" s="17">
        <v>1.3236195133163599E-2</v>
      </c>
      <c r="AB186" s="17">
        <v>9.2220364073163294E-3</v>
      </c>
      <c r="AC186" s="17">
        <v>3.2473950522147799E-2</v>
      </c>
      <c r="AD186" s="17">
        <v>4.94088584423771E-3</v>
      </c>
      <c r="AE186" s="17"/>
      <c r="AF186" s="17">
        <v>1.6078660189283299E-2</v>
      </c>
      <c r="AG186" s="17">
        <v>1.46162387739512E-2</v>
      </c>
      <c r="AH186" s="17"/>
      <c r="AI186" s="17">
        <v>0</v>
      </c>
      <c r="AJ186" s="17">
        <v>2.3082873814263601E-2</v>
      </c>
      <c r="AK186" s="17"/>
      <c r="AL186" s="17">
        <v>3.24581909802484E-3</v>
      </c>
      <c r="AM186" s="17">
        <v>1.8211049486921701E-2</v>
      </c>
      <c r="AN186" s="17"/>
      <c r="AO186" s="17">
        <v>7.5469786297095998E-3</v>
      </c>
      <c r="AP186" s="17">
        <v>1.6081387126349302E-2</v>
      </c>
      <c r="AQ186" s="17"/>
      <c r="AR186" s="17">
        <v>1.2141279360259201E-2</v>
      </c>
      <c r="AS186" s="17">
        <v>1.33992042900902E-2</v>
      </c>
      <c r="AT186" s="17">
        <v>1.9533991044581998E-2</v>
      </c>
      <c r="AU186" s="17">
        <v>1.84004234467296E-2</v>
      </c>
    </row>
    <row r="187" spans="2:47" x14ac:dyDescent="0.3">
      <c r="B187" t="s">
        <v>153</v>
      </c>
      <c r="C187" s="17">
        <v>8.8816069576528406E-2</v>
      </c>
      <c r="D187" s="17">
        <v>7.0771283571313806E-2</v>
      </c>
      <c r="E187" s="17">
        <v>0.10598273317941501</v>
      </c>
      <c r="F187" s="17"/>
      <c r="G187" s="17">
        <v>0.12005071871326101</v>
      </c>
      <c r="H187" s="17">
        <v>0.11656838499757299</v>
      </c>
      <c r="I187" s="17">
        <v>0.13475042268131601</v>
      </c>
      <c r="J187" s="17">
        <v>6.84807651619328E-2</v>
      </c>
      <c r="K187" s="17">
        <v>6.9092970471785198E-2</v>
      </c>
      <c r="L187" s="17">
        <v>3.7961007103432802E-2</v>
      </c>
      <c r="M187" s="17"/>
      <c r="N187" s="17">
        <v>7.1597832638357797E-2</v>
      </c>
      <c r="O187" s="17">
        <v>8.5475351538610397E-2</v>
      </c>
      <c r="P187" s="17">
        <v>9.6667219751480099E-2</v>
      </c>
      <c r="Q187" s="17">
        <v>0.104495224077719</v>
      </c>
      <c r="R187" s="17"/>
      <c r="S187" s="17">
        <v>9.6824634221721606E-2</v>
      </c>
      <c r="T187" s="17">
        <v>8.2947148599106096E-2</v>
      </c>
      <c r="U187" s="17">
        <v>9.5248074792567694E-2</v>
      </c>
      <c r="V187" s="17">
        <v>9.4629034905752807E-2</v>
      </c>
      <c r="W187" s="17">
        <v>0.10049179868597601</v>
      </c>
      <c r="X187" s="17">
        <v>7.6945543847560596E-2</v>
      </c>
      <c r="Y187" s="17">
        <v>9.1472952003822799E-2</v>
      </c>
      <c r="Z187" s="17">
        <v>9.8179560441837205E-2</v>
      </c>
      <c r="AA187" s="17">
        <v>7.2772304366426399E-2</v>
      </c>
      <c r="AB187" s="17">
        <v>7.3531467662008604E-2</v>
      </c>
      <c r="AC187" s="17">
        <v>0.117956876902995</v>
      </c>
      <c r="AD187" s="17">
        <v>8.7117220932819706E-2</v>
      </c>
      <c r="AE187" s="17"/>
      <c r="AF187" s="17">
        <v>7.0629762804004098E-2</v>
      </c>
      <c r="AG187" s="17">
        <v>0.112706758947586</v>
      </c>
      <c r="AH187" s="17"/>
      <c r="AI187" s="17">
        <v>0</v>
      </c>
      <c r="AJ187" s="17">
        <v>0.133149970464088</v>
      </c>
      <c r="AK187" s="17"/>
      <c r="AL187" s="17">
        <v>2.5378902957454E-2</v>
      </c>
      <c r="AM187" s="17">
        <v>0.103506293835282</v>
      </c>
      <c r="AN187" s="17"/>
      <c r="AO187" s="17">
        <v>3.5247716674067002E-2</v>
      </c>
      <c r="AP187" s="17">
        <v>9.3485194405312305E-2</v>
      </c>
      <c r="AQ187" s="17"/>
      <c r="AR187" s="17">
        <v>7.0189280545298702E-2</v>
      </c>
      <c r="AS187" s="17">
        <v>6.7724289796337295E-2</v>
      </c>
      <c r="AT187" s="17">
        <v>0.119552178098199</v>
      </c>
      <c r="AU187" s="17">
        <v>0.107909960895854</v>
      </c>
    </row>
    <row r="188" spans="2:47" x14ac:dyDescent="0.3">
      <c r="B188" t="s">
        <v>154</v>
      </c>
      <c r="C188" s="17">
        <v>2.3530893001141001E-2</v>
      </c>
      <c r="D188" s="17">
        <v>2.07388324151981E-2</v>
      </c>
      <c r="E188" s="17">
        <v>2.5947793933613201E-2</v>
      </c>
      <c r="F188" s="17"/>
      <c r="G188" s="17">
        <v>5.90938010970243E-2</v>
      </c>
      <c r="H188" s="17">
        <v>1.83100258095646E-2</v>
      </c>
      <c r="I188" s="17">
        <v>1.9126174553311E-2</v>
      </c>
      <c r="J188" s="17">
        <v>2.36555449814684E-2</v>
      </c>
      <c r="K188" s="17">
        <v>2.18682709670962E-2</v>
      </c>
      <c r="L188" s="17">
        <v>8.8356751638104594E-3</v>
      </c>
      <c r="M188" s="17"/>
      <c r="N188" s="17">
        <v>1.50134186319285E-2</v>
      </c>
      <c r="O188" s="17">
        <v>2.22355070270365E-2</v>
      </c>
      <c r="P188" s="17">
        <v>2.2718015354450099E-2</v>
      </c>
      <c r="Q188" s="17">
        <v>3.1891191913088902E-2</v>
      </c>
      <c r="R188" s="17"/>
      <c r="S188" s="17">
        <v>4.6224746276205202E-2</v>
      </c>
      <c r="T188" s="17">
        <v>1.8100327041486799E-2</v>
      </c>
      <c r="U188" s="17">
        <v>1.7612247446334599E-2</v>
      </c>
      <c r="V188" s="17">
        <v>1.8187064579288301E-2</v>
      </c>
      <c r="W188" s="17">
        <v>2.48807554428997E-2</v>
      </c>
      <c r="X188" s="17">
        <v>1.2053191462476199E-2</v>
      </c>
      <c r="Y188" s="17">
        <v>3.0715572747270301E-2</v>
      </c>
      <c r="Z188" s="17">
        <v>5.0698717713684701E-3</v>
      </c>
      <c r="AA188" s="17">
        <v>2.0382011990709201E-2</v>
      </c>
      <c r="AB188" s="17">
        <v>2.3188457302965301E-2</v>
      </c>
      <c r="AC188" s="17">
        <v>3.2722068258746101E-2</v>
      </c>
      <c r="AD188" s="17">
        <v>6.9384703801023103E-3</v>
      </c>
      <c r="AE188" s="17"/>
      <c r="AF188" s="17">
        <v>1.02230808212108E-2</v>
      </c>
      <c r="AG188" s="17">
        <v>3.9122389482318297E-2</v>
      </c>
      <c r="AH188" s="17"/>
      <c r="AI188" s="17">
        <v>0</v>
      </c>
      <c r="AJ188" s="17">
        <v>3.5276698496502001E-2</v>
      </c>
      <c r="AK188" s="17"/>
      <c r="AL188" s="17">
        <v>6.4399251428912396E-3</v>
      </c>
      <c r="AM188" s="17">
        <v>2.7488669869462599E-2</v>
      </c>
      <c r="AN188" s="17"/>
      <c r="AO188" s="17">
        <v>3.9725334037126001E-3</v>
      </c>
      <c r="AP188" s="17">
        <v>2.5235638759759201E-2</v>
      </c>
      <c r="AQ188" s="17"/>
      <c r="AR188" s="17">
        <v>1.11654555774514E-2</v>
      </c>
      <c r="AS188" s="17">
        <v>1.98962386827508E-2</v>
      </c>
      <c r="AT188" s="17">
        <v>2.4700722587862399E-2</v>
      </c>
      <c r="AU188" s="17">
        <v>5.8428488383341401E-2</v>
      </c>
    </row>
    <row r="189" spans="2:47" x14ac:dyDescent="0.3">
      <c r="B189" t="s">
        <v>155</v>
      </c>
      <c r="C189" s="17">
        <v>1.4355216255583499E-2</v>
      </c>
      <c r="D189" s="17">
        <v>8.8273058592257102E-3</v>
      </c>
      <c r="E189" s="17">
        <v>1.97964413042881E-2</v>
      </c>
      <c r="F189" s="17"/>
      <c r="G189" s="17">
        <v>4.5245926371572799E-2</v>
      </c>
      <c r="H189" s="17">
        <v>2.1941990743755899E-2</v>
      </c>
      <c r="I189" s="17">
        <v>9.8544121867484898E-3</v>
      </c>
      <c r="J189" s="17">
        <v>1.0107591538802699E-2</v>
      </c>
      <c r="K189" s="17">
        <v>4.0394792407809502E-3</v>
      </c>
      <c r="L189" s="17">
        <v>1.76580133566291E-3</v>
      </c>
      <c r="M189" s="17"/>
      <c r="N189" s="17">
        <v>8.1432633735139103E-3</v>
      </c>
      <c r="O189" s="17">
        <v>1.49573890745665E-2</v>
      </c>
      <c r="P189" s="17">
        <v>1.9467648509583699E-2</v>
      </c>
      <c r="Q189" s="17">
        <v>1.6151101978972099E-2</v>
      </c>
      <c r="R189" s="17"/>
      <c r="S189" s="17">
        <v>6.7364189293326604E-3</v>
      </c>
      <c r="T189" s="17">
        <v>1.5334854568782899E-2</v>
      </c>
      <c r="U189" s="17">
        <v>1.8323070762997402E-2</v>
      </c>
      <c r="V189" s="17">
        <v>8.1992707723416297E-3</v>
      </c>
      <c r="W189" s="17">
        <v>2.24669649156552E-2</v>
      </c>
      <c r="X189" s="17">
        <v>2.2007463502427001E-2</v>
      </c>
      <c r="Y189" s="17">
        <v>2.2351198397116599E-2</v>
      </c>
      <c r="Z189" s="17">
        <v>2.84699284410606E-2</v>
      </c>
      <c r="AA189" s="17">
        <v>1.1505065661255E-2</v>
      </c>
      <c r="AB189" s="17">
        <v>1.1330432606226799E-2</v>
      </c>
      <c r="AC189" s="17">
        <v>0</v>
      </c>
      <c r="AD189" s="17">
        <v>1.4973366360918601E-2</v>
      </c>
      <c r="AE189" s="17"/>
      <c r="AF189" s="17">
        <v>7.1109775869283697E-3</v>
      </c>
      <c r="AG189" s="17">
        <v>2.2949217509785701E-2</v>
      </c>
      <c r="AH189" s="17"/>
      <c r="AI189" s="17">
        <v>0</v>
      </c>
      <c r="AJ189" s="17">
        <v>2.1520842225399101E-2</v>
      </c>
      <c r="AK189" s="17"/>
      <c r="AL189" s="17">
        <v>1.60135718158173E-3</v>
      </c>
      <c r="AM189" s="17">
        <v>1.7308643401638998E-2</v>
      </c>
      <c r="AN189" s="17"/>
      <c r="AO189" s="17">
        <v>4.8258443941623097E-3</v>
      </c>
      <c r="AP189" s="17">
        <v>1.5185815375214601E-2</v>
      </c>
      <c r="AQ189" s="17"/>
      <c r="AR189" s="17">
        <v>1.24175982055377E-2</v>
      </c>
      <c r="AS189" s="17">
        <v>1.33239004031781E-2</v>
      </c>
      <c r="AT189" s="17">
        <v>1.8677868373853601E-2</v>
      </c>
      <c r="AU189" s="17">
        <v>1.1993396943207E-2</v>
      </c>
    </row>
    <row r="190" spans="2:47" x14ac:dyDescent="0.3"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</row>
    <row r="191" spans="2:47" x14ac:dyDescent="0.3">
      <c r="B191" s="6" t="s">
        <v>175</v>
      </c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</row>
    <row r="192" spans="2:47" x14ac:dyDescent="0.3">
      <c r="B192" s="24" t="s">
        <v>71</v>
      </c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</row>
    <row r="193" spans="2:47" x14ac:dyDescent="0.3">
      <c r="B193" t="s">
        <v>164</v>
      </c>
      <c r="C193" s="17">
        <v>0.36286962646373799</v>
      </c>
      <c r="D193" s="17">
        <v>0.37617678977670799</v>
      </c>
      <c r="E193" s="17">
        <v>0.35005839454292098</v>
      </c>
      <c r="F193" s="17"/>
      <c r="G193" s="17">
        <v>0.31271099448615802</v>
      </c>
      <c r="H193" s="17">
        <v>0.40038428689456701</v>
      </c>
      <c r="I193" s="17">
        <v>0.41608646435954499</v>
      </c>
      <c r="J193" s="17">
        <v>0.39360103686279901</v>
      </c>
      <c r="K193" s="17">
        <v>0.35519514560555199</v>
      </c>
      <c r="L193" s="17">
        <v>0.30257780626340203</v>
      </c>
      <c r="M193" s="17"/>
      <c r="N193" s="17">
        <v>0.37098430016377598</v>
      </c>
      <c r="O193" s="17">
        <v>0.35818594293392803</v>
      </c>
      <c r="P193" s="17">
        <v>0.35353416106920099</v>
      </c>
      <c r="Q193" s="17">
        <v>0.37075081665978898</v>
      </c>
      <c r="R193" s="17"/>
      <c r="S193" s="17">
        <v>0.33115135511898097</v>
      </c>
      <c r="T193" s="17">
        <v>0.32504005959379201</v>
      </c>
      <c r="U193" s="17">
        <v>0.36575044452331601</v>
      </c>
      <c r="V193" s="17">
        <v>0.36389255209793497</v>
      </c>
      <c r="W193" s="17">
        <v>0.39696695364001899</v>
      </c>
      <c r="X193" s="17">
        <v>0.37427301650220401</v>
      </c>
      <c r="Y193" s="17">
        <v>0.36903109563084402</v>
      </c>
      <c r="Z193" s="17">
        <v>0.350294742643942</v>
      </c>
      <c r="AA193" s="17">
        <v>0.40352206610631902</v>
      </c>
      <c r="AB193" s="17">
        <v>0.34822461698489099</v>
      </c>
      <c r="AC193" s="17">
        <v>0.39590586965928698</v>
      </c>
      <c r="AD193" s="17">
        <v>0.39054749554858398</v>
      </c>
      <c r="AE193" s="17"/>
      <c r="AF193" s="17">
        <v>0.41070647064122401</v>
      </c>
      <c r="AG193" s="17">
        <v>0.30054118785061201</v>
      </c>
      <c r="AH193" s="17"/>
      <c r="AI193" s="17">
        <v>0.444884945395916</v>
      </c>
      <c r="AJ193" s="17">
        <v>0.32193042437860397</v>
      </c>
      <c r="AK193" s="17"/>
      <c r="AL193" s="17">
        <v>0.43020460271546801</v>
      </c>
      <c r="AM193" s="17">
        <v>0.34727678153837299</v>
      </c>
      <c r="AN193" s="17"/>
      <c r="AO193" s="17">
        <v>0.48389578932808502</v>
      </c>
      <c r="AP193" s="17">
        <v>0.35232074393618901</v>
      </c>
      <c r="AQ193" s="17"/>
      <c r="AR193" s="17">
        <v>0.46239440135907001</v>
      </c>
      <c r="AS193" s="17">
        <v>0.27506221120457403</v>
      </c>
      <c r="AT193" s="17">
        <v>0.37303303371499402</v>
      </c>
      <c r="AU193" s="17">
        <v>0.242846947886595</v>
      </c>
    </row>
    <row r="194" spans="2:47" x14ac:dyDescent="0.3">
      <c r="B194" t="s">
        <v>165</v>
      </c>
      <c r="C194" s="17">
        <v>0.174377767315511</v>
      </c>
      <c r="D194" s="17">
        <v>0.17858267806134601</v>
      </c>
      <c r="E194" s="17">
        <v>0.17094406045034299</v>
      </c>
      <c r="F194" s="17"/>
      <c r="G194" s="17">
        <v>0.15217218312498301</v>
      </c>
      <c r="H194" s="17">
        <v>0.189323178687302</v>
      </c>
      <c r="I194" s="17">
        <v>0.20252798009669501</v>
      </c>
      <c r="J194" s="17">
        <v>0.18487993540950901</v>
      </c>
      <c r="K194" s="17">
        <v>0.18276334745254799</v>
      </c>
      <c r="L194" s="17">
        <v>0.139933323179877</v>
      </c>
      <c r="M194" s="17"/>
      <c r="N194" s="17">
        <v>0.21121266805021099</v>
      </c>
      <c r="O194" s="17">
        <v>0.164701260819275</v>
      </c>
      <c r="P194" s="17">
        <v>0.17003872514751101</v>
      </c>
      <c r="Q194" s="17">
        <v>0.14931412270351399</v>
      </c>
      <c r="R194" s="17"/>
      <c r="S194" s="17">
        <v>0.20263236246934199</v>
      </c>
      <c r="T194" s="17">
        <v>0.18403977106378</v>
      </c>
      <c r="U194" s="17">
        <v>0.17646328679347301</v>
      </c>
      <c r="V194" s="17">
        <v>0.181793648436122</v>
      </c>
      <c r="W194" s="17">
        <v>0.166952849649358</v>
      </c>
      <c r="X194" s="17">
        <v>0.13316797826512999</v>
      </c>
      <c r="Y194" s="17">
        <v>0.17298303884956701</v>
      </c>
      <c r="Z194" s="17">
        <v>0.19399451426179601</v>
      </c>
      <c r="AA194" s="17">
        <v>0.18087542899863601</v>
      </c>
      <c r="AB194" s="17">
        <v>0.16161521865287601</v>
      </c>
      <c r="AC194" s="17">
        <v>0.15315764686234401</v>
      </c>
      <c r="AD194" s="17">
        <v>0.141245735989074</v>
      </c>
      <c r="AE194" s="17"/>
      <c r="AF194" s="17">
        <v>0.180174192870213</v>
      </c>
      <c r="AG194" s="17">
        <v>0.16620295184582501</v>
      </c>
      <c r="AH194" s="17"/>
      <c r="AI194" s="17">
        <v>0.16955006903168299</v>
      </c>
      <c r="AJ194" s="17">
        <v>0.17678758682509699</v>
      </c>
      <c r="AK194" s="17"/>
      <c r="AL194" s="17">
        <v>0.17512986383009899</v>
      </c>
      <c r="AM194" s="17">
        <v>0.17420360338209001</v>
      </c>
      <c r="AN194" s="17"/>
      <c r="AO194" s="17">
        <v>0.17942628704466901</v>
      </c>
      <c r="AP194" s="17">
        <v>0.17393772823387399</v>
      </c>
      <c r="AQ194" s="17"/>
      <c r="AR194" s="17">
        <v>0.18633639556999701</v>
      </c>
      <c r="AS194" s="17">
        <v>0.18224365292721201</v>
      </c>
      <c r="AT194" s="17">
        <v>0.17371830721576201</v>
      </c>
      <c r="AU194" s="17">
        <v>0.13215010266214799</v>
      </c>
    </row>
    <row r="195" spans="2:47" x14ac:dyDescent="0.3">
      <c r="B195" t="s">
        <v>166</v>
      </c>
      <c r="C195" s="17">
        <v>0.13115543009868499</v>
      </c>
      <c r="D195" s="17">
        <v>0.13871670974818101</v>
      </c>
      <c r="E195" s="17">
        <v>0.123659751820936</v>
      </c>
      <c r="F195" s="17"/>
      <c r="G195" s="17">
        <v>0.182696744903208</v>
      </c>
      <c r="H195" s="17">
        <v>0.177365778385352</v>
      </c>
      <c r="I195" s="17">
        <v>0.14319840389230001</v>
      </c>
      <c r="J195" s="17">
        <v>9.4850323809152801E-2</v>
      </c>
      <c r="K195" s="17">
        <v>9.87653757812956E-2</v>
      </c>
      <c r="L195" s="17">
        <v>0.100850986603312</v>
      </c>
      <c r="M195" s="17"/>
      <c r="N195" s="17">
        <v>0.14039007154796701</v>
      </c>
      <c r="O195" s="17">
        <v>0.118549179620707</v>
      </c>
      <c r="P195" s="17">
        <v>0.15461249429841201</v>
      </c>
      <c r="Q195" s="17">
        <v>0.113130516959262</v>
      </c>
      <c r="R195" s="17"/>
      <c r="S195" s="17">
        <v>0.14070447497313401</v>
      </c>
      <c r="T195" s="17">
        <v>0.12096877371775901</v>
      </c>
      <c r="U195" s="17">
        <v>0.12894991919582</v>
      </c>
      <c r="V195" s="17">
        <v>0.122028264631538</v>
      </c>
      <c r="W195" s="17">
        <v>0.105683651133733</v>
      </c>
      <c r="X195" s="17">
        <v>0.16373440703677999</v>
      </c>
      <c r="Y195" s="17">
        <v>0.12530034052257499</v>
      </c>
      <c r="Z195" s="17">
        <v>0.156902496036534</v>
      </c>
      <c r="AA195" s="17">
        <v>0.11210330553192401</v>
      </c>
      <c r="AB195" s="17">
        <v>0.15546448731965601</v>
      </c>
      <c r="AC195" s="17">
        <v>0.13108011827181701</v>
      </c>
      <c r="AD195" s="17">
        <v>0.104227037540394</v>
      </c>
      <c r="AE195" s="17"/>
      <c r="AF195" s="17">
        <v>0.124257092919196</v>
      </c>
      <c r="AG195" s="17">
        <v>0.139204404414452</v>
      </c>
      <c r="AH195" s="17"/>
      <c r="AI195" s="17">
        <v>0.13542907318106401</v>
      </c>
      <c r="AJ195" s="17">
        <v>0.12902217572538999</v>
      </c>
      <c r="AK195" s="17"/>
      <c r="AL195" s="17">
        <v>0.13197572683505601</v>
      </c>
      <c r="AM195" s="17">
        <v>0.13096547295434399</v>
      </c>
      <c r="AN195" s="17"/>
      <c r="AO195" s="17">
        <v>0.14129163941711001</v>
      </c>
      <c r="AP195" s="17">
        <v>0.13027193781202501</v>
      </c>
      <c r="AQ195" s="17"/>
      <c r="AR195" s="17">
        <v>0.15268998941269901</v>
      </c>
      <c r="AS195" s="17">
        <v>0.118835873514555</v>
      </c>
      <c r="AT195" s="17">
        <v>0.127541375806629</v>
      </c>
      <c r="AU195" s="17">
        <v>0.105792552014171</v>
      </c>
    </row>
    <row r="196" spans="2:47" x14ac:dyDescent="0.3">
      <c r="B196" t="s">
        <v>167</v>
      </c>
      <c r="C196" s="17">
        <v>4.1633170816460799E-2</v>
      </c>
      <c r="D196" s="17">
        <v>4.5025854394815497E-2</v>
      </c>
      <c r="E196" s="17">
        <v>3.8485683564688303E-2</v>
      </c>
      <c r="F196" s="17"/>
      <c r="G196" s="17">
        <v>8.2082811818159504E-2</v>
      </c>
      <c r="H196" s="17">
        <v>5.7624366667726801E-2</v>
      </c>
      <c r="I196" s="17">
        <v>4.0256449513360097E-2</v>
      </c>
      <c r="J196" s="17">
        <v>2.71815566214243E-2</v>
      </c>
      <c r="K196" s="17">
        <v>2.0836742636450901E-2</v>
      </c>
      <c r="L196" s="17">
        <v>2.86393399231878E-2</v>
      </c>
      <c r="M196" s="17"/>
      <c r="N196" s="17">
        <v>4.1614227326067003E-2</v>
      </c>
      <c r="O196" s="17">
        <v>4.38858145379162E-2</v>
      </c>
      <c r="P196" s="17">
        <v>4.5068102751638098E-2</v>
      </c>
      <c r="Q196" s="17">
        <v>3.6894150591599097E-2</v>
      </c>
      <c r="R196" s="17"/>
      <c r="S196" s="17">
        <v>3.9515705082054202E-2</v>
      </c>
      <c r="T196" s="17">
        <v>5.0638825514522298E-2</v>
      </c>
      <c r="U196" s="17">
        <v>4.2375208234140899E-2</v>
      </c>
      <c r="V196" s="17">
        <v>4.0205554676262301E-2</v>
      </c>
      <c r="W196" s="17">
        <v>4.0134662273834602E-2</v>
      </c>
      <c r="X196" s="17">
        <v>4.707945304938E-2</v>
      </c>
      <c r="Y196" s="17">
        <v>4.4297930081516397E-2</v>
      </c>
      <c r="Z196" s="17">
        <v>4.0408092194025899E-2</v>
      </c>
      <c r="AA196" s="17">
        <v>5.3557864500100902E-2</v>
      </c>
      <c r="AB196" s="17">
        <v>2.0253502727282699E-2</v>
      </c>
      <c r="AC196" s="17">
        <v>3.3631331995607597E-2</v>
      </c>
      <c r="AD196" s="17">
        <v>3.0220670960850699E-2</v>
      </c>
      <c r="AE196" s="17"/>
      <c r="AF196" s="17">
        <v>3.7528133676980699E-2</v>
      </c>
      <c r="AG196" s="17">
        <v>4.7426276887407297E-2</v>
      </c>
      <c r="AH196" s="17"/>
      <c r="AI196" s="17">
        <v>3.9803311188539303E-2</v>
      </c>
      <c r="AJ196" s="17">
        <v>4.2546573264567497E-2</v>
      </c>
      <c r="AK196" s="17"/>
      <c r="AL196" s="17">
        <v>3.3848632397153397E-2</v>
      </c>
      <c r="AM196" s="17">
        <v>4.3435846144272802E-2</v>
      </c>
      <c r="AN196" s="17"/>
      <c r="AO196" s="17">
        <v>2.95243926662625E-2</v>
      </c>
      <c r="AP196" s="17">
        <v>4.2688596149591203E-2</v>
      </c>
      <c r="AQ196" s="17"/>
      <c r="AR196" s="17">
        <v>3.9972466911896098E-2</v>
      </c>
      <c r="AS196" s="17">
        <v>3.6567157756230803E-2</v>
      </c>
      <c r="AT196" s="17">
        <v>3.9691201264454801E-2</v>
      </c>
      <c r="AU196" s="17">
        <v>5.8580073165996803E-2</v>
      </c>
    </row>
    <row r="197" spans="2:47" x14ac:dyDescent="0.3">
      <c r="B197" t="s">
        <v>168</v>
      </c>
      <c r="C197" s="17">
        <v>3.1427792611388602E-2</v>
      </c>
      <c r="D197" s="17">
        <v>3.35788214672317E-2</v>
      </c>
      <c r="E197" s="17">
        <v>2.9451373756496001E-2</v>
      </c>
      <c r="F197" s="17"/>
      <c r="G197" s="17">
        <v>4.71768954161935E-2</v>
      </c>
      <c r="H197" s="17">
        <v>2.88261919393577E-2</v>
      </c>
      <c r="I197" s="17">
        <v>2.1672334152080499E-2</v>
      </c>
      <c r="J197" s="17">
        <v>2.9752408234857301E-2</v>
      </c>
      <c r="K197" s="17">
        <v>3.3661845390379301E-2</v>
      </c>
      <c r="L197" s="17">
        <v>3.0914206321254599E-2</v>
      </c>
      <c r="M197" s="17"/>
      <c r="N197" s="17">
        <v>2.4952866725423101E-2</v>
      </c>
      <c r="O197" s="17">
        <v>3.4888593884866002E-2</v>
      </c>
      <c r="P197" s="17">
        <v>3.2003258388263997E-2</v>
      </c>
      <c r="Q197" s="17">
        <v>3.3692217084152098E-2</v>
      </c>
      <c r="R197" s="17"/>
      <c r="S197" s="17">
        <v>3.6852422710323199E-2</v>
      </c>
      <c r="T197" s="17">
        <v>3.0294321451728098E-2</v>
      </c>
      <c r="U197" s="17">
        <v>2.60215452447306E-2</v>
      </c>
      <c r="V197" s="17">
        <v>2.7754904789984599E-2</v>
      </c>
      <c r="W197" s="17">
        <v>2.4292588492788699E-2</v>
      </c>
      <c r="X197" s="17">
        <v>4.8734893094086802E-2</v>
      </c>
      <c r="Y197" s="17">
        <v>3.43787416070035E-2</v>
      </c>
      <c r="Z197" s="17">
        <v>3.3535536472598201E-2</v>
      </c>
      <c r="AA197" s="17">
        <v>1.5397572919929201E-2</v>
      </c>
      <c r="AB197" s="17">
        <v>4.1454642317651703E-2</v>
      </c>
      <c r="AC197" s="17">
        <v>3.2134776934373901E-2</v>
      </c>
      <c r="AD197" s="17">
        <v>1.8058594713228401E-2</v>
      </c>
      <c r="AE197" s="17"/>
      <c r="AF197" s="17">
        <v>3.04875329839795E-2</v>
      </c>
      <c r="AG197" s="17">
        <v>3.2932169747790299E-2</v>
      </c>
      <c r="AH197" s="17"/>
      <c r="AI197" s="17">
        <v>3.0009213640837799E-2</v>
      </c>
      <c r="AJ197" s="17">
        <v>3.2135898022734102E-2</v>
      </c>
      <c r="AK197" s="17"/>
      <c r="AL197" s="17">
        <v>3.3985649811916201E-2</v>
      </c>
      <c r="AM197" s="17">
        <v>3.08354664105157E-2</v>
      </c>
      <c r="AN197" s="17"/>
      <c r="AO197" s="17">
        <v>2.4191572900035301E-2</v>
      </c>
      <c r="AP197" s="17">
        <v>3.2058516001042502E-2</v>
      </c>
      <c r="AQ197" s="17"/>
      <c r="AR197" s="17">
        <v>2.53649623505132E-2</v>
      </c>
      <c r="AS197" s="17">
        <v>3.77066933130688E-2</v>
      </c>
      <c r="AT197" s="17">
        <v>2.6906653140156101E-2</v>
      </c>
      <c r="AU197" s="17">
        <v>4.5268544215899202E-2</v>
      </c>
    </row>
    <row r="198" spans="2:47" x14ac:dyDescent="0.3">
      <c r="B198" t="s">
        <v>169</v>
      </c>
      <c r="C198" s="17">
        <v>1.4622647434618601E-2</v>
      </c>
      <c r="D198" s="17">
        <v>1.4624960682934699E-2</v>
      </c>
      <c r="E198" s="17">
        <v>1.4676048964043301E-2</v>
      </c>
      <c r="F198" s="17"/>
      <c r="G198" s="17">
        <v>1.4572868364506501E-2</v>
      </c>
      <c r="H198" s="17">
        <v>1.7072910329481199E-2</v>
      </c>
      <c r="I198" s="17">
        <v>1.24201736826333E-2</v>
      </c>
      <c r="J198" s="17">
        <v>1.11608240355324E-2</v>
      </c>
      <c r="K198" s="17">
        <v>1.71778595202975E-2</v>
      </c>
      <c r="L198" s="17">
        <v>1.5552230153695799E-2</v>
      </c>
      <c r="M198" s="17"/>
      <c r="N198" s="17">
        <v>1.62976264829174E-2</v>
      </c>
      <c r="O198" s="17">
        <v>1.13840448620465E-2</v>
      </c>
      <c r="P198" s="17">
        <v>2.0767153492778901E-2</v>
      </c>
      <c r="Q198" s="17">
        <v>1.0098059933644699E-2</v>
      </c>
      <c r="R198" s="17"/>
      <c r="S198" s="17">
        <v>1.2494759683138399E-2</v>
      </c>
      <c r="T198" s="17">
        <v>1.69121213948875E-2</v>
      </c>
      <c r="U198" s="17">
        <v>8.76918124273573E-3</v>
      </c>
      <c r="V198" s="17">
        <v>1.7242739667224598E-2</v>
      </c>
      <c r="W198" s="17">
        <v>3.1707330470199101E-2</v>
      </c>
      <c r="X198" s="17">
        <v>2.0109904653662299E-2</v>
      </c>
      <c r="Y198" s="17">
        <v>0</v>
      </c>
      <c r="Z198" s="17">
        <v>1.11463431362144E-2</v>
      </c>
      <c r="AA198" s="17">
        <v>1.90828290389085E-2</v>
      </c>
      <c r="AB198" s="17">
        <v>6.65448948931465E-3</v>
      </c>
      <c r="AC198" s="17">
        <v>1.4081943739312101E-2</v>
      </c>
      <c r="AD198" s="17">
        <v>1.8192365197424998E-2</v>
      </c>
      <c r="AE198" s="17"/>
      <c r="AF198" s="17">
        <v>1.3944531301111399E-2</v>
      </c>
      <c r="AG198" s="17">
        <v>1.5642404264097898E-2</v>
      </c>
      <c r="AH198" s="17"/>
      <c r="AI198" s="17">
        <v>1.6177621483538299E-2</v>
      </c>
      <c r="AJ198" s="17">
        <v>1.38464583317206E-2</v>
      </c>
      <c r="AK198" s="17"/>
      <c r="AL198" s="17">
        <v>1.59026617589513E-2</v>
      </c>
      <c r="AM198" s="17">
        <v>1.4326232911697399E-2</v>
      </c>
      <c r="AN198" s="17"/>
      <c r="AO198" s="17">
        <v>1.9907804324182699E-2</v>
      </c>
      <c r="AP198" s="17">
        <v>1.4161982584571501E-2</v>
      </c>
      <c r="AQ198" s="17"/>
      <c r="AR198" s="17">
        <v>7.45764340439723E-3</v>
      </c>
      <c r="AS198" s="17">
        <v>1.52699015632894E-2</v>
      </c>
      <c r="AT198" s="17">
        <v>1.35291119047841E-2</v>
      </c>
      <c r="AU198" s="17">
        <v>3.3791917825908201E-2</v>
      </c>
    </row>
    <row r="199" spans="2:47" x14ac:dyDescent="0.3">
      <c r="B199" t="s">
        <v>170</v>
      </c>
      <c r="C199" s="17">
        <v>1.49268316700902E-2</v>
      </c>
      <c r="D199" s="17">
        <v>1.28533636734013E-2</v>
      </c>
      <c r="E199" s="17">
        <v>1.6373440128525998E-2</v>
      </c>
      <c r="F199" s="17"/>
      <c r="G199" s="17">
        <v>2.9814089400144302E-2</v>
      </c>
      <c r="H199" s="17">
        <v>1.1611000018005999E-2</v>
      </c>
      <c r="I199" s="17">
        <v>9.8897814870710105E-3</v>
      </c>
      <c r="J199" s="17">
        <v>8.8724041355838206E-3</v>
      </c>
      <c r="K199" s="17">
        <v>1.2583931565603799E-2</v>
      </c>
      <c r="L199" s="17">
        <v>1.83376700571924E-2</v>
      </c>
      <c r="M199" s="17"/>
      <c r="N199" s="17">
        <v>1.3887052909655299E-2</v>
      </c>
      <c r="O199" s="17">
        <v>1.5937847776529901E-2</v>
      </c>
      <c r="P199" s="17">
        <v>1.6093548489478301E-2</v>
      </c>
      <c r="Q199" s="17">
        <v>1.41890628852253E-2</v>
      </c>
      <c r="R199" s="17"/>
      <c r="S199" s="17">
        <v>1.49974261676218E-2</v>
      </c>
      <c r="T199" s="17">
        <v>1.77038284547772E-2</v>
      </c>
      <c r="U199" s="17">
        <v>1.2206114259066101E-2</v>
      </c>
      <c r="V199" s="17">
        <v>1.7626893232756399E-2</v>
      </c>
      <c r="W199" s="17">
        <v>2.2287785915200701E-2</v>
      </c>
      <c r="X199" s="17">
        <v>7.29860409782774E-3</v>
      </c>
      <c r="Y199" s="17">
        <v>1.33493302481721E-2</v>
      </c>
      <c r="Z199" s="17">
        <v>4.7293454065530302E-3</v>
      </c>
      <c r="AA199" s="17">
        <v>1.08643508390879E-2</v>
      </c>
      <c r="AB199" s="17">
        <v>1.5749488583508699E-2</v>
      </c>
      <c r="AC199" s="17">
        <v>1.4213638129708101E-2</v>
      </c>
      <c r="AD199" s="17">
        <v>3.8763985107828497E-2</v>
      </c>
      <c r="AE199" s="17"/>
      <c r="AF199" s="17">
        <v>1.04726538969923E-2</v>
      </c>
      <c r="AG199" s="17">
        <v>2.0967451971322999E-2</v>
      </c>
      <c r="AH199" s="17"/>
      <c r="AI199" s="17">
        <v>1.32907656252651E-2</v>
      </c>
      <c r="AJ199" s="17">
        <v>1.5743499084248699E-2</v>
      </c>
      <c r="AK199" s="17"/>
      <c r="AL199" s="17">
        <v>8.0984049573970297E-3</v>
      </c>
      <c r="AM199" s="17">
        <v>1.65080990105166E-2</v>
      </c>
      <c r="AN199" s="17"/>
      <c r="AO199" s="17">
        <v>5.0090555765803998E-3</v>
      </c>
      <c r="AP199" s="17">
        <v>1.57912848797837E-2</v>
      </c>
      <c r="AQ199" s="17"/>
      <c r="AR199" s="17">
        <v>1.2486215392076099E-2</v>
      </c>
      <c r="AS199" s="17">
        <v>1.6234955971360401E-2</v>
      </c>
      <c r="AT199" s="17">
        <v>1.48853747552178E-2</v>
      </c>
      <c r="AU199" s="17">
        <v>1.88930274529064E-2</v>
      </c>
    </row>
    <row r="200" spans="2:47" x14ac:dyDescent="0.3">
      <c r="B200" t="s">
        <v>171</v>
      </c>
      <c r="C200" s="17">
        <v>6.3806517089383397E-3</v>
      </c>
      <c r="D200" s="17">
        <v>6.1848261299839204E-3</v>
      </c>
      <c r="E200" s="17">
        <v>6.5957564976774803E-3</v>
      </c>
      <c r="F200" s="17"/>
      <c r="G200" s="17">
        <v>1.39477483139637E-2</v>
      </c>
      <c r="H200" s="17">
        <v>9.8423823292876304E-3</v>
      </c>
      <c r="I200" s="17">
        <v>2.7335800809006302E-3</v>
      </c>
      <c r="J200" s="17">
        <v>3.0767267407248002E-3</v>
      </c>
      <c r="K200" s="17">
        <v>1.3583950651618699E-3</v>
      </c>
      <c r="L200" s="17">
        <v>7.5673140802119702E-3</v>
      </c>
      <c r="M200" s="17"/>
      <c r="N200" s="17">
        <v>6.3976630124643E-3</v>
      </c>
      <c r="O200" s="17">
        <v>6.5040699384884496E-3</v>
      </c>
      <c r="P200" s="17">
        <v>3.8804569959063001E-3</v>
      </c>
      <c r="Q200" s="17">
        <v>8.5248892353237196E-3</v>
      </c>
      <c r="R200" s="17"/>
      <c r="S200" s="17">
        <v>9.8792609248916294E-3</v>
      </c>
      <c r="T200" s="17">
        <v>0</v>
      </c>
      <c r="U200" s="17">
        <v>3.5628114757610498E-3</v>
      </c>
      <c r="V200" s="17">
        <v>0</v>
      </c>
      <c r="W200" s="17">
        <v>8.1765947660169605E-3</v>
      </c>
      <c r="X200" s="17">
        <v>1.8530365516097599E-2</v>
      </c>
      <c r="Y200" s="17">
        <v>5.6334057656479697E-3</v>
      </c>
      <c r="Z200" s="17">
        <v>0</v>
      </c>
      <c r="AA200" s="17">
        <v>4.5898698582904204E-3</v>
      </c>
      <c r="AB200" s="17">
        <v>9.8243498470618196E-3</v>
      </c>
      <c r="AC200" s="17">
        <v>6.8017517763151502E-3</v>
      </c>
      <c r="AD200" s="17">
        <v>9.7770797373752695E-3</v>
      </c>
      <c r="AE200" s="17"/>
      <c r="AF200" s="17">
        <v>5.9470131657003997E-3</v>
      </c>
      <c r="AG200" s="17">
        <v>7.0086833834609504E-3</v>
      </c>
      <c r="AH200" s="17"/>
      <c r="AI200" s="17">
        <v>4.4209379269265804E-3</v>
      </c>
      <c r="AJ200" s="17">
        <v>7.3588728461035299E-3</v>
      </c>
      <c r="AK200" s="17"/>
      <c r="AL200" s="17">
        <v>0</v>
      </c>
      <c r="AM200" s="17">
        <v>7.8582272299913096E-3</v>
      </c>
      <c r="AN200" s="17"/>
      <c r="AO200" s="17">
        <v>3.6655532217983E-3</v>
      </c>
      <c r="AP200" s="17">
        <v>6.6173051259657799E-3</v>
      </c>
      <c r="AQ200" s="17"/>
      <c r="AR200" s="17">
        <v>1.63580704770716E-3</v>
      </c>
      <c r="AS200" s="17">
        <v>8.6314647641573695E-3</v>
      </c>
      <c r="AT200" s="17">
        <v>9.7442763406610493E-3</v>
      </c>
      <c r="AU200" s="17">
        <v>7.4178731561358102E-3</v>
      </c>
    </row>
    <row r="201" spans="2:47" x14ac:dyDescent="0.3">
      <c r="B201" t="s">
        <v>172</v>
      </c>
      <c r="C201" s="17">
        <v>2.6670102304259799E-2</v>
      </c>
      <c r="D201" s="17">
        <v>2.1477636125983999E-2</v>
      </c>
      <c r="E201" s="17">
        <v>3.1831330900603701E-2</v>
      </c>
      <c r="F201" s="17"/>
      <c r="G201" s="17">
        <v>2.90099239254063E-2</v>
      </c>
      <c r="H201" s="17">
        <v>1.9272866020667301E-2</v>
      </c>
      <c r="I201" s="17">
        <v>2.4235332007898999E-2</v>
      </c>
      <c r="J201" s="17">
        <v>2.3673871474918302E-2</v>
      </c>
      <c r="K201" s="17">
        <v>1.9210060676738E-2</v>
      </c>
      <c r="L201" s="17">
        <v>4.0524508365287301E-2</v>
      </c>
      <c r="M201" s="17"/>
      <c r="N201" s="17">
        <v>1.9791543465345101E-2</v>
      </c>
      <c r="O201" s="17">
        <v>2.27715301839016E-2</v>
      </c>
      <c r="P201" s="17">
        <v>3.13626996987506E-2</v>
      </c>
      <c r="Q201" s="17">
        <v>3.44123463414742E-2</v>
      </c>
      <c r="R201" s="17"/>
      <c r="S201" s="17">
        <v>2.5740763758137102E-2</v>
      </c>
      <c r="T201" s="17">
        <v>3.4688515988704101E-2</v>
      </c>
      <c r="U201" s="17">
        <v>1.9892284392493999E-2</v>
      </c>
      <c r="V201" s="17">
        <v>2.66192359753364E-2</v>
      </c>
      <c r="W201" s="17">
        <v>1.99855058660371E-2</v>
      </c>
      <c r="X201" s="17">
        <v>1.4344643164624899E-2</v>
      </c>
      <c r="Y201" s="17">
        <v>1.59356017509731E-2</v>
      </c>
      <c r="Z201" s="17">
        <v>4.8807337952883001E-2</v>
      </c>
      <c r="AA201" s="17">
        <v>2.6524613824576701E-2</v>
      </c>
      <c r="AB201" s="17">
        <v>3.0994587188307599E-2</v>
      </c>
      <c r="AC201" s="17">
        <v>3.69883110807313E-2</v>
      </c>
      <c r="AD201" s="17">
        <v>3.65642905634442E-2</v>
      </c>
      <c r="AE201" s="17"/>
      <c r="AF201" s="17">
        <v>2.5234219781808499E-2</v>
      </c>
      <c r="AG201" s="17">
        <v>2.8794595618591001E-2</v>
      </c>
      <c r="AH201" s="17"/>
      <c r="AI201" s="17">
        <v>1.5199470584746799E-2</v>
      </c>
      <c r="AJ201" s="17">
        <v>3.2395843740412898E-2</v>
      </c>
      <c r="AK201" s="17"/>
      <c r="AL201" s="17">
        <v>2.1597560129045401E-2</v>
      </c>
      <c r="AM201" s="17">
        <v>2.7844757259506199E-2</v>
      </c>
      <c r="AN201" s="17"/>
      <c r="AO201" s="17">
        <v>1.9110131997196099E-2</v>
      </c>
      <c r="AP201" s="17">
        <v>2.7329044443657899E-2</v>
      </c>
      <c r="AQ201" s="17"/>
      <c r="AR201" s="17">
        <v>1.6995073597726701E-2</v>
      </c>
      <c r="AS201" s="17">
        <v>3.3882280071011302E-2</v>
      </c>
      <c r="AT201" s="17">
        <v>2.6797728912452901E-2</v>
      </c>
      <c r="AU201" s="17">
        <v>3.8293392285459499E-2</v>
      </c>
    </row>
    <row r="202" spans="2:47" x14ac:dyDescent="0.3">
      <c r="B202" t="s">
        <v>173</v>
      </c>
      <c r="C202" s="17">
        <v>0.184201261169335</v>
      </c>
      <c r="D202" s="17">
        <v>0.16747112438471101</v>
      </c>
      <c r="E202" s="17">
        <v>0.20041809668624899</v>
      </c>
      <c r="F202" s="17"/>
      <c r="G202" s="17">
        <v>0.121020738516347</v>
      </c>
      <c r="H202" s="17">
        <v>8.3694590475027503E-2</v>
      </c>
      <c r="I202" s="17">
        <v>0.118559421838413</v>
      </c>
      <c r="J202" s="17">
        <v>0.21315048796932101</v>
      </c>
      <c r="K202" s="17">
        <v>0.24777272531002401</v>
      </c>
      <c r="L202" s="17">
        <v>0.29494089021698799</v>
      </c>
      <c r="M202" s="17"/>
      <c r="N202" s="17">
        <v>0.14810570821608901</v>
      </c>
      <c r="O202" s="17">
        <v>0.21140302461876501</v>
      </c>
      <c r="P202" s="17">
        <v>0.157969086034741</v>
      </c>
      <c r="Q202" s="17">
        <v>0.213928156487035</v>
      </c>
      <c r="R202" s="17"/>
      <c r="S202" s="17">
        <v>0.16808247411191299</v>
      </c>
      <c r="T202" s="17">
        <v>0.201705856688148</v>
      </c>
      <c r="U202" s="17">
        <v>0.205587943893773</v>
      </c>
      <c r="V202" s="17">
        <v>0.18865550810839701</v>
      </c>
      <c r="W202" s="17">
        <v>0.175242537119701</v>
      </c>
      <c r="X202" s="17">
        <v>0.166575165319197</v>
      </c>
      <c r="Y202" s="17">
        <v>0.210897039383318</v>
      </c>
      <c r="Z202" s="17">
        <v>0.15531253964327599</v>
      </c>
      <c r="AA202" s="17">
        <v>0.16479867359296099</v>
      </c>
      <c r="AB202" s="17">
        <v>0.19347504771616</v>
      </c>
      <c r="AC202" s="17">
        <v>0.17508782894378999</v>
      </c>
      <c r="AD202" s="17">
        <v>0.21240274464179601</v>
      </c>
      <c r="AE202" s="17"/>
      <c r="AF202" s="17">
        <v>0.151603296508311</v>
      </c>
      <c r="AG202" s="17">
        <v>0.22667260290254801</v>
      </c>
      <c r="AH202" s="17"/>
      <c r="AI202" s="17">
        <v>0.12136167029915</v>
      </c>
      <c r="AJ202" s="17">
        <v>0.21556860501529401</v>
      </c>
      <c r="AK202" s="17"/>
      <c r="AL202" s="17">
        <v>0.137954992486024</v>
      </c>
      <c r="AM202" s="17">
        <v>0.19491056762635001</v>
      </c>
      <c r="AN202" s="17"/>
      <c r="AO202" s="17">
        <v>8.9289344415227095E-2</v>
      </c>
      <c r="AP202" s="17">
        <v>0.19247397375153799</v>
      </c>
      <c r="AQ202" s="17"/>
      <c r="AR202" s="17">
        <v>8.8507634973999202E-2</v>
      </c>
      <c r="AS202" s="17">
        <v>0.26273073049672802</v>
      </c>
      <c r="AT202" s="17">
        <v>0.175368809578862</v>
      </c>
      <c r="AU202" s="17">
        <v>0.30780536497264699</v>
      </c>
    </row>
    <row r="203" spans="2:47" x14ac:dyDescent="0.3">
      <c r="B203" t="s">
        <v>155</v>
      </c>
      <c r="C203" s="17">
        <v>1.17347184069749E-2</v>
      </c>
      <c r="D203" s="17">
        <v>5.3072355547028197E-3</v>
      </c>
      <c r="E203" s="17">
        <v>1.7506062687515599E-2</v>
      </c>
      <c r="F203" s="17"/>
      <c r="G203" s="17">
        <v>1.47950017309304E-2</v>
      </c>
      <c r="H203" s="17">
        <v>4.9824482532251097E-3</v>
      </c>
      <c r="I203" s="17">
        <v>8.4200788891029693E-3</v>
      </c>
      <c r="J203" s="17">
        <v>9.8004247061770095E-3</v>
      </c>
      <c r="K203" s="17">
        <v>1.06745709959487E-2</v>
      </c>
      <c r="L203" s="17">
        <v>2.0161724835590401E-2</v>
      </c>
      <c r="M203" s="17"/>
      <c r="N203" s="17">
        <v>6.3662721000845501E-3</v>
      </c>
      <c r="O203" s="17">
        <v>1.17886908235748E-2</v>
      </c>
      <c r="P203" s="17">
        <v>1.46703136333186E-2</v>
      </c>
      <c r="Q203" s="17">
        <v>1.50656611189805E-2</v>
      </c>
      <c r="R203" s="17"/>
      <c r="S203" s="17">
        <v>1.7948995000462702E-2</v>
      </c>
      <c r="T203" s="17">
        <v>1.8007926131902802E-2</v>
      </c>
      <c r="U203" s="17">
        <v>1.0421260744690001E-2</v>
      </c>
      <c r="V203" s="17">
        <v>1.4180698384443901E-2</v>
      </c>
      <c r="W203" s="17">
        <v>8.5695406731109997E-3</v>
      </c>
      <c r="X203" s="17">
        <v>6.1515693010092999E-3</v>
      </c>
      <c r="Y203" s="17">
        <v>8.1934761603838294E-3</v>
      </c>
      <c r="Z203" s="17">
        <v>4.8690522521771702E-3</v>
      </c>
      <c r="AA203" s="17">
        <v>8.6834247892663505E-3</v>
      </c>
      <c r="AB203" s="17">
        <v>1.6289569173289699E-2</v>
      </c>
      <c r="AC203" s="17">
        <v>6.9167826067133703E-3</v>
      </c>
      <c r="AD203" s="17">
        <v>0</v>
      </c>
      <c r="AE203" s="17"/>
      <c r="AF203" s="17">
        <v>9.6448622544838495E-3</v>
      </c>
      <c r="AG203" s="17">
        <v>1.46072711138926E-2</v>
      </c>
      <c r="AH203" s="17"/>
      <c r="AI203" s="17">
        <v>9.8729216423322306E-3</v>
      </c>
      <c r="AJ203" s="17">
        <v>1.2664062765828E-2</v>
      </c>
      <c r="AK203" s="17"/>
      <c r="AL203" s="17">
        <v>1.13019050788895E-2</v>
      </c>
      <c r="AM203" s="17">
        <v>1.18349455323434E-2</v>
      </c>
      <c r="AN203" s="17"/>
      <c r="AO203" s="17">
        <v>4.6884291088541002E-3</v>
      </c>
      <c r="AP203" s="17">
        <v>1.2348887081762299E-2</v>
      </c>
      <c r="AQ203" s="17"/>
      <c r="AR203" s="17">
        <v>6.1594099799180697E-3</v>
      </c>
      <c r="AS203" s="17">
        <v>1.28350784178129E-2</v>
      </c>
      <c r="AT203" s="17">
        <v>1.8784127366026099E-2</v>
      </c>
      <c r="AU203" s="17">
        <v>9.1602043621328306E-3</v>
      </c>
    </row>
    <row r="204" spans="2:47" x14ac:dyDescent="0.3"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</row>
    <row r="205" spans="2:47" x14ac:dyDescent="0.3">
      <c r="B205" s="6" t="s">
        <v>176</v>
      </c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</row>
    <row r="206" spans="2:47" x14ac:dyDescent="0.3">
      <c r="B206" s="24" t="s">
        <v>71</v>
      </c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</row>
    <row r="207" spans="2:47" x14ac:dyDescent="0.3">
      <c r="B207" t="s">
        <v>164</v>
      </c>
      <c r="C207" s="17">
        <v>0.14947786869055399</v>
      </c>
      <c r="D207" s="17">
        <v>0.15407993253743199</v>
      </c>
      <c r="E207" s="17">
        <v>0.14510154823521901</v>
      </c>
      <c r="F207" s="17"/>
      <c r="G207" s="17">
        <v>0.162655178274795</v>
      </c>
      <c r="H207" s="17">
        <v>0.14210541264426799</v>
      </c>
      <c r="I207" s="17">
        <v>0.16461062076032101</v>
      </c>
      <c r="J207" s="17">
        <v>0.152934372913797</v>
      </c>
      <c r="K207" s="17">
        <v>0.15072200454023801</v>
      </c>
      <c r="L207" s="17">
        <v>0.130810405027973</v>
      </c>
      <c r="M207" s="17"/>
      <c r="N207" s="17">
        <v>0.140711249575772</v>
      </c>
      <c r="O207" s="17">
        <v>0.14103315539466199</v>
      </c>
      <c r="P207" s="17">
        <v>0.14490748504249901</v>
      </c>
      <c r="Q207" s="17">
        <v>0.172151245637961</v>
      </c>
      <c r="R207" s="17"/>
      <c r="S207" s="17">
        <v>0.14197038940555301</v>
      </c>
      <c r="T207" s="17">
        <v>0.128343249378463</v>
      </c>
      <c r="U207" s="17">
        <v>0.134572705927025</v>
      </c>
      <c r="V207" s="17">
        <v>0.16459418379820201</v>
      </c>
      <c r="W207" s="17">
        <v>0.13663139838904001</v>
      </c>
      <c r="X207" s="17">
        <v>0.192607231217515</v>
      </c>
      <c r="Y207" s="17">
        <v>0.15693603321046801</v>
      </c>
      <c r="Z207" s="17">
        <v>0.15403611749266899</v>
      </c>
      <c r="AA207" s="17">
        <v>0.149074637761476</v>
      </c>
      <c r="AB207" s="17">
        <v>0.141653819553032</v>
      </c>
      <c r="AC207" s="17">
        <v>0.14581443170128</v>
      </c>
      <c r="AD207" s="17">
        <v>0.176285033984935</v>
      </c>
      <c r="AE207" s="17"/>
      <c r="AF207" s="17">
        <v>0.150139958680265</v>
      </c>
      <c r="AG207" s="17">
        <v>0.147537643603147</v>
      </c>
      <c r="AH207" s="17"/>
      <c r="AI207" s="17">
        <v>0.15819673016437899</v>
      </c>
      <c r="AJ207" s="17">
        <v>0.14512571550165501</v>
      </c>
      <c r="AK207" s="17"/>
      <c r="AL207" s="17">
        <v>0.16119500036895801</v>
      </c>
      <c r="AM207" s="17">
        <v>0.146764517808118</v>
      </c>
      <c r="AN207" s="17"/>
      <c r="AO207" s="17">
        <v>0.19148488791672899</v>
      </c>
      <c r="AP207" s="17">
        <v>0.14581645283912201</v>
      </c>
      <c r="AQ207" s="17"/>
      <c r="AR207" s="17">
        <v>0.19734765623265399</v>
      </c>
      <c r="AS207" s="17">
        <v>0.14012731445190901</v>
      </c>
      <c r="AT207" s="17">
        <v>0.12269982835662301</v>
      </c>
      <c r="AU207" s="17">
        <v>0.101089937891578</v>
      </c>
    </row>
    <row r="208" spans="2:47" x14ac:dyDescent="0.3">
      <c r="B208" t="s">
        <v>165</v>
      </c>
      <c r="C208" s="17">
        <v>0.11225932851327999</v>
      </c>
      <c r="D208" s="17">
        <v>0.115779166362955</v>
      </c>
      <c r="E208" s="17">
        <v>0.108853697422527</v>
      </c>
      <c r="F208" s="17"/>
      <c r="G208" s="17">
        <v>0.131178760664801</v>
      </c>
      <c r="H208" s="17">
        <v>0.16101959620879</v>
      </c>
      <c r="I208" s="17">
        <v>0.103158710635308</v>
      </c>
      <c r="J208" s="17">
        <v>0.100536488216553</v>
      </c>
      <c r="K208" s="17">
        <v>8.6600693999339104E-2</v>
      </c>
      <c r="L208" s="17">
        <v>9.4232535986956703E-2</v>
      </c>
      <c r="M208" s="17"/>
      <c r="N208" s="17">
        <v>0.13867914119805</v>
      </c>
      <c r="O208" s="17">
        <v>9.0336317968305602E-2</v>
      </c>
      <c r="P208" s="17">
        <v>0.12591956834203299</v>
      </c>
      <c r="Q208" s="17">
        <v>9.5255117900522102E-2</v>
      </c>
      <c r="R208" s="17"/>
      <c r="S208" s="17">
        <v>0.137062863524642</v>
      </c>
      <c r="T208" s="17">
        <v>0.11631479604020099</v>
      </c>
      <c r="U208" s="17">
        <v>0.113326716283145</v>
      </c>
      <c r="V208" s="17">
        <v>9.2792435808932205E-2</v>
      </c>
      <c r="W208" s="17">
        <v>0.103242991308028</v>
      </c>
      <c r="X208" s="17">
        <v>0.10157639594380399</v>
      </c>
      <c r="Y208" s="17">
        <v>9.58974295799567E-2</v>
      </c>
      <c r="Z208" s="17">
        <v>6.35933610177086E-2</v>
      </c>
      <c r="AA208" s="17">
        <v>0.130850996058019</v>
      </c>
      <c r="AB208" s="17">
        <v>0.144301526719879</v>
      </c>
      <c r="AC208" s="17">
        <v>7.5418588024015396E-2</v>
      </c>
      <c r="AD208" s="17">
        <v>9.3264033667259494E-2</v>
      </c>
      <c r="AE208" s="17"/>
      <c r="AF208" s="17">
        <v>0.10461850374977801</v>
      </c>
      <c r="AG208" s="17">
        <v>0.12286672586019701</v>
      </c>
      <c r="AH208" s="17"/>
      <c r="AI208" s="17">
        <v>0.112637089632781</v>
      </c>
      <c r="AJ208" s="17">
        <v>0.112070763267024</v>
      </c>
      <c r="AK208" s="17"/>
      <c r="AL208" s="17">
        <v>0.12145280229434199</v>
      </c>
      <c r="AM208" s="17">
        <v>0.110130384256173</v>
      </c>
      <c r="AN208" s="17"/>
      <c r="AO208" s="17">
        <v>0.12603539747966699</v>
      </c>
      <c r="AP208" s="17">
        <v>0.111058578776376</v>
      </c>
      <c r="AQ208" s="17"/>
      <c r="AR208" s="17">
        <v>0.13167833494703601</v>
      </c>
      <c r="AS208" s="17">
        <v>0.12916108727990699</v>
      </c>
      <c r="AT208" s="17">
        <v>8.9991386571162998E-2</v>
      </c>
      <c r="AU208" s="17">
        <v>8.0746403417235796E-2</v>
      </c>
    </row>
    <row r="209" spans="2:47" x14ac:dyDescent="0.3">
      <c r="B209" t="s">
        <v>166</v>
      </c>
      <c r="C209" s="17">
        <v>9.3733103831605102E-2</v>
      </c>
      <c r="D209" s="17">
        <v>0.106258266238134</v>
      </c>
      <c r="E209" s="17">
        <v>8.1884911919624506E-2</v>
      </c>
      <c r="F209" s="17"/>
      <c r="G209" s="17">
        <v>0.14291853655661599</v>
      </c>
      <c r="H209" s="17">
        <v>0.154287995819649</v>
      </c>
      <c r="I209" s="17">
        <v>6.78475210095979E-2</v>
      </c>
      <c r="J209" s="17">
        <v>9.1525516618012795E-2</v>
      </c>
      <c r="K209" s="17">
        <v>7.5528624922740595E-2</v>
      </c>
      <c r="L209" s="17">
        <v>4.7060495792764501E-2</v>
      </c>
      <c r="M209" s="17"/>
      <c r="N209" s="17">
        <v>0.104594967436106</v>
      </c>
      <c r="O209" s="17">
        <v>8.3729344021899799E-2</v>
      </c>
      <c r="P209" s="17">
        <v>0.104407518307359</v>
      </c>
      <c r="Q209" s="17">
        <v>8.2887391532351404E-2</v>
      </c>
      <c r="R209" s="17"/>
      <c r="S209" s="17">
        <v>0.12543681551629099</v>
      </c>
      <c r="T209" s="17">
        <v>0.104358416843256</v>
      </c>
      <c r="U209" s="17">
        <v>6.1651153934695897E-2</v>
      </c>
      <c r="V209" s="17">
        <v>9.0231743655745697E-2</v>
      </c>
      <c r="W209" s="17">
        <v>8.6577376874473505E-2</v>
      </c>
      <c r="X209" s="17">
        <v>9.7649521626444205E-2</v>
      </c>
      <c r="Y209" s="17">
        <v>9.1104870122635698E-2</v>
      </c>
      <c r="Z209" s="17">
        <v>8.2785527726951302E-2</v>
      </c>
      <c r="AA209" s="17">
        <v>7.5049574564183E-2</v>
      </c>
      <c r="AB209" s="17">
        <v>8.8704623866441498E-2</v>
      </c>
      <c r="AC209" s="17">
        <v>7.8495561831285102E-2</v>
      </c>
      <c r="AD209" s="17">
        <v>0.131260443427826</v>
      </c>
      <c r="AE209" s="17"/>
      <c r="AF209" s="17">
        <v>8.9566826370049604E-2</v>
      </c>
      <c r="AG209" s="17">
        <v>9.8558803865653494E-2</v>
      </c>
      <c r="AH209" s="17"/>
      <c r="AI209" s="17">
        <v>0.10758538354993601</v>
      </c>
      <c r="AJ209" s="17">
        <v>8.6818526334229304E-2</v>
      </c>
      <c r="AK209" s="17"/>
      <c r="AL209" s="17">
        <v>9.3785122012881403E-2</v>
      </c>
      <c r="AM209" s="17">
        <v>9.3721057916107894E-2</v>
      </c>
      <c r="AN209" s="17"/>
      <c r="AO209" s="17">
        <v>0.109404206950418</v>
      </c>
      <c r="AP209" s="17">
        <v>9.2367179126029306E-2</v>
      </c>
      <c r="AQ209" s="17"/>
      <c r="AR209" s="17">
        <v>0.127232232164913</v>
      </c>
      <c r="AS209" s="17">
        <v>6.9628775224753997E-2</v>
      </c>
      <c r="AT209" s="17">
        <v>8.2669315508369701E-2</v>
      </c>
      <c r="AU209" s="17">
        <v>7.4128165118251002E-2</v>
      </c>
    </row>
    <row r="210" spans="2:47" x14ac:dyDescent="0.3">
      <c r="B210" t="s">
        <v>167</v>
      </c>
      <c r="C210" s="17">
        <v>4.5586005129162097E-2</v>
      </c>
      <c r="D210" s="17">
        <v>5.2910670915164597E-2</v>
      </c>
      <c r="E210" s="17">
        <v>3.79914393092224E-2</v>
      </c>
      <c r="F210" s="17"/>
      <c r="G210" s="17">
        <v>9.8699231055535894E-2</v>
      </c>
      <c r="H210" s="17">
        <v>6.2694109004325094E-2</v>
      </c>
      <c r="I210" s="17">
        <v>3.6165673538871297E-2</v>
      </c>
      <c r="J210" s="17">
        <v>3.4856928078887899E-2</v>
      </c>
      <c r="K210" s="17">
        <v>2.13755668063331E-2</v>
      </c>
      <c r="L210" s="17">
        <v>2.91159160505426E-2</v>
      </c>
      <c r="M210" s="17"/>
      <c r="N210" s="17">
        <v>3.9594782664025399E-2</v>
      </c>
      <c r="O210" s="17">
        <v>4.6035369200655998E-2</v>
      </c>
      <c r="P210" s="17">
        <v>5.9666750107896301E-2</v>
      </c>
      <c r="Q210" s="17">
        <v>3.9868287209084301E-2</v>
      </c>
      <c r="R210" s="17"/>
      <c r="S210" s="17">
        <v>6.8846295861288903E-2</v>
      </c>
      <c r="T210" s="17">
        <v>4.24100745448283E-2</v>
      </c>
      <c r="U210" s="17">
        <v>3.8917433080982701E-2</v>
      </c>
      <c r="V210" s="17">
        <v>4.0738838361896602E-2</v>
      </c>
      <c r="W210" s="17">
        <v>6.0151385920245097E-2</v>
      </c>
      <c r="X210" s="17">
        <v>4.0486583591307197E-2</v>
      </c>
      <c r="Y210" s="17">
        <v>2.2292934293149502E-2</v>
      </c>
      <c r="Z210" s="17">
        <v>2.40332065318342E-2</v>
      </c>
      <c r="AA210" s="17">
        <v>4.9235125699840697E-2</v>
      </c>
      <c r="AB210" s="17">
        <v>4.5867874111113899E-2</v>
      </c>
      <c r="AC210" s="17">
        <v>5.53437788601258E-2</v>
      </c>
      <c r="AD210" s="17">
        <v>2.4898762714939199E-2</v>
      </c>
      <c r="AE210" s="17"/>
      <c r="AF210" s="17">
        <v>4.1581982590129699E-2</v>
      </c>
      <c r="AG210" s="17">
        <v>5.07912448583294E-2</v>
      </c>
      <c r="AH210" s="17"/>
      <c r="AI210" s="17">
        <v>4.4390871926661399E-2</v>
      </c>
      <c r="AJ210" s="17">
        <v>4.61825741644699E-2</v>
      </c>
      <c r="AK210" s="17"/>
      <c r="AL210" s="17">
        <v>3.6636018423915499E-2</v>
      </c>
      <c r="AM210" s="17">
        <v>4.76585647786563E-2</v>
      </c>
      <c r="AN210" s="17"/>
      <c r="AO210" s="17">
        <v>4.1441000512145297E-2</v>
      </c>
      <c r="AP210" s="17">
        <v>4.59472920256992E-2</v>
      </c>
      <c r="AQ210" s="17"/>
      <c r="AR210" s="17">
        <v>5.6312338366970097E-2</v>
      </c>
      <c r="AS210" s="17">
        <v>4.3392263168371199E-2</v>
      </c>
      <c r="AT210" s="17">
        <v>3.8121844867894397E-2</v>
      </c>
      <c r="AU210" s="17">
        <v>3.7963844956185502E-2</v>
      </c>
    </row>
    <row r="211" spans="2:47" x14ac:dyDescent="0.3">
      <c r="B211" t="s">
        <v>168</v>
      </c>
      <c r="C211" s="17">
        <v>3.07222739765531E-2</v>
      </c>
      <c r="D211" s="17">
        <v>2.9234730237799201E-2</v>
      </c>
      <c r="E211" s="17">
        <v>3.2288720945772897E-2</v>
      </c>
      <c r="F211" s="17"/>
      <c r="G211" s="17">
        <v>6.72845019557715E-2</v>
      </c>
      <c r="H211" s="17">
        <v>2.5207255507864301E-2</v>
      </c>
      <c r="I211" s="17">
        <v>3.2386547862999597E-2</v>
      </c>
      <c r="J211" s="17">
        <v>1.63028986316044E-2</v>
      </c>
      <c r="K211" s="17">
        <v>2.9009537542370799E-2</v>
      </c>
      <c r="L211" s="17">
        <v>2.2487909040240599E-2</v>
      </c>
      <c r="M211" s="17"/>
      <c r="N211" s="17">
        <v>2.3640853190335601E-2</v>
      </c>
      <c r="O211" s="17">
        <v>3.6079389068771603E-2</v>
      </c>
      <c r="P211" s="17">
        <v>3.8101980542007897E-2</v>
      </c>
      <c r="Q211" s="17">
        <v>2.5676941376613301E-2</v>
      </c>
      <c r="R211" s="17"/>
      <c r="S211" s="17">
        <v>2.8988977561078301E-2</v>
      </c>
      <c r="T211" s="17">
        <v>1.7751703732026499E-2</v>
      </c>
      <c r="U211" s="17">
        <v>1.5573697125826E-2</v>
      </c>
      <c r="V211" s="17">
        <v>3.49347040709551E-2</v>
      </c>
      <c r="W211" s="17">
        <v>4.0687367497453997E-2</v>
      </c>
      <c r="X211" s="17">
        <v>4.09076016145178E-2</v>
      </c>
      <c r="Y211" s="17">
        <v>3.7346578987199203E-2</v>
      </c>
      <c r="Z211" s="17">
        <v>6.6560620428515502E-2</v>
      </c>
      <c r="AA211" s="17">
        <v>3.1384550504424999E-2</v>
      </c>
      <c r="AB211" s="17">
        <v>1.7665973334076199E-2</v>
      </c>
      <c r="AC211" s="17">
        <v>4.7916509494280599E-2</v>
      </c>
      <c r="AD211" s="17">
        <v>1.17813788970434E-2</v>
      </c>
      <c r="AE211" s="17"/>
      <c r="AF211" s="17">
        <v>2.5870686056339E-2</v>
      </c>
      <c r="AG211" s="17">
        <v>3.7419099236140403E-2</v>
      </c>
      <c r="AH211" s="17"/>
      <c r="AI211" s="17">
        <v>2.5764935715363101E-2</v>
      </c>
      <c r="AJ211" s="17">
        <v>3.3196805265604701E-2</v>
      </c>
      <c r="AK211" s="17"/>
      <c r="AL211" s="17">
        <v>2.54038834308314E-2</v>
      </c>
      <c r="AM211" s="17">
        <v>3.19538603473856E-2</v>
      </c>
      <c r="AN211" s="17"/>
      <c r="AO211" s="17">
        <v>1.7216187141342602E-2</v>
      </c>
      <c r="AP211" s="17">
        <v>3.1899491530671599E-2</v>
      </c>
      <c r="AQ211" s="17"/>
      <c r="AR211" s="17">
        <v>2.4537983123773501E-2</v>
      </c>
      <c r="AS211" s="17">
        <v>4.1516441573522397E-2</v>
      </c>
      <c r="AT211" s="17">
        <v>2.9978582020685499E-2</v>
      </c>
      <c r="AU211" s="17">
        <v>2.9218612096050301E-2</v>
      </c>
    </row>
    <row r="212" spans="2:47" x14ac:dyDescent="0.3">
      <c r="B212" t="s">
        <v>169</v>
      </c>
      <c r="C212" s="17">
        <v>1.6884025606685501E-2</v>
      </c>
      <c r="D212" s="17">
        <v>1.6985443104244099E-2</v>
      </c>
      <c r="E212" s="17">
        <v>1.68494636145647E-2</v>
      </c>
      <c r="F212" s="17"/>
      <c r="G212" s="17">
        <v>2.06528517406664E-2</v>
      </c>
      <c r="H212" s="17">
        <v>1.8642342948393901E-2</v>
      </c>
      <c r="I212" s="17">
        <v>1.8385302110553101E-2</v>
      </c>
      <c r="J212" s="17">
        <v>1.8260145716387101E-2</v>
      </c>
      <c r="K212" s="17">
        <v>1.9430953961416499E-2</v>
      </c>
      <c r="L212" s="17">
        <v>8.9243542641336809E-3</v>
      </c>
      <c r="M212" s="17"/>
      <c r="N212" s="17">
        <v>1.8412563771453599E-2</v>
      </c>
      <c r="O212" s="17">
        <v>1.51637673382914E-2</v>
      </c>
      <c r="P212" s="17">
        <v>2.30933375012378E-2</v>
      </c>
      <c r="Q212" s="17">
        <v>1.18057062986237E-2</v>
      </c>
      <c r="R212" s="17"/>
      <c r="S212" s="17">
        <v>1.71029383606889E-2</v>
      </c>
      <c r="T212" s="17">
        <v>1.85333718555587E-2</v>
      </c>
      <c r="U212" s="17">
        <v>1.6295429400560401E-2</v>
      </c>
      <c r="V212" s="17">
        <v>2.3667092558604899E-2</v>
      </c>
      <c r="W212" s="17">
        <v>1.3498439284987699E-2</v>
      </c>
      <c r="X212" s="17">
        <v>1.58789825345904E-2</v>
      </c>
      <c r="Y212" s="17">
        <v>1.3237064439641301E-2</v>
      </c>
      <c r="Z212" s="17">
        <v>2.5843429393816401E-2</v>
      </c>
      <c r="AA212" s="17">
        <v>1.6545755241432099E-2</v>
      </c>
      <c r="AB212" s="17">
        <v>1.8830434412767601E-2</v>
      </c>
      <c r="AC212" s="17">
        <v>9.5309527457907092E-3</v>
      </c>
      <c r="AD212" s="17">
        <v>6.3500501951119503E-3</v>
      </c>
      <c r="AE212" s="17"/>
      <c r="AF212" s="17">
        <v>1.81433558113945E-2</v>
      </c>
      <c r="AG212" s="17">
        <v>1.53472421034767E-2</v>
      </c>
      <c r="AH212" s="17"/>
      <c r="AI212" s="17">
        <v>1.8325867276987901E-2</v>
      </c>
      <c r="AJ212" s="17">
        <v>1.6164308262611098E-2</v>
      </c>
      <c r="AK212" s="17"/>
      <c r="AL212" s="17">
        <v>1.70222822852951E-2</v>
      </c>
      <c r="AM212" s="17">
        <v>1.6852009334170599E-2</v>
      </c>
      <c r="AN212" s="17"/>
      <c r="AO212" s="17">
        <v>8.3145243653483594E-3</v>
      </c>
      <c r="AP212" s="17">
        <v>1.76309604823774E-2</v>
      </c>
      <c r="AQ212" s="17"/>
      <c r="AR212" s="17">
        <v>1.8151604421377102E-2</v>
      </c>
      <c r="AS212" s="17">
        <v>1.9872500122221502E-2</v>
      </c>
      <c r="AT212" s="17">
        <v>1.6065207675051599E-2</v>
      </c>
      <c r="AU212" s="17">
        <v>1.02568407110286E-2</v>
      </c>
    </row>
    <row r="213" spans="2:47" x14ac:dyDescent="0.3">
      <c r="B213" t="s">
        <v>170</v>
      </c>
      <c r="C213" s="17">
        <v>2.3149466263401801E-2</v>
      </c>
      <c r="D213" s="17">
        <v>2.4107521336496799E-2</v>
      </c>
      <c r="E213" s="17">
        <v>2.2304014014358501E-2</v>
      </c>
      <c r="F213" s="17"/>
      <c r="G213" s="17">
        <v>4.3341729729480999E-2</v>
      </c>
      <c r="H213" s="17">
        <v>1.8917982325014501E-2</v>
      </c>
      <c r="I213" s="17">
        <v>2.0653745746264801E-2</v>
      </c>
      <c r="J213" s="17">
        <v>1.1534626710173201E-2</v>
      </c>
      <c r="K213" s="17">
        <v>2.01543757704266E-2</v>
      </c>
      <c r="L213" s="17">
        <v>2.6669635831373301E-2</v>
      </c>
      <c r="M213" s="17"/>
      <c r="N213" s="17">
        <v>2.7217857982185598E-2</v>
      </c>
      <c r="O213" s="17">
        <v>1.8037669496845599E-2</v>
      </c>
      <c r="P213" s="17">
        <v>2.2390937594405101E-2</v>
      </c>
      <c r="Q213" s="17">
        <v>2.5071412591267699E-2</v>
      </c>
      <c r="R213" s="17"/>
      <c r="S213" s="17">
        <v>3.4591730571334502E-2</v>
      </c>
      <c r="T213" s="17">
        <v>2.4365861746613201E-2</v>
      </c>
      <c r="U213" s="17">
        <v>1.4601353335427E-2</v>
      </c>
      <c r="V213" s="17">
        <v>3.4354903819372701E-2</v>
      </c>
      <c r="W213" s="17">
        <v>2.1925635936574501E-2</v>
      </c>
      <c r="X213" s="17">
        <v>1.91866842069125E-2</v>
      </c>
      <c r="Y213" s="17">
        <v>2.6434487433283201E-2</v>
      </c>
      <c r="Z213" s="17">
        <v>3.5698812446186001E-2</v>
      </c>
      <c r="AA213" s="17">
        <v>1.3665843830335599E-2</v>
      </c>
      <c r="AB213" s="17">
        <v>2.1790626287201902E-2</v>
      </c>
      <c r="AC213" s="17">
        <v>5.1449081633818299E-3</v>
      </c>
      <c r="AD213" s="17">
        <v>1.1830824736582901E-2</v>
      </c>
      <c r="AE213" s="17"/>
      <c r="AF213" s="17">
        <v>1.9073186598400401E-2</v>
      </c>
      <c r="AG213" s="17">
        <v>2.8754515539582699E-2</v>
      </c>
      <c r="AH213" s="17"/>
      <c r="AI213" s="17">
        <v>1.7868101539149299E-2</v>
      </c>
      <c r="AJ213" s="17">
        <v>2.5785740322279399E-2</v>
      </c>
      <c r="AK213" s="17"/>
      <c r="AL213" s="17">
        <v>1.82230967875027E-2</v>
      </c>
      <c r="AM213" s="17">
        <v>2.4290271823287499E-2</v>
      </c>
      <c r="AN213" s="17"/>
      <c r="AO213" s="17">
        <v>2.48117683219925E-2</v>
      </c>
      <c r="AP213" s="17">
        <v>2.3004576689723201E-2</v>
      </c>
      <c r="AQ213" s="17"/>
      <c r="AR213" s="17">
        <v>1.8535649921657099E-2</v>
      </c>
      <c r="AS213" s="17">
        <v>2.9273979273201099E-2</v>
      </c>
      <c r="AT213" s="17">
        <v>1.7282733041954199E-2</v>
      </c>
      <c r="AU213" s="17">
        <v>3.6418790407804498E-2</v>
      </c>
    </row>
    <row r="214" spans="2:47" x14ac:dyDescent="0.3">
      <c r="B214" t="s">
        <v>171</v>
      </c>
      <c r="C214" s="17">
        <v>6.1334334252711904E-3</v>
      </c>
      <c r="D214" s="17">
        <v>5.6890282080229596E-3</v>
      </c>
      <c r="E214" s="17">
        <v>6.5898218763662001E-3</v>
      </c>
      <c r="F214" s="17"/>
      <c r="G214" s="17">
        <v>1.4492393427133101E-2</v>
      </c>
      <c r="H214" s="17">
        <v>7.69148403772909E-3</v>
      </c>
      <c r="I214" s="17">
        <v>2.8690702615140101E-3</v>
      </c>
      <c r="J214" s="17">
        <v>2.89237138450852E-3</v>
      </c>
      <c r="K214" s="17">
        <v>2.7066072581658899E-3</v>
      </c>
      <c r="L214" s="17">
        <v>6.9118177636968304E-3</v>
      </c>
      <c r="M214" s="17"/>
      <c r="N214" s="17">
        <v>5.0407657207999198E-3</v>
      </c>
      <c r="O214" s="17">
        <v>9.4688387200765403E-3</v>
      </c>
      <c r="P214" s="17">
        <v>7.5859338787724198E-3</v>
      </c>
      <c r="Q214" s="17">
        <v>2.6577937023343598E-3</v>
      </c>
      <c r="R214" s="17"/>
      <c r="S214" s="17">
        <v>5.0798318163377898E-3</v>
      </c>
      <c r="T214" s="17">
        <v>6.2967548304822896E-3</v>
      </c>
      <c r="U214" s="17">
        <v>5.2698985006650097E-3</v>
      </c>
      <c r="V214" s="17">
        <v>6.5193670169539902E-3</v>
      </c>
      <c r="W214" s="17">
        <v>1.7384448327829798E-2</v>
      </c>
      <c r="X214" s="17">
        <v>7.9519665897003801E-3</v>
      </c>
      <c r="Y214" s="17">
        <v>1.9814679193840001E-3</v>
      </c>
      <c r="Z214" s="17">
        <v>4.3388872177011302E-3</v>
      </c>
      <c r="AA214" s="17">
        <v>4.9522711831109798E-3</v>
      </c>
      <c r="AB214" s="17">
        <v>0</v>
      </c>
      <c r="AC214" s="17">
        <v>7.4299197273426801E-3</v>
      </c>
      <c r="AD214" s="17">
        <v>1.3803454463449801E-2</v>
      </c>
      <c r="AE214" s="17"/>
      <c r="AF214" s="17">
        <v>5.9803945062069201E-3</v>
      </c>
      <c r="AG214" s="17">
        <v>6.38654325763273E-3</v>
      </c>
      <c r="AH214" s="17"/>
      <c r="AI214" s="17">
        <v>4.80526260435429E-3</v>
      </c>
      <c r="AJ214" s="17">
        <v>6.7964102245939998E-3</v>
      </c>
      <c r="AK214" s="17"/>
      <c r="AL214" s="17">
        <v>3.9719208745452698E-3</v>
      </c>
      <c r="AM214" s="17">
        <v>6.6339775983573603E-3</v>
      </c>
      <c r="AN214" s="17"/>
      <c r="AO214" s="17">
        <v>4.4981816844692803E-3</v>
      </c>
      <c r="AP214" s="17">
        <v>6.2759652391239096E-3</v>
      </c>
      <c r="AQ214" s="17"/>
      <c r="AR214" s="17">
        <v>4.8389779908801899E-3</v>
      </c>
      <c r="AS214" s="17">
        <v>7.1733693604053598E-3</v>
      </c>
      <c r="AT214" s="17">
        <v>9.7781700447774605E-3</v>
      </c>
      <c r="AU214" s="17">
        <v>0</v>
      </c>
    </row>
    <row r="215" spans="2:47" x14ac:dyDescent="0.3">
      <c r="B215" t="s">
        <v>172</v>
      </c>
      <c r="C215" s="17">
        <v>5.6002381207735298E-2</v>
      </c>
      <c r="D215" s="17">
        <v>5.5441406162840101E-2</v>
      </c>
      <c r="E215" s="17">
        <v>5.6762166834010697E-2</v>
      </c>
      <c r="F215" s="17"/>
      <c r="G215" s="17">
        <v>5.8860684917034403E-2</v>
      </c>
      <c r="H215" s="17">
        <v>6.4750745626208195E-2</v>
      </c>
      <c r="I215" s="17">
        <v>6.1174240648344397E-2</v>
      </c>
      <c r="J215" s="17">
        <v>4.3782685442230899E-2</v>
      </c>
      <c r="K215" s="17">
        <v>5.6544674769425901E-2</v>
      </c>
      <c r="L215" s="17">
        <v>5.2344068754829297E-2</v>
      </c>
      <c r="M215" s="17"/>
      <c r="N215" s="17">
        <v>5.6825199294261303E-2</v>
      </c>
      <c r="O215" s="17">
        <v>5.7915258422410403E-2</v>
      </c>
      <c r="P215" s="17">
        <v>5.4869617863497797E-2</v>
      </c>
      <c r="Q215" s="17">
        <v>5.4931996000871203E-2</v>
      </c>
      <c r="R215" s="17"/>
      <c r="S215" s="17">
        <v>5.4322332542570802E-2</v>
      </c>
      <c r="T215" s="17">
        <v>5.7992065516960602E-2</v>
      </c>
      <c r="U215" s="17">
        <v>6.4621584914770006E-2</v>
      </c>
      <c r="V215" s="17">
        <v>5.78937205326049E-2</v>
      </c>
      <c r="W215" s="17">
        <v>3.8557020363451301E-2</v>
      </c>
      <c r="X215" s="17">
        <v>7.1033080355513006E-2</v>
      </c>
      <c r="Y215" s="17">
        <v>2.9179643999087301E-2</v>
      </c>
      <c r="Z215" s="17">
        <v>0.116436908729828</v>
      </c>
      <c r="AA215" s="17">
        <v>4.9078443672008303E-2</v>
      </c>
      <c r="AB215" s="17">
        <v>5.8037563971496599E-2</v>
      </c>
      <c r="AC215" s="17">
        <v>4.1872728391963002E-2</v>
      </c>
      <c r="AD215" s="17">
        <v>5.6165947450382399E-2</v>
      </c>
      <c r="AE215" s="17"/>
      <c r="AF215" s="17">
        <v>5.8455895721799003E-2</v>
      </c>
      <c r="AG215" s="17">
        <v>5.2194617464419099E-2</v>
      </c>
      <c r="AH215" s="17"/>
      <c r="AI215" s="17">
        <v>5.6470173301285703E-2</v>
      </c>
      <c r="AJ215" s="17">
        <v>5.5768875622424802E-2</v>
      </c>
      <c r="AK215" s="17"/>
      <c r="AL215" s="17">
        <v>5.88893117032959E-2</v>
      </c>
      <c r="AM215" s="17">
        <v>5.5333851091094399E-2</v>
      </c>
      <c r="AN215" s="17"/>
      <c r="AO215" s="17">
        <v>5.8905971665269299E-2</v>
      </c>
      <c r="AP215" s="17">
        <v>5.57492984533976E-2</v>
      </c>
      <c r="AQ215" s="17"/>
      <c r="AR215" s="17">
        <v>5.8940435013533098E-2</v>
      </c>
      <c r="AS215" s="17">
        <v>4.87100821218827E-2</v>
      </c>
      <c r="AT215" s="17">
        <v>5.9195455693221703E-2</v>
      </c>
      <c r="AU215" s="17">
        <v>5.4527290023472202E-2</v>
      </c>
    </row>
    <row r="216" spans="2:47" x14ac:dyDescent="0.3">
      <c r="B216" t="s">
        <v>173</v>
      </c>
      <c r="C216" s="17">
        <v>0.44714521573850602</v>
      </c>
      <c r="D216" s="17">
        <v>0.424525666906585</v>
      </c>
      <c r="E216" s="17">
        <v>0.46857681034707599</v>
      </c>
      <c r="F216" s="17"/>
      <c r="G216" s="17">
        <v>0.234365556425774</v>
      </c>
      <c r="H216" s="17">
        <v>0.32334508063349199</v>
      </c>
      <c r="I216" s="17">
        <v>0.47415524036322598</v>
      </c>
      <c r="J216" s="17">
        <v>0.51667777606138598</v>
      </c>
      <c r="K216" s="17">
        <v>0.52591914222430802</v>
      </c>
      <c r="L216" s="17">
        <v>0.55738065904878398</v>
      </c>
      <c r="M216" s="17"/>
      <c r="N216" s="17">
        <v>0.42669405413018302</v>
      </c>
      <c r="O216" s="17">
        <v>0.48117697478688998</v>
      </c>
      <c r="P216" s="17">
        <v>0.40169944590206502</v>
      </c>
      <c r="Q216" s="17">
        <v>0.47100790617232502</v>
      </c>
      <c r="R216" s="17"/>
      <c r="S216" s="17">
        <v>0.36739622839250602</v>
      </c>
      <c r="T216" s="17">
        <v>0.46024394924377099</v>
      </c>
      <c r="U216" s="17">
        <v>0.51437420144427404</v>
      </c>
      <c r="V216" s="17">
        <v>0.43869604619326302</v>
      </c>
      <c r="W216" s="17">
        <v>0.453484409485512</v>
      </c>
      <c r="X216" s="17">
        <v>0.39535914322122301</v>
      </c>
      <c r="Y216" s="17">
        <v>0.50834465199066303</v>
      </c>
      <c r="Z216" s="17">
        <v>0.41070872740508402</v>
      </c>
      <c r="AA216" s="17">
        <v>0.47220828340707699</v>
      </c>
      <c r="AB216" s="17">
        <v>0.44337858804699498</v>
      </c>
      <c r="AC216" s="17">
        <v>0.51001421849010697</v>
      </c>
      <c r="AD216" s="17">
        <v>0.44855543764371902</v>
      </c>
      <c r="AE216" s="17"/>
      <c r="AF216" s="17">
        <v>0.46894578731617598</v>
      </c>
      <c r="AG216" s="17">
        <v>0.41937765568989599</v>
      </c>
      <c r="AH216" s="17"/>
      <c r="AI216" s="17">
        <v>0.43063645396448702</v>
      </c>
      <c r="AJ216" s="17">
        <v>0.45538581692425201</v>
      </c>
      <c r="AK216" s="17"/>
      <c r="AL216" s="17">
        <v>0.43844330670418702</v>
      </c>
      <c r="AM216" s="17">
        <v>0.449160327730519</v>
      </c>
      <c r="AN216" s="17"/>
      <c r="AO216" s="17">
        <v>0.40824760358526202</v>
      </c>
      <c r="AP216" s="17">
        <v>0.45053560944756399</v>
      </c>
      <c r="AQ216" s="17"/>
      <c r="AR216" s="17">
        <v>0.34769173782663298</v>
      </c>
      <c r="AS216" s="17">
        <v>0.45074083461157199</v>
      </c>
      <c r="AT216" s="17">
        <v>0.50717583213301898</v>
      </c>
      <c r="AU216" s="17">
        <v>0.56578354492299798</v>
      </c>
    </row>
    <row r="217" spans="2:47" x14ac:dyDescent="0.3">
      <c r="B217" t="s">
        <v>155</v>
      </c>
      <c r="C217" s="17">
        <v>1.8906897617246898E-2</v>
      </c>
      <c r="D217" s="17">
        <v>1.49881679903266E-2</v>
      </c>
      <c r="E217" s="17">
        <v>2.2797405481258599E-2</v>
      </c>
      <c r="F217" s="17"/>
      <c r="G217" s="17">
        <v>2.5550575252392502E-2</v>
      </c>
      <c r="H217" s="17">
        <v>2.1337995244266501E-2</v>
      </c>
      <c r="I217" s="17">
        <v>1.85933270630004E-2</v>
      </c>
      <c r="J217" s="17">
        <v>1.0696190226459099E-2</v>
      </c>
      <c r="K217" s="17">
        <v>1.2007818205235801E-2</v>
      </c>
      <c r="L217" s="17">
        <v>2.40622024387054E-2</v>
      </c>
      <c r="M217" s="17"/>
      <c r="N217" s="17">
        <v>1.85885650368274E-2</v>
      </c>
      <c r="O217" s="17">
        <v>2.10239155811906E-2</v>
      </c>
      <c r="P217" s="17">
        <v>1.7357424918227501E-2</v>
      </c>
      <c r="Q217" s="17">
        <v>1.8686201578045399E-2</v>
      </c>
      <c r="R217" s="17"/>
      <c r="S217" s="17">
        <v>1.9201596447708899E-2</v>
      </c>
      <c r="T217" s="17">
        <v>2.3389756267840199E-2</v>
      </c>
      <c r="U217" s="17">
        <v>2.0795826052628301E-2</v>
      </c>
      <c r="V217" s="17">
        <v>1.55769641834695E-2</v>
      </c>
      <c r="W217" s="17">
        <v>2.7859526612404598E-2</v>
      </c>
      <c r="X217" s="17">
        <v>1.7362809098472098E-2</v>
      </c>
      <c r="Y217" s="17">
        <v>1.7244838024532701E-2</v>
      </c>
      <c r="Z217" s="17">
        <v>1.59644016097064E-2</v>
      </c>
      <c r="AA217" s="17">
        <v>7.9545180780922504E-3</v>
      </c>
      <c r="AB217" s="17">
        <v>1.97689696969955E-2</v>
      </c>
      <c r="AC217" s="17">
        <v>2.3018402570428802E-2</v>
      </c>
      <c r="AD217" s="17">
        <v>2.5804632818750901E-2</v>
      </c>
      <c r="AE217" s="17"/>
      <c r="AF217" s="17">
        <v>1.7623422599462101E-2</v>
      </c>
      <c r="AG217" s="17">
        <v>2.07659085215256E-2</v>
      </c>
      <c r="AH217" s="17"/>
      <c r="AI217" s="17">
        <v>2.33191303246153E-2</v>
      </c>
      <c r="AJ217" s="17">
        <v>1.6704464110855601E-2</v>
      </c>
      <c r="AK217" s="17"/>
      <c r="AL217" s="17">
        <v>2.49772551142469E-2</v>
      </c>
      <c r="AM217" s="17">
        <v>1.75011773161305E-2</v>
      </c>
      <c r="AN217" s="17"/>
      <c r="AO217" s="17">
        <v>9.6402703773576098E-3</v>
      </c>
      <c r="AP217" s="17">
        <v>1.9714595389915601E-2</v>
      </c>
      <c r="AQ217" s="17"/>
      <c r="AR217" s="17">
        <v>1.47330499905727E-2</v>
      </c>
      <c r="AS217" s="17">
        <v>2.0403352812253899E-2</v>
      </c>
      <c r="AT217" s="17">
        <v>2.70416440872411E-2</v>
      </c>
      <c r="AU217" s="17">
        <v>9.8665704553961096E-3</v>
      </c>
    </row>
    <row r="218" spans="2:47" x14ac:dyDescent="0.3"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</row>
    <row r="219" spans="2:47" x14ac:dyDescent="0.3">
      <c r="B219" s="6" t="s">
        <v>177</v>
      </c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  <c r="AU219" s="17"/>
    </row>
    <row r="220" spans="2:47" x14ac:dyDescent="0.3">
      <c r="B220" s="24" t="s">
        <v>71</v>
      </c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</row>
    <row r="221" spans="2:47" x14ac:dyDescent="0.3">
      <c r="B221" t="s">
        <v>164</v>
      </c>
      <c r="C221" s="17">
        <v>0.39243418552510301</v>
      </c>
      <c r="D221" s="17">
        <v>0.39079160784516997</v>
      </c>
      <c r="E221" s="17">
        <v>0.393350285069135</v>
      </c>
      <c r="F221" s="17"/>
      <c r="G221" s="17">
        <v>0.65446510568791105</v>
      </c>
      <c r="H221" s="17">
        <v>0.55810463890723805</v>
      </c>
      <c r="I221" s="17">
        <v>0.45169240546950201</v>
      </c>
      <c r="J221" s="17">
        <v>0.33756787988717002</v>
      </c>
      <c r="K221" s="17">
        <v>0.25836164221531399</v>
      </c>
      <c r="L221" s="17">
        <v>0.17062568529615099</v>
      </c>
      <c r="M221" s="17"/>
      <c r="N221" s="17">
        <v>0.397456379502861</v>
      </c>
      <c r="O221" s="17">
        <v>0.367145372057403</v>
      </c>
      <c r="P221" s="17">
        <v>0.40662859777980997</v>
      </c>
      <c r="Q221" s="17">
        <v>0.40054244214718998</v>
      </c>
      <c r="R221" s="17"/>
      <c r="S221" s="17">
        <v>0.51739298785152898</v>
      </c>
      <c r="T221" s="17">
        <v>0.32163033606917302</v>
      </c>
      <c r="U221" s="17">
        <v>0.33511577779338902</v>
      </c>
      <c r="V221" s="17">
        <v>0.34035666616520999</v>
      </c>
      <c r="W221" s="17">
        <v>0.42511244075263799</v>
      </c>
      <c r="X221" s="17">
        <v>0.45951510608471102</v>
      </c>
      <c r="Y221" s="17">
        <v>0.39096798962986201</v>
      </c>
      <c r="Z221" s="17">
        <v>0.394567002506374</v>
      </c>
      <c r="AA221" s="17">
        <v>0.40790046046480299</v>
      </c>
      <c r="AB221" s="17">
        <v>0.32445231892177001</v>
      </c>
      <c r="AC221" s="17">
        <v>0.36425621688215598</v>
      </c>
      <c r="AD221" s="17">
        <v>0.34355752362140002</v>
      </c>
      <c r="AE221" s="17"/>
      <c r="AF221" s="17">
        <v>0.35074362226595401</v>
      </c>
      <c r="AG221" s="17">
        <v>0.447353149801892</v>
      </c>
      <c r="AH221" s="17"/>
      <c r="AI221" s="17">
        <v>0.42704246542797603</v>
      </c>
      <c r="AJ221" s="17">
        <v>0.37515893276489198</v>
      </c>
      <c r="AK221" s="17"/>
      <c r="AL221" s="17">
        <v>0.41859435052983801</v>
      </c>
      <c r="AM221" s="17">
        <v>0.38637624329585402</v>
      </c>
      <c r="AN221" s="17"/>
      <c r="AO221" s="17">
        <v>0.44179251285343502</v>
      </c>
      <c r="AP221" s="17">
        <v>0.38813201494958399</v>
      </c>
      <c r="AQ221" s="17"/>
      <c r="AR221" s="17">
        <v>0.52063600272458199</v>
      </c>
      <c r="AS221" s="17">
        <v>0.29288978925474302</v>
      </c>
      <c r="AT221" s="17">
        <v>0.39154059965093002</v>
      </c>
      <c r="AU221" s="17">
        <v>0.24360582304016601</v>
      </c>
    </row>
    <row r="222" spans="2:47" x14ac:dyDescent="0.3">
      <c r="B222" t="s">
        <v>165</v>
      </c>
      <c r="C222" s="17">
        <v>9.21193469474164E-2</v>
      </c>
      <c r="D222" s="17">
        <v>0.102856514181113</v>
      </c>
      <c r="E222" s="17">
        <v>8.2007297276765395E-2</v>
      </c>
      <c r="F222" s="17"/>
      <c r="G222" s="17">
        <v>0.112209257750881</v>
      </c>
      <c r="H222" s="17">
        <v>0.124946948933143</v>
      </c>
      <c r="I222" s="17">
        <v>0.108820345479245</v>
      </c>
      <c r="J222" s="17">
        <v>9.4626205414567593E-2</v>
      </c>
      <c r="K222" s="17">
        <v>6.0736524982756897E-2</v>
      </c>
      <c r="L222" s="17">
        <v>5.7576935496953301E-2</v>
      </c>
      <c r="M222" s="17"/>
      <c r="N222" s="17">
        <v>7.2549087072027604E-2</v>
      </c>
      <c r="O222" s="17">
        <v>8.8875435755398594E-2</v>
      </c>
      <c r="P222" s="17">
        <v>0.133349628035204</v>
      </c>
      <c r="Q222" s="17">
        <v>8.1707973672898698E-2</v>
      </c>
      <c r="R222" s="17"/>
      <c r="S222" s="17">
        <v>8.4205493482422594E-2</v>
      </c>
      <c r="T222" s="17">
        <v>9.2178962050681906E-2</v>
      </c>
      <c r="U222" s="17">
        <v>7.3292445544321794E-2</v>
      </c>
      <c r="V222" s="17">
        <v>0.135210966231325</v>
      </c>
      <c r="W222" s="17">
        <v>7.17551924129817E-2</v>
      </c>
      <c r="X222" s="17">
        <v>0.113834468256927</v>
      </c>
      <c r="Y222" s="17">
        <v>9.1313512128402899E-2</v>
      </c>
      <c r="Z222" s="17">
        <v>7.3125203650011697E-2</v>
      </c>
      <c r="AA222" s="17">
        <v>9.7667554446795299E-2</v>
      </c>
      <c r="AB222" s="17">
        <v>8.7707923636730106E-2</v>
      </c>
      <c r="AC222" s="17">
        <v>8.0558423351490493E-2</v>
      </c>
      <c r="AD222" s="17">
        <v>7.1867244278200404E-2</v>
      </c>
      <c r="AE222" s="17"/>
      <c r="AF222" s="17">
        <v>9.1000593946099106E-2</v>
      </c>
      <c r="AG222" s="17">
        <v>9.3867610367216206E-2</v>
      </c>
      <c r="AH222" s="17"/>
      <c r="AI222" s="17">
        <v>8.3693165168370706E-2</v>
      </c>
      <c r="AJ222" s="17">
        <v>9.6325404585791002E-2</v>
      </c>
      <c r="AK222" s="17"/>
      <c r="AL222" s="17">
        <v>8.3862855369400705E-2</v>
      </c>
      <c r="AM222" s="17">
        <v>9.40313130602769E-2</v>
      </c>
      <c r="AN222" s="17"/>
      <c r="AO222" s="17">
        <v>9.1114518390717797E-2</v>
      </c>
      <c r="AP222" s="17">
        <v>9.2206929815071406E-2</v>
      </c>
      <c r="AQ222" s="17"/>
      <c r="AR222" s="17">
        <v>0.117582272517482</v>
      </c>
      <c r="AS222" s="17">
        <v>7.1154108208255906E-2</v>
      </c>
      <c r="AT222" s="17">
        <v>9.1690441856472404E-2</v>
      </c>
      <c r="AU222" s="17">
        <v>6.5140637272628393E-2</v>
      </c>
    </row>
    <row r="223" spans="2:47" x14ac:dyDescent="0.3">
      <c r="B223" t="s">
        <v>166</v>
      </c>
      <c r="C223" s="17">
        <v>0.12822448187993599</v>
      </c>
      <c r="D223" s="17">
        <v>0.13189507079431001</v>
      </c>
      <c r="E223" s="17">
        <v>0.12513577148757199</v>
      </c>
      <c r="F223" s="17"/>
      <c r="G223" s="17">
        <v>0.11006567911267</v>
      </c>
      <c r="H223" s="17">
        <v>0.16057877985522301</v>
      </c>
      <c r="I223" s="17">
        <v>0.153402588745427</v>
      </c>
      <c r="J223" s="17">
        <v>0.14375732836518201</v>
      </c>
      <c r="K223" s="17">
        <v>0.120559697166465</v>
      </c>
      <c r="L223" s="17">
        <v>8.6053216372782806E-2</v>
      </c>
      <c r="M223" s="17"/>
      <c r="N223" s="17">
        <v>0.12864396107373699</v>
      </c>
      <c r="O223" s="17">
        <v>0.11282118864754299</v>
      </c>
      <c r="P223" s="17">
        <v>0.13094748840787299</v>
      </c>
      <c r="Q223" s="17">
        <v>0.13995346363563599</v>
      </c>
      <c r="R223" s="17"/>
      <c r="S223" s="17">
        <v>0.14364819471430801</v>
      </c>
      <c r="T223" s="17">
        <v>0.13485371616063199</v>
      </c>
      <c r="U223" s="17">
        <v>0.14249219277504299</v>
      </c>
      <c r="V223" s="17">
        <v>0.108867521683347</v>
      </c>
      <c r="W223" s="17">
        <v>0.11867581193553101</v>
      </c>
      <c r="X223" s="17">
        <v>0.131141103437072</v>
      </c>
      <c r="Y223" s="17">
        <v>0.10966843977443699</v>
      </c>
      <c r="Z223" s="17">
        <v>0.12674014534397299</v>
      </c>
      <c r="AA223" s="17">
        <v>0.10223304109356</v>
      </c>
      <c r="AB223" s="17">
        <v>0.16306753240626801</v>
      </c>
      <c r="AC223" s="17">
        <v>0.119758905271185</v>
      </c>
      <c r="AD223" s="17">
        <v>0.117405775513915</v>
      </c>
      <c r="AE223" s="17"/>
      <c r="AF223" s="17">
        <v>0.13506645650412899</v>
      </c>
      <c r="AG223" s="17">
        <v>0.119020942485433</v>
      </c>
      <c r="AH223" s="17"/>
      <c r="AI223" s="17">
        <v>0.136795444849618</v>
      </c>
      <c r="AJ223" s="17">
        <v>0.123946154493681</v>
      </c>
      <c r="AK223" s="17"/>
      <c r="AL223" s="17">
        <v>0.11781099667723501</v>
      </c>
      <c r="AM223" s="17">
        <v>0.13063594571251</v>
      </c>
      <c r="AN223" s="17"/>
      <c r="AO223" s="17">
        <v>0.15460055530450001</v>
      </c>
      <c r="AP223" s="17">
        <v>0.12592549054195901</v>
      </c>
      <c r="AQ223" s="17"/>
      <c r="AR223" s="17">
        <v>0.13887567554695299</v>
      </c>
      <c r="AS223" s="17">
        <v>0.134219977166918</v>
      </c>
      <c r="AT223" s="17">
        <v>0.124177625601254</v>
      </c>
      <c r="AU223" s="17">
        <v>9.9563073144935302E-2</v>
      </c>
    </row>
    <row r="224" spans="2:47" x14ac:dyDescent="0.3">
      <c r="B224" t="s">
        <v>167</v>
      </c>
      <c r="C224" s="17">
        <v>4.9452443341829001E-2</v>
      </c>
      <c r="D224" s="17">
        <v>5.4324365059762701E-2</v>
      </c>
      <c r="E224" s="17">
        <v>4.4893296366694403E-2</v>
      </c>
      <c r="F224" s="17"/>
      <c r="G224" s="17">
        <v>3.5548537038517299E-2</v>
      </c>
      <c r="H224" s="17">
        <v>3.13094022701048E-2</v>
      </c>
      <c r="I224" s="17">
        <v>6.3998001043568301E-2</v>
      </c>
      <c r="J224" s="17">
        <v>5.3352020050069698E-2</v>
      </c>
      <c r="K224" s="17">
        <v>5.8793012268792202E-2</v>
      </c>
      <c r="L224" s="17">
        <v>5.2141930948671401E-2</v>
      </c>
      <c r="M224" s="17"/>
      <c r="N224" s="17">
        <v>5.9057520124031197E-2</v>
      </c>
      <c r="O224" s="17">
        <v>5.5776276760000597E-2</v>
      </c>
      <c r="P224" s="17">
        <v>4.2148931351454699E-2</v>
      </c>
      <c r="Q224" s="17">
        <v>3.9642053923589202E-2</v>
      </c>
      <c r="R224" s="17"/>
      <c r="S224" s="17">
        <v>4.94822979856595E-2</v>
      </c>
      <c r="T224" s="17">
        <v>8.0169892717537397E-2</v>
      </c>
      <c r="U224" s="17">
        <v>4.9245081710149602E-2</v>
      </c>
      <c r="V224" s="17">
        <v>5.2008795764455898E-2</v>
      </c>
      <c r="W224" s="17">
        <v>3.47721563899209E-2</v>
      </c>
      <c r="X224" s="17">
        <v>4.7527065084286099E-2</v>
      </c>
      <c r="Y224" s="17">
        <v>4.1483932511309801E-2</v>
      </c>
      <c r="Z224" s="17">
        <v>8.0664414165537393E-2</v>
      </c>
      <c r="AA224" s="17">
        <v>3.8495773899933E-2</v>
      </c>
      <c r="AB224" s="17">
        <v>3.0805739881002599E-2</v>
      </c>
      <c r="AC224" s="17">
        <v>3.10908567066145E-2</v>
      </c>
      <c r="AD224" s="17">
        <v>5.5398344232751903E-2</v>
      </c>
      <c r="AE224" s="17"/>
      <c r="AF224" s="17">
        <v>5.3557170869011503E-2</v>
      </c>
      <c r="AG224" s="17">
        <v>4.3898814713867799E-2</v>
      </c>
      <c r="AH224" s="17"/>
      <c r="AI224" s="17">
        <v>4.3997657735168998E-2</v>
      </c>
      <c r="AJ224" s="17">
        <v>5.2175283089203599E-2</v>
      </c>
      <c r="AK224" s="17"/>
      <c r="AL224" s="17">
        <v>4.2534496972447301E-2</v>
      </c>
      <c r="AM224" s="17">
        <v>5.1054440861461201E-2</v>
      </c>
      <c r="AN224" s="17"/>
      <c r="AO224" s="17">
        <v>5.2430171376703201E-2</v>
      </c>
      <c r="AP224" s="17">
        <v>4.91928986079017E-2</v>
      </c>
      <c r="AQ224" s="17"/>
      <c r="AR224" s="17">
        <v>4.3367923261503898E-2</v>
      </c>
      <c r="AS224" s="17">
        <v>5.87885668718858E-2</v>
      </c>
      <c r="AT224" s="17">
        <v>4.3971795015635202E-2</v>
      </c>
      <c r="AU224" s="17">
        <v>6.0080664757121698E-2</v>
      </c>
    </row>
    <row r="225" spans="2:47" x14ac:dyDescent="0.3">
      <c r="B225" t="s">
        <v>168</v>
      </c>
      <c r="C225" s="17">
        <v>4.7539652423204598E-2</v>
      </c>
      <c r="D225" s="17">
        <v>5.5578344767292003E-2</v>
      </c>
      <c r="E225" s="17">
        <v>3.9350932810741701E-2</v>
      </c>
      <c r="F225" s="17"/>
      <c r="G225" s="17">
        <v>4.6887436558210399E-2</v>
      </c>
      <c r="H225" s="17">
        <v>4.93100904543914E-2</v>
      </c>
      <c r="I225" s="17">
        <v>3.6966122081408898E-2</v>
      </c>
      <c r="J225" s="17">
        <v>4.5682946933066002E-2</v>
      </c>
      <c r="K225" s="17">
        <v>5.9669162200250397E-2</v>
      </c>
      <c r="L225" s="17">
        <v>4.85177679277028E-2</v>
      </c>
      <c r="M225" s="17"/>
      <c r="N225" s="17">
        <v>5.4169711642535999E-2</v>
      </c>
      <c r="O225" s="17">
        <v>5.9899198689755302E-2</v>
      </c>
      <c r="P225" s="17">
        <v>3.0803033124344799E-2</v>
      </c>
      <c r="Q225" s="17">
        <v>4.2063592356506703E-2</v>
      </c>
      <c r="R225" s="17"/>
      <c r="S225" s="17">
        <v>4.3787793225570901E-2</v>
      </c>
      <c r="T225" s="17">
        <v>4.8560270519760099E-2</v>
      </c>
      <c r="U225" s="17">
        <v>6.0067576069248202E-2</v>
      </c>
      <c r="V225" s="17">
        <v>7.1345798899062896E-2</v>
      </c>
      <c r="W225" s="17">
        <v>5.3097571314549501E-2</v>
      </c>
      <c r="X225" s="17">
        <v>2.55421751383938E-2</v>
      </c>
      <c r="Y225" s="17">
        <v>3.8017442559227399E-2</v>
      </c>
      <c r="Z225" s="17">
        <v>4.8592379719143299E-2</v>
      </c>
      <c r="AA225" s="17">
        <v>3.4063518798274198E-2</v>
      </c>
      <c r="AB225" s="17">
        <v>5.6345928757069903E-2</v>
      </c>
      <c r="AC225" s="17">
        <v>4.3112159506878703E-2</v>
      </c>
      <c r="AD225" s="17">
        <v>6.3124957810094098E-2</v>
      </c>
      <c r="AE225" s="17"/>
      <c r="AF225" s="17">
        <v>4.6817992894617598E-2</v>
      </c>
      <c r="AG225" s="17">
        <v>4.8884120031114399E-2</v>
      </c>
      <c r="AH225" s="17"/>
      <c r="AI225" s="17">
        <v>4.49752857245454E-2</v>
      </c>
      <c r="AJ225" s="17">
        <v>4.8819695320844299E-2</v>
      </c>
      <c r="AK225" s="17"/>
      <c r="AL225" s="17">
        <v>4.9955126133051198E-2</v>
      </c>
      <c r="AM225" s="17">
        <v>4.6980298145895098E-2</v>
      </c>
      <c r="AN225" s="17"/>
      <c r="AO225" s="17">
        <v>4.2151966140980199E-2</v>
      </c>
      <c r="AP225" s="17">
        <v>4.80092539402764E-2</v>
      </c>
      <c r="AQ225" s="17"/>
      <c r="AR225" s="17">
        <v>3.2651602123582202E-2</v>
      </c>
      <c r="AS225" s="17">
        <v>6.1130398868112799E-2</v>
      </c>
      <c r="AT225" s="17">
        <v>4.57929457631353E-2</v>
      </c>
      <c r="AU225" s="17">
        <v>6.5180999741447906E-2</v>
      </c>
    </row>
    <row r="226" spans="2:47" x14ac:dyDescent="0.3">
      <c r="B226" t="s">
        <v>169</v>
      </c>
      <c r="C226" s="17">
        <v>2.3735905258794199E-2</v>
      </c>
      <c r="D226" s="17">
        <v>2.7065425440807499E-2</v>
      </c>
      <c r="E226" s="17">
        <v>1.9951183408661501E-2</v>
      </c>
      <c r="F226" s="17"/>
      <c r="G226" s="17">
        <v>1.53964742642624E-2</v>
      </c>
      <c r="H226" s="17">
        <v>1.6134426909478299E-2</v>
      </c>
      <c r="I226" s="17">
        <v>1.21742621374252E-2</v>
      </c>
      <c r="J226" s="17">
        <v>2.63193343908932E-2</v>
      </c>
      <c r="K226" s="17">
        <v>4.9380976320964498E-2</v>
      </c>
      <c r="L226" s="17">
        <v>2.5568254842422901E-2</v>
      </c>
      <c r="M226" s="17"/>
      <c r="N226" s="17">
        <v>2.4052600239177199E-2</v>
      </c>
      <c r="O226" s="17">
        <v>2.1177314709515001E-2</v>
      </c>
      <c r="P226" s="17">
        <v>2.1212977130767301E-2</v>
      </c>
      <c r="Q226" s="17">
        <v>2.78423210989063E-2</v>
      </c>
      <c r="R226" s="17"/>
      <c r="S226" s="17">
        <v>1.0218754788165399E-2</v>
      </c>
      <c r="T226" s="17">
        <v>1.38652143337389E-2</v>
      </c>
      <c r="U226" s="17">
        <v>3.7590079235185703E-2</v>
      </c>
      <c r="V226" s="17">
        <v>2.7840945690529199E-2</v>
      </c>
      <c r="W226" s="17">
        <v>3.46994218938547E-2</v>
      </c>
      <c r="X226" s="17">
        <v>1.6558565677112402E-2</v>
      </c>
      <c r="Y226" s="17">
        <v>1.44919549877495E-2</v>
      </c>
      <c r="Z226" s="17">
        <v>2.5273179677904E-2</v>
      </c>
      <c r="AA226" s="17">
        <v>2.3720873252181598E-2</v>
      </c>
      <c r="AB226" s="17">
        <v>3.0419306722836999E-2</v>
      </c>
      <c r="AC226" s="17">
        <v>3.0754940132348599E-2</v>
      </c>
      <c r="AD226" s="17">
        <v>6.7126857547049196E-2</v>
      </c>
      <c r="AE226" s="17"/>
      <c r="AF226" s="17">
        <v>2.4635772706713601E-2</v>
      </c>
      <c r="AG226" s="17">
        <v>2.2732393586413199E-2</v>
      </c>
      <c r="AH226" s="17"/>
      <c r="AI226" s="17">
        <v>2.1899406827153099E-2</v>
      </c>
      <c r="AJ226" s="17">
        <v>2.4652621567416499E-2</v>
      </c>
      <c r="AK226" s="17"/>
      <c r="AL226" s="17">
        <v>2.7643178763462201E-2</v>
      </c>
      <c r="AM226" s="17">
        <v>2.28310930314682E-2</v>
      </c>
      <c r="AN226" s="17"/>
      <c r="AO226" s="17">
        <v>2.3543320886066098E-2</v>
      </c>
      <c r="AP226" s="17">
        <v>2.3752691298080799E-2</v>
      </c>
      <c r="AQ226" s="17"/>
      <c r="AR226" s="17">
        <v>1.8147755558770101E-2</v>
      </c>
      <c r="AS226" s="17">
        <v>2.7094867074474501E-2</v>
      </c>
      <c r="AT226" s="17">
        <v>2.4080890708528899E-2</v>
      </c>
      <c r="AU226" s="17">
        <v>3.12736827325589E-2</v>
      </c>
    </row>
    <row r="227" spans="2:47" x14ac:dyDescent="0.3">
      <c r="B227" t="s">
        <v>170</v>
      </c>
      <c r="C227" s="17">
        <v>2.36278820555549E-2</v>
      </c>
      <c r="D227" s="17">
        <v>2.2206463664892699E-2</v>
      </c>
      <c r="E227" s="17">
        <v>2.51028920465045E-2</v>
      </c>
      <c r="F227" s="17"/>
      <c r="G227" s="17">
        <v>7.1184938482714904E-3</v>
      </c>
      <c r="H227" s="17">
        <v>8.2886884086148596E-3</v>
      </c>
      <c r="I227" s="17">
        <v>2.5081473708450999E-2</v>
      </c>
      <c r="J227" s="17">
        <v>3.04067721514103E-2</v>
      </c>
      <c r="K227" s="17">
        <v>3.9344622791622999E-2</v>
      </c>
      <c r="L227" s="17">
        <v>2.9808708412068698E-2</v>
      </c>
      <c r="M227" s="17"/>
      <c r="N227" s="17">
        <v>2.5997148782867501E-2</v>
      </c>
      <c r="O227" s="17">
        <v>2.91658201222873E-2</v>
      </c>
      <c r="P227" s="17">
        <v>2.0830286189810001E-2</v>
      </c>
      <c r="Q227" s="17">
        <v>1.8113846629679801E-2</v>
      </c>
      <c r="R227" s="17"/>
      <c r="S227" s="17">
        <v>8.3975482139010595E-3</v>
      </c>
      <c r="T227" s="17">
        <v>2.1013623345428601E-2</v>
      </c>
      <c r="U227" s="17">
        <v>3.6402993308906097E-2</v>
      </c>
      <c r="V227" s="17">
        <v>2.1908509073103901E-2</v>
      </c>
      <c r="W227" s="17">
        <v>2.4755772673662701E-2</v>
      </c>
      <c r="X227" s="17">
        <v>1.0527633976704E-2</v>
      </c>
      <c r="Y227" s="17">
        <v>1.6196527645992099E-2</v>
      </c>
      <c r="Z227" s="17">
        <v>4.1837988775860903E-2</v>
      </c>
      <c r="AA227" s="17">
        <v>2.3838033560142802E-2</v>
      </c>
      <c r="AB227" s="17">
        <v>4.8257471746495501E-2</v>
      </c>
      <c r="AC227" s="17">
        <v>2.35763788898741E-2</v>
      </c>
      <c r="AD227" s="17">
        <v>3.4784395615422799E-2</v>
      </c>
      <c r="AE227" s="17"/>
      <c r="AF227" s="17">
        <v>2.9915254807743898E-2</v>
      </c>
      <c r="AG227" s="17">
        <v>1.5463483472350799E-2</v>
      </c>
      <c r="AH227" s="17"/>
      <c r="AI227" s="17">
        <v>2.7362188162968301E-2</v>
      </c>
      <c r="AJ227" s="17">
        <v>2.1763845990468499E-2</v>
      </c>
      <c r="AK227" s="17"/>
      <c r="AL227" s="17">
        <v>2.3282102392654901E-2</v>
      </c>
      <c r="AM227" s="17">
        <v>2.37079546858888E-2</v>
      </c>
      <c r="AN227" s="17"/>
      <c r="AO227" s="17">
        <v>1.25685487048155E-2</v>
      </c>
      <c r="AP227" s="17">
        <v>2.4591835680034601E-2</v>
      </c>
      <c r="AQ227" s="17"/>
      <c r="AR227" s="17">
        <v>1.51213214916143E-2</v>
      </c>
      <c r="AS227" s="17">
        <v>2.3144043546647598E-2</v>
      </c>
      <c r="AT227" s="17">
        <v>3.3434406333855797E-2</v>
      </c>
      <c r="AU227" s="17">
        <v>2.5403233249023299E-2</v>
      </c>
    </row>
    <row r="228" spans="2:47" x14ac:dyDescent="0.3">
      <c r="B228" t="s">
        <v>171</v>
      </c>
      <c r="C228" s="17">
        <v>7.6374801667152097E-3</v>
      </c>
      <c r="D228" s="17">
        <v>8.9952256449324208E-3</v>
      </c>
      <c r="E228" s="17">
        <v>6.3435151744825804E-3</v>
      </c>
      <c r="F228" s="17"/>
      <c r="G228" s="17">
        <v>5.0570845721921503E-3</v>
      </c>
      <c r="H228" s="17">
        <v>5.1944016396926499E-3</v>
      </c>
      <c r="I228" s="17">
        <v>8.3796202786174095E-3</v>
      </c>
      <c r="J228" s="17">
        <v>8.4604727031188601E-3</v>
      </c>
      <c r="K228" s="17">
        <v>8.0276515548427692E-3</v>
      </c>
      <c r="L228" s="17">
        <v>9.7961707878064692E-3</v>
      </c>
      <c r="M228" s="17"/>
      <c r="N228" s="17">
        <v>1.0522237433420701E-2</v>
      </c>
      <c r="O228" s="17">
        <v>1.1677504730588199E-2</v>
      </c>
      <c r="P228" s="17">
        <v>5.0804232951778801E-3</v>
      </c>
      <c r="Q228" s="17">
        <v>2.6808114174262198E-3</v>
      </c>
      <c r="R228" s="17"/>
      <c r="S228" s="17">
        <v>8.8153507250198007E-3</v>
      </c>
      <c r="T228" s="17">
        <v>6.2739958103207698E-3</v>
      </c>
      <c r="U228" s="17">
        <v>2.9169604931978598E-3</v>
      </c>
      <c r="V228" s="17">
        <v>2.7096984243267798E-3</v>
      </c>
      <c r="W228" s="17">
        <v>7.3000317888430102E-3</v>
      </c>
      <c r="X228" s="17">
        <v>1.1931235251554199E-2</v>
      </c>
      <c r="Y228" s="17">
        <v>1.89691794778146E-2</v>
      </c>
      <c r="Z228" s="17">
        <v>9.8959563155736601E-3</v>
      </c>
      <c r="AA228" s="17">
        <v>7.9406402251093796E-3</v>
      </c>
      <c r="AB228" s="17">
        <v>8.2134531025847401E-3</v>
      </c>
      <c r="AC228" s="17">
        <v>0</v>
      </c>
      <c r="AD228" s="17">
        <v>0</v>
      </c>
      <c r="AE228" s="17"/>
      <c r="AF228" s="17">
        <v>7.2708433534136802E-3</v>
      </c>
      <c r="AG228" s="17">
        <v>7.8654972624052598E-3</v>
      </c>
      <c r="AH228" s="17"/>
      <c r="AI228" s="17">
        <v>8.0781622385699397E-3</v>
      </c>
      <c r="AJ228" s="17">
        <v>7.4175069637837402E-3</v>
      </c>
      <c r="AK228" s="17"/>
      <c r="AL228" s="17">
        <v>6.4488694368759003E-3</v>
      </c>
      <c r="AM228" s="17">
        <v>7.9127282445896393E-3</v>
      </c>
      <c r="AN228" s="17"/>
      <c r="AO228" s="17">
        <v>2.2175220503753501E-3</v>
      </c>
      <c r="AP228" s="17">
        <v>8.1098945614241497E-3</v>
      </c>
      <c r="AQ228" s="17"/>
      <c r="AR228" s="17">
        <v>3.0803960093493399E-3</v>
      </c>
      <c r="AS228" s="17">
        <v>1.16523373332366E-2</v>
      </c>
      <c r="AT228" s="17">
        <v>8.7024394140640202E-3</v>
      </c>
      <c r="AU228" s="17">
        <v>9.9540504899472398E-3</v>
      </c>
    </row>
    <row r="229" spans="2:47" x14ac:dyDescent="0.3">
      <c r="B229" t="s">
        <v>172</v>
      </c>
      <c r="C229" s="17">
        <v>4.5787724661797702E-2</v>
      </c>
      <c r="D229" s="17">
        <v>3.87556298270934E-2</v>
      </c>
      <c r="E229" s="17">
        <v>5.2814315195300603E-2</v>
      </c>
      <c r="F229" s="17"/>
      <c r="G229" s="17">
        <v>4.6977478461290899E-3</v>
      </c>
      <c r="H229" s="17">
        <v>4.9024396873979803E-3</v>
      </c>
      <c r="I229" s="17">
        <v>4.6006624368574597E-2</v>
      </c>
      <c r="J229" s="17">
        <v>6.1519565706035603E-2</v>
      </c>
      <c r="K229" s="17">
        <v>6.2709124121580903E-2</v>
      </c>
      <c r="L229" s="17">
        <v>8.1906933112585401E-2</v>
      </c>
      <c r="M229" s="17"/>
      <c r="N229" s="17">
        <v>4.7353694733360999E-2</v>
      </c>
      <c r="O229" s="17">
        <v>5.0980811682131602E-2</v>
      </c>
      <c r="P229" s="17">
        <v>3.4576860226355297E-2</v>
      </c>
      <c r="Q229" s="17">
        <v>4.8314968343449602E-2</v>
      </c>
      <c r="R229" s="17"/>
      <c r="S229" s="17">
        <v>3.8347002062129501E-2</v>
      </c>
      <c r="T229" s="17">
        <v>5.1269594896776197E-2</v>
      </c>
      <c r="U229" s="17">
        <v>5.1317890661449199E-2</v>
      </c>
      <c r="V229" s="17">
        <v>3.14359164575971E-2</v>
      </c>
      <c r="W229" s="17">
        <v>4.3854873067217602E-2</v>
      </c>
      <c r="X229" s="17">
        <v>3.8891580139184E-2</v>
      </c>
      <c r="Y229" s="17">
        <v>5.9354244567985E-2</v>
      </c>
      <c r="Z229" s="17">
        <v>3.1163983829187902E-2</v>
      </c>
      <c r="AA229" s="17">
        <v>5.6067631850754897E-2</v>
      </c>
      <c r="AB229" s="17">
        <v>5.5218652450372899E-2</v>
      </c>
      <c r="AC229" s="17">
        <v>3.2543654244089303E-2</v>
      </c>
      <c r="AD229" s="17">
        <v>4.9576308281652298E-2</v>
      </c>
      <c r="AE229" s="17"/>
      <c r="AF229" s="17">
        <v>4.9340653431084999E-2</v>
      </c>
      <c r="AG229" s="17">
        <v>4.0890871859215298E-2</v>
      </c>
      <c r="AH229" s="17"/>
      <c r="AI229" s="17">
        <v>3.7557478125537301E-2</v>
      </c>
      <c r="AJ229" s="17">
        <v>4.9895978224001901E-2</v>
      </c>
      <c r="AK229" s="17"/>
      <c r="AL229" s="17">
        <v>4.0461997896697702E-2</v>
      </c>
      <c r="AM229" s="17">
        <v>4.7021009890155299E-2</v>
      </c>
      <c r="AN229" s="17"/>
      <c r="AO229" s="17">
        <v>3.57880402833924E-2</v>
      </c>
      <c r="AP229" s="17">
        <v>4.6659317161500499E-2</v>
      </c>
      <c r="AQ229" s="17"/>
      <c r="AR229" s="17">
        <v>2.9032976818946999E-2</v>
      </c>
      <c r="AS229" s="17">
        <v>5.62217078374476E-2</v>
      </c>
      <c r="AT229" s="17">
        <v>5.4406715373903E-2</v>
      </c>
      <c r="AU229" s="17">
        <v>5.1957821411278901E-2</v>
      </c>
    </row>
    <row r="230" spans="2:47" x14ac:dyDescent="0.3">
      <c r="B230" t="s">
        <v>173</v>
      </c>
      <c r="C230" s="17">
        <v>0.18419861290428399</v>
      </c>
      <c r="D230" s="17">
        <v>0.161717519836269</v>
      </c>
      <c r="E230" s="17">
        <v>0.206345209792787</v>
      </c>
      <c r="F230" s="17"/>
      <c r="G230" s="17">
        <v>8.5541833209545302E-3</v>
      </c>
      <c r="H230" s="17">
        <v>3.5788885049568599E-2</v>
      </c>
      <c r="I230" s="17">
        <v>9.1815214277681995E-2</v>
      </c>
      <c r="J230" s="17">
        <v>0.19445074862534301</v>
      </c>
      <c r="K230" s="17">
        <v>0.276599710396846</v>
      </c>
      <c r="L230" s="17">
        <v>0.42580909486509899</v>
      </c>
      <c r="M230" s="17"/>
      <c r="N230" s="17">
        <v>0.17476170616938999</v>
      </c>
      <c r="O230" s="17">
        <v>0.197917930117403</v>
      </c>
      <c r="P230" s="17">
        <v>0.16554642174994599</v>
      </c>
      <c r="Q230" s="17">
        <v>0.196518224322275</v>
      </c>
      <c r="R230" s="17"/>
      <c r="S230" s="17">
        <v>9.3029780019021999E-2</v>
      </c>
      <c r="T230" s="17">
        <v>0.224206256053741</v>
      </c>
      <c r="U230" s="17">
        <v>0.206282769521548</v>
      </c>
      <c r="V230" s="17">
        <v>0.20513947356141801</v>
      </c>
      <c r="W230" s="17">
        <v>0.178075439316597</v>
      </c>
      <c r="X230" s="17">
        <v>0.14180874660442</v>
      </c>
      <c r="Y230" s="17">
        <v>0.217334051209816</v>
      </c>
      <c r="Z230" s="17">
        <v>0.16327069376425701</v>
      </c>
      <c r="AA230" s="17">
        <v>0.203765434146918</v>
      </c>
      <c r="AB230" s="17">
        <v>0.18332198967469501</v>
      </c>
      <c r="AC230" s="17">
        <v>0.27434846501536297</v>
      </c>
      <c r="AD230" s="17">
        <v>0.17575066074119</v>
      </c>
      <c r="AE230" s="17"/>
      <c r="AF230" s="17">
        <v>0.20527139774526401</v>
      </c>
      <c r="AG230" s="17">
        <v>0.15625068293609801</v>
      </c>
      <c r="AH230" s="17"/>
      <c r="AI230" s="17">
        <v>0.16377054339222899</v>
      </c>
      <c r="AJ230" s="17">
        <v>0.194395596551386</v>
      </c>
      <c r="AK230" s="17"/>
      <c r="AL230" s="17">
        <v>0.18179530051645501</v>
      </c>
      <c r="AM230" s="17">
        <v>0.184755150968997</v>
      </c>
      <c r="AN230" s="17"/>
      <c r="AO230" s="17">
        <v>0.14379284400901499</v>
      </c>
      <c r="AP230" s="17">
        <v>0.18772046057278599</v>
      </c>
      <c r="AQ230" s="17"/>
      <c r="AR230" s="17">
        <v>7.8417927325419495E-2</v>
      </c>
      <c r="AS230" s="17">
        <v>0.25885906679593801</v>
      </c>
      <c r="AT230" s="17">
        <v>0.17450804215563701</v>
      </c>
      <c r="AU230" s="17">
        <v>0.341604372235704</v>
      </c>
    </row>
    <row r="231" spans="2:47" x14ac:dyDescent="0.3">
      <c r="B231" t="s">
        <v>155</v>
      </c>
      <c r="C231" s="17">
        <v>5.2422848353649801E-3</v>
      </c>
      <c r="D231" s="17">
        <v>5.8138329383572301E-3</v>
      </c>
      <c r="E231" s="17">
        <v>4.7053013713552099E-3</v>
      </c>
      <c r="F231" s="17"/>
      <c r="G231" s="17">
        <v>0</v>
      </c>
      <c r="H231" s="17">
        <v>5.4412978851463203E-3</v>
      </c>
      <c r="I231" s="17">
        <v>1.66334241009867E-3</v>
      </c>
      <c r="J231" s="17">
        <v>3.8567257731443E-3</v>
      </c>
      <c r="K231" s="17">
        <v>5.8178759805649202E-3</v>
      </c>
      <c r="L231" s="17">
        <v>1.21953019377566E-2</v>
      </c>
      <c r="M231" s="17"/>
      <c r="N231" s="17">
        <v>5.4359532265904698E-3</v>
      </c>
      <c r="O231" s="17">
        <v>4.5631467279747904E-3</v>
      </c>
      <c r="P231" s="17">
        <v>8.8753527092569808E-3</v>
      </c>
      <c r="Q231" s="17">
        <v>2.62030245244293E-3</v>
      </c>
      <c r="R231" s="17"/>
      <c r="S231" s="17">
        <v>2.6747969322722799E-3</v>
      </c>
      <c r="T231" s="17">
        <v>5.9781380422105103E-3</v>
      </c>
      <c r="U231" s="17">
        <v>5.276232887561E-3</v>
      </c>
      <c r="V231" s="17">
        <v>3.1757080496253101E-3</v>
      </c>
      <c r="W231" s="17">
        <v>7.9012884542047895E-3</v>
      </c>
      <c r="X231" s="17">
        <v>2.7223203496362799E-3</v>
      </c>
      <c r="Y231" s="17">
        <v>2.2027255074033901E-3</v>
      </c>
      <c r="Z231" s="17">
        <v>4.8690522521771702E-3</v>
      </c>
      <c r="AA231" s="17">
        <v>4.3070382615275002E-3</v>
      </c>
      <c r="AB231" s="17">
        <v>1.2189682700174301E-2</v>
      </c>
      <c r="AC231" s="17">
        <v>0</v>
      </c>
      <c r="AD231" s="17">
        <v>2.1407932358323601E-2</v>
      </c>
      <c r="AE231" s="17"/>
      <c r="AF231" s="17">
        <v>6.3802414759681902E-3</v>
      </c>
      <c r="AG231" s="17">
        <v>3.77243348399442E-3</v>
      </c>
      <c r="AH231" s="17"/>
      <c r="AI231" s="17">
        <v>4.8282023478630701E-3</v>
      </c>
      <c r="AJ231" s="17">
        <v>5.4489804485317603E-3</v>
      </c>
      <c r="AK231" s="17"/>
      <c r="AL231" s="17">
        <v>7.6107253118818698E-3</v>
      </c>
      <c r="AM231" s="17">
        <v>4.6938221029030197E-3</v>
      </c>
      <c r="AN231" s="17"/>
      <c r="AO231" s="17">
        <v>0</v>
      </c>
      <c r="AP231" s="17">
        <v>5.69921287138147E-3</v>
      </c>
      <c r="AQ231" s="17"/>
      <c r="AR231" s="17">
        <v>3.0861466217957799E-3</v>
      </c>
      <c r="AS231" s="17">
        <v>4.8451370423401204E-3</v>
      </c>
      <c r="AT231" s="17">
        <v>7.6940981265839602E-3</v>
      </c>
      <c r="AU231" s="17">
        <v>6.2356419251884398E-3</v>
      </c>
    </row>
    <row r="232" spans="2:47" x14ac:dyDescent="0.3"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</row>
    <row r="233" spans="2:47" x14ac:dyDescent="0.3">
      <c r="B233" s="6" t="s">
        <v>178</v>
      </c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</row>
    <row r="234" spans="2:47" x14ac:dyDescent="0.3">
      <c r="B234" s="24" t="s">
        <v>71</v>
      </c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</row>
    <row r="235" spans="2:47" x14ac:dyDescent="0.3">
      <c r="B235" t="s">
        <v>164</v>
      </c>
      <c r="C235" s="17">
        <v>0.117065831796969</v>
      </c>
      <c r="D235" s="17">
        <v>0.11910143429108699</v>
      </c>
      <c r="E235" s="17">
        <v>0.114897173602641</v>
      </c>
      <c r="F235" s="17"/>
      <c r="G235" s="17">
        <v>0.168828231158375</v>
      </c>
      <c r="H235" s="17">
        <v>0.137278226573675</v>
      </c>
      <c r="I235" s="17">
        <v>0.124120040618675</v>
      </c>
      <c r="J235" s="17">
        <v>0.10495774502199</v>
      </c>
      <c r="K235" s="17">
        <v>0.100802002767736</v>
      </c>
      <c r="L235" s="17">
        <v>8.1377451839914197E-2</v>
      </c>
      <c r="M235" s="17"/>
      <c r="N235" s="17">
        <v>0.146010111822477</v>
      </c>
      <c r="O235" s="17">
        <v>0.104303021959938</v>
      </c>
      <c r="P235" s="17">
        <v>9.77163356225835E-2</v>
      </c>
      <c r="Q235" s="17">
        <v>0.116022688276139</v>
      </c>
      <c r="R235" s="17"/>
      <c r="S235" s="17">
        <v>0.132278519997682</v>
      </c>
      <c r="T235" s="17">
        <v>9.9831232705266004E-2</v>
      </c>
      <c r="U235" s="17">
        <v>0.107696049360619</v>
      </c>
      <c r="V235" s="17">
        <v>9.3626676579669901E-2</v>
      </c>
      <c r="W235" s="17">
        <v>0.11940718909421399</v>
      </c>
      <c r="X235" s="17">
        <v>0.14371743530351</v>
      </c>
      <c r="Y235" s="17">
        <v>0.11498359436305799</v>
      </c>
      <c r="Z235" s="17">
        <v>9.4655861765579399E-2</v>
      </c>
      <c r="AA235" s="17">
        <v>0.12707534877153301</v>
      </c>
      <c r="AB235" s="17">
        <v>0.11518377010989</v>
      </c>
      <c r="AC235" s="17">
        <v>0.135808378273886</v>
      </c>
      <c r="AD235" s="17">
        <v>0.1038756827656</v>
      </c>
      <c r="AE235" s="17"/>
      <c r="AF235" s="17">
        <v>0.12517584593012601</v>
      </c>
      <c r="AG235" s="17">
        <v>0.105996707432127</v>
      </c>
      <c r="AH235" s="17"/>
      <c r="AI235" s="17">
        <v>0.136590426694124</v>
      </c>
      <c r="AJ235" s="17">
        <v>0.10731983133593299</v>
      </c>
      <c r="AK235" s="17"/>
      <c r="AL235" s="17">
        <v>0.132162567234029</v>
      </c>
      <c r="AM235" s="17">
        <v>0.11356986183227601</v>
      </c>
      <c r="AN235" s="17"/>
      <c r="AO235" s="17">
        <v>0.16832394284399499</v>
      </c>
      <c r="AP235" s="17">
        <v>0.112598072271078</v>
      </c>
      <c r="AQ235" s="17"/>
      <c r="AR235" s="17">
        <v>0.181281413268741</v>
      </c>
      <c r="AS235" s="17">
        <v>7.57664151697411E-2</v>
      </c>
      <c r="AT235" s="17">
        <v>9.3139975111988793E-2</v>
      </c>
      <c r="AU235" s="17">
        <v>7.6693960514417403E-2</v>
      </c>
    </row>
    <row r="236" spans="2:47" x14ac:dyDescent="0.3">
      <c r="B236" t="s">
        <v>165</v>
      </c>
      <c r="C236" s="17">
        <v>8.4255584123229796E-2</v>
      </c>
      <c r="D236" s="17">
        <v>9.4226870176420605E-2</v>
      </c>
      <c r="E236" s="17">
        <v>7.4859905120296402E-2</v>
      </c>
      <c r="F236" s="17"/>
      <c r="G236" s="17">
        <v>0.141694358503134</v>
      </c>
      <c r="H236" s="17">
        <v>0.100637195694387</v>
      </c>
      <c r="I236" s="17">
        <v>0.11296574056722</v>
      </c>
      <c r="J236" s="17">
        <v>6.4785057170749005E-2</v>
      </c>
      <c r="K236" s="17">
        <v>4.36654310267406E-2</v>
      </c>
      <c r="L236" s="17">
        <v>5.2558956746581502E-2</v>
      </c>
      <c r="M236" s="17"/>
      <c r="N236" s="17">
        <v>9.4244487028873697E-2</v>
      </c>
      <c r="O236" s="17">
        <v>8.6797406953735098E-2</v>
      </c>
      <c r="P236" s="17">
        <v>9.5756442973837494E-2</v>
      </c>
      <c r="Q236" s="17">
        <v>6.1930705560560899E-2</v>
      </c>
      <c r="R236" s="17"/>
      <c r="S236" s="17">
        <v>0.11724981159020501</v>
      </c>
      <c r="T236" s="17">
        <v>7.0964343928368298E-2</v>
      </c>
      <c r="U236" s="17">
        <v>5.5766409251552601E-2</v>
      </c>
      <c r="V236" s="17">
        <v>0.108015588933544</v>
      </c>
      <c r="W236" s="17">
        <v>7.7928147302446807E-2</v>
      </c>
      <c r="X236" s="17">
        <v>9.7315293465735198E-2</v>
      </c>
      <c r="Y236" s="17">
        <v>6.2606079215013793E-2</v>
      </c>
      <c r="Z236" s="17">
        <v>7.8926727480504694E-2</v>
      </c>
      <c r="AA236" s="17">
        <v>8.3816446677128703E-2</v>
      </c>
      <c r="AB236" s="17">
        <v>7.7329258286134295E-2</v>
      </c>
      <c r="AC236" s="17">
        <v>8.4118178481511693E-2</v>
      </c>
      <c r="AD236" s="17">
        <v>5.5895676315664403E-2</v>
      </c>
      <c r="AE236" s="17"/>
      <c r="AF236" s="17">
        <v>7.9759294585648399E-2</v>
      </c>
      <c r="AG236" s="17">
        <v>9.00002328869908E-2</v>
      </c>
      <c r="AH236" s="17"/>
      <c r="AI236" s="17">
        <v>9.9327702788360506E-2</v>
      </c>
      <c r="AJ236" s="17">
        <v>7.6732105340038603E-2</v>
      </c>
      <c r="AK236" s="17"/>
      <c r="AL236" s="17">
        <v>9.2481611870350394E-2</v>
      </c>
      <c r="AM236" s="17">
        <v>8.2350672557907803E-2</v>
      </c>
      <c r="AN236" s="17"/>
      <c r="AO236" s="17">
        <v>8.3667778560367001E-2</v>
      </c>
      <c r="AP236" s="17">
        <v>8.4306818432282701E-2</v>
      </c>
      <c r="AQ236" s="17"/>
      <c r="AR236" s="17">
        <v>0.118896009279857</v>
      </c>
      <c r="AS236" s="17">
        <v>7.0208589744778602E-2</v>
      </c>
      <c r="AT236" s="17">
        <v>6.9034539309921594E-2</v>
      </c>
      <c r="AU236" s="17">
        <v>5.31204344457313E-2</v>
      </c>
    </row>
    <row r="237" spans="2:47" x14ac:dyDescent="0.3">
      <c r="B237" t="s">
        <v>166</v>
      </c>
      <c r="C237" s="17">
        <v>0.11346309911644401</v>
      </c>
      <c r="D237" s="17">
        <v>0.12872775965136399</v>
      </c>
      <c r="E237" s="17">
        <v>9.9020540224812895E-2</v>
      </c>
      <c r="F237" s="17"/>
      <c r="G237" s="17">
        <v>0.14459022976730199</v>
      </c>
      <c r="H237" s="17">
        <v>0.158234541750991</v>
      </c>
      <c r="I237" s="17">
        <v>0.128650110432008</v>
      </c>
      <c r="J237" s="17">
        <v>0.11372664075030001</v>
      </c>
      <c r="K237" s="17">
        <v>8.3043769982931503E-2</v>
      </c>
      <c r="L237" s="17">
        <v>6.4329050752969602E-2</v>
      </c>
      <c r="M237" s="17"/>
      <c r="N237" s="17">
        <v>0.13687616627169499</v>
      </c>
      <c r="O237" s="17">
        <v>0.10443073273232201</v>
      </c>
      <c r="P237" s="17">
        <v>0.124657736447343</v>
      </c>
      <c r="Q237" s="17">
        <v>8.7879007874712797E-2</v>
      </c>
      <c r="R237" s="17"/>
      <c r="S237" s="17">
        <v>0.161790837828311</v>
      </c>
      <c r="T237" s="17">
        <v>9.9743818962846606E-2</v>
      </c>
      <c r="U237" s="17">
        <v>7.7008702788321004E-2</v>
      </c>
      <c r="V237" s="17">
        <v>0.101304579343243</v>
      </c>
      <c r="W237" s="17">
        <v>0.12671044308387899</v>
      </c>
      <c r="X237" s="17">
        <v>0.11930001318187</v>
      </c>
      <c r="Y237" s="17">
        <v>8.0974717407088503E-2</v>
      </c>
      <c r="Z237" s="17">
        <v>0.12661931708438501</v>
      </c>
      <c r="AA237" s="17">
        <v>0.115765792378068</v>
      </c>
      <c r="AB237" s="17">
        <v>0.117837555146455</v>
      </c>
      <c r="AC237" s="17">
        <v>7.0890595647318297E-2</v>
      </c>
      <c r="AD237" s="17">
        <v>0.15141525358537999</v>
      </c>
      <c r="AE237" s="17"/>
      <c r="AF237" s="17">
        <v>0.11995083806194801</v>
      </c>
      <c r="AG237" s="17">
        <v>0.104610676988595</v>
      </c>
      <c r="AH237" s="17"/>
      <c r="AI237" s="17">
        <v>0.13964618836996001</v>
      </c>
      <c r="AJ237" s="17">
        <v>0.10039340925705099</v>
      </c>
      <c r="AK237" s="17"/>
      <c r="AL237" s="17">
        <v>0.13387231910153899</v>
      </c>
      <c r="AM237" s="17">
        <v>0.108736910440213</v>
      </c>
      <c r="AN237" s="17"/>
      <c r="AO237" s="17">
        <v>0.136382538500078</v>
      </c>
      <c r="AP237" s="17">
        <v>0.11146539491816899</v>
      </c>
      <c r="AQ237" s="17"/>
      <c r="AR237" s="17">
        <v>0.151716540200482</v>
      </c>
      <c r="AS237" s="17">
        <v>0.10067455396003699</v>
      </c>
      <c r="AT237" s="17">
        <v>0.104166134854286</v>
      </c>
      <c r="AU237" s="17">
        <v>5.87359829094527E-2</v>
      </c>
    </row>
    <row r="238" spans="2:47" x14ac:dyDescent="0.3">
      <c r="B238" t="s">
        <v>167</v>
      </c>
      <c r="C238" s="17">
        <v>5.7573511095534498E-2</v>
      </c>
      <c r="D238" s="17">
        <v>6.4535205666328394E-2</v>
      </c>
      <c r="E238" s="17">
        <v>5.0615585786458299E-2</v>
      </c>
      <c r="F238" s="17"/>
      <c r="G238" s="17">
        <v>6.5834720504223398E-2</v>
      </c>
      <c r="H238" s="17">
        <v>7.25163121947901E-2</v>
      </c>
      <c r="I238" s="17">
        <v>6.5352741661626093E-2</v>
      </c>
      <c r="J238" s="17">
        <v>5.4194136297862898E-2</v>
      </c>
      <c r="K238" s="17">
        <v>5.0475552152805699E-2</v>
      </c>
      <c r="L238" s="17">
        <v>4.1143963177522301E-2</v>
      </c>
      <c r="M238" s="17"/>
      <c r="N238" s="17">
        <v>5.7741031966603497E-2</v>
      </c>
      <c r="O238" s="17">
        <v>4.6429932940152699E-2</v>
      </c>
      <c r="P238" s="17">
        <v>7.8329451681668702E-2</v>
      </c>
      <c r="Q238" s="17">
        <v>5.1559146820519701E-2</v>
      </c>
      <c r="R238" s="17"/>
      <c r="S238" s="17">
        <v>6.4168856429761806E-2</v>
      </c>
      <c r="T238" s="17">
        <v>6.3192306373522605E-2</v>
      </c>
      <c r="U238" s="17">
        <v>4.0139907782152803E-2</v>
      </c>
      <c r="V238" s="17">
        <v>5.6655650008862898E-2</v>
      </c>
      <c r="W238" s="17">
        <v>7.7966465862375503E-2</v>
      </c>
      <c r="X238" s="17">
        <v>4.5588766783056102E-2</v>
      </c>
      <c r="Y238" s="17">
        <v>4.7931067824905298E-2</v>
      </c>
      <c r="Z238" s="17">
        <v>0.106932577979008</v>
      </c>
      <c r="AA238" s="17">
        <v>6.8332940638009695E-2</v>
      </c>
      <c r="AB238" s="17">
        <v>4.2134436098616598E-2</v>
      </c>
      <c r="AC238" s="17">
        <v>4.1776604500149597E-2</v>
      </c>
      <c r="AD238" s="17">
        <v>3.3395046009371702E-2</v>
      </c>
      <c r="AE238" s="17"/>
      <c r="AF238" s="17">
        <v>6.3835518504675698E-2</v>
      </c>
      <c r="AG238" s="17">
        <v>4.8200178979328698E-2</v>
      </c>
      <c r="AH238" s="17"/>
      <c r="AI238" s="17">
        <v>6.2358061726166203E-2</v>
      </c>
      <c r="AJ238" s="17">
        <v>5.5185229397624297E-2</v>
      </c>
      <c r="AK238" s="17"/>
      <c r="AL238" s="17">
        <v>5.56053045844885E-2</v>
      </c>
      <c r="AM238" s="17">
        <v>5.8029291146500898E-2</v>
      </c>
      <c r="AN238" s="17"/>
      <c r="AO238" s="17">
        <v>5.4197871345314501E-2</v>
      </c>
      <c r="AP238" s="17">
        <v>5.7867738610789303E-2</v>
      </c>
      <c r="AQ238" s="17"/>
      <c r="AR238" s="17">
        <v>6.67203243964411E-2</v>
      </c>
      <c r="AS238" s="17">
        <v>5.68546401069841E-2</v>
      </c>
      <c r="AT238" s="17">
        <v>4.3128036945865797E-2</v>
      </c>
      <c r="AU238" s="17">
        <v>6.5927746602654505E-2</v>
      </c>
    </row>
    <row r="239" spans="2:47" x14ac:dyDescent="0.3">
      <c r="B239" t="s">
        <v>168</v>
      </c>
      <c r="C239" s="17">
        <v>6.1361153373414599E-2</v>
      </c>
      <c r="D239" s="17">
        <v>5.8793409585339997E-2</v>
      </c>
      <c r="E239" s="17">
        <v>6.3560318736153407E-2</v>
      </c>
      <c r="F239" s="17"/>
      <c r="G239" s="17">
        <v>7.7243122056913596E-2</v>
      </c>
      <c r="H239" s="17">
        <v>7.8152138731287998E-2</v>
      </c>
      <c r="I239" s="17">
        <v>5.8452606903221398E-2</v>
      </c>
      <c r="J239" s="17">
        <v>5.92789806954096E-2</v>
      </c>
      <c r="K239" s="17">
        <v>6.2237015964796902E-2</v>
      </c>
      <c r="L239" s="17">
        <v>4.06923347132341E-2</v>
      </c>
      <c r="M239" s="17"/>
      <c r="N239" s="17">
        <v>5.6716943920895699E-2</v>
      </c>
      <c r="O239" s="17">
        <v>6.8779510358792706E-2</v>
      </c>
      <c r="P239" s="17">
        <v>5.7358226466350401E-2</v>
      </c>
      <c r="Q239" s="17">
        <v>6.3073878872500905E-2</v>
      </c>
      <c r="R239" s="17"/>
      <c r="S239" s="17">
        <v>6.1587984274884502E-2</v>
      </c>
      <c r="T239" s="17">
        <v>7.2133866190808305E-2</v>
      </c>
      <c r="U239" s="17">
        <v>7.2741585416292803E-2</v>
      </c>
      <c r="V239" s="17">
        <v>6.2150039625880497E-2</v>
      </c>
      <c r="W239" s="17">
        <v>6.9131547785882402E-2</v>
      </c>
      <c r="X239" s="17">
        <v>6.3559221937642907E-2</v>
      </c>
      <c r="Y239" s="17">
        <v>7.1323391248637402E-2</v>
      </c>
      <c r="Z239" s="17">
        <v>5.9051449453614901E-2</v>
      </c>
      <c r="AA239" s="17">
        <v>3.5324315319828999E-2</v>
      </c>
      <c r="AB239" s="17">
        <v>5.1741315907518001E-2</v>
      </c>
      <c r="AC239" s="17">
        <v>5.5761782283399702E-2</v>
      </c>
      <c r="AD239" s="17">
        <v>6.6163917227565899E-2</v>
      </c>
      <c r="AE239" s="17"/>
      <c r="AF239" s="17">
        <v>6.6151441517274895E-2</v>
      </c>
      <c r="AG239" s="17">
        <v>5.54922693686042E-2</v>
      </c>
      <c r="AH239" s="17"/>
      <c r="AI239" s="17">
        <v>6.80255899646693E-2</v>
      </c>
      <c r="AJ239" s="17">
        <v>5.8034497817535502E-2</v>
      </c>
      <c r="AK239" s="17"/>
      <c r="AL239" s="17">
        <v>5.9214855828438599E-2</v>
      </c>
      <c r="AM239" s="17">
        <v>6.1858174188531401E-2</v>
      </c>
      <c r="AN239" s="17"/>
      <c r="AO239" s="17">
        <v>6.3248728130550894E-2</v>
      </c>
      <c r="AP239" s="17">
        <v>6.1196628580562101E-2</v>
      </c>
      <c r="AQ239" s="17"/>
      <c r="AR239" s="17">
        <v>6.2949557222659602E-2</v>
      </c>
      <c r="AS239" s="17">
        <v>5.9520237790111098E-2</v>
      </c>
      <c r="AT239" s="17">
        <v>6.1642099593640101E-2</v>
      </c>
      <c r="AU239" s="17">
        <v>5.9955305349447999E-2</v>
      </c>
    </row>
    <row r="240" spans="2:47" x14ac:dyDescent="0.3">
      <c r="B240" t="s">
        <v>169</v>
      </c>
      <c r="C240" s="17">
        <v>3.8165584272912001E-2</v>
      </c>
      <c r="D240" s="17">
        <v>4.2048227330076002E-2</v>
      </c>
      <c r="E240" s="17">
        <v>3.4527465469467902E-2</v>
      </c>
      <c r="F240" s="17"/>
      <c r="G240" s="17">
        <v>3.6145206781154099E-2</v>
      </c>
      <c r="H240" s="17">
        <v>3.1053260153665701E-2</v>
      </c>
      <c r="I240" s="17">
        <v>4.7081885661954002E-2</v>
      </c>
      <c r="J240" s="17">
        <v>4.0565604401255499E-2</v>
      </c>
      <c r="K240" s="17">
        <v>3.5644298116907301E-2</v>
      </c>
      <c r="L240" s="17">
        <v>3.7769093735408897E-2</v>
      </c>
      <c r="M240" s="17"/>
      <c r="N240" s="17">
        <v>4.7011830678881997E-2</v>
      </c>
      <c r="O240" s="17">
        <v>3.8026617440765999E-2</v>
      </c>
      <c r="P240" s="17">
        <v>3.1937250496793398E-2</v>
      </c>
      <c r="Q240" s="17">
        <v>3.4784516110825697E-2</v>
      </c>
      <c r="R240" s="17"/>
      <c r="S240" s="17">
        <v>4.01418677149257E-2</v>
      </c>
      <c r="T240" s="17">
        <v>5.1254702269847199E-2</v>
      </c>
      <c r="U240" s="17">
        <v>2.7708380234192E-2</v>
      </c>
      <c r="V240" s="17">
        <v>3.0266468739143501E-2</v>
      </c>
      <c r="W240" s="17">
        <v>3.7552507464547198E-2</v>
      </c>
      <c r="X240" s="17">
        <v>2.80623560994867E-2</v>
      </c>
      <c r="Y240" s="17">
        <v>2.7675357462888499E-2</v>
      </c>
      <c r="Z240" s="17">
        <v>5.2409828585252199E-2</v>
      </c>
      <c r="AA240" s="17">
        <v>4.1796330988463602E-2</v>
      </c>
      <c r="AB240" s="17">
        <v>2.6597222788600699E-2</v>
      </c>
      <c r="AC240" s="17">
        <v>4.29345140166289E-2</v>
      </c>
      <c r="AD240" s="17">
        <v>7.79055058918382E-2</v>
      </c>
      <c r="AE240" s="17"/>
      <c r="AF240" s="17">
        <v>3.9786119667069103E-2</v>
      </c>
      <c r="AG240" s="17">
        <v>3.6321276762213701E-2</v>
      </c>
      <c r="AH240" s="17"/>
      <c r="AI240" s="17">
        <v>3.3218641560913698E-2</v>
      </c>
      <c r="AJ240" s="17">
        <v>4.06349264644306E-2</v>
      </c>
      <c r="AK240" s="17"/>
      <c r="AL240" s="17">
        <v>3.0669059167107899E-2</v>
      </c>
      <c r="AM240" s="17">
        <v>3.9901563996390499E-2</v>
      </c>
      <c r="AN240" s="17"/>
      <c r="AO240" s="17">
        <v>1.6353898955960702E-2</v>
      </c>
      <c r="AP240" s="17">
        <v>4.0066734410128903E-2</v>
      </c>
      <c r="AQ240" s="17"/>
      <c r="AR240" s="17">
        <v>3.4630756036329598E-2</v>
      </c>
      <c r="AS240" s="17">
        <v>3.6495947839940902E-2</v>
      </c>
      <c r="AT240" s="17">
        <v>4.1902338910466498E-2</v>
      </c>
      <c r="AU240" s="17">
        <v>4.2138018754439101E-2</v>
      </c>
    </row>
    <row r="241" spans="2:47" x14ac:dyDescent="0.3">
      <c r="B241" t="s">
        <v>170</v>
      </c>
      <c r="C241" s="17">
        <v>4.5269463534788203E-2</v>
      </c>
      <c r="D241" s="17">
        <v>4.6140694930257402E-2</v>
      </c>
      <c r="E241" s="17">
        <v>4.4592806780244902E-2</v>
      </c>
      <c r="F241" s="17"/>
      <c r="G241" s="17">
        <v>3.51220732417417E-2</v>
      </c>
      <c r="H241" s="17">
        <v>5.4348033488455197E-2</v>
      </c>
      <c r="I241" s="17">
        <v>4.8564271510803197E-2</v>
      </c>
      <c r="J241" s="17">
        <v>4.0207114710759002E-2</v>
      </c>
      <c r="K241" s="17">
        <v>4.7489190028405799E-2</v>
      </c>
      <c r="L241" s="17">
        <v>4.4551187511517397E-2</v>
      </c>
      <c r="M241" s="17"/>
      <c r="N241" s="17">
        <v>4.5805459906667102E-2</v>
      </c>
      <c r="O241" s="17">
        <v>4.8926716735263803E-2</v>
      </c>
      <c r="P241" s="17">
        <v>4.3417959832406101E-2</v>
      </c>
      <c r="Q241" s="17">
        <v>4.3172089199698602E-2</v>
      </c>
      <c r="R241" s="17"/>
      <c r="S241" s="17">
        <v>3.0749828303512701E-2</v>
      </c>
      <c r="T241" s="17">
        <v>4.84843727983017E-2</v>
      </c>
      <c r="U241" s="17">
        <v>5.55268459614391E-2</v>
      </c>
      <c r="V241" s="17">
        <v>4.6947991774041499E-2</v>
      </c>
      <c r="W241" s="17">
        <v>4.4319181186064698E-2</v>
      </c>
      <c r="X241" s="17">
        <v>4.1130345114409002E-2</v>
      </c>
      <c r="Y241" s="17">
        <v>3.2772081199187203E-2</v>
      </c>
      <c r="Z241" s="17">
        <v>4.4905559387302001E-2</v>
      </c>
      <c r="AA241" s="17">
        <v>4.7576465228011601E-2</v>
      </c>
      <c r="AB241" s="17">
        <v>7.7884951249575798E-2</v>
      </c>
      <c r="AC241" s="17">
        <v>4.3326874682142302E-2</v>
      </c>
      <c r="AD241" s="17">
        <v>1.21994221589565E-2</v>
      </c>
      <c r="AE241" s="17"/>
      <c r="AF241" s="17">
        <v>4.3494688022405498E-2</v>
      </c>
      <c r="AG241" s="17">
        <v>4.7995122273713303E-2</v>
      </c>
      <c r="AH241" s="17"/>
      <c r="AI241" s="17">
        <v>4.91184541220544E-2</v>
      </c>
      <c r="AJ241" s="17">
        <v>4.3348180955784001E-2</v>
      </c>
      <c r="AK241" s="17"/>
      <c r="AL241" s="17">
        <v>4.7851931818257601E-2</v>
      </c>
      <c r="AM241" s="17">
        <v>4.4671438114562798E-2</v>
      </c>
      <c r="AN241" s="17"/>
      <c r="AO241" s="17">
        <v>5.8966874090610299E-2</v>
      </c>
      <c r="AP241" s="17">
        <v>4.4075569822344098E-2</v>
      </c>
      <c r="AQ241" s="17"/>
      <c r="AR241" s="17">
        <v>4.1646874163762199E-2</v>
      </c>
      <c r="AS241" s="17">
        <v>4.39635616661571E-2</v>
      </c>
      <c r="AT241" s="17">
        <v>5.19666701247311E-2</v>
      </c>
      <c r="AU241" s="17">
        <v>4.2666831194297601E-2</v>
      </c>
    </row>
    <row r="242" spans="2:47" x14ac:dyDescent="0.3">
      <c r="B242" t="s">
        <v>171</v>
      </c>
      <c r="C242" s="17">
        <v>1.00466432432043E-2</v>
      </c>
      <c r="D242" s="17">
        <v>9.5573160753143205E-3</v>
      </c>
      <c r="E242" s="17">
        <v>1.05616993680225E-2</v>
      </c>
      <c r="F242" s="17"/>
      <c r="G242" s="17">
        <v>1.24703558091927E-2</v>
      </c>
      <c r="H242" s="17">
        <v>9.1410733901448708E-3</v>
      </c>
      <c r="I242" s="17">
        <v>8.1516050464474805E-3</v>
      </c>
      <c r="J242" s="17">
        <v>9.1453488051018508E-3</v>
      </c>
      <c r="K242" s="17">
        <v>1.01747145929261E-2</v>
      </c>
      <c r="L242" s="17">
        <v>1.13633683599474E-2</v>
      </c>
      <c r="M242" s="17"/>
      <c r="N242" s="17">
        <v>1.32716050121633E-2</v>
      </c>
      <c r="O242" s="17">
        <v>1.07536134379668E-2</v>
      </c>
      <c r="P242" s="17">
        <v>1.2013130625290599E-2</v>
      </c>
      <c r="Q242" s="17">
        <v>4.2446070697902396E-3</v>
      </c>
      <c r="R242" s="17"/>
      <c r="S242" s="17">
        <v>8.6516995132353107E-3</v>
      </c>
      <c r="T242" s="17">
        <v>8.6973876300140106E-3</v>
      </c>
      <c r="U242" s="17">
        <v>8.4551963221282701E-3</v>
      </c>
      <c r="V242" s="17">
        <v>1.15996280797866E-2</v>
      </c>
      <c r="W242" s="17">
        <v>1.0814370802978E-2</v>
      </c>
      <c r="X242" s="17">
        <v>1.2812415116302499E-2</v>
      </c>
      <c r="Y242" s="17">
        <v>1.81053182623566E-2</v>
      </c>
      <c r="Z242" s="17">
        <v>0</v>
      </c>
      <c r="AA242" s="17">
        <v>1.4287897621707299E-2</v>
      </c>
      <c r="AB242" s="17">
        <v>9.3973565641411096E-3</v>
      </c>
      <c r="AC242" s="17">
        <v>0</v>
      </c>
      <c r="AD242" s="17">
        <v>6.9384703801023103E-3</v>
      </c>
      <c r="AE242" s="17"/>
      <c r="AF242" s="17">
        <v>6.4035733256518701E-3</v>
      </c>
      <c r="AG242" s="17">
        <v>1.49697374808888E-2</v>
      </c>
      <c r="AH242" s="17"/>
      <c r="AI242" s="17">
        <v>1.0410474132628101E-2</v>
      </c>
      <c r="AJ242" s="17">
        <v>9.8650314845613596E-3</v>
      </c>
      <c r="AK242" s="17"/>
      <c r="AL242" s="17">
        <v>4.5973791490804099E-3</v>
      </c>
      <c r="AM242" s="17">
        <v>1.13085361658271E-2</v>
      </c>
      <c r="AN242" s="17"/>
      <c r="AO242" s="17">
        <v>4.7332275306887E-3</v>
      </c>
      <c r="AP242" s="17">
        <v>1.05097711888055E-2</v>
      </c>
      <c r="AQ242" s="17"/>
      <c r="AR242" s="17">
        <v>1.2040978153825901E-2</v>
      </c>
      <c r="AS242" s="17">
        <v>1.0917787648503E-2</v>
      </c>
      <c r="AT242" s="17">
        <v>7.6501917120945298E-3</v>
      </c>
      <c r="AU242" s="17">
        <v>8.5280091972663296E-3</v>
      </c>
    </row>
    <row r="243" spans="2:47" x14ac:dyDescent="0.3">
      <c r="B243" t="s">
        <v>172</v>
      </c>
      <c r="C243" s="17">
        <v>8.0808003747482496E-2</v>
      </c>
      <c r="D243" s="17">
        <v>6.8979228325466005E-2</v>
      </c>
      <c r="E243" s="17">
        <v>9.2238885148975797E-2</v>
      </c>
      <c r="F243" s="17"/>
      <c r="G243" s="17">
        <v>8.3850362531199693E-2</v>
      </c>
      <c r="H243" s="17">
        <v>6.24003574978092E-2</v>
      </c>
      <c r="I243" s="17">
        <v>7.1113816199349797E-2</v>
      </c>
      <c r="J243" s="17">
        <v>9.6298668797100098E-2</v>
      </c>
      <c r="K243" s="17">
        <v>9.4023748162611206E-2</v>
      </c>
      <c r="L243" s="17">
        <v>8.0223420012756702E-2</v>
      </c>
      <c r="M243" s="17"/>
      <c r="N243" s="17">
        <v>6.71501210068325E-2</v>
      </c>
      <c r="O243" s="17">
        <v>7.5368511609291602E-2</v>
      </c>
      <c r="P243" s="17">
        <v>8.3552155912531498E-2</v>
      </c>
      <c r="Q243" s="17">
        <v>9.7054728898549894E-2</v>
      </c>
      <c r="R243" s="17"/>
      <c r="S243" s="17">
        <v>9.0733720038382301E-2</v>
      </c>
      <c r="T243" s="17">
        <v>7.6388734138064004E-2</v>
      </c>
      <c r="U243" s="17">
        <v>7.8862780649379099E-2</v>
      </c>
      <c r="V243" s="17">
        <v>6.9029822120322507E-2</v>
      </c>
      <c r="W243" s="17">
        <v>7.2138208035839702E-2</v>
      </c>
      <c r="X243" s="17">
        <v>7.2332551349735999E-2</v>
      </c>
      <c r="Y243" s="17">
        <v>8.6520283539679596E-2</v>
      </c>
      <c r="Z243" s="17">
        <v>8.8856537499991103E-2</v>
      </c>
      <c r="AA243" s="17">
        <v>7.0771354100946399E-2</v>
      </c>
      <c r="AB243" s="17">
        <v>8.8536041194146403E-2</v>
      </c>
      <c r="AC243" s="17">
        <v>7.6882732425215705E-2</v>
      </c>
      <c r="AD243" s="17">
        <v>0.13388834239970901</v>
      </c>
      <c r="AE243" s="17"/>
      <c r="AF243" s="17">
        <v>8.5220710298607893E-2</v>
      </c>
      <c r="AG243" s="17">
        <v>7.4098235400994195E-2</v>
      </c>
      <c r="AH243" s="17"/>
      <c r="AI243" s="17">
        <v>8.0826500428742495E-2</v>
      </c>
      <c r="AJ243" s="17">
        <v>8.0798770845850701E-2</v>
      </c>
      <c r="AK243" s="17"/>
      <c r="AL243" s="17">
        <v>9.4492744676670903E-2</v>
      </c>
      <c r="AM243" s="17">
        <v>7.7639011122388302E-2</v>
      </c>
      <c r="AN243" s="17"/>
      <c r="AO243" s="17">
        <v>0.122259547028767</v>
      </c>
      <c r="AP243" s="17">
        <v>7.7195004290910293E-2</v>
      </c>
      <c r="AQ243" s="17"/>
      <c r="AR243" s="17">
        <v>6.8805877531302906E-2</v>
      </c>
      <c r="AS243" s="17">
        <v>9.1471320351185395E-2</v>
      </c>
      <c r="AT243" s="17">
        <v>9.3239383696408801E-2</v>
      </c>
      <c r="AU243" s="17">
        <v>6.6695483406130004E-2</v>
      </c>
    </row>
    <row r="244" spans="2:47" x14ac:dyDescent="0.3">
      <c r="B244" t="s">
        <v>173</v>
      </c>
      <c r="C244" s="17">
        <v>0.382506143976031</v>
      </c>
      <c r="D244" s="17">
        <v>0.35939432356171702</v>
      </c>
      <c r="E244" s="17">
        <v>0.40464038138916503</v>
      </c>
      <c r="F244" s="17"/>
      <c r="G244" s="17">
        <v>0.22431545015538301</v>
      </c>
      <c r="H244" s="17">
        <v>0.28159504261638202</v>
      </c>
      <c r="I244" s="17">
        <v>0.32603857291732002</v>
      </c>
      <c r="J244" s="17">
        <v>0.41098845549844099</v>
      </c>
      <c r="K244" s="17">
        <v>0.46424693516871002</v>
      </c>
      <c r="L244" s="17">
        <v>0.53718621112451403</v>
      </c>
      <c r="M244" s="17"/>
      <c r="N244" s="17">
        <v>0.32665496924680498</v>
      </c>
      <c r="O244" s="17">
        <v>0.40501659234431697</v>
      </c>
      <c r="P244" s="17">
        <v>0.36271793388214102</v>
      </c>
      <c r="Q244" s="17">
        <v>0.43404940272172998</v>
      </c>
      <c r="R244" s="17"/>
      <c r="S244" s="17">
        <v>0.28380807341920899</v>
      </c>
      <c r="T244" s="17">
        <v>0.40474951152807098</v>
      </c>
      <c r="U244" s="17">
        <v>0.47122492660945797</v>
      </c>
      <c r="V244" s="17">
        <v>0.39957825339492598</v>
      </c>
      <c r="W244" s="17">
        <v>0.35272522325858102</v>
      </c>
      <c r="X244" s="17">
        <v>0.371642812905154</v>
      </c>
      <c r="Y244" s="17">
        <v>0.452098940926561</v>
      </c>
      <c r="Z244" s="17">
        <v>0.33547559523926601</v>
      </c>
      <c r="AA244" s="17">
        <v>0.38642335948779599</v>
      </c>
      <c r="AB244" s="17">
        <v>0.37996068884429401</v>
      </c>
      <c r="AC244" s="17">
        <v>0.42958349682311597</v>
      </c>
      <c r="AD244" s="17">
        <v>0.35223870016353598</v>
      </c>
      <c r="AE244" s="17"/>
      <c r="AF244" s="17">
        <v>0.36232290204426598</v>
      </c>
      <c r="AG244" s="17">
        <v>0.41064600658295503</v>
      </c>
      <c r="AH244" s="17"/>
      <c r="AI244" s="17">
        <v>0.31299440810644502</v>
      </c>
      <c r="AJ244" s="17">
        <v>0.41720399114780998</v>
      </c>
      <c r="AK244" s="17"/>
      <c r="AL244" s="17">
        <v>0.33666809039739898</v>
      </c>
      <c r="AM244" s="17">
        <v>0.39312091954913198</v>
      </c>
      <c r="AN244" s="17"/>
      <c r="AO244" s="17">
        <v>0.29186559301366699</v>
      </c>
      <c r="AP244" s="17">
        <v>0.39040655576886002</v>
      </c>
      <c r="AQ244" s="17"/>
      <c r="AR244" s="17">
        <v>0.25525239296853403</v>
      </c>
      <c r="AS244" s="17">
        <v>0.44241467415406999</v>
      </c>
      <c r="AT244" s="17">
        <v>0.41970795466060201</v>
      </c>
      <c r="AU244" s="17">
        <v>0.52157054201973896</v>
      </c>
    </row>
    <row r="245" spans="2:47" x14ac:dyDescent="0.3">
      <c r="B245" t="s">
        <v>155</v>
      </c>
      <c r="C245" s="17">
        <v>9.4849817199900103E-3</v>
      </c>
      <c r="D245" s="17">
        <v>8.4955304066290094E-3</v>
      </c>
      <c r="E245" s="17">
        <v>1.0485238373761901E-2</v>
      </c>
      <c r="F245" s="17"/>
      <c r="G245" s="17">
        <v>9.9058894913807791E-3</v>
      </c>
      <c r="H245" s="17">
        <v>1.46438179084117E-2</v>
      </c>
      <c r="I245" s="17">
        <v>9.5086084813752192E-3</v>
      </c>
      <c r="J245" s="17">
        <v>5.8522478510309398E-3</v>
      </c>
      <c r="K245" s="17">
        <v>8.1973420354285193E-3</v>
      </c>
      <c r="L245" s="17">
        <v>8.8049620256343795E-3</v>
      </c>
      <c r="M245" s="17"/>
      <c r="N245" s="17">
        <v>8.5172731381056802E-3</v>
      </c>
      <c r="O245" s="17">
        <v>1.11673434874539E-2</v>
      </c>
      <c r="P245" s="17">
        <v>1.2543376059054199E-2</v>
      </c>
      <c r="Q245" s="17">
        <v>6.2292285949729301E-3</v>
      </c>
      <c r="R245" s="17"/>
      <c r="S245" s="17">
        <v>8.8388008898903202E-3</v>
      </c>
      <c r="T245" s="17">
        <v>4.5597234748902104E-3</v>
      </c>
      <c r="U245" s="17">
        <v>4.8692156244652101E-3</v>
      </c>
      <c r="V245" s="17">
        <v>2.0825301400580101E-2</v>
      </c>
      <c r="W245" s="17">
        <v>1.1306716123192E-2</v>
      </c>
      <c r="X245" s="17">
        <v>4.5387887430975203E-3</v>
      </c>
      <c r="Y245" s="17">
        <v>5.0091685506240703E-3</v>
      </c>
      <c r="Z245" s="17">
        <v>1.2166545525096099E-2</v>
      </c>
      <c r="AA245" s="17">
        <v>8.8297487885069907E-3</v>
      </c>
      <c r="AB245" s="17">
        <v>1.33974038106273E-2</v>
      </c>
      <c r="AC245" s="17">
        <v>1.89168428666323E-2</v>
      </c>
      <c r="AD245" s="17">
        <v>6.0839831022757801E-3</v>
      </c>
      <c r="AE245" s="17"/>
      <c r="AF245" s="17">
        <v>7.8990680423259296E-3</v>
      </c>
      <c r="AG245" s="17">
        <v>1.16695558435887E-2</v>
      </c>
      <c r="AH245" s="17"/>
      <c r="AI245" s="17">
        <v>7.4835521059367603E-3</v>
      </c>
      <c r="AJ245" s="17">
        <v>1.0484025953380801E-2</v>
      </c>
      <c r="AK245" s="17"/>
      <c r="AL245" s="17">
        <v>1.2384136172639299E-2</v>
      </c>
      <c r="AM245" s="17">
        <v>8.8136208862705494E-3</v>
      </c>
      <c r="AN245" s="17"/>
      <c r="AO245" s="17">
        <v>0</v>
      </c>
      <c r="AP245" s="17">
        <v>1.0311711706069799E-2</v>
      </c>
      <c r="AQ245" s="17"/>
      <c r="AR245" s="17">
        <v>6.0592767780645899E-3</v>
      </c>
      <c r="AS245" s="17">
        <v>1.17122715684909E-2</v>
      </c>
      <c r="AT245" s="17">
        <v>1.4422675079994099E-2</v>
      </c>
      <c r="AU245" s="17">
        <v>3.9676856064241803E-3</v>
      </c>
    </row>
    <row r="246" spans="2:47" x14ac:dyDescent="0.3"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</row>
    <row r="247" spans="2:47" x14ac:dyDescent="0.3">
      <c r="B247" s="6" t="s">
        <v>179</v>
      </c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</row>
    <row r="248" spans="2:47" x14ac:dyDescent="0.3">
      <c r="B248" s="24" t="s">
        <v>71</v>
      </c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</row>
    <row r="249" spans="2:47" x14ac:dyDescent="0.3">
      <c r="B249" t="s">
        <v>164</v>
      </c>
      <c r="C249" s="17">
        <v>0.188210190676037</v>
      </c>
      <c r="D249" s="17">
        <v>0.22527652436556</v>
      </c>
      <c r="E249" s="17">
        <v>0.15280782345753499</v>
      </c>
      <c r="F249" s="17"/>
      <c r="G249" s="17">
        <v>0.29718888781592201</v>
      </c>
      <c r="H249" s="17">
        <v>0.24423981582790999</v>
      </c>
      <c r="I249" s="17">
        <v>0.16813464795601701</v>
      </c>
      <c r="J249" s="17">
        <v>0.153254954072336</v>
      </c>
      <c r="K249" s="17">
        <v>0.15672417978174499</v>
      </c>
      <c r="L249" s="17">
        <v>0.13635235122914999</v>
      </c>
      <c r="M249" s="17"/>
      <c r="N249" s="17">
        <v>0.22418449050063899</v>
      </c>
      <c r="O249" s="17">
        <v>0.16665465901368501</v>
      </c>
      <c r="P249" s="17">
        <v>0.18103815074773399</v>
      </c>
      <c r="Q249" s="17">
        <v>0.179881618613876</v>
      </c>
      <c r="R249" s="17"/>
      <c r="S249" s="17">
        <v>0.251168069487677</v>
      </c>
      <c r="T249" s="17">
        <v>0.17367096029360199</v>
      </c>
      <c r="U249" s="17">
        <v>0.17762590104267401</v>
      </c>
      <c r="V249" s="17">
        <v>0.16715433177140801</v>
      </c>
      <c r="W249" s="17">
        <v>0.154468290659077</v>
      </c>
      <c r="X249" s="17">
        <v>0.232933494861538</v>
      </c>
      <c r="Y249" s="17">
        <v>0.129942253065675</v>
      </c>
      <c r="Z249" s="17">
        <v>0.19186890666982701</v>
      </c>
      <c r="AA249" s="17">
        <v>0.20877094490534201</v>
      </c>
      <c r="AB249" s="17">
        <v>0.16962682849740299</v>
      </c>
      <c r="AC249" s="17">
        <v>0.18431811068135401</v>
      </c>
      <c r="AD249" s="17">
        <v>0.13118905561435201</v>
      </c>
      <c r="AE249" s="17"/>
      <c r="AF249" s="17">
        <v>0.15492129816240699</v>
      </c>
      <c r="AG249" s="17">
        <v>0.23228223167663001</v>
      </c>
      <c r="AH249" s="17"/>
      <c r="AI249" s="17">
        <v>0.208326463812679</v>
      </c>
      <c r="AJ249" s="17">
        <v>0.17816884496327201</v>
      </c>
      <c r="AK249" s="17"/>
      <c r="AL249" s="17">
        <v>0.19484536022850099</v>
      </c>
      <c r="AM249" s="17">
        <v>0.18667367613865499</v>
      </c>
      <c r="AN249" s="17"/>
      <c r="AO249" s="17">
        <v>0.21088821392283899</v>
      </c>
      <c r="AP249" s="17">
        <v>0.18623352879131999</v>
      </c>
      <c r="AQ249" s="17"/>
      <c r="AR249" s="17">
        <v>0.24760139427338099</v>
      </c>
      <c r="AS249" s="17">
        <v>0.156133145016181</v>
      </c>
      <c r="AT249" s="17">
        <v>0.15386135451840599</v>
      </c>
      <c r="AU249" s="17">
        <v>0.165794672790958</v>
      </c>
    </row>
    <row r="250" spans="2:47" x14ac:dyDescent="0.3">
      <c r="B250" t="s">
        <v>165</v>
      </c>
      <c r="C250" s="17">
        <v>9.5377632365853199E-2</v>
      </c>
      <c r="D250" s="17">
        <v>0.101144080312038</v>
      </c>
      <c r="E250" s="17">
        <v>8.9490961167567204E-2</v>
      </c>
      <c r="F250" s="17"/>
      <c r="G250" s="17">
        <v>0.149848854297115</v>
      </c>
      <c r="H250" s="17">
        <v>0.11133419896633701</v>
      </c>
      <c r="I250" s="17">
        <v>0.10456329238131901</v>
      </c>
      <c r="J250" s="17">
        <v>9.0365717300724693E-2</v>
      </c>
      <c r="K250" s="17">
        <v>6.8245671641708402E-2</v>
      </c>
      <c r="L250" s="17">
        <v>6.1141728622300398E-2</v>
      </c>
      <c r="M250" s="17"/>
      <c r="N250" s="17">
        <v>0.104347486184814</v>
      </c>
      <c r="O250" s="17">
        <v>8.43102313941895E-2</v>
      </c>
      <c r="P250" s="17">
        <v>0.110211955414906</v>
      </c>
      <c r="Q250" s="17">
        <v>8.5531030638889699E-2</v>
      </c>
      <c r="R250" s="17"/>
      <c r="S250" s="17">
        <v>0.11567542888727</v>
      </c>
      <c r="T250" s="17">
        <v>7.9841075450461596E-2</v>
      </c>
      <c r="U250" s="17">
        <v>7.8995574022476797E-2</v>
      </c>
      <c r="V250" s="17">
        <v>0.10883864452058099</v>
      </c>
      <c r="W250" s="17">
        <v>0.12718962712308099</v>
      </c>
      <c r="X250" s="17">
        <v>8.1159575061018993E-2</v>
      </c>
      <c r="Y250" s="17">
        <v>9.0376609764900001E-2</v>
      </c>
      <c r="Z250" s="17">
        <v>8.4848301398111697E-2</v>
      </c>
      <c r="AA250" s="17">
        <v>9.3532386121500902E-2</v>
      </c>
      <c r="AB250" s="17">
        <v>0.10030307073104699</v>
      </c>
      <c r="AC250" s="17">
        <v>8.9105125711048797E-2</v>
      </c>
      <c r="AD250" s="17">
        <v>6.9697262493368495E-2</v>
      </c>
      <c r="AE250" s="17"/>
      <c r="AF250" s="17">
        <v>8.2913088166664706E-2</v>
      </c>
      <c r="AG250" s="17">
        <v>0.112716228291509</v>
      </c>
      <c r="AH250" s="17"/>
      <c r="AI250" s="17">
        <v>9.4246272286578295E-2</v>
      </c>
      <c r="AJ250" s="17">
        <v>9.5942368070347506E-2</v>
      </c>
      <c r="AK250" s="17"/>
      <c r="AL250" s="17">
        <v>8.1171475107059202E-2</v>
      </c>
      <c r="AM250" s="17">
        <v>9.8667370024534407E-2</v>
      </c>
      <c r="AN250" s="17"/>
      <c r="AO250" s="17">
        <v>9.6646007153352406E-2</v>
      </c>
      <c r="AP250" s="17">
        <v>9.5267078281367906E-2</v>
      </c>
      <c r="AQ250" s="17"/>
      <c r="AR250" s="17">
        <v>0.12637914270693601</v>
      </c>
      <c r="AS250" s="17">
        <v>7.8955164336533601E-2</v>
      </c>
      <c r="AT250" s="17">
        <v>7.7772124258893294E-2</v>
      </c>
      <c r="AU250" s="17">
        <v>8.2447855998571504E-2</v>
      </c>
    </row>
    <row r="251" spans="2:47" x14ac:dyDescent="0.3">
      <c r="B251" t="s">
        <v>166</v>
      </c>
      <c r="C251" s="17">
        <v>0.15407159900283399</v>
      </c>
      <c r="D251" s="17">
        <v>0.184506282863975</v>
      </c>
      <c r="E251" s="17">
        <v>0.12358782329099401</v>
      </c>
      <c r="F251" s="17"/>
      <c r="G251" s="17">
        <v>0.221892290506819</v>
      </c>
      <c r="H251" s="17">
        <v>0.197264821916351</v>
      </c>
      <c r="I251" s="17">
        <v>0.167702468844285</v>
      </c>
      <c r="J251" s="17">
        <v>0.14584859272704201</v>
      </c>
      <c r="K251" s="17">
        <v>0.14472094025337301</v>
      </c>
      <c r="L251" s="17">
        <v>7.5989060792151605E-2</v>
      </c>
      <c r="M251" s="17"/>
      <c r="N251" s="17">
        <v>0.174698884478002</v>
      </c>
      <c r="O251" s="17">
        <v>0.13940653365240899</v>
      </c>
      <c r="P251" s="17">
        <v>0.156200801425223</v>
      </c>
      <c r="Q251" s="17">
        <v>0.14231855571048199</v>
      </c>
      <c r="R251" s="17"/>
      <c r="S251" s="17">
        <v>0.22599676947576</v>
      </c>
      <c r="T251" s="17">
        <v>0.147688048357699</v>
      </c>
      <c r="U251" s="17">
        <v>0.146214172709035</v>
      </c>
      <c r="V251" s="17">
        <v>0.160224916276447</v>
      </c>
      <c r="W251" s="17">
        <v>0.14199653740287699</v>
      </c>
      <c r="X251" s="17">
        <v>0.17637778743171301</v>
      </c>
      <c r="Y251" s="17">
        <v>0.13523682677783799</v>
      </c>
      <c r="Z251" s="17">
        <v>0.120222276658799</v>
      </c>
      <c r="AA251" s="17">
        <v>0.12732042171018099</v>
      </c>
      <c r="AB251" s="17">
        <v>0.13455446782099201</v>
      </c>
      <c r="AC251" s="17">
        <v>9.6292670181838597E-2</v>
      </c>
      <c r="AD251" s="17">
        <v>0.15816157420090499</v>
      </c>
      <c r="AE251" s="17"/>
      <c r="AF251" s="17">
        <v>0.15363816046529699</v>
      </c>
      <c r="AG251" s="17">
        <v>0.15322881153182499</v>
      </c>
      <c r="AH251" s="17"/>
      <c r="AI251" s="17">
        <v>0.16424370662860199</v>
      </c>
      <c r="AJ251" s="17">
        <v>0.14899403574824999</v>
      </c>
      <c r="AK251" s="17"/>
      <c r="AL251" s="17">
        <v>0.15442097985759101</v>
      </c>
      <c r="AM251" s="17">
        <v>0.15399069243998401</v>
      </c>
      <c r="AN251" s="17"/>
      <c r="AO251" s="17">
        <v>0.14559575327081001</v>
      </c>
      <c r="AP251" s="17">
        <v>0.15481037067692999</v>
      </c>
      <c r="AQ251" s="17"/>
      <c r="AR251" s="17">
        <v>0.19297343618969201</v>
      </c>
      <c r="AS251" s="17">
        <v>0.14056176499185399</v>
      </c>
      <c r="AT251" s="17">
        <v>0.13468812786991899</v>
      </c>
      <c r="AU251" s="17">
        <v>0.119975983482419</v>
      </c>
    </row>
    <row r="252" spans="2:47" x14ac:dyDescent="0.3">
      <c r="B252" t="s">
        <v>167</v>
      </c>
      <c r="C252" s="17">
        <v>6.6401738474881206E-2</v>
      </c>
      <c r="D252" s="17">
        <v>7.7972285858636303E-2</v>
      </c>
      <c r="E252" s="17">
        <v>5.5379729872909997E-2</v>
      </c>
      <c r="F252" s="17"/>
      <c r="G252" s="17">
        <v>8.6595996715134196E-2</v>
      </c>
      <c r="H252" s="17">
        <v>8.7503499557919404E-2</v>
      </c>
      <c r="I252" s="17">
        <v>6.5728522999823999E-2</v>
      </c>
      <c r="J252" s="17">
        <v>5.4537380808927602E-2</v>
      </c>
      <c r="K252" s="17">
        <v>4.3156924738202297E-2</v>
      </c>
      <c r="L252" s="17">
        <v>6.16291139977415E-2</v>
      </c>
      <c r="M252" s="17"/>
      <c r="N252" s="17">
        <v>6.4836365016825007E-2</v>
      </c>
      <c r="O252" s="17">
        <v>5.8968382613115697E-2</v>
      </c>
      <c r="P252" s="17">
        <v>7.0753413958423994E-2</v>
      </c>
      <c r="Q252" s="17">
        <v>7.2181301450381694E-2</v>
      </c>
      <c r="R252" s="17"/>
      <c r="S252" s="17">
        <v>7.3566478872140906E-2</v>
      </c>
      <c r="T252" s="17">
        <v>8.4232485091243495E-2</v>
      </c>
      <c r="U252" s="17">
        <v>6.1913549995227198E-2</v>
      </c>
      <c r="V252" s="17">
        <v>4.2948122509300003E-2</v>
      </c>
      <c r="W252" s="17">
        <v>6.4956020302001302E-2</v>
      </c>
      <c r="X252" s="17">
        <v>4.5680890899353399E-2</v>
      </c>
      <c r="Y252" s="17">
        <v>7.4013915113634504E-2</v>
      </c>
      <c r="Z252" s="17">
        <v>8.2143360844755806E-2</v>
      </c>
      <c r="AA252" s="17">
        <v>6.7924241747917502E-2</v>
      </c>
      <c r="AB252" s="17">
        <v>5.8772626557524799E-2</v>
      </c>
      <c r="AC252" s="17">
        <v>7.27742890484782E-2</v>
      </c>
      <c r="AD252" s="17">
        <v>6.8847977501877794E-2</v>
      </c>
      <c r="AE252" s="17"/>
      <c r="AF252" s="17">
        <v>6.2954328385650904E-2</v>
      </c>
      <c r="AG252" s="17">
        <v>7.15216423821321E-2</v>
      </c>
      <c r="AH252" s="17"/>
      <c r="AI252" s="17">
        <v>6.5490553085623099E-2</v>
      </c>
      <c r="AJ252" s="17">
        <v>6.6856570612017704E-2</v>
      </c>
      <c r="AK252" s="17"/>
      <c r="AL252" s="17">
        <v>7.0641030699859303E-2</v>
      </c>
      <c r="AM252" s="17">
        <v>6.5420040255960502E-2</v>
      </c>
      <c r="AN252" s="17"/>
      <c r="AO252" s="17">
        <v>6.5096785506305696E-2</v>
      </c>
      <c r="AP252" s="17">
        <v>6.6515480786821707E-2</v>
      </c>
      <c r="AQ252" s="17"/>
      <c r="AR252" s="17">
        <v>6.7901481146814005E-2</v>
      </c>
      <c r="AS252" s="17">
        <v>6.5922855403847597E-2</v>
      </c>
      <c r="AT252" s="17">
        <v>6.6651742418168194E-2</v>
      </c>
      <c r="AU252" s="17">
        <v>6.2936890064061293E-2</v>
      </c>
    </row>
    <row r="253" spans="2:47" x14ac:dyDescent="0.3">
      <c r="B253" t="s">
        <v>168</v>
      </c>
      <c r="C253" s="17">
        <v>7.0905441344747605E-2</v>
      </c>
      <c r="D253" s="17">
        <v>7.6399843065914103E-2</v>
      </c>
      <c r="E253" s="17">
        <v>6.5821381115521493E-2</v>
      </c>
      <c r="F253" s="17"/>
      <c r="G253" s="17">
        <v>8.9285486268191994E-2</v>
      </c>
      <c r="H253" s="17">
        <v>8.9032599986409097E-2</v>
      </c>
      <c r="I253" s="17">
        <v>7.2054717264865994E-2</v>
      </c>
      <c r="J253" s="17">
        <v>7.5931320402121694E-2</v>
      </c>
      <c r="K253" s="17">
        <v>5.3984887837175602E-2</v>
      </c>
      <c r="L253" s="17">
        <v>5.03500252308378E-2</v>
      </c>
      <c r="M253" s="17"/>
      <c r="N253" s="17">
        <v>6.8403249453887496E-2</v>
      </c>
      <c r="O253" s="17">
        <v>7.39231428259427E-2</v>
      </c>
      <c r="P253" s="17">
        <v>8.1829105990246495E-2</v>
      </c>
      <c r="Q253" s="17">
        <v>6.0811453363312E-2</v>
      </c>
      <c r="R253" s="17"/>
      <c r="S253" s="17">
        <v>7.3592348380787806E-2</v>
      </c>
      <c r="T253" s="17">
        <v>6.13564763403966E-2</v>
      </c>
      <c r="U253" s="17">
        <v>8.5665004801225297E-2</v>
      </c>
      <c r="V253" s="17">
        <v>9.4467303766803096E-2</v>
      </c>
      <c r="W253" s="17">
        <v>6.2196738244258698E-2</v>
      </c>
      <c r="X253" s="17">
        <v>7.0381895784507001E-2</v>
      </c>
      <c r="Y253" s="17">
        <v>6.7944371445703894E-2</v>
      </c>
      <c r="Z253" s="17">
        <v>5.9386343207940097E-2</v>
      </c>
      <c r="AA253" s="17">
        <v>5.6207511025721899E-2</v>
      </c>
      <c r="AB253" s="17">
        <v>7.6480778589019804E-2</v>
      </c>
      <c r="AC253" s="17">
        <v>6.4546646415548498E-2</v>
      </c>
      <c r="AD253" s="17">
        <v>8.2561633125972506E-2</v>
      </c>
      <c r="AE253" s="17"/>
      <c r="AF253" s="17">
        <v>7.16320129007611E-2</v>
      </c>
      <c r="AG253" s="17">
        <v>7.01934624211175E-2</v>
      </c>
      <c r="AH253" s="17"/>
      <c r="AI253" s="17">
        <v>8.0772424087615993E-2</v>
      </c>
      <c r="AJ253" s="17">
        <v>6.5980185846871001E-2</v>
      </c>
      <c r="AK253" s="17"/>
      <c r="AL253" s="17">
        <v>6.8348076109818107E-2</v>
      </c>
      <c r="AM253" s="17">
        <v>7.1497653620529802E-2</v>
      </c>
      <c r="AN253" s="17"/>
      <c r="AO253" s="17">
        <v>9.1910509820247704E-2</v>
      </c>
      <c r="AP253" s="17">
        <v>6.90745975454648E-2</v>
      </c>
      <c r="AQ253" s="17"/>
      <c r="AR253" s="17">
        <v>7.7014807962403606E-2</v>
      </c>
      <c r="AS253" s="17">
        <v>7.94122278245393E-2</v>
      </c>
      <c r="AT253" s="17">
        <v>6.0314131747011397E-2</v>
      </c>
      <c r="AU253" s="17">
        <v>6.29689462331431E-2</v>
      </c>
    </row>
    <row r="254" spans="2:47" x14ac:dyDescent="0.3">
      <c r="B254" t="s">
        <v>169</v>
      </c>
      <c r="C254" s="17">
        <v>3.6402656198394799E-2</v>
      </c>
      <c r="D254" s="17">
        <v>3.2295529940022098E-2</v>
      </c>
      <c r="E254" s="17">
        <v>4.0543335324807701E-2</v>
      </c>
      <c r="F254" s="17"/>
      <c r="G254" s="17">
        <v>2.8514804743941299E-2</v>
      </c>
      <c r="H254" s="17">
        <v>3.96572132399187E-2</v>
      </c>
      <c r="I254" s="17">
        <v>3.4508661062124198E-2</v>
      </c>
      <c r="J254" s="17">
        <v>2.5249286486982599E-2</v>
      </c>
      <c r="K254" s="17">
        <v>4.1227734669207497E-2</v>
      </c>
      <c r="L254" s="17">
        <v>4.6326247803808701E-2</v>
      </c>
      <c r="M254" s="17"/>
      <c r="N254" s="17">
        <v>3.66536808337442E-2</v>
      </c>
      <c r="O254" s="17">
        <v>4.4240841964255401E-2</v>
      </c>
      <c r="P254" s="17">
        <v>2.9371125470966E-2</v>
      </c>
      <c r="Q254" s="17">
        <v>3.4693333513912003E-2</v>
      </c>
      <c r="R254" s="17"/>
      <c r="S254" s="17">
        <v>3.1216639315684299E-2</v>
      </c>
      <c r="T254" s="17">
        <v>3.4753081860445498E-2</v>
      </c>
      <c r="U254" s="17">
        <v>3.6689626660455797E-2</v>
      </c>
      <c r="V254" s="17">
        <v>1.8945806024887501E-2</v>
      </c>
      <c r="W254" s="17">
        <v>4.4311955213943301E-2</v>
      </c>
      <c r="X254" s="17">
        <v>4.0450803054834603E-2</v>
      </c>
      <c r="Y254" s="17">
        <v>4.3734359897675303E-2</v>
      </c>
      <c r="Z254" s="17">
        <v>7.1174832272524399E-2</v>
      </c>
      <c r="AA254" s="17">
        <v>3.7913728818895202E-2</v>
      </c>
      <c r="AB254" s="17">
        <v>2.81863634462944E-2</v>
      </c>
      <c r="AC254" s="17">
        <v>2.7107670401691899E-2</v>
      </c>
      <c r="AD254" s="17">
        <v>5.7453211630474801E-2</v>
      </c>
      <c r="AE254" s="17"/>
      <c r="AF254" s="17">
        <v>3.7164418374894898E-2</v>
      </c>
      <c r="AG254" s="17">
        <v>3.5685369787356799E-2</v>
      </c>
      <c r="AH254" s="17"/>
      <c r="AI254" s="17">
        <v>4.0534949868618497E-2</v>
      </c>
      <c r="AJ254" s="17">
        <v>3.4339958548212E-2</v>
      </c>
      <c r="AK254" s="17"/>
      <c r="AL254" s="17">
        <v>3.7298892803782902E-2</v>
      </c>
      <c r="AM254" s="17">
        <v>3.6195113563315999E-2</v>
      </c>
      <c r="AN254" s="17"/>
      <c r="AO254" s="17">
        <v>3.5315230990388198E-2</v>
      </c>
      <c r="AP254" s="17">
        <v>3.6497438355453E-2</v>
      </c>
      <c r="AQ254" s="17"/>
      <c r="AR254" s="17">
        <v>3.1851141122735301E-2</v>
      </c>
      <c r="AS254" s="17">
        <v>3.7355665957371699E-2</v>
      </c>
      <c r="AT254" s="17">
        <v>3.9435813052086301E-2</v>
      </c>
      <c r="AU254" s="17">
        <v>3.9878315716108101E-2</v>
      </c>
    </row>
    <row r="255" spans="2:47" x14ac:dyDescent="0.3">
      <c r="B255" t="s">
        <v>170</v>
      </c>
      <c r="C255" s="17">
        <v>4.2794548447903001E-2</v>
      </c>
      <c r="D255" s="17">
        <v>4.2791019332727401E-2</v>
      </c>
      <c r="E255" s="17">
        <v>4.2599364091758102E-2</v>
      </c>
      <c r="F255" s="17"/>
      <c r="G255" s="17">
        <v>3.0846983229647601E-2</v>
      </c>
      <c r="H255" s="17">
        <v>2.77939398406821E-2</v>
      </c>
      <c r="I255" s="17">
        <v>3.8129869244584301E-2</v>
      </c>
      <c r="J255" s="17">
        <v>5.2956980829287299E-2</v>
      </c>
      <c r="K255" s="17">
        <v>4.2974659160596E-2</v>
      </c>
      <c r="L255" s="17">
        <v>5.8311026815274801E-2</v>
      </c>
      <c r="M255" s="17"/>
      <c r="N255" s="17">
        <v>4.2322079862997602E-2</v>
      </c>
      <c r="O255" s="17">
        <v>4.7861727732573002E-2</v>
      </c>
      <c r="P255" s="17">
        <v>4.6939398114135798E-2</v>
      </c>
      <c r="Q255" s="17">
        <v>3.5012019912864199E-2</v>
      </c>
      <c r="R255" s="17"/>
      <c r="S255" s="17">
        <v>2.9281523948772599E-2</v>
      </c>
      <c r="T255" s="17">
        <v>4.6502807462416099E-2</v>
      </c>
      <c r="U255" s="17">
        <v>4.2802211622438302E-2</v>
      </c>
      <c r="V255" s="17">
        <v>4.5390651169324399E-2</v>
      </c>
      <c r="W255" s="17">
        <v>5.5650888530758801E-2</v>
      </c>
      <c r="X255" s="17">
        <v>4.1913178294667001E-2</v>
      </c>
      <c r="Y255" s="17">
        <v>3.3560053604539099E-2</v>
      </c>
      <c r="Z255" s="17">
        <v>7.3442694616541404E-2</v>
      </c>
      <c r="AA255" s="17">
        <v>3.0488105250109299E-2</v>
      </c>
      <c r="AB255" s="17">
        <v>3.8562657451556799E-2</v>
      </c>
      <c r="AC255" s="17">
        <v>7.0970575009005304E-2</v>
      </c>
      <c r="AD255" s="17">
        <v>4.92528314894762E-2</v>
      </c>
      <c r="AE255" s="17"/>
      <c r="AF255" s="17">
        <v>4.5193693487650302E-2</v>
      </c>
      <c r="AG255" s="17">
        <v>3.9952990974576497E-2</v>
      </c>
      <c r="AH255" s="17"/>
      <c r="AI255" s="17">
        <v>3.0967134944880698E-2</v>
      </c>
      <c r="AJ255" s="17">
        <v>4.8698382973561202E-2</v>
      </c>
      <c r="AK255" s="17"/>
      <c r="AL255" s="17">
        <v>2.6997568937829799E-2</v>
      </c>
      <c r="AM255" s="17">
        <v>4.64526748110708E-2</v>
      </c>
      <c r="AN255" s="17"/>
      <c r="AO255" s="17">
        <v>2.7916727195305299E-2</v>
      </c>
      <c r="AP255" s="17">
        <v>4.4091329118669503E-2</v>
      </c>
      <c r="AQ255" s="17"/>
      <c r="AR255" s="17">
        <v>2.6349408477849199E-2</v>
      </c>
      <c r="AS255" s="17">
        <v>5.3823805489104898E-2</v>
      </c>
      <c r="AT255" s="17">
        <v>4.90332832232361E-2</v>
      </c>
      <c r="AU255" s="17">
        <v>5.2121175528227502E-2</v>
      </c>
    </row>
    <row r="256" spans="2:47" x14ac:dyDescent="0.3">
      <c r="B256" t="s">
        <v>171</v>
      </c>
      <c r="C256" s="17">
        <v>1.0783202423864401E-2</v>
      </c>
      <c r="D256" s="17">
        <v>6.0351717295352497E-3</v>
      </c>
      <c r="E256" s="17">
        <v>1.5450890153871201E-2</v>
      </c>
      <c r="F256" s="17"/>
      <c r="G256" s="17">
        <v>1.0394308282908001E-2</v>
      </c>
      <c r="H256" s="17">
        <v>3.9925085945598402E-3</v>
      </c>
      <c r="I256" s="17">
        <v>4.19438095703141E-3</v>
      </c>
      <c r="J256" s="17">
        <v>1.46124036062092E-2</v>
      </c>
      <c r="K256" s="17">
        <v>1.49607788508928E-2</v>
      </c>
      <c r="L256" s="17">
        <v>1.6010595015477001E-2</v>
      </c>
      <c r="M256" s="17"/>
      <c r="N256" s="17">
        <v>8.7288934105046508E-3</v>
      </c>
      <c r="O256" s="17">
        <v>1.9194861673637601E-2</v>
      </c>
      <c r="P256" s="17">
        <v>6.8381731005462696E-3</v>
      </c>
      <c r="Q256" s="17">
        <v>7.8827048600079094E-3</v>
      </c>
      <c r="R256" s="17"/>
      <c r="S256" s="17">
        <v>6.4397841865767198E-3</v>
      </c>
      <c r="T256" s="17">
        <v>5.6735658873873296E-3</v>
      </c>
      <c r="U256" s="17">
        <v>5.4309365425745E-3</v>
      </c>
      <c r="V256" s="17">
        <v>1.33777228861807E-2</v>
      </c>
      <c r="W256" s="17">
        <v>1.23815376739073E-2</v>
      </c>
      <c r="X256" s="17">
        <v>2.0529561627842301E-2</v>
      </c>
      <c r="Y256" s="17">
        <v>1.9495846613246302E-2</v>
      </c>
      <c r="Z256" s="17">
        <v>2.1508987744313299E-2</v>
      </c>
      <c r="AA256" s="17">
        <v>1.2984319163920999E-2</v>
      </c>
      <c r="AB256" s="17">
        <v>5.9328721508050304E-3</v>
      </c>
      <c r="AC256" s="17">
        <v>0</v>
      </c>
      <c r="AD256" s="17">
        <v>1.36829469344961E-2</v>
      </c>
      <c r="AE256" s="17"/>
      <c r="AF256" s="17">
        <v>1.0228668185631E-2</v>
      </c>
      <c r="AG256" s="17">
        <v>1.11509547197948E-2</v>
      </c>
      <c r="AH256" s="17"/>
      <c r="AI256" s="17">
        <v>7.1296111616754301E-3</v>
      </c>
      <c r="AJ256" s="17">
        <v>1.2606948438227E-2</v>
      </c>
      <c r="AK256" s="17"/>
      <c r="AL256" s="17">
        <v>2.6815771509838002E-3</v>
      </c>
      <c r="AM256" s="17">
        <v>1.26593059521581E-2</v>
      </c>
      <c r="AN256" s="17"/>
      <c r="AO256" s="17">
        <v>0</v>
      </c>
      <c r="AP256" s="17">
        <v>1.17230879242221E-2</v>
      </c>
      <c r="AQ256" s="17"/>
      <c r="AR256" s="17">
        <v>8.1611503366693199E-3</v>
      </c>
      <c r="AS256" s="17">
        <v>1.7266564257162099E-2</v>
      </c>
      <c r="AT256" s="17">
        <v>8.9795112255208007E-3</v>
      </c>
      <c r="AU256" s="17">
        <v>9.9624742154260405E-3</v>
      </c>
    </row>
    <row r="257" spans="2:47" x14ac:dyDescent="0.3">
      <c r="B257" t="s">
        <v>172</v>
      </c>
      <c r="C257" s="17">
        <v>7.5080727997818494E-2</v>
      </c>
      <c r="D257" s="17">
        <v>5.90495213880039E-2</v>
      </c>
      <c r="E257" s="17">
        <v>9.05848051191466E-2</v>
      </c>
      <c r="F257" s="17"/>
      <c r="G257" s="17">
        <v>2.89567734052656E-2</v>
      </c>
      <c r="H257" s="17">
        <v>6.1939403574986097E-2</v>
      </c>
      <c r="I257" s="17">
        <v>9.76422067782131E-2</v>
      </c>
      <c r="J257" s="17">
        <v>9.0398851850694101E-2</v>
      </c>
      <c r="K257" s="17">
        <v>8.7876205513002195E-2</v>
      </c>
      <c r="L257" s="17">
        <v>7.6945174955653201E-2</v>
      </c>
      <c r="M257" s="17"/>
      <c r="N257" s="17">
        <v>6.7677821112530304E-2</v>
      </c>
      <c r="O257" s="17">
        <v>7.6335335274782104E-2</v>
      </c>
      <c r="P257" s="17">
        <v>7.9148122914820998E-2</v>
      </c>
      <c r="Q257" s="17">
        <v>7.6185796219356602E-2</v>
      </c>
      <c r="R257" s="17"/>
      <c r="S257" s="17">
        <v>6.96823652723432E-2</v>
      </c>
      <c r="T257" s="17">
        <v>7.7489445568350399E-2</v>
      </c>
      <c r="U257" s="17">
        <v>7.6938551136973996E-2</v>
      </c>
      <c r="V257" s="17">
        <v>9.1154455524991199E-2</v>
      </c>
      <c r="W257" s="17">
        <v>7.1317884709830207E-2</v>
      </c>
      <c r="X257" s="17">
        <v>4.4265582956327598E-2</v>
      </c>
      <c r="Y257" s="17">
        <v>7.5465106842498006E-2</v>
      </c>
      <c r="Z257" s="17">
        <v>7.2719630963658105E-2</v>
      </c>
      <c r="AA257" s="17">
        <v>0.10052825196314299</v>
      </c>
      <c r="AB257" s="17">
        <v>6.4870358869801997E-2</v>
      </c>
      <c r="AC257" s="17">
        <v>7.5651288898748698E-2</v>
      </c>
      <c r="AD257" s="17">
        <v>7.6381833833349802E-2</v>
      </c>
      <c r="AE257" s="17"/>
      <c r="AF257" s="17">
        <v>8.2437292938140699E-2</v>
      </c>
      <c r="AG257" s="17">
        <v>6.43816479260826E-2</v>
      </c>
      <c r="AH257" s="17"/>
      <c r="AI257" s="17">
        <v>6.3822512212595703E-2</v>
      </c>
      <c r="AJ257" s="17">
        <v>8.0700438768320101E-2</v>
      </c>
      <c r="AK257" s="17"/>
      <c r="AL257" s="17">
        <v>7.6745257487000507E-2</v>
      </c>
      <c r="AM257" s="17">
        <v>7.46952708157817E-2</v>
      </c>
      <c r="AN257" s="17"/>
      <c r="AO257" s="17">
        <v>9.6704134945787903E-2</v>
      </c>
      <c r="AP257" s="17">
        <v>7.3195988579985397E-2</v>
      </c>
      <c r="AQ257" s="17"/>
      <c r="AR257" s="17">
        <v>6.02460927415749E-2</v>
      </c>
      <c r="AS257" s="17">
        <v>7.9110073838770806E-2</v>
      </c>
      <c r="AT257" s="17">
        <v>9.1622324563819094E-2</v>
      </c>
      <c r="AU257" s="17">
        <v>7.0949228122049193E-2</v>
      </c>
    </row>
    <row r="258" spans="2:47" x14ac:dyDescent="0.3">
      <c r="B258" t="s">
        <v>173</v>
      </c>
      <c r="C258" s="17">
        <v>0.253513407750315</v>
      </c>
      <c r="D258" s="17">
        <v>0.18992155204425701</v>
      </c>
      <c r="E258" s="17">
        <v>0.315447094631636</v>
      </c>
      <c r="F258" s="17"/>
      <c r="G258" s="17">
        <v>5.3345994405408499E-2</v>
      </c>
      <c r="H258" s="17">
        <v>0.12939673068132301</v>
      </c>
      <c r="I258" s="17">
        <v>0.24039328862669701</v>
      </c>
      <c r="J258" s="17">
        <v>0.28777083649332502</v>
      </c>
      <c r="K258" s="17">
        <v>0.34118934867874801</v>
      </c>
      <c r="L258" s="17">
        <v>0.41090767197466999</v>
      </c>
      <c r="M258" s="17"/>
      <c r="N258" s="17">
        <v>0.20351043731166699</v>
      </c>
      <c r="O258" s="17">
        <v>0.28045482815748701</v>
      </c>
      <c r="P258" s="17">
        <v>0.23394032116267</v>
      </c>
      <c r="Q258" s="17">
        <v>0.29685877287791801</v>
      </c>
      <c r="R258" s="17"/>
      <c r="S258" s="17">
        <v>0.123380592172987</v>
      </c>
      <c r="T258" s="17">
        <v>0.28284036676742502</v>
      </c>
      <c r="U258" s="17">
        <v>0.27694870447832698</v>
      </c>
      <c r="V258" s="17">
        <v>0.243816074658288</v>
      </c>
      <c r="W258" s="17">
        <v>0.26009630872733203</v>
      </c>
      <c r="X258" s="17">
        <v>0.23900557909467299</v>
      </c>
      <c r="Y258" s="17">
        <v>0.31578558542686602</v>
      </c>
      <c r="Z258" s="17">
        <v>0.217552552058526</v>
      </c>
      <c r="AA258" s="17">
        <v>0.26233589079979103</v>
      </c>
      <c r="AB258" s="17">
        <v>0.314801110352039</v>
      </c>
      <c r="AC258" s="17">
        <v>0.31400837843539903</v>
      </c>
      <c r="AD258" s="17">
        <v>0.292771673175727</v>
      </c>
      <c r="AE258" s="17"/>
      <c r="AF258" s="17">
        <v>0.29152187303412402</v>
      </c>
      <c r="AG258" s="17">
        <v>0.2036198059662</v>
      </c>
      <c r="AH258" s="17"/>
      <c r="AI258" s="17">
        <v>0.23490171321213099</v>
      </c>
      <c r="AJ258" s="17">
        <v>0.26280372002082603</v>
      </c>
      <c r="AK258" s="17"/>
      <c r="AL258" s="17">
        <v>0.27811950241044803</v>
      </c>
      <c r="AM258" s="17">
        <v>0.24781534354041701</v>
      </c>
      <c r="AN258" s="17"/>
      <c r="AO258" s="17">
        <v>0.21166834369696999</v>
      </c>
      <c r="AP258" s="17">
        <v>0.25716070726481099</v>
      </c>
      <c r="AQ258" s="17"/>
      <c r="AR258" s="17">
        <v>0.157658106005368</v>
      </c>
      <c r="AS258" s="17">
        <v>0.28268423463280101</v>
      </c>
      <c r="AT258" s="17">
        <v>0.31036802410186098</v>
      </c>
      <c r="AU258" s="17">
        <v>0.325671074036057</v>
      </c>
    </row>
    <row r="259" spans="2:47" x14ac:dyDescent="0.3">
      <c r="B259" t="s">
        <v>155</v>
      </c>
      <c r="C259" s="17">
        <v>6.4588553173512203E-3</v>
      </c>
      <c r="D259" s="17">
        <v>4.6081890993295597E-3</v>
      </c>
      <c r="E259" s="17">
        <v>8.2867917742523497E-3</v>
      </c>
      <c r="F259" s="17"/>
      <c r="G259" s="17">
        <v>3.1296203296473399E-3</v>
      </c>
      <c r="H259" s="17">
        <v>7.8452678136031895E-3</v>
      </c>
      <c r="I259" s="17">
        <v>6.9479438850389404E-3</v>
      </c>
      <c r="J259" s="17">
        <v>9.0736754223505103E-3</v>
      </c>
      <c r="K259" s="17">
        <v>4.9386688753490096E-3</v>
      </c>
      <c r="L259" s="17">
        <v>6.03700356293441E-3</v>
      </c>
      <c r="M259" s="17"/>
      <c r="N259" s="17">
        <v>4.6366118343891798E-3</v>
      </c>
      <c r="O259" s="17">
        <v>8.64945569792289E-3</v>
      </c>
      <c r="P259" s="17">
        <v>3.7294317003279199E-3</v>
      </c>
      <c r="Q259" s="17">
        <v>8.64341283899921E-3</v>
      </c>
      <c r="R259" s="17"/>
      <c r="S259" s="17">
        <v>0</v>
      </c>
      <c r="T259" s="17">
        <v>5.9516869205741597E-3</v>
      </c>
      <c r="U259" s="17">
        <v>1.07757669885911E-2</v>
      </c>
      <c r="V259" s="17">
        <v>1.3681970891788599E-2</v>
      </c>
      <c r="W259" s="17">
        <v>5.4342114129343902E-3</v>
      </c>
      <c r="X259" s="17">
        <v>7.3016509335249004E-3</v>
      </c>
      <c r="Y259" s="17">
        <v>1.4445071447423701E-2</v>
      </c>
      <c r="Z259" s="17">
        <v>5.1321135650036999E-3</v>
      </c>
      <c r="AA259" s="17">
        <v>1.9941984934766701E-3</v>
      </c>
      <c r="AB259" s="17">
        <v>7.9088655335156008E-3</v>
      </c>
      <c r="AC259" s="17">
        <v>5.2252452168869102E-3</v>
      </c>
      <c r="AD259" s="17">
        <v>0</v>
      </c>
      <c r="AE259" s="17"/>
      <c r="AF259" s="17">
        <v>7.39516589877799E-3</v>
      </c>
      <c r="AG259" s="17">
        <v>5.2668543227743104E-3</v>
      </c>
      <c r="AH259" s="17"/>
      <c r="AI259" s="17">
        <v>9.5646586990013709E-3</v>
      </c>
      <c r="AJ259" s="17">
        <v>4.9085460100959299E-3</v>
      </c>
      <c r="AK259" s="17"/>
      <c r="AL259" s="17">
        <v>8.7302792071265404E-3</v>
      </c>
      <c r="AM259" s="17">
        <v>5.9328588375926698E-3</v>
      </c>
      <c r="AN259" s="17"/>
      <c r="AO259" s="17">
        <v>1.8258293497993398E-2</v>
      </c>
      <c r="AP259" s="17">
        <v>5.4303926749539001E-3</v>
      </c>
      <c r="AQ259" s="17"/>
      <c r="AR259" s="17">
        <v>3.86383903657583E-3</v>
      </c>
      <c r="AS259" s="17">
        <v>8.7744982518336897E-3</v>
      </c>
      <c r="AT259" s="17">
        <v>7.2735630210785497E-3</v>
      </c>
      <c r="AU259" s="17">
        <v>7.2933838129793796E-3</v>
      </c>
    </row>
    <row r="260" spans="2:47" x14ac:dyDescent="0.3"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</row>
    <row r="261" spans="2:47" x14ac:dyDescent="0.3">
      <c r="B261" s="6" t="s">
        <v>180</v>
      </c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</row>
    <row r="262" spans="2:47" x14ac:dyDescent="0.3">
      <c r="B262" s="24" t="s">
        <v>71</v>
      </c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</row>
    <row r="263" spans="2:47" x14ac:dyDescent="0.3">
      <c r="B263" t="s">
        <v>164</v>
      </c>
      <c r="C263" s="17">
        <v>1.6667200985809202E-2</v>
      </c>
      <c r="D263" s="17">
        <v>2.14535703613257E-2</v>
      </c>
      <c r="E263" s="17">
        <v>1.20666344117192E-2</v>
      </c>
      <c r="F263" s="17"/>
      <c r="G263" s="17">
        <v>5.8836577405312299E-2</v>
      </c>
      <c r="H263" s="17">
        <v>2.65377535817518E-2</v>
      </c>
      <c r="I263" s="17">
        <v>2.1592652256996501E-2</v>
      </c>
      <c r="J263" s="17">
        <v>1.7434370738950401E-3</v>
      </c>
      <c r="K263" s="17">
        <v>0</v>
      </c>
      <c r="L263" s="17">
        <v>0</v>
      </c>
      <c r="M263" s="17"/>
      <c r="N263" s="17">
        <v>1.9598066662498401E-2</v>
      </c>
      <c r="O263" s="17">
        <v>1.09700544764631E-2</v>
      </c>
      <c r="P263" s="17">
        <v>1.9716580606490799E-2</v>
      </c>
      <c r="Q263" s="17">
        <v>1.5903521807413602E-2</v>
      </c>
      <c r="R263" s="17"/>
      <c r="S263" s="17">
        <v>2.3518842959317499E-2</v>
      </c>
      <c r="T263" s="17">
        <v>3.61745884376713E-3</v>
      </c>
      <c r="U263" s="17">
        <v>1.66243434637991E-2</v>
      </c>
      <c r="V263" s="17">
        <v>3.7284314845273697E-2</v>
      </c>
      <c r="W263" s="17">
        <v>1.9008193428816801E-2</v>
      </c>
      <c r="X263" s="17">
        <v>2.3274339517588699E-2</v>
      </c>
      <c r="Y263" s="17">
        <v>6.2248573944370398E-3</v>
      </c>
      <c r="Z263" s="17">
        <v>0</v>
      </c>
      <c r="AA263" s="17">
        <v>1.2279072259215099E-2</v>
      </c>
      <c r="AB263" s="17">
        <v>2.50262092064364E-2</v>
      </c>
      <c r="AC263" s="17">
        <v>1.39182661278299E-2</v>
      </c>
      <c r="AD263" s="17">
        <v>0</v>
      </c>
      <c r="AE263" s="17"/>
      <c r="AF263" s="17">
        <v>1.25160904975765E-2</v>
      </c>
      <c r="AG263" s="17">
        <v>2.1079268384677202E-2</v>
      </c>
      <c r="AH263" s="17"/>
      <c r="AI263" s="17">
        <v>2.1441607454044598E-2</v>
      </c>
      <c r="AJ263" s="17">
        <v>1.42839829018644E-2</v>
      </c>
      <c r="AK263" s="17"/>
      <c r="AL263" s="17">
        <v>2.61732188474781E-2</v>
      </c>
      <c r="AM263" s="17">
        <v>1.44658805038562E-2</v>
      </c>
      <c r="AN263" s="17"/>
      <c r="AO263" s="17">
        <v>3.5613616201242398E-2</v>
      </c>
      <c r="AP263" s="17">
        <v>1.5015793524020901E-2</v>
      </c>
      <c r="AQ263" s="17"/>
      <c r="AR263" s="17">
        <v>3.6476078952741901E-2</v>
      </c>
      <c r="AS263" s="17">
        <v>6.8046417171533204E-3</v>
      </c>
      <c r="AT263" s="17">
        <v>3.13690544402263E-3</v>
      </c>
      <c r="AU263" s="17">
        <v>1.20720156195506E-2</v>
      </c>
    </row>
    <row r="264" spans="2:47" x14ac:dyDescent="0.3">
      <c r="B264" t="s">
        <v>165</v>
      </c>
      <c r="C264" s="17">
        <v>2.6011540652700199E-2</v>
      </c>
      <c r="D264" s="17">
        <v>3.6560263016910899E-2</v>
      </c>
      <c r="E264" s="17">
        <v>1.52008395959653E-2</v>
      </c>
      <c r="F264" s="17"/>
      <c r="G264" s="17">
        <v>5.9983749895913999E-2</v>
      </c>
      <c r="H264" s="17">
        <v>6.21640677766278E-2</v>
      </c>
      <c r="I264" s="17">
        <v>2.3411634519552301E-2</v>
      </c>
      <c r="J264" s="17">
        <v>1.0697721659333401E-2</v>
      </c>
      <c r="K264" s="17">
        <v>6.2436467302229796E-3</v>
      </c>
      <c r="L264" s="17">
        <v>1.94351024515923E-3</v>
      </c>
      <c r="M264" s="17"/>
      <c r="N264" s="17">
        <v>3.0128506396196901E-2</v>
      </c>
      <c r="O264" s="17">
        <v>1.5822199851276302E-2</v>
      </c>
      <c r="P264" s="17">
        <v>3.1645627767653402E-2</v>
      </c>
      <c r="Q264" s="17">
        <v>2.7579644054465301E-2</v>
      </c>
      <c r="R264" s="17"/>
      <c r="S264" s="17">
        <v>5.6191050264737002E-2</v>
      </c>
      <c r="T264" s="17">
        <v>9.5517490897851706E-3</v>
      </c>
      <c r="U264" s="17">
        <v>6.9056420370680804E-3</v>
      </c>
      <c r="V264" s="17">
        <v>1.5492989944819799E-2</v>
      </c>
      <c r="W264" s="17">
        <v>1.31867283476095E-2</v>
      </c>
      <c r="X264" s="17">
        <v>3.0582679171616198E-2</v>
      </c>
      <c r="Y264" s="17">
        <v>1.0481967031012901E-2</v>
      </c>
      <c r="Z264" s="17">
        <v>2.03438488344573E-2</v>
      </c>
      <c r="AA264" s="17">
        <v>3.5865384550327797E-2</v>
      </c>
      <c r="AB264" s="17">
        <v>4.4841357972362397E-2</v>
      </c>
      <c r="AC264" s="17">
        <v>7.6614378882855797E-3</v>
      </c>
      <c r="AD264" s="17">
        <v>4.2339016385692901E-2</v>
      </c>
      <c r="AE264" s="17"/>
      <c r="AF264" s="17">
        <v>2.8473062354539301E-2</v>
      </c>
      <c r="AG264" s="17">
        <v>2.29510330666521E-2</v>
      </c>
      <c r="AH264" s="17"/>
      <c r="AI264" s="17">
        <v>3.61196496823014E-2</v>
      </c>
      <c r="AJ264" s="17">
        <v>2.0965923277199702E-2</v>
      </c>
      <c r="AK264" s="17"/>
      <c r="AL264" s="17">
        <v>2.4825539604120699E-2</v>
      </c>
      <c r="AM264" s="17">
        <v>2.6286184403411302E-2</v>
      </c>
      <c r="AN264" s="17"/>
      <c r="AO264" s="17">
        <v>5.7846778921463303E-2</v>
      </c>
      <c r="AP264" s="17">
        <v>2.3236717583161599E-2</v>
      </c>
      <c r="AQ264" s="17"/>
      <c r="AR264" s="17">
        <v>5.72412542459367E-2</v>
      </c>
      <c r="AS264" s="17">
        <v>8.3193014692798002E-3</v>
      </c>
      <c r="AT264" s="17">
        <v>1.19837686772427E-2</v>
      </c>
      <c r="AU264" s="17">
        <v>7.2403108460507301E-3</v>
      </c>
    </row>
    <row r="265" spans="2:47" x14ac:dyDescent="0.3">
      <c r="B265" t="s">
        <v>166</v>
      </c>
      <c r="C265" s="17">
        <v>3.4980338528881598E-2</v>
      </c>
      <c r="D265" s="17">
        <v>4.5642224919540599E-2</v>
      </c>
      <c r="E265" s="17">
        <v>2.47241668522892E-2</v>
      </c>
      <c r="F265" s="17"/>
      <c r="G265" s="17">
        <v>6.4800046178607906E-2</v>
      </c>
      <c r="H265" s="17">
        <v>8.5294121133203005E-2</v>
      </c>
      <c r="I265" s="17">
        <v>3.91234024822062E-2</v>
      </c>
      <c r="J265" s="17">
        <v>1.5448842688430201E-2</v>
      </c>
      <c r="K265" s="17">
        <v>8.8447467732250193E-3</v>
      </c>
      <c r="L265" s="17">
        <v>4.3616781040765303E-3</v>
      </c>
      <c r="M265" s="17"/>
      <c r="N265" s="17">
        <v>5.6396435679283E-2</v>
      </c>
      <c r="O265" s="17">
        <v>2.4536139493936699E-2</v>
      </c>
      <c r="P265" s="17">
        <v>3.3877423276483902E-2</v>
      </c>
      <c r="Q265" s="17">
        <v>2.26983536529155E-2</v>
      </c>
      <c r="R265" s="17"/>
      <c r="S265" s="17">
        <v>5.5629011060553298E-2</v>
      </c>
      <c r="T265" s="17">
        <v>1.2718675260117499E-2</v>
      </c>
      <c r="U265" s="17">
        <v>3.2497169183758598E-2</v>
      </c>
      <c r="V265" s="17">
        <v>3.3229006671027697E-2</v>
      </c>
      <c r="W265" s="17">
        <v>4.3845085510060999E-2</v>
      </c>
      <c r="X265" s="17">
        <v>4.7684945168395297E-2</v>
      </c>
      <c r="Y265" s="17">
        <v>3.5365789476716002E-2</v>
      </c>
      <c r="Z265" s="17">
        <v>2.85031117394672E-2</v>
      </c>
      <c r="AA265" s="17">
        <v>3.2496078004909702E-2</v>
      </c>
      <c r="AB265" s="17">
        <v>3.6510573499891501E-2</v>
      </c>
      <c r="AC265" s="17">
        <v>3.07961187572597E-2</v>
      </c>
      <c r="AD265" s="17">
        <v>7.41986104170465E-3</v>
      </c>
      <c r="AE265" s="17"/>
      <c r="AF265" s="17">
        <v>4.45122958762686E-2</v>
      </c>
      <c r="AG265" s="17">
        <v>2.1445920772385899E-2</v>
      </c>
      <c r="AH265" s="17"/>
      <c r="AI265" s="17">
        <v>5.3878975916927599E-2</v>
      </c>
      <c r="AJ265" s="17">
        <v>2.5546794341817201E-2</v>
      </c>
      <c r="AK265" s="17"/>
      <c r="AL265" s="17">
        <v>5.06404530478584E-2</v>
      </c>
      <c r="AM265" s="17">
        <v>3.13539061634052E-2</v>
      </c>
      <c r="AN265" s="17"/>
      <c r="AO265" s="17">
        <v>6.1434205863076997E-2</v>
      </c>
      <c r="AP265" s="17">
        <v>3.2674566518076098E-2</v>
      </c>
      <c r="AQ265" s="17"/>
      <c r="AR265" s="17">
        <v>6.6235147700232797E-2</v>
      </c>
      <c r="AS265" s="17">
        <v>1.5552274703885101E-2</v>
      </c>
      <c r="AT265" s="17">
        <v>2.24579851648582E-2</v>
      </c>
      <c r="AU265" s="17">
        <v>1.59992222997716E-2</v>
      </c>
    </row>
    <row r="266" spans="2:47" x14ac:dyDescent="0.3">
      <c r="B266" t="s">
        <v>167</v>
      </c>
      <c r="C266" s="17">
        <v>2.6343835367792799E-2</v>
      </c>
      <c r="D266" s="17">
        <v>2.6821241486317302E-2</v>
      </c>
      <c r="E266" s="17">
        <v>2.5978902273237701E-2</v>
      </c>
      <c r="F266" s="17"/>
      <c r="G266" s="17">
        <v>5.9157900623323101E-2</v>
      </c>
      <c r="H266" s="17">
        <v>5.6874725667797499E-2</v>
      </c>
      <c r="I266" s="17">
        <v>2.3338336400147899E-2</v>
      </c>
      <c r="J266" s="17">
        <v>1.5801178955605299E-2</v>
      </c>
      <c r="K266" s="17">
        <v>9.3390789599570798E-3</v>
      </c>
      <c r="L266" s="17">
        <v>2.2200396759346299E-3</v>
      </c>
      <c r="M266" s="17"/>
      <c r="N266" s="17">
        <v>2.7168602676108301E-2</v>
      </c>
      <c r="O266" s="17">
        <v>2.0997642717758801E-2</v>
      </c>
      <c r="P266" s="17">
        <v>2.7379011903839099E-2</v>
      </c>
      <c r="Q266" s="17">
        <v>3.04819112097428E-2</v>
      </c>
      <c r="R266" s="17"/>
      <c r="S266" s="17">
        <v>3.7904275598854301E-2</v>
      </c>
      <c r="T266" s="17">
        <v>3.5435333940344198E-2</v>
      </c>
      <c r="U266" s="17">
        <v>2.1458979851980999E-2</v>
      </c>
      <c r="V266" s="17">
        <v>1.3772531527593701E-2</v>
      </c>
      <c r="W266" s="17">
        <v>3.2689253268893298E-2</v>
      </c>
      <c r="X266" s="17">
        <v>2.9543644952555199E-2</v>
      </c>
      <c r="Y266" s="17">
        <v>2.3347416667751201E-2</v>
      </c>
      <c r="Z266" s="17">
        <v>4.2535803567962702E-2</v>
      </c>
      <c r="AA266" s="17">
        <v>1.9093661974431499E-2</v>
      </c>
      <c r="AB266" s="17">
        <v>1.5515200918776E-2</v>
      </c>
      <c r="AC266" s="17">
        <v>2.21397341614403E-2</v>
      </c>
      <c r="AD266" s="17">
        <v>1.18339858558949E-2</v>
      </c>
      <c r="AE266" s="17"/>
      <c r="AF266" s="17">
        <v>2.7368319529651301E-2</v>
      </c>
      <c r="AG266" s="17">
        <v>2.4710187615205801E-2</v>
      </c>
      <c r="AH266" s="17"/>
      <c r="AI266" s="17">
        <v>3.39181484185863E-2</v>
      </c>
      <c r="AJ266" s="17">
        <v>2.25630010470859E-2</v>
      </c>
      <c r="AK266" s="17"/>
      <c r="AL266" s="17">
        <v>3.10376082291541E-2</v>
      </c>
      <c r="AM266" s="17">
        <v>2.5256892497738499E-2</v>
      </c>
      <c r="AN266" s="17"/>
      <c r="AO266" s="17">
        <v>3.5971358685775202E-2</v>
      </c>
      <c r="AP266" s="17">
        <v>2.5504681170807501E-2</v>
      </c>
      <c r="AQ266" s="17"/>
      <c r="AR266" s="17">
        <v>4.6313010248674E-2</v>
      </c>
      <c r="AS266" s="17">
        <v>1.85914970592773E-2</v>
      </c>
      <c r="AT266" s="17">
        <v>1.16023677948833E-2</v>
      </c>
      <c r="AU266" s="17">
        <v>2.0234546081229099E-2</v>
      </c>
    </row>
    <row r="267" spans="2:47" x14ac:dyDescent="0.3">
      <c r="B267" t="s">
        <v>168</v>
      </c>
      <c r="C267" s="17">
        <v>2.6391776126071902E-2</v>
      </c>
      <c r="D267" s="17">
        <v>3.1807002791079397E-2</v>
      </c>
      <c r="E267" s="17">
        <v>2.1215442194088899E-2</v>
      </c>
      <c r="F267" s="17"/>
      <c r="G267" s="17">
        <v>7.0056156536306105E-2</v>
      </c>
      <c r="H267" s="17">
        <v>4.6784969857025897E-2</v>
      </c>
      <c r="I267" s="17">
        <v>2.61427892530357E-2</v>
      </c>
      <c r="J267" s="17">
        <v>1.9515634217375101E-2</v>
      </c>
      <c r="K267" s="17">
        <v>3.7342602995673901E-3</v>
      </c>
      <c r="L267" s="17">
        <v>1.88964888216371E-3</v>
      </c>
      <c r="M267" s="17"/>
      <c r="N267" s="17">
        <v>3.2144964787386099E-2</v>
      </c>
      <c r="O267" s="17">
        <v>1.9634136138356899E-2</v>
      </c>
      <c r="P267" s="17">
        <v>3.0843064960583599E-2</v>
      </c>
      <c r="Q267" s="17">
        <v>2.36706493581272E-2</v>
      </c>
      <c r="R267" s="17"/>
      <c r="S267" s="17">
        <v>4.5927680011494297E-2</v>
      </c>
      <c r="T267" s="17">
        <v>1.78799916614697E-2</v>
      </c>
      <c r="U267" s="17">
        <v>2.1612639707228199E-2</v>
      </c>
      <c r="V267" s="17">
        <v>2.6960408561948999E-2</v>
      </c>
      <c r="W267" s="17">
        <v>8.4835170306418201E-3</v>
      </c>
      <c r="X267" s="17">
        <v>2.0212631422663899E-2</v>
      </c>
      <c r="Y267" s="17">
        <v>2.14824111960728E-2</v>
      </c>
      <c r="Z267" s="17">
        <v>5.4394433610137502E-2</v>
      </c>
      <c r="AA267" s="17">
        <v>3.1086327308930101E-2</v>
      </c>
      <c r="AB267" s="17">
        <v>2.5620969490215501E-2</v>
      </c>
      <c r="AC267" s="17">
        <v>2.1421498315995002E-2</v>
      </c>
      <c r="AD267" s="17">
        <v>1.27701372747993E-2</v>
      </c>
      <c r="AE267" s="17"/>
      <c r="AF267" s="17">
        <v>2.8213539197823E-2</v>
      </c>
      <c r="AG267" s="17">
        <v>2.4184592115415599E-2</v>
      </c>
      <c r="AH267" s="17"/>
      <c r="AI267" s="17">
        <v>2.9932358299316099E-2</v>
      </c>
      <c r="AJ267" s="17">
        <v>2.4624440328605501E-2</v>
      </c>
      <c r="AK267" s="17"/>
      <c r="AL267" s="17">
        <v>2.8738043365318801E-2</v>
      </c>
      <c r="AM267" s="17">
        <v>2.5848448077981898E-2</v>
      </c>
      <c r="AN267" s="17"/>
      <c r="AO267" s="17">
        <v>1.7429257868179698E-2</v>
      </c>
      <c r="AP267" s="17">
        <v>2.71729671513504E-2</v>
      </c>
      <c r="AQ267" s="17"/>
      <c r="AR267" s="17">
        <v>3.8194117276183902E-2</v>
      </c>
      <c r="AS267" s="17">
        <v>2.0935699716321698E-2</v>
      </c>
      <c r="AT267" s="17">
        <v>2.2632915520234401E-2</v>
      </c>
      <c r="AU267" s="17">
        <v>1.39642813496638E-2</v>
      </c>
    </row>
    <row r="268" spans="2:47" x14ac:dyDescent="0.3">
      <c r="B268" t="s">
        <v>169</v>
      </c>
      <c r="C268" s="17">
        <v>1.60767804246559E-2</v>
      </c>
      <c r="D268" s="17">
        <v>2.1239447766778399E-2</v>
      </c>
      <c r="E268" s="17">
        <v>1.11072888680337E-2</v>
      </c>
      <c r="F268" s="17"/>
      <c r="G268" s="17">
        <v>2.6670062659551599E-2</v>
      </c>
      <c r="H268" s="17">
        <v>2.5095747301257399E-2</v>
      </c>
      <c r="I268" s="17">
        <v>2.6621719884555101E-2</v>
      </c>
      <c r="J268" s="17">
        <v>8.5581271779335694E-3</v>
      </c>
      <c r="K268" s="17">
        <v>1.19163903796393E-2</v>
      </c>
      <c r="L268" s="17">
        <v>2.0522671624665198E-3</v>
      </c>
      <c r="M268" s="17"/>
      <c r="N268" s="17">
        <v>1.83743406027746E-2</v>
      </c>
      <c r="O268" s="17">
        <v>1.3357324698052E-2</v>
      </c>
      <c r="P268" s="17">
        <v>2.77057722508312E-2</v>
      </c>
      <c r="Q268" s="17">
        <v>6.4291203194065099E-3</v>
      </c>
      <c r="R268" s="17"/>
      <c r="S268" s="17">
        <v>2.0581646834551999E-2</v>
      </c>
      <c r="T268" s="17">
        <v>8.9152075104668507E-3</v>
      </c>
      <c r="U268" s="17">
        <v>1.3542724073318E-2</v>
      </c>
      <c r="V268" s="17">
        <v>1.3831436783407E-2</v>
      </c>
      <c r="W268" s="17">
        <v>1.6157755335524E-2</v>
      </c>
      <c r="X268" s="17">
        <v>2.1444933860043699E-2</v>
      </c>
      <c r="Y268" s="17">
        <v>7.7378060960414099E-3</v>
      </c>
      <c r="Z268" s="17">
        <v>2.9377243546778599E-2</v>
      </c>
      <c r="AA268" s="17">
        <v>2.7001733778774802E-2</v>
      </c>
      <c r="AB268" s="17">
        <v>9.6116523717352208E-3</v>
      </c>
      <c r="AC268" s="17">
        <v>1.6516800472273201E-2</v>
      </c>
      <c r="AD268" s="17">
        <v>6.5320270061971402E-3</v>
      </c>
      <c r="AE268" s="17"/>
      <c r="AF268" s="17">
        <v>1.6350747989380399E-2</v>
      </c>
      <c r="AG268" s="17">
        <v>1.5843002991832701E-2</v>
      </c>
      <c r="AH268" s="17"/>
      <c r="AI268" s="17">
        <v>1.5757254885967201E-2</v>
      </c>
      <c r="AJ268" s="17">
        <v>1.6236276489172301E-2</v>
      </c>
      <c r="AK268" s="17"/>
      <c r="AL268" s="17">
        <v>1.31859014510442E-2</v>
      </c>
      <c r="AM268" s="17">
        <v>1.6746224895312599E-2</v>
      </c>
      <c r="AN268" s="17"/>
      <c r="AO268" s="17">
        <v>7.8155695871985394E-3</v>
      </c>
      <c r="AP268" s="17">
        <v>1.67968440918593E-2</v>
      </c>
      <c r="AQ268" s="17"/>
      <c r="AR268" s="17">
        <v>2.1019691374229099E-2</v>
      </c>
      <c r="AS268" s="17">
        <v>1.0105395765075499E-2</v>
      </c>
      <c r="AT268" s="17">
        <v>1.51503471999047E-2</v>
      </c>
      <c r="AU268" s="17">
        <v>1.5872350887502301E-2</v>
      </c>
    </row>
    <row r="269" spans="2:47" x14ac:dyDescent="0.3">
      <c r="B269" t="s">
        <v>170</v>
      </c>
      <c r="C269" s="17">
        <v>1.43032692109467E-2</v>
      </c>
      <c r="D269" s="17">
        <v>1.7281265155709099E-2</v>
      </c>
      <c r="E269" s="17">
        <v>1.14558468981157E-2</v>
      </c>
      <c r="F269" s="17"/>
      <c r="G269" s="17">
        <v>3.7072342265726199E-2</v>
      </c>
      <c r="H269" s="17">
        <v>1.7404961568885401E-2</v>
      </c>
      <c r="I269" s="17">
        <v>1.86425004721875E-2</v>
      </c>
      <c r="J269" s="17">
        <v>1.07331697085864E-2</v>
      </c>
      <c r="K269" s="17">
        <v>3.0124444894223299E-3</v>
      </c>
      <c r="L269" s="17">
        <v>3.6439101646161699E-3</v>
      </c>
      <c r="M269" s="17"/>
      <c r="N269" s="17">
        <v>1.07103267498491E-2</v>
      </c>
      <c r="O269" s="17">
        <v>2.1878211849483301E-2</v>
      </c>
      <c r="P269" s="17">
        <v>1.6347158537169601E-2</v>
      </c>
      <c r="Q269" s="17">
        <v>8.7191526609846602E-3</v>
      </c>
      <c r="R269" s="17"/>
      <c r="S269" s="17">
        <v>2.7041619368578799E-2</v>
      </c>
      <c r="T269" s="17">
        <v>1.05381784222416E-2</v>
      </c>
      <c r="U269" s="17">
        <v>9.0365164181116907E-3</v>
      </c>
      <c r="V269" s="17">
        <v>3.6309284535676399E-3</v>
      </c>
      <c r="W269" s="17">
        <v>8.3924070784061004E-3</v>
      </c>
      <c r="X269" s="17">
        <v>1.9517562866869499E-2</v>
      </c>
      <c r="Y269" s="17">
        <v>5.4490338175368401E-3</v>
      </c>
      <c r="Z269" s="17">
        <v>1.53559387356081E-2</v>
      </c>
      <c r="AA269" s="17">
        <v>2.54322483154205E-2</v>
      </c>
      <c r="AB269" s="17">
        <v>1.12058785142495E-2</v>
      </c>
      <c r="AC269" s="17">
        <v>1.3259614607362601E-2</v>
      </c>
      <c r="AD269" s="17">
        <v>7.9136520655709395E-3</v>
      </c>
      <c r="AE269" s="17"/>
      <c r="AF269" s="17">
        <v>1.02268088803659E-2</v>
      </c>
      <c r="AG269" s="17">
        <v>1.98368469574636E-2</v>
      </c>
      <c r="AH269" s="17"/>
      <c r="AI269" s="17">
        <v>1.70659996026318E-2</v>
      </c>
      <c r="AJ269" s="17">
        <v>1.2924210039019699E-2</v>
      </c>
      <c r="AK269" s="17"/>
      <c r="AL269" s="17">
        <v>1.6523268160912201E-2</v>
      </c>
      <c r="AM269" s="17">
        <v>1.3789181269014799E-2</v>
      </c>
      <c r="AN269" s="17"/>
      <c r="AO269" s="17">
        <v>2.00307988592195E-2</v>
      </c>
      <c r="AP269" s="17">
        <v>1.3804046266066501E-2</v>
      </c>
      <c r="AQ269" s="17"/>
      <c r="AR269" s="17">
        <v>1.9224389947991499E-2</v>
      </c>
      <c r="AS269" s="17">
        <v>6.3277742705966401E-3</v>
      </c>
      <c r="AT269" s="17">
        <v>1.35375813128917E-2</v>
      </c>
      <c r="AU269" s="17">
        <v>1.7270981595602999E-2</v>
      </c>
    </row>
    <row r="270" spans="2:47" x14ac:dyDescent="0.3">
      <c r="B270" t="s">
        <v>171</v>
      </c>
      <c r="C270" s="17">
        <v>7.4707582803519197E-3</v>
      </c>
      <c r="D270" s="17">
        <v>6.7000862601505297E-3</v>
      </c>
      <c r="E270" s="17">
        <v>8.2501624277101192E-3</v>
      </c>
      <c r="F270" s="17"/>
      <c r="G270" s="17">
        <v>1.6462626123885701E-2</v>
      </c>
      <c r="H270" s="17">
        <v>1.5879463472351901E-2</v>
      </c>
      <c r="I270" s="17">
        <v>6.8339799734359902E-3</v>
      </c>
      <c r="J270" s="17">
        <v>4.6748685729402703E-3</v>
      </c>
      <c r="K270" s="17">
        <v>2.5189610591035698E-3</v>
      </c>
      <c r="L270" s="17">
        <v>7.9393792006074004E-4</v>
      </c>
      <c r="M270" s="17"/>
      <c r="N270" s="17">
        <v>8.7668930431254906E-3</v>
      </c>
      <c r="O270" s="17">
        <v>3.90307795613574E-3</v>
      </c>
      <c r="P270" s="17">
        <v>3.9386951559151296E-3</v>
      </c>
      <c r="Q270" s="17">
        <v>1.2993719467807901E-2</v>
      </c>
      <c r="R270" s="17"/>
      <c r="S270" s="17">
        <v>1.30416009728598E-2</v>
      </c>
      <c r="T270" s="17">
        <v>6.6596179443244004E-3</v>
      </c>
      <c r="U270" s="17">
        <v>1.6266291761839701E-2</v>
      </c>
      <c r="V270" s="17">
        <v>4.17986369714839E-3</v>
      </c>
      <c r="W270" s="17">
        <v>1.08389052969339E-2</v>
      </c>
      <c r="X270" s="17">
        <v>2.6426001168447901E-3</v>
      </c>
      <c r="Y270" s="17">
        <v>1.4457909912893099E-2</v>
      </c>
      <c r="Z270" s="17">
        <v>0</v>
      </c>
      <c r="AA270" s="17">
        <v>1.9945694772858101E-3</v>
      </c>
      <c r="AB270" s="17">
        <v>4.1589896985849504E-3</v>
      </c>
      <c r="AC270" s="17">
        <v>7.0518363379757599E-3</v>
      </c>
      <c r="AD270" s="17">
        <v>0</v>
      </c>
      <c r="AE270" s="17"/>
      <c r="AF270" s="17">
        <v>7.4412135312351101E-3</v>
      </c>
      <c r="AG270" s="17">
        <v>7.57058499331095E-3</v>
      </c>
      <c r="AH270" s="17"/>
      <c r="AI270" s="17">
        <v>8.2959197862372703E-3</v>
      </c>
      <c r="AJ270" s="17">
        <v>7.0588662816114299E-3</v>
      </c>
      <c r="AK270" s="17"/>
      <c r="AL270" s="17">
        <v>3.5684966938233499E-3</v>
      </c>
      <c r="AM270" s="17">
        <v>8.3744098915067497E-3</v>
      </c>
      <c r="AN270" s="17"/>
      <c r="AO270" s="17">
        <v>1.03152644794588E-2</v>
      </c>
      <c r="AP270" s="17">
        <v>7.2228254282057603E-3</v>
      </c>
      <c r="AQ270" s="17"/>
      <c r="AR270" s="17">
        <v>7.6728782663155097E-3</v>
      </c>
      <c r="AS270" s="17">
        <v>1.0820717262429801E-2</v>
      </c>
      <c r="AT270" s="17">
        <v>5.1220170451200999E-3</v>
      </c>
      <c r="AU270" s="17">
        <v>6.0864213035143697E-3</v>
      </c>
    </row>
    <row r="271" spans="2:47" x14ac:dyDescent="0.3">
      <c r="B271" t="s">
        <v>172</v>
      </c>
      <c r="C271" s="17">
        <v>4.3925311786516201E-2</v>
      </c>
      <c r="D271" s="17">
        <v>4.68791090153131E-2</v>
      </c>
      <c r="E271" s="17">
        <v>4.1214214766967502E-2</v>
      </c>
      <c r="F271" s="17"/>
      <c r="G271" s="17">
        <v>7.0487773611270094E-2</v>
      </c>
      <c r="H271" s="17">
        <v>7.5431373665713203E-2</v>
      </c>
      <c r="I271" s="17">
        <v>5.9983537030726397E-2</v>
      </c>
      <c r="J271" s="17">
        <v>2.9598158059529599E-2</v>
      </c>
      <c r="K271" s="17">
        <v>2.4199028825438399E-2</v>
      </c>
      <c r="L271" s="17">
        <v>1.25354039202119E-2</v>
      </c>
      <c r="M271" s="17"/>
      <c r="N271" s="17">
        <v>4.22313385662893E-2</v>
      </c>
      <c r="O271" s="17">
        <v>4.1456725466105897E-2</v>
      </c>
      <c r="P271" s="17">
        <v>5.2158390309658499E-2</v>
      </c>
      <c r="Q271" s="17">
        <v>4.1717559511160199E-2</v>
      </c>
      <c r="R271" s="17"/>
      <c r="S271" s="17">
        <v>6.4898429705446195E-2</v>
      </c>
      <c r="T271" s="17">
        <v>3.1312852507681899E-2</v>
      </c>
      <c r="U271" s="17">
        <v>1.93629389070296E-2</v>
      </c>
      <c r="V271" s="17">
        <v>3.9791622501241297E-2</v>
      </c>
      <c r="W271" s="17">
        <v>4.9289512469167497E-2</v>
      </c>
      <c r="X271" s="17">
        <v>6.2379203335952697E-2</v>
      </c>
      <c r="Y271" s="17">
        <v>4.1822782590737302E-2</v>
      </c>
      <c r="Z271" s="17">
        <v>6.3012179740104604E-2</v>
      </c>
      <c r="AA271" s="17">
        <v>4.2599519240546203E-2</v>
      </c>
      <c r="AB271" s="17">
        <v>3.2213128728831399E-2</v>
      </c>
      <c r="AC271" s="17">
        <v>3.9681871454637599E-2</v>
      </c>
      <c r="AD271" s="17">
        <v>3.8148130715237698E-2</v>
      </c>
      <c r="AE271" s="17"/>
      <c r="AF271" s="17">
        <v>4.4222923695749199E-2</v>
      </c>
      <c r="AG271" s="17">
        <v>4.3431023941860103E-2</v>
      </c>
      <c r="AH271" s="17"/>
      <c r="AI271" s="17">
        <v>5.2424670506499897E-2</v>
      </c>
      <c r="AJ271" s="17">
        <v>3.9682726757746298E-2</v>
      </c>
      <c r="AK271" s="17"/>
      <c r="AL271" s="17">
        <v>5.50105818973727E-2</v>
      </c>
      <c r="AM271" s="17">
        <v>4.1358281879975999E-2</v>
      </c>
      <c r="AN271" s="17"/>
      <c r="AO271" s="17">
        <v>6.2398982630173398E-2</v>
      </c>
      <c r="AP271" s="17">
        <v>4.23151096701294E-2</v>
      </c>
      <c r="AQ271" s="17"/>
      <c r="AR271" s="17">
        <v>6.5058570937914201E-2</v>
      </c>
      <c r="AS271" s="17">
        <v>3.3732349819299699E-2</v>
      </c>
      <c r="AT271" s="17">
        <v>3.7595329518682302E-2</v>
      </c>
      <c r="AU271" s="17">
        <v>2.15670372639413E-2</v>
      </c>
    </row>
    <row r="272" spans="2:47" x14ac:dyDescent="0.3">
      <c r="B272" t="s">
        <v>173</v>
      </c>
      <c r="C272" s="17">
        <v>0.76787473767907999</v>
      </c>
      <c r="D272" s="17">
        <v>0.72127873302693701</v>
      </c>
      <c r="E272" s="17">
        <v>0.81302666389039302</v>
      </c>
      <c r="F272" s="17"/>
      <c r="G272" s="17">
        <v>0.52009804469256304</v>
      </c>
      <c r="H272" s="17">
        <v>0.563100018692969</v>
      </c>
      <c r="I272" s="17">
        <v>0.72852487955492495</v>
      </c>
      <c r="J272" s="17">
        <v>0.86206932233839295</v>
      </c>
      <c r="K272" s="17">
        <v>0.917185516044417</v>
      </c>
      <c r="L272" s="17">
        <v>0.95374997261873795</v>
      </c>
      <c r="M272" s="17"/>
      <c r="N272" s="17">
        <v>0.73123372408265597</v>
      </c>
      <c r="O272" s="17">
        <v>0.80782477912659101</v>
      </c>
      <c r="P272" s="17">
        <v>0.74057445812530398</v>
      </c>
      <c r="Q272" s="17">
        <v>0.78913009006839197</v>
      </c>
      <c r="R272" s="17"/>
      <c r="S272" s="17">
        <v>0.638885081365417</v>
      </c>
      <c r="T272" s="17">
        <v>0.84921025947756501</v>
      </c>
      <c r="U272" s="17">
        <v>0.82234476607263696</v>
      </c>
      <c r="V272" s="17">
        <v>0.77887945829741001</v>
      </c>
      <c r="W272" s="17">
        <v>0.77519595592471302</v>
      </c>
      <c r="X272" s="17">
        <v>0.72497310196465203</v>
      </c>
      <c r="Y272" s="17">
        <v>0.82303037913189103</v>
      </c>
      <c r="Z272" s="17">
        <v>0.72510653082513898</v>
      </c>
      <c r="AA272" s="17">
        <v>0.75924856524051398</v>
      </c>
      <c r="AB272" s="17">
        <v>0.76922012188878297</v>
      </c>
      <c r="AC272" s="17">
        <v>0.80211075322828596</v>
      </c>
      <c r="AD272" s="17">
        <v>0.83019975467674301</v>
      </c>
      <c r="AE272" s="17"/>
      <c r="AF272" s="17">
        <v>0.76229614382212896</v>
      </c>
      <c r="AG272" s="17">
        <v>0.77673735518540199</v>
      </c>
      <c r="AH272" s="17"/>
      <c r="AI272" s="17">
        <v>0.706900048799044</v>
      </c>
      <c r="AJ272" s="17">
        <v>0.798311187145334</v>
      </c>
      <c r="AK272" s="17"/>
      <c r="AL272" s="17">
        <v>0.72750838628820003</v>
      </c>
      <c r="AM272" s="17">
        <v>0.77722242431206701</v>
      </c>
      <c r="AN272" s="17"/>
      <c r="AO272" s="17">
        <v>0.67121300868732003</v>
      </c>
      <c r="AP272" s="17">
        <v>0.77629996739727603</v>
      </c>
      <c r="AQ272" s="17"/>
      <c r="AR272" s="17">
        <v>0.61945199753657398</v>
      </c>
      <c r="AS272" s="17">
        <v>0.84487097211261297</v>
      </c>
      <c r="AT272" s="17">
        <v>0.84160732653672599</v>
      </c>
      <c r="AU272" s="17">
        <v>0.854577281436943</v>
      </c>
    </row>
    <row r="273" spans="2:47" x14ac:dyDescent="0.3">
      <c r="B273" t="s">
        <v>155</v>
      </c>
      <c r="C273" s="17">
        <v>1.99544509571934E-2</v>
      </c>
      <c r="D273" s="17">
        <v>2.4337056199937701E-2</v>
      </c>
      <c r="E273" s="17">
        <v>1.5759837821479699E-2</v>
      </c>
      <c r="F273" s="17"/>
      <c r="G273" s="17">
        <v>1.6374720007540498E-2</v>
      </c>
      <c r="H273" s="17">
        <v>2.5432797282416899E-2</v>
      </c>
      <c r="I273" s="17">
        <v>2.5784568172231199E-2</v>
      </c>
      <c r="J273" s="17">
        <v>2.11595395479783E-2</v>
      </c>
      <c r="K273" s="17">
        <v>1.30059264390072E-2</v>
      </c>
      <c r="L273" s="17">
        <v>1.6809631306572901E-2</v>
      </c>
      <c r="M273" s="17"/>
      <c r="N273" s="17">
        <v>2.32468007538334E-2</v>
      </c>
      <c r="O273" s="17">
        <v>1.96197082258407E-2</v>
      </c>
      <c r="P273" s="17">
        <v>1.5813817106071E-2</v>
      </c>
      <c r="Q273" s="17">
        <v>2.06762778895846E-2</v>
      </c>
      <c r="R273" s="17"/>
      <c r="S273" s="17">
        <v>1.6380761858189801E-2</v>
      </c>
      <c r="T273" s="17">
        <v>1.41606753422361E-2</v>
      </c>
      <c r="U273" s="17">
        <v>2.0347988523229499E-2</v>
      </c>
      <c r="V273" s="17">
        <v>3.2947438716561701E-2</v>
      </c>
      <c r="W273" s="17">
        <v>2.2912686309232801E-2</v>
      </c>
      <c r="X273" s="17">
        <v>1.77443576228178E-2</v>
      </c>
      <c r="Y273" s="17">
        <v>1.0599646684910501E-2</v>
      </c>
      <c r="Z273" s="17">
        <v>2.13709094003454E-2</v>
      </c>
      <c r="AA273" s="17">
        <v>1.2902839849644699E-2</v>
      </c>
      <c r="AB273" s="17">
        <v>2.60759177101344E-2</v>
      </c>
      <c r="AC273" s="17">
        <v>2.5442068648654101E-2</v>
      </c>
      <c r="AD273" s="17">
        <v>4.2843434978159602E-2</v>
      </c>
      <c r="AE273" s="17"/>
      <c r="AF273" s="17">
        <v>1.8378854625281799E-2</v>
      </c>
      <c r="AG273" s="17">
        <v>2.22101839757941E-2</v>
      </c>
      <c r="AH273" s="17"/>
      <c r="AI273" s="17">
        <v>2.42653666484434E-2</v>
      </c>
      <c r="AJ273" s="17">
        <v>1.7802591390543399E-2</v>
      </c>
      <c r="AK273" s="17"/>
      <c r="AL273" s="17">
        <v>2.2788502414717901E-2</v>
      </c>
      <c r="AM273" s="17">
        <v>1.9298166105729601E-2</v>
      </c>
      <c r="AN273" s="17"/>
      <c r="AO273" s="17">
        <v>1.9931158216891801E-2</v>
      </c>
      <c r="AP273" s="17">
        <v>1.9956481199046701E-2</v>
      </c>
      <c r="AQ273" s="17"/>
      <c r="AR273" s="17">
        <v>2.3112863513206201E-2</v>
      </c>
      <c r="AS273" s="17">
        <v>2.3939376104067801E-2</v>
      </c>
      <c r="AT273" s="17">
        <v>1.51734557854335E-2</v>
      </c>
      <c r="AU273" s="17">
        <v>1.5115551316230101E-2</v>
      </c>
    </row>
    <row r="274" spans="2:47" x14ac:dyDescent="0.3"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</row>
    <row r="275" spans="2:47" x14ac:dyDescent="0.3">
      <c r="B275" s="6" t="s">
        <v>181</v>
      </c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</row>
    <row r="276" spans="2:47" x14ac:dyDescent="0.3">
      <c r="B276" s="24" t="s">
        <v>71</v>
      </c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</row>
    <row r="277" spans="2:47" x14ac:dyDescent="0.3">
      <c r="B277" t="s">
        <v>164</v>
      </c>
      <c r="C277" s="17">
        <v>1.58622362486198E-2</v>
      </c>
      <c r="D277" s="17">
        <v>2.28616860565789E-2</v>
      </c>
      <c r="E277" s="17">
        <v>9.1021036789563792E-3</v>
      </c>
      <c r="F277" s="17"/>
      <c r="G277" s="17">
        <v>4.8042611355013802E-2</v>
      </c>
      <c r="H277" s="17">
        <v>2.7161044229303401E-2</v>
      </c>
      <c r="I277" s="17">
        <v>1.79163505859769E-2</v>
      </c>
      <c r="J277" s="17">
        <v>7.8783427484718695E-3</v>
      </c>
      <c r="K277" s="17">
        <v>1.22035895119341E-3</v>
      </c>
      <c r="L277" s="17">
        <v>0</v>
      </c>
      <c r="M277" s="17"/>
      <c r="N277" s="17">
        <v>2.2370160911378899E-2</v>
      </c>
      <c r="O277" s="17">
        <v>8.0332250382667905E-3</v>
      </c>
      <c r="P277" s="17">
        <v>1.8220805275895501E-2</v>
      </c>
      <c r="Q277" s="17">
        <v>1.51274433295114E-2</v>
      </c>
      <c r="R277" s="17"/>
      <c r="S277" s="17">
        <v>2.08098891459838E-2</v>
      </c>
      <c r="T277" s="17">
        <v>4.2723811540766503E-3</v>
      </c>
      <c r="U277" s="17">
        <v>1.17893600928618E-2</v>
      </c>
      <c r="V277" s="17">
        <v>1.27883928017284E-2</v>
      </c>
      <c r="W277" s="17">
        <v>2.1368018397831499E-2</v>
      </c>
      <c r="X277" s="17">
        <v>2.2415557778144302E-2</v>
      </c>
      <c r="Y277" s="17">
        <v>8.2897026955779905E-3</v>
      </c>
      <c r="Z277" s="17">
        <v>1.38949075839382E-2</v>
      </c>
      <c r="AA277" s="17">
        <v>1.55322675755027E-2</v>
      </c>
      <c r="AB277" s="17">
        <v>3.8443377925467398E-2</v>
      </c>
      <c r="AC277" s="17">
        <v>8.0688307626394992E-3</v>
      </c>
      <c r="AD277" s="17">
        <v>0</v>
      </c>
      <c r="AE277" s="17"/>
      <c r="AF277" s="17">
        <v>1.2682475252674E-2</v>
      </c>
      <c r="AG277" s="17">
        <v>2.0216735559922799E-2</v>
      </c>
      <c r="AH277" s="17"/>
      <c r="AI277" s="17">
        <v>2.9435131932093201E-2</v>
      </c>
      <c r="AJ277" s="17">
        <v>9.0871175695634507E-3</v>
      </c>
      <c r="AK277" s="17"/>
      <c r="AL277" s="17">
        <v>2.7122124278033899E-2</v>
      </c>
      <c r="AM277" s="17">
        <v>1.3254769851613101E-2</v>
      </c>
      <c r="AN277" s="17"/>
      <c r="AO277" s="17">
        <v>4.4791825724982602E-2</v>
      </c>
      <c r="AP277" s="17">
        <v>1.33406753420046E-2</v>
      </c>
      <c r="AQ277" s="17"/>
      <c r="AR277" s="17">
        <v>3.3188332117275898E-2</v>
      </c>
      <c r="AS277" s="17">
        <v>3.51808255997621E-3</v>
      </c>
      <c r="AT277" s="17">
        <v>7.1883675886148801E-3</v>
      </c>
      <c r="AU277" s="17">
        <v>1.1661230317181999E-2</v>
      </c>
    </row>
    <row r="278" spans="2:47" x14ac:dyDescent="0.3">
      <c r="B278" t="s">
        <v>165</v>
      </c>
      <c r="C278" s="17">
        <v>2.53312616714375E-2</v>
      </c>
      <c r="D278" s="17">
        <v>3.4406530819343799E-2</v>
      </c>
      <c r="E278" s="17">
        <v>1.6584419168345101E-2</v>
      </c>
      <c r="F278" s="17"/>
      <c r="G278" s="17">
        <v>6.1332900175001197E-2</v>
      </c>
      <c r="H278" s="17">
        <v>4.8702730494310099E-2</v>
      </c>
      <c r="I278" s="17">
        <v>2.5713570491360499E-2</v>
      </c>
      <c r="J278" s="17">
        <v>1.6159642319432201E-2</v>
      </c>
      <c r="K278" s="17">
        <v>5.8570775997043101E-3</v>
      </c>
      <c r="L278" s="17">
        <v>2.6972924631232099E-3</v>
      </c>
      <c r="M278" s="17"/>
      <c r="N278" s="17">
        <v>2.8404988182778201E-2</v>
      </c>
      <c r="O278" s="17">
        <v>1.37852213837055E-2</v>
      </c>
      <c r="P278" s="17">
        <v>3.5859004607828503E-2</v>
      </c>
      <c r="Q278" s="17">
        <v>2.5123520873866802E-2</v>
      </c>
      <c r="R278" s="17"/>
      <c r="S278" s="17">
        <v>4.8762678571029699E-2</v>
      </c>
      <c r="T278" s="17">
        <v>8.0841562091031501E-3</v>
      </c>
      <c r="U278" s="17">
        <v>1.9378796039536898E-2</v>
      </c>
      <c r="V278" s="17">
        <v>1.49018544837078E-2</v>
      </c>
      <c r="W278" s="17">
        <v>1.1571578098410499E-2</v>
      </c>
      <c r="X278" s="17">
        <v>2.8032825139822699E-2</v>
      </c>
      <c r="Y278" s="17">
        <v>2.5047669774330601E-2</v>
      </c>
      <c r="Z278" s="17">
        <v>3.5345848444993201E-2</v>
      </c>
      <c r="AA278" s="17">
        <v>3.3778503683195099E-2</v>
      </c>
      <c r="AB278" s="17">
        <v>2.4279214186507098E-2</v>
      </c>
      <c r="AC278" s="17">
        <v>1.8266382401284802E-2</v>
      </c>
      <c r="AD278" s="17">
        <v>3.3357613938200303E-2</v>
      </c>
      <c r="AE278" s="17"/>
      <c r="AF278" s="17">
        <v>2.7693088596082001E-2</v>
      </c>
      <c r="AG278" s="17">
        <v>2.11578502413289E-2</v>
      </c>
      <c r="AH278" s="17"/>
      <c r="AI278" s="17">
        <v>2.5854523542219E-2</v>
      </c>
      <c r="AJ278" s="17">
        <v>2.5070067497589599E-2</v>
      </c>
      <c r="AK278" s="17"/>
      <c r="AL278" s="17">
        <v>2.0154840546115799E-2</v>
      </c>
      <c r="AM278" s="17">
        <v>2.6529972005481101E-2</v>
      </c>
      <c r="AN278" s="17"/>
      <c r="AO278" s="17">
        <v>5.6081718253631001E-2</v>
      </c>
      <c r="AP278" s="17">
        <v>2.2650990344339001E-2</v>
      </c>
      <c r="AQ278" s="17"/>
      <c r="AR278" s="17">
        <v>4.7197859215496303E-2</v>
      </c>
      <c r="AS278" s="17">
        <v>1.0629823213741601E-2</v>
      </c>
      <c r="AT278" s="17">
        <v>1.5998385413739501E-2</v>
      </c>
      <c r="AU278" s="17">
        <v>1.5154040582642799E-2</v>
      </c>
    </row>
    <row r="279" spans="2:47" x14ac:dyDescent="0.3">
      <c r="B279" t="s">
        <v>166</v>
      </c>
      <c r="C279" s="17">
        <v>3.3998481398864799E-2</v>
      </c>
      <c r="D279" s="17">
        <v>4.0421593563593601E-2</v>
      </c>
      <c r="E279" s="17">
        <v>2.7868981018010299E-2</v>
      </c>
      <c r="F279" s="17"/>
      <c r="G279" s="17">
        <v>8.1803046339909799E-2</v>
      </c>
      <c r="H279" s="17">
        <v>6.7408235342580405E-2</v>
      </c>
      <c r="I279" s="17">
        <v>3.8692084146036997E-2</v>
      </c>
      <c r="J279" s="17">
        <v>2.0226985989372601E-2</v>
      </c>
      <c r="K279" s="17">
        <v>3.3906553886846602E-3</v>
      </c>
      <c r="L279" s="17">
        <v>3.0810823095329099E-3</v>
      </c>
      <c r="M279" s="17"/>
      <c r="N279" s="17">
        <v>4.4902954976574899E-2</v>
      </c>
      <c r="O279" s="17">
        <v>2.5556683263582399E-2</v>
      </c>
      <c r="P279" s="17">
        <v>4.1256960592229101E-2</v>
      </c>
      <c r="Q279" s="17">
        <v>2.3621866032421401E-2</v>
      </c>
      <c r="R279" s="17"/>
      <c r="S279" s="17">
        <v>5.97680537505191E-2</v>
      </c>
      <c r="T279" s="17">
        <v>1.2630197021842E-2</v>
      </c>
      <c r="U279" s="17">
        <v>2.4291170044706201E-2</v>
      </c>
      <c r="V279" s="17">
        <v>3.4116054958016097E-2</v>
      </c>
      <c r="W279" s="17">
        <v>2.84072927105588E-2</v>
      </c>
      <c r="X279" s="17">
        <v>5.6393221487425801E-2</v>
      </c>
      <c r="Y279" s="17">
        <v>1.6486454655243E-2</v>
      </c>
      <c r="Z279" s="17">
        <v>1.7092085543684899E-2</v>
      </c>
      <c r="AA279" s="17">
        <v>2.8026957105984001E-2</v>
      </c>
      <c r="AB279" s="17">
        <v>4.6059238307344E-2</v>
      </c>
      <c r="AC279" s="17">
        <v>4.9641707719292903E-2</v>
      </c>
      <c r="AD279" s="17">
        <v>6.8159487394039396E-3</v>
      </c>
      <c r="AE279" s="17"/>
      <c r="AF279" s="17">
        <v>3.4591944244427901E-2</v>
      </c>
      <c r="AG279" s="17">
        <v>3.1303228169527797E-2</v>
      </c>
      <c r="AH279" s="17"/>
      <c r="AI279" s="17">
        <v>4.9187718722467501E-2</v>
      </c>
      <c r="AJ279" s="17">
        <v>2.64165410442312E-2</v>
      </c>
      <c r="AK279" s="17"/>
      <c r="AL279" s="17">
        <v>4.1328056982257499E-2</v>
      </c>
      <c r="AM279" s="17">
        <v>3.2301162385736798E-2</v>
      </c>
      <c r="AN279" s="17"/>
      <c r="AO279" s="17">
        <v>5.6075977756255398E-2</v>
      </c>
      <c r="AP279" s="17">
        <v>3.2074162639477599E-2</v>
      </c>
      <c r="AQ279" s="17"/>
      <c r="AR279" s="17">
        <v>6.1279059310763301E-2</v>
      </c>
      <c r="AS279" s="17">
        <v>2.1077600536863601E-2</v>
      </c>
      <c r="AT279" s="17">
        <v>2.3936673790277401E-2</v>
      </c>
      <c r="AU279" s="17">
        <v>8.6677324983186494E-3</v>
      </c>
    </row>
    <row r="280" spans="2:47" x14ac:dyDescent="0.3">
      <c r="B280" t="s">
        <v>167</v>
      </c>
      <c r="C280" s="17">
        <v>2.42235204011561E-2</v>
      </c>
      <c r="D280" s="17">
        <v>3.13540035982161E-2</v>
      </c>
      <c r="E280" s="17">
        <v>1.7367528461351301E-2</v>
      </c>
      <c r="F280" s="17"/>
      <c r="G280" s="17">
        <v>4.6897823968617303E-2</v>
      </c>
      <c r="H280" s="17">
        <v>4.7146636197868103E-2</v>
      </c>
      <c r="I280" s="17">
        <v>3.0426996266738698E-2</v>
      </c>
      <c r="J280" s="17">
        <v>1.0932191638635499E-2</v>
      </c>
      <c r="K280" s="17">
        <v>1.2823166530470401E-2</v>
      </c>
      <c r="L280" s="17">
        <v>3.9727499660495297E-3</v>
      </c>
      <c r="M280" s="17"/>
      <c r="N280" s="17">
        <v>2.8137642606385901E-2</v>
      </c>
      <c r="O280" s="17">
        <v>1.8425946728739599E-2</v>
      </c>
      <c r="P280" s="17">
        <v>2.5994663707156598E-2</v>
      </c>
      <c r="Q280" s="17">
        <v>2.48161124395644E-2</v>
      </c>
      <c r="R280" s="17"/>
      <c r="S280" s="17">
        <v>2.4091235396854701E-2</v>
      </c>
      <c r="T280" s="17">
        <v>2.58308032929544E-2</v>
      </c>
      <c r="U280" s="17">
        <v>6.8726493429837297E-3</v>
      </c>
      <c r="V280" s="17">
        <v>3.34904514419486E-2</v>
      </c>
      <c r="W280" s="17">
        <v>2.83311428333951E-2</v>
      </c>
      <c r="X280" s="17">
        <v>2.5418359376732199E-2</v>
      </c>
      <c r="Y280" s="17">
        <v>2.2547476608071E-2</v>
      </c>
      <c r="Z280" s="17">
        <v>3.5438617547513603E-2</v>
      </c>
      <c r="AA280" s="17">
        <v>3.6279496025302102E-2</v>
      </c>
      <c r="AB280" s="17">
        <v>1.16359788017099E-2</v>
      </c>
      <c r="AC280" s="17">
        <v>1.8945070417513199E-2</v>
      </c>
      <c r="AD280" s="17">
        <v>1.5171961200013E-2</v>
      </c>
      <c r="AE280" s="17"/>
      <c r="AF280" s="17">
        <v>2.69432571302584E-2</v>
      </c>
      <c r="AG280" s="17">
        <v>2.0805349671093602E-2</v>
      </c>
      <c r="AH280" s="17"/>
      <c r="AI280" s="17">
        <v>2.6584942655862601E-2</v>
      </c>
      <c r="AJ280" s="17">
        <v>2.3044780329758999E-2</v>
      </c>
      <c r="AK280" s="17"/>
      <c r="AL280" s="17">
        <v>3.8004283680030601E-2</v>
      </c>
      <c r="AM280" s="17">
        <v>2.1032291760080701E-2</v>
      </c>
      <c r="AN280" s="17"/>
      <c r="AO280" s="17">
        <v>2.48035477675503E-2</v>
      </c>
      <c r="AP280" s="17">
        <v>2.4172964055271501E-2</v>
      </c>
      <c r="AQ280" s="17"/>
      <c r="AR280" s="17">
        <v>3.8871082561249798E-2</v>
      </c>
      <c r="AS280" s="17">
        <v>1.8087385280397099E-2</v>
      </c>
      <c r="AT280" s="17">
        <v>1.4158905473832001E-2</v>
      </c>
      <c r="AU280" s="17">
        <v>1.89575390444616E-2</v>
      </c>
    </row>
    <row r="281" spans="2:47" x14ac:dyDescent="0.3">
      <c r="B281" t="s">
        <v>168</v>
      </c>
      <c r="C281" s="17">
        <v>2.00571788347658E-2</v>
      </c>
      <c r="D281" s="17">
        <v>2.2707496026055301E-2</v>
      </c>
      <c r="E281" s="17">
        <v>1.75509581498174E-2</v>
      </c>
      <c r="F281" s="17"/>
      <c r="G281" s="17">
        <v>4.22161240155806E-2</v>
      </c>
      <c r="H281" s="17">
        <v>4.5581353523814601E-2</v>
      </c>
      <c r="I281" s="17">
        <v>2.0042840068301201E-2</v>
      </c>
      <c r="J281" s="17">
        <v>1.1041679419457801E-2</v>
      </c>
      <c r="K281" s="17">
        <v>3.73498905635578E-3</v>
      </c>
      <c r="L281" s="17">
        <v>2.9198362690734002E-3</v>
      </c>
      <c r="M281" s="17"/>
      <c r="N281" s="17">
        <v>3.04499740389058E-2</v>
      </c>
      <c r="O281" s="17">
        <v>1.23445090101121E-2</v>
      </c>
      <c r="P281" s="17">
        <v>2.0381826107473501E-2</v>
      </c>
      <c r="Q281" s="17">
        <v>1.6854583839403001E-2</v>
      </c>
      <c r="R281" s="17"/>
      <c r="S281" s="17">
        <v>3.5615004907224301E-2</v>
      </c>
      <c r="T281" s="17">
        <v>1.91447832258002E-2</v>
      </c>
      <c r="U281" s="17">
        <v>1.4656869267487001E-2</v>
      </c>
      <c r="V281" s="17">
        <v>1.2704058260246801E-2</v>
      </c>
      <c r="W281" s="17">
        <v>2.47220063194456E-2</v>
      </c>
      <c r="X281" s="17">
        <v>1.23516366272162E-2</v>
      </c>
      <c r="Y281" s="17">
        <v>1.16072245674529E-2</v>
      </c>
      <c r="Z281" s="17">
        <v>2.21008467228044E-2</v>
      </c>
      <c r="AA281" s="17">
        <v>2.92510696553826E-2</v>
      </c>
      <c r="AB281" s="17">
        <v>2.0059814844257898E-2</v>
      </c>
      <c r="AC281" s="17">
        <v>0</v>
      </c>
      <c r="AD281" s="17">
        <v>1.97024500704218E-2</v>
      </c>
      <c r="AE281" s="17"/>
      <c r="AF281" s="17">
        <v>2.3395525765280301E-2</v>
      </c>
      <c r="AG281" s="17">
        <v>1.5783098813800599E-2</v>
      </c>
      <c r="AH281" s="17"/>
      <c r="AI281" s="17">
        <v>2.5358707638595102E-2</v>
      </c>
      <c r="AJ281" s="17">
        <v>1.7410839566859002E-2</v>
      </c>
      <c r="AK281" s="17"/>
      <c r="AL281" s="17">
        <v>2.1711106290777899E-2</v>
      </c>
      <c r="AM281" s="17">
        <v>1.9674176778850801E-2</v>
      </c>
      <c r="AN281" s="17"/>
      <c r="AO281" s="17">
        <v>2.66470283790218E-2</v>
      </c>
      <c r="AP281" s="17">
        <v>1.9482794362257201E-2</v>
      </c>
      <c r="AQ281" s="17"/>
      <c r="AR281" s="17">
        <v>3.3534804984663998E-2</v>
      </c>
      <c r="AS281" s="17">
        <v>1.0591840731691801E-2</v>
      </c>
      <c r="AT281" s="17">
        <v>1.53135787934421E-2</v>
      </c>
      <c r="AU281" s="17">
        <v>1.2378222020120301E-2</v>
      </c>
    </row>
    <row r="282" spans="2:47" x14ac:dyDescent="0.3">
      <c r="B282" t="s">
        <v>169</v>
      </c>
      <c r="C282" s="17">
        <v>1.1265947123358501E-2</v>
      </c>
      <c r="D282" s="17">
        <v>1.3991175192714001E-2</v>
      </c>
      <c r="E282" s="17">
        <v>8.0226061986617293E-3</v>
      </c>
      <c r="F282" s="17"/>
      <c r="G282" s="17">
        <v>2.2770922856628999E-2</v>
      </c>
      <c r="H282" s="17">
        <v>2.5773639664361199E-2</v>
      </c>
      <c r="I282" s="17">
        <v>1.1660429466349201E-2</v>
      </c>
      <c r="J282" s="17">
        <v>5.7996540476519401E-3</v>
      </c>
      <c r="K282" s="17">
        <v>4.1111180124971001E-3</v>
      </c>
      <c r="L282" s="17">
        <v>7.7578304435907603E-4</v>
      </c>
      <c r="M282" s="17"/>
      <c r="N282" s="17">
        <v>1.0131520269943999E-2</v>
      </c>
      <c r="O282" s="17">
        <v>1.0944761287173E-2</v>
      </c>
      <c r="P282" s="17">
        <v>1.89899355641364E-2</v>
      </c>
      <c r="Q282" s="17">
        <v>6.19623335100757E-3</v>
      </c>
      <c r="R282" s="17"/>
      <c r="S282" s="17">
        <v>1.9659544841227901E-2</v>
      </c>
      <c r="T282" s="17">
        <v>1.6185760931265902E-2</v>
      </c>
      <c r="U282" s="17">
        <v>6.7135501689794203E-3</v>
      </c>
      <c r="V282" s="17">
        <v>6.1112725623323197E-3</v>
      </c>
      <c r="W282" s="17">
        <v>2.3475244644283199E-2</v>
      </c>
      <c r="X282" s="17">
        <v>4.6810820198129903E-3</v>
      </c>
      <c r="Y282" s="17">
        <v>5.7830837135153003E-3</v>
      </c>
      <c r="Z282" s="17">
        <v>5.4072712400086102E-3</v>
      </c>
      <c r="AA282" s="17">
        <v>1.35377342576057E-2</v>
      </c>
      <c r="AB282" s="17">
        <v>4.5657250053643302E-3</v>
      </c>
      <c r="AC282" s="17">
        <v>4.1928264136548996E-3</v>
      </c>
      <c r="AD282" s="17">
        <v>1.56241333536252E-2</v>
      </c>
      <c r="AE282" s="17"/>
      <c r="AF282" s="17">
        <v>1.25211249611766E-2</v>
      </c>
      <c r="AG282" s="17">
        <v>9.6891392145114896E-3</v>
      </c>
      <c r="AH282" s="17"/>
      <c r="AI282" s="17">
        <v>1.2337871824038E-2</v>
      </c>
      <c r="AJ282" s="17">
        <v>1.07308794980354E-2</v>
      </c>
      <c r="AK282" s="17"/>
      <c r="AL282" s="17">
        <v>1.7407948570332999E-2</v>
      </c>
      <c r="AM282" s="17">
        <v>9.8436361428659996E-3</v>
      </c>
      <c r="AN282" s="17"/>
      <c r="AO282" s="17">
        <v>1.41720196091434E-2</v>
      </c>
      <c r="AP282" s="17">
        <v>1.1012648030471899E-2</v>
      </c>
      <c r="AQ282" s="17"/>
      <c r="AR282" s="17">
        <v>1.8060248604773298E-2</v>
      </c>
      <c r="AS282" s="17">
        <v>3.62393325152477E-3</v>
      </c>
      <c r="AT282" s="17">
        <v>6.6257305755711704E-3</v>
      </c>
      <c r="AU282" s="17">
        <v>1.7025716477891299E-2</v>
      </c>
    </row>
    <row r="283" spans="2:47" x14ac:dyDescent="0.3">
      <c r="B283" t="s">
        <v>170</v>
      </c>
      <c r="C283" s="17">
        <v>1.0687385968446801E-2</v>
      </c>
      <c r="D283" s="17">
        <v>1.3203959633863199E-2</v>
      </c>
      <c r="E283" s="17">
        <v>8.2758269935025806E-3</v>
      </c>
      <c r="F283" s="17"/>
      <c r="G283" s="17">
        <v>1.49649869186684E-2</v>
      </c>
      <c r="H283" s="17">
        <v>2.0187065401417102E-2</v>
      </c>
      <c r="I283" s="17">
        <v>1.6235569690137501E-2</v>
      </c>
      <c r="J283" s="17">
        <v>9.3142608412827808E-3</v>
      </c>
      <c r="K283" s="17">
        <v>4.4714216411591498E-3</v>
      </c>
      <c r="L283" s="17">
        <v>9.0891382954029097E-4</v>
      </c>
      <c r="M283" s="17"/>
      <c r="N283" s="17">
        <v>1.2025052337629599E-2</v>
      </c>
      <c r="O283" s="17">
        <v>1.18946915415596E-2</v>
      </c>
      <c r="P283" s="17">
        <v>1.5922675828865401E-2</v>
      </c>
      <c r="Q283" s="17">
        <v>3.53858766470875E-3</v>
      </c>
      <c r="R283" s="17"/>
      <c r="S283" s="17">
        <v>2.6884111689550499E-2</v>
      </c>
      <c r="T283" s="17">
        <v>6.8266444654146701E-3</v>
      </c>
      <c r="U283" s="17">
        <v>9.5358674510481207E-3</v>
      </c>
      <c r="V283" s="17">
        <v>3.6309284535676399E-3</v>
      </c>
      <c r="W283" s="17">
        <v>2.8096266418628701E-3</v>
      </c>
      <c r="X283" s="17">
        <v>1.3093763599079E-2</v>
      </c>
      <c r="Y283" s="17">
        <v>3.1842576679119599E-3</v>
      </c>
      <c r="Z283" s="17">
        <v>2.4499161965405698E-2</v>
      </c>
      <c r="AA283" s="17">
        <v>8.5255462308587594E-3</v>
      </c>
      <c r="AB283" s="17">
        <v>7.7965578689396303E-3</v>
      </c>
      <c r="AC283" s="17">
        <v>1.3991562796589601E-2</v>
      </c>
      <c r="AD283" s="17">
        <v>0</v>
      </c>
      <c r="AE283" s="17"/>
      <c r="AF283" s="17">
        <v>9.4185073773926306E-3</v>
      </c>
      <c r="AG283" s="17">
        <v>1.24603667625117E-2</v>
      </c>
      <c r="AH283" s="17"/>
      <c r="AI283" s="17">
        <v>1.15251037402842E-2</v>
      </c>
      <c r="AJ283" s="17">
        <v>1.02692263173221E-2</v>
      </c>
      <c r="AK283" s="17"/>
      <c r="AL283" s="17">
        <v>4.97425937786779E-3</v>
      </c>
      <c r="AM283" s="17">
        <v>1.20103818604011E-2</v>
      </c>
      <c r="AN283" s="17"/>
      <c r="AO283" s="17">
        <v>3.33949971450532E-3</v>
      </c>
      <c r="AP283" s="17">
        <v>1.13278424373965E-2</v>
      </c>
      <c r="AQ283" s="17"/>
      <c r="AR283" s="17">
        <v>1.96993804823971E-2</v>
      </c>
      <c r="AS283" s="17">
        <v>1.3206950611313901E-2</v>
      </c>
      <c r="AT283" s="17">
        <v>1.7179393553649199E-3</v>
      </c>
      <c r="AU283" s="17">
        <v>2.39076581384007E-3</v>
      </c>
    </row>
    <row r="284" spans="2:47" x14ac:dyDescent="0.3">
      <c r="B284" t="s">
        <v>171</v>
      </c>
      <c r="C284" s="17">
        <v>9.22086176411549E-3</v>
      </c>
      <c r="D284" s="17">
        <v>1.2289979479058501E-2</v>
      </c>
      <c r="E284" s="17">
        <v>6.2653029602935499E-3</v>
      </c>
      <c r="F284" s="17"/>
      <c r="G284" s="17">
        <v>2.7200858635057602E-2</v>
      </c>
      <c r="H284" s="17">
        <v>1.62459570711001E-2</v>
      </c>
      <c r="I284" s="17">
        <v>5.8615478881441901E-3</v>
      </c>
      <c r="J284" s="17">
        <v>4.0748401177772599E-3</v>
      </c>
      <c r="K284" s="17">
        <v>4.7021249603025296E-3</v>
      </c>
      <c r="L284" s="17">
        <v>1.54883209632466E-3</v>
      </c>
      <c r="M284" s="17"/>
      <c r="N284" s="17">
        <v>1.02681410650512E-2</v>
      </c>
      <c r="O284" s="17">
        <v>7.0494113600419201E-3</v>
      </c>
      <c r="P284" s="17">
        <v>5.8118063425093899E-3</v>
      </c>
      <c r="Q284" s="17">
        <v>1.3478302848077901E-2</v>
      </c>
      <c r="R284" s="17"/>
      <c r="S284" s="17">
        <v>1.4573449384086799E-2</v>
      </c>
      <c r="T284" s="17">
        <v>7.6159921009517897E-3</v>
      </c>
      <c r="U284" s="17">
        <v>5.18371201448555E-3</v>
      </c>
      <c r="V284" s="17">
        <v>1.1242484836241601E-2</v>
      </c>
      <c r="W284" s="17">
        <v>2.35112963899607E-3</v>
      </c>
      <c r="X284" s="17">
        <v>1.9002592124668899E-2</v>
      </c>
      <c r="Y284" s="17">
        <v>1.18233056971794E-2</v>
      </c>
      <c r="Z284" s="17">
        <v>3.1043789308195201E-2</v>
      </c>
      <c r="AA284" s="17">
        <v>1.1151054728148701E-3</v>
      </c>
      <c r="AB284" s="17">
        <v>0</v>
      </c>
      <c r="AC284" s="17">
        <v>7.0518363379757599E-3</v>
      </c>
      <c r="AD284" s="17">
        <v>7.5883821587019E-3</v>
      </c>
      <c r="AE284" s="17"/>
      <c r="AF284" s="17">
        <v>9.2152625367284708E-3</v>
      </c>
      <c r="AG284" s="17">
        <v>9.3030520062929896E-3</v>
      </c>
      <c r="AH284" s="17"/>
      <c r="AI284" s="17">
        <v>1.5342590911259E-2</v>
      </c>
      <c r="AJ284" s="17">
        <v>6.1651069377200701E-3</v>
      </c>
      <c r="AK284" s="17"/>
      <c r="AL284" s="17">
        <v>8.2920503768321007E-3</v>
      </c>
      <c r="AM284" s="17">
        <v>9.4359477823042995E-3</v>
      </c>
      <c r="AN284" s="17"/>
      <c r="AO284" s="17">
        <v>9.3300568630283395E-3</v>
      </c>
      <c r="AP284" s="17">
        <v>9.2113441007958003E-3</v>
      </c>
      <c r="AQ284" s="17"/>
      <c r="AR284" s="17">
        <v>1.50597815569311E-2</v>
      </c>
      <c r="AS284" s="17">
        <v>7.32496170973584E-3</v>
      </c>
      <c r="AT284" s="17">
        <v>4.56819619779725E-3</v>
      </c>
      <c r="AU284" s="17">
        <v>7.5089840432481904E-3</v>
      </c>
    </row>
    <row r="285" spans="2:47" x14ac:dyDescent="0.3">
      <c r="B285" t="s">
        <v>172</v>
      </c>
      <c r="C285" s="17">
        <v>4.6779325312453601E-2</v>
      </c>
      <c r="D285" s="17">
        <v>5.4297366479766698E-2</v>
      </c>
      <c r="E285" s="17">
        <v>3.9631533703410902E-2</v>
      </c>
      <c r="F285" s="17"/>
      <c r="G285" s="17">
        <v>9.4598191136313695E-2</v>
      </c>
      <c r="H285" s="17">
        <v>6.9932355841490698E-2</v>
      </c>
      <c r="I285" s="17">
        <v>6.4609189213568799E-2</v>
      </c>
      <c r="J285" s="17">
        <v>2.7348444304391699E-2</v>
      </c>
      <c r="K285" s="17">
        <v>2.0981348903881501E-2</v>
      </c>
      <c r="L285" s="17">
        <v>1.4865323534137401E-2</v>
      </c>
      <c r="M285" s="17"/>
      <c r="N285" s="17">
        <v>4.6392070459687199E-2</v>
      </c>
      <c r="O285" s="17">
        <v>5.0950141486482997E-2</v>
      </c>
      <c r="P285" s="17">
        <v>4.66858502432414E-2</v>
      </c>
      <c r="Q285" s="17">
        <v>4.25407460856587E-2</v>
      </c>
      <c r="R285" s="17"/>
      <c r="S285" s="17">
        <v>6.3140255221537905E-2</v>
      </c>
      <c r="T285" s="17">
        <v>2.9007311867041499E-2</v>
      </c>
      <c r="U285" s="17">
        <v>2.8700321377794401E-2</v>
      </c>
      <c r="V285" s="17">
        <v>5.80586659047631E-2</v>
      </c>
      <c r="W285" s="17">
        <v>5.34967055383E-2</v>
      </c>
      <c r="X285" s="17">
        <v>6.5880459777485106E-2</v>
      </c>
      <c r="Y285" s="17">
        <v>3.1960826130313598E-2</v>
      </c>
      <c r="Z285" s="17">
        <v>6.1892451049305998E-2</v>
      </c>
      <c r="AA285" s="17">
        <v>6.0486998686893098E-2</v>
      </c>
      <c r="AB285" s="17">
        <v>3.0669019262922901E-2</v>
      </c>
      <c r="AC285" s="17">
        <v>4.2458662574170497E-2</v>
      </c>
      <c r="AD285" s="17">
        <v>1.3803454463449801E-2</v>
      </c>
      <c r="AE285" s="17"/>
      <c r="AF285" s="17">
        <v>4.6141474041368702E-2</v>
      </c>
      <c r="AG285" s="17">
        <v>4.7551406970077398E-2</v>
      </c>
      <c r="AH285" s="17"/>
      <c r="AI285" s="17">
        <v>6.0971949673466697E-2</v>
      </c>
      <c r="AJ285" s="17">
        <v>3.9694859576066097E-2</v>
      </c>
      <c r="AK285" s="17"/>
      <c r="AL285" s="17">
        <v>4.4580105312164602E-2</v>
      </c>
      <c r="AM285" s="17">
        <v>4.7288601446940803E-2</v>
      </c>
      <c r="AN285" s="17"/>
      <c r="AO285" s="17">
        <v>4.7639233279385601E-2</v>
      </c>
      <c r="AP285" s="17">
        <v>4.6704374013387499E-2</v>
      </c>
      <c r="AQ285" s="17"/>
      <c r="AR285" s="17">
        <v>6.0414067243399899E-2</v>
      </c>
      <c r="AS285" s="17">
        <v>3.7912792439308902E-2</v>
      </c>
      <c r="AT285" s="17">
        <v>4.8564496033422701E-2</v>
      </c>
      <c r="AU285" s="17">
        <v>2.40692812417704E-2</v>
      </c>
    </row>
    <row r="286" spans="2:47" x14ac:dyDescent="0.3">
      <c r="B286" t="s">
        <v>173</v>
      </c>
      <c r="C286" s="17">
        <v>0.76887716628097502</v>
      </c>
      <c r="D286" s="17">
        <v>0.72596489463086</v>
      </c>
      <c r="E286" s="17">
        <v>0.81044335088030195</v>
      </c>
      <c r="F286" s="17"/>
      <c r="G286" s="17">
        <v>0.52105982804346196</v>
      </c>
      <c r="H286" s="17">
        <v>0.59801524696648201</v>
      </c>
      <c r="I286" s="17">
        <v>0.73488471281329104</v>
      </c>
      <c r="J286" s="17">
        <v>0.860785067927062</v>
      </c>
      <c r="K286" s="17">
        <v>0.90183178584992396</v>
      </c>
      <c r="L286" s="17">
        <v>0.93569599064400899</v>
      </c>
      <c r="M286" s="17"/>
      <c r="N286" s="17">
        <v>0.73395538115438297</v>
      </c>
      <c r="O286" s="17">
        <v>0.80893510264455304</v>
      </c>
      <c r="P286" s="17">
        <v>0.73153465835792497</v>
      </c>
      <c r="Q286" s="17">
        <v>0.79872784391455698</v>
      </c>
      <c r="R286" s="17"/>
      <c r="S286" s="17">
        <v>0.65577656459800504</v>
      </c>
      <c r="T286" s="17">
        <v>0.83130069866926803</v>
      </c>
      <c r="U286" s="17">
        <v>0.85225487799786503</v>
      </c>
      <c r="V286" s="17">
        <v>0.77333486631902004</v>
      </c>
      <c r="W286" s="17">
        <v>0.76521065801503396</v>
      </c>
      <c r="X286" s="17">
        <v>0.70249300016309302</v>
      </c>
      <c r="Y286" s="17">
        <v>0.82709294580002901</v>
      </c>
      <c r="Z286" s="17">
        <v>0.71307408587921295</v>
      </c>
      <c r="AA286" s="17">
        <v>0.75143224734942704</v>
      </c>
      <c r="AB286" s="17">
        <v>0.79799771759562299</v>
      </c>
      <c r="AC286" s="17">
        <v>0.79835889329614096</v>
      </c>
      <c r="AD286" s="17">
        <v>0.84370303061935903</v>
      </c>
      <c r="AE286" s="17"/>
      <c r="AF286" s="17">
        <v>0.76522968615828102</v>
      </c>
      <c r="AG286" s="17">
        <v>0.77621361674767797</v>
      </c>
      <c r="AH286" s="17"/>
      <c r="AI286" s="17">
        <v>0.70300616238469105</v>
      </c>
      <c r="AJ286" s="17">
        <v>0.80175768634931299</v>
      </c>
      <c r="AK286" s="17"/>
      <c r="AL286" s="17">
        <v>0.73384710049662105</v>
      </c>
      <c r="AM286" s="17">
        <v>0.77698912256144803</v>
      </c>
      <c r="AN286" s="17"/>
      <c r="AO286" s="17">
        <v>0.69548423161051698</v>
      </c>
      <c r="AP286" s="17">
        <v>0.77527424132547196</v>
      </c>
      <c r="AQ286" s="17"/>
      <c r="AR286" s="17">
        <v>0.64031771625130596</v>
      </c>
      <c r="AS286" s="17">
        <v>0.83589587706397195</v>
      </c>
      <c r="AT286" s="17">
        <v>0.82380507099600797</v>
      </c>
      <c r="AU286" s="17">
        <v>0.86203666807576396</v>
      </c>
    </row>
    <row r="287" spans="2:47" x14ac:dyDescent="0.3">
      <c r="B287" t="s">
        <v>155</v>
      </c>
      <c r="C287" s="17">
        <v>3.36966349958066E-2</v>
      </c>
      <c r="D287" s="17">
        <v>2.850131451995E-2</v>
      </c>
      <c r="E287" s="17">
        <v>3.8887388787348598E-2</v>
      </c>
      <c r="F287" s="17"/>
      <c r="G287" s="17">
        <v>3.91127065557463E-2</v>
      </c>
      <c r="H287" s="17">
        <v>3.3845735267272498E-2</v>
      </c>
      <c r="I287" s="17">
        <v>3.3956709370095199E-2</v>
      </c>
      <c r="J287" s="17">
        <v>2.6438890646464201E-2</v>
      </c>
      <c r="K287" s="17">
        <v>3.6875953105827003E-2</v>
      </c>
      <c r="L287" s="17">
        <v>3.3534195843851103E-2</v>
      </c>
      <c r="M287" s="17"/>
      <c r="N287" s="17">
        <v>3.2962113997280801E-2</v>
      </c>
      <c r="O287" s="17">
        <v>3.2080306255782301E-2</v>
      </c>
      <c r="P287" s="17">
        <v>3.9341813372738801E-2</v>
      </c>
      <c r="Q287" s="17">
        <v>2.9974759621223299E-2</v>
      </c>
      <c r="R287" s="17"/>
      <c r="S287" s="17">
        <v>3.09192124939799E-2</v>
      </c>
      <c r="T287" s="17">
        <v>3.9101271062281402E-2</v>
      </c>
      <c r="U287" s="17">
        <v>2.0622826202251601E-2</v>
      </c>
      <c r="V287" s="17">
        <v>3.9620969978427602E-2</v>
      </c>
      <c r="W287" s="17">
        <v>3.8256597161882198E-2</v>
      </c>
      <c r="X287" s="17">
        <v>5.02375019065203E-2</v>
      </c>
      <c r="Y287" s="17">
        <v>3.6177052690375598E-2</v>
      </c>
      <c r="Z287" s="17">
        <v>4.0210934714937301E-2</v>
      </c>
      <c r="AA287" s="17">
        <v>2.2034073957033801E-2</v>
      </c>
      <c r="AB287" s="17">
        <v>1.84933562018634E-2</v>
      </c>
      <c r="AC287" s="17">
        <v>3.90242272807374E-2</v>
      </c>
      <c r="AD287" s="17">
        <v>4.42330254568256E-2</v>
      </c>
      <c r="AE287" s="17"/>
      <c r="AF287" s="17">
        <v>3.2167653936330101E-2</v>
      </c>
      <c r="AG287" s="17">
        <v>3.5516155843255001E-2</v>
      </c>
      <c r="AH287" s="17"/>
      <c r="AI287" s="17">
        <v>4.0395296975023399E-2</v>
      </c>
      <c r="AJ287" s="17">
        <v>3.03528953135415E-2</v>
      </c>
      <c r="AK287" s="17"/>
      <c r="AL287" s="17">
        <v>4.2578124088965399E-2</v>
      </c>
      <c r="AM287" s="17">
        <v>3.1639937424276898E-2</v>
      </c>
      <c r="AN287" s="17"/>
      <c r="AO287" s="17">
        <v>2.1634861041978801E-2</v>
      </c>
      <c r="AP287" s="17">
        <v>3.4747963349126401E-2</v>
      </c>
      <c r="AQ287" s="17"/>
      <c r="AR287" s="17">
        <v>3.2377667671743299E-2</v>
      </c>
      <c r="AS287" s="17">
        <v>3.8130752601473902E-2</v>
      </c>
      <c r="AT287" s="17">
        <v>3.8122655781930401E-2</v>
      </c>
      <c r="AU287" s="17">
        <v>2.0149819884760601E-2</v>
      </c>
    </row>
    <row r="288" spans="2:47" x14ac:dyDescent="0.3"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</row>
    <row r="289" spans="2:47" x14ac:dyDescent="0.3">
      <c r="B289" s="6" t="s">
        <v>189</v>
      </c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</row>
    <row r="290" spans="2:47" x14ac:dyDescent="0.3">
      <c r="B290" s="24" t="s">
        <v>71</v>
      </c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</row>
    <row r="291" spans="2:47" x14ac:dyDescent="0.3">
      <c r="B291" t="s">
        <v>182</v>
      </c>
      <c r="C291" s="17">
        <v>0.74645573047267999</v>
      </c>
      <c r="D291" s="17">
        <v>0.70134157654886298</v>
      </c>
      <c r="E291" s="17">
        <v>0.79008216658684105</v>
      </c>
      <c r="F291" s="17"/>
      <c r="G291" s="17">
        <v>0.55862239200367803</v>
      </c>
      <c r="H291" s="17">
        <v>0.55491581283091196</v>
      </c>
      <c r="I291" s="17">
        <v>0.70868011785930496</v>
      </c>
      <c r="J291" s="17">
        <v>0.80729143165893702</v>
      </c>
      <c r="K291" s="17">
        <v>0.86869786949824102</v>
      </c>
      <c r="L291" s="17">
        <v>0.92579536495374504</v>
      </c>
      <c r="M291" s="17"/>
      <c r="N291" s="17">
        <v>0.71661266288187797</v>
      </c>
      <c r="O291" s="17">
        <v>0.78172347310497503</v>
      </c>
      <c r="P291" s="17">
        <v>0.70168033785370898</v>
      </c>
      <c r="Q291" s="17">
        <v>0.77921213906901599</v>
      </c>
      <c r="R291" s="17"/>
      <c r="S291" s="17">
        <v>0.61461473137346201</v>
      </c>
      <c r="T291" s="17">
        <v>0.80820437089865904</v>
      </c>
      <c r="U291" s="17">
        <v>0.77122470907789897</v>
      </c>
      <c r="V291" s="17">
        <v>0.75256797531373698</v>
      </c>
      <c r="W291" s="17">
        <v>0.76496938490370703</v>
      </c>
      <c r="X291" s="17">
        <v>0.75088711245981998</v>
      </c>
      <c r="Y291" s="17">
        <v>0.79728321035240901</v>
      </c>
      <c r="Z291" s="17">
        <v>0.69850697432361597</v>
      </c>
      <c r="AA291" s="17">
        <v>0.760844741878971</v>
      </c>
      <c r="AB291" s="17">
        <v>0.74397790711838196</v>
      </c>
      <c r="AC291" s="17">
        <v>0.79739961524720804</v>
      </c>
      <c r="AD291" s="17">
        <v>0.75079258224230305</v>
      </c>
      <c r="AE291" s="17"/>
      <c r="AF291" s="17">
        <v>0.736588475935265</v>
      </c>
      <c r="AG291" s="17">
        <v>0.75969613515706602</v>
      </c>
      <c r="AH291" s="17"/>
      <c r="AI291" s="17">
        <v>0.686537744457548</v>
      </c>
      <c r="AJ291" s="17">
        <v>0.77636471052598199</v>
      </c>
      <c r="AK291" s="17"/>
      <c r="AL291" s="17">
        <v>0.70722977919860497</v>
      </c>
      <c r="AM291" s="17">
        <v>0.75553933321993505</v>
      </c>
      <c r="AN291" s="17"/>
      <c r="AO291" s="17">
        <v>0.65128647797373096</v>
      </c>
      <c r="AP291" s="17">
        <v>0.75475087295332999</v>
      </c>
      <c r="AQ291" s="17"/>
      <c r="AR291" s="17">
        <v>0.60772198217545303</v>
      </c>
      <c r="AS291" s="17">
        <v>0.82670078095885902</v>
      </c>
      <c r="AT291" s="17">
        <v>0.80958137496840399</v>
      </c>
      <c r="AU291" s="17">
        <v>0.82531637799301405</v>
      </c>
    </row>
    <row r="292" spans="2:47" x14ac:dyDescent="0.3">
      <c r="B292" t="s">
        <v>183</v>
      </c>
      <c r="C292" s="17">
        <v>0.10030325792672599</v>
      </c>
      <c r="D292" s="17">
        <v>0.12672906510777401</v>
      </c>
      <c r="E292" s="17">
        <v>7.4934803289387994E-2</v>
      </c>
      <c r="F292" s="17"/>
      <c r="G292" s="17">
        <v>0.17013823451058499</v>
      </c>
      <c r="H292" s="17">
        <v>0.19044132444263501</v>
      </c>
      <c r="I292" s="17">
        <v>0.13380273056768199</v>
      </c>
      <c r="J292" s="17">
        <v>6.6455776207125297E-2</v>
      </c>
      <c r="K292" s="17">
        <v>4.4844337712083203E-2</v>
      </c>
      <c r="L292" s="17">
        <v>1.8246468892547298E-2</v>
      </c>
      <c r="M292" s="17"/>
      <c r="N292" s="17">
        <v>0.12693215375883099</v>
      </c>
      <c r="O292" s="17">
        <v>8.0517672512330996E-2</v>
      </c>
      <c r="P292" s="17">
        <v>0.102252421052415</v>
      </c>
      <c r="Q292" s="17">
        <v>9.0363890612894404E-2</v>
      </c>
      <c r="R292" s="17"/>
      <c r="S292" s="17">
        <v>0.17300526226299501</v>
      </c>
      <c r="T292" s="17">
        <v>7.0473873985805305E-2</v>
      </c>
      <c r="U292" s="17">
        <v>8.38124548847103E-2</v>
      </c>
      <c r="V292" s="17">
        <v>0.105947713468583</v>
      </c>
      <c r="W292" s="17">
        <v>8.37128243528244E-2</v>
      </c>
      <c r="X292" s="17">
        <v>7.9908460779079399E-2</v>
      </c>
      <c r="Y292" s="17">
        <v>6.4722314362232497E-2</v>
      </c>
      <c r="Z292" s="17">
        <v>0.14411360711535001</v>
      </c>
      <c r="AA292" s="17">
        <v>9.1386564553254002E-2</v>
      </c>
      <c r="AB292" s="17">
        <v>9.8290255550376807E-2</v>
      </c>
      <c r="AC292" s="17">
        <v>8.6862272780617394E-2</v>
      </c>
      <c r="AD292" s="17">
        <v>0.115154954659641</v>
      </c>
      <c r="AE292" s="17"/>
      <c r="AF292" s="17">
        <v>0.108319111896079</v>
      </c>
      <c r="AG292" s="17">
        <v>8.9431107948577504E-2</v>
      </c>
      <c r="AH292" s="17"/>
      <c r="AI292" s="17">
        <v>0.115523154543196</v>
      </c>
      <c r="AJ292" s="17">
        <v>9.2706013516668906E-2</v>
      </c>
      <c r="AK292" s="17"/>
      <c r="AL292" s="17">
        <v>0.11993560256995001</v>
      </c>
      <c r="AM292" s="17">
        <v>9.5756971248036504E-2</v>
      </c>
      <c r="AN292" s="17"/>
      <c r="AO292" s="17">
        <v>0.16334798559542299</v>
      </c>
      <c r="AP292" s="17">
        <v>9.4808153311173704E-2</v>
      </c>
      <c r="AQ292" s="17"/>
      <c r="AR292" s="17">
        <v>0.15811919624212201</v>
      </c>
      <c r="AS292" s="17">
        <v>6.9683186836200603E-2</v>
      </c>
      <c r="AT292" s="17">
        <v>6.9666461327942006E-2</v>
      </c>
      <c r="AU292" s="17">
        <v>7.1601325516687894E-2</v>
      </c>
    </row>
    <row r="293" spans="2:47" x14ac:dyDescent="0.3">
      <c r="B293" t="s">
        <v>184</v>
      </c>
      <c r="C293" s="17">
        <v>8.0934347271228294E-2</v>
      </c>
      <c r="D293" s="17">
        <v>0.10554855061830801</v>
      </c>
      <c r="E293" s="17">
        <v>5.7257461619542198E-2</v>
      </c>
      <c r="F293" s="17"/>
      <c r="G293" s="17">
        <v>0.17998792124577501</v>
      </c>
      <c r="H293" s="17">
        <v>0.152452552507678</v>
      </c>
      <c r="I293" s="17">
        <v>8.4402704162825901E-2</v>
      </c>
      <c r="J293" s="17">
        <v>4.6041007451386597E-2</v>
      </c>
      <c r="K293" s="17">
        <v>2.8374588066112202E-2</v>
      </c>
      <c r="L293" s="17">
        <v>1.79822346213299E-2</v>
      </c>
      <c r="M293" s="17"/>
      <c r="N293" s="17">
        <v>0.11266175670567601</v>
      </c>
      <c r="O293" s="17">
        <v>6.0743190614198E-2</v>
      </c>
      <c r="P293" s="17">
        <v>9.3765852350902498E-2</v>
      </c>
      <c r="Q293" s="17">
        <v>5.7543824726788297E-2</v>
      </c>
      <c r="R293" s="17"/>
      <c r="S293" s="17">
        <v>0.13778356590664401</v>
      </c>
      <c r="T293" s="17">
        <v>6.3258390628044101E-2</v>
      </c>
      <c r="U293" s="17">
        <v>5.22206142097279E-2</v>
      </c>
      <c r="V293" s="17">
        <v>6.4880278399195399E-2</v>
      </c>
      <c r="W293" s="17">
        <v>9.2207242278228393E-2</v>
      </c>
      <c r="X293" s="17">
        <v>9.61770230033442E-2</v>
      </c>
      <c r="Y293" s="17">
        <v>5.2164505916080101E-2</v>
      </c>
      <c r="Z293" s="17">
        <v>7.6659295131100993E-2</v>
      </c>
      <c r="AA293" s="17">
        <v>8.1562622012479005E-2</v>
      </c>
      <c r="AB293" s="17">
        <v>9.1129272970440101E-2</v>
      </c>
      <c r="AC293" s="17">
        <v>4.6288901575396703E-2</v>
      </c>
      <c r="AD293" s="17">
        <v>5.2573448754537899E-2</v>
      </c>
      <c r="AE293" s="17"/>
      <c r="AF293" s="17">
        <v>8.1518322170293103E-2</v>
      </c>
      <c r="AG293" s="17">
        <v>8.0814336545527901E-2</v>
      </c>
      <c r="AH293" s="17"/>
      <c r="AI293" s="17">
        <v>0.100846142514406</v>
      </c>
      <c r="AJ293" s="17">
        <v>7.0995069829505902E-2</v>
      </c>
      <c r="AK293" s="17"/>
      <c r="AL293" s="17">
        <v>9.4726180706461494E-2</v>
      </c>
      <c r="AM293" s="17">
        <v>7.77405551001569E-2</v>
      </c>
      <c r="AN293" s="17"/>
      <c r="AO293" s="17">
        <v>0.13026695195614901</v>
      </c>
      <c r="AP293" s="17">
        <v>7.6634418732780402E-2</v>
      </c>
      <c r="AQ293" s="17"/>
      <c r="AR293" s="17">
        <v>0.140820485783063</v>
      </c>
      <c r="AS293" s="17">
        <v>4.5991342192986499E-2</v>
      </c>
      <c r="AT293" s="17">
        <v>4.65004350111132E-2</v>
      </c>
      <c r="AU293" s="17">
        <v>6.23893458963014E-2</v>
      </c>
    </row>
    <row r="294" spans="2:47" x14ac:dyDescent="0.3">
      <c r="B294" t="s">
        <v>185</v>
      </c>
      <c r="C294" s="17">
        <v>6.7051051085745605E-2</v>
      </c>
      <c r="D294" s="17">
        <v>7.8376634619228294E-2</v>
      </c>
      <c r="E294" s="17">
        <v>5.62702151066432E-2</v>
      </c>
      <c r="F294" s="17"/>
      <c r="G294" s="17">
        <v>0.11695764984482999</v>
      </c>
      <c r="H294" s="17">
        <v>0.12432113618071799</v>
      </c>
      <c r="I294" s="17">
        <v>7.7086536226529098E-2</v>
      </c>
      <c r="J294" s="17">
        <v>4.9562655792243497E-2</v>
      </c>
      <c r="K294" s="17">
        <v>3.4110111064826101E-2</v>
      </c>
      <c r="L294" s="17">
        <v>1.5607186805413301E-2</v>
      </c>
      <c r="M294" s="17"/>
      <c r="N294" s="17">
        <v>7.6441524104709793E-2</v>
      </c>
      <c r="O294" s="17">
        <v>5.5795561539334897E-2</v>
      </c>
      <c r="P294" s="17">
        <v>8.2555465653753005E-2</v>
      </c>
      <c r="Q294" s="17">
        <v>5.59462895298527E-2</v>
      </c>
      <c r="R294" s="17"/>
      <c r="S294" s="17">
        <v>0.11381161977964301</v>
      </c>
      <c r="T294" s="17">
        <v>4.3703893061992002E-2</v>
      </c>
      <c r="U294" s="17">
        <v>3.3716711222455301E-2</v>
      </c>
      <c r="V294" s="17">
        <v>7.1399182799899194E-2</v>
      </c>
      <c r="W294" s="17">
        <v>7.3040139654672806E-2</v>
      </c>
      <c r="X294" s="17">
        <v>6.3508242844290699E-2</v>
      </c>
      <c r="Y294" s="17">
        <v>5.5521936662474701E-2</v>
      </c>
      <c r="Z294" s="17">
        <v>6.9893869073233195E-2</v>
      </c>
      <c r="AA294" s="17">
        <v>6.5730465225562806E-2</v>
      </c>
      <c r="AB294" s="17">
        <v>8.3835270675991697E-2</v>
      </c>
      <c r="AC294" s="17">
        <v>4.9839353314134298E-2</v>
      </c>
      <c r="AD294" s="17">
        <v>3.2986435793596898E-2</v>
      </c>
      <c r="AE294" s="17"/>
      <c r="AF294" s="17">
        <v>7.08330442973234E-2</v>
      </c>
      <c r="AG294" s="17">
        <v>6.2568319282361007E-2</v>
      </c>
      <c r="AH294" s="17"/>
      <c r="AI294" s="17">
        <v>9.3901150348192394E-2</v>
      </c>
      <c r="AJ294" s="17">
        <v>5.3648412968588501E-2</v>
      </c>
      <c r="AK294" s="17"/>
      <c r="AL294" s="17">
        <v>9.2197820625853202E-2</v>
      </c>
      <c r="AM294" s="17">
        <v>6.1227782115591198E-2</v>
      </c>
      <c r="AN294" s="17"/>
      <c r="AO294" s="17">
        <v>0.10182134250722499</v>
      </c>
      <c r="AP294" s="17">
        <v>6.4020402910400606E-2</v>
      </c>
      <c r="AQ294" s="17"/>
      <c r="AR294" s="17">
        <v>0.11027353580985901</v>
      </c>
      <c r="AS294" s="17">
        <v>4.1983833505934799E-2</v>
      </c>
      <c r="AT294" s="17">
        <v>4.3712439418490401E-2</v>
      </c>
      <c r="AU294" s="17">
        <v>5.0248628716322401E-2</v>
      </c>
    </row>
    <row r="295" spans="2:47" x14ac:dyDescent="0.3">
      <c r="B295" t="s">
        <v>113</v>
      </c>
      <c r="C295" s="17">
        <v>6.1953644732313101E-2</v>
      </c>
      <c r="D295" s="17">
        <v>7.9166983532070606E-2</v>
      </c>
      <c r="E295" s="17">
        <v>4.54161747951334E-2</v>
      </c>
      <c r="F295" s="17"/>
      <c r="G295" s="17">
        <v>9.7446226224097099E-2</v>
      </c>
      <c r="H295" s="17">
        <v>0.112279627799365</v>
      </c>
      <c r="I295" s="17">
        <v>9.6039380194439805E-2</v>
      </c>
      <c r="J295" s="17">
        <v>3.7710285044080201E-2</v>
      </c>
      <c r="K295" s="17">
        <v>2.5479401757391901E-2</v>
      </c>
      <c r="L295" s="17">
        <v>1.3966819574695701E-2</v>
      </c>
      <c r="M295" s="17"/>
      <c r="N295" s="17">
        <v>7.2708417249713705E-2</v>
      </c>
      <c r="O295" s="17">
        <v>4.55096916928985E-2</v>
      </c>
      <c r="P295" s="17">
        <v>8.15544938248947E-2</v>
      </c>
      <c r="Q295" s="17">
        <v>5.1093102381078698E-2</v>
      </c>
      <c r="R295" s="17"/>
      <c r="S295" s="17">
        <v>0.104253009023558</v>
      </c>
      <c r="T295" s="17">
        <v>4.1885172230230701E-2</v>
      </c>
      <c r="U295" s="17">
        <v>5.8186672855796602E-2</v>
      </c>
      <c r="V295" s="17">
        <v>4.8850255973145802E-2</v>
      </c>
      <c r="W295" s="17">
        <v>6.0621231702306301E-2</v>
      </c>
      <c r="X295" s="17">
        <v>4.5683774809736101E-2</v>
      </c>
      <c r="Y295" s="17">
        <v>4.32221176733667E-2</v>
      </c>
      <c r="Z295" s="17">
        <v>5.6497809262229103E-2</v>
      </c>
      <c r="AA295" s="17">
        <v>7.3414849692807094E-2</v>
      </c>
      <c r="AB295" s="17">
        <v>6.7850598451460201E-2</v>
      </c>
      <c r="AC295" s="17">
        <v>5.7728333568071201E-2</v>
      </c>
      <c r="AD295" s="17">
        <v>5.75074943070722E-2</v>
      </c>
      <c r="AE295" s="17"/>
      <c r="AF295" s="17">
        <v>6.8871248582339506E-2</v>
      </c>
      <c r="AG295" s="17">
        <v>5.3262354597917401E-2</v>
      </c>
      <c r="AH295" s="17"/>
      <c r="AI295" s="17">
        <v>7.5371978154355299E-2</v>
      </c>
      <c r="AJ295" s="17">
        <v>5.52556781723713E-2</v>
      </c>
      <c r="AK295" s="17"/>
      <c r="AL295" s="17">
        <v>5.64666772710729E-2</v>
      </c>
      <c r="AM295" s="17">
        <v>6.3224268670959594E-2</v>
      </c>
      <c r="AN295" s="17"/>
      <c r="AO295" s="17">
        <v>8.5189748183179106E-2</v>
      </c>
      <c r="AP295" s="17">
        <v>5.9928339460296E-2</v>
      </c>
      <c r="AQ295" s="17"/>
      <c r="AR295" s="17">
        <v>9.5608556255449895E-2</v>
      </c>
      <c r="AS295" s="17">
        <v>4.45304775652898E-2</v>
      </c>
      <c r="AT295" s="17">
        <v>4.1938508323047498E-2</v>
      </c>
      <c r="AU295" s="17">
        <v>4.9100969983237798E-2</v>
      </c>
    </row>
    <row r="296" spans="2:47" x14ac:dyDescent="0.3">
      <c r="B296" t="s">
        <v>121</v>
      </c>
      <c r="C296" s="17">
        <v>4.8068487895293902E-2</v>
      </c>
      <c r="D296" s="17">
        <v>6.5618031552537398E-2</v>
      </c>
      <c r="E296" s="17">
        <v>3.0519895696967701E-2</v>
      </c>
      <c r="F296" s="17"/>
      <c r="G296" s="17">
        <v>7.6637866727280998E-2</v>
      </c>
      <c r="H296" s="17">
        <v>0.11956263484971</v>
      </c>
      <c r="I296" s="17">
        <v>5.4600440341240002E-2</v>
      </c>
      <c r="J296" s="17">
        <v>2.4910296338981199E-2</v>
      </c>
      <c r="K296" s="17">
        <v>2.0786622763211401E-2</v>
      </c>
      <c r="L296" s="17">
        <v>2.8494251507118701E-3</v>
      </c>
      <c r="M296" s="17"/>
      <c r="N296" s="17">
        <v>7.5577993490608703E-2</v>
      </c>
      <c r="O296" s="17">
        <v>4.10468832529607E-2</v>
      </c>
      <c r="P296" s="17">
        <v>3.8112709623431697E-2</v>
      </c>
      <c r="Q296" s="17">
        <v>3.5105044616077101E-2</v>
      </c>
      <c r="R296" s="17"/>
      <c r="S296" s="17">
        <v>8.5762013068698698E-2</v>
      </c>
      <c r="T296" s="17">
        <v>3.0230488984741202E-2</v>
      </c>
      <c r="U296" s="17">
        <v>4.1605842421221201E-2</v>
      </c>
      <c r="V296" s="17">
        <v>4.1081338630493701E-2</v>
      </c>
      <c r="W296" s="17">
        <v>4.3480793684015799E-2</v>
      </c>
      <c r="X296" s="17">
        <v>3.72887333890079E-2</v>
      </c>
      <c r="Y296" s="17">
        <v>3.7651458089025501E-2</v>
      </c>
      <c r="Z296" s="17">
        <v>9.8461476642877896E-2</v>
      </c>
      <c r="AA296" s="17">
        <v>3.54326509844895E-2</v>
      </c>
      <c r="AB296" s="17">
        <v>4.7383311456824E-2</v>
      </c>
      <c r="AC296" s="17">
        <v>3.0112212474712401E-2</v>
      </c>
      <c r="AD296" s="17">
        <v>6.9767021135899193E-2</v>
      </c>
      <c r="AE296" s="17"/>
      <c r="AF296" s="17">
        <v>5.4121750383909199E-2</v>
      </c>
      <c r="AG296" s="17">
        <v>4.0413350177826102E-2</v>
      </c>
      <c r="AH296" s="17"/>
      <c r="AI296" s="17">
        <v>6.5173472845531905E-2</v>
      </c>
      <c r="AJ296" s="17">
        <v>3.9530272783065402E-2</v>
      </c>
      <c r="AK296" s="17"/>
      <c r="AL296" s="17">
        <v>5.8720716741530697E-2</v>
      </c>
      <c r="AM296" s="17">
        <v>4.5601737897671399E-2</v>
      </c>
      <c r="AN296" s="17"/>
      <c r="AO296" s="17">
        <v>7.4655732640821607E-2</v>
      </c>
      <c r="AP296" s="17">
        <v>4.5751090442429601E-2</v>
      </c>
      <c r="AQ296" s="17"/>
      <c r="AR296" s="17">
        <v>9.4156548749599805E-2</v>
      </c>
      <c r="AS296" s="17">
        <v>2.1833655205896901E-2</v>
      </c>
      <c r="AT296" s="17">
        <v>2.9019740239609199E-2</v>
      </c>
      <c r="AU296" s="17">
        <v>1.7137022090676898E-2</v>
      </c>
    </row>
    <row r="297" spans="2:47" x14ac:dyDescent="0.3">
      <c r="B297" t="s">
        <v>186</v>
      </c>
      <c r="C297" s="17">
        <v>2.5094901462686999E-2</v>
      </c>
      <c r="D297" s="17">
        <v>3.55197134220692E-2</v>
      </c>
      <c r="E297" s="17">
        <v>1.50321181012211E-2</v>
      </c>
      <c r="F297" s="17"/>
      <c r="G297" s="17">
        <v>5.9001845834320998E-2</v>
      </c>
      <c r="H297" s="17">
        <v>6.47594410331543E-2</v>
      </c>
      <c r="I297" s="17">
        <v>2.2744967600424101E-2</v>
      </c>
      <c r="J297" s="17">
        <v>5.9895300371379202E-3</v>
      </c>
      <c r="K297" s="17">
        <v>2.7446166734782099E-3</v>
      </c>
      <c r="L297" s="17">
        <v>2.81608107336638E-3</v>
      </c>
      <c r="M297" s="17"/>
      <c r="N297" s="17">
        <v>2.5200404299622701E-2</v>
      </c>
      <c r="O297" s="17">
        <v>1.69205289454743E-2</v>
      </c>
      <c r="P297" s="17">
        <v>3.4080806968930399E-2</v>
      </c>
      <c r="Q297" s="17">
        <v>2.5940466262165202E-2</v>
      </c>
      <c r="R297" s="17"/>
      <c r="S297" s="17">
        <v>4.6314795010298497E-2</v>
      </c>
      <c r="T297" s="17">
        <v>1.9188978240623499E-2</v>
      </c>
      <c r="U297" s="17">
        <v>6.9338415273591403E-3</v>
      </c>
      <c r="V297" s="17">
        <v>2.7613098257139999E-2</v>
      </c>
      <c r="W297" s="17">
        <v>2.47222794386741E-2</v>
      </c>
      <c r="X297" s="17">
        <v>1.30858601581079E-2</v>
      </c>
      <c r="Y297" s="17">
        <v>1.7006164535752401E-2</v>
      </c>
      <c r="Z297" s="17">
        <v>2.0933604379044499E-2</v>
      </c>
      <c r="AA297" s="17">
        <v>3.3984800611904203E-2</v>
      </c>
      <c r="AB297" s="17">
        <v>3.4804063316171203E-2</v>
      </c>
      <c r="AC297" s="17">
        <v>9.0471145133591904E-3</v>
      </c>
      <c r="AD297" s="17">
        <v>2.1717106529020699E-2</v>
      </c>
      <c r="AE297" s="17"/>
      <c r="AF297" s="17">
        <v>2.5090718320003699E-2</v>
      </c>
      <c r="AG297" s="17">
        <v>2.5303892516139501E-2</v>
      </c>
      <c r="AH297" s="17"/>
      <c r="AI297" s="17">
        <v>2.5341572457749501E-2</v>
      </c>
      <c r="AJ297" s="17">
        <v>2.49717718590119E-2</v>
      </c>
      <c r="AK297" s="17"/>
      <c r="AL297" s="17">
        <v>2.2213272104163299E-2</v>
      </c>
      <c r="AM297" s="17">
        <v>2.57622039883737E-2</v>
      </c>
      <c r="AN297" s="17"/>
      <c r="AO297" s="17">
        <v>3.3744770736479399E-2</v>
      </c>
      <c r="AP297" s="17">
        <v>2.4340961548470499E-2</v>
      </c>
      <c r="AQ297" s="17"/>
      <c r="AR297" s="17">
        <v>4.5199256605649399E-2</v>
      </c>
      <c r="AS297" s="17">
        <v>1.8402444303246699E-2</v>
      </c>
      <c r="AT297" s="17">
        <v>1.2385588709399001E-2</v>
      </c>
      <c r="AU297" s="17">
        <v>1.25854899171067E-2</v>
      </c>
    </row>
    <row r="298" spans="2:47" x14ac:dyDescent="0.3">
      <c r="B298" t="s">
        <v>187</v>
      </c>
      <c r="C298" s="17">
        <v>2.1541665954945902E-2</v>
      </c>
      <c r="D298" s="17">
        <v>3.3617137918105298E-2</v>
      </c>
      <c r="E298" s="17">
        <v>9.8568982718101293E-3</v>
      </c>
      <c r="F298" s="17"/>
      <c r="G298" s="17">
        <v>5.49412793480493E-2</v>
      </c>
      <c r="H298" s="17">
        <v>4.8908371865664199E-2</v>
      </c>
      <c r="I298" s="17">
        <v>2.0241470248797699E-2</v>
      </c>
      <c r="J298" s="17">
        <v>9.9873950209049302E-3</v>
      </c>
      <c r="K298" s="17">
        <v>3.09024481750609E-3</v>
      </c>
      <c r="L298" s="17">
        <v>0</v>
      </c>
      <c r="M298" s="17"/>
      <c r="N298" s="17">
        <v>3.1578538158538297E-2</v>
      </c>
      <c r="O298" s="17">
        <v>1.3267436580394899E-2</v>
      </c>
      <c r="P298" s="17">
        <v>3.3490679038102801E-2</v>
      </c>
      <c r="Q298" s="17">
        <v>9.1069739772817494E-3</v>
      </c>
      <c r="R298" s="17"/>
      <c r="S298" s="17">
        <v>4.8269962806171601E-2</v>
      </c>
      <c r="T298" s="17">
        <v>9.3973580234814596E-3</v>
      </c>
      <c r="U298" s="17">
        <v>1.2890064324529301E-2</v>
      </c>
      <c r="V298" s="17">
        <v>1.8557751139803302E-2</v>
      </c>
      <c r="W298" s="17">
        <v>6.94500046737998E-3</v>
      </c>
      <c r="X298" s="17">
        <v>2.3518389448406701E-2</v>
      </c>
      <c r="Y298" s="17">
        <v>2.66036143893498E-2</v>
      </c>
      <c r="Z298" s="17">
        <v>2.3673458965525401E-2</v>
      </c>
      <c r="AA298" s="17">
        <v>2.7164543116587302E-2</v>
      </c>
      <c r="AB298" s="17">
        <v>1.21306418106552E-2</v>
      </c>
      <c r="AC298" s="17">
        <v>1.8196653903291001E-2</v>
      </c>
      <c r="AD298" s="17">
        <v>6.5320270061971402E-3</v>
      </c>
      <c r="AE298" s="17"/>
      <c r="AF298" s="17">
        <v>2.5032071700007302E-2</v>
      </c>
      <c r="AG298" s="17">
        <v>1.7077533283386601E-2</v>
      </c>
      <c r="AH298" s="17"/>
      <c r="AI298" s="17">
        <v>2.61383489026316E-2</v>
      </c>
      <c r="AJ298" s="17">
        <v>1.9247161287199499E-2</v>
      </c>
      <c r="AK298" s="17"/>
      <c r="AL298" s="17">
        <v>2.20207132036821E-2</v>
      </c>
      <c r="AM298" s="17">
        <v>2.14307323825698E-2</v>
      </c>
      <c r="AN298" s="17"/>
      <c r="AO298" s="17">
        <v>4.05497718277949E-2</v>
      </c>
      <c r="AP298" s="17">
        <v>1.9884881412014901E-2</v>
      </c>
      <c r="AQ298" s="17"/>
      <c r="AR298" s="17">
        <v>4.5075393959333403E-2</v>
      </c>
      <c r="AS298" s="17">
        <v>1.0265366779086E-2</v>
      </c>
      <c r="AT298" s="17">
        <v>1.1750729893384E-2</v>
      </c>
      <c r="AU298" s="17">
        <v>2.2292281577998801E-3</v>
      </c>
    </row>
    <row r="299" spans="2:47" x14ac:dyDescent="0.3">
      <c r="B299" t="s">
        <v>155</v>
      </c>
      <c r="C299" s="17">
        <v>1.39280975251935E-2</v>
      </c>
      <c r="D299" s="17">
        <v>1.1457741739185101E-2</v>
      </c>
      <c r="E299" s="17">
        <v>1.63883098300843E-2</v>
      </c>
      <c r="F299" s="17"/>
      <c r="G299" s="17">
        <v>6.8904978266713804E-3</v>
      </c>
      <c r="H299" s="17">
        <v>2.4594182957723199E-2</v>
      </c>
      <c r="I299" s="17">
        <v>1.40490858350417E-2</v>
      </c>
      <c r="J299" s="17">
        <v>1.9625510261340899E-2</v>
      </c>
      <c r="K299" s="17">
        <v>6.2904471233361601E-3</v>
      </c>
      <c r="L299" s="17">
        <v>1.03226567929903E-2</v>
      </c>
      <c r="M299" s="17"/>
      <c r="N299" s="17">
        <v>6.6105068896920201E-3</v>
      </c>
      <c r="O299" s="17">
        <v>1.6112558732452799E-2</v>
      </c>
      <c r="P299" s="17">
        <v>2.01176067945638E-2</v>
      </c>
      <c r="Q299" s="17">
        <v>1.4319987215723799E-2</v>
      </c>
      <c r="R299" s="17"/>
      <c r="S299" s="17">
        <v>1.0455176312146401E-2</v>
      </c>
      <c r="T299" s="17">
        <v>1.12820032537663E-2</v>
      </c>
      <c r="U299" s="17">
        <v>2.55269414039213E-2</v>
      </c>
      <c r="V299" s="17">
        <v>2.7136573266659799E-2</v>
      </c>
      <c r="W299" s="17">
        <v>2.7382016227749601E-3</v>
      </c>
      <c r="X299" s="17">
        <v>1.22618367604884E-2</v>
      </c>
      <c r="Y299" s="17">
        <v>1.2665030118223701E-2</v>
      </c>
      <c r="Z299" s="17">
        <v>2.4333650845843199E-2</v>
      </c>
      <c r="AA299" s="17">
        <v>1.11752365758664E-2</v>
      </c>
      <c r="AB299" s="17">
        <v>3.9044538898779201E-3</v>
      </c>
      <c r="AC299" s="17">
        <v>2.5907687158832599E-2</v>
      </c>
      <c r="AD299" s="17">
        <v>1.1829413320760899E-2</v>
      </c>
      <c r="AE299" s="17"/>
      <c r="AF299" s="17">
        <v>1.4698168403963799E-2</v>
      </c>
      <c r="AG299" s="17">
        <v>1.1867594154876201E-2</v>
      </c>
      <c r="AH299" s="17"/>
      <c r="AI299" s="17">
        <v>1.7876510184869802E-2</v>
      </c>
      <c r="AJ299" s="17">
        <v>1.1957186896611301E-2</v>
      </c>
      <c r="AK299" s="17"/>
      <c r="AL299" s="17">
        <v>1.31377276619429E-2</v>
      </c>
      <c r="AM299" s="17">
        <v>1.4111124465980901E-2</v>
      </c>
      <c r="AN299" s="17"/>
      <c r="AO299" s="17">
        <v>1.0225970622323E-2</v>
      </c>
      <c r="AP299" s="17">
        <v>1.42507823139712E-2</v>
      </c>
      <c r="AQ299" s="17"/>
      <c r="AR299" s="17">
        <v>1.7016556926027701E-2</v>
      </c>
      <c r="AS299" s="17">
        <v>6.2715539760340401E-3</v>
      </c>
      <c r="AT299" s="17">
        <v>1.89199737607673E-2</v>
      </c>
      <c r="AU299" s="17">
        <v>8.9541331131740495E-3</v>
      </c>
    </row>
    <row r="300" spans="2:47" x14ac:dyDescent="0.3">
      <c r="B300" t="s">
        <v>188</v>
      </c>
      <c r="C300" s="17">
        <v>1.19310824047401E-2</v>
      </c>
      <c r="D300" s="17">
        <v>1.6446022012874002E-2</v>
      </c>
      <c r="E300" s="17">
        <v>7.5769801297853696E-3</v>
      </c>
      <c r="F300" s="17"/>
      <c r="G300" s="17">
        <v>2.7683578565678199E-2</v>
      </c>
      <c r="H300" s="17">
        <v>3.1066903071794799E-2</v>
      </c>
      <c r="I300" s="17">
        <v>1.2096319662461E-2</v>
      </c>
      <c r="J300" s="17">
        <v>4.31343566668577E-3</v>
      </c>
      <c r="K300" s="17">
        <v>0</v>
      </c>
      <c r="L300" s="17">
        <v>0</v>
      </c>
      <c r="M300" s="17"/>
      <c r="N300" s="17">
        <v>1.25571936381348E-2</v>
      </c>
      <c r="O300" s="17">
        <v>5.8427237460467298E-3</v>
      </c>
      <c r="P300" s="17">
        <v>2.5216178531410401E-2</v>
      </c>
      <c r="Q300" s="17">
        <v>6.0746996536960602E-3</v>
      </c>
      <c r="R300" s="17"/>
      <c r="S300" s="17">
        <v>1.58916662890165E-2</v>
      </c>
      <c r="T300" s="17">
        <v>0</v>
      </c>
      <c r="U300" s="17">
        <v>5.6494025160635404E-3</v>
      </c>
      <c r="V300" s="17">
        <v>1.11407991179807E-2</v>
      </c>
      <c r="W300" s="17">
        <v>2.0597873624143899E-2</v>
      </c>
      <c r="X300" s="17">
        <v>2.0170891152129399E-2</v>
      </c>
      <c r="Y300" s="17">
        <v>5.9010886522219098E-3</v>
      </c>
      <c r="Z300" s="17">
        <v>9.4316785366018608E-3</v>
      </c>
      <c r="AA300" s="17">
        <v>2.2415076516694901E-2</v>
      </c>
      <c r="AB300" s="17">
        <v>1.13774139540291E-2</v>
      </c>
      <c r="AC300" s="17">
        <v>4.8992036921622802E-3</v>
      </c>
      <c r="AD300" s="17">
        <v>1.3803454463449801E-2</v>
      </c>
      <c r="AE300" s="17"/>
      <c r="AF300" s="17">
        <v>1.24478375886341E-2</v>
      </c>
      <c r="AG300" s="17">
        <v>1.13410324025961E-2</v>
      </c>
      <c r="AH300" s="17"/>
      <c r="AI300" s="17">
        <v>1.2077635411741399E-2</v>
      </c>
      <c r="AJ300" s="17">
        <v>1.1857928227594501E-2</v>
      </c>
      <c r="AK300" s="17"/>
      <c r="AL300" s="17">
        <v>1.2412128966951499E-2</v>
      </c>
      <c r="AM300" s="17">
        <v>1.1819685848834201E-2</v>
      </c>
      <c r="AN300" s="17"/>
      <c r="AO300" s="17">
        <v>1.43613786335505E-2</v>
      </c>
      <c r="AP300" s="17">
        <v>1.1719252922435501E-2</v>
      </c>
      <c r="AQ300" s="17"/>
      <c r="AR300" s="17">
        <v>2.1958126279868002E-2</v>
      </c>
      <c r="AS300" s="17">
        <v>3.2710955120625598E-3</v>
      </c>
      <c r="AT300" s="17">
        <v>9.31895995084976E-3</v>
      </c>
      <c r="AU300" s="17">
        <v>7.0944527920124602E-3</v>
      </c>
    </row>
    <row r="301" spans="2:47" x14ac:dyDescent="0.3"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</row>
    <row r="302" spans="2:47" x14ac:dyDescent="0.3">
      <c r="B302" s="6" t="s">
        <v>200</v>
      </c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</row>
    <row r="303" spans="2:47" x14ac:dyDescent="0.3">
      <c r="B303" s="24" t="s">
        <v>71</v>
      </c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</row>
    <row r="304" spans="2:47" x14ac:dyDescent="0.3">
      <c r="B304" t="s">
        <v>164</v>
      </c>
      <c r="C304" s="17">
        <v>0.22653464937516801</v>
      </c>
      <c r="D304" s="17">
        <v>0.238753183396688</v>
      </c>
      <c r="E304" s="17">
        <v>0.21549070619426799</v>
      </c>
      <c r="F304" s="17"/>
      <c r="G304" s="17">
        <v>8.3885539714813898E-2</v>
      </c>
      <c r="H304" s="17">
        <v>0.11613173235626</v>
      </c>
      <c r="I304" s="17">
        <v>0.14628465574733901</v>
      </c>
      <c r="J304" s="17">
        <v>0.2396901708974</v>
      </c>
      <c r="K304" s="17">
        <v>0.32420310325423302</v>
      </c>
      <c r="L304" s="17">
        <v>0.39973093110658098</v>
      </c>
      <c r="M304" s="17"/>
      <c r="N304" s="17">
        <v>0.23206927903109301</v>
      </c>
      <c r="O304" s="17">
        <v>0.24449845414563301</v>
      </c>
      <c r="P304" s="17">
        <v>0.192591747655596</v>
      </c>
      <c r="Q304" s="17">
        <v>0.23327332706603601</v>
      </c>
      <c r="R304" s="17"/>
      <c r="S304" s="17">
        <v>0.17254801339200701</v>
      </c>
      <c r="T304" s="17">
        <v>0.217383670212007</v>
      </c>
      <c r="U304" s="17">
        <v>0.26164604534708602</v>
      </c>
      <c r="V304" s="17">
        <v>0.25869163279539797</v>
      </c>
      <c r="W304" s="17">
        <v>0.172686384495399</v>
      </c>
      <c r="X304" s="17">
        <v>0.24585130745103301</v>
      </c>
      <c r="Y304" s="17">
        <v>0.236375028717868</v>
      </c>
      <c r="Z304" s="17">
        <v>0.22593482990757899</v>
      </c>
      <c r="AA304" s="17">
        <v>0.25110844885227801</v>
      </c>
      <c r="AB304" s="17">
        <v>0.21814475663934199</v>
      </c>
      <c r="AC304" s="17">
        <v>0.26427329983183201</v>
      </c>
      <c r="AD304" s="17">
        <v>0.24235732916267699</v>
      </c>
      <c r="AE304" s="17"/>
      <c r="AF304" s="17">
        <v>0.264308131380666</v>
      </c>
      <c r="AG304" s="17">
        <v>0.177713337075454</v>
      </c>
      <c r="AH304" s="17"/>
      <c r="AI304" s="17">
        <v>0.236106159076447</v>
      </c>
      <c r="AJ304" s="17">
        <v>0.22175688376964101</v>
      </c>
      <c r="AK304" s="17"/>
      <c r="AL304" s="17">
        <v>0.24040267568788201</v>
      </c>
      <c r="AM304" s="17">
        <v>0.22332321312387099</v>
      </c>
      <c r="AN304" s="17"/>
      <c r="AO304" s="17">
        <v>0.26158317903482498</v>
      </c>
      <c r="AP304" s="17">
        <v>0.22347974939823101</v>
      </c>
      <c r="AQ304" s="17"/>
      <c r="AR304" s="17">
        <v>0.22911446609812999</v>
      </c>
      <c r="AS304" s="17">
        <v>0.30010898905004302</v>
      </c>
      <c r="AT304" s="17">
        <v>0.16553322621900601</v>
      </c>
      <c r="AU304" s="17">
        <v>0.220425572833782</v>
      </c>
    </row>
    <row r="305" spans="2:47" x14ac:dyDescent="0.3">
      <c r="B305" t="s">
        <v>165</v>
      </c>
      <c r="C305" s="17">
        <v>0.17190685912949999</v>
      </c>
      <c r="D305" s="17">
        <v>0.18766633300736699</v>
      </c>
      <c r="E305" s="17">
        <v>0.156801528929149</v>
      </c>
      <c r="F305" s="17"/>
      <c r="G305" s="17">
        <v>0.105397147642456</v>
      </c>
      <c r="H305" s="17">
        <v>0.14580666000592099</v>
      </c>
      <c r="I305" s="17">
        <v>0.148350937784093</v>
      </c>
      <c r="J305" s="17">
        <v>0.183937126274517</v>
      </c>
      <c r="K305" s="17">
        <v>0.20135770282010301</v>
      </c>
      <c r="L305" s="17">
        <v>0.22678325859613199</v>
      </c>
      <c r="M305" s="17"/>
      <c r="N305" s="17">
        <v>0.18728553699452699</v>
      </c>
      <c r="O305" s="17">
        <v>0.174887115704743</v>
      </c>
      <c r="P305" s="17">
        <v>0.14872362580194601</v>
      </c>
      <c r="Q305" s="17">
        <v>0.17328872978277601</v>
      </c>
      <c r="R305" s="17"/>
      <c r="S305" s="17">
        <v>0.158017898430929</v>
      </c>
      <c r="T305" s="17">
        <v>0.18791885396496499</v>
      </c>
      <c r="U305" s="17">
        <v>0.149472162078614</v>
      </c>
      <c r="V305" s="17">
        <v>0.17945075908668001</v>
      </c>
      <c r="W305" s="17">
        <v>0.160991116714401</v>
      </c>
      <c r="X305" s="17">
        <v>0.16113911195310601</v>
      </c>
      <c r="Y305" s="17">
        <v>0.17797841421865801</v>
      </c>
      <c r="Z305" s="17">
        <v>0.17958083987358101</v>
      </c>
      <c r="AA305" s="17">
        <v>0.17070196198989299</v>
      </c>
      <c r="AB305" s="17">
        <v>0.184276295596462</v>
      </c>
      <c r="AC305" s="17">
        <v>0.16379834311181901</v>
      </c>
      <c r="AD305" s="17">
        <v>0.216624579138124</v>
      </c>
      <c r="AE305" s="17"/>
      <c r="AF305" s="17">
        <v>0.17956627861829999</v>
      </c>
      <c r="AG305" s="17">
        <v>0.16217838918327099</v>
      </c>
      <c r="AH305" s="17"/>
      <c r="AI305" s="17">
        <v>0.18038867273832701</v>
      </c>
      <c r="AJ305" s="17">
        <v>0.16767303201157699</v>
      </c>
      <c r="AK305" s="17"/>
      <c r="AL305" s="17">
        <v>0.19695234897937999</v>
      </c>
      <c r="AM305" s="17">
        <v>0.166107043624272</v>
      </c>
      <c r="AN305" s="17"/>
      <c r="AO305" s="17">
        <v>0.18415929537043901</v>
      </c>
      <c r="AP305" s="17">
        <v>0.170838912269722</v>
      </c>
      <c r="AQ305" s="17"/>
      <c r="AR305" s="17">
        <v>0.16844041955412101</v>
      </c>
      <c r="AS305" s="17">
        <v>0.20088171570830099</v>
      </c>
      <c r="AT305" s="17">
        <v>0.16173978874608499</v>
      </c>
      <c r="AU305" s="17">
        <v>0.15189118568965501</v>
      </c>
    </row>
    <row r="306" spans="2:47" x14ac:dyDescent="0.3">
      <c r="B306" t="s">
        <v>166</v>
      </c>
      <c r="C306" s="17">
        <v>0.17670855395037099</v>
      </c>
      <c r="D306" s="17">
        <v>0.19575378299882101</v>
      </c>
      <c r="E306" s="17">
        <v>0.157655653050845</v>
      </c>
      <c r="F306" s="17"/>
      <c r="G306" s="17">
        <v>0.192610087672756</v>
      </c>
      <c r="H306" s="17">
        <v>0.20228576089387401</v>
      </c>
      <c r="I306" s="17">
        <v>0.16649647633855499</v>
      </c>
      <c r="J306" s="17">
        <v>0.194697590901076</v>
      </c>
      <c r="K306" s="17">
        <v>0.186281906516926</v>
      </c>
      <c r="L306" s="17">
        <v>0.132751950405396</v>
      </c>
      <c r="M306" s="17"/>
      <c r="N306" s="17">
        <v>0.21031065218730299</v>
      </c>
      <c r="O306" s="17">
        <v>0.172236690858766</v>
      </c>
      <c r="P306" s="17">
        <v>0.17527886640135801</v>
      </c>
      <c r="Q306" s="17">
        <v>0.14716162880553901</v>
      </c>
      <c r="R306" s="17"/>
      <c r="S306" s="17">
        <v>0.21277107518212299</v>
      </c>
      <c r="T306" s="17">
        <v>0.17394509929496599</v>
      </c>
      <c r="U306" s="17">
        <v>0.18681613034688399</v>
      </c>
      <c r="V306" s="17">
        <v>0.16800525762864399</v>
      </c>
      <c r="W306" s="17">
        <v>0.229362442670973</v>
      </c>
      <c r="X306" s="17">
        <v>0.17954008412081801</v>
      </c>
      <c r="Y306" s="17">
        <v>0.153748891479767</v>
      </c>
      <c r="Z306" s="17">
        <v>0.14087283634877601</v>
      </c>
      <c r="AA306" s="17">
        <v>0.15831472876387501</v>
      </c>
      <c r="AB306" s="17">
        <v>0.17991121068028099</v>
      </c>
      <c r="AC306" s="17">
        <v>0.12834738409018701</v>
      </c>
      <c r="AD306" s="17">
        <v>0.13572471497793001</v>
      </c>
      <c r="AE306" s="17"/>
      <c r="AF306" s="17">
        <v>0.178104457545816</v>
      </c>
      <c r="AG306" s="17">
        <v>0.17550988193999301</v>
      </c>
      <c r="AH306" s="17"/>
      <c r="AI306" s="17">
        <v>0.21951592091406899</v>
      </c>
      <c r="AJ306" s="17">
        <v>0.15534060135716601</v>
      </c>
      <c r="AK306" s="17"/>
      <c r="AL306" s="17">
        <v>0.204179883905207</v>
      </c>
      <c r="AM306" s="17">
        <v>0.170346983608712</v>
      </c>
      <c r="AN306" s="17"/>
      <c r="AO306" s="17">
        <v>0.19694770283898</v>
      </c>
      <c r="AP306" s="17">
        <v>0.17494446923488</v>
      </c>
      <c r="AQ306" s="17"/>
      <c r="AR306" s="17">
        <v>0.20642492486473701</v>
      </c>
      <c r="AS306" s="17">
        <v>0.16556390684852801</v>
      </c>
      <c r="AT306" s="17">
        <v>0.170031156745684</v>
      </c>
      <c r="AU306" s="17">
        <v>0.13514442340402</v>
      </c>
    </row>
    <row r="307" spans="2:47" x14ac:dyDescent="0.3">
      <c r="B307" t="s">
        <v>167</v>
      </c>
      <c r="C307" s="17">
        <v>8.1461209229883397E-2</v>
      </c>
      <c r="D307" s="17">
        <v>8.7202920771276005E-2</v>
      </c>
      <c r="E307" s="17">
        <v>7.5715496625807593E-2</v>
      </c>
      <c r="F307" s="17"/>
      <c r="G307" s="17">
        <v>0.13804206933857899</v>
      </c>
      <c r="H307" s="17">
        <v>9.7942946146575893E-2</v>
      </c>
      <c r="I307" s="17">
        <v>8.5524227420266594E-2</v>
      </c>
      <c r="J307" s="17">
        <v>8.4996364112707098E-2</v>
      </c>
      <c r="K307" s="17">
        <v>5.7107813137786102E-2</v>
      </c>
      <c r="L307" s="17">
        <v>4.0784018307776199E-2</v>
      </c>
      <c r="M307" s="17"/>
      <c r="N307" s="17">
        <v>6.9802614714068206E-2</v>
      </c>
      <c r="O307" s="17">
        <v>7.4554417261902997E-2</v>
      </c>
      <c r="P307" s="17">
        <v>9.9534542187409605E-2</v>
      </c>
      <c r="Q307" s="17">
        <v>8.5036795304351306E-2</v>
      </c>
      <c r="R307" s="17"/>
      <c r="S307" s="17">
        <v>9.2936972800074E-2</v>
      </c>
      <c r="T307" s="17">
        <v>9.3135392798321906E-2</v>
      </c>
      <c r="U307" s="17">
        <v>5.2973740701766601E-2</v>
      </c>
      <c r="V307" s="17">
        <v>8.4611066101333204E-2</v>
      </c>
      <c r="W307" s="17">
        <v>5.8396122049530902E-2</v>
      </c>
      <c r="X307" s="17">
        <v>6.3453408316182999E-2</v>
      </c>
      <c r="Y307" s="17">
        <v>8.5212085983305499E-2</v>
      </c>
      <c r="Z307" s="17">
        <v>0.12872439290561899</v>
      </c>
      <c r="AA307" s="17">
        <v>7.6060687142348801E-2</v>
      </c>
      <c r="AB307" s="17">
        <v>8.7110277378750198E-2</v>
      </c>
      <c r="AC307" s="17">
        <v>7.6257559147157705E-2</v>
      </c>
      <c r="AD307" s="17">
        <v>9.02760366962157E-2</v>
      </c>
      <c r="AE307" s="17"/>
      <c r="AF307" s="17">
        <v>7.4524055299553194E-2</v>
      </c>
      <c r="AG307" s="17">
        <v>9.13410729960345E-2</v>
      </c>
      <c r="AH307" s="17"/>
      <c r="AI307" s="17">
        <v>9.4831119853477502E-2</v>
      </c>
      <c r="AJ307" s="17">
        <v>7.4787413651131507E-2</v>
      </c>
      <c r="AK307" s="17"/>
      <c r="AL307" s="17">
        <v>8.6602930583298598E-2</v>
      </c>
      <c r="AM307" s="17">
        <v>8.0270534365552607E-2</v>
      </c>
      <c r="AN307" s="17"/>
      <c r="AO307" s="17">
        <v>0.11013382017505099</v>
      </c>
      <c r="AP307" s="17">
        <v>7.8962047086258993E-2</v>
      </c>
      <c r="AQ307" s="17"/>
      <c r="AR307" s="17">
        <v>9.0180224381587695E-2</v>
      </c>
      <c r="AS307" s="17">
        <v>6.7822535700183303E-2</v>
      </c>
      <c r="AT307" s="17">
        <v>8.6464792480122593E-2</v>
      </c>
      <c r="AU307" s="17">
        <v>7.2618377623074298E-2</v>
      </c>
    </row>
    <row r="308" spans="2:47" x14ac:dyDescent="0.3">
      <c r="B308" t="s">
        <v>168</v>
      </c>
      <c r="C308" s="17">
        <v>5.5846049532349097E-2</v>
      </c>
      <c r="D308" s="17">
        <v>5.5488009506984397E-2</v>
      </c>
      <c r="E308" s="17">
        <v>5.5780593549881997E-2</v>
      </c>
      <c r="F308" s="17"/>
      <c r="G308" s="17">
        <v>5.8670558962563603E-2</v>
      </c>
      <c r="H308" s="17">
        <v>8.0836729188989598E-2</v>
      </c>
      <c r="I308" s="17">
        <v>8.3380009430708904E-2</v>
      </c>
      <c r="J308" s="17">
        <v>5.0573611019843499E-2</v>
      </c>
      <c r="K308" s="17">
        <v>3.37747699274406E-2</v>
      </c>
      <c r="L308" s="17">
        <v>3.0351280032475898E-2</v>
      </c>
      <c r="M308" s="17"/>
      <c r="N308" s="17">
        <v>6.6762698700469303E-2</v>
      </c>
      <c r="O308" s="17">
        <v>5.6574494127332897E-2</v>
      </c>
      <c r="P308" s="17">
        <v>6.0048451820662298E-2</v>
      </c>
      <c r="Q308" s="17">
        <v>3.9637205303318698E-2</v>
      </c>
      <c r="R308" s="17"/>
      <c r="S308" s="17">
        <v>6.4534321718255405E-2</v>
      </c>
      <c r="T308" s="17">
        <v>4.2091274063503097E-2</v>
      </c>
      <c r="U308" s="17">
        <v>6.2103669221939599E-2</v>
      </c>
      <c r="V308" s="17">
        <v>5.8709463486438698E-2</v>
      </c>
      <c r="W308" s="17">
        <v>6.6383296642644599E-2</v>
      </c>
      <c r="X308" s="17">
        <v>6.3477139086452306E-2</v>
      </c>
      <c r="Y308" s="17">
        <v>4.7780238482957003E-2</v>
      </c>
      <c r="Z308" s="17">
        <v>6.1423713557911999E-2</v>
      </c>
      <c r="AA308" s="17">
        <v>5.2631743536814699E-2</v>
      </c>
      <c r="AB308" s="17">
        <v>4.8364340331587798E-2</v>
      </c>
      <c r="AC308" s="17">
        <v>5.3468741333361901E-2</v>
      </c>
      <c r="AD308" s="17">
        <v>5.4490988753085598E-2</v>
      </c>
      <c r="AE308" s="17"/>
      <c r="AF308" s="17">
        <v>5.5011272648803698E-2</v>
      </c>
      <c r="AG308" s="17">
        <v>5.7408186205348301E-2</v>
      </c>
      <c r="AH308" s="17"/>
      <c r="AI308" s="17">
        <v>5.84816789662609E-2</v>
      </c>
      <c r="AJ308" s="17">
        <v>5.4530434749387999E-2</v>
      </c>
      <c r="AK308" s="17"/>
      <c r="AL308" s="17">
        <v>4.9362236647558601E-2</v>
      </c>
      <c r="AM308" s="17">
        <v>5.7347514216314503E-2</v>
      </c>
      <c r="AN308" s="17"/>
      <c r="AO308" s="17">
        <v>5.1596487399188901E-2</v>
      </c>
      <c r="AP308" s="17">
        <v>5.6216449871212E-2</v>
      </c>
      <c r="AQ308" s="17"/>
      <c r="AR308" s="17">
        <v>5.9014998687178598E-2</v>
      </c>
      <c r="AS308" s="17">
        <v>4.0966222492218901E-2</v>
      </c>
      <c r="AT308" s="17">
        <v>7.0640231307528403E-2</v>
      </c>
      <c r="AU308" s="17">
        <v>4.2686712737968598E-2</v>
      </c>
    </row>
    <row r="309" spans="2:47" x14ac:dyDescent="0.3">
      <c r="B309" t="s">
        <v>169</v>
      </c>
      <c r="C309" s="17">
        <v>2.8465275986301899E-2</v>
      </c>
      <c r="D309" s="17">
        <v>2.27255147214015E-2</v>
      </c>
      <c r="E309" s="17">
        <v>3.4166640521657403E-2</v>
      </c>
      <c r="F309" s="17"/>
      <c r="G309" s="17">
        <v>4.78915800766486E-2</v>
      </c>
      <c r="H309" s="17">
        <v>3.7573252561262302E-2</v>
      </c>
      <c r="I309" s="17">
        <v>3.1821249987145701E-2</v>
      </c>
      <c r="J309" s="17">
        <v>2.9466066387690702E-2</v>
      </c>
      <c r="K309" s="17">
        <v>1.7424746219930901E-2</v>
      </c>
      <c r="L309" s="17">
        <v>1.20708423578956E-2</v>
      </c>
      <c r="M309" s="17"/>
      <c r="N309" s="17">
        <v>2.60642613738119E-2</v>
      </c>
      <c r="O309" s="17">
        <v>2.39370379550547E-2</v>
      </c>
      <c r="P309" s="17">
        <v>3.4533114520401399E-2</v>
      </c>
      <c r="Q309" s="17">
        <v>2.9938646894424301E-2</v>
      </c>
      <c r="R309" s="17"/>
      <c r="S309" s="17">
        <v>3.0000762044438599E-2</v>
      </c>
      <c r="T309" s="17">
        <v>4.0005988413904001E-2</v>
      </c>
      <c r="U309" s="17">
        <v>1.8266550026704801E-2</v>
      </c>
      <c r="V309" s="17">
        <v>3.0875393288075301E-2</v>
      </c>
      <c r="W309" s="17">
        <v>2.4750788949801698E-2</v>
      </c>
      <c r="X309" s="17">
        <v>2.5851304214344499E-2</v>
      </c>
      <c r="Y309" s="17">
        <v>2.0770502663972699E-2</v>
      </c>
      <c r="Z309" s="17">
        <v>2.3501334594913801E-2</v>
      </c>
      <c r="AA309" s="17">
        <v>2.1921797041280298E-2</v>
      </c>
      <c r="AB309" s="17">
        <v>3.5194452827794001E-2</v>
      </c>
      <c r="AC309" s="17">
        <v>4.0602885775822502E-2</v>
      </c>
      <c r="AD309" s="17">
        <v>1.8476775050747199E-2</v>
      </c>
      <c r="AE309" s="17"/>
      <c r="AF309" s="17">
        <v>2.6766600245111401E-2</v>
      </c>
      <c r="AG309" s="17">
        <v>3.04679136155174E-2</v>
      </c>
      <c r="AH309" s="17"/>
      <c r="AI309" s="17">
        <v>2.6944722355694499E-2</v>
      </c>
      <c r="AJ309" s="17">
        <v>2.9224283610428801E-2</v>
      </c>
      <c r="AK309" s="17"/>
      <c r="AL309" s="17">
        <v>3.06565864477816E-2</v>
      </c>
      <c r="AM309" s="17">
        <v>2.7957831473639699E-2</v>
      </c>
      <c r="AN309" s="17"/>
      <c r="AO309" s="17">
        <v>3.4649625785387002E-2</v>
      </c>
      <c r="AP309" s="17">
        <v>2.7926235682983899E-2</v>
      </c>
      <c r="AQ309" s="17"/>
      <c r="AR309" s="17">
        <v>2.7760950153487E-2</v>
      </c>
      <c r="AS309" s="17">
        <v>2.26706133487647E-2</v>
      </c>
      <c r="AT309" s="17">
        <v>3.2986743023140502E-2</v>
      </c>
      <c r="AU309" s="17">
        <v>3.0795420843793799E-2</v>
      </c>
    </row>
    <row r="310" spans="2:47" x14ac:dyDescent="0.3">
      <c r="B310" t="s">
        <v>170</v>
      </c>
      <c r="C310" s="17">
        <v>3.4150714895900901E-2</v>
      </c>
      <c r="D310" s="17">
        <v>3.3433371923850402E-2</v>
      </c>
      <c r="E310" s="17">
        <v>3.4979700649005602E-2</v>
      </c>
      <c r="F310" s="17"/>
      <c r="G310" s="17">
        <v>6.1662168271580602E-2</v>
      </c>
      <c r="H310" s="17">
        <v>4.3466465813334298E-2</v>
      </c>
      <c r="I310" s="17">
        <v>4.3821014447834102E-2</v>
      </c>
      <c r="J310" s="17">
        <v>2.2117822334848099E-2</v>
      </c>
      <c r="K310" s="17">
        <v>2.3922922981832E-2</v>
      </c>
      <c r="L310" s="17">
        <v>1.7122066564892499E-2</v>
      </c>
      <c r="M310" s="17"/>
      <c r="N310" s="17">
        <v>3.2684400248331399E-2</v>
      </c>
      <c r="O310" s="17">
        <v>4.1651221920848198E-2</v>
      </c>
      <c r="P310" s="17">
        <v>3.7781772115761503E-2</v>
      </c>
      <c r="Q310" s="17">
        <v>2.52386759199427E-2</v>
      </c>
      <c r="R310" s="17"/>
      <c r="S310" s="17">
        <v>3.3590121923723501E-2</v>
      </c>
      <c r="T310" s="17">
        <v>3.0686214390131899E-2</v>
      </c>
      <c r="U310" s="17">
        <v>3.6367202123557298E-2</v>
      </c>
      <c r="V310" s="17">
        <v>3.9186086989483303E-2</v>
      </c>
      <c r="W310" s="17">
        <v>4.7141933637643102E-2</v>
      </c>
      <c r="X310" s="17">
        <v>1.7951875505809001E-2</v>
      </c>
      <c r="Y310" s="17">
        <v>2.3584232958031699E-2</v>
      </c>
      <c r="Z310" s="17">
        <v>4.1943855724622801E-2</v>
      </c>
      <c r="AA310" s="17">
        <v>4.1778829527411E-2</v>
      </c>
      <c r="AB310" s="17">
        <v>3.1051342895222E-2</v>
      </c>
      <c r="AC310" s="17">
        <v>4.7810849925997503E-2</v>
      </c>
      <c r="AD310" s="17">
        <v>2.54609571850015E-2</v>
      </c>
      <c r="AE310" s="17"/>
      <c r="AF310" s="17">
        <v>2.3585608273590599E-2</v>
      </c>
      <c r="AG310" s="17">
        <v>4.8468616823983499E-2</v>
      </c>
      <c r="AH310" s="17"/>
      <c r="AI310" s="17">
        <v>3.1876523499090502E-2</v>
      </c>
      <c r="AJ310" s="17">
        <v>3.5285912349089898E-2</v>
      </c>
      <c r="AK310" s="17"/>
      <c r="AL310" s="17">
        <v>2.73180463551576E-2</v>
      </c>
      <c r="AM310" s="17">
        <v>3.57329645217703E-2</v>
      </c>
      <c r="AN310" s="17"/>
      <c r="AO310" s="17">
        <v>2.10188878099879E-2</v>
      </c>
      <c r="AP310" s="17">
        <v>3.5295311221380098E-2</v>
      </c>
      <c r="AQ310" s="17"/>
      <c r="AR310" s="17">
        <v>3.45445922087479E-2</v>
      </c>
      <c r="AS310" s="17">
        <v>2.31704624380265E-2</v>
      </c>
      <c r="AT310" s="17">
        <v>4.1547550832864599E-2</v>
      </c>
      <c r="AU310" s="17">
        <v>3.6662232626942598E-2</v>
      </c>
    </row>
    <row r="311" spans="2:47" x14ac:dyDescent="0.3">
      <c r="B311" t="s">
        <v>171</v>
      </c>
      <c r="C311" s="17">
        <v>1.0766439658020399E-2</v>
      </c>
      <c r="D311" s="17">
        <v>8.5384033971188308E-3</v>
      </c>
      <c r="E311" s="17">
        <v>1.2978493759424E-2</v>
      </c>
      <c r="F311" s="17"/>
      <c r="G311" s="17">
        <v>2.6369308227758102E-2</v>
      </c>
      <c r="H311" s="17">
        <v>1.13013514813622E-2</v>
      </c>
      <c r="I311" s="17">
        <v>1.3595097996865599E-2</v>
      </c>
      <c r="J311" s="17">
        <v>7.0377189828874703E-3</v>
      </c>
      <c r="K311" s="17">
        <v>9.3054996447247199E-3</v>
      </c>
      <c r="L311" s="17">
        <v>1.7099993562167E-3</v>
      </c>
      <c r="M311" s="17"/>
      <c r="N311" s="17">
        <v>6.7101544279512797E-3</v>
      </c>
      <c r="O311" s="17">
        <v>7.7042084617804296E-3</v>
      </c>
      <c r="P311" s="17">
        <v>2.3304894596025399E-2</v>
      </c>
      <c r="Q311" s="17">
        <v>7.4613917015972503E-3</v>
      </c>
      <c r="R311" s="17"/>
      <c r="S311" s="17">
        <v>1.7764147682177201E-2</v>
      </c>
      <c r="T311" s="17">
        <v>8.9304627645584393E-3</v>
      </c>
      <c r="U311" s="17">
        <v>6.4456106452565201E-3</v>
      </c>
      <c r="V311" s="17">
        <v>7.6187361145568303E-3</v>
      </c>
      <c r="W311" s="17">
        <v>1.6596158168802701E-2</v>
      </c>
      <c r="X311" s="17">
        <v>1.24417893665788E-2</v>
      </c>
      <c r="Y311" s="17">
        <v>7.7023452957796102E-3</v>
      </c>
      <c r="Z311" s="17">
        <v>1.8490851262305399E-2</v>
      </c>
      <c r="AA311" s="17">
        <v>1.61232963864382E-2</v>
      </c>
      <c r="AB311" s="17">
        <v>3.01058660450409E-3</v>
      </c>
      <c r="AC311" s="17">
        <v>4.75550914780885E-3</v>
      </c>
      <c r="AD311" s="17">
        <v>0</v>
      </c>
      <c r="AE311" s="17"/>
      <c r="AF311" s="17">
        <v>8.14924355542169E-3</v>
      </c>
      <c r="AG311" s="17">
        <v>1.43319794455978E-2</v>
      </c>
      <c r="AH311" s="17"/>
      <c r="AI311" s="17">
        <v>1.1885356394368199E-2</v>
      </c>
      <c r="AJ311" s="17">
        <v>1.02079152386536E-2</v>
      </c>
      <c r="AK311" s="17"/>
      <c r="AL311" s="17">
        <v>5.61937053451372E-3</v>
      </c>
      <c r="AM311" s="17">
        <v>1.19583529121802E-2</v>
      </c>
      <c r="AN311" s="17"/>
      <c r="AO311" s="17">
        <v>6.1720420149152097E-3</v>
      </c>
      <c r="AP311" s="17">
        <v>1.1166896549943E-2</v>
      </c>
      <c r="AQ311" s="17"/>
      <c r="AR311" s="17">
        <v>9.8369539945625997E-3</v>
      </c>
      <c r="AS311" s="17">
        <v>1.07804705348891E-2</v>
      </c>
      <c r="AT311" s="17">
        <v>1.33967602339219E-2</v>
      </c>
      <c r="AU311" s="17">
        <v>7.5969548336004902E-3</v>
      </c>
    </row>
    <row r="312" spans="2:47" x14ac:dyDescent="0.3">
      <c r="B312" t="s">
        <v>172</v>
      </c>
      <c r="C312" s="17">
        <v>6.1137245282659097E-2</v>
      </c>
      <c r="D312" s="17">
        <v>4.6084361690098399E-2</v>
      </c>
      <c r="E312" s="17">
        <v>7.6037992300627702E-2</v>
      </c>
      <c r="F312" s="17"/>
      <c r="G312" s="17">
        <v>9.2098654802829305E-2</v>
      </c>
      <c r="H312" s="17">
        <v>8.94033325480455E-2</v>
      </c>
      <c r="I312" s="17">
        <v>9.4623192704423403E-2</v>
      </c>
      <c r="J312" s="17">
        <v>3.8570185860554197E-2</v>
      </c>
      <c r="K312" s="17">
        <v>3.9572147612033599E-2</v>
      </c>
      <c r="L312" s="17">
        <v>2.32060218060334E-2</v>
      </c>
      <c r="M312" s="17"/>
      <c r="N312" s="17">
        <v>5.52889968398316E-2</v>
      </c>
      <c r="O312" s="17">
        <v>6.6412184341971103E-2</v>
      </c>
      <c r="P312" s="17">
        <v>5.85359411958093E-2</v>
      </c>
      <c r="Q312" s="17">
        <v>6.3116660442116099E-2</v>
      </c>
      <c r="R312" s="17"/>
      <c r="S312" s="17">
        <v>6.7782859331875805E-2</v>
      </c>
      <c r="T312" s="17">
        <v>6.8938899925112707E-2</v>
      </c>
      <c r="U312" s="17">
        <v>7.0979955224005895E-2</v>
      </c>
      <c r="V312" s="17">
        <v>5.7172339077469297E-2</v>
      </c>
      <c r="W312" s="17">
        <v>4.3447568471754197E-2</v>
      </c>
      <c r="X312" s="17">
        <v>7.7534616017069305E-2</v>
      </c>
      <c r="Y312" s="17">
        <v>8.7682266327918895E-2</v>
      </c>
      <c r="Z312" s="17">
        <v>5.0206604343937103E-2</v>
      </c>
      <c r="AA312" s="17">
        <v>5.6059260719479503E-2</v>
      </c>
      <c r="AB312" s="17">
        <v>4.3130663175644103E-2</v>
      </c>
      <c r="AC312" s="17">
        <v>2.1336754062425699E-2</v>
      </c>
      <c r="AD312" s="17">
        <v>5.6664099643684698E-2</v>
      </c>
      <c r="AE312" s="17"/>
      <c r="AF312" s="17">
        <v>5.6562769288720102E-2</v>
      </c>
      <c r="AG312" s="17">
        <v>6.6134006434614798E-2</v>
      </c>
      <c r="AH312" s="17"/>
      <c r="AI312" s="17">
        <v>5.82110567540002E-2</v>
      </c>
      <c r="AJ312" s="17">
        <v>6.2597897086172E-2</v>
      </c>
      <c r="AK312" s="17"/>
      <c r="AL312" s="17">
        <v>4.9177753094132498E-2</v>
      </c>
      <c r="AM312" s="17">
        <v>6.3906719892476302E-2</v>
      </c>
      <c r="AN312" s="17"/>
      <c r="AO312" s="17">
        <v>5.0732210162418398E-2</v>
      </c>
      <c r="AP312" s="17">
        <v>6.20441689641235E-2</v>
      </c>
      <c r="AQ312" s="17"/>
      <c r="AR312" s="17">
        <v>7.0170498508145093E-2</v>
      </c>
      <c r="AS312" s="17">
        <v>4.3197575681435799E-2</v>
      </c>
      <c r="AT312" s="17">
        <v>6.6087792953909805E-2</v>
      </c>
      <c r="AU312" s="17">
        <v>5.9024293315715598E-2</v>
      </c>
    </row>
    <row r="313" spans="2:47" x14ac:dyDescent="0.3">
      <c r="B313" t="s">
        <v>173</v>
      </c>
      <c r="C313" s="17">
        <v>0.13765980845612599</v>
      </c>
      <c r="D313" s="17">
        <v>0.114376994436928</v>
      </c>
      <c r="E313" s="17">
        <v>0.159723152222736</v>
      </c>
      <c r="F313" s="17"/>
      <c r="G313" s="17">
        <v>0.17183518134978801</v>
      </c>
      <c r="H313" s="17">
        <v>0.161563544022649</v>
      </c>
      <c r="I313" s="17">
        <v>0.17397313524767799</v>
      </c>
      <c r="J313" s="17">
        <v>0.132709523275058</v>
      </c>
      <c r="K313" s="17">
        <v>9.6918499454853299E-2</v>
      </c>
      <c r="L313" s="17">
        <v>9.7403151881581301E-2</v>
      </c>
      <c r="M313" s="17"/>
      <c r="N313" s="17">
        <v>0.104304384947892</v>
      </c>
      <c r="O313" s="17">
        <v>0.122265232924971</v>
      </c>
      <c r="P313" s="17">
        <v>0.148826370628029</v>
      </c>
      <c r="Q313" s="17">
        <v>0.178656862811161</v>
      </c>
      <c r="R313" s="17"/>
      <c r="S313" s="17">
        <v>0.14226814665491699</v>
      </c>
      <c r="T313" s="17">
        <v>0.124636833816012</v>
      </c>
      <c r="U313" s="17">
        <v>0.13966806002791399</v>
      </c>
      <c r="V313" s="17">
        <v>0.105603109132213</v>
      </c>
      <c r="W313" s="17">
        <v>0.159503108537914</v>
      </c>
      <c r="X313" s="17">
        <v>0.13529481579105701</v>
      </c>
      <c r="Y313" s="17">
        <v>0.15052672658783101</v>
      </c>
      <c r="Z313" s="17">
        <v>0.123996605906325</v>
      </c>
      <c r="AA313" s="17">
        <v>0.13534541812105799</v>
      </c>
      <c r="AB313" s="17">
        <v>0.150721423194207</v>
      </c>
      <c r="AC313" s="17">
        <v>0.14945596144583301</v>
      </c>
      <c r="AD313" s="17">
        <v>0.15298604901243201</v>
      </c>
      <c r="AE313" s="17"/>
      <c r="AF313" s="17">
        <v>0.118952707809782</v>
      </c>
      <c r="AG313" s="17">
        <v>0.16216019585303801</v>
      </c>
      <c r="AH313" s="17"/>
      <c r="AI313" s="17">
        <v>6.8402181263716499E-2</v>
      </c>
      <c r="AJ313" s="17">
        <v>0.172230813391333</v>
      </c>
      <c r="AK313" s="17"/>
      <c r="AL313" s="17">
        <v>9.5543662901794293E-2</v>
      </c>
      <c r="AM313" s="17">
        <v>0.147412697118739</v>
      </c>
      <c r="AN313" s="17"/>
      <c r="AO313" s="17">
        <v>6.8635467386926094E-2</v>
      </c>
      <c r="AP313" s="17">
        <v>0.14367610814081999</v>
      </c>
      <c r="AQ313" s="17"/>
      <c r="AR313" s="17">
        <v>9.1006476507228803E-2</v>
      </c>
      <c r="AS313" s="17">
        <v>0.11324428186202</v>
      </c>
      <c r="AT313" s="17">
        <v>0.17262221904400399</v>
      </c>
      <c r="AU313" s="17">
        <v>0.22410268006655801</v>
      </c>
    </row>
    <row r="314" spans="2:47" x14ac:dyDescent="0.3">
      <c r="B314" t="s">
        <v>155</v>
      </c>
      <c r="C314" s="17">
        <v>1.536319450372E-2</v>
      </c>
      <c r="D314" s="17">
        <v>9.9771241494667692E-3</v>
      </c>
      <c r="E314" s="17">
        <v>2.0670042196598001E-2</v>
      </c>
      <c r="F314" s="17"/>
      <c r="G314" s="17">
        <v>2.1537703940226902E-2</v>
      </c>
      <c r="H314" s="17">
        <v>1.3688224981726499E-2</v>
      </c>
      <c r="I314" s="17">
        <v>1.21300028950917E-2</v>
      </c>
      <c r="J314" s="17">
        <v>1.6203819953417398E-2</v>
      </c>
      <c r="K314" s="17">
        <v>1.0130888430137E-2</v>
      </c>
      <c r="L314" s="17">
        <v>1.80864795850189E-2</v>
      </c>
      <c r="M314" s="17"/>
      <c r="N314" s="17">
        <v>8.7170205347218803E-3</v>
      </c>
      <c r="O314" s="17">
        <v>1.52789422969964E-2</v>
      </c>
      <c r="P314" s="17">
        <v>2.0840673077001201E-2</v>
      </c>
      <c r="Q314" s="17">
        <v>1.7190075968736399E-2</v>
      </c>
      <c r="R314" s="17"/>
      <c r="S314" s="17">
        <v>7.78568083947894E-3</v>
      </c>
      <c r="T314" s="17">
        <v>1.2327310356517599E-2</v>
      </c>
      <c r="U314" s="17">
        <v>1.52608742562704E-2</v>
      </c>
      <c r="V314" s="17">
        <v>1.0076156299708599E-2</v>
      </c>
      <c r="W314" s="17">
        <v>2.0741079661136301E-2</v>
      </c>
      <c r="X314" s="17">
        <v>1.7464548177548399E-2</v>
      </c>
      <c r="Y314" s="17">
        <v>8.6392672839108106E-3</v>
      </c>
      <c r="Z314" s="17">
        <v>5.3241355744285202E-3</v>
      </c>
      <c r="AA314" s="17">
        <v>1.9953827919124398E-2</v>
      </c>
      <c r="AB314" s="17">
        <v>1.9084650676205E-2</v>
      </c>
      <c r="AC314" s="17">
        <v>4.9892712127754701E-2</v>
      </c>
      <c r="AD314" s="17">
        <v>6.9384703801023103E-3</v>
      </c>
      <c r="AE314" s="17"/>
      <c r="AF314" s="17">
        <v>1.4468875334235E-2</v>
      </c>
      <c r="AG314" s="17">
        <v>1.4286420427148601E-2</v>
      </c>
      <c r="AH314" s="17"/>
      <c r="AI314" s="17">
        <v>1.33566081845479E-2</v>
      </c>
      <c r="AJ314" s="17">
        <v>1.6364812785419101E-2</v>
      </c>
      <c r="AK314" s="17"/>
      <c r="AL314" s="17">
        <v>1.4184504863295E-2</v>
      </c>
      <c r="AM314" s="17">
        <v>1.5636145142472298E-2</v>
      </c>
      <c r="AN314" s="17"/>
      <c r="AO314" s="17">
        <v>1.43712820218813E-2</v>
      </c>
      <c r="AP314" s="17">
        <v>1.5449651580445299E-2</v>
      </c>
      <c r="AQ314" s="17"/>
      <c r="AR314" s="17">
        <v>1.35054950420735E-2</v>
      </c>
      <c r="AS314" s="17">
        <v>1.1593226335589899E-2</v>
      </c>
      <c r="AT314" s="17">
        <v>1.8949738413733801E-2</v>
      </c>
      <c r="AU314" s="17">
        <v>1.9052146024889801E-2</v>
      </c>
    </row>
    <row r="315" spans="2:47" x14ac:dyDescent="0.3"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</row>
    <row r="316" spans="2:47" x14ac:dyDescent="0.3">
      <c r="B316" s="6" t="s">
        <v>201</v>
      </c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</row>
    <row r="317" spans="2:47" x14ac:dyDescent="0.3">
      <c r="B317" s="24" t="s">
        <v>71</v>
      </c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</row>
    <row r="318" spans="2:47" x14ac:dyDescent="0.3">
      <c r="B318" t="s">
        <v>164</v>
      </c>
      <c r="C318" s="17">
        <v>7.6893238751660806E-2</v>
      </c>
      <c r="D318" s="17">
        <v>8.4517855189551294E-2</v>
      </c>
      <c r="E318" s="17">
        <v>6.9295372152115606E-2</v>
      </c>
      <c r="F318" s="17"/>
      <c r="G318" s="17">
        <v>8.7740367004302003E-2</v>
      </c>
      <c r="H318" s="17">
        <v>8.6052130142028296E-2</v>
      </c>
      <c r="I318" s="17">
        <v>6.2667620306946004E-2</v>
      </c>
      <c r="J318" s="17">
        <v>6.4579985006632298E-2</v>
      </c>
      <c r="K318" s="17">
        <v>7.4565210141937302E-2</v>
      </c>
      <c r="L318" s="17">
        <v>8.5381964944983804E-2</v>
      </c>
      <c r="M318" s="17"/>
      <c r="N318" s="17">
        <v>6.8950182871997598E-2</v>
      </c>
      <c r="O318" s="17">
        <v>6.9341428379673095E-2</v>
      </c>
      <c r="P318" s="17">
        <v>8.0997672504633203E-2</v>
      </c>
      <c r="Q318" s="17">
        <v>9.0827446022211905E-2</v>
      </c>
      <c r="R318" s="17"/>
      <c r="S318" s="17">
        <v>7.4979704088073598E-2</v>
      </c>
      <c r="T318" s="17">
        <v>8.0788738492345705E-2</v>
      </c>
      <c r="U318" s="17">
        <v>8.7695049997514707E-2</v>
      </c>
      <c r="V318" s="17">
        <v>9.9351984045059905E-2</v>
      </c>
      <c r="W318" s="17">
        <v>7.6233147395493195E-2</v>
      </c>
      <c r="X318" s="17">
        <v>8.8777443489498495E-2</v>
      </c>
      <c r="Y318" s="17">
        <v>6.8818508054250299E-2</v>
      </c>
      <c r="Z318" s="17">
        <v>6.5834293246159206E-2</v>
      </c>
      <c r="AA318" s="17">
        <v>7.5224870331544597E-2</v>
      </c>
      <c r="AB318" s="17">
        <v>6.2371670913345202E-2</v>
      </c>
      <c r="AC318" s="17">
        <v>5.5254969397055501E-2</v>
      </c>
      <c r="AD318" s="17">
        <v>6.0697561799018002E-2</v>
      </c>
      <c r="AE318" s="17"/>
      <c r="AF318" s="17">
        <v>7.7101174018740906E-2</v>
      </c>
      <c r="AG318" s="17">
        <v>7.6208063733763598E-2</v>
      </c>
      <c r="AH318" s="17"/>
      <c r="AI318" s="17">
        <v>0.115950602776035</v>
      </c>
      <c r="AJ318" s="17">
        <v>5.73971575375068E-2</v>
      </c>
      <c r="AK318" s="17"/>
      <c r="AL318" s="17">
        <v>0.10571241205972499</v>
      </c>
      <c r="AM318" s="17">
        <v>7.0219546633765104E-2</v>
      </c>
      <c r="AN318" s="17"/>
      <c r="AO318" s="17">
        <v>0.116839764301135</v>
      </c>
      <c r="AP318" s="17">
        <v>7.3411419652120502E-2</v>
      </c>
      <c r="AQ318" s="17"/>
      <c r="AR318" s="17">
        <v>0.112326464524311</v>
      </c>
      <c r="AS318" s="17">
        <v>4.7950164009373603E-2</v>
      </c>
      <c r="AT318" s="17">
        <v>6.5516692923441103E-2</v>
      </c>
      <c r="AU318" s="17">
        <v>6.1415059684465201E-2</v>
      </c>
    </row>
    <row r="319" spans="2:47" x14ac:dyDescent="0.3">
      <c r="B319" t="s">
        <v>165</v>
      </c>
      <c r="C319" s="17">
        <v>8.4205996191237198E-2</v>
      </c>
      <c r="D319" s="17">
        <v>8.7472781419243903E-2</v>
      </c>
      <c r="E319" s="17">
        <v>8.1343226188914194E-2</v>
      </c>
      <c r="F319" s="17"/>
      <c r="G319" s="17">
        <v>7.4907978238309803E-2</v>
      </c>
      <c r="H319" s="17">
        <v>9.1838551499207902E-2</v>
      </c>
      <c r="I319" s="17">
        <v>7.36399623960243E-2</v>
      </c>
      <c r="J319" s="17">
        <v>8.2532875297534294E-2</v>
      </c>
      <c r="K319" s="17">
        <v>7.8808076022795298E-2</v>
      </c>
      <c r="L319" s="17">
        <v>9.7718353987092901E-2</v>
      </c>
      <c r="M319" s="17"/>
      <c r="N319" s="17">
        <v>0.106408294306798</v>
      </c>
      <c r="O319" s="17">
        <v>9.4858787458547603E-2</v>
      </c>
      <c r="P319" s="17">
        <v>6.3792092336107206E-2</v>
      </c>
      <c r="Q319" s="17">
        <v>6.8320599056764603E-2</v>
      </c>
      <c r="R319" s="17"/>
      <c r="S319" s="17">
        <v>0.104778692887098</v>
      </c>
      <c r="T319" s="17">
        <v>6.88369181810254E-2</v>
      </c>
      <c r="U319" s="17">
        <v>7.4946027957392497E-2</v>
      </c>
      <c r="V319" s="17">
        <v>8.8725116534136297E-2</v>
      </c>
      <c r="W319" s="17">
        <v>0.10030187253228701</v>
      </c>
      <c r="X319" s="17">
        <v>9.3187727138556303E-2</v>
      </c>
      <c r="Y319" s="17">
        <v>5.9610973594052E-2</v>
      </c>
      <c r="Z319" s="17">
        <v>8.4789997651457796E-2</v>
      </c>
      <c r="AA319" s="17">
        <v>8.8919542427621803E-2</v>
      </c>
      <c r="AB319" s="17">
        <v>6.24297336544542E-2</v>
      </c>
      <c r="AC319" s="17">
        <v>9.9682977288875194E-2</v>
      </c>
      <c r="AD319" s="17">
        <v>8.8642219833853994E-2</v>
      </c>
      <c r="AE319" s="17"/>
      <c r="AF319" s="17">
        <v>9.3899334409254007E-2</v>
      </c>
      <c r="AG319" s="17">
        <v>7.20061350241092E-2</v>
      </c>
      <c r="AH319" s="17"/>
      <c r="AI319" s="17">
        <v>0.13261912349118199</v>
      </c>
      <c r="AJ319" s="17">
        <v>6.0039842502988397E-2</v>
      </c>
      <c r="AK319" s="17"/>
      <c r="AL319" s="17">
        <v>0.119012431258177</v>
      </c>
      <c r="AM319" s="17">
        <v>7.6145826356549998E-2</v>
      </c>
      <c r="AN319" s="17"/>
      <c r="AO319" s="17">
        <v>0.125995601327691</v>
      </c>
      <c r="AP319" s="17">
        <v>8.0563530586909696E-2</v>
      </c>
      <c r="AQ319" s="17"/>
      <c r="AR319" s="17">
        <v>0.107149622918616</v>
      </c>
      <c r="AS319" s="17">
        <v>8.0280454772804599E-2</v>
      </c>
      <c r="AT319" s="17">
        <v>7.1041823309498306E-2</v>
      </c>
      <c r="AU319" s="17">
        <v>6.07430081519304E-2</v>
      </c>
    </row>
    <row r="320" spans="2:47" x14ac:dyDescent="0.3">
      <c r="B320" t="s">
        <v>166</v>
      </c>
      <c r="C320" s="17">
        <v>0.173484155566173</v>
      </c>
      <c r="D320" s="17">
        <v>0.19360018026970099</v>
      </c>
      <c r="E320" s="17">
        <v>0.154139654790477</v>
      </c>
      <c r="F320" s="17"/>
      <c r="G320" s="17">
        <v>0.117214666817949</v>
      </c>
      <c r="H320" s="17">
        <v>0.151312383979815</v>
      </c>
      <c r="I320" s="17">
        <v>0.16360776235758201</v>
      </c>
      <c r="J320" s="17">
        <v>0.19657053132480701</v>
      </c>
      <c r="K320" s="17">
        <v>0.191605904853208</v>
      </c>
      <c r="L320" s="17">
        <v>0.205900985400289</v>
      </c>
      <c r="M320" s="17"/>
      <c r="N320" s="17">
        <v>0.214146858165324</v>
      </c>
      <c r="O320" s="17">
        <v>0.17113391845786699</v>
      </c>
      <c r="P320" s="17">
        <v>0.15424564668565599</v>
      </c>
      <c r="Q320" s="17">
        <v>0.150492309980786</v>
      </c>
      <c r="R320" s="17"/>
      <c r="S320" s="17">
        <v>0.164211169443268</v>
      </c>
      <c r="T320" s="17">
        <v>0.16813458265307399</v>
      </c>
      <c r="U320" s="17">
        <v>0.183588530165363</v>
      </c>
      <c r="V320" s="17">
        <v>0.170829597933363</v>
      </c>
      <c r="W320" s="17">
        <v>0.17883592176208599</v>
      </c>
      <c r="X320" s="17">
        <v>0.168503090596336</v>
      </c>
      <c r="Y320" s="17">
        <v>0.167182863610086</v>
      </c>
      <c r="Z320" s="17">
        <v>0.142002959050197</v>
      </c>
      <c r="AA320" s="17">
        <v>0.201513801859667</v>
      </c>
      <c r="AB320" s="17">
        <v>0.184042436168664</v>
      </c>
      <c r="AC320" s="17">
        <v>0.174523563441324</v>
      </c>
      <c r="AD320" s="17">
        <v>0.146082673450286</v>
      </c>
      <c r="AE320" s="17"/>
      <c r="AF320" s="17">
        <v>0.195660629559399</v>
      </c>
      <c r="AG320" s="17">
        <v>0.14402109316699799</v>
      </c>
      <c r="AH320" s="17"/>
      <c r="AI320" s="17">
        <v>0.251576893628776</v>
      </c>
      <c r="AJ320" s="17">
        <v>0.13450296977611201</v>
      </c>
      <c r="AK320" s="17"/>
      <c r="AL320" s="17">
        <v>0.24562154268445099</v>
      </c>
      <c r="AM320" s="17">
        <v>0.156779210331601</v>
      </c>
      <c r="AN320" s="17"/>
      <c r="AO320" s="17">
        <v>0.28678705374730201</v>
      </c>
      <c r="AP320" s="17">
        <v>0.16360844824259799</v>
      </c>
      <c r="AQ320" s="17"/>
      <c r="AR320" s="17">
        <v>0.179991565785457</v>
      </c>
      <c r="AS320" s="17">
        <v>0.20550084251190101</v>
      </c>
      <c r="AT320" s="17">
        <v>0.157328615854951</v>
      </c>
      <c r="AU320" s="17">
        <v>0.135643265691784</v>
      </c>
    </row>
    <row r="321" spans="2:47" x14ac:dyDescent="0.3">
      <c r="B321" t="s">
        <v>167</v>
      </c>
      <c r="C321" s="17">
        <v>9.2005754519035907E-2</v>
      </c>
      <c r="D321" s="17">
        <v>0.100447414985692</v>
      </c>
      <c r="E321" s="17">
        <v>8.4130093773977899E-2</v>
      </c>
      <c r="F321" s="17"/>
      <c r="G321" s="17">
        <v>0.11302674434797599</v>
      </c>
      <c r="H321" s="17">
        <v>9.6168240353068202E-2</v>
      </c>
      <c r="I321" s="17">
        <v>6.5290248832660602E-2</v>
      </c>
      <c r="J321" s="17">
        <v>9.6169340131570996E-2</v>
      </c>
      <c r="K321" s="17">
        <v>9.0558320764774602E-2</v>
      </c>
      <c r="L321" s="17">
        <v>9.4034631616489395E-2</v>
      </c>
      <c r="M321" s="17"/>
      <c r="N321" s="17">
        <v>0.10039563957924</v>
      </c>
      <c r="O321" s="17">
        <v>9.3895430465880697E-2</v>
      </c>
      <c r="P321" s="17">
        <v>8.4790058685208794E-2</v>
      </c>
      <c r="Q321" s="17">
        <v>8.5246805722291194E-2</v>
      </c>
      <c r="R321" s="17"/>
      <c r="S321" s="17">
        <v>9.3521003250230897E-2</v>
      </c>
      <c r="T321" s="17">
        <v>9.46119612617176E-2</v>
      </c>
      <c r="U321" s="17">
        <v>5.6363405697621799E-2</v>
      </c>
      <c r="V321" s="17">
        <v>0.10576239627483799</v>
      </c>
      <c r="W321" s="17">
        <v>9.5361367580684295E-2</v>
      </c>
      <c r="X321" s="17">
        <v>9.1830200128456801E-2</v>
      </c>
      <c r="Y321" s="17">
        <v>8.8998397761535897E-2</v>
      </c>
      <c r="Z321" s="17">
        <v>0.110541121660907</v>
      </c>
      <c r="AA321" s="17">
        <v>7.8830270646434497E-2</v>
      </c>
      <c r="AB321" s="17">
        <v>0.110648670833264</v>
      </c>
      <c r="AC321" s="17">
        <v>8.4265289469685201E-2</v>
      </c>
      <c r="AD321" s="17">
        <v>0.10882884845549699</v>
      </c>
      <c r="AE321" s="17"/>
      <c r="AF321" s="17">
        <v>0.10748163843568199</v>
      </c>
      <c r="AG321" s="17">
        <v>7.2184100910384894E-2</v>
      </c>
      <c r="AH321" s="17"/>
      <c r="AI321" s="17">
        <v>0.11655573798530899</v>
      </c>
      <c r="AJ321" s="17">
        <v>7.9751254415907899E-2</v>
      </c>
      <c r="AK321" s="17"/>
      <c r="AL321" s="17">
        <v>0.109499712969578</v>
      </c>
      <c r="AM321" s="17">
        <v>8.7954656613687301E-2</v>
      </c>
      <c r="AN321" s="17"/>
      <c r="AO321" s="17">
        <v>8.82655313739963E-2</v>
      </c>
      <c r="AP321" s="17">
        <v>9.2331759852511297E-2</v>
      </c>
      <c r="AQ321" s="17"/>
      <c r="AR321" s="17">
        <v>0.10399388550380199</v>
      </c>
      <c r="AS321" s="17">
        <v>0.10397354892223</v>
      </c>
      <c r="AT321" s="17">
        <v>7.0682619554264497E-2</v>
      </c>
      <c r="AU321" s="17">
        <v>8.5697097328311503E-2</v>
      </c>
    </row>
    <row r="322" spans="2:47" x14ac:dyDescent="0.3">
      <c r="B322" t="s">
        <v>168</v>
      </c>
      <c r="C322" s="17">
        <v>7.5365234067417297E-2</v>
      </c>
      <c r="D322" s="17">
        <v>8.4021155387172697E-2</v>
      </c>
      <c r="E322" s="17">
        <v>6.6680972840254496E-2</v>
      </c>
      <c r="F322" s="17"/>
      <c r="G322" s="17">
        <v>0.10092241130992299</v>
      </c>
      <c r="H322" s="17">
        <v>7.4639360630765705E-2</v>
      </c>
      <c r="I322" s="17">
        <v>7.6234766710225693E-2</v>
      </c>
      <c r="J322" s="17">
        <v>6.4645651584675001E-2</v>
      </c>
      <c r="K322" s="17">
        <v>7.7142839878564698E-2</v>
      </c>
      <c r="L322" s="17">
        <v>6.58367993239279E-2</v>
      </c>
      <c r="M322" s="17"/>
      <c r="N322" s="17">
        <v>7.5432330561493996E-2</v>
      </c>
      <c r="O322" s="17">
        <v>7.4552446795150704E-2</v>
      </c>
      <c r="P322" s="17">
        <v>8.9242613346739399E-2</v>
      </c>
      <c r="Q322" s="17">
        <v>6.4135153125091299E-2</v>
      </c>
      <c r="R322" s="17"/>
      <c r="S322" s="17">
        <v>5.9546747176058998E-2</v>
      </c>
      <c r="T322" s="17">
        <v>8.9672617652343606E-2</v>
      </c>
      <c r="U322" s="17">
        <v>8.1987186382439195E-2</v>
      </c>
      <c r="V322" s="17">
        <v>8.6528131254006296E-2</v>
      </c>
      <c r="W322" s="17">
        <v>6.7117201117790501E-2</v>
      </c>
      <c r="X322" s="17">
        <v>7.9632289134729306E-2</v>
      </c>
      <c r="Y322" s="17">
        <v>5.8027403572168401E-2</v>
      </c>
      <c r="Z322" s="17">
        <v>0.104441320184674</v>
      </c>
      <c r="AA322" s="17">
        <v>6.0817780906670303E-2</v>
      </c>
      <c r="AB322" s="17">
        <v>8.6637019654452502E-2</v>
      </c>
      <c r="AC322" s="17">
        <v>8.0067167234898207E-2</v>
      </c>
      <c r="AD322" s="17">
        <v>6.1700846349149602E-2</v>
      </c>
      <c r="AE322" s="17"/>
      <c r="AF322" s="17">
        <v>8.1406140588029793E-2</v>
      </c>
      <c r="AG322" s="17">
        <v>6.7626640808799404E-2</v>
      </c>
      <c r="AH322" s="17"/>
      <c r="AI322" s="17">
        <v>0.105121720572008</v>
      </c>
      <c r="AJ322" s="17">
        <v>6.0511828262065699E-2</v>
      </c>
      <c r="AK322" s="17"/>
      <c r="AL322" s="17">
        <v>8.8291581300639493E-2</v>
      </c>
      <c r="AM322" s="17">
        <v>7.2371863621936997E-2</v>
      </c>
      <c r="AN322" s="17"/>
      <c r="AO322" s="17">
        <v>0.107182581413363</v>
      </c>
      <c r="AP322" s="17">
        <v>7.2591970406511094E-2</v>
      </c>
      <c r="AQ322" s="17"/>
      <c r="AR322" s="17">
        <v>8.6581818718910297E-2</v>
      </c>
      <c r="AS322" s="17">
        <v>7.6070648615561301E-2</v>
      </c>
      <c r="AT322" s="17">
        <v>7.0175677341750203E-2</v>
      </c>
      <c r="AU322" s="17">
        <v>5.6777049772700802E-2</v>
      </c>
    </row>
    <row r="323" spans="2:47" x14ac:dyDescent="0.3">
      <c r="B323" t="s">
        <v>169</v>
      </c>
      <c r="C323" s="17">
        <v>4.1043033609144998E-2</v>
      </c>
      <c r="D323" s="17">
        <v>4.6652871163521598E-2</v>
      </c>
      <c r="E323" s="17">
        <v>3.5102164669712999E-2</v>
      </c>
      <c r="F323" s="17"/>
      <c r="G323" s="17">
        <v>4.1238462718389199E-2</v>
      </c>
      <c r="H323" s="17">
        <v>5.1396154202781798E-2</v>
      </c>
      <c r="I323" s="17">
        <v>3.77396981888884E-2</v>
      </c>
      <c r="J323" s="17">
        <v>3.8628270043116399E-2</v>
      </c>
      <c r="K323" s="17">
        <v>2.7907644111768101E-2</v>
      </c>
      <c r="L323" s="17">
        <v>4.5941519303847198E-2</v>
      </c>
      <c r="M323" s="17"/>
      <c r="N323" s="17">
        <v>5.7389919906013602E-2</v>
      </c>
      <c r="O323" s="17">
        <v>3.2633234452108202E-2</v>
      </c>
      <c r="P323" s="17">
        <v>3.6997958988709799E-2</v>
      </c>
      <c r="Q323" s="17">
        <v>3.5506833587526099E-2</v>
      </c>
      <c r="R323" s="17"/>
      <c r="S323" s="17">
        <v>3.8933964818317297E-2</v>
      </c>
      <c r="T323" s="17">
        <v>3.8644137299636797E-2</v>
      </c>
      <c r="U323" s="17">
        <v>4.6296659370467202E-2</v>
      </c>
      <c r="V323" s="17">
        <v>4.6156103095833401E-2</v>
      </c>
      <c r="W323" s="17">
        <v>3.9633945807150399E-2</v>
      </c>
      <c r="X323" s="17">
        <v>2.9604454580323399E-2</v>
      </c>
      <c r="Y323" s="17">
        <v>3.5189645956769003E-2</v>
      </c>
      <c r="Z323" s="17">
        <v>4.1588451977731603E-2</v>
      </c>
      <c r="AA323" s="17">
        <v>3.74133977418276E-2</v>
      </c>
      <c r="AB323" s="17">
        <v>5.8989840187148798E-2</v>
      </c>
      <c r="AC323" s="17">
        <v>3.98657677490332E-2</v>
      </c>
      <c r="AD323" s="17">
        <v>4.5858139554022202E-2</v>
      </c>
      <c r="AE323" s="17"/>
      <c r="AF323" s="17">
        <v>4.2609296382071102E-2</v>
      </c>
      <c r="AG323" s="17">
        <v>3.9294180603012201E-2</v>
      </c>
      <c r="AH323" s="17"/>
      <c r="AI323" s="17">
        <v>4.5347519631853898E-2</v>
      </c>
      <c r="AJ323" s="17">
        <v>3.8894383509984302E-2</v>
      </c>
      <c r="AK323" s="17"/>
      <c r="AL323" s="17">
        <v>4.1842358490375799E-2</v>
      </c>
      <c r="AM323" s="17">
        <v>4.0857932943609399E-2</v>
      </c>
      <c r="AN323" s="17"/>
      <c r="AO323" s="17">
        <v>3.5254752443423999E-2</v>
      </c>
      <c r="AP323" s="17">
        <v>4.1547551777849197E-2</v>
      </c>
      <c r="AQ323" s="17"/>
      <c r="AR323" s="17">
        <v>4.8830061962909198E-2</v>
      </c>
      <c r="AS323" s="17">
        <v>4.9801065281975199E-2</v>
      </c>
      <c r="AT323" s="17">
        <v>3.00885136519847E-2</v>
      </c>
      <c r="AU323" s="17">
        <v>2.9214663360862401E-2</v>
      </c>
    </row>
    <row r="324" spans="2:47" x14ac:dyDescent="0.3">
      <c r="B324" t="s">
        <v>170</v>
      </c>
      <c r="C324" s="17">
        <v>4.3497622553278402E-2</v>
      </c>
      <c r="D324" s="17">
        <v>4.0488787708471002E-2</v>
      </c>
      <c r="E324" s="17">
        <v>4.6595092835381199E-2</v>
      </c>
      <c r="F324" s="17"/>
      <c r="G324" s="17">
        <v>5.1234701621491102E-2</v>
      </c>
      <c r="H324" s="17">
        <v>4.3062894038020397E-2</v>
      </c>
      <c r="I324" s="17">
        <v>5.8946828527621099E-2</v>
      </c>
      <c r="J324" s="17">
        <v>3.6615109118853399E-2</v>
      </c>
      <c r="K324" s="17">
        <v>4.0908157876709803E-2</v>
      </c>
      <c r="L324" s="17">
        <v>3.3482202743144798E-2</v>
      </c>
      <c r="M324" s="17"/>
      <c r="N324" s="17">
        <v>4.3905201140061301E-2</v>
      </c>
      <c r="O324" s="17">
        <v>3.5263355189579099E-2</v>
      </c>
      <c r="P324" s="17">
        <v>6.17124777097358E-2</v>
      </c>
      <c r="Q324" s="17">
        <v>3.5358502091559697E-2</v>
      </c>
      <c r="R324" s="17"/>
      <c r="S324" s="17">
        <v>4.4842652637157303E-2</v>
      </c>
      <c r="T324" s="17">
        <v>4.8214221822688502E-2</v>
      </c>
      <c r="U324" s="17">
        <v>6.0881349428319902E-2</v>
      </c>
      <c r="V324" s="17">
        <v>2.7299937038614299E-2</v>
      </c>
      <c r="W324" s="17">
        <v>6.2358013240882297E-2</v>
      </c>
      <c r="X324" s="17">
        <v>3.5689552752861703E-2</v>
      </c>
      <c r="Y324" s="17">
        <v>5.8142817405699099E-2</v>
      </c>
      <c r="Z324" s="17">
        <v>6.5790943006701005E-2</v>
      </c>
      <c r="AA324" s="17">
        <v>2.1353354153854101E-2</v>
      </c>
      <c r="AB324" s="17">
        <v>3.3256537141452901E-2</v>
      </c>
      <c r="AC324" s="17">
        <v>4.00078900747887E-2</v>
      </c>
      <c r="AD324" s="17">
        <v>4.7230347350955999E-2</v>
      </c>
      <c r="AE324" s="17"/>
      <c r="AF324" s="17">
        <v>3.67102650480838E-2</v>
      </c>
      <c r="AG324" s="17">
        <v>5.2870654855949099E-2</v>
      </c>
      <c r="AH324" s="17"/>
      <c r="AI324" s="17">
        <v>4.7387164881938899E-2</v>
      </c>
      <c r="AJ324" s="17">
        <v>4.1556097951717198E-2</v>
      </c>
      <c r="AK324" s="17"/>
      <c r="AL324" s="17">
        <v>3.9839548073631298E-2</v>
      </c>
      <c r="AM324" s="17">
        <v>4.4344727449749002E-2</v>
      </c>
      <c r="AN324" s="17"/>
      <c r="AO324" s="17">
        <v>4.7659641347498297E-2</v>
      </c>
      <c r="AP324" s="17">
        <v>4.3134852667011003E-2</v>
      </c>
      <c r="AQ324" s="17"/>
      <c r="AR324" s="17">
        <v>3.9719484169130702E-2</v>
      </c>
      <c r="AS324" s="17">
        <v>4.8173370090854303E-2</v>
      </c>
      <c r="AT324" s="17">
        <v>4.5997597207711002E-2</v>
      </c>
      <c r="AU324" s="17">
        <v>3.97279407692889E-2</v>
      </c>
    </row>
    <row r="325" spans="2:47" x14ac:dyDescent="0.3">
      <c r="B325" t="s">
        <v>171</v>
      </c>
      <c r="C325" s="17">
        <v>1.0820460578358899E-2</v>
      </c>
      <c r="D325" s="17">
        <v>1.25950423156333E-2</v>
      </c>
      <c r="E325" s="17">
        <v>9.1324307274183308E-3</v>
      </c>
      <c r="F325" s="17"/>
      <c r="G325" s="17">
        <v>2.3785219225909801E-2</v>
      </c>
      <c r="H325" s="17">
        <v>1.0216365931555799E-2</v>
      </c>
      <c r="I325" s="17">
        <v>1.02468043572525E-2</v>
      </c>
      <c r="J325" s="17">
        <v>4.2741091529757396E-3</v>
      </c>
      <c r="K325" s="17">
        <v>1.0905024910172201E-2</v>
      </c>
      <c r="L325" s="17">
        <v>8.4480300431942594E-3</v>
      </c>
      <c r="M325" s="17"/>
      <c r="N325" s="17">
        <v>1.2680804728791399E-2</v>
      </c>
      <c r="O325" s="17">
        <v>9.6314714771689406E-3</v>
      </c>
      <c r="P325" s="17">
        <v>1.5196979949264101E-2</v>
      </c>
      <c r="Q325" s="17">
        <v>6.3553195739459801E-3</v>
      </c>
      <c r="R325" s="17"/>
      <c r="S325" s="17">
        <v>1.5904636772414101E-2</v>
      </c>
      <c r="T325" s="17">
        <v>8.6567408211795892E-3</v>
      </c>
      <c r="U325" s="17">
        <v>2.6873248928327401E-3</v>
      </c>
      <c r="V325" s="17">
        <v>1.32423252712448E-2</v>
      </c>
      <c r="W325" s="17">
        <v>1.6462510923071501E-2</v>
      </c>
      <c r="X325" s="17">
        <v>1.13869874251034E-2</v>
      </c>
      <c r="Y325" s="17">
        <v>7.4355880386857897E-3</v>
      </c>
      <c r="Z325" s="17">
        <v>1.27419559216189E-2</v>
      </c>
      <c r="AA325" s="17">
        <v>1.4466750361296901E-2</v>
      </c>
      <c r="AB325" s="17">
        <v>5.0871474155803004E-3</v>
      </c>
      <c r="AC325" s="17">
        <v>0</v>
      </c>
      <c r="AD325" s="17">
        <v>2.43959472364427E-2</v>
      </c>
      <c r="AE325" s="17"/>
      <c r="AF325" s="17">
        <v>7.7630388183940703E-3</v>
      </c>
      <c r="AG325" s="17">
        <v>1.45141876736048E-2</v>
      </c>
      <c r="AH325" s="17"/>
      <c r="AI325" s="17">
        <v>8.5098431293511995E-3</v>
      </c>
      <c r="AJ325" s="17">
        <v>1.1973840653178599E-2</v>
      </c>
      <c r="AK325" s="17"/>
      <c r="AL325" s="17">
        <v>1.28408983496291E-2</v>
      </c>
      <c r="AM325" s="17">
        <v>1.0352585268935901E-2</v>
      </c>
      <c r="AN325" s="17"/>
      <c r="AO325" s="17">
        <v>7.4289619730306001E-3</v>
      </c>
      <c r="AP325" s="17">
        <v>1.1116070383158301E-2</v>
      </c>
      <c r="AQ325" s="17"/>
      <c r="AR325" s="17">
        <v>8.4620546240324994E-3</v>
      </c>
      <c r="AS325" s="17">
        <v>1.27638217556775E-2</v>
      </c>
      <c r="AT325" s="17">
        <v>9.2207019316753996E-3</v>
      </c>
      <c r="AU325" s="17">
        <v>1.67329923761389E-2</v>
      </c>
    </row>
    <row r="326" spans="2:47" x14ac:dyDescent="0.3">
      <c r="B326" t="s">
        <v>172</v>
      </c>
      <c r="C326" s="17">
        <v>8.1541249578660394E-2</v>
      </c>
      <c r="D326" s="17">
        <v>7.1453132449432202E-2</v>
      </c>
      <c r="E326" s="17">
        <v>9.16818164676661E-2</v>
      </c>
      <c r="F326" s="17"/>
      <c r="G326" s="17">
        <v>0.106538663697717</v>
      </c>
      <c r="H326" s="17">
        <v>8.9664966422176695E-2</v>
      </c>
      <c r="I326" s="17">
        <v>0.103425876207226</v>
      </c>
      <c r="J326" s="17">
        <v>6.9879402363962603E-2</v>
      </c>
      <c r="K326" s="17">
        <v>7.2118749392573206E-2</v>
      </c>
      <c r="L326" s="17">
        <v>5.6374502116068502E-2</v>
      </c>
      <c r="M326" s="17"/>
      <c r="N326" s="17">
        <v>8.1416857898936296E-2</v>
      </c>
      <c r="O326" s="17">
        <v>7.8487027290413E-2</v>
      </c>
      <c r="P326" s="17">
        <v>8.9501088547389598E-2</v>
      </c>
      <c r="Q326" s="17">
        <v>7.9031883880997494E-2</v>
      </c>
      <c r="R326" s="17"/>
      <c r="S326" s="17">
        <v>0.120764076947578</v>
      </c>
      <c r="T326" s="17">
        <v>7.0833840502884396E-2</v>
      </c>
      <c r="U326" s="17">
        <v>8.6478804814510798E-2</v>
      </c>
      <c r="V326" s="17">
        <v>7.3521055612818895E-2</v>
      </c>
      <c r="W326" s="17">
        <v>5.4578793019652502E-2</v>
      </c>
      <c r="X326" s="17">
        <v>8.9009776590861303E-2</v>
      </c>
      <c r="Y326" s="17">
        <v>8.8531482477988005E-2</v>
      </c>
      <c r="Z326" s="17">
        <v>5.7285654044919199E-2</v>
      </c>
      <c r="AA326" s="17">
        <v>7.6928203086583199E-2</v>
      </c>
      <c r="AB326" s="17">
        <v>7.1989255293936905E-2</v>
      </c>
      <c r="AC326" s="17">
        <v>6.7024179818264501E-2</v>
      </c>
      <c r="AD326" s="17">
        <v>7.9708521336909699E-2</v>
      </c>
      <c r="AE326" s="17"/>
      <c r="AF326" s="17">
        <v>7.6879987906654401E-2</v>
      </c>
      <c r="AG326" s="17">
        <v>8.7911433088077806E-2</v>
      </c>
      <c r="AH326" s="17"/>
      <c r="AI326" s="17">
        <v>6.0386115863857802E-2</v>
      </c>
      <c r="AJ326" s="17">
        <v>9.2101158453787996E-2</v>
      </c>
      <c r="AK326" s="17"/>
      <c r="AL326" s="17">
        <v>4.4700302198403701E-2</v>
      </c>
      <c r="AM326" s="17">
        <v>9.0072553982129405E-2</v>
      </c>
      <c r="AN326" s="17"/>
      <c r="AO326" s="17">
        <v>5.50436559431891E-2</v>
      </c>
      <c r="AP326" s="17">
        <v>8.3850832861380994E-2</v>
      </c>
      <c r="AQ326" s="17"/>
      <c r="AR326" s="17">
        <v>9.1257819421355704E-2</v>
      </c>
      <c r="AS326" s="17">
        <v>7.8677964133905806E-2</v>
      </c>
      <c r="AT326" s="17">
        <v>8.0203342429760904E-2</v>
      </c>
      <c r="AU326" s="17">
        <v>6.4844019787964197E-2</v>
      </c>
    </row>
    <row r="327" spans="2:47" x14ac:dyDescent="0.3">
      <c r="B327" t="s">
        <v>173</v>
      </c>
      <c r="C327" s="17">
        <v>0.31146287033242898</v>
      </c>
      <c r="D327" s="17">
        <v>0.26776057969766398</v>
      </c>
      <c r="E327" s="17">
        <v>0.35345827578302702</v>
      </c>
      <c r="F327" s="17"/>
      <c r="G327" s="17">
        <v>0.27007577467321903</v>
      </c>
      <c r="H327" s="17">
        <v>0.293582815740766</v>
      </c>
      <c r="I327" s="17">
        <v>0.33450650588217401</v>
      </c>
      <c r="J327" s="17">
        <v>0.339524419736286</v>
      </c>
      <c r="K327" s="17">
        <v>0.332546986738322</v>
      </c>
      <c r="L327" s="17">
        <v>0.29777765900803099</v>
      </c>
      <c r="M327" s="17"/>
      <c r="N327" s="17">
        <v>0.23445674166216099</v>
      </c>
      <c r="O327" s="17">
        <v>0.33216846528572702</v>
      </c>
      <c r="P327" s="17">
        <v>0.306300208059618</v>
      </c>
      <c r="Q327" s="17">
        <v>0.37457340846070802</v>
      </c>
      <c r="R327" s="17"/>
      <c r="S327" s="17">
        <v>0.27634606062178602</v>
      </c>
      <c r="T327" s="17">
        <v>0.32453051894353302</v>
      </c>
      <c r="U327" s="17">
        <v>0.30829356478442499</v>
      </c>
      <c r="V327" s="17">
        <v>0.27817578488460698</v>
      </c>
      <c r="W327" s="17">
        <v>0.29543271582880298</v>
      </c>
      <c r="X327" s="17">
        <v>0.30101052072933598</v>
      </c>
      <c r="Y327" s="17">
        <v>0.35846841066603302</v>
      </c>
      <c r="Z327" s="17">
        <v>0.31498330325563401</v>
      </c>
      <c r="AA327" s="17">
        <v>0.34103109279275601</v>
      </c>
      <c r="AB327" s="17">
        <v>0.31078198643142002</v>
      </c>
      <c r="AC327" s="17">
        <v>0.33153477104574802</v>
      </c>
      <c r="AD327" s="17">
        <v>0.32569649405986201</v>
      </c>
      <c r="AE327" s="17"/>
      <c r="AF327" s="17">
        <v>0.27107411292828698</v>
      </c>
      <c r="AG327" s="17">
        <v>0.36440111878753201</v>
      </c>
      <c r="AH327" s="17"/>
      <c r="AI327" s="17">
        <v>0.10904286970039299</v>
      </c>
      <c r="AJ327" s="17">
        <v>0.41250391266258901</v>
      </c>
      <c r="AK327" s="17"/>
      <c r="AL327" s="17">
        <v>0.18296847457578899</v>
      </c>
      <c r="AM327" s="17">
        <v>0.34121847875978401</v>
      </c>
      <c r="AN327" s="17"/>
      <c r="AO327" s="17">
        <v>0.12125807614881599</v>
      </c>
      <c r="AP327" s="17">
        <v>0.32804150079160199</v>
      </c>
      <c r="AQ327" s="17"/>
      <c r="AR327" s="17">
        <v>0.21516391127044701</v>
      </c>
      <c r="AS327" s="17">
        <v>0.28684773328337498</v>
      </c>
      <c r="AT327" s="17">
        <v>0.38729503547934802</v>
      </c>
      <c r="AU327" s="17">
        <v>0.437843260749818</v>
      </c>
    </row>
    <row r="328" spans="2:47" x14ac:dyDescent="0.3">
      <c r="B328" t="s">
        <v>155</v>
      </c>
      <c r="C328" s="17">
        <v>9.6803842526043005E-3</v>
      </c>
      <c r="D328" s="17">
        <v>1.09901994139172E-2</v>
      </c>
      <c r="E328" s="17">
        <v>8.4408997710560107E-3</v>
      </c>
      <c r="F328" s="17"/>
      <c r="G328" s="17">
        <v>1.33150103448144E-2</v>
      </c>
      <c r="H328" s="17">
        <v>1.20661370598143E-2</v>
      </c>
      <c r="I328" s="17">
        <v>1.36939262333998E-2</v>
      </c>
      <c r="J328" s="17">
        <v>6.5803062395861601E-3</v>
      </c>
      <c r="K328" s="17">
        <v>2.9330853091747598E-3</v>
      </c>
      <c r="L328" s="17">
        <v>9.10335151293192E-3</v>
      </c>
      <c r="M328" s="17"/>
      <c r="N328" s="17">
        <v>4.8171691791837204E-3</v>
      </c>
      <c r="O328" s="17">
        <v>8.0344347478841296E-3</v>
      </c>
      <c r="P328" s="17">
        <v>1.7223203186938801E-2</v>
      </c>
      <c r="Q328" s="17">
        <v>1.01517384981174E-2</v>
      </c>
      <c r="R328" s="17"/>
      <c r="S328" s="17">
        <v>6.1712913580175702E-3</v>
      </c>
      <c r="T328" s="17">
        <v>7.0757223695716402E-3</v>
      </c>
      <c r="U328" s="17">
        <v>1.07820965091128E-2</v>
      </c>
      <c r="V328" s="17">
        <v>1.04075680554781E-2</v>
      </c>
      <c r="W328" s="17">
        <v>1.36845107920987E-2</v>
      </c>
      <c r="X328" s="17">
        <v>1.13679574339372E-2</v>
      </c>
      <c r="Y328" s="17">
        <v>9.5939088627323508E-3</v>
      </c>
      <c r="Z328" s="17">
        <v>0</v>
      </c>
      <c r="AA328" s="17">
        <v>3.50093569174414E-3</v>
      </c>
      <c r="AB328" s="17">
        <v>1.3765702306281E-2</v>
      </c>
      <c r="AC328" s="17">
        <v>2.7773424480328299E-2</v>
      </c>
      <c r="AD328" s="17">
        <v>1.1158400574002801E-2</v>
      </c>
      <c r="AE328" s="17"/>
      <c r="AF328" s="17">
        <v>9.4143819054035294E-3</v>
      </c>
      <c r="AG328" s="17">
        <v>8.9623913477691608E-3</v>
      </c>
      <c r="AH328" s="17"/>
      <c r="AI328" s="17">
        <v>7.50240833929465E-3</v>
      </c>
      <c r="AJ328" s="17">
        <v>1.07675542741618E-2</v>
      </c>
      <c r="AK328" s="17"/>
      <c r="AL328" s="17">
        <v>9.6707380396001894E-3</v>
      </c>
      <c r="AM328" s="17">
        <v>9.6826180382512707E-3</v>
      </c>
      <c r="AN328" s="17"/>
      <c r="AO328" s="17">
        <v>8.2843799805538201E-3</v>
      </c>
      <c r="AP328" s="17">
        <v>9.8020627783485508E-3</v>
      </c>
      <c r="AQ328" s="17"/>
      <c r="AR328" s="17">
        <v>6.52331110102805E-3</v>
      </c>
      <c r="AS328" s="17">
        <v>9.9603866223409894E-3</v>
      </c>
      <c r="AT328" s="17">
        <v>1.24493803156151E-2</v>
      </c>
      <c r="AU328" s="17">
        <v>1.1361642326735E-2</v>
      </c>
    </row>
    <row r="329" spans="2:47" x14ac:dyDescent="0.3"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</row>
    <row r="330" spans="2:47" x14ac:dyDescent="0.3">
      <c r="B330" s="6" t="s">
        <v>202</v>
      </c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</row>
    <row r="331" spans="2:47" x14ac:dyDescent="0.3">
      <c r="B331" s="24" t="s">
        <v>71</v>
      </c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</row>
    <row r="332" spans="2:47" x14ac:dyDescent="0.3">
      <c r="B332" t="s">
        <v>164</v>
      </c>
      <c r="C332" s="17">
        <v>8.0736267563454603E-2</v>
      </c>
      <c r="D332" s="17">
        <v>8.8102562807241006E-2</v>
      </c>
      <c r="E332" s="17">
        <v>7.3865586837282907E-2</v>
      </c>
      <c r="F332" s="17"/>
      <c r="G332" s="17">
        <v>9.8021413633052307E-2</v>
      </c>
      <c r="H332" s="17">
        <v>0.109114674113638</v>
      </c>
      <c r="I332" s="17">
        <v>8.6877421969819499E-2</v>
      </c>
      <c r="J332" s="17">
        <v>7.43160728378673E-2</v>
      </c>
      <c r="K332" s="17">
        <v>5.7788154319679097E-2</v>
      </c>
      <c r="L332" s="17">
        <v>6.1833283291618801E-2</v>
      </c>
      <c r="M332" s="17"/>
      <c r="N332" s="17">
        <v>8.1729255592275701E-2</v>
      </c>
      <c r="O332" s="17">
        <v>6.0187163037023698E-2</v>
      </c>
      <c r="P332" s="17">
        <v>6.9346785971247604E-2</v>
      </c>
      <c r="Q332" s="17">
        <v>0.111297798187798</v>
      </c>
      <c r="R332" s="17"/>
      <c r="S332" s="17">
        <v>8.2989806456068002E-2</v>
      </c>
      <c r="T332" s="17">
        <v>8.0250310826417107E-2</v>
      </c>
      <c r="U332" s="17">
        <v>8.10406577386798E-2</v>
      </c>
      <c r="V332" s="17">
        <v>8.7867470164411099E-2</v>
      </c>
      <c r="W332" s="17">
        <v>7.7770287383955694E-2</v>
      </c>
      <c r="X332" s="17">
        <v>0.103559918226742</v>
      </c>
      <c r="Y332" s="17">
        <v>6.2274405760421099E-2</v>
      </c>
      <c r="Z332" s="17">
        <v>8.7227800003983294E-2</v>
      </c>
      <c r="AA332" s="17">
        <v>6.6979265056197196E-2</v>
      </c>
      <c r="AB332" s="17">
        <v>0.100125808046889</v>
      </c>
      <c r="AC332" s="17">
        <v>5.8116638465159999E-2</v>
      </c>
      <c r="AD332" s="17">
        <v>5.9292491575227403E-2</v>
      </c>
      <c r="AE332" s="17"/>
      <c r="AF332" s="17">
        <v>7.9637772234453605E-2</v>
      </c>
      <c r="AG332" s="17">
        <v>8.2850659245633396E-2</v>
      </c>
      <c r="AH332" s="17"/>
      <c r="AI332" s="17">
        <v>8.4583227877690695E-2</v>
      </c>
      <c r="AJ332" s="17">
        <v>7.8815998426316494E-2</v>
      </c>
      <c r="AK332" s="17"/>
      <c r="AL332" s="17">
        <v>8.4684693927924506E-2</v>
      </c>
      <c r="AM332" s="17">
        <v>7.9821925516756195E-2</v>
      </c>
      <c r="AN332" s="17"/>
      <c r="AO332" s="17">
        <v>0.101053825149682</v>
      </c>
      <c r="AP332" s="17">
        <v>7.8965348588984102E-2</v>
      </c>
      <c r="AQ332" s="17"/>
      <c r="AR332" s="17">
        <v>0.12403321437041399</v>
      </c>
      <c r="AS332" s="17">
        <v>5.3180864235072102E-2</v>
      </c>
      <c r="AT332" s="17">
        <v>7.1946879771568994E-2</v>
      </c>
      <c r="AU332" s="17">
        <v>3.77150947996387E-2</v>
      </c>
    </row>
    <row r="333" spans="2:47" x14ac:dyDescent="0.3">
      <c r="B333" t="s">
        <v>165</v>
      </c>
      <c r="C333" s="17">
        <v>0.11685033507546901</v>
      </c>
      <c r="D333" s="17">
        <v>0.120870753748337</v>
      </c>
      <c r="E333" s="17">
        <v>0.11297439464811899</v>
      </c>
      <c r="F333" s="17"/>
      <c r="G333" s="17">
        <v>0.12861248153893901</v>
      </c>
      <c r="H333" s="17">
        <v>0.13413883686939199</v>
      </c>
      <c r="I333" s="17">
        <v>0.115548817719877</v>
      </c>
      <c r="J333" s="17">
        <v>0.119960248515964</v>
      </c>
      <c r="K333" s="17">
        <v>0.116045841456695</v>
      </c>
      <c r="L333" s="17">
        <v>9.4114446992133893E-2</v>
      </c>
      <c r="M333" s="17"/>
      <c r="N333" s="17">
        <v>0.14764874141280601</v>
      </c>
      <c r="O333" s="17">
        <v>0.109426306166064</v>
      </c>
      <c r="P333" s="17">
        <v>0.101036383085909</v>
      </c>
      <c r="Q333" s="17">
        <v>0.10599619805532</v>
      </c>
      <c r="R333" s="17"/>
      <c r="S333" s="17">
        <v>0.126402387590271</v>
      </c>
      <c r="T333" s="17">
        <v>0.11178769481709599</v>
      </c>
      <c r="U333" s="17">
        <v>0.122618595852688</v>
      </c>
      <c r="V333" s="17">
        <v>0.14325476272586599</v>
      </c>
      <c r="W333" s="17">
        <v>0.10918278305461</v>
      </c>
      <c r="X333" s="17">
        <v>0.109500655521706</v>
      </c>
      <c r="Y333" s="17">
        <v>9.2718479486760597E-2</v>
      </c>
      <c r="Z333" s="17">
        <v>0.123624667581374</v>
      </c>
      <c r="AA333" s="17">
        <v>0.13901476554139799</v>
      </c>
      <c r="AB333" s="17">
        <v>0.102303135770792</v>
      </c>
      <c r="AC333" s="17">
        <v>0.102695497128883</v>
      </c>
      <c r="AD333" s="17">
        <v>8.1080099510980594E-2</v>
      </c>
      <c r="AE333" s="17"/>
      <c r="AF333" s="17">
        <v>0.116441300292509</v>
      </c>
      <c r="AG333" s="17">
        <v>0.11834118999505799</v>
      </c>
      <c r="AH333" s="17"/>
      <c r="AI333" s="17">
        <v>0.116188580984072</v>
      </c>
      <c r="AJ333" s="17">
        <v>0.117180659761529</v>
      </c>
      <c r="AK333" s="17"/>
      <c r="AL333" s="17">
        <v>0.119159862127347</v>
      </c>
      <c r="AM333" s="17">
        <v>0.11631551499866</v>
      </c>
      <c r="AN333" s="17"/>
      <c r="AO333" s="17">
        <v>0.120861424871652</v>
      </c>
      <c r="AP333" s="17">
        <v>0.116500720462678</v>
      </c>
      <c r="AQ333" s="17"/>
      <c r="AR333" s="17">
        <v>0.16431767156294</v>
      </c>
      <c r="AS333" s="17">
        <v>8.9831837472479206E-2</v>
      </c>
      <c r="AT333" s="17">
        <v>0.107389614591079</v>
      </c>
      <c r="AU333" s="17">
        <v>6.3823086935520301E-2</v>
      </c>
    </row>
    <row r="334" spans="2:47" x14ac:dyDescent="0.3">
      <c r="B334" t="s">
        <v>166</v>
      </c>
      <c r="C334" s="17">
        <v>0.25607965202515398</v>
      </c>
      <c r="D334" s="17">
        <v>0.26339754982345098</v>
      </c>
      <c r="E334" s="17">
        <v>0.24906932763756401</v>
      </c>
      <c r="F334" s="17"/>
      <c r="G334" s="17">
        <v>0.19564609058346999</v>
      </c>
      <c r="H334" s="17">
        <v>0.26190289592917898</v>
      </c>
      <c r="I334" s="17">
        <v>0.25915772944625198</v>
      </c>
      <c r="J334" s="17">
        <v>0.27309975650044499</v>
      </c>
      <c r="K334" s="17">
        <v>0.30919672140538701</v>
      </c>
      <c r="L334" s="17">
        <v>0.23949732587412001</v>
      </c>
      <c r="M334" s="17"/>
      <c r="N334" s="17">
        <v>0.28762639617091201</v>
      </c>
      <c r="O334" s="17">
        <v>0.28317621269458898</v>
      </c>
      <c r="P334" s="17">
        <v>0.25584597413430099</v>
      </c>
      <c r="Q334" s="17">
        <v>0.19377497014724701</v>
      </c>
      <c r="R334" s="17"/>
      <c r="S334" s="17">
        <v>0.25398964835655402</v>
      </c>
      <c r="T334" s="17">
        <v>0.245445321177583</v>
      </c>
      <c r="U334" s="17">
        <v>0.26256852895432098</v>
      </c>
      <c r="V334" s="17">
        <v>0.24816535307450299</v>
      </c>
      <c r="W334" s="17">
        <v>0.30832777440581599</v>
      </c>
      <c r="X334" s="17">
        <v>0.22150617003780901</v>
      </c>
      <c r="Y334" s="17">
        <v>0.29250367524764098</v>
      </c>
      <c r="Z334" s="17">
        <v>0.21805512963908799</v>
      </c>
      <c r="AA334" s="17">
        <v>0.27380729794321002</v>
      </c>
      <c r="AB334" s="17">
        <v>0.211848895807631</v>
      </c>
      <c r="AC334" s="17">
        <v>0.280136182988104</v>
      </c>
      <c r="AD334" s="17">
        <v>0.28101200660581799</v>
      </c>
      <c r="AE334" s="17"/>
      <c r="AF334" s="17">
        <v>0.27936181644158797</v>
      </c>
      <c r="AG334" s="17">
        <v>0.22721349138216801</v>
      </c>
      <c r="AH334" s="17"/>
      <c r="AI334" s="17">
        <v>0.269804998380412</v>
      </c>
      <c r="AJ334" s="17">
        <v>0.24922843525928401</v>
      </c>
      <c r="AK334" s="17"/>
      <c r="AL334" s="17">
        <v>0.27763725611829398</v>
      </c>
      <c r="AM334" s="17">
        <v>0.25108753060032302</v>
      </c>
      <c r="AN334" s="17"/>
      <c r="AO334" s="17">
        <v>0.27560177029420402</v>
      </c>
      <c r="AP334" s="17">
        <v>0.25437806513323602</v>
      </c>
      <c r="AQ334" s="17"/>
      <c r="AR334" s="17">
        <v>0.28347340882349298</v>
      </c>
      <c r="AS334" s="17">
        <v>0.277673128903349</v>
      </c>
      <c r="AT334" s="17">
        <v>0.25251789816368603</v>
      </c>
      <c r="AU334" s="17">
        <v>0.15746401647371999</v>
      </c>
    </row>
    <row r="335" spans="2:47" x14ac:dyDescent="0.3">
      <c r="B335" t="s">
        <v>167</v>
      </c>
      <c r="C335" s="17">
        <v>0.12077677273194</v>
      </c>
      <c r="D335" s="17">
        <v>0.114388871138583</v>
      </c>
      <c r="E335" s="17">
        <v>0.12746105683275799</v>
      </c>
      <c r="F335" s="17"/>
      <c r="G335" s="17">
        <v>0.12229023556983799</v>
      </c>
      <c r="H335" s="17">
        <v>9.9207499230912197E-2</v>
      </c>
      <c r="I335" s="17">
        <v>0.108599451807639</v>
      </c>
      <c r="J335" s="17">
        <v>0.14549323005377399</v>
      </c>
      <c r="K335" s="17">
        <v>0.10532750819198899</v>
      </c>
      <c r="L335" s="17">
        <v>0.13749379957787</v>
      </c>
      <c r="M335" s="17"/>
      <c r="N335" s="17">
        <v>0.138054076968222</v>
      </c>
      <c r="O335" s="17">
        <v>0.12779675814969099</v>
      </c>
      <c r="P335" s="17">
        <v>9.7299292058888404E-2</v>
      </c>
      <c r="Q335" s="17">
        <v>0.11721095106090799</v>
      </c>
      <c r="R335" s="17"/>
      <c r="S335" s="17">
        <v>0.104076718140087</v>
      </c>
      <c r="T335" s="17">
        <v>0.153411185010011</v>
      </c>
      <c r="U335" s="17">
        <v>0.115895870180993</v>
      </c>
      <c r="V335" s="17">
        <v>0.121245958580126</v>
      </c>
      <c r="W335" s="17">
        <v>0.11510834603120999</v>
      </c>
      <c r="X335" s="17">
        <v>0.116665719448903</v>
      </c>
      <c r="Y335" s="17">
        <v>0.110960959079489</v>
      </c>
      <c r="Z335" s="17">
        <v>0.118269183981525</v>
      </c>
      <c r="AA335" s="17">
        <v>0.14035660542002801</v>
      </c>
      <c r="AB335" s="17">
        <v>0.12589961526986601</v>
      </c>
      <c r="AC335" s="17">
        <v>6.5116969139547898E-2</v>
      </c>
      <c r="AD335" s="17">
        <v>0.129591009304521</v>
      </c>
      <c r="AE335" s="17"/>
      <c r="AF335" s="17">
        <v>0.12597535473336499</v>
      </c>
      <c r="AG335" s="17">
        <v>0.114040432062488</v>
      </c>
      <c r="AH335" s="17"/>
      <c r="AI335" s="17">
        <v>0.12635352206793399</v>
      </c>
      <c r="AJ335" s="17">
        <v>0.11799305292182501</v>
      </c>
      <c r="AK335" s="17"/>
      <c r="AL335" s="17">
        <v>9.2335863503410401E-2</v>
      </c>
      <c r="AM335" s="17">
        <v>0.127362869762389</v>
      </c>
      <c r="AN335" s="17"/>
      <c r="AO335" s="17">
        <v>0.113998265260778</v>
      </c>
      <c r="AP335" s="17">
        <v>0.121367601006861</v>
      </c>
      <c r="AQ335" s="17"/>
      <c r="AR335" s="17">
        <v>0.120153859887284</v>
      </c>
      <c r="AS335" s="17">
        <v>0.122863495551657</v>
      </c>
      <c r="AT335" s="17">
        <v>0.122605232043944</v>
      </c>
      <c r="AU335" s="17">
        <v>0.114937316918424</v>
      </c>
    </row>
    <row r="336" spans="2:47" x14ac:dyDescent="0.3">
      <c r="B336" t="s">
        <v>168</v>
      </c>
      <c r="C336" s="17">
        <v>0.110251423877422</v>
      </c>
      <c r="D336" s="17">
        <v>0.119073164969887</v>
      </c>
      <c r="E336" s="17">
        <v>0.100907699405897</v>
      </c>
      <c r="F336" s="17"/>
      <c r="G336" s="17">
        <v>0.11713711084817401</v>
      </c>
      <c r="H336" s="17">
        <v>9.3370699947183305E-2</v>
      </c>
      <c r="I336" s="17">
        <v>0.103452714078099</v>
      </c>
      <c r="J336" s="17">
        <v>0.102246764678213</v>
      </c>
      <c r="K336" s="17">
        <v>0.12089423747879301</v>
      </c>
      <c r="L336" s="17">
        <v>0.124288278680891</v>
      </c>
      <c r="M336" s="17"/>
      <c r="N336" s="17">
        <v>0.10067939504147599</v>
      </c>
      <c r="O336" s="17">
        <v>0.11026316569668899</v>
      </c>
      <c r="P336" s="17">
        <v>0.13135647639918799</v>
      </c>
      <c r="Q336" s="17">
        <v>0.101853350980268</v>
      </c>
      <c r="R336" s="17"/>
      <c r="S336" s="17">
        <v>9.9309746117897502E-2</v>
      </c>
      <c r="T336" s="17">
        <v>9.2266279268906598E-2</v>
      </c>
      <c r="U336" s="17">
        <v>0.15271699327462501</v>
      </c>
      <c r="V336" s="17">
        <v>0.103049068578831</v>
      </c>
      <c r="W336" s="17">
        <v>0.105358736067825</v>
      </c>
      <c r="X336" s="17">
        <v>0.12693089964645801</v>
      </c>
      <c r="Y336" s="17">
        <v>0.11325323005887</v>
      </c>
      <c r="Z336" s="17">
        <v>0.130884718479995</v>
      </c>
      <c r="AA336" s="17">
        <v>9.9659363854235405E-2</v>
      </c>
      <c r="AB336" s="17">
        <v>0.116360981281597</v>
      </c>
      <c r="AC336" s="17">
        <v>0.122573070567809</v>
      </c>
      <c r="AD336" s="17">
        <v>7.3486352373943603E-2</v>
      </c>
      <c r="AE336" s="17"/>
      <c r="AF336" s="17">
        <v>0.11293073061072301</v>
      </c>
      <c r="AG336" s="17">
        <v>0.106552206428373</v>
      </c>
      <c r="AH336" s="17"/>
      <c r="AI336" s="17">
        <v>0.123330048057916</v>
      </c>
      <c r="AJ336" s="17">
        <v>0.103723028386289</v>
      </c>
      <c r="AK336" s="17"/>
      <c r="AL336" s="17">
        <v>0.12506880842298199</v>
      </c>
      <c r="AM336" s="17">
        <v>0.106820143549133</v>
      </c>
      <c r="AN336" s="17"/>
      <c r="AO336" s="17">
        <v>0.123674190663926</v>
      </c>
      <c r="AP336" s="17">
        <v>0.109081468665472</v>
      </c>
      <c r="AQ336" s="17"/>
      <c r="AR336" s="17">
        <v>8.8300577508792402E-2</v>
      </c>
      <c r="AS336" s="17">
        <v>0.113889897860366</v>
      </c>
      <c r="AT336" s="17">
        <v>0.12763514099463</v>
      </c>
      <c r="AU336" s="17">
        <v>0.122921343821736</v>
      </c>
    </row>
    <row r="337" spans="2:47" x14ac:dyDescent="0.3">
      <c r="B337" t="s">
        <v>169</v>
      </c>
      <c r="C337" s="17">
        <v>5.6212581629853001E-2</v>
      </c>
      <c r="D337" s="17">
        <v>4.8400190369043902E-2</v>
      </c>
      <c r="E337" s="17">
        <v>6.4039198336898098E-2</v>
      </c>
      <c r="F337" s="17"/>
      <c r="G337" s="17">
        <v>5.5065916606629003E-2</v>
      </c>
      <c r="H337" s="17">
        <v>4.8369160409765001E-2</v>
      </c>
      <c r="I337" s="17">
        <v>3.9675346278309001E-2</v>
      </c>
      <c r="J337" s="17">
        <v>4.8837353657903301E-2</v>
      </c>
      <c r="K337" s="17">
        <v>7.19759041862265E-2</v>
      </c>
      <c r="L337" s="17">
        <v>7.2208254458333399E-2</v>
      </c>
      <c r="M337" s="17"/>
      <c r="N337" s="17">
        <v>5.2054107531186201E-2</v>
      </c>
      <c r="O337" s="17">
        <v>6.03736421867948E-2</v>
      </c>
      <c r="P337" s="17">
        <v>6.1906971095928402E-2</v>
      </c>
      <c r="Q337" s="17">
        <v>5.2185043229693702E-2</v>
      </c>
      <c r="R337" s="17"/>
      <c r="S337" s="17">
        <v>5.4647106521771599E-2</v>
      </c>
      <c r="T337" s="17">
        <v>7.9702466905933994E-2</v>
      </c>
      <c r="U337" s="17">
        <v>4.6589445798525198E-2</v>
      </c>
      <c r="V337" s="17">
        <v>3.4429733341457699E-2</v>
      </c>
      <c r="W337" s="17">
        <v>5.6144349399789802E-2</v>
      </c>
      <c r="X337" s="17">
        <v>5.6610341502249598E-2</v>
      </c>
      <c r="Y337" s="17">
        <v>6.5292254345616002E-2</v>
      </c>
      <c r="Z337" s="17">
        <v>5.1894759771789298E-2</v>
      </c>
      <c r="AA337" s="17">
        <v>3.8835538317331803E-2</v>
      </c>
      <c r="AB337" s="17">
        <v>6.7988047889975395E-2</v>
      </c>
      <c r="AC337" s="17">
        <v>4.6048061390318903E-2</v>
      </c>
      <c r="AD337" s="17">
        <v>7.8392115080571895E-2</v>
      </c>
      <c r="AE337" s="17"/>
      <c r="AF337" s="17">
        <v>5.61604130531752E-2</v>
      </c>
      <c r="AG337" s="17">
        <v>5.6280961353007301E-2</v>
      </c>
      <c r="AH337" s="17"/>
      <c r="AI337" s="17">
        <v>6.5859631318569395E-2</v>
      </c>
      <c r="AJ337" s="17">
        <v>5.13971090830928E-2</v>
      </c>
      <c r="AK337" s="17"/>
      <c r="AL337" s="17">
        <v>7.0126237875021605E-2</v>
      </c>
      <c r="AM337" s="17">
        <v>5.2990578797852697E-2</v>
      </c>
      <c r="AN337" s="17"/>
      <c r="AO337" s="17">
        <v>6.5209967929427098E-2</v>
      </c>
      <c r="AP337" s="17">
        <v>5.54283514362909E-2</v>
      </c>
      <c r="AQ337" s="17"/>
      <c r="AR337" s="17">
        <v>3.7437500542449903E-2</v>
      </c>
      <c r="AS337" s="17">
        <v>6.7544518642613294E-2</v>
      </c>
      <c r="AT337" s="17">
        <v>5.9217263363124203E-2</v>
      </c>
      <c r="AU337" s="17">
        <v>7.7612064259855798E-2</v>
      </c>
    </row>
    <row r="338" spans="2:47" x14ac:dyDescent="0.3">
      <c r="B338" t="s">
        <v>170</v>
      </c>
      <c r="C338" s="17">
        <v>5.5311151837151101E-2</v>
      </c>
      <c r="D338" s="17">
        <v>5.8573229588225903E-2</v>
      </c>
      <c r="E338" s="17">
        <v>5.17160918635058E-2</v>
      </c>
      <c r="F338" s="17"/>
      <c r="G338" s="17">
        <v>5.19147038179072E-2</v>
      </c>
      <c r="H338" s="17">
        <v>4.6500522412908897E-2</v>
      </c>
      <c r="I338" s="17">
        <v>5.4782362120044899E-2</v>
      </c>
      <c r="J338" s="17">
        <v>5.7197333870205702E-2</v>
      </c>
      <c r="K338" s="17">
        <v>5.9580007337502697E-2</v>
      </c>
      <c r="L338" s="17">
        <v>6.0754318012460902E-2</v>
      </c>
      <c r="M338" s="17"/>
      <c r="N338" s="17">
        <v>5.3764934906084902E-2</v>
      </c>
      <c r="O338" s="17">
        <v>5.4266488334714098E-2</v>
      </c>
      <c r="P338" s="17">
        <v>5.9663191988779798E-2</v>
      </c>
      <c r="Q338" s="17">
        <v>5.5041149942760402E-2</v>
      </c>
      <c r="R338" s="17"/>
      <c r="S338" s="17">
        <v>5.6458245076559499E-2</v>
      </c>
      <c r="T338" s="17">
        <v>4.2076970557781902E-2</v>
      </c>
      <c r="U338" s="17">
        <v>3.5005539785946498E-2</v>
      </c>
      <c r="V338" s="17">
        <v>8.0147649343594501E-2</v>
      </c>
      <c r="W338" s="17">
        <v>6.7781562000557405E-2</v>
      </c>
      <c r="X338" s="17">
        <v>6.2334409084022997E-2</v>
      </c>
      <c r="Y338" s="17">
        <v>4.2722512902541698E-2</v>
      </c>
      <c r="Z338" s="17">
        <v>5.1885071008039997E-2</v>
      </c>
      <c r="AA338" s="17">
        <v>4.8326999917747498E-2</v>
      </c>
      <c r="AB338" s="17">
        <v>5.1265041754297497E-2</v>
      </c>
      <c r="AC338" s="17">
        <v>5.55390419201717E-2</v>
      </c>
      <c r="AD338" s="17">
        <v>0.11232313740807801</v>
      </c>
      <c r="AE338" s="17"/>
      <c r="AF338" s="17">
        <v>4.6658760900354701E-2</v>
      </c>
      <c r="AG338" s="17">
        <v>6.6803744704481402E-2</v>
      </c>
      <c r="AH338" s="17"/>
      <c r="AI338" s="17">
        <v>5.29096782510491E-2</v>
      </c>
      <c r="AJ338" s="17">
        <v>5.6509884143793002E-2</v>
      </c>
      <c r="AK338" s="17"/>
      <c r="AL338" s="17">
        <v>4.7431538205996701E-2</v>
      </c>
      <c r="AM338" s="17">
        <v>5.7135843851046697E-2</v>
      </c>
      <c r="AN338" s="17"/>
      <c r="AO338" s="17">
        <v>5.4733067764513303E-2</v>
      </c>
      <c r="AP338" s="17">
        <v>5.5361538801663397E-2</v>
      </c>
      <c r="AQ338" s="17"/>
      <c r="AR338" s="17">
        <v>3.8258003430561502E-2</v>
      </c>
      <c r="AS338" s="17">
        <v>5.9817358884162598E-2</v>
      </c>
      <c r="AT338" s="17">
        <v>6.3108403504677904E-2</v>
      </c>
      <c r="AU338" s="17">
        <v>7.4154857592772197E-2</v>
      </c>
    </row>
    <row r="339" spans="2:47" x14ac:dyDescent="0.3">
      <c r="B339" t="s">
        <v>171</v>
      </c>
      <c r="C339" s="17">
        <v>7.2530994431464603E-3</v>
      </c>
      <c r="D339" s="17">
        <v>5.1525272770914102E-3</v>
      </c>
      <c r="E339" s="17">
        <v>9.3275759016963403E-3</v>
      </c>
      <c r="F339" s="17"/>
      <c r="G339" s="17">
        <v>9.8196125180076994E-3</v>
      </c>
      <c r="H339" s="17">
        <v>1.1760652618223E-2</v>
      </c>
      <c r="I339" s="17">
        <v>9.7085486692384294E-3</v>
      </c>
      <c r="J339" s="17">
        <v>5.2630200839866104E-3</v>
      </c>
      <c r="K339" s="17">
        <v>2.4620863060992302E-3</v>
      </c>
      <c r="L339" s="17">
        <v>4.71881979284573E-3</v>
      </c>
      <c r="M339" s="17"/>
      <c r="N339" s="17">
        <v>4.2019163982857698E-3</v>
      </c>
      <c r="O339" s="17">
        <v>1.11187646017972E-2</v>
      </c>
      <c r="P339" s="17">
        <v>5.6178606378899697E-3</v>
      </c>
      <c r="Q339" s="17">
        <v>8.0730333182121999E-3</v>
      </c>
      <c r="R339" s="17"/>
      <c r="S339" s="17">
        <v>9.0931580836570401E-3</v>
      </c>
      <c r="T339" s="17">
        <v>7.9275903388817091E-3</v>
      </c>
      <c r="U339" s="17">
        <v>5.1503965078201703E-3</v>
      </c>
      <c r="V339" s="17">
        <v>4.5490088265636303E-3</v>
      </c>
      <c r="W339" s="17">
        <v>1.2603660330592001E-2</v>
      </c>
      <c r="X339" s="17">
        <v>1.45965685675454E-2</v>
      </c>
      <c r="Y339" s="17">
        <v>5.8290579554329596E-3</v>
      </c>
      <c r="Z339" s="17">
        <v>1.2758619301798901E-2</v>
      </c>
      <c r="AA339" s="17">
        <v>8.6981557187380508E-3</v>
      </c>
      <c r="AB339" s="17">
        <v>0</v>
      </c>
      <c r="AC339" s="17">
        <v>0</v>
      </c>
      <c r="AD339" s="17">
        <v>0</v>
      </c>
      <c r="AE339" s="17"/>
      <c r="AF339" s="17">
        <v>7.5633341819378802E-3</v>
      </c>
      <c r="AG339" s="17">
        <v>6.8995937153507499E-3</v>
      </c>
      <c r="AH339" s="17"/>
      <c r="AI339" s="17">
        <v>8.0309362056531497E-3</v>
      </c>
      <c r="AJ339" s="17">
        <v>6.8648303145969402E-3</v>
      </c>
      <c r="AK339" s="17"/>
      <c r="AL339" s="17">
        <v>1.20065473966807E-2</v>
      </c>
      <c r="AM339" s="17">
        <v>6.1523375371325996E-3</v>
      </c>
      <c r="AN339" s="17"/>
      <c r="AO339" s="17">
        <v>7.6917107380834399E-3</v>
      </c>
      <c r="AP339" s="17">
        <v>7.2148692050223902E-3</v>
      </c>
      <c r="AQ339" s="17"/>
      <c r="AR339" s="17">
        <v>4.9878456022894998E-3</v>
      </c>
      <c r="AS339" s="17">
        <v>9.8826887693628501E-3</v>
      </c>
      <c r="AT339" s="17">
        <v>8.75398418226901E-3</v>
      </c>
      <c r="AU339" s="17">
        <v>5.2882617982820002E-3</v>
      </c>
    </row>
    <row r="340" spans="2:47" x14ac:dyDescent="0.3">
      <c r="B340" t="s">
        <v>172</v>
      </c>
      <c r="C340" s="17">
        <v>5.7660034483267598E-2</v>
      </c>
      <c r="D340" s="17">
        <v>5.3966053184737101E-2</v>
      </c>
      <c r="E340" s="17">
        <v>6.14790391165215E-2</v>
      </c>
      <c r="F340" s="17"/>
      <c r="G340" s="17">
        <v>8.0248864577200693E-2</v>
      </c>
      <c r="H340" s="17">
        <v>7.1058934246150202E-2</v>
      </c>
      <c r="I340" s="17">
        <v>5.9689227512276601E-2</v>
      </c>
      <c r="J340" s="17">
        <v>4.64475283305473E-2</v>
      </c>
      <c r="K340" s="17">
        <v>4.9346609272079102E-2</v>
      </c>
      <c r="L340" s="17">
        <v>4.4839637271535698E-2</v>
      </c>
      <c r="M340" s="17"/>
      <c r="N340" s="17">
        <v>4.47117207165506E-2</v>
      </c>
      <c r="O340" s="17">
        <v>5.6959148042438901E-2</v>
      </c>
      <c r="P340" s="17">
        <v>6.6905511926199895E-2</v>
      </c>
      <c r="Q340" s="17">
        <v>6.2375715962838099E-2</v>
      </c>
      <c r="R340" s="17"/>
      <c r="S340" s="17">
        <v>7.6644798541833398E-2</v>
      </c>
      <c r="T340" s="17">
        <v>5.7472065623885002E-2</v>
      </c>
      <c r="U340" s="17">
        <v>3.9060673798393397E-2</v>
      </c>
      <c r="V340" s="17">
        <v>4.82648485028144E-2</v>
      </c>
      <c r="W340" s="17">
        <v>4.1893140320190501E-2</v>
      </c>
      <c r="X340" s="17">
        <v>5.4045731091101598E-2</v>
      </c>
      <c r="Y340" s="17">
        <v>6.9026605604323096E-2</v>
      </c>
      <c r="Z340" s="17">
        <v>8.1595262759379797E-2</v>
      </c>
      <c r="AA340" s="17">
        <v>4.8795176616971497E-2</v>
      </c>
      <c r="AB340" s="17">
        <v>5.8682165274052601E-2</v>
      </c>
      <c r="AC340" s="17">
        <v>6.7448487072422597E-2</v>
      </c>
      <c r="AD340" s="17">
        <v>4.6242796048585701E-2</v>
      </c>
      <c r="AE340" s="17"/>
      <c r="AF340" s="17">
        <v>5.2800371853004097E-2</v>
      </c>
      <c r="AG340" s="17">
        <v>6.4039784481043194E-2</v>
      </c>
      <c r="AH340" s="17"/>
      <c r="AI340" s="17">
        <v>5.8624498125238698E-2</v>
      </c>
      <c r="AJ340" s="17">
        <v>5.7178607690608702E-2</v>
      </c>
      <c r="AK340" s="17"/>
      <c r="AL340" s="17">
        <v>4.9712671990329402E-2</v>
      </c>
      <c r="AM340" s="17">
        <v>5.9500415186080499E-2</v>
      </c>
      <c r="AN340" s="17"/>
      <c r="AO340" s="17">
        <v>5.23087570842483E-2</v>
      </c>
      <c r="AP340" s="17">
        <v>5.8126462529225403E-2</v>
      </c>
      <c r="AQ340" s="17"/>
      <c r="AR340" s="17">
        <v>5.49638701496033E-2</v>
      </c>
      <c r="AS340" s="17">
        <v>6.2478177315247102E-2</v>
      </c>
      <c r="AT340" s="17">
        <v>4.5813506207841997E-2</v>
      </c>
      <c r="AU340" s="17">
        <v>8.0821503288293295E-2</v>
      </c>
    </row>
    <row r="341" spans="2:47" x14ac:dyDescent="0.3">
      <c r="B341" t="s">
        <v>173</v>
      </c>
      <c r="C341" s="17">
        <v>0.1304043503492</v>
      </c>
      <c r="D341" s="17">
        <v>0.11811467041809</v>
      </c>
      <c r="E341" s="17">
        <v>0.142121329567541</v>
      </c>
      <c r="F341" s="17"/>
      <c r="G341" s="17">
        <v>0.127267199738615</v>
      </c>
      <c r="H341" s="17">
        <v>0.115111801527848</v>
      </c>
      <c r="I341" s="17">
        <v>0.15240257109403299</v>
      </c>
      <c r="J341" s="17">
        <v>0.122808637846209</v>
      </c>
      <c r="K341" s="17">
        <v>0.10011001506855401</v>
      </c>
      <c r="L341" s="17">
        <v>0.153433048314078</v>
      </c>
      <c r="M341" s="17"/>
      <c r="N341" s="17">
        <v>8.4295670876919804E-2</v>
      </c>
      <c r="O341" s="17">
        <v>0.11776796467023699</v>
      </c>
      <c r="P341" s="17">
        <v>0.13830743007600901</v>
      </c>
      <c r="Q341" s="17">
        <v>0.184060540449098</v>
      </c>
      <c r="R341" s="17"/>
      <c r="S341" s="17">
        <v>0.12896311478927699</v>
      </c>
      <c r="T341" s="17">
        <v>0.12086669197876899</v>
      </c>
      <c r="U341" s="17">
        <v>0.120845001476184</v>
      </c>
      <c r="V341" s="17">
        <v>0.12573119592506399</v>
      </c>
      <c r="W341" s="17">
        <v>0.10142196186406199</v>
      </c>
      <c r="X341" s="17">
        <v>0.121527277137053</v>
      </c>
      <c r="Y341" s="17">
        <v>0.14541881955890501</v>
      </c>
      <c r="Z341" s="17">
        <v>0.116086829060098</v>
      </c>
      <c r="AA341" s="17">
        <v>0.123388006937212</v>
      </c>
      <c r="AB341" s="17">
        <v>0.161559287807999</v>
      </c>
      <c r="AC341" s="17">
        <v>0.18132694999691401</v>
      </c>
      <c r="AD341" s="17">
        <v>0.13857999209227401</v>
      </c>
      <c r="AE341" s="17"/>
      <c r="AF341" s="17">
        <v>0.115195465024266</v>
      </c>
      <c r="AG341" s="17">
        <v>0.14801392548067799</v>
      </c>
      <c r="AH341" s="17"/>
      <c r="AI341" s="17">
        <v>8.7392246032506296E-2</v>
      </c>
      <c r="AJ341" s="17">
        <v>0.15187450072664499</v>
      </c>
      <c r="AK341" s="17"/>
      <c r="AL341" s="17">
        <v>0.112399400492032</v>
      </c>
      <c r="AM341" s="17">
        <v>0.134573779175643</v>
      </c>
      <c r="AN341" s="17"/>
      <c r="AO341" s="17">
        <v>8.1426374292928802E-2</v>
      </c>
      <c r="AP341" s="17">
        <v>0.134673368746766</v>
      </c>
      <c r="AQ341" s="17"/>
      <c r="AR341" s="17">
        <v>7.9231007126423697E-2</v>
      </c>
      <c r="AS341" s="17">
        <v>0.13724043552645701</v>
      </c>
      <c r="AT341" s="17">
        <v>0.13000722335642001</v>
      </c>
      <c r="AU341" s="17">
        <v>0.248053528475456</v>
      </c>
    </row>
    <row r="342" spans="2:47" x14ac:dyDescent="0.3">
      <c r="B342" t="s">
        <v>155</v>
      </c>
      <c r="C342" s="17">
        <v>8.4643309839413303E-3</v>
      </c>
      <c r="D342" s="17">
        <v>9.9604266753130499E-3</v>
      </c>
      <c r="E342" s="17">
        <v>7.0386998522164101E-3</v>
      </c>
      <c r="F342" s="17"/>
      <c r="G342" s="17">
        <v>1.3976370568166601E-2</v>
      </c>
      <c r="H342" s="17">
        <v>9.4643226948007905E-3</v>
      </c>
      <c r="I342" s="17">
        <v>1.0105809304411399E-2</v>
      </c>
      <c r="J342" s="17">
        <v>4.3300536248839401E-3</v>
      </c>
      <c r="K342" s="17">
        <v>7.2729149769951802E-3</v>
      </c>
      <c r="L342" s="17">
        <v>6.8187877341118301E-3</v>
      </c>
      <c r="M342" s="17"/>
      <c r="N342" s="17">
        <v>5.23378438528007E-3</v>
      </c>
      <c r="O342" s="17">
        <v>8.6643864199602103E-3</v>
      </c>
      <c r="P342" s="17">
        <v>1.27141226256585E-2</v>
      </c>
      <c r="Q342" s="17">
        <v>8.1312486658567992E-3</v>
      </c>
      <c r="R342" s="17"/>
      <c r="S342" s="17">
        <v>7.4252703260239104E-3</v>
      </c>
      <c r="T342" s="17">
        <v>8.7934234947335006E-3</v>
      </c>
      <c r="U342" s="17">
        <v>1.8508296631823601E-2</v>
      </c>
      <c r="V342" s="17">
        <v>3.29495093676851E-3</v>
      </c>
      <c r="W342" s="17">
        <v>4.4073991413912904E-3</v>
      </c>
      <c r="X342" s="17">
        <v>1.27223097364085E-2</v>
      </c>
      <c r="Y342" s="17">
        <v>0</v>
      </c>
      <c r="Z342" s="17">
        <v>7.71795841292852E-3</v>
      </c>
      <c r="AA342" s="17">
        <v>1.21388246769307E-2</v>
      </c>
      <c r="AB342" s="17">
        <v>3.9670210969002199E-3</v>
      </c>
      <c r="AC342" s="17">
        <v>2.0999101330668901E-2</v>
      </c>
      <c r="AD342" s="17">
        <v>0</v>
      </c>
      <c r="AE342" s="17"/>
      <c r="AF342" s="17">
        <v>7.2746806746226203E-3</v>
      </c>
      <c r="AG342" s="17">
        <v>8.9640111517193307E-3</v>
      </c>
      <c r="AH342" s="17"/>
      <c r="AI342" s="17">
        <v>6.9226326989585097E-3</v>
      </c>
      <c r="AJ342" s="17">
        <v>9.2338932860206308E-3</v>
      </c>
      <c r="AK342" s="17"/>
      <c r="AL342" s="17">
        <v>9.4371199399806895E-3</v>
      </c>
      <c r="AM342" s="17">
        <v>8.2390610249838594E-3</v>
      </c>
      <c r="AN342" s="17"/>
      <c r="AO342" s="17">
        <v>3.4406459505569699E-3</v>
      </c>
      <c r="AP342" s="17">
        <v>8.9022054238009005E-3</v>
      </c>
      <c r="AQ342" s="17"/>
      <c r="AR342" s="17">
        <v>4.8430409957481999E-3</v>
      </c>
      <c r="AS342" s="17">
        <v>5.5975968392343997E-3</v>
      </c>
      <c r="AT342" s="17">
        <v>1.1004853820759899E-2</v>
      </c>
      <c r="AU342" s="17">
        <v>1.7208925636300901E-2</v>
      </c>
    </row>
    <row r="343" spans="2:47" x14ac:dyDescent="0.3"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</row>
    <row r="344" spans="2:47" x14ac:dyDescent="0.3">
      <c r="B344" s="6" t="s">
        <v>203</v>
      </c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</row>
    <row r="345" spans="2:47" x14ac:dyDescent="0.3">
      <c r="B345" s="24" t="s">
        <v>71</v>
      </c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</row>
    <row r="346" spans="2:47" x14ac:dyDescent="0.3">
      <c r="B346" t="s">
        <v>164</v>
      </c>
      <c r="C346" s="17">
        <v>1.5181744973881001E-2</v>
      </c>
      <c r="D346" s="17">
        <v>2.1546339259172501E-2</v>
      </c>
      <c r="E346" s="17">
        <v>8.4069836201702206E-3</v>
      </c>
      <c r="F346" s="17"/>
      <c r="G346" s="17">
        <v>3.6164154526206298E-2</v>
      </c>
      <c r="H346" s="17">
        <v>3.3136727316100401E-2</v>
      </c>
      <c r="I346" s="17">
        <v>1.9032209442707001E-2</v>
      </c>
      <c r="J346" s="17">
        <v>2.1115424103416501E-3</v>
      </c>
      <c r="K346" s="17">
        <v>2.4438857267228701E-3</v>
      </c>
      <c r="L346" s="17">
        <v>2.71106563670493E-3</v>
      </c>
      <c r="M346" s="17"/>
      <c r="N346" s="17">
        <v>2.0762271045855901E-2</v>
      </c>
      <c r="O346" s="17">
        <v>9.3037907900311006E-3</v>
      </c>
      <c r="P346" s="17">
        <v>1.4006554256759601E-2</v>
      </c>
      <c r="Q346" s="17">
        <v>1.6517915726170899E-2</v>
      </c>
      <c r="R346" s="17"/>
      <c r="S346" s="17">
        <v>1.8938308376949702E-2</v>
      </c>
      <c r="T346" s="17">
        <v>3.9263448434812996E-3</v>
      </c>
      <c r="U346" s="17">
        <v>1.30492170609237E-2</v>
      </c>
      <c r="V346" s="17">
        <v>2.1072446472411001E-2</v>
      </c>
      <c r="W346" s="17">
        <v>1.6911292725077399E-2</v>
      </c>
      <c r="X346" s="17">
        <v>2.2713875639682302E-2</v>
      </c>
      <c r="Y346" s="17">
        <v>9.6171518128783801E-3</v>
      </c>
      <c r="Z346" s="17">
        <v>1.3770565754303001E-2</v>
      </c>
      <c r="AA346" s="17">
        <v>1.50183562446381E-2</v>
      </c>
      <c r="AB346" s="17">
        <v>2.6655239799564599E-2</v>
      </c>
      <c r="AC346" s="17">
        <v>3.3133216148306501E-3</v>
      </c>
      <c r="AD346" s="17">
        <v>1.06060962371342E-2</v>
      </c>
      <c r="AE346" s="17"/>
      <c r="AF346" s="17">
        <v>1.21057877778303E-2</v>
      </c>
      <c r="AG346" s="17">
        <v>1.9392772316115799E-2</v>
      </c>
      <c r="AH346" s="17"/>
      <c r="AI346" s="17">
        <v>2.6379582352526E-2</v>
      </c>
      <c r="AJ346" s="17">
        <v>9.5921730094056506E-3</v>
      </c>
      <c r="AK346" s="17"/>
      <c r="AL346" s="17">
        <v>1.7793802047944601E-2</v>
      </c>
      <c r="AM346" s="17">
        <v>1.4576867640297199E-2</v>
      </c>
      <c r="AN346" s="17"/>
      <c r="AO346" s="17">
        <v>2.6911261827236899E-2</v>
      </c>
      <c r="AP346" s="17">
        <v>1.4159376814282001E-2</v>
      </c>
      <c r="AQ346" s="17"/>
      <c r="AR346" s="17">
        <v>3.7696748635423501E-2</v>
      </c>
      <c r="AS346" s="17">
        <v>1.77180259303058E-3</v>
      </c>
      <c r="AT346" s="17">
        <v>4.0578492511471002E-3</v>
      </c>
      <c r="AU346" s="17">
        <v>4.8824662744891903E-3</v>
      </c>
    </row>
    <row r="347" spans="2:47" x14ac:dyDescent="0.3">
      <c r="B347" t="s">
        <v>165</v>
      </c>
      <c r="C347" s="17">
        <v>2.8102108926104399E-2</v>
      </c>
      <c r="D347" s="17">
        <v>3.5639638980664003E-2</v>
      </c>
      <c r="E347" s="17">
        <v>2.0864238831544601E-2</v>
      </c>
      <c r="F347" s="17"/>
      <c r="G347" s="17">
        <v>6.7702419695833196E-2</v>
      </c>
      <c r="H347" s="17">
        <v>3.8545987292817198E-2</v>
      </c>
      <c r="I347" s="17">
        <v>3.1352642075780902E-2</v>
      </c>
      <c r="J347" s="17">
        <v>1.9831050840572999E-2</v>
      </c>
      <c r="K347" s="17">
        <v>1.3198033188652E-2</v>
      </c>
      <c r="L347" s="17">
        <v>7.4609969229111504E-3</v>
      </c>
      <c r="M347" s="17"/>
      <c r="N347" s="17">
        <v>2.5528200143165598E-2</v>
      </c>
      <c r="O347" s="17">
        <v>1.8465071555665201E-2</v>
      </c>
      <c r="P347" s="17">
        <v>4.22029250256779E-2</v>
      </c>
      <c r="Q347" s="17">
        <v>2.8908075473644702E-2</v>
      </c>
      <c r="R347" s="17"/>
      <c r="S347" s="17">
        <v>4.7901852894543101E-2</v>
      </c>
      <c r="T347" s="17">
        <v>1.27161869463753E-2</v>
      </c>
      <c r="U347" s="17">
        <v>1.32524655758165E-2</v>
      </c>
      <c r="V347" s="17">
        <v>4.2322191291881799E-2</v>
      </c>
      <c r="W347" s="17">
        <v>1.8144806273156198E-2</v>
      </c>
      <c r="X347" s="17">
        <v>5.6219720595474601E-2</v>
      </c>
      <c r="Y347" s="17">
        <v>1.7283496667060302E-2</v>
      </c>
      <c r="Z347" s="17">
        <v>1.30767838829894E-2</v>
      </c>
      <c r="AA347" s="17">
        <v>1.7305673937914299E-2</v>
      </c>
      <c r="AB347" s="17">
        <v>2.44280196377386E-2</v>
      </c>
      <c r="AC347" s="17">
        <v>4.6249823666416001E-2</v>
      </c>
      <c r="AD347" s="17">
        <v>7.5869707428798299E-3</v>
      </c>
      <c r="AE347" s="17"/>
      <c r="AF347" s="17">
        <v>2.3977486011285899E-2</v>
      </c>
      <c r="AG347" s="17">
        <v>3.3811555094136699E-2</v>
      </c>
      <c r="AH347" s="17"/>
      <c r="AI347" s="17">
        <v>2.52821652629543E-2</v>
      </c>
      <c r="AJ347" s="17">
        <v>2.9509726978408299E-2</v>
      </c>
      <c r="AK347" s="17"/>
      <c r="AL347" s="17">
        <v>3.0548196564451301E-2</v>
      </c>
      <c r="AM347" s="17">
        <v>2.7535665342965601E-2</v>
      </c>
      <c r="AN347" s="17"/>
      <c r="AO347" s="17">
        <v>3.0341724437085701E-2</v>
      </c>
      <c r="AP347" s="17">
        <v>2.79068995567162E-2</v>
      </c>
      <c r="AQ347" s="17"/>
      <c r="AR347" s="17">
        <v>5.4442713195564103E-2</v>
      </c>
      <c r="AS347" s="17">
        <v>1.0976830165231301E-2</v>
      </c>
      <c r="AT347" s="17">
        <v>1.8152016370260898E-2</v>
      </c>
      <c r="AU347" s="17">
        <v>1.2143338831478801E-2</v>
      </c>
    </row>
    <row r="348" spans="2:47" x14ac:dyDescent="0.3">
      <c r="B348" t="s">
        <v>166</v>
      </c>
      <c r="C348" s="17">
        <v>5.6311935892845902E-2</v>
      </c>
      <c r="D348" s="17">
        <v>7.3309953064772504E-2</v>
      </c>
      <c r="E348" s="17">
        <v>3.9962809750318899E-2</v>
      </c>
      <c r="F348" s="17"/>
      <c r="G348" s="17">
        <v>8.8583305077375496E-2</v>
      </c>
      <c r="H348" s="17">
        <v>8.8845626528617994E-2</v>
      </c>
      <c r="I348" s="17">
        <v>5.1406778399536598E-2</v>
      </c>
      <c r="J348" s="17">
        <v>5.9147845468842199E-2</v>
      </c>
      <c r="K348" s="17">
        <v>3.6769166759519502E-2</v>
      </c>
      <c r="L348" s="17">
        <v>2.3325091667469499E-2</v>
      </c>
      <c r="M348" s="17"/>
      <c r="N348" s="17">
        <v>5.66128638485544E-2</v>
      </c>
      <c r="O348" s="17">
        <v>4.4050025065799601E-2</v>
      </c>
      <c r="P348" s="17">
        <v>6.2534146308465197E-2</v>
      </c>
      <c r="Q348" s="17">
        <v>6.4077944510659096E-2</v>
      </c>
      <c r="R348" s="17"/>
      <c r="S348" s="17">
        <v>7.0464502323456704E-2</v>
      </c>
      <c r="T348" s="17">
        <v>4.7007191459379802E-2</v>
      </c>
      <c r="U348" s="17">
        <v>4.2308758295676097E-2</v>
      </c>
      <c r="V348" s="17">
        <v>5.04191603336119E-2</v>
      </c>
      <c r="W348" s="17">
        <v>6.1586953715816101E-2</v>
      </c>
      <c r="X348" s="17">
        <v>6.09304820465165E-2</v>
      </c>
      <c r="Y348" s="17">
        <v>6.0669787444658597E-2</v>
      </c>
      <c r="Z348" s="17">
        <v>7.2479456493934599E-2</v>
      </c>
      <c r="AA348" s="17">
        <v>7.8103771492182894E-2</v>
      </c>
      <c r="AB348" s="17">
        <v>3.4812996781791401E-2</v>
      </c>
      <c r="AC348" s="17">
        <v>2.89862669637088E-2</v>
      </c>
      <c r="AD348" s="17">
        <v>5.6560517422473998E-2</v>
      </c>
      <c r="AE348" s="17"/>
      <c r="AF348" s="17">
        <v>5.3793550473752998E-2</v>
      </c>
      <c r="AG348" s="17">
        <v>6.01153702241966E-2</v>
      </c>
      <c r="AH348" s="17"/>
      <c r="AI348" s="17">
        <v>5.9554703140066501E-2</v>
      </c>
      <c r="AJ348" s="17">
        <v>5.4693258975198299E-2</v>
      </c>
      <c r="AK348" s="17"/>
      <c r="AL348" s="17">
        <v>6.6350728094082406E-2</v>
      </c>
      <c r="AM348" s="17">
        <v>5.3987240188689903E-2</v>
      </c>
      <c r="AN348" s="17"/>
      <c r="AO348" s="17">
        <v>7.80703390491609E-2</v>
      </c>
      <c r="AP348" s="17">
        <v>5.4415429935367098E-2</v>
      </c>
      <c r="AQ348" s="17"/>
      <c r="AR348" s="17">
        <v>8.5439251434768201E-2</v>
      </c>
      <c r="AS348" s="17">
        <v>4.6227808498442401E-2</v>
      </c>
      <c r="AT348" s="17">
        <v>3.6332187292194403E-2</v>
      </c>
      <c r="AU348" s="17">
        <v>4.2120815446133997E-2</v>
      </c>
    </row>
    <row r="349" spans="2:47" x14ac:dyDescent="0.3">
      <c r="B349" t="s">
        <v>167</v>
      </c>
      <c r="C349" s="17">
        <v>5.7234449501550898E-2</v>
      </c>
      <c r="D349" s="17">
        <v>7.6392898765178394E-2</v>
      </c>
      <c r="E349" s="17">
        <v>3.8380582359836997E-2</v>
      </c>
      <c r="F349" s="17"/>
      <c r="G349" s="17">
        <v>7.4478247425008401E-2</v>
      </c>
      <c r="H349" s="17">
        <v>8.0175245873212606E-2</v>
      </c>
      <c r="I349" s="17">
        <v>6.2485002046790999E-2</v>
      </c>
      <c r="J349" s="17">
        <v>6.7382795946999405E-2</v>
      </c>
      <c r="K349" s="17">
        <v>3.6656166922628297E-2</v>
      </c>
      <c r="L349" s="17">
        <v>2.84870868186364E-2</v>
      </c>
      <c r="M349" s="17"/>
      <c r="N349" s="17">
        <v>6.0664399348377002E-2</v>
      </c>
      <c r="O349" s="17">
        <v>5.92653391485145E-2</v>
      </c>
      <c r="P349" s="17">
        <v>6.0410438051729402E-2</v>
      </c>
      <c r="Q349" s="17">
        <v>4.94543424985898E-2</v>
      </c>
      <c r="R349" s="17"/>
      <c r="S349" s="17">
        <v>7.5309544047832702E-2</v>
      </c>
      <c r="T349" s="17">
        <v>5.4415463253730798E-2</v>
      </c>
      <c r="U349" s="17">
        <v>4.4556580447873598E-2</v>
      </c>
      <c r="V349" s="17">
        <v>6.03206222803465E-2</v>
      </c>
      <c r="W349" s="17">
        <v>6.8626620694789406E-2</v>
      </c>
      <c r="X349" s="17">
        <v>3.9258101911693599E-2</v>
      </c>
      <c r="Y349" s="17">
        <v>4.7758808770614197E-2</v>
      </c>
      <c r="Z349" s="17">
        <v>8.5225766946092602E-2</v>
      </c>
      <c r="AA349" s="17">
        <v>5.6676977638976701E-2</v>
      </c>
      <c r="AB349" s="17">
        <v>6.9148458252824702E-2</v>
      </c>
      <c r="AC349" s="17">
        <v>4.5728954403916097E-2</v>
      </c>
      <c r="AD349" s="17">
        <v>1.06737949993053E-2</v>
      </c>
      <c r="AE349" s="17"/>
      <c r="AF349" s="17">
        <v>5.5117927831971399E-2</v>
      </c>
      <c r="AG349" s="17">
        <v>6.0511284016338103E-2</v>
      </c>
      <c r="AH349" s="17"/>
      <c r="AI349" s="17">
        <v>6.36660918406807E-2</v>
      </c>
      <c r="AJ349" s="17">
        <v>5.4023996760658902E-2</v>
      </c>
      <c r="AK349" s="17"/>
      <c r="AL349" s="17">
        <v>4.0001211025780997E-2</v>
      </c>
      <c r="AM349" s="17">
        <v>6.1225172155256503E-2</v>
      </c>
      <c r="AN349" s="17"/>
      <c r="AO349" s="17">
        <v>6.6375332675223497E-2</v>
      </c>
      <c r="AP349" s="17">
        <v>5.64377118333063E-2</v>
      </c>
      <c r="AQ349" s="17"/>
      <c r="AR349" s="17">
        <v>7.0990558801834094E-2</v>
      </c>
      <c r="AS349" s="17">
        <v>5.7021578725328502E-2</v>
      </c>
      <c r="AT349" s="17">
        <v>4.3776461237142399E-2</v>
      </c>
      <c r="AU349" s="17">
        <v>5.1076217216782398E-2</v>
      </c>
    </row>
    <row r="350" spans="2:47" x14ac:dyDescent="0.3">
      <c r="B350" t="s">
        <v>168</v>
      </c>
      <c r="C350" s="17">
        <v>6.5343079975752796E-2</v>
      </c>
      <c r="D350" s="17">
        <v>8.0713307810623497E-2</v>
      </c>
      <c r="E350" s="17">
        <v>5.0252997103738199E-2</v>
      </c>
      <c r="F350" s="17"/>
      <c r="G350" s="17">
        <v>9.6961059462122398E-2</v>
      </c>
      <c r="H350" s="17">
        <v>7.3131808527696004E-2</v>
      </c>
      <c r="I350" s="17">
        <v>6.5721182037061898E-2</v>
      </c>
      <c r="J350" s="17">
        <v>6.8075307623119002E-2</v>
      </c>
      <c r="K350" s="17">
        <v>7.1275051327947495E-2</v>
      </c>
      <c r="L350" s="17">
        <v>3.1616118824456502E-2</v>
      </c>
      <c r="M350" s="17"/>
      <c r="N350" s="17">
        <v>6.6324251309608104E-2</v>
      </c>
      <c r="O350" s="17">
        <v>5.3918300935499403E-2</v>
      </c>
      <c r="P350" s="17">
        <v>8.4292145721607606E-2</v>
      </c>
      <c r="Q350" s="17">
        <v>5.9539691871009999E-2</v>
      </c>
      <c r="R350" s="17"/>
      <c r="S350" s="17">
        <v>6.8756812070906004E-2</v>
      </c>
      <c r="T350" s="17">
        <v>5.7604615620185401E-2</v>
      </c>
      <c r="U350" s="17">
        <v>6.1770743085182399E-2</v>
      </c>
      <c r="V350" s="17">
        <v>6.1405594456019098E-2</v>
      </c>
      <c r="W350" s="17">
        <v>6.8423007911827399E-2</v>
      </c>
      <c r="X350" s="17">
        <v>7.1727470936841994E-2</v>
      </c>
      <c r="Y350" s="17">
        <v>7.3921269586586402E-2</v>
      </c>
      <c r="Z350" s="17">
        <v>4.7060618766398901E-2</v>
      </c>
      <c r="AA350" s="17">
        <v>6.4173826710438198E-2</v>
      </c>
      <c r="AB350" s="17">
        <v>7.9452456337041705E-2</v>
      </c>
      <c r="AC350" s="17">
        <v>5.2263328289908997E-2</v>
      </c>
      <c r="AD350" s="17">
        <v>6.3215219443426104E-2</v>
      </c>
      <c r="AE350" s="17"/>
      <c r="AF350" s="17">
        <v>6.32395368261469E-2</v>
      </c>
      <c r="AG350" s="17">
        <v>6.7315078101509301E-2</v>
      </c>
      <c r="AH350" s="17"/>
      <c r="AI350" s="17">
        <v>7.6580494031547999E-2</v>
      </c>
      <c r="AJ350" s="17">
        <v>5.9733752706965799E-2</v>
      </c>
      <c r="AK350" s="17"/>
      <c r="AL350" s="17">
        <v>5.0301663863358097E-2</v>
      </c>
      <c r="AM350" s="17">
        <v>6.8826239575032006E-2</v>
      </c>
      <c r="AN350" s="17"/>
      <c r="AO350" s="17">
        <v>6.95993443062735E-2</v>
      </c>
      <c r="AP350" s="17">
        <v>6.4972095459956899E-2</v>
      </c>
      <c r="AQ350" s="17"/>
      <c r="AR350" s="17">
        <v>8.0140531969984399E-2</v>
      </c>
      <c r="AS350" s="17">
        <v>5.8101505525102799E-2</v>
      </c>
      <c r="AT350" s="17">
        <v>5.0929222223484803E-2</v>
      </c>
      <c r="AU350" s="17">
        <v>7.0667702546766895E-2</v>
      </c>
    </row>
    <row r="351" spans="2:47" x14ac:dyDescent="0.3">
      <c r="B351" t="s">
        <v>169</v>
      </c>
      <c r="C351" s="17">
        <v>5.8896959186996299E-2</v>
      </c>
      <c r="D351" s="17">
        <v>6.5082800109236394E-2</v>
      </c>
      <c r="E351" s="17">
        <v>5.3093430863844E-2</v>
      </c>
      <c r="F351" s="17"/>
      <c r="G351" s="17">
        <v>5.7761297134768401E-2</v>
      </c>
      <c r="H351" s="17">
        <v>4.7426927578390801E-2</v>
      </c>
      <c r="I351" s="17">
        <v>5.1338072330703297E-2</v>
      </c>
      <c r="J351" s="17">
        <v>5.63188129714415E-2</v>
      </c>
      <c r="K351" s="17">
        <v>6.08522202687053E-2</v>
      </c>
      <c r="L351" s="17">
        <v>7.5882882888557004E-2</v>
      </c>
      <c r="M351" s="17"/>
      <c r="N351" s="17">
        <v>7.2631811676828598E-2</v>
      </c>
      <c r="O351" s="17">
        <v>5.35012249177386E-2</v>
      </c>
      <c r="P351" s="17">
        <v>4.9336433365834098E-2</v>
      </c>
      <c r="Q351" s="17">
        <v>5.7895369411294098E-2</v>
      </c>
      <c r="R351" s="17"/>
      <c r="S351" s="17">
        <v>5.5752817435958099E-2</v>
      </c>
      <c r="T351" s="17">
        <v>7.1529681474230902E-2</v>
      </c>
      <c r="U351" s="17">
        <v>7.0600322207177393E-2</v>
      </c>
      <c r="V351" s="17">
        <v>6.9367908329476896E-2</v>
      </c>
      <c r="W351" s="17">
        <v>4.9558645701076799E-2</v>
      </c>
      <c r="X351" s="17">
        <v>5.7433875272509802E-2</v>
      </c>
      <c r="Y351" s="17">
        <v>4.5308487618990999E-2</v>
      </c>
      <c r="Z351" s="17">
        <v>4.6758618152047203E-2</v>
      </c>
      <c r="AA351" s="17">
        <v>6.7071425421550507E-2</v>
      </c>
      <c r="AB351" s="17">
        <v>5.8263088788696397E-2</v>
      </c>
      <c r="AC351" s="17">
        <v>4.0325607032447398E-2</v>
      </c>
      <c r="AD351" s="17">
        <v>3.77093129237921E-2</v>
      </c>
      <c r="AE351" s="17"/>
      <c r="AF351" s="17">
        <v>6.3776034930950701E-2</v>
      </c>
      <c r="AG351" s="17">
        <v>5.2404438964890797E-2</v>
      </c>
      <c r="AH351" s="17"/>
      <c r="AI351" s="17">
        <v>6.8032810657634196E-2</v>
      </c>
      <c r="AJ351" s="17">
        <v>5.4336659057144999E-2</v>
      </c>
      <c r="AK351" s="17"/>
      <c r="AL351" s="17">
        <v>7.8046651439380693E-2</v>
      </c>
      <c r="AM351" s="17">
        <v>5.4462440927962798E-2</v>
      </c>
      <c r="AN351" s="17"/>
      <c r="AO351" s="17">
        <v>8.4516325505609197E-2</v>
      </c>
      <c r="AP351" s="17">
        <v>5.6663923954538203E-2</v>
      </c>
      <c r="AQ351" s="17"/>
      <c r="AR351" s="17">
        <v>6.2011458356212003E-2</v>
      </c>
      <c r="AS351" s="17">
        <v>6.7728677721175107E-2</v>
      </c>
      <c r="AT351" s="17">
        <v>5.9041824288632902E-2</v>
      </c>
      <c r="AU351" s="17">
        <v>3.5554595545544701E-2</v>
      </c>
    </row>
    <row r="352" spans="2:47" x14ac:dyDescent="0.3">
      <c r="B352" t="s">
        <v>170</v>
      </c>
      <c r="C352" s="17">
        <v>0.108966901900641</v>
      </c>
      <c r="D352" s="17">
        <v>0.115195750947871</v>
      </c>
      <c r="E352" s="17">
        <v>0.103312037482479</v>
      </c>
      <c r="F352" s="17"/>
      <c r="G352" s="17">
        <v>7.0130139872839795E-2</v>
      </c>
      <c r="H352" s="17">
        <v>0.101959902486013</v>
      </c>
      <c r="I352" s="17">
        <v>0.105385132598177</v>
      </c>
      <c r="J352" s="17">
        <v>0.12459573121909601</v>
      </c>
      <c r="K352" s="17">
        <v>0.119228046494934</v>
      </c>
      <c r="L352" s="17">
        <v>0.123728258051479</v>
      </c>
      <c r="M352" s="17"/>
      <c r="N352" s="17">
        <v>0.10836710070488299</v>
      </c>
      <c r="O352" s="17">
        <v>0.126607689438167</v>
      </c>
      <c r="P352" s="17">
        <v>0.103321895484892</v>
      </c>
      <c r="Q352" s="17">
        <v>9.6904938334565593E-2</v>
      </c>
      <c r="R352" s="17"/>
      <c r="S352" s="17">
        <v>9.2018744239050307E-2</v>
      </c>
      <c r="T352" s="17">
        <v>0.122117805111416</v>
      </c>
      <c r="U352" s="17">
        <v>0.13241751450859801</v>
      </c>
      <c r="V352" s="17">
        <v>0.12497024786527899</v>
      </c>
      <c r="W352" s="17">
        <v>0.10071904117502301</v>
      </c>
      <c r="X352" s="17">
        <v>0.103574631010729</v>
      </c>
      <c r="Y352" s="17">
        <v>0.122231046913767</v>
      </c>
      <c r="Z352" s="17">
        <v>0.109714724345243</v>
      </c>
      <c r="AA352" s="17">
        <v>8.5503889140491202E-2</v>
      </c>
      <c r="AB352" s="17">
        <v>0.11462317521104901</v>
      </c>
      <c r="AC352" s="17">
        <v>6.9413629736805302E-2</v>
      </c>
      <c r="AD352" s="17">
        <v>0.154302324464032</v>
      </c>
      <c r="AE352" s="17"/>
      <c r="AF352" s="17">
        <v>0.110994407951331</v>
      </c>
      <c r="AG352" s="17">
        <v>0.10624352671232</v>
      </c>
      <c r="AH352" s="17"/>
      <c r="AI352" s="17">
        <v>0.101343787496017</v>
      </c>
      <c r="AJ352" s="17">
        <v>0.112772096164252</v>
      </c>
      <c r="AK352" s="17"/>
      <c r="AL352" s="17">
        <v>0.106208055651959</v>
      </c>
      <c r="AM352" s="17">
        <v>0.109605771387545</v>
      </c>
      <c r="AN352" s="17"/>
      <c r="AO352" s="17">
        <v>7.2501125267894595E-2</v>
      </c>
      <c r="AP352" s="17">
        <v>0.112145331959651</v>
      </c>
      <c r="AQ352" s="17"/>
      <c r="AR352" s="17">
        <v>9.7826588428813102E-2</v>
      </c>
      <c r="AS352" s="17">
        <v>0.118850215170598</v>
      </c>
      <c r="AT352" s="17">
        <v>0.119361844340915</v>
      </c>
      <c r="AU352" s="17">
        <v>9.8275875566425905E-2</v>
      </c>
    </row>
    <row r="353" spans="2:47" x14ac:dyDescent="0.3">
      <c r="B353" t="s">
        <v>171</v>
      </c>
      <c r="C353" s="17">
        <v>4.9409873427971103E-2</v>
      </c>
      <c r="D353" s="17">
        <v>4.3980236124561603E-2</v>
      </c>
      <c r="E353" s="17">
        <v>5.4495419096956703E-2</v>
      </c>
      <c r="F353" s="17"/>
      <c r="G353" s="17">
        <v>7.8956052697906204E-2</v>
      </c>
      <c r="H353" s="17">
        <v>4.2993040121662697E-2</v>
      </c>
      <c r="I353" s="17">
        <v>3.9507075691221902E-2</v>
      </c>
      <c r="J353" s="17">
        <v>4.3070864550057902E-2</v>
      </c>
      <c r="K353" s="17">
        <v>6.0853944285102102E-2</v>
      </c>
      <c r="L353" s="17">
        <v>4.0601720890140199E-2</v>
      </c>
      <c r="M353" s="17"/>
      <c r="N353" s="17">
        <v>4.8803885240019503E-2</v>
      </c>
      <c r="O353" s="17">
        <v>4.6039751754402003E-2</v>
      </c>
      <c r="P353" s="17">
        <v>5.1244854033207901E-2</v>
      </c>
      <c r="Q353" s="17">
        <v>5.1896169724416297E-2</v>
      </c>
      <c r="R353" s="17"/>
      <c r="S353" s="17">
        <v>2.61195417885745E-2</v>
      </c>
      <c r="T353" s="17">
        <v>5.5680050625058201E-2</v>
      </c>
      <c r="U353" s="17">
        <v>6.5875146064292706E-2</v>
      </c>
      <c r="V353" s="17">
        <v>4.5462008522630402E-2</v>
      </c>
      <c r="W353" s="17">
        <v>6.9856037312660296E-2</v>
      </c>
      <c r="X353" s="17">
        <v>6.2916791703889904E-2</v>
      </c>
      <c r="Y353" s="17">
        <v>4.4116420131329902E-2</v>
      </c>
      <c r="Z353" s="17">
        <v>6.77823684219203E-2</v>
      </c>
      <c r="AA353" s="17">
        <v>5.0807564734457897E-2</v>
      </c>
      <c r="AB353" s="17">
        <v>2.9746156907085802E-2</v>
      </c>
      <c r="AC353" s="17">
        <v>5.0766241029480803E-2</v>
      </c>
      <c r="AD353" s="17">
        <v>5.1833691457945703E-2</v>
      </c>
      <c r="AE353" s="17"/>
      <c r="AF353" s="17">
        <v>4.1875046041978302E-2</v>
      </c>
      <c r="AG353" s="17">
        <v>5.98242231358607E-2</v>
      </c>
      <c r="AH353" s="17"/>
      <c r="AI353" s="17">
        <v>3.5595934883602097E-2</v>
      </c>
      <c r="AJ353" s="17">
        <v>5.6305312341367299E-2</v>
      </c>
      <c r="AK353" s="17"/>
      <c r="AL353" s="17">
        <v>3.3800267690940501E-2</v>
      </c>
      <c r="AM353" s="17">
        <v>5.3024609411446703E-2</v>
      </c>
      <c r="AN353" s="17"/>
      <c r="AO353" s="17">
        <v>3.0954907403583701E-2</v>
      </c>
      <c r="AP353" s="17">
        <v>5.1018445194882203E-2</v>
      </c>
      <c r="AQ353" s="17"/>
      <c r="AR353" s="17">
        <v>5.1720431283345102E-2</v>
      </c>
      <c r="AS353" s="17">
        <v>5.9693287901031802E-2</v>
      </c>
      <c r="AT353" s="17">
        <v>4.7251275915554398E-2</v>
      </c>
      <c r="AU353" s="17">
        <v>3.0387045613471698E-2</v>
      </c>
    </row>
    <row r="354" spans="2:47" x14ac:dyDescent="0.3">
      <c r="B354" t="s">
        <v>172</v>
      </c>
      <c r="C354" s="17">
        <v>0.19129060174248599</v>
      </c>
      <c r="D354" s="17">
        <v>0.17929890410090199</v>
      </c>
      <c r="E354" s="17">
        <v>0.20370380325509499</v>
      </c>
      <c r="F354" s="17"/>
      <c r="G354" s="17">
        <v>0.18294695877226799</v>
      </c>
      <c r="H354" s="17">
        <v>0.195292126058355</v>
      </c>
      <c r="I354" s="17">
        <v>0.202696876382254</v>
      </c>
      <c r="J354" s="17">
        <v>0.18343930917715701</v>
      </c>
      <c r="K354" s="17">
        <v>0.20060428820568499</v>
      </c>
      <c r="L354" s="17">
        <v>0.184418829932054</v>
      </c>
      <c r="M354" s="17"/>
      <c r="N354" s="17">
        <v>0.19107820468800299</v>
      </c>
      <c r="O354" s="17">
        <v>0.19781334788942401</v>
      </c>
      <c r="P354" s="17">
        <v>0.184625150148544</v>
      </c>
      <c r="Q354" s="17">
        <v>0.19016913807408301</v>
      </c>
      <c r="R354" s="17"/>
      <c r="S354" s="17">
        <v>0.21965289789202599</v>
      </c>
      <c r="T354" s="17">
        <v>0.201182301790128</v>
      </c>
      <c r="U354" s="17">
        <v>0.19872041408003299</v>
      </c>
      <c r="V354" s="17">
        <v>0.17736986038633301</v>
      </c>
      <c r="W354" s="17">
        <v>0.20816785381460901</v>
      </c>
      <c r="X354" s="17">
        <v>0.173523199096113</v>
      </c>
      <c r="Y354" s="17">
        <v>0.20074506361097699</v>
      </c>
      <c r="Z354" s="17">
        <v>0.17709139167096399</v>
      </c>
      <c r="AA354" s="17">
        <v>0.16466649985482401</v>
      </c>
      <c r="AB354" s="17">
        <v>0.191806819303976</v>
      </c>
      <c r="AC354" s="17">
        <v>0.183997839580437</v>
      </c>
      <c r="AD354" s="17">
        <v>0.15375509006449201</v>
      </c>
      <c r="AE354" s="17"/>
      <c r="AF354" s="17">
        <v>0.188186916977405</v>
      </c>
      <c r="AG354" s="17">
        <v>0.195934599360643</v>
      </c>
      <c r="AH354" s="17"/>
      <c r="AI354" s="17">
        <v>0.20935088263910701</v>
      </c>
      <c r="AJ354" s="17">
        <v>0.18227553603320601</v>
      </c>
      <c r="AK354" s="17"/>
      <c r="AL354" s="17">
        <v>0.20114845243756799</v>
      </c>
      <c r="AM354" s="17">
        <v>0.18900780688990901</v>
      </c>
      <c r="AN354" s="17"/>
      <c r="AO354" s="17">
        <v>0.18567596583108401</v>
      </c>
      <c r="AP354" s="17">
        <v>0.19177998464336099</v>
      </c>
      <c r="AQ354" s="17"/>
      <c r="AR354" s="17">
        <v>0.19192996163130399</v>
      </c>
      <c r="AS354" s="17">
        <v>0.20420022094149201</v>
      </c>
      <c r="AT354" s="17">
        <v>0.18976726619906301</v>
      </c>
      <c r="AU354" s="17">
        <v>0.17061971065092699</v>
      </c>
    </row>
    <row r="355" spans="2:47" x14ac:dyDescent="0.3">
      <c r="B355" t="s">
        <v>173</v>
      </c>
      <c r="C355" s="17">
        <v>0.35803443454957001</v>
      </c>
      <c r="D355" s="17">
        <v>0.297084763552659</v>
      </c>
      <c r="E355" s="17">
        <v>0.416771064567453</v>
      </c>
      <c r="F355" s="17"/>
      <c r="G355" s="17">
        <v>0.22878787041788801</v>
      </c>
      <c r="H355" s="17">
        <v>0.28098787816155701</v>
      </c>
      <c r="I355" s="17">
        <v>0.36188920217605502</v>
      </c>
      <c r="J355" s="17">
        <v>0.36930387227445199</v>
      </c>
      <c r="K355" s="17">
        <v>0.38928885079201297</v>
      </c>
      <c r="L355" s="17">
        <v>0.47288822586693102</v>
      </c>
      <c r="M355" s="17"/>
      <c r="N355" s="17">
        <v>0.34096633401267601</v>
      </c>
      <c r="O355" s="17">
        <v>0.379809584643028</v>
      </c>
      <c r="P355" s="17">
        <v>0.33572640381799301</v>
      </c>
      <c r="Q355" s="17">
        <v>0.37098077089377102</v>
      </c>
      <c r="R355" s="17"/>
      <c r="S355" s="17">
        <v>0.313902116820102</v>
      </c>
      <c r="T355" s="17">
        <v>0.369600338661423</v>
      </c>
      <c r="U355" s="17">
        <v>0.33861020179614598</v>
      </c>
      <c r="V355" s="17">
        <v>0.33520755532250901</v>
      </c>
      <c r="W355" s="17">
        <v>0.32432122988386702</v>
      </c>
      <c r="X355" s="17">
        <v>0.32631799556200197</v>
      </c>
      <c r="Y355" s="17">
        <v>0.36983450314143301</v>
      </c>
      <c r="Z355" s="17">
        <v>0.36309415780260601</v>
      </c>
      <c r="AA355" s="17">
        <v>0.39667715221139099</v>
      </c>
      <c r="AB355" s="17">
        <v>0.35802522191820602</v>
      </c>
      <c r="AC355" s="17">
        <v>0.46244568983045198</v>
      </c>
      <c r="AD355" s="17">
        <v>0.45375698224451799</v>
      </c>
      <c r="AE355" s="17"/>
      <c r="AF355" s="17">
        <v>0.37544076648568597</v>
      </c>
      <c r="AG355" s="17">
        <v>0.334629900446689</v>
      </c>
      <c r="AH355" s="17"/>
      <c r="AI355" s="17">
        <v>0.32146103876479498</v>
      </c>
      <c r="AJ355" s="17">
        <v>0.37629060498780997</v>
      </c>
      <c r="AK355" s="17"/>
      <c r="AL355" s="17">
        <v>0.36165414633037302</v>
      </c>
      <c r="AM355" s="17">
        <v>0.35719621335139901</v>
      </c>
      <c r="AN355" s="17"/>
      <c r="AO355" s="17">
        <v>0.34863814222911299</v>
      </c>
      <c r="AP355" s="17">
        <v>0.35885343419012</v>
      </c>
      <c r="AQ355" s="17"/>
      <c r="AR355" s="17">
        <v>0.257107984616395</v>
      </c>
      <c r="AS355" s="17">
        <v>0.37165545793521199</v>
      </c>
      <c r="AT355" s="17">
        <v>0.41499006418958401</v>
      </c>
      <c r="AU355" s="17">
        <v>0.469511919740777</v>
      </c>
    </row>
    <row r="356" spans="2:47" x14ac:dyDescent="0.3">
      <c r="B356" t="s">
        <v>155</v>
      </c>
      <c r="C356" s="17">
        <v>1.12279099222011E-2</v>
      </c>
      <c r="D356" s="17">
        <v>1.1755407284359099E-2</v>
      </c>
      <c r="E356" s="17">
        <v>1.0756633068563899E-2</v>
      </c>
      <c r="F356" s="17"/>
      <c r="G356" s="17">
        <v>1.7528494917783601E-2</v>
      </c>
      <c r="H356" s="17">
        <v>1.7504730055576699E-2</v>
      </c>
      <c r="I356" s="17">
        <v>9.1858268197117492E-3</v>
      </c>
      <c r="J356" s="17">
        <v>6.7228675179205298E-3</v>
      </c>
      <c r="K356" s="17">
        <v>8.8303460280909404E-3</v>
      </c>
      <c r="L356" s="17">
        <v>8.8797225006596592E-3</v>
      </c>
      <c r="M356" s="17"/>
      <c r="N356" s="17">
        <v>8.2606779820285706E-3</v>
      </c>
      <c r="O356" s="17">
        <v>1.12258738617308E-2</v>
      </c>
      <c r="P356" s="17">
        <v>1.22990537852891E-2</v>
      </c>
      <c r="Q356" s="17">
        <v>1.36556434817953E-2</v>
      </c>
      <c r="R356" s="17"/>
      <c r="S356" s="17">
        <v>1.1182862110600199E-2</v>
      </c>
      <c r="T356" s="17">
        <v>4.2200202145906704E-3</v>
      </c>
      <c r="U356" s="17">
        <v>1.8838636878280302E-2</v>
      </c>
      <c r="V356" s="17">
        <v>1.2082404739501401E-2</v>
      </c>
      <c r="W356" s="17">
        <v>1.36845107920987E-2</v>
      </c>
      <c r="X356" s="17">
        <v>2.5383856224548199E-2</v>
      </c>
      <c r="Y356" s="17">
        <v>8.5139643017047295E-3</v>
      </c>
      <c r="Z356" s="17">
        <v>3.9455477635015499E-3</v>
      </c>
      <c r="AA356" s="17">
        <v>3.9948626131349699E-3</v>
      </c>
      <c r="AB356" s="17">
        <v>1.3038367062025699E-2</v>
      </c>
      <c r="AC356" s="17">
        <v>1.6509297851597701E-2</v>
      </c>
      <c r="AD356" s="17">
        <v>0</v>
      </c>
      <c r="AE356" s="17"/>
      <c r="AF356" s="17">
        <v>1.1492538691660699E-2</v>
      </c>
      <c r="AG356" s="17">
        <v>9.8172516272998604E-3</v>
      </c>
      <c r="AH356" s="17"/>
      <c r="AI356" s="17">
        <v>1.2752508931069001E-2</v>
      </c>
      <c r="AJ356" s="17">
        <v>1.04668829855815E-2</v>
      </c>
      <c r="AK356" s="17"/>
      <c r="AL356" s="17">
        <v>1.4146824854160999E-2</v>
      </c>
      <c r="AM356" s="17">
        <v>1.0551973129497299E-2</v>
      </c>
      <c r="AN356" s="17"/>
      <c r="AO356" s="17">
        <v>6.4155314677344696E-3</v>
      </c>
      <c r="AP356" s="17">
        <v>1.1647366457819599E-2</v>
      </c>
      <c r="AQ356" s="17"/>
      <c r="AR356" s="17">
        <v>1.06937716463558E-2</v>
      </c>
      <c r="AS356" s="17">
        <v>3.77261482335542E-3</v>
      </c>
      <c r="AT356" s="17">
        <v>1.6339988692020802E-2</v>
      </c>
      <c r="AU356" s="17">
        <v>1.4760312567202401E-2</v>
      </c>
    </row>
    <row r="357" spans="2:47" x14ac:dyDescent="0.3"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</row>
    <row r="358" spans="2:47" x14ac:dyDescent="0.3">
      <c r="B358" s="6" t="s">
        <v>204</v>
      </c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</row>
    <row r="359" spans="2:47" x14ac:dyDescent="0.3">
      <c r="B359" s="24" t="s">
        <v>71</v>
      </c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  <c r="AT359" s="17"/>
      <c r="AU359" s="17"/>
    </row>
    <row r="360" spans="2:47" x14ac:dyDescent="0.3">
      <c r="B360" t="s">
        <v>164</v>
      </c>
      <c r="C360" s="17">
        <v>0.17079876907081201</v>
      </c>
      <c r="D360" s="17">
        <v>0.17253368196038099</v>
      </c>
      <c r="E360" s="17">
        <v>0.169355239148932</v>
      </c>
      <c r="F360" s="17"/>
      <c r="G360" s="17">
        <v>0.25236792154026499</v>
      </c>
      <c r="H360" s="17">
        <v>0.27281031256218302</v>
      </c>
      <c r="I360" s="17">
        <v>0.22726084671223501</v>
      </c>
      <c r="J360" s="17">
        <v>0.14626787763761601</v>
      </c>
      <c r="K360" s="17">
        <v>0.10066247308880701</v>
      </c>
      <c r="L360" s="17">
        <v>5.4949011476647401E-2</v>
      </c>
      <c r="M360" s="17"/>
      <c r="N360" s="17">
        <v>0.17359381491327899</v>
      </c>
      <c r="O360" s="17">
        <v>0.156764411533513</v>
      </c>
      <c r="P360" s="17">
        <v>0.17522583099192701</v>
      </c>
      <c r="Q360" s="17">
        <v>0.180037115507132</v>
      </c>
      <c r="R360" s="17"/>
      <c r="S360" s="17">
        <v>0.16804841272734999</v>
      </c>
      <c r="T360" s="17">
        <v>0.14196891942781401</v>
      </c>
      <c r="U360" s="17">
        <v>0.14742887800201501</v>
      </c>
      <c r="V360" s="17">
        <v>0.181773911777595</v>
      </c>
      <c r="W360" s="17">
        <v>0.193040200432186</v>
      </c>
      <c r="X360" s="17">
        <v>0.23931076956625499</v>
      </c>
      <c r="Y360" s="17">
        <v>0.16402062181233201</v>
      </c>
      <c r="Z360" s="17">
        <v>0.17411219195316799</v>
      </c>
      <c r="AA360" s="17">
        <v>0.18894692307258301</v>
      </c>
      <c r="AB360" s="17">
        <v>0.14305031057821199</v>
      </c>
      <c r="AC360" s="17">
        <v>0.141193025087093</v>
      </c>
      <c r="AD360" s="17">
        <v>0.160604164207856</v>
      </c>
      <c r="AE360" s="17"/>
      <c r="AF360" s="17">
        <v>0.166546094903574</v>
      </c>
      <c r="AG360" s="17">
        <v>0.176803002322199</v>
      </c>
      <c r="AH360" s="17"/>
      <c r="AI360" s="17">
        <v>0.18883317689642201</v>
      </c>
      <c r="AJ360" s="17">
        <v>0.161796618301041</v>
      </c>
      <c r="AK360" s="17"/>
      <c r="AL360" s="17">
        <v>0.200419773456572</v>
      </c>
      <c r="AM360" s="17">
        <v>0.163939395924321</v>
      </c>
      <c r="AN360" s="17"/>
      <c r="AO360" s="17">
        <v>0.223436297498259</v>
      </c>
      <c r="AP360" s="17">
        <v>0.16621077676584201</v>
      </c>
      <c r="AQ360" s="17"/>
      <c r="AR360" s="17">
        <v>0.27162396977762199</v>
      </c>
      <c r="AS360" s="17">
        <v>6.7973688148595099E-2</v>
      </c>
      <c r="AT360" s="17">
        <v>0.177369211068091</v>
      </c>
      <c r="AU360" s="17">
        <v>8.0865138341235501E-2</v>
      </c>
    </row>
    <row r="361" spans="2:47" x14ac:dyDescent="0.3">
      <c r="B361" t="s">
        <v>165</v>
      </c>
      <c r="C361" s="17">
        <v>0.16349201266604699</v>
      </c>
      <c r="D361" s="17">
        <v>0.15964611794921801</v>
      </c>
      <c r="E361" s="17">
        <v>0.167468515720648</v>
      </c>
      <c r="F361" s="17"/>
      <c r="G361" s="17">
        <v>0.21083347688654</v>
      </c>
      <c r="H361" s="17">
        <v>0.20227214965995899</v>
      </c>
      <c r="I361" s="17">
        <v>0.20294333192977701</v>
      </c>
      <c r="J361" s="17">
        <v>0.18136945328007401</v>
      </c>
      <c r="K361" s="17">
        <v>0.11415493731814499</v>
      </c>
      <c r="L361" s="17">
        <v>8.7157944929779907E-2</v>
      </c>
      <c r="M361" s="17"/>
      <c r="N361" s="17">
        <v>0.175799419757526</v>
      </c>
      <c r="O361" s="17">
        <v>0.16116146374138199</v>
      </c>
      <c r="P361" s="17">
        <v>0.179907378051721</v>
      </c>
      <c r="Q361" s="17">
        <v>0.13964990966865001</v>
      </c>
      <c r="R361" s="17"/>
      <c r="S361" s="17">
        <v>0.19414477938447799</v>
      </c>
      <c r="T361" s="17">
        <v>0.17163234815115999</v>
      </c>
      <c r="U361" s="17">
        <v>0.17527667833653501</v>
      </c>
      <c r="V361" s="17">
        <v>0.159531166903191</v>
      </c>
      <c r="W361" s="17">
        <v>0.16171354505704699</v>
      </c>
      <c r="X361" s="17">
        <v>0.15187394146761901</v>
      </c>
      <c r="Y361" s="17">
        <v>0.15164628799589</v>
      </c>
      <c r="Z361" s="17">
        <v>0.18025647535735401</v>
      </c>
      <c r="AA361" s="17">
        <v>0.15067490872338399</v>
      </c>
      <c r="AB361" s="17">
        <v>0.146722392370184</v>
      </c>
      <c r="AC361" s="17">
        <v>0.1331136759847</v>
      </c>
      <c r="AD361" s="17">
        <v>0.161780582421579</v>
      </c>
      <c r="AE361" s="17"/>
      <c r="AF361" s="17">
        <v>0.17433000559634099</v>
      </c>
      <c r="AG361" s="17">
        <v>0.15041363338427</v>
      </c>
      <c r="AH361" s="17"/>
      <c r="AI361" s="17">
        <v>0.17112603283241301</v>
      </c>
      <c r="AJ361" s="17">
        <v>0.159681374624497</v>
      </c>
      <c r="AK361" s="17"/>
      <c r="AL361" s="17">
        <v>0.16082583087785701</v>
      </c>
      <c r="AM361" s="17">
        <v>0.164109423727583</v>
      </c>
      <c r="AN361" s="17"/>
      <c r="AO361" s="17">
        <v>0.13577379004582901</v>
      </c>
      <c r="AP361" s="17">
        <v>0.16590798841354601</v>
      </c>
      <c r="AQ361" s="17"/>
      <c r="AR361" s="17">
        <v>0.205345400772142</v>
      </c>
      <c r="AS361" s="17">
        <v>0.118825299415106</v>
      </c>
      <c r="AT361" s="17">
        <v>0.19146435507103901</v>
      </c>
      <c r="AU361" s="17">
        <v>7.6970420432969894E-2</v>
      </c>
    </row>
    <row r="362" spans="2:47" x14ac:dyDescent="0.3">
      <c r="B362" t="s">
        <v>166</v>
      </c>
      <c r="C362" s="17">
        <v>0.26725718920105201</v>
      </c>
      <c r="D362" s="17">
        <v>0.28902743739322001</v>
      </c>
      <c r="E362" s="17">
        <v>0.24468165156716901</v>
      </c>
      <c r="F362" s="17"/>
      <c r="G362" s="17">
        <v>0.23702390471843501</v>
      </c>
      <c r="H362" s="17">
        <v>0.311761584428278</v>
      </c>
      <c r="I362" s="17">
        <v>0.30327662554226897</v>
      </c>
      <c r="J362" s="17">
        <v>0.31271086209667398</v>
      </c>
      <c r="K362" s="17">
        <v>0.26761968338530701</v>
      </c>
      <c r="L362" s="17">
        <v>0.18478642889779401</v>
      </c>
      <c r="M362" s="17"/>
      <c r="N362" s="17">
        <v>0.287358330644361</v>
      </c>
      <c r="O362" s="17">
        <v>0.27483944867031801</v>
      </c>
      <c r="P362" s="17">
        <v>0.28592754649958002</v>
      </c>
      <c r="Q362" s="17">
        <v>0.22142695223544501</v>
      </c>
      <c r="R362" s="17"/>
      <c r="S362" s="17">
        <v>0.26949721325982801</v>
      </c>
      <c r="T362" s="17">
        <v>0.245138199221339</v>
      </c>
      <c r="U362" s="17">
        <v>0.259361391833417</v>
      </c>
      <c r="V362" s="17">
        <v>0.28368556269116701</v>
      </c>
      <c r="W362" s="17">
        <v>0.26638084484722702</v>
      </c>
      <c r="X362" s="17">
        <v>0.22041303723758299</v>
      </c>
      <c r="Y362" s="17">
        <v>0.26947234687787702</v>
      </c>
      <c r="Z362" s="17">
        <v>0.26656779636121403</v>
      </c>
      <c r="AA362" s="17">
        <v>0.29229321796005298</v>
      </c>
      <c r="AB362" s="17">
        <v>0.308437970819537</v>
      </c>
      <c r="AC362" s="17">
        <v>0.27684605777028098</v>
      </c>
      <c r="AD362" s="17">
        <v>0.23093063590568999</v>
      </c>
      <c r="AE362" s="17"/>
      <c r="AF362" s="17">
        <v>0.264838036334751</v>
      </c>
      <c r="AG362" s="17">
        <v>0.27169860083344499</v>
      </c>
      <c r="AH362" s="17"/>
      <c r="AI362" s="17">
        <v>0.30138001609436799</v>
      </c>
      <c r="AJ362" s="17">
        <v>0.25022425774276402</v>
      </c>
      <c r="AK362" s="17"/>
      <c r="AL362" s="17">
        <v>0.29901894027199599</v>
      </c>
      <c r="AM362" s="17">
        <v>0.25990208065901099</v>
      </c>
      <c r="AN362" s="17"/>
      <c r="AO362" s="17">
        <v>0.34090497833790501</v>
      </c>
      <c r="AP362" s="17">
        <v>0.26083790053130301</v>
      </c>
      <c r="AQ362" s="17"/>
      <c r="AR362" s="17">
        <v>0.28288827435209202</v>
      </c>
      <c r="AS362" s="17">
        <v>0.258599498337172</v>
      </c>
      <c r="AT362" s="17">
        <v>0.28440782994586</v>
      </c>
      <c r="AU362" s="17">
        <v>0.20715184797333999</v>
      </c>
    </row>
    <row r="363" spans="2:47" x14ac:dyDescent="0.3">
      <c r="B363" t="s">
        <v>167</v>
      </c>
      <c r="C363" s="17">
        <v>7.9634505383432599E-2</v>
      </c>
      <c r="D363" s="17">
        <v>8.0359013820223701E-2</v>
      </c>
      <c r="E363" s="17">
        <v>7.9231618239389803E-2</v>
      </c>
      <c r="F363" s="17"/>
      <c r="G363" s="17">
        <v>0.105157249075204</v>
      </c>
      <c r="H363" s="17">
        <v>6.6066925844634194E-2</v>
      </c>
      <c r="I363" s="17">
        <v>6.3755310422029504E-2</v>
      </c>
      <c r="J363" s="17">
        <v>7.8655068854113705E-2</v>
      </c>
      <c r="K363" s="17">
        <v>6.5295979416471195E-2</v>
      </c>
      <c r="L363" s="17">
        <v>9.7059192555724594E-2</v>
      </c>
      <c r="M363" s="17"/>
      <c r="N363" s="17">
        <v>8.0966308972692996E-2</v>
      </c>
      <c r="O363" s="17">
        <v>7.8354246523789403E-2</v>
      </c>
      <c r="P363" s="17">
        <v>7.8704499276166504E-2</v>
      </c>
      <c r="Q363" s="17">
        <v>7.8491101679641198E-2</v>
      </c>
      <c r="R363" s="17"/>
      <c r="S363" s="17">
        <v>6.9657752895455893E-2</v>
      </c>
      <c r="T363" s="17">
        <v>8.62135111168809E-2</v>
      </c>
      <c r="U363" s="17">
        <v>8.1377346282080598E-2</v>
      </c>
      <c r="V363" s="17">
        <v>6.7214145940596798E-2</v>
      </c>
      <c r="W363" s="17">
        <v>7.6648414732474496E-2</v>
      </c>
      <c r="X363" s="17">
        <v>7.0900822283394102E-2</v>
      </c>
      <c r="Y363" s="17">
        <v>7.7377542197216598E-2</v>
      </c>
      <c r="Z363" s="17">
        <v>0.105780465674247</v>
      </c>
      <c r="AA363" s="17">
        <v>8.5442743283753106E-2</v>
      </c>
      <c r="AB363" s="17">
        <v>8.7491490826295704E-2</v>
      </c>
      <c r="AC363" s="17">
        <v>8.1928845244015905E-2</v>
      </c>
      <c r="AD363" s="17">
        <v>8.5952254380340695E-2</v>
      </c>
      <c r="AE363" s="17"/>
      <c r="AF363" s="17">
        <v>8.1433329395586604E-2</v>
      </c>
      <c r="AG363" s="17">
        <v>7.6583281545892196E-2</v>
      </c>
      <c r="AH363" s="17"/>
      <c r="AI363" s="17">
        <v>9.5500565313660093E-2</v>
      </c>
      <c r="AJ363" s="17">
        <v>7.1714718662666793E-2</v>
      </c>
      <c r="AK363" s="17"/>
      <c r="AL363" s="17">
        <v>7.5866507203583997E-2</v>
      </c>
      <c r="AM363" s="17">
        <v>8.0507065449062998E-2</v>
      </c>
      <c r="AN363" s="17"/>
      <c r="AO363" s="17">
        <v>7.40908002916848E-2</v>
      </c>
      <c r="AP363" s="17">
        <v>8.0117705812134704E-2</v>
      </c>
      <c r="AQ363" s="17"/>
      <c r="AR363" s="17">
        <v>6.6091337955791196E-2</v>
      </c>
      <c r="AS363" s="17">
        <v>0.102206189606833</v>
      </c>
      <c r="AT363" s="17">
        <v>8.6540986017646801E-2</v>
      </c>
      <c r="AU363" s="17">
        <v>6.0393702431414398E-2</v>
      </c>
    </row>
    <row r="364" spans="2:47" x14ac:dyDescent="0.3">
      <c r="B364" t="s">
        <v>168</v>
      </c>
      <c r="C364" s="17">
        <v>6.39360326035711E-2</v>
      </c>
      <c r="D364" s="17">
        <v>5.7576323160506503E-2</v>
      </c>
      <c r="E364" s="17">
        <v>6.9745838326997697E-2</v>
      </c>
      <c r="F364" s="17"/>
      <c r="G364" s="17">
        <v>8.5871734486062307E-2</v>
      </c>
      <c r="H364" s="17">
        <v>6.4064570392398504E-2</v>
      </c>
      <c r="I364" s="17">
        <v>5.7942726901809599E-2</v>
      </c>
      <c r="J364" s="17">
        <v>5.0771375486400698E-2</v>
      </c>
      <c r="K364" s="17">
        <v>6.4236864987413003E-2</v>
      </c>
      <c r="L364" s="17">
        <v>6.4657681302438597E-2</v>
      </c>
      <c r="M364" s="17"/>
      <c r="N364" s="17">
        <v>5.9266160864625397E-2</v>
      </c>
      <c r="O364" s="17">
        <v>6.2262783549716899E-2</v>
      </c>
      <c r="P364" s="17">
        <v>6.3574097736721596E-2</v>
      </c>
      <c r="Q364" s="17">
        <v>7.1963483240283899E-2</v>
      </c>
      <c r="R364" s="17"/>
      <c r="S364" s="17">
        <v>8.6462270846841494E-2</v>
      </c>
      <c r="T364" s="17">
        <v>7.1737376860753502E-2</v>
      </c>
      <c r="U364" s="17">
        <v>4.3589848719818698E-2</v>
      </c>
      <c r="V364" s="17">
        <v>6.0905123245041701E-2</v>
      </c>
      <c r="W364" s="17">
        <v>5.9326985662175299E-2</v>
      </c>
      <c r="X364" s="17">
        <v>7.5394851643653005E-2</v>
      </c>
      <c r="Y364" s="17">
        <v>5.6599892449966403E-2</v>
      </c>
      <c r="Z364" s="17">
        <v>4.53928248305486E-2</v>
      </c>
      <c r="AA364" s="17">
        <v>3.94563229935289E-2</v>
      </c>
      <c r="AB364" s="17">
        <v>6.5970368426936696E-2</v>
      </c>
      <c r="AC364" s="17">
        <v>7.661229375643E-2</v>
      </c>
      <c r="AD364" s="17">
        <v>7.1487017381349605E-2</v>
      </c>
      <c r="AE364" s="17"/>
      <c r="AF364" s="17">
        <v>6.44627454503853E-2</v>
      </c>
      <c r="AG364" s="17">
        <v>6.3754326603081002E-2</v>
      </c>
      <c r="AH364" s="17"/>
      <c r="AI364" s="17">
        <v>6.9579111550988698E-2</v>
      </c>
      <c r="AJ364" s="17">
        <v>6.1119203352419403E-2</v>
      </c>
      <c r="AK364" s="17"/>
      <c r="AL364" s="17">
        <v>6.1187355649295803E-2</v>
      </c>
      <c r="AM364" s="17">
        <v>6.4572547174211306E-2</v>
      </c>
      <c r="AN364" s="17"/>
      <c r="AO364" s="17">
        <v>6.3954190861964605E-2</v>
      </c>
      <c r="AP364" s="17">
        <v>6.3934449893434997E-2</v>
      </c>
      <c r="AQ364" s="17"/>
      <c r="AR364" s="17">
        <v>5.3260566203070299E-2</v>
      </c>
      <c r="AS364" s="17">
        <v>6.3305018319366094E-2</v>
      </c>
      <c r="AT364" s="17">
        <v>7.0062071021714897E-2</v>
      </c>
      <c r="AU364" s="17">
        <v>7.9084779369303998E-2</v>
      </c>
    </row>
    <row r="365" spans="2:47" x14ac:dyDescent="0.3">
      <c r="B365" t="s">
        <v>169</v>
      </c>
      <c r="C365" s="17">
        <v>2.4916297962614301E-2</v>
      </c>
      <c r="D365" s="17">
        <v>2.0503188293313698E-2</v>
      </c>
      <c r="E365" s="17">
        <v>2.9311419392111002E-2</v>
      </c>
      <c r="F365" s="17"/>
      <c r="G365" s="17">
        <v>1.7668140904016898E-2</v>
      </c>
      <c r="H365" s="17">
        <v>1.25114079196833E-2</v>
      </c>
      <c r="I365" s="17">
        <v>2.5036740406636299E-2</v>
      </c>
      <c r="J365" s="17">
        <v>2.8209127167838601E-2</v>
      </c>
      <c r="K365" s="17">
        <v>2.5360235804642198E-2</v>
      </c>
      <c r="L365" s="17">
        <v>3.6716496437807403E-2</v>
      </c>
      <c r="M365" s="17"/>
      <c r="N365" s="17">
        <v>3.01738063862758E-2</v>
      </c>
      <c r="O365" s="17">
        <v>2.3945960788827301E-2</v>
      </c>
      <c r="P365" s="17">
        <v>1.99266446016707E-2</v>
      </c>
      <c r="Q365" s="17">
        <v>2.2501771222933099E-2</v>
      </c>
      <c r="R365" s="17"/>
      <c r="S365" s="17">
        <v>2.17006767650498E-2</v>
      </c>
      <c r="T365" s="17">
        <v>4.1871363353919201E-2</v>
      </c>
      <c r="U365" s="17">
        <v>1.5826121896081399E-2</v>
      </c>
      <c r="V365" s="17">
        <v>2.7834884798474999E-2</v>
      </c>
      <c r="W365" s="17">
        <v>1.85424379032352E-2</v>
      </c>
      <c r="X365" s="17">
        <v>2.7969208236660999E-2</v>
      </c>
      <c r="Y365" s="17">
        <v>3.1837932931920797E-2</v>
      </c>
      <c r="Z365" s="17">
        <v>2.2121794924808501E-2</v>
      </c>
      <c r="AA365" s="17">
        <v>2.09501077227425E-2</v>
      </c>
      <c r="AB365" s="17">
        <v>2.1772384069373801E-2</v>
      </c>
      <c r="AC365" s="17">
        <v>1.18956353029305E-2</v>
      </c>
      <c r="AD365" s="17">
        <v>1.8541586788542098E-2</v>
      </c>
      <c r="AE365" s="17"/>
      <c r="AF365" s="17">
        <v>2.6427841878032401E-2</v>
      </c>
      <c r="AG365" s="17">
        <v>2.3109435217271899E-2</v>
      </c>
      <c r="AH365" s="17"/>
      <c r="AI365" s="17">
        <v>2.54393048978033E-2</v>
      </c>
      <c r="AJ365" s="17">
        <v>2.46552310437704E-2</v>
      </c>
      <c r="AK365" s="17"/>
      <c r="AL365" s="17">
        <v>2.69997218818522E-2</v>
      </c>
      <c r="AM365" s="17">
        <v>2.4433836871887601E-2</v>
      </c>
      <c r="AN365" s="17"/>
      <c r="AO365" s="17">
        <v>3.3432391693885698E-2</v>
      </c>
      <c r="AP365" s="17">
        <v>2.41740181923677E-2</v>
      </c>
      <c r="AQ365" s="17"/>
      <c r="AR365" s="17">
        <v>1.6936222791636101E-2</v>
      </c>
      <c r="AS365" s="17">
        <v>2.5523910438137901E-2</v>
      </c>
      <c r="AT365" s="17">
        <v>2.7974491007205799E-2</v>
      </c>
      <c r="AU365" s="17">
        <v>3.7550690404265799E-2</v>
      </c>
    </row>
    <row r="366" spans="2:47" x14ac:dyDescent="0.3">
      <c r="B366" t="s">
        <v>170</v>
      </c>
      <c r="C366" s="17">
        <v>2.0484129400107898E-2</v>
      </c>
      <c r="D366" s="17">
        <v>1.8004366907473798E-2</v>
      </c>
      <c r="E366" s="17">
        <v>2.2978461009044601E-2</v>
      </c>
      <c r="F366" s="17"/>
      <c r="G366" s="17">
        <v>2.4563644627012701E-2</v>
      </c>
      <c r="H366" s="17">
        <v>9.3299633975744006E-3</v>
      </c>
      <c r="I366" s="17">
        <v>2.01780023467488E-2</v>
      </c>
      <c r="J366" s="17">
        <v>2.1518851317362201E-2</v>
      </c>
      <c r="K366" s="17">
        <v>2.4457513109351198E-2</v>
      </c>
      <c r="L366" s="17">
        <v>2.3590586986125501E-2</v>
      </c>
      <c r="M366" s="17"/>
      <c r="N366" s="17">
        <v>1.7390495832081899E-2</v>
      </c>
      <c r="O366" s="17">
        <v>1.7024498313239499E-2</v>
      </c>
      <c r="P366" s="17">
        <v>1.66881979413195E-2</v>
      </c>
      <c r="Q366" s="17">
        <v>3.1056672009312801E-2</v>
      </c>
      <c r="R366" s="17"/>
      <c r="S366" s="17">
        <v>1.86059491029998E-2</v>
      </c>
      <c r="T366" s="17">
        <v>2.7609235669451698E-2</v>
      </c>
      <c r="U366" s="17">
        <v>1.32767263703622E-2</v>
      </c>
      <c r="V366" s="17">
        <v>2.9967241738045599E-2</v>
      </c>
      <c r="W366" s="17">
        <v>3.1270699176950301E-2</v>
      </c>
      <c r="X366" s="17">
        <v>1.52307140114277E-2</v>
      </c>
      <c r="Y366" s="17">
        <v>2.5483434070635101E-2</v>
      </c>
      <c r="Z366" s="17">
        <v>3.49499177947886E-2</v>
      </c>
      <c r="AA366" s="17">
        <v>1.1485919573898299E-2</v>
      </c>
      <c r="AB366" s="17">
        <v>5.6059896707175202E-3</v>
      </c>
      <c r="AC366" s="17">
        <v>2.3802057027234699E-2</v>
      </c>
      <c r="AD366" s="17">
        <v>1.9185763344584699E-2</v>
      </c>
      <c r="AE366" s="17"/>
      <c r="AF366" s="17">
        <v>1.77071503578673E-2</v>
      </c>
      <c r="AG366" s="17">
        <v>2.4340797593126601E-2</v>
      </c>
      <c r="AH366" s="17"/>
      <c r="AI366" s="17">
        <v>1.4373748656240099E-2</v>
      </c>
      <c r="AJ366" s="17">
        <v>2.3534219497266199E-2</v>
      </c>
      <c r="AK366" s="17"/>
      <c r="AL366" s="17">
        <v>2.0340570638187099E-2</v>
      </c>
      <c r="AM366" s="17">
        <v>2.05173734827068E-2</v>
      </c>
      <c r="AN366" s="17"/>
      <c r="AO366" s="17">
        <v>2.9548613679535201E-3</v>
      </c>
      <c r="AP366" s="17">
        <v>2.2012015477702401E-2</v>
      </c>
      <c r="AQ366" s="17"/>
      <c r="AR366" s="17">
        <v>1.32717532076237E-2</v>
      </c>
      <c r="AS366" s="17">
        <v>3.2059391727669001E-2</v>
      </c>
      <c r="AT366" s="17">
        <v>1.8109674555912201E-2</v>
      </c>
      <c r="AU366" s="17">
        <v>2.3616692819036798E-2</v>
      </c>
    </row>
    <row r="367" spans="2:47" x14ac:dyDescent="0.3">
      <c r="B367" t="s">
        <v>171</v>
      </c>
      <c r="C367" s="17">
        <v>2.86010597846224E-3</v>
      </c>
      <c r="D367" s="17">
        <v>2.7698690787109101E-3</v>
      </c>
      <c r="E367" s="17">
        <v>2.95892186165764E-3</v>
      </c>
      <c r="F367" s="17"/>
      <c r="G367" s="17">
        <v>1.54393717729698E-3</v>
      </c>
      <c r="H367" s="17">
        <v>5.8887100714071997E-3</v>
      </c>
      <c r="I367" s="17">
        <v>3.1247975777203901E-3</v>
      </c>
      <c r="J367" s="17">
        <v>1.89167257142708E-3</v>
      </c>
      <c r="K367" s="17">
        <v>2.5504448841377099E-3</v>
      </c>
      <c r="L367" s="17">
        <v>2.0492477160115301E-3</v>
      </c>
      <c r="M367" s="17"/>
      <c r="N367" s="17">
        <v>2.6055248507837799E-3</v>
      </c>
      <c r="O367" s="17">
        <v>2.8549052460092E-3</v>
      </c>
      <c r="P367" s="17">
        <v>3.18664739928499E-3</v>
      </c>
      <c r="Q367" s="17">
        <v>2.8947583201915299E-3</v>
      </c>
      <c r="R367" s="17"/>
      <c r="S367" s="17">
        <v>1.1902417048796699E-3</v>
      </c>
      <c r="T367" s="17">
        <v>4.1181393223755402E-3</v>
      </c>
      <c r="U367" s="17">
        <v>4.1634641169990003E-3</v>
      </c>
      <c r="V367" s="17">
        <v>3.5751036871997902E-3</v>
      </c>
      <c r="W367" s="17">
        <v>2.85296784446063E-3</v>
      </c>
      <c r="X367" s="17">
        <v>4.7877176920876098E-3</v>
      </c>
      <c r="Y367" s="17">
        <v>1.2564463893811201E-3</v>
      </c>
      <c r="Z367" s="17">
        <v>1.4616698078143101E-2</v>
      </c>
      <c r="AA367" s="17">
        <v>1.71229873836053E-3</v>
      </c>
      <c r="AB367" s="17">
        <v>0</v>
      </c>
      <c r="AC367" s="17">
        <v>0</v>
      </c>
      <c r="AD367" s="17">
        <v>0</v>
      </c>
      <c r="AE367" s="17"/>
      <c r="AF367" s="17">
        <v>3.0436020841161202E-3</v>
      </c>
      <c r="AG367" s="17">
        <v>2.6394245153927901E-3</v>
      </c>
      <c r="AH367" s="17"/>
      <c r="AI367" s="17">
        <v>2.2373731632103501E-3</v>
      </c>
      <c r="AJ367" s="17">
        <v>3.17095259712532E-3</v>
      </c>
      <c r="AK367" s="17"/>
      <c r="AL367" s="17">
        <v>0</v>
      </c>
      <c r="AM367" s="17">
        <v>3.5224243080261399E-3</v>
      </c>
      <c r="AN367" s="17"/>
      <c r="AO367" s="17">
        <v>2.4902900793482802E-3</v>
      </c>
      <c r="AP367" s="17">
        <v>2.8923398722274E-3</v>
      </c>
      <c r="AQ367" s="17"/>
      <c r="AR367" s="17">
        <v>6.2424184669961102E-4</v>
      </c>
      <c r="AS367" s="17">
        <v>2.8606384840995898E-3</v>
      </c>
      <c r="AT367" s="17">
        <v>3.8061425957369799E-3</v>
      </c>
      <c r="AU367" s="17">
        <v>6.5065124245794401E-3</v>
      </c>
    </row>
    <row r="368" spans="2:47" x14ac:dyDescent="0.3">
      <c r="B368" t="s">
        <v>172</v>
      </c>
      <c r="C368" s="17">
        <v>2.77154634528528E-2</v>
      </c>
      <c r="D368" s="17">
        <v>2.4402466219983199E-2</v>
      </c>
      <c r="E368" s="17">
        <v>3.1049251210921201E-2</v>
      </c>
      <c r="F368" s="17"/>
      <c r="G368" s="17">
        <v>2.2045982313536099E-2</v>
      </c>
      <c r="H368" s="17">
        <v>2.0057361363560601E-2</v>
      </c>
      <c r="I368" s="17">
        <v>2.2396794471934801E-2</v>
      </c>
      <c r="J368" s="17">
        <v>3.7372430128059797E-2</v>
      </c>
      <c r="K368" s="17">
        <v>3.8988182023434098E-2</v>
      </c>
      <c r="L368" s="17">
        <v>2.6638511445314199E-2</v>
      </c>
      <c r="M368" s="17"/>
      <c r="N368" s="17">
        <v>2.0106481056944601E-2</v>
      </c>
      <c r="O368" s="17">
        <v>3.0434762123730499E-2</v>
      </c>
      <c r="P368" s="17">
        <v>3.00098554264073E-2</v>
      </c>
      <c r="Q368" s="17">
        <v>3.0578358731348999E-2</v>
      </c>
      <c r="R368" s="17"/>
      <c r="S368" s="17">
        <v>3.9991796743830001E-2</v>
      </c>
      <c r="T368" s="17">
        <v>1.7276099961844801E-2</v>
      </c>
      <c r="U368" s="17">
        <v>1.89402386415513E-2</v>
      </c>
      <c r="V368" s="17">
        <v>3.1701982684049397E-2</v>
      </c>
      <c r="W368" s="17">
        <v>1.5133876018593799E-2</v>
      </c>
      <c r="X368" s="17">
        <v>2.71367835068097E-2</v>
      </c>
      <c r="Y368" s="17">
        <v>3.0255067525403901E-2</v>
      </c>
      <c r="Z368" s="17">
        <v>2.91974854297791E-2</v>
      </c>
      <c r="AA368" s="17">
        <v>3.6639173349503999E-2</v>
      </c>
      <c r="AB368" s="17">
        <v>2.9671364245200199E-2</v>
      </c>
      <c r="AC368" s="17">
        <v>1.50321041150119E-2</v>
      </c>
      <c r="AD368" s="17">
        <v>3.2092266695426801E-2</v>
      </c>
      <c r="AE368" s="17"/>
      <c r="AF368" s="17">
        <v>2.5281261542184401E-2</v>
      </c>
      <c r="AG368" s="17">
        <v>3.06290231920405E-2</v>
      </c>
      <c r="AH368" s="17"/>
      <c r="AI368" s="17">
        <v>2.1888864066341902E-2</v>
      </c>
      <c r="AJ368" s="17">
        <v>3.0623899740843601E-2</v>
      </c>
      <c r="AK368" s="17"/>
      <c r="AL368" s="17">
        <v>2.37030614537155E-2</v>
      </c>
      <c r="AM368" s="17">
        <v>2.8644620417531502E-2</v>
      </c>
      <c r="AN368" s="17"/>
      <c r="AO368" s="17">
        <v>2.7450689761141799E-2</v>
      </c>
      <c r="AP368" s="17">
        <v>2.7738541657632201E-2</v>
      </c>
      <c r="AQ368" s="17"/>
      <c r="AR368" s="17">
        <v>2.2693238124303398E-2</v>
      </c>
      <c r="AS368" s="17">
        <v>4.2464156306244498E-2</v>
      </c>
      <c r="AT368" s="17">
        <v>2.00131858447531E-2</v>
      </c>
      <c r="AU368" s="17">
        <v>3.09797455799527E-2</v>
      </c>
    </row>
    <row r="369" spans="2:47" x14ac:dyDescent="0.3">
      <c r="B369" t="s">
        <v>173</v>
      </c>
      <c r="C369" s="17">
        <v>0.17122449764993999</v>
      </c>
      <c r="D369" s="17">
        <v>0.166056844450723</v>
      </c>
      <c r="E369" s="17">
        <v>0.17691173986377501</v>
      </c>
      <c r="F369" s="17"/>
      <c r="G369" s="17">
        <v>3.3748149395937399E-2</v>
      </c>
      <c r="H369" s="17">
        <v>2.5148376340184402E-2</v>
      </c>
      <c r="I369" s="17">
        <v>6.8349036522081505E-2</v>
      </c>
      <c r="J369" s="17">
        <v>0.13808433061528699</v>
      </c>
      <c r="K369" s="17">
        <v>0.29110469853568199</v>
      </c>
      <c r="L369" s="17">
        <v>0.41099068129056598</v>
      </c>
      <c r="M369" s="17"/>
      <c r="N369" s="17">
        <v>0.14888758006172401</v>
      </c>
      <c r="O369" s="17">
        <v>0.18604296800341799</v>
      </c>
      <c r="P369" s="17">
        <v>0.13251749253473399</v>
      </c>
      <c r="Q369" s="17">
        <v>0.213899819714651</v>
      </c>
      <c r="R369" s="17"/>
      <c r="S369" s="17">
        <v>0.12156684118780101</v>
      </c>
      <c r="T369" s="17">
        <v>0.18826162654095799</v>
      </c>
      <c r="U369" s="17">
        <v>0.22912425265800199</v>
      </c>
      <c r="V369" s="17">
        <v>0.15163656802757799</v>
      </c>
      <c r="W369" s="17">
        <v>0.170682629184259</v>
      </c>
      <c r="X369" s="17">
        <v>0.152251886551835</v>
      </c>
      <c r="Y369" s="17">
        <v>0.187216305677014</v>
      </c>
      <c r="Z369" s="17">
        <v>0.122135297343772</v>
      </c>
      <c r="AA369" s="17">
        <v>0.162031457434613</v>
      </c>
      <c r="AB369" s="17">
        <v>0.18819876544578501</v>
      </c>
      <c r="AC369" s="17">
        <v>0.22427510608384299</v>
      </c>
      <c r="AD369" s="17">
        <v>0.208267328300628</v>
      </c>
      <c r="AE369" s="17"/>
      <c r="AF369" s="17">
        <v>0.16994535117666401</v>
      </c>
      <c r="AG369" s="17">
        <v>0.17118065578076599</v>
      </c>
      <c r="AH369" s="17"/>
      <c r="AI369" s="17">
        <v>0.104599014408022</v>
      </c>
      <c r="AJ369" s="17">
        <v>0.20448162763459801</v>
      </c>
      <c r="AK369" s="17"/>
      <c r="AL369" s="17">
        <v>0.12718015134579899</v>
      </c>
      <c r="AM369" s="17">
        <v>0.18142390217920101</v>
      </c>
      <c r="AN369" s="17"/>
      <c r="AO369" s="17">
        <v>8.63306077668545E-2</v>
      </c>
      <c r="AP369" s="17">
        <v>0.178624018964081</v>
      </c>
      <c r="AQ369" s="17"/>
      <c r="AR369" s="17">
        <v>6.1462749992191298E-2</v>
      </c>
      <c r="AS369" s="17">
        <v>0.27735844654180702</v>
      </c>
      <c r="AT369" s="17">
        <v>0.11260924641971901</v>
      </c>
      <c r="AU369" s="17">
        <v>0.38636718933175401</v>
      </c>
    </row>
    <row r="370" spans="2:47" x14ac:dyDescent="0.3">
      <c r="B370" t="s">
        <v>155</v>
      </c>
      <c r="C370" s="17">
        <v>7.6809966311070102E-3</v>
      </c>
      <c r="D370" s="17">
        <v>9.1206907662452798E-3</v>
      </c>
      <c r="E370" s="17">
        <v>6.3073436593535197E-3</v>
      </c>
      <c r="F370" s="17"/>
      <c r="G370" s="17">
        <v>9.1758588756929507E-3</v>
      </c>
      <c r="H370" s="17">
        <v>1.00886380201367E-2</v>
      </c>
      <c r="I370" s="17">
        <v>5.7357871667581897E-3</v>
      </c>
      <c r="J370" s="17">
        <v>3.1489508451478698E-3</v>
      </c>
      <c r="K370" s="17">
        <v>5.5689874466091603E-3</v>
      </c>
      <c r="L370" s="17">
        <v>1.1404216961790999E-2</v>
      </c>
      <c r="M370" s="17"/>
      <c r="N370" s="17">
        <v>3.8520766597052599E-3</v>
      </c>
      <c r="O370" s="17">
        <v>6.3145515060561899E-3</v>
      </c>
      <c r="P370" s="17">
        <v>1.43318095404669E-2</v>
      </c>
      <c r="Q370" s="17">
        <v>7.5000576704101502E-3</v>
      </c>
      <c r="R370" s="17"/>
      <c r="S370" s="17">
        <v>9.1340653814854008E-3</v>
      </c>
      <c r="T370" s="17">
        <v>4.1731803735029303E-3</v>
      </c>
      <c r="U370" s="17">
        <v>1.16350531431382E-2</v>
      </c>
      <c r="V370" s="17">
        <v>2.1743085070608801E-3</v>
      </c>
      <c r="W370" s="17">
        <v>4.4073991413912904E-3</v>
      </c>
      <c r="X370" s="17">
        <v>1.4730267802674999E-2</v>
      </c>
      <c r="Y370" s="17">
        <v>4.83412207236277E-3</v>
      </c>
      <c r="Z370" s="17">
        <v>4.8690522521771702E-3</v>
      </c>
      <c r="AA370" s="17">
        <v>1.0366927147579899E-2</v>
      </c>
      <c r="AB370" s="17">
        <v>3.0789635477590001E-3</v>
      </c>
      <c r="AC370" s="17">
        <v>1.5301199628460301E-2</v>
      </c>
      <c r="AD370" s="17">
        <v>1.1158400574002801E-2</v>
      </c>
      <c r="AE370" s="17"/>
      <c r="AF370" s="17">
        <v>5.9845812804976504E-3</v>
      </c>
      <c r="AG370" s="17">
        <v>8.8478190125147599E-3</v>
      </c>
      <c r="AH370" s="17"/>
      <c r="AI370" s="17">
        <v>5.0427921205296903E-3</v>
      </c>
      <c r="AJ370" s="17">
        <v>8.9978968030096605E-3</v>
      </c>
      <c r="AK370" s="17"/>
      <c r="AL370" s="17">
        <v>4.4580872211413798E-3</v>
      </c>
      <c r="AM370" s="17">
        <v>8.4273298064573392E-3</v>
      </c>
      <c r="AN370" s="17"/>
      <c r="AO370" s="17">
        <v>9.1811022951733007E-3</v>
      </c>
      <c r="AP370" s="17">
        <v>7.55024441972868E-3</v>
      </c>
      <c r="AQ370" s="17"/>
      <c r="AR370" s="17">
        <v>5.8022449768281199E-3</v>
      </c>
      <c r="AS370" s="17">
        <v>8.8237626749691402E-3</v>
      </c>
      <c r="AT370" s="17">
        <v>7.6428064523211504E-3</v>
      </c>
      <c r="AU370" s="17">
        <v>1.0513280892147999E-2</v>
      </c>
    </row>
    <row r="371" spans="2:47" x14ac:dyDescent="0.3"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  <c r="AU371" s="17"/>
    </row>
    <row r="372" spans="2:47" x14ac:dyDescent="0.3">
      <c r="B372" s="6" t="s">
        <v>205</v>
      </c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17"/>
      <c r="AT372" s="17"/>
      <c r="AU372" s="17"/>
    </row>
    <row r="373" spans="2:47" x14ac:dyDescent="0.3">
      <c r="B373" s="24" t="s">
        <v>71</v>
      </c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  <c r="AT373" s="17"/>
      <c r="AU373" s="17"/>
    </row>
    <row r="374" spans="2:47" x14ac:dyDescent="0.3">
      <c r="B374" t="s">
        <v>164</v>
      </c>
      <c r="C374" s="17">
        <v>0.30075660698576701</v>
      </c>
      <c r="D374" s="17">
        <v>0.29077714795104498</v>
      </c>
      <c r="E374" s="17">
        <v>0.31020236176914101</v>
      </c>
      <c r="F374" s="17"/>
      <c r="G374" s="17">
        <v>0.57194683502140398</v>
      </c>
      <c r="H374" s="17">
        <v>0.51996347629629103</v>
      </c>
      <c r="I374" s="17">
        <v>0.37095122387254997</v>
      </c>
      <c r="J374" s="17">
        <v>0.235791152854327</v>
      </c>
      <c r="K374" s="17">
        <v>0.13202689520616101</v>
      </c>
      <c r="L374" s="17">
        <v>5.1918310546075701E-2</v>
      </c>
      <c r="M374" s="17"/>
      <c r="N374" s="17">
        <v>0.31015617026641701</v>
      </c>
      <c r="O374" s="17">
        <v>0.25252083427054001</v>
      </c>
      <c r="P374" s="17">
        <v>0.34306014906451099</v>
      </c>
      <c r="Q374" s="17">
        <v>0.303080937626654</v>
      </c>
      <c r="R374" s="17"/>
      <c r="S374" s="17">
        <v>0.38994604480727302</v>
      </c>
      <c r="T374" s="17">
        <v>0.23210216674036299</v>
      </c>
      <c r="U374" s="17">
        <v>0.25349112944236701</v>
      </c>
      <c r="V374" s="17">
        <v>0.27090149233156502</v>
      </c>
      <c r="W374" s="17">
        <v>0.32913209798896798</v>
      </c>
      <c r="X374" s="17">
        <v>0.37094075957089001</v>
      </c>
      <c r="Y374" s="17">
        <v>0.30461745874395502</v>
      </c>
      <c r="Z374" s="17">
        <v>0.29906502058795398</v>
      </c>
      <c r="AA374" s="17">
        <v>0.30046622868728901</v>
      </c>
      <c r="AB374" s="17">
        <v>0.29490405658013902</v>
      </c>
      <c r="AC374" s="17">
        <v>0.233509193147417</v>
      </c>
      <c r="AD374" s="17">
        <v>0.24419802588655901</v>
      </c>
      <c r="AE374" s="17"/>
      <c r="AF374" s="17">
        <v>0.25656024897450003</v>
      </c>
      <c r="AG374" s="17">
        <v>0.36147447301800101</v>
      </c>
      <c r="AH374" s="17"/>
      <c r="AI374" s="17">
        <v>0.32583661020772903</v>
      </c>
      <c r="AJ374" s="17">
        <v>0.28823753940707803</v>
      </c>
      <c r="AK374" s="17"/>
      <c r="AL374" s="17">
        <v>0.315794085424212</v>
      </c>
      <c r="AM374" s="17">
        <v>0.29727435923858497</v>
      </c>
      <c r="AN374" s="17"/>
      <c r="AO374" s="17">
        <v>0.30574273878599301</v>
      </c>
      <c r="AP374" s="17">
        <v>0.30032200576085399</v>
      </c>
      <c r="AQ374" s="17"/>
      <c r="AR374" s="17">
        <v>0.42554347310656099</v>
      </c>
      <c r="AS374" s="17">
        <v>0.176684001206911</v>
      </c>
      <c r="AT374" s="17">
        <v>0.32488765370283901</v>
      </c>
      <c r="AU374" s="17">
        <v>0.150616410587015</v>
      </c>
    </row>
    <row r="375" spans="2:47" x14ac:dyDescent="0.3">
      <c r="B375" t="s">
        <v>165</v>
      </c>
      <c r="C375" s="17">
        <v>0.103783002853995</v>
      </c>
      <c r="D375" s="17">
        <v>0.10463175296303499</v>
      </c>
      <c r="E375" s="17">
        <v>0.102989457855114</v>
      </c>
      <c r="F375" s="17"/>
      <c r="G375" s="17">
        <v>0.14245909415910499</v>
      </c>
      <c r="H375" s="17">
        <v>0.14709572266651899</v>
      </c>
      <c r="I375" s="17">
        <v>0.100737198775287</v>
      </c>
      <c r="J375" s="17">
        <v>0.117427439505701</v>
      </c>
      <c r="K375" s="17">
        <v>8.4294242858530405E-2</v>
      </c>
      <c r="L375" s="17">
        <v>4.7506365464638399E-2</v>
      </c>
      <c r="M375" s="17"/>
      <c r="N375" s="17">
        <v>9.4784462136267802E-2</v>
      </c>
      <c r="O375" s="17">
        <v>0.12556734734202499</v>
      </c>
      <c r="P375" s="17">
        <v>0.11064814288187801</v>
      </c>
      <c r="Q375" s="17">
        <v>8.5548283640921194E-2</v>
      </c>
      <c r="R375" s="17"/>
      <c r="S375" s="17">
        <v>0.141652441549182</v>
      </c>
      <c r="T375" s="17">
        <v>9.7828048124935604E-2</v>
      </c>
      <c r="U375" s="17">
        <v>8.0662807090690306E-2</v>
      </c>
      <c r="V375" s="17">
        <v>0.12739199682888699</v>
      </c>
      <c r="W375" s="17">
        <v>0.117804518522341</v>
      </c>
      <c r="X375" s="17">
        <v>6.6987024516575497E-2</v>
      </c>
      <c r="Y375" s="17">
        <v>0.115130978152877</v>
      </c>
      <c r="Z375" s="17">
        <v>0.119198141228961</v>
      </c>
      <c r="AA375" s="17">
        <v>9.4465713566110401E-2</v>
      </c>
      <c r="AB375" s="17">
        <v>6.70566117680991E-2</v>
      </c>
      <c r="AC375" s="17">
        <v>0.104021313799239</v>
      </c>
      <c r="AD375" s="17">
        <v>0.11447007020217199</v>
      </c>
      <c r="AE375" s="17"/>
      <c r="AF375" s="17">
        <v>0.100805341414983</v>
      </c>
      <c r="AG375" s="17">
        <v>0.108096312685397</v>
      </c>
      <c r="AH375" s="17"/>
      <c r="AI375" s="17">
        <v>0.11723366374371701</v>
      </c>
      <c r="AJ375" s="17">
        <v>9.7068899543633597E-2</v>
      </c>
      <c r="AK375" s="17"/>
      <c r="AL375" s="17">
        <v>0.118511094008886</v>
      </c>
      <c r="AM375" s="17">
        <v>0.100372400308206</v>
      </c>
      <c r="AN375" s="17"/>
      <c r="AO375" s="17">
        <v>9.5039524528827204E-2</v>
      </c>
      <c r="AP375" s="17">
        <v>0.104545101920441</v>
      </c>
      <c r="AQ375" s="17"/>
      <c r="AR375" s="17">
        <v>0.13699157185850999</v>
      </c>
      <c r="AS375" s="17">
        <v>8.2965407231473207E-2</v>
      </c>
      <c r="AT375" s="17">
        <v>0.10247451783019799</v>
      </c>
      <c r="AU375" s="17">
        <v>5.8918173286093299E-2</v>
      </c>
    </row>
    <row r="376" spans="2:47" x14ac:dyDescent="0.3">
      <c r="B376" t="s">
        <v>166</v>
      </c>
      <c r="C376" s="17">
        <v>0.147349513558484</v>
      </c>
      <c r="D376" s="17">
        <v>0.15638695173488701</v>
      </c>
      <c r="E376" s="17">
        <v>0.13847328775475201</v>
      </c>
      <c r="F376" s="17"/>
      <c r="G376" s="17">
        <v>0.12917416454875799</v>
      </c>
      <c r="H376" s="17">
        <v>0.13440572868037401</v>
      </c>
      <c r="I376" s="17">
        <v>0.221533657978354</v>
      </c>
      <c r="J376" s="17">
        <v>0.16260526390272401</v>
      </c>
      <c r="K376" s="17">
        <v>0.147593565117804</v>
      </c>
      <c r="L376" s="17">
        <v>9.7049741492600997E-2</v>
      </c>
      <c r="M376" s="17"/>
      <c r="N376" s="17">
        <v>0.14833695328195701</v>
      </c>
      <c r="O376" s="17">
        <v>0.15061023693907999</v>
      </c>
      <c r="P376" s="17">
        <v>0.14114348994083201</v>
      </c>
      <c r="Q376" s="17">
        <v>0.14899989891937601</v>
      </c>
      <c r="R376" s="17"/>
      <c r="S376" s="17">
        <v>0.15851648249986899</v>
      </c>
      <c r="T376" s="17">
        <v>0.15105596786793499</v>
      </c>
      <c r="U376" s="17">
        <v>0.14337689057710901</v>
      </c>
      <c r="V376" s="17">
        <v>0.18850669935787501</v>
      </c>
      <c r="W376" s="17">
        <v>0.16113250856831901</v>
      </c>
      <c r="X376" s="17">
        <v>0.14383129175627701</v>
      </c>
      <c r="Y376" s="17">
        <v>0.13020076914089301</v>
      </c>
      <c r="Z376" s="17">
        <v>0.139936059549746</v>
      </c>
      <c r="AA376" s="17">
        <v>0.126660949426529</v>
      </c>
      <c r="AB376" s="17">
        <v>0.151196223344673</v>
      </c>
      <c r="AC376" s="17">
        <v>8.5431834462856404E-2</v>
      </c>
      <c r="AD376" s="17">
        <v>0.167876646694989</v>
      </c>
      <c r="AE376" s="17"/>
      <c r="AF376" s="17">
        <v>0.15922628691849999</v>
      </c>
      <c r="AG376" s="17">
        <v>0.132304891884164</v>
      </c>
      <c r="AH376" s="17"/>
      <c r="AI376" s="17">
        <v>0.14440111598824601</v>
      </c>
      <c r="AJ376" s="17">
        <v>0.14882125134511701</v>
      </c>
      <c r="AK376" s="17"/>
      <c r="AL376" s="17">
        <v>0.143021774438995</v>
      </c>
      <c r="AM376" s="17">
        <v>0.148351693535727</v>
      </c>
      <c r="AN376" s="17"/>
      <c r="AO376" s="17">
        <v>0.1642571626606</v>
      </c>
      <c r="AP376" s="17">
        <v>0.14587580903068501</v>
      </c>
      <c r="AQ376" s="17"/>
      <c r="AR376" s="17">
        <v>0.16235687093970499</v>
      </c>
      <c r="AS376" s="17">
        <v>0.14008404524982401</v>
      </c>
      <c r="AT376" s="17">
        <v>0.153778785575404</v>
      </c>
      <c r="AU376" s="17">
        <v>0.108754626414893</v>
      </c>
    </row>
    <row r="377" spans="2:47" x14ac:dyDescent="0.3">
      <c r="B377" t="s">
        <v>167</v>
      </c>
      <c r="C377" s="17">
        <v>5.2382376567094803E-2</v>
      </c>
      <c r="D377" s="17">
        <v>6.1166111416313201E-2</v>
      </c>
      <c r="E377" s="17">
        <v>4.4022575130527902E-2</v>
      </c>
      <c r="F377" s="17"/>
      <c r="G377" s="17">
        <v>5.70814788563241E-2</v>
      </c>
      <c r="H377" s="17">
        <v>5.5009804153464903E-2</v>
      </c>
      <c r="I377" s="17">
        <v>6.3557824026551205E-2</v>
      </c>
      <c r="J377" s="17">
        <v>4.01223537466497E-2</v>
      </c>
      <c r="K377" s="17">
        <v>5.9054914223190799E-2</v>
      </c>
      <c r="L377" s="17">
        <v>4.3524818443150898E-2</v>
      </c>
      <c r="M377" s="17"/>
      <c r="N377" s="17">
        <v>5.28845214627892E-2</v>
      </c>
      <c r="O377" s="17">
        <v>5.0290701978137002E-2</v>
      </c>
      <c r="P377" s="17">
        <v>5.3495695861804402E-2</v>
      </c>
      <c r="Q377" s="17">
        <v>5.37938969966811E-2</v>
      </c>
      <c r="R377" s="17"/>
      <c r="S377" s="17">
        <v>5.66141421639616E-2</v>
      </c>
      <c r="T377" s="17">
        <v>7.3915725698959794E-2</v>
      </c>
      <c r="U377" s="17">
        <v>4.6450085146954298E-2</v>
      </c>
      <c r="V377" s="17">
        <v>5.1292386070842598E-2</v>
      </c>
      <c r="W377" s="17">
        <v>7.6025366555271798E-2</v>
      </c>
      <c r="X377" s="17">
        <v>4.84194010042528E-2</v>
      </c>
      <c r="Y377" s="17">
        <v>3.1677151898935198E-2</v>
      </c>
      <c r="Z377" s="17">
        <v>4.2194239633693301E-2</v>
      </c>
      <c r="AA377" s="17">
        <v>5.1243365690064303E-2</v>
      </c>
      <c r="AB377" s="17">
        <v>4.6652356008055701E-2</v>
      </c>
      <c r="AC377" s="17">
        <v>2.7278409894838498E-2</v>
      </c>
      <c r="AD377" s="17">
        <v>4.7147107896846202E-2</v>
      </c>
      <c r="AE377" s="17"/>
      <c r="AF377" s="17">
        <v>5.0221051320617799E-2</v>
      </c>
      <c r="AG377" s="17">
        <v>5.51937606297827E-2</v>
      </c>
      <c r="AH377" s="17"/>
      <c r="AI377" s="17">
        <v>4.9202032990383698E-2</v>
      </c>
      <c r="AJ377" s="17">
        <v>5.3969893753912097E-2</v>
      </c>
      <c r="AK377" s="17"/>
      <c r="AL377" s="17">
        <v>4.8554187894805499E-2</v>
      </c>
      <c r="AM377" s="17">
        <v>5.3268875020571399E-2</v>
      </c>
      <c r="AN377" s="17"/>
      <c r="AO377" s="17">
        <v>4.3237779048831297E-2</v>
      </c>
      <c r="AP377" s="17">
        <v>5.31794379850462E-2</v>
      </c>
      <c r="AQ377" s="17"/>
      <c r="AR377" s="17">
        <v>4.6724860600947E-2</v>
      </c>
      <c r="AS377" s="17">
        <v>7.0087585892967402E-2</v>
      </c>
      <c r="AT377" s="17">
        <v>4.8893325405096603E-2</v>
      </c>
      <c r="AU377" s="17">
        <v>4.3370564344177603E-2</v>
      </c>
    </row>
    <row r="378" spans="2:47" x14ac:dyDescent="0.3">
      <c r="B378" t="s">
        <v>168</v>
      </c>
      <c r="C378" s="17">
        <v>5.1987256457276101E-2</v>
      </c>
      <c r="D378" s="17">
        <v>5.1532278409002298E-2</v>
      </c>
      <c r="E378" s="17">
        <v>5.2628472869307802E-2</v>
      </c>
      <c r="F378" s="17"/>
      <c r="G378" s="17">
        <v>4.1866174432976799E-2</v>
      </c>
      <c r="H378" s="17">
        <v>4.6498724120697797E-2</v>
      </c>
      <c r="I378" s="17">
        <v>3.8684727751475197E-2</v>
      </c>
      <c r="J378" s="17">
        <v>7.3184767326683595E-2</v>
      </c>
      <c r="K378" s="17">
        <v>6.5063431654374004E-2</v>
      </c>
      <c r="L378" s="17">
        <v>4.8027755140790697E-2</v>
      </c>
      <c r="M378" s="17"/>
      <c r="N378" s="17">
        <v>5.4329240233036001E-2</v>
      </c>
      <c r="O378" s="17">
        <v>6.23310958640668E-2</v>
      </c>
      <c r="P378" s="17">
        <v>4.6385569558341201E-2</v>
      </c>
      <c r="Q378" s="17">
        <v>4.3609410022832397E-2</v>
      </c>
      <c r="R378" s="17"/>
      <c r="S378" s="17">
        <v>4.9811437166126502E-2</v>
      </c>
      <c r="T378" s="17">
        <v>4.4425999921854802E-2</v>
      </c>
      <c r="U378" s="17">
        <v>5.8608382082566503E-2</v>
      </c>
      <c r="V378" s="17">
        <v>4.1578916127546599E-2</v>
      </c>
      <c r="W378" s="17">
        <v>4.4282273302060603E-2</v>
      </c>
      <c r="X378" s="17">
        <v>5.73628236748722E-2</v>
      </c>
      <c r="Y378" s="17">
        <v>5.8667096037737398E-2</v>
      </c>
      <c r="Z378" s="17">
        <v>5.2930509158287502E-2</v>
      </c>
      <c r="AA378" s="17">
        <v>4.4011085037596598E-2</v>
      </c>
      <c r="AB378" s="17">
        <v>6.11591274866565E-2</v>
      </c>
      <c r="AC378" s="17">
        <v>6.6083696312110501E-2</v>
      </c>
      <c r="AD378" s="17">
        <v>6.9417071073745895E-2</v>
      </c>
      <c r="AE378" s="17"/>
      <c r="AF378" s="17">
        <v>5.6424257896481998E-2</v>
      </c>
      <c r="AG378" s="17">
        <v>4.5479739237450197E-2</v>
      </c>
      <c r="AH378" s="17"/>
      <c r="AI378" s="17">
        <v>5.5335400826881799E-2</v>
      </c>
      <c r="AJ378" s="17">
        <v>5.0315978935684798E-2</v>
      </c>
      <c r="AK378" s="17"/>
      <c r="AL378" s="17">
        <v>3.5879057471561997E-2</v>
      </c>
      <c r="AM378" s="17">
        <v>5.5717452304856897E-2</v>
      </c>
      <c r="AN378" s="17"/>
      <c r="AO378" s="17">
        <v>5.3170291146823999E-2</v>
      </c>
      <c r="AP378" s="17">
        <v>5.1884140786492998E-2</v>
      </c>
      <c r="AQ378" s="17"/>
      <c r="AR378" s="17">
        <v>4.8952279706293997E-2</v>
      </c>
      <c r="AS378" s="17">
        <v>5.6839929797850103E-2</v>
      </c>
      <c r="AT378" s="17">
        <v>5.1756148748566502E-2</v>
      </c>
      <c r="AU378" s="17">
        <v>5.17363089015292E-2</v>
      </c>
    </row>
    <row r="379" spans="2:47" x14ac:dyDescent="0.3">
      <c r="B379" t="s">
        <v>169</v>
      </c>
      <c r="C379" s="17">
        <v>2.22544022224446E-2</v>
      </c>
      <c r="D379" s="17">
        <v>1.9415903352868601E-2</v>
      </c>
      <c r="E379" s="17">
        <v>2.5105036859272501E-2</v>
      </c>
      <c r="F379" s="17"/>
      <c r="G379" s="17">
        <v>2.12273755997105E-2</v>
      </c>
      <c r="H379" s="17">
        <v>1.77614597075029E-2</v>
      </c>
      <c r="I379" s="17">
        <v>2.1008708648998901E-2</v>
      </c>
      <c r="J379" s="17">
        <v>2.4563236260324899E-2</v>
      </c>
      <c r="K379" s="17">
        <v>2.7139628205834699E-2</v>
      </c>
      <c r="L379" s="17">
        <v>2.2453743056653399E-2</v>
      </c>
      <c r="M379" s="17"/>
      <c r="N379" s="17">
        <v>2.0359498912067099E-2</v>
      </c>
      <c r="O379" s="17">
        <v>1.8037794547556101E-2</v>
      </c>
      <c r="P379" s="17">
        <v>2.4514717032074002E-2</v>
      </c>
      <c r="Q379" s="17">
        <v>2.70192212494056E-2</v>
      </c>
      <c r="R379" s="17"/>
      <c r="S379" s="17">
        <v>1.4888438481629299E-2</v>
      </c>
      <c r="T379" s="17">
        <v>3.0278719742628399E-2</v>
      </c>
      <c r="U379" s="17">
        <v>2.4012061350743099E-2</v>
      </c>
      <c r="V379" s="17">
        <v>1.8891173105113599E-2</v>
      </c>
      <c r="W379" s="17">
        <v>9.0186759697717892E-3</v>
      </c>
      <c r="X379" s="17">
        <v>3.5608806302353697E-2</v>
      </c>
      <c r="Y379" s="17">
        <v>2.5016653232691099E-2</v>
      </c>
      <c r="Z379" s="17">
        <v>4.35904441766337E-2</v>
      </c>
      <c r="AA379" s="17">
        <v>1.45638642365462E-2</v>
      </c>
      <c r="AB379" s="17">
        <v>2.9836167412370201E-2</v>
      </c>
      <c r="AC379" s="17">
        <v>1.0604944512999301E-2</v>
      </c>
      <c r="AD379" s="17">
        <v>7.1813850424655001E-3</v>
      </c>
      <c r="AE379" s="17"/>
      <c r="AF379" s="17">
        <v>2.3054621377431202E-2</v>
      </c>
      <c r="AG379" s="17">
        <v>2.1371313645698501E-2</v>
      </c>
      <c r="AH379" s="17"/>
      <c r="AI379" s="17">
        <v>2.1632948747849799E-2</v>
      </c>
      <c r="AJ379" s="17">
        <v>2.25646102386322E-2</v>
      </c>
      <c r="AK379" s="17"/>
      <c r="AL379" s="17">
        <v>2.25014031882558E-2</v>
      </c>
      <c r="AM379" s="17">
        <v>2.2197203898917901E-2</v>
      </c>
      <c r="AN379" s="17"/>
      <c r="AO379" s="17">
        <v>3.1979467845455203E-2</v>
      </c>
      <c r="AP379" s="17">
        <v>2.1406746042971801E-2</v>
      </c>
      <c r="AQ379" s="17"/>
      <c r="AR379" s="17">
        <v>2.2776250123849599E-2</v>
      </c>
      <c r="AS379" s="17">
        <v>2.3018275653742901E-2</v>
      </c>
      <c r="AT379" s="17">
        <v>1.9296352158505999E-2</v>
      </c>
      <c r="AU379" s="17">
        <v>2.5791156749198501E-2</v>
      </c>
    </row>
    <row r="380" spans="2:47" x14ac:dyDescent="0.3">
      <c r="B380" t="s">
        <v>170</v>
      </c>
      <c r="C380" s="17">
        <v>1.79779356305362E-2</v>
      </c>
      <c r="D380" s="17">
        <v>1.4098398023685E-2</v>
      </c>
      <c r="E380" s="17">
        <v>2.18267176868445E-2</v>
      </c>
      <c r="F380" s="17"/>
      <c r="G380" s="17">
        <v>8.0137995345865003E-3</v>
      </c>
      <c r="H380" s="17">
        <v>9.8664154987991599E-3</v>
      </c>
      <c r="I380" s="17">
        <v>1.4074309476851E-2</v>
      </c>
      <c r="J380" s="17">
        <v>3.0602914419997001E-2</v>
      </c>
      <c r="K380" s="17">
        <v>1.27986353485644E-2</v>
      </c>
      <c r="L380" s="17">
        <v>2.7563218630413801E-2</v>
      </c>
      <c r="M380" s="17"/>
      <c r="N380" s="17">
        <v>1.5373075779109201E-2</v>
      </c>
      <c r="O380" s="17">
        <v>2.2946766359491399E-2</v>
      </c>
      <c r="P380" s="17">
        <v>2.3620203902790699E-2</v>
      </c>
      <c r="Q380" s="17">
        <v>1.09248179829456E-2</v>
      </c>
      <c r="R380" s="17"/>
      <c r="S380" s="17">
        <v>1.86662283562039E-2</v>
      </c>
      <c r="T380" s="17">
        <v>2.2958788968121199E-2</v>
      </c>
      <c r="U380" s="17">
        <v>1.1072105587925899E-2</v>
      </c>
      <c r="V380" s="17">
        <v>8.5353972729452603E-3</v>
      </c>
      <c r="W380" s="17">
        <v>2.3987929276628801E-2</v>
      </c>
      <c r="X380" s="17">
        <v>1.55172071298909E-2</v>
      </c>
      <c r="Y380" s="17">
        <v>1.8324189210966901E-2</v>
      </c>
      <c r="Z380" s="17">
        <v>1.84537687425784E-2</v>
      </c>
      <c r="AA380" s="17">
        <v>2.07113552410341E-2</v>
      </c>
      <c r="AB380" s="17">
        <v>1.8853072282198399E-2</v>
      </c>
      <c r="AC380" s="17">
        <v>1.8896504074094499E-2</v>
      </c>
      <c r="AD380" s="17">
        <v>1.7545893703608501E-2</v>
      </c>
      <c r="AE380" s="17"/>
      <c r="AF380" s="17">
        <v>1.8960333068387899E-2</v>
      </c>
      <c r="AG380" s="17">
        <v>1.6271887061122099E-2</v>
      </c>
      <c r="AH380" s="17"/>
      <c r="AI380" s="17">
        <v>1.4061783606018801E-2</v>
      </c>
      <c r="AJ380" s="17">
        <v>1.9932742869174101E-2</v>
      </c>
      <c r="AK380" s="17"/>
      <c r="AL380" s="17">
        <v>1.9388344804100101E-2</v>
      </c>
      <c r="AM380" s="17">
        <v>1.7651325408792301E-2</v>
      </c>
      <c r="AN380" s="17"/>
      <c r="AO380" s="17">
        <v>2.2419297727630801E-2</v>
      </c>
      <c r="AP380" s="17">
        <v>1.7590817623026701E-2</v>
      </c>
      <c r="AQ380" s="17"/>
      <c r="AR380" s="17">
        <v>1.28647026539171E-2</v>
      </c>
      <c r="AS380" s="17">
        <v>1.60672042273978E-2</v>
      </c>
      <c r="AT380" s="17">
        <v>2.2391297465097201E-2</v>
      </c>
      <c r="AU380" s="17">
        <v>2.49222687079204E-2</v>
      </c>
    </row>
    <row r="381" spans="2:47" x14ac:dyDescent="0.3">
      <c r="B381" t="s">
        <v>171</v>
      </c>
      <c r="C381" s="17">
        <v>3.7831424577363299E-3</v>
      </c>
      <c r="D381" s="17">
        <v>1.7343285006295099E-3</v>
      </c>
      <c r="E381" s="17">
        <v>5.79397683190581E-3</v>
      </c>
      <c r="F381" s="17"/>
      <c r="G381" s="17">
        <v>2.4348527817928899E-3</v>
      </c>
      <c r="H381" s="17">
        <v>1.7348528699697001E-3</v>
      </c>
      <c r="I381" s="17">
        <v>2.81356310768418E-3</v>
      </c>
      <c r="J381" s="17">
        <v>5.596186836095E-3</v>
      </c>
      <c r="K381" s="17">
        <v>4.2570530942479803E-3</v>
      </c>
      <c r="L381" s="17">
        <v>5.3397061933167797E-3</v>
      </c>
      <c r="M381" s="17"/>
      <c r="N381" s="17">
        <v>3.90444152101741E-3</v>
      </c>
      <c r="O381" s="17">
        <v>4.2834496172392796E-3</v>
      </c>
      <c r="P381" s="17">
        <v>3.0186013831667502E-3</v>
      </c>
      <c r="Q381" s="17">
        <v>3.8590880110208302E-3</v>
      </c>
      <c r="R381" s="17"/>
      <c r="S381" s="17">
        <v>1.12967434554594E-3</v>
      </c>
      <c r="T381" s="17">
        <v>5.1526784451842601E-3</v>
      </c>
      <c r="U381" s="17">
        <v>7.4525057806935999E-3</v>
      </c>
      <c r="V381" s="17">
        <v>0</v>
      </c>
      <c r="W381" s="17">
        <v>5.4913800661960596E-3</v>
      </c>
      <c r="X381" s="17">
        <v>3.7575857064409499E-3</v>
      </c>
      <c r="Y381" s="17">
        <v>2.2597624346829799E-3</v>
      </c>
      <c r="Z381" s="17">
        <v>7.4007319802534902E-3</v>
      </c>
      <c r="AA381" s="17">
        <v>5.4385233110769296E-3</v>
      </c>
      <c r="AB381" s="17">
        <v>6.24117931783706E-3</v>
      </c>
      <c r="AC381" s="17">
        <v>0</v>
      </c>
      <c r="AD381" s="17">
        <v>0</v>
      </c>
      <c r="AE381" s="17"/>
      <c r="AF381" s="17">
        <v>3.8975653252261099E-3</v>
      </c>
      <c r="AG381" s="17">
        <v>3.6617421307289402E-3</v>
      </c>
      <c r="AH381" s="17"/>
      <c r="AI381" s="17">
        <v>2.6346401196121901E-3</v>
      </c>
      <c r="AJ381" s="17">
        <v>4.3564349831802102E-3</v>
      </c>
      <c r="AK381" s="17"/>
      <c r="AL381" s="17">
        <v>1.9887559669578801E-3</v>
      </c>
      <c r="AM381" s="17">
        <v>4.1986707885443399E-3</v>
      </c>
      <c r="AN381" s="17"/>
      <c r="AO381" s="17">
        <v>2.4902900793482802E-3</v>
      </c>
      <c r="AP381" s="17">
        <v>3.8958300580229301E-3</v>
      </c>
      <c r="AQ381" s="17"/>
      <c r="AR381" s="17">
        <v>4.3459460766253101E-3</v>
      </c>
      <c r="AS381" s="17">
        <v>2.4052593076204398E-3</v>
      </c>
      <c r="AT381" s="17">
        <v>3.9488076585271602E-3</v>
      </c>
      <c r="AU381" s="17">
        <v>4.3971987500289397E-3</v>
      </c>
    </row>
    <row r="382" spans="2:47" x14ac:dyDescent="0.3">
      <c r="B382" t="s">
        <v>172</v>
      </c>
      <c r="C382" s="17">
        <v>3.7664567275049403E-2</v>
      </c>
      <c r="D382" s="17">
        <v>3.6185113619515097E-2</v>
      </c>
      <c r="E382" s="17">
        <v>3.9249554230136097E-2</v>
      </c>
      <c r="F382" s="17"/>
      <c r="G382" s="17">
        <v>5.60862013291831E-3</v>
      </c>
      <c r="H382" s="17">
        <v>2.0166388388926801E-2</v>
      </c>
      <c r="I382" s="17">
        <v>3.2412820203207099E-2</v>
      </c>
      <c r="J382" s="17">
        <v>5.3880703312977403E-2</v>
      </c>
      <c r="K382" s="17">
        <v>6.12684327694311E-2</v>
      </c>
      <c r="L382" s="17">
        <v>4.84094193976395E-2</v>
      </c>
      <c r="M382" s="17"/>
      <c r="N382" s="17">
        <v>4.01294710197726E-2</v>
      </c>
      <c r="O382" s="17">
        <v>4.5034010557630497E-2</v>
      </c>
      <c r="P382" s="17">
        <v>3.5398914371848098E-2</v>
      </c>
      <c r="Q382" s="17">
        <v>2.80203995917629E-2</v>
      </c>
      <c r="R382" s="17"/>
      <c r="S382" s="17">
        <v>3.3565881210702697E-2</v>
      </c>
      <c r="T382" s="17">
        <v>3.6544312235271798E-2</v>
      </c>
      <c r="U382" s="17">
        <v>3.57823458361703E-2</v>
      </c>
      <c r="V382" s="17">
        <v>2.4012981147149299E-2</v>
      </c>
      <c r="W382" s="17">
        <v>2.3456028969437302E-2</v>
      </c>
      <c r="X382" s="17">
        <v>3.1941660045757603E-2</v>
      </c>
      <c r="Y382" s="17">
        <v>4.8223632624321798E-2</v>
      </c>
      <c r="Z382" s="17">
        <v>7.3904030217024297E-2</v>
      </c>
      <c r="AA382" s="17">
        <v>5.4387596087160699E-2</v>
      </c>
      <c r="AB382" s="17">
        <v>2.8943675910977702E-2</v>
      </c>
      <c r="AC382" s="17">
        <v>4.8453916597980401E-2</v>
      </c>
      <c r="AD382" s="17">
        <v>2.8398519517843401E-2</v>
      </c>
      <c r="AE382" s="17"/>
      <c r="AF382" s="17">
        <v>4.0442736930225501E-2</v>
      </c>
      <c r="AG382" s="17">
        <v>3.3956541214712498E-2</v>
      </c>
      <c r="AH382" s="17"/>
      <c r="AI382" s="17">
        <v>3.6764948992429901E-2</v>
      </c>
      <c r="AJ382" s="17">
        <v>3.81136255138168E-2</v>
      </c>
      <c r="AK382" s="17"/>
      <c r="AL382" s="17">
        <v>4.0433177220952E-2</v>
      </c>
      <c r="AM382" s="17">
        <v>3.7023436796531202E-2</v>
      </c>
      <c r="AN382" s="17"/>
      <c r="AO382" s="17">
        <v>5.08718413883135E-2</v>
      </c>
      <c r="AP382" s="17">
        <v>3.6513394835697301E-2</v>
      </c>
      <c r="AQ382" s="17"/>
      <c r="AR382" s="17">
        <v>2.7212138510168501E-2</v>
      </c>
      <c r="AS382" s="17">
        <v>4.4827816537193199E-2</v>
      </c>
      <c r="AT382" s="17">
        <v>3.9099139267055903E-2</v>
      </c>
      <c r="AU382" s="17">
        <v>4.8602306133978597E-2</v>
      </c>
    </row>
    <row r="383" spans="2:47" x14ac:dyDescent="0.3">
      <c r="B383" t="s">
        <v>173</v>
      </c>
      <c r="C383" s="17">
        <v>0.253067714040629</v>
      </c>
      <c r="D383" s="17">
        <v>0.25194688906627299</v>
      </c>
      <c r="E383" s="17">
        <v>0.25373242811612701</v>
      </c>
      <c r="F383" s="17"/>
      <c r="G383" s="17">
        <v>1.32336887006101E-2</v>
      </c>
      <c r="H383" s="17">
        <v>4.1465146208332498E-2</v>
      </c>
      <c r="I383" s="17">
        <v>0.12906715124103599</v>
      </c>
      <c r="J383" s="17">
        <v>0.24838123046178601</v>
      </c>
      <c r="K383" s="17">
        <v>0.39749485493027598</v>
      </c>
      <c r="L383" s="17">
        <v>0.59142287159461804</v>
      </c>
      <c r="M383" s="17"/>
      <c r="N383" s="17">
        <v>0.25156270417395399</v>
      </c>
      <c r="O383" s="17">
        <v>0.26162894800807901</v>
      </c>
      <c r="P383" s="17">
        <v>0.206274693509093</v>
      </c>
      <c r="Q383" s="17">
        <v>0.28583812961810501</v>
      </c>
      <c r="R383" s="17"/>
      <c r="S383" s="17">
        <v>0.13260348795944099</v>
      </c>
      <c r="T383" s="17">
        <v>0.29896405572738299</v>
      </c>
      <c r="U383" s="17">
        <v>0.32002004672265999</v>
      </c>
      <c r="V383" s="17">
        <v>0.26120510526743401</v>
      </c>
      <c r="W383" s="17">
        <v>0.198963940920308</v>
      </c>
      <c r="X383" s="17">
        <v>0.210903172490015</v>
      </c>
      <c r="Y383" s="17">
        <v>0.26360496909255299</v>
      </c>
      <c r="Z383" s="17">
        <v>0.20332705472486801</v>
      </c>
      <c r="AA383" s="17">
        <v>0.27787758002733398</v>
      </c>
      <c r="AB383" s="17">
        <v>0.28502824050081299</v>
      </c>
      <c r="AC383" s="17">
        <v>0.38660625954802302</v>
      </c>
      <c r="AD383" s="17">
        <v>0.29421572058384898</v>
      </c>
      <c r="AE383" s="17"/>
      <c r="AF383" s="17">
        <v>0.28092778294861698</v>
      </c>
      <c r="AG383" s="17">
        <v>0.214919219163586</v>
      </c>
      <c r="AH383" s="17"/>
      <c r="AI383" s="17">
        <v>0.22560586511641201</v>
      </c>
      <c r="AJ383" s="17">
        <v>0.26677571636723901</v>
      </c>
      <c r="AK383" s="17"/>
      <c r="AL383" s="17">
        <v>0.245014656525157</v>
      </c>
      <c r="AM383" s="17">
        <v>0.25493257067240999</v>
      </c>
      <c r="AN383" s="17"/>
      <c r="AO383" s="17">
        <v>0.23079160678817601</v>
      </c>
      <c r="AP383" s="17">
        <v>0.25500934412304899</v>
      </c>
      <c r="AQ383" s="17"/>
      <c r="AR383" s="17">
        <v>0.107300395836101</v>
      </c>
      <c r="AS383" s="17">
        <v>0.37829372893157598</v>
      </c>
      <c r="AT383" s="17">
        <v>0.222621632785618</v>
      </c>
      <c r="AU383" s="17">
        <v>0.46710386478765797</v>
      </c>
    </row>
    <row r="384" spans="2:47" x14ac:dyDescent="0.3">
      <c r="B384" t="s">
        <v>155</v>
      </c>
      <c r="C384" s="17">
        <v>8.9934819509865996E-3</v>
      </c>
      <c r="D384" s="17">
        <v>1.2125124962745501E-2</v>
      </c>
      <c r="E384" s="17">
        <v>5.9761308968716001E-3</v>
      </c>
      <c r="F384" s="17"/>
      <c r="G384" s="17">
        <v>6.9539162318135103E-3</v>
      </c>
      <c r="H384" s="17">
        <v>6.0322814091221299E-3</v>
      </c>
      <c r="I384" s="17">
        <v>5.1588149180049701E-3</v>
      </c>
      <c r="J384" s="17">
        <v>7.8447513727345694E-3</v>
      </c>
      <c r="K384" s="17">
        <v>9.0083465915863706E-3</v>
      </c>
      <c r="L384" s="17">
        <v>1.6784050040101299E-2</v>
      </c>
      <c r="M384" s="17"/>
      <c r="N384" s="17">
        <v>8.1794612136127497E-3</v>
      </c>
      <c r="O384" s="17">
        <v>6.7488145161543004E-3</v>
      </c>
      <c r="P384" s="17">
        <v>1.2439822493660701E-2</v>
      </c>
      <c r="Q384" s="17">
        <v>9.3059163402959104E-3</v>
      </c>
      <c r="R384" s="17"/>
      <c r="S384" s="17">
        <v>2.60574146006515E-3</v>
      </c>
      <c r="T384" s="17">
        <v>6.7735365273631203E-3</v>
      </c>
      <c r="U384" s="17">
        <v>1.9071640382120399E-2</v>
      </c>
      <c r="V384" s="17">
        <v>7.6838524906422401E-3</v>
      </c>
      <c r="W384" s="17">
        <v>1.0705279860697E-2</v>
      </c>
      <c r="X384" s="17">
        <v>1.4730267802674999E-2</v>
      </c>
      <c r="Y384" s="17">
        <v>2.2773394303861202E-3</v>
      </c>
      <c r="Z384" s="17">
        <v>0</v>
      </c>
      <c r="AA384" s="17">
        <v>1.0173738689259301E-2</v>
      </c>
      <c r="AB384" s="17">
        <v>1.01292893881806E-2</v>
      </c>
      <c r="AC384" s="17">
        <v>1.91139276504417E-2</v>
      </c>
      <c r="AD384" s="17">
        <v>9.5495593979217294E-3</v>
      </c>
      <c r="AE384" s="17"/>
      <c r="AF384" s="17">
        <v>9.4797738250286204E-3</v>
      </c>
      <c r="AG384" s="17">
        <v>7.2701193293571104E-3</v>
      </c>
      <c r="AH384" s="17"/>
      <c r="AI384" s="17">
        <v>7.2909896607190796E-3</v>
      </c>
      <c r="AJ384" s="17">
        <v>9.8433070425317602E-3</v>
      </c>
      <c r="AK384" s="17"/>
      <c r="AL384" s="17">
        <v>8.9134630561165402E-3</v>
      </c>
      <c r="AM384" s="17">
        <v>9.0120120268589593E-3</v>
      </c>
      <c r="AN384" s="17"/>
      <c r="AO384" s="17">
        <v>0</v>
      </c>
      <c r="AP384" s="17">
        <v>9.7773718337132807E-3</v>
      </c>
      <c r="AQ384" s="17"/>
      <c r="AR384" s="17">
        <v>4.9315105873203001E-3</v>
      </c>
      <c r="AS384" s="17">
        <v>8.72674596344368E-3</v>
      </c>
      <c r="AT384" s="17">
        <v>1.0852339403091899E-2</v>
      </c>
      <c r="AU384" s="17">
        <v>1.5787121337507301E-2</v>
      </c>
    </row>
    <row r="385" spans="2:47" x14ac:dyDescent="0.3"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  <c r="AS385" s="17"/>
      <c r="AT385" s="17"/>
      <c r="AU385" s="17"/>
    </row>
    <row r="386" spans="2:47" x14ac:dyDescent="0.3">
      <c r="B386" s="6" t="s">
        <v>206</v>
      </c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  <c r="AT386" s="17"/>
      <c r="AU386" s="17"/>
    </row>
    <row r="387" spans="2:47" x14ac:dyDescent="0.3">
      <c r="B387" s="24" t="s">
        <v>71</v>
      </c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</row>
    <row r="388" spans="2:47" x14ac:dyDescent="0.3">
      <c r="B388" t="s">
        <v>164</v>
      </c>
      <c r="C388" s="17">
        <v>0.15987822109727501</v>
      </c>
      <c r="D388" s="17">
        <v>0.19165629550126001</v>
      </c>
      <c r="E388" s="17">
        <v>0.128894182098066</v>
      </c>
      <c r="F388" s="17"/>
      <c r="G388" s="17">
        <v>0.326750522596645</v>
      </c>
      <c r="H388" s="17">
        <v>0.25308849238601999</v>
      </c>
      <c r="I388" s="17">
        <v>0.202028275614556</v>
      </c>
      <c r="J388" s="17">
        <v>0.12617711039094801</v>
      </c>
      <c r="K388" s="17">
        <v>8.2753293459786506E-2</v>
      </c>
      <c r="L388" s="17">
        <v>1.8484073996099401E-2</v>
      </c>
      <c r="M388" s="17"/>
      <c r="N388" s="17">
        <v>0.16972097389405799</v>
      </c>
      <c r="O388" s="17">
        <v>0.13207423695277401</v>
      </c>
      <c r="P388" s="17">
        <v>0.180585983803635</v>
      </c>
      <c r="Q388" s="17">
        <v>0.16131102197053701</v>
      </c>
      <c r="R388" s="17"/>
      <c r="S388" s="17">
        <v>0.23442627117029</v>
      </c>
      <c r="T388" s="17">
        <v>0.102064371919681</v>
      </c>
      <c r="U388" s="17">
        <v>0.14021600343774401</v>
      </c>
      <c r="V388" s="17">
        <v>0.131984704907746</v>
      </c>
      <c r="W388" s="17">
        <v>0.18115231105499599</v>
      </c>
      <c r="X388" s="17">
        <v>0.23158329158636901</v>
      </c>
      <c r="Y388" s="17">
        <v>0.11918437264873601</v>
      </c>
      <c r="Z388" s="17">
        <v>0.12953994604361799</v>
      </c>
      <c r="AA388" s="17">
        <v>0.19139652162726001</v>
      </c>
      <c r="AB388" s="17">
        <v>0.13015348290836001</v>
      </c>
      <c r="AC388" s="17">
        <v>0.130196121606585</v>
      </c>
      <c r="AD388" s="17">
        <v>0.10652937221712699</v>
      </c>
      <c r="AE388" s="17"/>
      <c r="AF388" s="17">
        <v>0.124840287456375</v>
      </c>
      <c r="AG388" s="17">
        <v>0.20572265193241901</v>
      </c>
      <c r="AH388" s="17"/>
      <c r="AI388" s="17">
        <v>0.15886508586635401</v>
      </c>
      <c r="AJ388" s="17">
        <v>0.16038394305871201</v>
      </c>
      <c r="AK388" s="17"/>
      <c r="AL388" s="17">
        <v>0.15143177826239601</v>
      </c>
      <c r="AM388" s="17">
        <v>0.16183417446098999</v>
      </c>
      <c r="AN388" s="17"/>
      <c r="AO388" s="17">
        <v>0.14559771263070201</v>
      </c>
      <c r="AP388" s="17">
        <v>0.16112293879039399</v>
      </c>
      <c r="AQ388" s="17"/>
      <c r="AR388" s="17">
        <v>0.23104333840388899</v>
      </c>
      <c r="AS388" s="17">
        <v>9.9109354949071596E-2</v>
      </c>
      <c r="AT388" s="17">
        <v>0.154730962573883</v>
      </c>
      <c r="AU388" s="17">
        <v>9.6449923065661594E-2</v>
      </c>
    </row>
    <row r="389" spans="2:47" x14ac:dyDescent="0.3">
      <c r="B389" t="s">
        <v>165</v>
      </c>
      <c r="C389" s="17">
        <v>0.108539706455321</v>
      </c>
      <c r="D389" s="17">
        <v>0.13118188510933901</v>
      </c>
      <c r="E389" s="17">
        <v>8.6124942356900505E-2</v>
      </c>
      <c r="F389" s="17"/>
      <c r="G389" s="17">
        <v>0.15909708121900601</v>
      </c>
      <c r="H389" s="17">
        <v>0.162819320644809</v>
      </c>
      <c r="I389" s="17">
        <v>0.12956521301583199</v>
      </c>
      <c r="J389" s="17">
        <v>0.12413158330983801</v>
      </c>
      <c r="K389" s="17">
        <v>6.1807550471661497E-2</v>
      </c>
      <c r="L389" s="17">
        <v>3.2585680525796697E-2</v>
      </c>
      <c r="M389" s="17"/>
      <c r="N389" s="17">
        <v>0.112442045531455</v>
      </c>
      <c r="O389" s="17">
        <v>0.102552223462968</v>
      </c>
      <c r="P389" s="17">
        <v>0.102669364603798</v>
      </c>
      <c r="Q389" s="17">
        <v>0.115479465174558</v>
      </c>
      <c r="R389" s="17"/>
      <c r="S389" s="17">
        <v>0.13231266775671799</v>
      </c>
      <c r="T389" s="17">
        <v>0.101593911274628</v>
      </c>
      <c r="U389" s="17">
        <v>5.92924828692779E-2</v>
      </c>
      <c r="V389" s="17">
        <v>0.135744781176665</v>
      </c>
      <c r="W389" s="17">
        <v>0.148906083626624</v>
      </c>
      <c r="X389" s="17">
        <v>0.10774706600242299</v>
      </c>
      <c r="Y389" s="17">
        <v>0.12805294712248</v>
      </c>
      <c r="Z389" s="17">
        <v>6.3503007630868594E-2</v>
      </c>
      <c r="AA389" s="17">
        <v>9.4620159212595298E-2</v>
      </c>
      <c r="AB389" s="17">
        <v>0.106526153120127</v>
      </c>
      <c r="AC389" s="17">
        <v>9.4758657133138302E-2</v>
      </c>
      <c r="AD389" s="17">
        <v>7.3752127720941002E-2</v>
      </c>
      <c r="AE389" s="17"/>
      <c r="AF389" s="17">
        <v>9.3173078380989094E-2</v>
      </c>
      <c r="AG389" s="17">
        <v>0.129384567220203</v>
      </c>
      <c r="AH389" s="17"/>
      <c r="AI389" s="17">
        <v>0.12456754220999899</v>
      </c>
      <c r="AJ389" s="17">
        <v>0.100539166855021</v>
      </c>
      <c r="AK389" s="17"/>
      <c r="AL389" s="17">
        <v>0.123612811941868</v>
      </c>
      <c r="AM389" s="17">
        <v>0.10504920850791299</v>
      </c>
      <c r="AN389" s="17"/>
      <c r="AO389" s="17">
        <v>9.82741088103226E-2</v>
      </c>
      <c r="AP389" s="17">
        <v>0.10943447648743</v>
      </c>
      <c r="AQ389" s="17"/>
      <c r="AR389" s="17">
        <v>0.15661384085802901</v>
      </c>
      <c r="AS389" s="17">
        <v>8.4771125701106703E-2</v>
      </c>
      <c r="AT389" s="17">
        <v>9.0544049238144103E-2</v>
      </c>
      <c r="AU389" s="17">
        <v>6.6174382388307196E-2</v>
      </c>
    </row>
    <row r="390" spans="2:47" x14ac:dyDescent="0.3">
      <c r="B390" t="s">
        <v>166</v>
      </c>
      <c r="C390" s="17">
        <v>0.17095224581635399</v>
      </c>
      <c r="D390" s="17">
        <v>0.181617568722757</v>
      </c>
      <c r="E390" s="17">
        <v>0.16035606886866899</v>
      </c>
      <c r="F390" s="17"/>
      <c r="G390" s="17">
        <v>0.24160371238019199</v>
      </c>
      <c r="H390" s="17">
        <v>0.24648951691329901</v>
      </c>
      <c r="I390" s="17">
        <v>0.217157412042528</v>
      </c>
      <c r="J390" s="17">
        <v>0.15635756726732999</v>
      </c>
      <c r="K390" s="17">
        <v>0.119556103185674</v>
      </c>
      <c r="L390" s="17">
        <v>7.1560701815709504E-2</v>
      </c>
      <c r="M390" s="17"/>
      <c r="N390" s="17">
        <v>0.16846759232755901</v>
      </c>
      <c r="O390" s="17">
        <v>0.17182750188620799</v>
      </c>
      <c r="P390" s="17">
        <v>0.193283807037089</v>
      </c>
      <c r="Q390" s="17">
        <v>0.15408016186672299</v>
      </c>
      <c r="R390" s="17"/>
      <c r="S390" s="17">
        <v>0.20182919084846901</v>
      </c>
      <c r="T390" s="17">
        <v>0.154182016541137</v>
      </c>
      <c r="U390" s="17">
        <v>0.124327516410288</v>
      </c>
      <c r="V390" s="17">
        <v>0.17719446313381701</v>
      </c>
      <c r="W390" s="17">
        <v>0.134033006841241</v>
      </c>
      <c r="X390" s="17">
        <v>0.204068541366697</v>
      </c>
      <c r="Y390" s="17">
        <v>0.169893398849013</v>
      </c>
      <c r="Z390" s="17">
        <v>0.213040016960405</v>
      </c>
      <c r="AA390" s="17">
        <v>0.177335284631536</v>
      </c>
      <c r="AB390" s="17">
        <v>0.17054172405326501</v>
      </c>
      <c r="AC390" s="17">
        <v>0.15263669854814399</v>
      </c>
      <c r="AD390" s="17">
        <v>0.147420375450736</v>
      </c>
      <c r="AE390" s="17"/>
      <c r="AF390" s="17">
        <v>0.16826399039569101</v>
      </c>
      <c r="AG390" s="17">
        <v>0.175455927848925</v>
      </c>
      <c r="AH390" s="17"/>
      <c r="AI390" s="17">
        <v>0.184487563546467</v>
      </c>
      <c r="AJ390" s="17">
        <v>0.16419588474803001</v>
      </c>
      <c r="AK390" s="17"/>
      <c r="AL390" s="17">
        <v>0.16347367040972799</v>
      </c>
      <c r="AM390" s="17">
        <v>0.172684068905476</v>
      </c>
      <c r="AN390" s="17"/>
      <c r="AO390" s="17">
        <v>0.179880903907668</v>
      </c>
      <c r="AP390" s="17">
        <v>0.17017400611094899</v>
      </c>
      <c r="AQ390" s="17"/>
      <c r="AR390" s="17">
        <v>0.219702070042154</v>
      </c>
      <c r="AS390" s="17">
        <v>0.13284693754628599</v>
      </c>
      <c r="AT390" s="17">
        <v>0.16709697244942601</v>
      </c>
      <c r="AU390" s="17">
        <v>0.122119932856028</v>
      </c>
    </row>
    <row r="391" spans="2:47" x14ac:dyDescent="0.3">
      <c r="B391" t="s">
        <v>167</v>
      </c>
      <c r="C391" s="17">
        <v>8.9058986416347699E-2</v>
      </c>
      <c r="D391" s="17">
        <v>9.9955413465279794E-2</v>
      </c>
      <c r="E391" s="17">
        <v>7.8386759232097494E-2</v>
      </c>
      <c r="F391" s="17"/>
      <c r="G391" s="17">
        <v>0.115994075236415</v>
      </c>
      <c r="H391" s="17">
        <v>9.8765871439814495E-2</v>
      </c>
      <c r="I391" s="17">
        <v>9.3328648443872106E-2</v>
      </c>
      <c r="J391" s="17">
        <v>9.0475962479493799E-2</v>
      </c>
      <c r="K391" s="17">
        <v>7.8998818328115103E-2</v>
      </c>
      <c r="L391" s="17">
        <v>6.5475503280500502E-2</v>
      </c>
      <c r="M391" s="17"/>
      <c r="N391" s="17">
        <v>9.0670434220710999E-2</v>
      </c>
      <c r="O391" s="17">
        <v>7.5646924450430295E-2</v>
      </c>
      <c r="P391" s="17">
        <v>0.115005321446527</v>
      </c>
      <c r="Q391" s="17">
        <v>7.7926079375709806E-2</v>
      </c>
      <c r="R391" s="17"/>
      <c r="S391" s="17">
        <v>0.110574443099328</v>
      </c>
      <c r="T391" s="17">
        <v>9.52952511386818E-2</v>
      </c>
      <c r="U391" s="17">
        <v>8.75683051808437E-2</v>
      </c>
      <c r="V391" s="17">
        <v>0.101188047929215</v>
      </c>
      <c r="W391" s="17">
        <v>8.69951826493265E-2</v>
      </c>
      <c r="X391" s="17">
        <v>7.8151689113238998E-2</v>
      </c>
      <c r="Y391" s="17">
        <v>6.6370921912460204E-2</v>
      </c>
      <c r="Z391" s="17">
        <v>8.7749735007628199E-2</v>
      </c>
      <c r="AA391" s="17">
        <v>9.7049914654257996E-2</v>
      </c>
      <c r="AB391" s="17">
        <v>8.0707256256220106E-2</v>
      </c>
      <c r="AC391" s="17">
        <v>6.3511192078926595E-2</v>
      </c>
      <c r="AD391" s="17">
        <v>6.7471608012759005E-2</v>
      </c>
      <c r="AE391" s="17"/>
      <c r="AF391" s="17">
        <v>9.0305801636955396E-2</v>
      </c>
      <c r="AG391" s="17">
        <v>8.8123921182728507E-2</v>
      </c>
      <c r="AH391" s="17"/>
      <c r="AI391" s="17">
        <v>8.9591100152348904E-2</v>
      </c>
      <c r="AJ391" s="17">
        <v>8.8793373698454706E-2</v>
      </c>
      <c r="AK391" s="17"/>
      <c r="AL391" s="17">
        <v>0.103571828872092</v>
      </c>
      <c r="AM391" s="17">
        <v>8.5698229281858204E-2</v>
      </c>
      <c r="AN391" s="17"/>
      <c r="AO391" s="17">
        <v>0.11927719421236201</v>
      </c>
      <c r="AP391" s="17">
        <v>8.6425106958477702E-2</v>
      </c>
      <c r="AQ391" s="17"/>
      <c r="AR391" s="17">
        <v>9.8496695522723707E-2</v>
      </c>
      <c r="AS391" s="17">
        <v>9.3767943057988398E-2</v>
      </c>
      <c r="AT391" s="17">
        <v>8.1006663715968194E-2</v>
      </c>
      <c r="AU391" s="17">
        <v>7.4009919334284302E-2</v>
      </c>
    </row>
    <row r="392" spans="2:47" x14ac:dyDescent="0.3">
      <c r="B392" t="s">
        <v>168</v>
      </c>
      <c r="C392" s="17">
        <v>7.7028087381608906E-2</v>
      </c>
      <c r="D392" s="17">
        <v>7.2417003251979306E-2</v>
      </c>
      <c r="E392" s="17">
        <v>8.1183802065949398E-2</v>
      </c>
      <c r="F392" s="17"/>
      <c r="G392" s="17">
        <v>5.1392249855479903E-2</v>
      </c>
      <c r="H392" s="17">
        <v>8.2260763684697896E-2</v>
      </c>
      <c r="I392" s="17">
        <v>9.9066004415930303E-2</v>
      </c>
      <c r="J392" s="17">
        <v>8.2469551164690999E-2</v>
      </c>
      <c r="K392" s="17">
        <v>0.101973686834662</v>
      </c>
      <c r="L392" s="17">
        <v>5.0724292238449903E-2</v>
      </c>
      <c r="M392" s="17"/>
      <c r="N392" s="17">
        <v>6.3633626656309006E-2</v>
      </c>
      <c r="O392" s="17">
        <v>7.7384528042610798E-2</v>
      </c>
      <c r="P392" s="17">
        <v>7.8085530004128295E-2</v>
      </c>
      <c r="Q392" s="17">
        <v>9.0438821397167898E-2</v>
      </c>
      <c r="R392" s="17"/>
      <c r="S392" s="17">
        <v>7.5736696086133107E-2</v>
      </c>
      <c r="T392" s="17">
        <v>9.6434928626777605E-2</v>
      </c>
      <c r="U392" s="17">
        <v>8.4557199508422595E-2</v>
      </c>
      <c r="V392" s="17">
        <v>8.2496083108002202E-2</v>
      </c>
      <c r="W392" s="17">
        <v>6.6665174183709902E-2</v>
      </c>
      <c r="X392" s="17">
        <v>4.6820480698585201E-2</v>
      </c>
      <c r="Y392" s="17">
        <v>8.2873951406439106E-2</v>
      </c>
      <c r="Z392" s="17">
        <v>0.13094610436684001</v>
      </c>
      <c r="AA392" s="17">
        <v>5.14121760871133E-2</v>
      </c>
      <c r="AB392" s="17">
        <v>8.7753626318353997E-2</v>
      </c>
      <c r="AC392" s="17">
        <v>5.2639166796180602E-2</v>
      </c>
      <c r="AD392" s="17">
        <v>9.2110706128592096E-2</v>
      </c>
      <c r="AE392" s="17"/>
      <c r="AF392" s="17">
        <v>8.0354808544344E-2</v>
      </c>
      <c r="AG392" s="17">
        <v>7.32312923152416E-2</v>
      </c>
      <c r="AH392" s="17"/>
      <c r="AI392" s="17">
        <v>7.8723726512638106E-2</v>
      </c>
      <c r="AJ392" s="17">
        <v>7.61816831494182E-2</v>
      </c>
      <c r="AK392" s="17"/>
      <c r="AL392" s="17">
        <v>7.7335741054677706E-2</v>
      </c>
      <c r="AM392" s="17">
        <v>7.6956843634571004E-2</v>
      </c>
      <c r="AN392" s="17"/>
      <c r="AO392" s="17">
        <v>8.5089297504025205E-2</v>
      </c>
      <c r="AP392" s="17">
        <v>7.6325456176928097E-2</v>
      </c>
      <c r="AQ392" s="17"/>
      <c r="AR392" s="17">
        <v>6.5468748382590897E-2</v>
      </c>
      <c r="AS392" s="17">
        <v>8.8361949747833193E-2</v>
      </c>
      <c r="AT392" s="17">
        <v>8.6879622019298802E-2</v>
      </c>
      <c r="AU392" s="17">
        <v>6.6023661076498097E-2</v>
      </c>
    </row>
    <row r="393" spans="2:47" x14ac:dyDescent="0.3">
      <c r="B393" t="s">
        <v>169</v>
      </c>
      <c r="C393" s="17">
        <v>4.2569491922394599E-2</v>
      </c>
      <c r="D393" s="17">
        <v>4.1205327123680899E-2</v>
      </c>
      <c r="E393" s="17">
        <v>4.4060806184928802E-2</v>
      </c>
      <c r="F393" s="17"/>
      <c r="G393" s="17">
        <v>3.8661252772671698E-2</v>
      </c>
      <c r="H393" s="17">
        <v>2.50715907340405E-2</v>
      </c>
      <c r="I393" s="17">
        <v>3.3968860012714701E-2</v>
      </c>
      <c r="J393" s="17">
        <v>6.07402855878958E-2</v>
      </c>
      <c r="K393" s="17">
        <v>4.7029671285387403E-2</v>
      </c>
      <c r="L393" s="17">
        <v>4.8642445611647697E-2</v>
      </c>
      <c r="M393" s="17"/>
      <c r="N393" s="17">
        <v>4.0818980291307601E-2</v>
      </c>
      <c r="O393" s="17">
        <v>5.2632729083835497E-2</v>
      </c>
      <c r="P393" s="17">
        <v>3.4469762252235102E-2</v>
      </c>
      <c r="Q393" s="17">
        <v>4.0060127910365201E-2</v>
      </c>
      <c r="R393" s="17"/>
      <c r="S393" s="17">
        <v>3.3366099591387997E-2</v>
      </c>
      <c r="T393" s="17">
        <v>4.1008221004690502E-2</v>
      </c>
      <c r="U393" s="17">
        <v>4.6953813274384699E-2</v>
      </c>
      <c r="V393" s="17">
        <v>3.4504697176171502E-2</v>
      </c>
      <c r="W393" s="17">
        <v>4.5620795683903502E-2</v>
      </c>
      <c r="X393" s="17">
        <v>5.5394680156646801E-2</v>
      </c>
      <c r="Y393" s="17">
        <v>3.9952899936844602E-2</v>
      </c>
      <c r="Z393" s="17">
        <v>4.1427356383888302E-2</v>
      </c>
      <c r="AA393" s="17">
        <v>3.69426695430215E-2</v>
      </c>
      <c r="AB393" s="17">
        <v>4.9115914648159099E-2</v>
      </c>
      <c r="AC393" s="17">
        <v>4.3390083180459102E-2</v>
      </c>
      <c r="AD393" s="17">
        <v>6.7266804429090707E-2</v>
      </c>
      <c r="AE393" s="17"/>
      <c r="AF393" s="17">
        <v>4.5025433153244102E-2</v>
      </c>
      <c r="AG393" s="17">
        <v>3.9650627716176397E-2</v>
      </c>
      <c r="AH393" s="17"/>
      <c r="AI393" s="17">
        <v>4.00230018548412E-2</v>
      </c>
      <c r="AJ393" s="17">
        <v>4.3840611425929897E-2</v>
      </c>
      <c r="AK393" s="17"/>
      <c r="AL393" s="17">
        <v>3.98262860354031E-2</v>
      </c>
      <c r="AM393" s="17">
        <v>4.3204739551120197E-2</v>
      </c>
      <c r="AN393" s="17"/>
      <c r="AO393" s="17">
        <v>3.7639419672438897E-2</v>
      </c>
      <c r="AP393" s="17">
        <v>4.2999206884732202E-2</v>
      </c>
      <c r="AQ393" s="17"/>
      <c r="AR393" s="17">
        <v>3.9675969058153598E-2</v>
      </c>
      <c r="AS393" s="17">
        <v>5.1600832741184099E-2</v>
      </c>
      <c r="AT393" s="17">
        <v>4.4534124525238E-2</v>
      </c>
      <c r="AU393" s="17">
        <v>3.0189250528578501E-2</v>
      </c>
    </row>
    <row r="394" spans="2:47" x14ac:dyDescent="0.3">
      <c r="B394" t="s">
        <v>170</v>
      </c>
      <c r="C394" s="17">
        <v>4.1118823400789803E-2</v>
      </c>
      <c r="D394" s="17">
        <v>3.7203133517884499E-2</v>
      </c>
      <c r="E394" s="17">
        <v>4.5090910621353501E-2</v>
      </c>
      <c r="F394" s="17"/>
      <c r="G394" s="17">
        <v>2.1157762334784402E-2</v>
      </c>
      <c r="H394" s="17">
        <v>2.96695742153751E-2</v>
      </c>
      <c r="I394" s="17">
        <v>2.8998403876522701E-2</v>
      </c>
      <c r="J394" s="17">
        <v>5.4792076676396503E-2</v>
      </c>
      <c r="K394" s="17">
        <v>5.3362895145705101E-2</v>
      </c>
      <c r="L394" s="17">
        <v>5.4198167572466198E-2</v>
      </c>
      <c r="M394" s="17"/>
      <c r="N394" s="17">
        <v>4.8131678064227003E-2</v>
      </c>
      <c r="O394" s="17">
        <v>4.6282272983373E-2</v>
      </c>
      <c r="P394" s="17">
        <v>3.1071425601772298E-2</v>
      </c>
      <c r="Q394" s="17">
        <v>3.7606798475199398E-2</v>
      </c>
      <c r="R394" s="17"/>
      <c r="S394" s="17">
        <v>4.1701977442524601E-2</v>
      </c>
      <c r="T394" s="17">
        <v>3.9692761457124102E-2</v>
      </c>
      <c r="U394" s="17">
        <v>3.3758437817408497E-2</v>
      </c>
      <c r="V394" s="17">
        <v>4.3575571950896202E-2</v>
      </c>
      <c r="W394" s="17">
        <v>3.6325331762506602E-2</v>
      </c>
      <c r="X394" s="17">
        <v>3.1688423204614902E-2</v>
      </c>
      <c r="Y394" s="17">
        <v>5.6175958169063699E-2</v>
      </c>
      <c r="Z394" s="17">
        <v>3.0820405168101299E-2</v>
      </c>
      <c r="AA394" s="17">
        <v>2.8493449294041299E-2</v>
      </c>
      <c r="AB394" s="17">
        <v>5.1376028846664298E-2</v>
      </c>
      <c r="AC394" s="17">
        <v>4.6204510232930401E-2</v>
      </c>
      <c r="AD394" s="17">
        <v>7.6779259996507407E-2</v>
      </c>
      <c r="AE394" s="17"/>
      <c r="AF394" s="17">
        <v>4.0344776290364599E-2</v>
      </c>
      <c r="AG394" s="17">
        <v>4.24808638613417E-2</v>
      </c>
      <c r="AH394" s="17"/>
      <c r="AI394" s="17">
        <v>4.1095303237044599E-2</v>
      </c>
      <c r="AJ394" s="17">
        <v>4.1130563850612797E-2</v>
      </c>
      <c r="AK394" s="17"/>
      <c r="AL394" s="17">
        <v>3.5605695098079801E-2</v>
      </c>
      <c r="AM394" s="17">
        <v>4.2395505438315398E-2</v>
      </c>
      <c r="AN394" s="17"/>
      <c r="AO394" s="17">
        <v>3.4327952955779402E-2</v>
      </c>
      <c r="AP394" s="17">
        <v>4.1710729257249203E-2</v>
      </c>
      <c r="AQ394" s="17"/>
      <c r="AR394" s="17">
        <v>3.1876697954419303E-2</v>
      </c>
      <c r="AS394" s="17">
        <v>4.1498776248147497E-2</v>
      </c>
      <c r="AT394" s="17">
        <v>5.4912945838174701E-2</v>
      </c>
      <c r="AU394" s="17">
        <v>3.4945232297638601E-2</v>
      </c>
    </row>
    <row r="395" spans="2:47" x14ac:dyDescent="0.3">
      <c r="B395" t="s">
        <v>171</v>
      </c>
      <c r="C395" s="17">
        <v>1.2111777847478199E-2</v>
      </c>
      <c r="D395" s="17">
        <v>1.07376645147781E-2</v>
      </c>
      <c r="E395" s="17">
        <v>1.34968604083606E-2</v>
      </c>
      <c r="F395" s="17"/>
      <c r="G395" s="17">
        <v>6.0904257653051899E-3</v>
      </c>
      <c r="H395" s="17">
        <v>6.5203092816334702E-3</v>
      </c>
      <c r="I395" s="17">
        <v>1.7799449550335401E-2</v>
      </c>
      <c r="J395" s="17">
        <v>1.15888583473926E-2</v>
      </c>
      <c r="K395" s="17">
        <v>1.45933698124449E-2</v>
      </c>
      <c r="L395" s="17">
        <v>1.4772747473577701E-2</v>
      </c>
      <c r="M395" s="17"/>
      <c r="N395" s="17">
        <v>1.34230680880099E-2</v>
      </c>
      <c r="O395" s="17">
        <v>1.1355443955448999E-2</v>
      </c>
      <c r="P395" s="17">
        <v>1.24725619515359E-2</v>
      </c>
      <c r="Q395" s="17">
        <v>1.13398089010265E-2</v>
      </c>
      <c r="R395" s="17"/>
      <c r="S395" s="17">
        <v>1.39023582984846E-2</v>
      </c>
      <c r="T395" s="17">
        <v>2.4176898716873601E-2</v>
      </c>
      <c r="U395" s="17">
        <v>8.9276213329705506E-3</v>
      </c>
      <c r="V395" s="17">
        <v>1.6216502003779699E-2</v>
      </c>
      <c r="W395" s="17">
        <v>8.9649502636615103E-3</v>
      </c>
      <c r="X395" s="17">
        <v>7.9215506399384107E-3</v>
      </c>
      <c r="Y395" s="17">
        <v>1.5791032411131101E-2</v>
      </c>
      <c r="Z395" s="17">
        <v>9.1009213677901192E-3</v>
      </c>
      <c r="AA395" s="17">
        <v>4.5464452157715001E-3</v>
      </c>
      <c r="AB395" s="17">
        <v>2.0047497727300502E-3</v>
      </c>
      <c r="AC395" s="17">
        <v>6.1238745786467604E-3</v>
      </c>
      <c r="AD395" s="17">
        <v>2.9685765743183799E-2</v>
      </c>
      <c r="AE395" s="17"/>
      <c r="AF395" s="17">
        <v>1.21468638186905E-2</v>
      </c>
      <c r="AG395" s="17">
        <v>1.1617155181564399E-2</v>
      </c>
      <c r="AH395" s="17"/>
      <c r="AI395" s="17">
        <v>8.2006798822430692E-3</v>
      </c>
      <c r="AJ395" s="17">
        <v>1.4064062275048601E-2</v>
      </c>
      <c r="AK395" s="17"/>
      <c r="AL395" s="17">
        <v>4.8880588145512197E-3</v>
      </c>
      <c r="AM395" s="17">
        <v>1.3784583526413E-2</v>
      </c>
      <c r="AN395" s="17"/>
      <c r="AO395" s="17">
        <v>5.9565995367753498E-3</v>
      </c>
      <c r="AP395" s="17">
        <v>1.2648275505497001E-2</v>
      </c>
      <c r="AQ395" s="17"/>
      <c r="AR395" s="17">
        <v>5.5969723855142798E-3</v>
      </c>
      <c r="AS395" s="17">
        <v>1.54128638526065E-2</v>
      </c>
      <c r="AT395" s="17">
        <v>1.0017002776096099E-2</v>
      </c>
      <c r="AU395" s="17">
        <v>2.7161927957841499E-2</v>
      </c>
    </row>
    <row r="396" spans="2:47" x14ac:dyDescent="0.3">
      <c r="B396" t="s">
        <v>172</v>
      </c>
      <c r="C396" s="17">
        <v>7.5213076165464202E-2</v>
      </c>
      <c r="D396" s="17">
        <v>6.3355250458098505E-2</v>
      </c>
      <c r="E396" s="17">
        <v>8.7054022541426301E-2</v>
      </c>
      <c r="F396" s="17"/>
      <c r="G396" s="17">
        <v>1.02890901028961E-2</v>
      </c>
      <c r="H396" s="17">
        <v>3.5938259354397199E-2</v>
      </c>
      <c r="I396" s="17">
        <v>6.7085157099874906E-2</v>
      </c>
      <c r="J396" s="17">
        <v>8.0158341111032497E-2</v>
      </c>
      <c r="K396" s="17">
        <v>0.114851898964365</v>
      </c>
      <c r="L396" s="17">
        <v>0.126115093176808</v>
      </c>
      <c r="M396" s="17"/>
      <c r="N396" s="17">
        <v>7.7248132325933694E-2</v>
      </c>
      <c r="O396" s="17">
        <v>8.8534212265864304E-2</v>
      </c>
      <c r="P396" s="17">
        <v>6.6622070047770598E-2</v>
      </c>
      <c r="Q396" s="17">
        <v>6.5884412407742204E-2</v>
      </c>
      <c r="R396" s="17"/>
      <c r="S396" s="17">
        <v>3.7088218937467499E-2</v>
      </c>
      <c r="T396" s="17">
        <v>8.1770070246244594E-2</v>
      </c>
      <c r="U396" s="17">
        <v>0.11888072253794001</v>
      </c>
      <c r="V396" s="17">
        <v>8.2229382020622799E-2</v>
      </c>
      <c r="W396" s="17">
        <v>9.2059637172252198E-2</v>
      </c>
      <c r="X396" s="17">
        <v>7.1171770374401797E-2</v>
      </c>
      <c r="Y396" s="17">
        <v>8.6315170380331305E-2</v>
      </c>
      <c r="Z396" s="17">
        <v>7.3141466089612903E-2</v>
      </c>
      <c r="AA396" s="17">
        <v>7.3551612824816495E-2</v>
      </c>
      <c r="AB396" s="17">
        <v>7.0866101047930202E-2</v>
      </c>
      <c r="AC396" s="17">
        <v>6.6043890946509198E-2</v>
      </c>
      <c r="AD396" s="17">
        <v>6.7428245237299594E-2</v>
      </c>
      <c r="AE396" s="17"/>
      <c r="AF396" s="17">
        <v>8.9084850921842498E-2</v>
      </c>
      <c r="AG396" s="17">
        <v>5.7387158864778999E-2</v>
      </c>
      <c r="AH396" s="17"/>
      <c r="AI396" s="17">
        <v>7.7599919241566298E-2</v>
      </c>
      <c r="AJ396" s="17">
        <v>7.4021646901879207E-2</v>
      </c>
      <c r="AK396" s="17"/>
      <c r="AL396" s="17">
        <v>7.9547952168130306E-2</v>
      </c>
      <c r="AM396" s="17">
        <v>7.4209243491230106E-2</v>
      </c>
      <c r="AN396" s="17"/>
      <c r="AO396" s="17">
        <v>9.3728182924009598E-2</v>
      </c>
      <c r="AP396" s="17">
        <v>7.35992624118227E-2</v>
      </c>
      <c r="AQ396" s="17"/>
      <c r="AR396" s="17">
        <v>5.5219256388594998E-2</v>
      </c>
      <c r="AS396" s="17">
        <v>9.93355956895383E-2</v>
      </c>
      <c r="AT396" s="17">
        <v>7.6957417684036702E-2</v>
      </c>
      <c r="AU396" s="17">
        <v>8.0268060055742593E-2</v>
      </c>
    </row>
    <row r="397" spans="2:47" x14ac:dyDescent="0.3">
      <c r="B397" t="s">
        <v>173</v>
      </c>
      <c r="C397" s="17">
        <v>0.214463560618952</v>
      </c>
      <c r="D397" s="17">
        <v>0.16311388217615599</v>
      </c>
      <c r="E397" s="17">
        <v>0.26478025917297598</v>
      </c>
      <c r="F397" s="17"/>
      <c r="G397" s="17">
        <v>2.0774482411754801E-2</v>
      </c>
      <c r="H397" s="17">
        <v>5.1715342414742398E-2</v>
      </c>
      <c r="I397" s="17">
        <v>9.9390551713310002E-2</v>
      </c>
      <c r="J397" s="17">
        <v>0.21192112311941899</v>
      </c>
      <c r="K397" s="17">
        <v>0.31789274344733998</v>
      </c>
      <c r="L397" s="17">
        <v>0.50107970694785198</v>
      </c>
      <c r="M397" s="17"/>
      <c r="N397" s="17">
        <v>0.207946603954589</v>
      </c>
      <c r="O397" s="17">
        <v>0.231594534092014</v>
      </c>
      <c r="P397" s="17">
        <v>0.17180289864588699</v>
      </c>
      <c r="Q397" s="17">
        <v>0.240350269364207</v>
      </c>
      <c r="R397" s="17"/>
      <c r="S397" s="17">
        <v>0.119062076769198</v>
      </c>
      <c r="T397" s="17">
        <v>0.25666021347741402</v>
      </c>
      <c r="U397" s="17">
        <v>0.28329335570442798</v>
      </c>
      <c r="V397" s="17">
        <v>0.183535939643556</v>
      </c>
      <c r="W397" s="17">
        <v>0.192226185341377</v>
      </c>
      <c r="X397" s="17">
        <v>0.14510887377450299</v>
      </c>
      <c r="Y397" s="17">
        <v>0.231200250132401</v>
      </c>
      <c r="Z397" s="17">
        <v>0.20463654606713699</v>
      </c>
      <c r="AA397" s="17">
        <v>0.23778764932218699</v>
      </c>
      <c r="AB397" s="17">
        <v>0.24369966520811601</v>
      </c>
      <c r="AC397" s="17">
        <v>0.32158982525756402</v>
      </c>
      <c r="AD397" s="17">
        <v>0.262006175665842</v>
      </c>
      <c r="AE397" s="17"/>
      <c r="AF397" s="17">
        <v>0.24741669975297001</v>
      </c>
      <c r="AG397" s="17">
        <v>0.169868216113649</v>
      </c>
      <c r="AH397" s="17"/>
      <c r="AI397" s="17">
        <v>0.18577823566382101</v>
      </c>
      <c r="AJ397" s="17">
        <v>0.22878227973759599</v>
      </c>
      <c r="AK397" s="17"/>
      <c r="AL397" s="17">
        <v>0.20402833248591701</v>
      </c>
      <c r="AM397" s="17">
        <v>0.21688005948918199</v>
      </c>
      <c r="AN397" s="17"/>
      <c r="AO397" s="17">
        <v>0.19763848922319499</v>
      </c>
      <c r="AP397" s="17">
        <v>0.215930067508627</v>
      </c>
      <c r="AQ397" s="17"/>
      <c r="AR397" s="17">
        <v>9.0268638999586703E-2</v>
      </c>
      <c r="AS397" s="17">
        <v>0.28991450311648298</v>
      </c>
      <c r="AT397" s="17">
        <v>0.216128973410497</v>
      </c>
      <c r="AU397" s="17">
        <v>0.39311850319465402</v>
      </c>
    </row>
    <row r="398" spans="2:47" x14ac:dyDescent="0.3">
      <c r="B398" t="s">
        <v>155</v>
      </c>
      <c r="C398" s="17">
        <v>9.0660228780140104E-3</v>
      </c>
      <c r="D398" s="17">
        <v>7.55657615878622E-3</v>
      </c>
      <c r="E398" s="17">
        <v>1.05713864492714E-2</v>
      </c>
      <c r="F398" s="17"/>
      <c r="G398" s="17">
        <v>8.1893453248504198E-3</v>
      </c>
      <c r="H398" s="17">
        <v>7.6609589311712302E-3</v>
      </c>
      <c r="I398" s="17">
        <v>1.1612024214523399E-2</v>
      </c>
      <c r="J398" s="17">
        <v>1.18754054556349E-3</v>
      </c>
      <c r="K398" s="17">
        <v>7.1799690648594299E-3</v>
      </c>
      <c r="L398" s="17">
        <v>1.6361587361091699E-2</v>
      </c>
      <c r="M398" s="17"/>
      <c r="N398" s="17">
        <v>7.4968646458408996E-3</v>
      </c>
      <c r="O398" s="17">
        <v>1.01153928244725E-2</v>
      </c>
      <c r="P398" s="17">
        <v>1.39312746056215E-2</v>
      </c>
      <c r="Q398" s="17">
        <v>5.52303315676463E-3</v>
      </c>
      <c r="R398" s="17"/>
      <c r="S398" s="17">
        <v>0</v>
      </c>
      <c r="T398" s="17">
        <v>7.1213555967477703E-3</v>
      </c>
      <c r="U398" s="17">
        <v>1.2224541926291599E-2</v>
      </c>
      <c r="V398" s="17">
        <v>1.1329826949528899E-2</v>
      </c>
      <c r="W398" s="17">
        <v>7.0513414204011601E-3</v>
      </c>
      <c r="X398" s="17">
        <v>2.0343633082582101E-2</v>
      </c>
      <c r="Y398" s="17">
        <v>4.1890970310993203E-3</v>
      </c>
      <c r="Z398" s="17">
        <v>1.60944949141117E-2</v>
      </c>
      <c r="AA398" s="17">
        <v>6.8641175873991704E-3</v>
      </c>
      <c r="AB398" s="17">
        <v>7.2552978200746401E-3</v>
      </c>
      <c r="AC398" s="17">
        <v>2.2905979640916299E-2</v>
      </c>
      <c r="AD398" s="17">
        <v>9.5495593979217294E-3</v>
      </c>
      <c r="AE398" s="17"/>
      <c r="AF398" s="17">
        <v>9.0434096485339597E-3</v>
      </c>
      <c r="AG398" s="17">
        <v>7.0776177629716004E-3</v>
      </c>
      <c r="AH398" s="17"/>
      <c r="AI398" s="17">
        <v>1.1067841832677301E-2</v>
      </c>
      <c r="AJ398" s="17">
        <v>8.0667842992969904E-3</v>
      </c>
      <c r="AK398" s="17"/>
      <c r="AL398" s="17">
        <v>1.6677844857156E-2</v>
      </c>
      <c r="AM398" s="17">
        <v>7.3033437129315804E-3</v>
      </c>
      <c r="AN398" s="17"/>
      <c r="AO398" s="17">
        <v>2.59013862272196E-3</v>
      </c>
      <c r="AP398" s="17">
        <v>9.6304739078929905E-3</v>
      </c>
      <c r="AQ398" s="17"/>
      <c r="AR398" s="17">
        <v>6.0377720043441E-3</v>
      </c>
      <c r="AS398" s="17">
        <v>3.38011734975511E-3</v>
      </c>
      <c r="AT398" s="17">
        <v>1.7191265769237001E-2</v>
      </c>
      <c r="AU398" s="17">
        <v>9.5392072447655595E-3</v>
      </c>
    </row>
    <row r="399" spans="2:47" x14ac:dyDescent="0.3"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  <c r="AT399" s="17"/>
      <c r="AU399" s="17"/>
    </row>
    <row r="400" spans="2:47" x14ac:dyDescent="0.3">
      <c r="B400" s="6" t="s">
        <v>207</v>
      </c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</row>
    <row r="401" spans="2:47" x14ac:dyDescent="0.3">
      <c r="B401" s="24" t="s">
        <v>71</v>
      </c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</row>
    <row r="402" spans="2:47" x14ac:dyDescent="0.3">
      <c r="B402" t="s">
        <v>164</v>
      </c>
      <c r="C402" s="17">
        <v>2.77870298692738E-2</v>
      </c>
      <c r="D402" s="17">
        <v>3.3055291642417897E-2</v>
      </c>
      <c r="E402" s="17">
        <v>2.2759214127944301E-2</v>
      </c>
      <c r="F402" s="17"/>
      <c r="G402" s="17">
        <v>8.0737855451472093E-2</v>
      </c>
      <c r="H402" s="17">
        <v>5.5341854931843799E-2</v>
      </c>
      <c r="I402" s="17">
        <v>2.3762536628365201E-2</v>
      </c>
      <c r="J402" s="17">
        <v>1.2071673290418E-2</v>
      </c>
      <c r="K402" s="17">
        <v>5.1349502341730604E-3</v>
      </c>
      <c r="L402" s="17">
        <v>1.55610937597946E-3</v>
      </c>
      <c r="M402" s="17"/>
      <c r="N402" s="17">
        <v>3.5403270981340801E-2</v>
      </c>
      <c r="O402" s="17">
        <v>1.4481463107427799E-2</v>
      </c>
      <c r="P402" s="17">
        <v>3.66841376016191E-2</v>
      </c>
      <c r="Q402" s="17">
        <v>2.5126255607196502E-2</v>
      </c>
      <c r="R402" s="17"/>
      <c r="S402" s="17">
        <v>3.9825766334917599E-2</v>
      </c>
      <c r="T402" s="17">
        <v>9.5512161626549498E-3</v>
      </c>
      <c r="U402" s="17">
        <v>2.7299877879258701E-2</v>
      </c>
      <c r="V402" s="17">
        <v>3.5583300518789301E-2</v>
      </c>
      <c r="W402" s="17">
        <v>2.575922207524E-2</v>
      </c>
      <c r="X402" s="17">
        <v>4.7058039906266703E-2</v>
      </c>
      <c r="Y402" s="17">
        <v>1.8704302549677199E-2</v>
      </c>
      <c r="Z402" s="17">
        <v>2.06318482692729E-2</v>
      </c>
      <c r="AA402" s="17">
        <v>3.0338518251968601E-2</v>
      </c>
      <c r="AB402" s="17">
        <v>2.9470186365414899E-2</v>
      </c>
      <c r="AC402" s="17">
        <v>1.8026595841092001E-2</v>
      </c>
      <c r="AD402" s="17">
        <v>1.1253320103862799E-2</v>
      </c>
      <c r="AE402" s="17"/>
      <c r="AF402" s="17">
        <v>2.5487515628781099E-2</v>
      </c>
      <c r="AG402" s="17">
        <v>3.1068346774990301E-2</v>
      </c>
      <c r="AH402" s="17"/>
      <c r="AI402" s="17">
        <v>4.5273712119764699E-2</v>
      </c>
      <c r="AJ402" s="17">
        <v>1.9058284705905398E-2</v>
      </c>
      <c r="AK402" s="17"/>
      <c r="AL402" s="17">
        <v>4.0148783691768802E-2</v>
      </c>
      <c r="AM402" s="17">
        <v>2.4924403028223401E-2</v>
      </c>
      <c r="AN402" s="17"/>
      <c r="AO402" s="17">
        <v>6.3515288417281698E-2</v>
      </c>
      <c r="AP402" s="17">
        <v>2.46728833622968E-2</v>
      </c>
      <c r="AQ402" s="17"/>
      <c r="AR402" s="17">
        <v>5.9297691510310599E-2</v>
      </c>
      <c r="AS402" s="17">
        <v>6.6319953838267802E-3</v>
      </c>
      <c r="AT402" s="17">
        <v>1.3154446486016699E-2</v>
      </c>
      <c r="AU402" s="17">
        <v>1.55352221293784E-2</v>
      </c>
    </row>
    <row r="403" spans="2:47" x14ac:dyDescent="0.3">
      <c r="B403" t="s">
        <v>165</v>
      </c>
      <c r="C403" s="17">
        <v>4.3612127739990299E-2</v>
      </c>
      <c r="D403" s="17">
        <v>6.0987749202811199E-2</v>
      </c>
      <c r="E403" s="17">
        <v>2.6846713832285901E-2</v>
      </c>
      <c r="F403" s="17"/>
      <c r="G403" s="17">
        <v>9.7602269686181603E-2</v>
      </c>
      <c r="H403" s="17">
        <v>8.5575806538154206E-2</v>
      </c>
      <c r="I403" s="17">
        <v>5.3179941405202602E-2</v>
      </c>
      <c r="J403" s="17">
        <v>2.59521396692238E-2</v>
      </c>
      <c r="K403" s="17">
        <v>1.1125364757672901E-2</v>
      </c>
      <c r="L403" s="17">
        <v>2.10555596737613E-3</v>
      </c>
      <c r="M403" s="17"/>
      <c r="N403" s="17">
        <v>5.0706395852106803E-2</v>
      </c>
      <c r="O403" s="17">
        <v>3.5459809648481999E-2</v>
      </c>
      <c r="P403" s="17">
        <v>5.37893300067325E-2</v>
      </c>
      <c r="Q403" s="17">
        <v>3.6106636637860998E-2</v>
      </c>
      <c r="R403" s="17"/>
      <c r="S403" s="17">
        <v>7.8044599461754904E-2</v>
      </c>
      <c r="T403" s="17">
        <v>2.2277813796676201E-2</v>
      </c>
      <c r="U403" s="17">
        <v>2.1624250420153701E-2</v>
      </c>
      <c r="V403" s="17">
        <v>5.3713990104708502E-2</v>
      </c>
      <c r="W403" s="17">
        <v>3.0058785170191001E-2</v>
      </c>
      <c r="X403" s="17">
        <v>5.3033465009504399E-2</v>
      </c>
      <c r="Y403" s="17">
        <v>3.0985726398085299E-2</v>
      </c>
      <c r="Z403" s="17">
        <v>5.1757258081204398E-2</v>
      </c>
      <c r="AA403" s="17">
        <v>4.37964871448785E-2</v>
      </c>
      <c r="AB403" s="17">
        <v>5.0511887440028498E-2</v>
      </c>
      <c r="AC403" s="17">
        <v>3.3062771246758202E-2</v>
      </c>
      <c r="AD403" s="17">
        <v>2.6370108214154499E-2</v>
      </c>
      <c r="AE403" s="17"/>
      <c r="AF403" s="17">
        <v>4.4287279759728099E-2</v>
      </c>
      <c r="AG403" s="17">
        <v>4.3068390026138603E-2</v>
      </c>
      <c r="AH403" s="17"/>
      <c r="AI403" s="17">
        <v>5.5708220234769699E-2</v>
      </c>
      <c r="AJ403" s="17">
        <v>3.7574177982168298E-2</v>
      </c>
      <c r="AK403" s="17"/>
      <c r="AL403" s="17">
        <v>4.2524789197445498E-2</v>
      </c>
      <c r="AM403" s="17">
        <v>4.3863924090402497E-2</v>
      </c>
      <c r="AN403" s="17"/>
      <c r="AO403" s="17">
        <v>7.8134254168213305E-2</v>
      </c>
      <c r="AP403" s="17">
        <v>4.0603110122033499E-2</v>
      </c>
      <c r="AQ403" s="17"/>
      <c r="AR403" s="17">
        <v>8.4561464843708398E-2</v>
      </c>
      <c r="AS403" s="17">
        <v>2.1222686137047399E-2</v>
      </c>
      <c r="AT403" s="17">
        <v>2.3189942188301602E-2</v>
      </c>
      <c r="AU403" s="17">
        <v>2.1831973432593101E-2</v>
      </c>
    </row>
    <row r="404" spans="2:47" x14ac:dyDescent="0.3">
      <c r="B404" t="s">
        <v>166</v>
      </c>
      <c r="C404" s="17">
        <v>5.7789011005767603E-2</v>
      </c>
      <c r="D404" s="17">
        <v>7.0228577639571799E-2</v>
      </c>
      <c r="E404" s="17">
        <v>4.5887418831904503E-2</v>
      </c>
      <c r="F404" s="17"/>
      <c r="G404" s="17">
        <v>0.117497633181754</v>
      </c>
      <c r="H404" s="17">
        <v>0.109724829879621</v>
      </c>
      <c r="I404" s="17">
        <v>8.1188953955278406E-2</v>
      </c>
      <c r="J404" s="17">
        <v>3.8572675255838303E-2</v>
      </c>
      <c r="K404" s="17">
        <v>1.3584916814196E-2</v>
      </c>
      <c r="L404" s="17">
        <v>2.2626982012651101E-3</v>
      </c>
      <c r="M404" s="17"/>
      <c r="N404" s="17">
        <v>7.6537577428896705E-2</v>
      </c>
      <c r="O404" s="17">
        <v>5.5927423863828298E-2</v>
      </c>
      <c r="P404" s="17">
        <v>5.7008259369738197E-2</v>
      </c>
      <c r="Q404" s="17">
        <v>3.9512945924871097E-2</v>
      </c>
      <c r="R404" s="17"/>
      <c r="S404" s="17">
        <v>0.102347506994449</v>
      </c>
      <c r="T404" s="17">
        <v>3.9256867265866899E-2</v>
      </c>
      <c r="U404" s="17">
        <v>2.9086365239173399E-2</v>
      </c>
      <c r="V404" s="17">
        <v>3.9754285293703298E-2</v>
      </c>
      <c r="W404" s="17">
        <v>6.0429112750944099E-2</v>
      </c>
      <c r="X404" s="17">
        <v>5.6486670851221402E-2</v>
      </c>
      <c r="Y404" s="17">
        <v>4.85821256453801E-2</v>
      </c>
      <c r="Z404" s="17">
        <v>3.0995712791759701E-2</v>
      </c>
      <c r="AA404" s="17">
        <v>7.6321477457977502E-2</v>
      </c>
      <c r="AB404" s="17">
        <v>6.8015059163263503E-2</v>
      </c>
      <c r="AC404" s="17">
        <v>4.9600570108506603E-2</v>
      </c>
      <c r="AD404" s="17">
        <v>3.4071646246116097E-2</v>
      </c>
      <c r="AE404" s="17"/>
      <c r="AF404" s="17">
        <v>5.8888922935101E-2</v>
      </c>
      <c r="AG404" s="17">
        <v>5.6340849932748897E-2</v>
      </c>
      <c r="AH404" s="17"/>
      <c r="AI404" s="17">
        <v>8.5616745480769904E-2</v>
      </c>
      <c r="AJ404" s="17">
        <v>4.3898371304839798E-2</v>
      </c>
      <c r="AK404" s="17"/>
      <c r="AL404" s="17">
        <v>8.3992987357087295E-2</v>
      </c>
      <c r="AM404" s="17">
        <v>5.1720923328027302E-2</v>
      </c>
      <c r="AN404" s="17"/>
      <c r="AO404" s="17">
        <v>8.4123328515402801E-2</v>
      </c>
      <c r="AP404" s="17">
        <v>5.5493659196888902E-2</v>
      </c>
      <c r="AQ404" s="17"/>
      <c r="AR404" s="17">
        <v>0.109488704018279</v>
      </c>
      <c r="AS404" s="17">
        <v>2.7848376215595699E-2</v>
      </c>
      <c r="AT404" s="17">
        <v>3.3414829639625498E-2</v>
      </c>
      <c r="AU404" s="17">
        <v>3.0236557335325799E-2</v>
      </c>
    </row>
    <row r="405" spans="2:47" x14ac:dyDescent="0.3">
      <c r="B405" t="s">
        <v>167</v>
      </c>
      <c r="C405" s="17">
        <v>5.1650141523261701E-2</v>
      </c>
      <c r="D405" s="17">
        <v>6.3556365814672E-2</v>
      </c>
      <c r="E405" s="17">
        <v>3.9614227332485999E-2</v>
      </c>
      <c r="F405" s="17"/>
      <c r="G405" s="17">
        <v>0.103286411238645</v>
      </c>
      <c r="H405" s="17">
        <v>9.0843540565956504E-2</v>
      </c>
      <c r="I405" s="17">
        <v>4.3591364852555201E-2</v>
      </c>
      <c r="J405" s="17">
        <v>4.7034609891453E-2</v>
      </c>
      <c r="K405" s="17">
        <v>2.2647325070376902E-2</v>
      </c>
      <c r="L405" s="17">
        <v>1.53785821207982E-2</v>
      </c>
      <c r="M405" s="17"/>
      <c r="N405" s="17">
        <v>6.2755818151097098E-2</v>
      </c>
      <c r="O405" s="17">
        <v>3.4965807765977797E-2</v>
      </c>
      <c r="P405" s="17">
        <v>6.4912608834866103E-2</v>
      </c>
      <c r="Q405" s="17">
        <v>4.6084909585061402E-2</v>
      </c>
      <c r="R405" s="17"/>
      <c r="S405" s="17">
        <v>8.6436138461495601E-2</v>
      </c>
      <c r="T405" s="17">
        <v>5.9791586728524401E-2</v>
      </c>
      <c r="U405" s="17">
        <v>2.35663429898329E-2</v>
      </c>
      <c r="V405" s="17">
        <v>6.7645973719676594E-2</v>
      </c>
      <c r="W405" s="17">
        <v>6.5840720925577897E-2</v>
      </c>
      <c r="X405" s="17">
        <v>5.2289959388276797E-2</v>
      </c>
      <c r="Y405" s="17">
        <v>1.51511862587004E-2</v>
      </c>
      <c r="Z405" s="17">
        <v>6.2884623102807499E-2</v>
      </c>
      <c r="AA405" s="17">
        <v>3.0222486147233201E-2</v>
      </c>
      <c r="AB405" s="17">
        <v>5.4661649720421701E-2</v>
      </c>
      <c r="AC405" s="17">
        <v>2.26164376642983E-2</v>
      </c>
      <c r="AD405" s="17">
        <v>4.6397460640000901E-2</v>
      </c>
      <c r="AE405" s="17"/>
      <c r="AF405" s="17">
        <v>4.8469006302184897E-2</v>
      </c>
      <c r="AG405" s="17">
        <v>5.5325592714500701E-2</v>
      </c>
      <c r="AH405" s="17"/>
      <c r="AI405" s="17">
        <v>7.0001629830799703E-2</v>
      </c>
      <c r="AJ405" s="17">
        <v>4.24897151764893E-2</v>
      </c>
      <c r="AK405" s="17"/>
      <c r="AL405" s="17">
        <v>5.3373314966360101E-2</v>
      </c>
      <c r="AM405" s="17">
        <v>5.1251104087245002E-2</v>
      </c>
      <c r="AN405" s="17"/>
      <c r="AO405" s="17">
        <v>7.3314381124731404E-2</v>
      </c>
      <c r="AP405" s="17">
        <v>4.9761843049643803E-2</v>
      </c>
      <c r="AQ405" s="17"/>
      <c r="AR405" s="17">
        <v>7.5996974545859602E-2</v>
      </c>
      <c r="AS405" s="17">
        <v>4.2388794438165497E-2</v>
      </c>
      <c r="AT405" s="17">
        <v>3.4405325027520903E-2</v>
      </c>
      <c r="AU405" s="17">
        <v>4.2355853851046898E-2</v>
      </c>
    </row>
    <row r="406" spans="2:47" x14ac:dyDescent="0.3">
      <c r="B406" t="s">
        <v>168</v>
      </c>
      <c r="C406" s="17">
        <v>4.0250359176085097E-2</v>
      </c>
      <c r="D406" s="17">
        <v>4.6147665115410401E-2</v>
      </c>
      <c r="E406" s="17">
        <v>3.4657018021202399E-2</v>
      </c>
      <c r="F406" s="17"/>
      <c r="G406" s="17">
        <v>7.0188839922498303E-2</v>
      </c>
      <c r="H406" s="17">
        <v>5.59822136480937E-2</v>
      </c>
      <c r="I406" s="17">
        <v>5.3228510891889298E-2</v>
      </c>
      <c r="J406" s="17">
        <v>3.8647566249861903E-2</v>
      </c>
      <c r="K406" s="17">
        <v>2.8091244361263701E-2</v>
      </c>
      <c r="L406" s="17">
        <v>6.5617654535430102E-3</v>
      </c>
      <c r="M406" s="17"/>
      <c r="N406" s="17">
        <v>4.2818921478624601E-2</v>
      </c>
      <c r="O406" s="17">
        <v>3.04668218073584E-2</v>
      </c>
      <c r="P406" s="17">
        <v>4.6806666180657097E-2</v>
      </c>
      <c r="Q406" s="17">
        <v>4.2464266739843E-2</v>
      </c>
      <c r="R406" s="17"/>
      <c r="S406" s="17">
        <v>5.2488909190675802E-2</v>
      </c>
      <c r="T406" s="17">
        <v>3.7469798795081E-2</v>
      </c>
      <c r="U406" s="17">
        <v>2.9822517854949701E-2</v>
      </c>
      <c r="V406" s="17">
        <v>3.0112160395978499E-2</v>
      </c>
      <c r="W406" s="17">
        <v>4.3794883456124797E-2</v>
      </c>
      <c r="X406" s="17">
        <v>5.8814708307178998E-2</v>
      </c>
      <c r="Y406" s="17">
        <v>3.1271918066239801E-2</v>
      </c>
      <c r="Z406" s="17">
        <v>7.1072534702184095E-2</v>
      </c>
      <c r="AA406" s="17">
        <v>4.09870254944193E-2</v>
      </c>
      <c r="AB406" s="17">
        <v>1.6229578163586299E-2</v>
      </c>
      <c r="AC406" s="17">
        <v>4.91875441619362E-2</v>
      </c>
      <c r="AD406" s="17">
        <v>2.6902739585037999E-2</v>
      </c>
      <c r="AE406" s="17"/>
      <c r="AF406" s="17">
        <v>3.9866977199648997E-2</v>
      </c>
      <c r="AG406" s="17">
        <v>4.0054001356700002E-2</v>
      </c>
      <c r="AH406" s="17"/>
      <c r="AI406" s="17">
        <v>5.5595198899384003E-2</v>
      </c>
      <c r="AJ406" s="17">
        <v>3.2590747501397697E-2</v>
      </c>
      <c r="AK406" s="17"/>
      <c r="AL406" s="17">
        <v>3.8539875708041002E-2</v>
      </c>
      <c r="AM406" s="17">
        <v>4.0646457978658401E-2</v>
      </c>
      <c r="AN406" s="17"/>
      <c r="AO406" s="17">
        <v>4.56156718314671E-2</v>
      </c>
      <c r="AP406" s="17">
        <v>3.9782707789098301E-2</v>
      </c>
      <c r="AQ406" s="17"/>
      <c r="AR406" s="17">
        <v>6.00309404780522E-2</v>
      </c>
      <c r="AS406" s="17">
        <v>2.07409135891552E-2</v>
      </c>
      <c r="AT406" s="17">
        <v>4.2109023421112397E-2</v>
      </c>
      <c r="AU406" s="17">
        <v>2.0276616313868599E-2</v>
      </c>
    </row>
    <row r="407" spans="2:47" x14ac:dyDescent="0.3">
      <c r="B407" t="s">
        <v>169</v>
      </c>
      <c r="C407" s="17">
        <v>4.86019798099072E-2</v>
      </c>
      <c r="D407" s="17">
        <v>5.0704965602094698E-2</v>
      </c>
      <c r="E407" s="17">
        <v>4.6334690530227401E-2</v>
      </c>
      <c r="F407" s="17"/>
      <c r="G407" s="17">
        <v>4.1390238279774803E-2</v>
      </c>
      <c r="H407" s="17">
        <v>7.3208534407790599E-2</v>
      </c>
      <c r="I407" s="17">
        <v>6.8014877600432996E-2</v>
      </c>
      <c r="J407" s="17">
        <v>5.2455130044316303E-2</v>
      </c>
      <c r="K407" s="17">
        <v>3.9209285342084101E-2</v>
      </c>
      <c r="L407" s="17">
        <v>2.07829703407066E-2</v>
      </c>
      <c r="M407" s="17"/>
      <c r="N407" s="17">
        <v>5.4311766973372803E-2</v>
      </c>
      <c r="O407" s="17">
        <v>3.70377039478713E-2</v>
      </c>
      <c r="P407" s="17">
        <v>6.2839758212832594E-2</v>
      </c>
      <c r="Q407" s="17">
        <v>4.2640480620311103E-2</v>
      </c>
      <c r="R407" s="17"/>
      <c r="S407" s="17">
        <v>4.7354805021790999E-2</v>
      </c>
      <c r="T407" s="17">
        <v>5.6409236695129497E-2</v>
      </c>
      <c r="U407" s="17">
        <v>5.8366405309640997E-2</v>
      </c>
      <c r="V407" s="17">
        <v>4.7007598072566201E-2</v>
      </c>
      <c r="W407" s="17">
        <v>4.4563333184675001E-2</v>
      </c>
      <c r="X407" s="17">
        <v>4.0558452428109397E-2</v>
      </c>
      <c r="Y407" s="17">
        <v>2.5765966487190001E-2</v>
      </c>
      <c r="Z407" s="17">
        <v>6.2915994682839593E-2</v>
      </c>
      <c r="AA407" s="17">
        <v>5.7438854528543901E-2</v>
      </c>
      <c r="AB407" s="17">
        <v>5.0717470755246699E-2</v>
      </c>
      <c r="AC407" s="17">
        <v>3.4877165151335598E-2</v>
      </c>
      <c r="AD407" s="17">
        <v>5.8882126613732703E-2</v>
      </c>
      <c r="AE407" s="17"/>
      <c r="AF407" s="17">
        <v>4.8944087819676602E-2</v>
      </c>
      <c r="AG407" s="17">
        <v>4.8541308816979802E-2</v>
      </c>
      <c r="AH407" s="17"/>
      <c r="AI407" s="17">
        <v>5.9701276930595903E-2</v>
      </c>
      <c r="AJ407" s="17">
        <v>4.30615957238248E-2</v>
      </c>
      <c r="AK407" s="17"/>
      <c r="AL407" s="17">
        <v>6.4017486648879102E-2</v>
      </c>
      <c r="AM407" s="17">
        <v>4.50321915517609E-2</v>
      </c>
      <c r="AN407" s="17"/>
      <c r="AO407" s="17">
        <v>5.1332691493206399E-2</v>
      </c>
      <c r="AP407" s="17">
        <v>4.8363965515460697E-2</v>
      </c>
      <c r="AQ407" s="17"/>
      <c r="AR407" s="17">
        <v>5.9127146292010997E-2</v>
      </c>
      <c r="AS407" s="17">
        <v>4.0582405515034503E-2</v>
      </c>
      <c r="AT407" s="17">
        <v>5.9764557140472699E-2</v>
      </c>
      <c r="AU407" s="17">
        <v>1.27064846216489E-2</v>
      </c>
    </row>
    <row r="408" spans="2:47" x14ac:dyDescent="0.3">
      <c r="B408" t="s">
        <v>170</v>
      </c>
      <c r="C408" s="17">
        <v>7.6722897587961802E-2</v>
      </c>
      <c r="D408" s="17">
        <v>8.0096386194459301E-2</v>
      </c>
      <c r="E408" s="17">
        <v>7.3334329385306096E-2</v>
      </c>
      <c r="F408" s="17"/>
      <c r="G408" s="17">
        <v>9.4449603742647603E-2</v>
      </c>
      <c r="H408" s="17">
        <v>7.5576656437026796E-2</v>
      </c>
      <c r="I408" s="17">
        <v>0.104784494968802</v>
      </c>
      <c r="J408" s="17">
        <v>9.0206802983127901E-2</v>
      </c>
      <c r="K408" s="17">
        <v>7.78800638865631E-2</v>
      </c>
      <c r="L408" s="17">
        <v>3.1416808771453399E-2</v>
      </c>
      <c r="M408" s="17"/>
      <c r="N408" s="17">
        <v>8.7265550389688001E-2</v>
      </c>
      <c r="O408" s="17">
        <v>7.6045131155481699E-2</v>
      </c>
      <c r="P408" s="17">
        <v>7.1227397097750597E-2</v>
      </c>
      <c r="Q408" s="17">
        <v>7.0948113883976899E-2</v>
      </c>
      <c r="R408" s="17"/>
      <c r="S408" s="17">
        <v>7.5869532544011103E-2</v>
      </c>
      <c r="T408" s="17">
        <v>0.101891327592668</v>
      </c>
      <c r="U408" s="17">
        <v>7.59081339230957E-2</v>
      </c>
      <c r="V408" s="17">
        <v>8.4077124837619199E-2</v>
      </c>
      <c r="W408" s="17">
        <v>8.2877767098710503E-2</v>
      </c>
      <c r="X408" s="17">
        <v>8.7221699407292699E-2</v>
      </c>
      <c r="Y408" s="17">
        <v>8.1527018251194405E-2</v>
      </c>
      <c r="Z408" s="17">
        <v>0.111885668362894</v>
      </c>
      <c r="AA408" s="17">
        <v>4.9822598152970597E-2</v>
      </c>
      <c r="AB408" s="17">
        <v>5.4206017499060601E-2</v>
      </c>
      <c r="AC408" s="17">
        <v>4.3773706511313001E-2</v>
      </c>
      <c r="AD408" s="17">
        <v>6.7247729420345806E-2</v>
      </c>
      <c r="AE408" s="17"/>
      <c r="AF408" s="17">
        <v>7.2481623157680794E-2</v>
      </c>
      <c r="AG408" s="17">
        <v>8.2981518065598295E-2</v>
      </c>
      <c r="AH408" s="17"/>
      <c r="AI408" s="17">
        <v>8.7658405050370897E-2</v>
      </c>
      <c r="AJ408" s="17">
        <v>7.1264271617400496E-2</v>
      </c>
      <c r="AK408" s="17"/>
      <c r="AL408" s="17">
        <v>9.61566832619625E-2</v>
      </c>
      <c r="AM408" s="17">
        <v>7.2222591458876495E-2</v>
      </c>
      <c r="AN408" s="17"/>
      <c r="AO408" s="17">
        <v>9.2402723955756105E-2</v>
      </c>
      <c r="AP408" s="17">
        <v>7.5356212546549506E-2</v>
      </c>
      <c r="AQ408" s="17"/>
      <c r="AR408" s="17">
        <v>9.0902993008614694E-2</v>
      </c>
      <c r="AS408" s="17">
        <v>6.5198428171310704E-2</v>
      </c>
      <c r="AT408" s="17">
        <v>8.7006408502835794E-2</v>
      </c>
      <c r="AU408" s="17">
        <v>3.9512088821286699E-2</v>
      </c>
    </row>
    <row r="409" spans="2:47" x14ac:dyDescent="0.3">
      <c r="B409" t="s">
        <v>171</v>
      </c>
      <c r="C409" s="17">
        <v>3.4913353532084301E-2</v>
      </c>
      <c r="D409" s="17">
        <v>3.11702970776912E-2</v>
      </c>
      <c r="E409" s="17">
        <v>3.8157120591752802E-2</v>
      </c>
      <c r="F409" s="17"/>
      <c r="G409" s="17">
        <v>2.28514436249335E-2</v>
      </c>
      <c r="H409" s="17">
        <v>3.5700313271202301E-2</v>
      </c>
      <c r="I409" s="17">
        <v>4.07357136265123E-2</v>
      </c>
      <c r="J409" s="17">
        <v>4.2116480399349503E-2</v>
      </c>
      <c r="K409" s="17">
        <v>3.9094710969035003E-2</v>
      </c>
      <c r="L409" s="17">
        <v>2.8886910753008501E-2</v>
      </c>
      <c r="M409" s="17"/>
      <c r="N409" s="17">
        <v>4.3717705777884898E-2</v>
      </c>
      <c r="O409" s="17">
        <v>4.0245279067100299E-2</v>
      </c>
      <c r="P409" s="17">
        <v>3.19191691773167E-2</v>
      </c>
      <c r="Q409" s="17">
        <v>2.22255626577871E-2</v>
      </c>
      <c r="R409" s="17"/>
      <c r="S409" s="17">
        <v>2.6099947745591299E-2</v>
      </c>
      <c r="T409" s="17">
        <v>3.5559693845156601E-2</v>
      </c>
      <c r="U409" s="17">
        <v>3.6532628755560299E-2</v>
      </c>
      <c r="V409" s="17">
        <v>5.1148799844880299E-2</v>
      </c>
      <c r="W409" s="17">
        <v>4.4140321719063097E-2</v>
      </c>
      <c r="X409" s="17">
        <v>3.3468829272230799E-2</v>
      </c>
      <c r="Y409" s="17">
        <v>2.1090829495251099E-2</v>
      </c>
      <c r="Z409" s="17">
        <v>9.0776613285052498E-3</v>
      </c>
      <c r="AA409" s="17">
        <v>3.4869861651206799E-2</v>
      </c>
      <c r="AB409" s="17">
        <v>4.22388114008799E-2</v>
      </c>
      <c r="AC409" s="17">
        <v>3.1333563459408902E-2</v>
      </c>
      <c r="AD409" s="17">
        <v>5.8438730825577698E-2</v>
      </c>
      <c r="AE409" s="17"/>
      <c r="AF409" s="17">
        <v>3.6676101685243899E-2</v>
      </c>
      <c r="AG409" s="17">
        <v>3.2853680638738503E-2</v>
      </c>
      <c r="AH409" s="17"/>
      <c r="AI409" s="17">
        <v>4.7999836372494102E-2</v>
      </c>
      <c r="AJ409" s="17">
        <v>2.83810352705385E-2</v>
      </c>
      <c r="AK409" s="17"/>
      <c r="AL409" s="17">
        <v>5.6211252651688998E-2</v>
      </c>
      <c r="AM409" s="17">
        <v>2.99813723137866E-2</v>
      </c>
      <c r="AN409" s="17"/>
      <c r="AO409" s="17">
        <v>6.6498913229817894E-2</v>
      </c>
      <c r="AP409" s="17">
        <v>3.2160292946401298E-2</v>
      </c>
      <c r="AQ409" s="17"/>
      <c r="AR409" s="17">
        <v>2.2039023464758101E-2</v>
      </c>
      <c r="AS409" s="17">
        <v>4.5482620098219198E-2</v>
      </c>
      <c r="AT409" s="17">
        <v>4.69198347241674E-2</v>
      </c>
      <c r="AU409" s="17">
        <v>2.4040089234017299E-2</v>
      </c>
    </row>
    <row r="410" spans="2:47" x14ac:dyDescent="0.3">
      <c r="B410" t="s">
        <v>172</v>
      </c>
      <c r="C410" s="17">
        <v>0.125579638942588</v>
      </c>
      <c r="D410" s="17">
        <v>0.112509966398366</v>
      </c>
      <c r="E410" s="17">
        <v>0.13879315231939399</v>
      </c>
      <c r="F410" s="17"/>
      <c r="G410" s="17">
        <v>9.6895711958949193E-2</v>
      </c>
      <c r="H410" s="17">
        <v>0.12576516891134701</v>
      </c>
      <c r="I410" s="17">
        <v>0.14539633651460601</v>
      </c>
      <c r="J410" s="17">
        <v>0.16261269405603701</v>
      </c>
      <c r="K410" s="17">
        <v>0.13668530359918701</v>
      </c>
      <c r="L410" s="17">
        <v>9.0860034550162505E-2</v>
      </c>
      <c r="M410" s="17"/>
      <c r="N410" s="17">
        <v>0.12948820714811701</v>
      </c>
      <c r="O410" s="17">
        <v>0.136292202521896</v>
      </c>
      <c r="P410" s="17">
        <v>0.125384083453907</v>
      </c>
      <c r="Q410" s="17">
        <v>0.110227255008676</v>
      </c>
      <c r="R410" s="17"/>
      <c r="S410" s="17">
        <v>0.10872624976807301</v>
      </c>
      <c r="T410" s="17">
        <v>0.15006926960744499</v>
      </c>
      <c r="U410" s="17">
        <v>0.147667004405243</v>
      </c>
      <c r="V410" s="17">
        <v>0.12539711824484301</v>
      </c>
      <c r="W410" s="17">
        <v>0.14077070677898501</v>
      </c>
      <c r="X410" s="17">
        <v>0.140682851570884</v>
      </c>
      <c r="Y410" s="17">
        <v>0.11837168790781399</v>
      </c>
      <c r="Z410" s="17">
        <v>0.122507049207327</v>
      </c>
      <c r="AA410" s="17">
        <v>0.10264654362357099</v>
      </c>
      <c r="AB410" s="17">
        <v>0.107772650278496</v>
      </c>
      <c r="AC410" s="17">
        <v>0.12592528429743599</v>
      </c>
      <c r="AD410" s="17">
        <v>0.11905949564488399</v>
      </c>
      <c r="AE410" s="17"/>
      <c r="AF410" s="17">
        <v>0.13375137712864299</v>
      </c>
      <c r="AG410" s="17">
        <v>0.115737384073392</v>
      </c>
      <c r="AH410" s="17"/>
      <c r="AI410" s="17">
        <v>0.147275999245669</v>
      </c>
      <c r="AJ410" s="17">
        <v>0.114749568529838</v>
      </c>
      <c r="AK410" s="17"/>
      <c r="AL410" s="17">
        <v>0.131278361859437</v>
      </c>
      <c r="AM410" s="17">
        <v>0.12425997852743</v>
      </c>
      <c r="AN410" s="17"/>
      <c r="AO410" s="17">
        <v>0.14563434399251299</v>
      </c>
      <c r="AP410" s="17">
        <v>0.123831630721148</v>
      </c>
      <c r="AQ410" s="17"/>
      <c r="AR410" s="17">
        <v>0.12650273714698501</v>
      </c>
      <c r="AS410" s="17">
        <v>0.126328861590804</v>
      </c>
      <c r="AT410" s="17">
        <v>0.13499403393789799</v>
      </c>
      <c r="AU410" s="17">
        <v>0.102351436542335</v>
      </c>
    </row>
    <row r="411" spans="2:47" x14ac:dyDescent="0.3">
      <c r="B411" t="s">
        <v>173</v>
      </c>
      <c r="C411" s="17">
        <v>0.47936887627768598</v>
      </c>
      <c r="D411" s="17">
        <v>0.43759039826202201</v>
      </c>
      <c r="E411" s="17">
        <v>0.52006122293031598</v>
      </c>
      <c r="F411" s="17"/>
      <c r="G411" s="17">
        <v>0.25511734629710198</v>
      </c>
      <c r="H411" s="17">
        <v>0.27458817741293301</v>
      </c>
      <c r="I411" s="17">
        <v>0.375855007071622</v>
      </c>
      <c r="J411" s="17">
        <v>0.478486393350112</v>
      </c>
      <c r="K411" s="17">
        <v>0.62049884406377098</v>
      </c>
      <c r="L411" s="17">
        <v>0.78434971780717899</v>
      </c>
      <c r="M411" s="17"/>
      <c r="N411" s="17">
        <v>0.40725014726490399</v>
      </c>
      <c r="O411" s="17">
        <v>0.52245338155137999</v>
      </c>
      <c r="P411" s="17">
        <v>0.43308594495560399</v>
      </c>
      <c r="Q411" s="17">
        <v>0.55175882084364503</v>
      </c>
      <c r="R411" s="17"/>
      <c r="S411" s="17">
        <v>0.37298045180081202</v>
      </c>
      <c r="T411" s="17">
        <v>0.48281151922434901</v>
      </c>
      <c r="U411" s="17">
        <v>0.53494135846909696</v>
      </c>
      <c r="V411" s="17">
        <v>0.44762385621968298</v>
      </c>
      <c r="W411" s="17">
        <v>0.447631897889119</v>
      </c>
      <c r="X411" s="17">
        <v>0.40343350281870199</v>
      </c>
      <c r="Y411" s="17">
        <v>0.59653682271783004</v>
      </c>
      <c r="Z411" s="17">
        <v>0.45108662992966497</v>
      </c>
      <c r="AA411" s="17">
        <v>0.52412370545070797</v>
      </c>
      <c r="AB411" s="17">
        <v>0.51404355715336303</v>
      </c>
      <c r="AC411" s="17">
        <v>0.54821532250324201</v>
      </c>
      <c r="AD411" s="17">
        <v>0.55137664270628695</v>
      </c>
      <c r="AE411" s="17"/>
      <c r="AF411" s="17">
        <v>0.47884467124664598</v>
      </c>
      <c r="AG411" s="17">
        <v>0.480692915171609</v>
      </c>
      <c r="AH411" s="17"/>
      <c r="AI411" s="17">
        <v>0.33293285051097199</v>
      </c>
      <c r="AJ411" s="17">
        <v>0.55246466044899301</v>
      </c>
      <c r="AK411" s="17"/>
      <c r="AL411" s="17">
        <v>0.38459109682749198</v>
      </c>
      <c r="AM411" s="17">
        <v>0.50131668556794795</v>
      </c>
      <c r="AN411" s="17"/>
      <c r="AO411" s="17">
        <v>0.29365228672898303</v>
      </c>
      <c r="AP411" s="17">
        <v>0.49555630584002203</v>
      </c>
      <c r="AQ411" s="17"/>
      <c r="AR411" s="17">
        <v>0.30311097463139502</v>
      </c>
      <c r="AS411" s="17">
        <v>0.59133699477700896</v>
      </c>
      <c r="AT411" s="17">
        <v>0.50751163712811698</v>
      </c>
      <c r="AU411" s="17">
        <v>0.67077763310626504</v>
      </c>
    </row>
    <row r="412" spans="2:47" x14ac:dyDescent="0.3">
      <c r="B412" t="s">
        <v>155</v>
      </c>
      <c r="C412" s="17">
        <v>1.37245845353935E-2</v>
      </c>
      <c r="D412" s="17">
        <v>1.39523370504844E-2</v>
      </c>
      <c r="E412" s="17">
        <v>1.35548920971807E-2</v>
      </c>
      <c r="F412" s="17"/>
      <c r="G412" s="17">
        <v>1.9982646616042699E-2</v>
      </c>
      <c r="H412" s="17">
        <v>1.7692903996031101E-2</v>
      </c>
      <c r="I412" s="17">
        <v>1.0262262484733701E-2</v>
      </c>
      <c r="J412" s="17">
        <v>1.1843834810262299E-2</v>
      </c>
      <c r="K412" s="17">
        <v>6.0479909016775499E-3</v>
      </c>
      <c r="L412" s="17">
        <v>1.58388466585286E-2</v>
      </c>
      <c r="M412" s="17"/>
      <c r="N412" s="17">
        <v>9.7446385539665392E-3</v>
      </c>
      <c r="O412" s="17">
        <v>1.6624975563196101E-2</v>
      </c>
      <c r="P412" s="17">
        <v>1.6342645108975401E-2</v>
      </c>
      <c r="Q412" s="17">
        <v>1.29047524907709E-2</v>
      </c>
      <c r="R412" s="17"/>
      <c r="S412" s="17">
        <v>9.8260926764286403E-3</v>
      </c>
      <c r="T412" s="17">
        <v>4.9116702864478298E-3</v>
      </c>
      <c r="U412" s="17">
        <v>1.51851147539939E-2</v>
      </c>
      <c r="V412" s="17">
        <v>1.7935792747552099E-2</v>
      </c>
      <c r="W412" s="17">
        <v>1.4133248951369101E-2</v>
      </c>
      <c r="X412" s="17">
        <v>2.6951821040332499E-2</v>
      </c>
      <c r="Y412" s="17">
        <v>1.2012416222637301E-2</v>
      </c>
      <c r="Z412" s="17">
        <v>5.1850195415411998E-3</v>
      </c>
      <c r="AA412" s="17">
        <v>9.4324420965236407E-3</v>
      </c>
      <c r="AB412" s="17">
        <v>1.21331320602395E-2</v>
      </c>
      <c r="AC412" s="17">
        <v>4.3381039054673699E-2</v>
      </c>
      <c r="AD412" s="17">
        <v>0</v>
      </c>
      <c r="AE412" s="17"/>
      <c r="AF412" s="17">
        <v>1.23024371366656E-2</v>
      </c>
      <c r="AG412" s="17">
        <v>1.33360124286036E-2</v>
      </c>
      <c r="AH412" s="17"/>
      <c r="AI412" s="17">
        <v>1.22361253244104E-2</v>
      </c>
      <c r="AJ412" s="17">
        <v>1.44675717386049E-2</v>
      </c>
      <c r="AK412" s="17"/>
      <c r="AL412" s="17">
        <v>9.1653678298369897E-3</v>
      </c>
      <c r="AM412" s="17">
        <v>1.4780368067641299E-2</v>
      </c>
      <c r="AN412" s="17"/>
      <c r="AO412" s="17">
        <v>5.77611654262706E-3</v>
      </c>
      <c r="AP412" s="17">
        <v>1.44173889104579E-2</v>
      </c>
      <c r="AQ412" s="17"/>
      <c r="AR412" s="17">
        <v>8.9413500600259901E-3</v>
      </c>
      <c r="AS412" s="17">
        <v>1.22379240838318E-2</v>
      </c>
      <c r="AT412" s="17">
        <v>1.7529961803932001E-2</v>
      </c>
      <c r="AU412" s="17">
        <v>2.0376044612234901E-2</v>
      </c>
    </row>
    <row r="413" spans="2:47" x14ac:dyDescent="0.3"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  <c r="AT413" s="17"/>
      <c r="AU413" s="17"/>
    </row>
    <row r="414" spans="2:47" x14ac:dyDescent="0.3">
      <c r="B414" s="6" t="s">
        <v>208</v>
      </c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  <c r="AS414" s="17"/>
      <c r="AT414" s="17"/>
      <c r="AU414" s="17"/>
    </row>
    <row r="415" spans="2:47" x14ac:dyDescent="0.3">
      <c r="B415" s="24" t="s">
        <v>71</v>
      </c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  <c r="AS415" s="17"/>
      <c r="AT415" s="17"/>
      <c r="AU415" s="17"/>
    </row>
    <row r="416" spans="2:47" x14ac:dyDescent="0.3">
      <c r="B416" t="s">
        <v>164</v>
      </c>
      <c r="C416" s="17">
        <v>1.34057516565326E-2</v>
      </c>
      <c r="D416" s="17">
        <v>1.93318590280467E-2</v>
      </c>
      <c r="E416" s="17">
        <v>7.05150747928398E-3</v>
      </c>
      <c r="F416" s="17"/>
      <c r="G416" s="17">
        <v>3.8426669796647502E-2</v>
      </c>
      <c r="H416" s="17">
        <v>3.0683492475657801E-2</v>
      </c>
      <c r="I416" s="17">
        <v>1.2594360220068899E-2</v>
      </c>
      <c r="J416" s="17">
        <v>4.0999988474720202E-3</v>
      </c>
      <c r="K416" s="17">
        <v>0</v>
      </c>
      <c r="L416" s="17">
        <v>0</v>
      </c>
      <c r="M416" s="17"/>
      <c r="N416" s="17">
        <v>1.6165046097278198E-2</v>
      </c>
      <c r="O416" s="17">
        <v>1.03755723858457E-2</v>
      </c>
      <c r="P416" s="17">
        <v>1.9971905241405699E-2</v>
      </c>
      <c r="Q416" s="17">
        <v>7.9956869406678996E-3</v>
      </c>
      <c r="R416" s="17"/>
      <c r="S416" s="17">
        <v>2.1076965436406098E-2</v>
      </c>
      <c r="T416" s="17">
        <v>4.1827363371454897E-3</v>
      </c>
      <c r="U416" s="17">
        <v>1.5220979879763201E-2</v>
      </c>
      <c r="V416" s="17">
        <v>2.2073074376881899E-2</v>
      </c>
      <c r="W416" s="17">
        <v>4.4405152744722296E-3</v>
      </c>
      <c r="X416" s="17">
        <v>2.1575868899196798E-2</v>
      </c>
      <c r="Y416" s="17">
        <v>7.0337312909354698E-3</v>
      </c>
      <c r="Z416" s="17">
        <v>1.27194930997896E-2</v>
      </c>
      <c r="AA416" s="17">
        <v>1.3247014157601E-2</v>
      </c>
      <c r="AB416" s="17">
        <v>1.17881381259028E-2</v>
      </c>
      <c r="AC416" s="17">
        <v>1.09747595031162E-2</v>
      </c>
      <c r="AD416" s="17">
        <v>1.06060962371342E-2</v>
      </c>
      <c r="AE416" s="17"/>
      <c r="AF416" s="17">
        <v>1.44804552088057E-2</v>
      </c>
      <c r="AG416" s="17">
        <v>1.2086140942209301E-2</v>
      </c>
      <c r="AH416" s="17"/>
      <c r="AI416" s="17">
        <v>1.50626415071488E-2</v>
      </c>
      <c r="AJ416" s="17">
        <v>1.25786897209048E-2</v>
      </c>
      <c r="AK416" s="17"/>
      <c r="AL416" s="17">
        <v>1.5932540185268702E-2</v>
      </c>
      <c r="AM416" s="17">
        <v>1.2820620066963599E-2</v>
      </c>
      <c r="AN416" s="17"/>
      <c r="AO416" s="17">
        <v>2.88149277862285E-2</v>
      </c>
      <c r="AP416" s="17">
        <v>1.20626570314418E-2</v>
      </c>
      <c r="AQ416" s="17"/>
      <c r="AR416" s="17">
        <v>3.1623260390550703E-2</v>
      </c>
      <c r="AS416" s="17">
        <v>2.38326319888931E-3</v>
      </c>
      <c r="AT416" s="17">
        <v>2.1859985030864299E-3</v>
      </c>
      <c r="AU416" s="17">
        <v>9.9930435148315299E-3</v>
      </c>
    </row>
    <row r="417" spans="2:47" x14ac:dyDescent="0.3">
      <c r="B417" t="s">
        <v>165</v>
      </c>
      <c r="C417" s="17">
        <v>1.6811129182451302E-2</v>
      </c>
      <c r="D417" s="17">
        <v>2.1337677725395101E-2</v>
      </c>
      <c r="E417" s="17">
        <v>1.24642888324248E-2</v>
      </c>
      <c r="F417" s="17"/>
      <c r="G417" s="17">
        <v>5.6538028771028599E-2</v>
      </c>
      <c r="H417" s="17">
        <v>2.9760246879609299E-2</v>
      </c>
      <c r="I417" s="17">
        <v>1.7457037288622301E-2</v>
      </c>
      <c r="J417" s="17">
        <v>2.6476174876442298E-3</v>
      </c>
      <c r="K417" s="17">
        <v>2.01860894935118E-3</v>
      </c>
      <c r="L417" s="17">
        <v>8.6953699867326395E-4</v>
      </c>
      <c r="M417" s="17"/>
      <c r="N417" s="17">
        <v>2.1674877568800599E-2</v>
      </c>
      <c r="O417" s="17">
        <v>1.0113058662666E-2</v>
      </c>
      <c r="P417" s="17">
        <v>2.70162375348863E-2</v>
      </c>
      <c r="Q417" s="17">
        <v>9.7904735204360199E-3</v>
      </c>
      <c r="R417" s="17"/>
      <c r="S417" s="17">
        <v>3.2305620701515797E-2</v>
      </c>
      <c r="T417" s="17">
        <v>1.17710337629056E-2</v>
      </c>
      <c r="U417" s="17">
        <v>1.40206371672863E-2</v>
      </c>
      <c r="V417" s="17">
        <v>1.0402678774596E-2</v>
      </c>
      <c r="W417" s="17">
        <v>1.9142805400137301E-2</v>
      </c>
      <c r="X417" s="17">
        <v>1.70703356830103E-2</v>
      </c>
      <c r="Y417" s="17">
        <v>2.0669033199642899E-2</v>
      </c>
      <c r="Z417" s="17">
        <v>5.1850195415411998E-3</v>
      </c>
      <c r="AA417" s="17">
        <v>1.07204520631321E-2</v>
      </c>
      <c r="AB417" s="17">
        <v>2.37548082885773E-2</v>
      </c>
      <c r="AC417" s="17">
        <v>7.0518363379757599E-3</v>
      </c>
      <c r="AD417" s="17">
        <v>9.7770797373752695E-3</v>
      </c>
      <c r="AE417" s="17"/>
      <c r="AF417" s="17">
        <v>1.20774607091309E-2</v>
      </c>
      <c r="AG417" s="17">
        <v>2.32384685338448E-2</v>
      </c>
      <c r="AH417" s="17"/>
      <c r="AI417" s="17">
        <v>2.2587600530104099E-2</v>
      </c>
      <c r="AJ417" s="17">
        <v>1.3927715072507899E-2</v>
      </c>
      <c r="AK417" s="17"/>
      <c r="AL417" s="17">
        <v>1.07495955048631E-2</v>
      </c>
      <c r="AM417" s="17">
        <v>1.82148061406366E-2</v>
      </c>
      <c r="AN417" s="17"/>
      <c r="AO417" s="17">
        <v>2.47859270588267E-2</v>
      </c>
      <c r="AP417" s="17">
        <v>1.61160298420456E-2</v>
      </c>
      <c r="AQ417" s="17"/>
      <c r="AR417" s="17">
        <v>3.3270925606912499E-2</v>
      </c>
      <c r="AS417" s="17">
        <v>7.3593040293512902E-3</v>
      </c>
      <c r="AT417" s="17">
        <v>9.6005299064758406E-3</v>
      </c>
      <c r="AU417" s="17">
        <v>6.7555180584094104E-3</v>
      </c>
    </row>
    <row r="418" spans="2:47" x14ac:dyDescent="0.3">
      <c r="B418" t="s">
        <v>166</v>
      </c>
      <c r="C418" s="17">
        <v>2.7312401622656701E-2</v>
      </c>
      <c r="D418" s="17">
        <v>3.5991482602734701E-2</v>
      </c>
      <c r="E418" s="17">
        <v>1.89591590560769E-2</v>
      </c>
      <c r="F418" s="17"/>
      <c r="G418" s="17">
        <v>7.9594253831514097E-2</v>
      </c>
      <c r="H418" s="17">
        <v>5.8785915751603697E-2</v>
      </c>
      <c r="I418" s="17">
        <v>2.0905160029437101E-2</v>
      </c>
      <c r="J418" s="17">
        <v>1.13798294569831E-2</v>
      </c>
      <c r="K418" s="17">
        <v>2.4813256441208499E-3</v>
      </c>
      <c r="L418" s="17">
        <v>1.9143935007846901E-3</v>
      </c>
      <c r="M418" s="17"/>
      <c r="N418" s="17">
        <v>3.0765649571703701E-2</v>
      </c>
      <c r="O418" s="17">
        <v>2.2665530360191199E-2</v>
      </c>
      <c r="P418" s="17">
        <v>2.81081886377764E-2</v>
      </c>
      <c r="Q418" s="17">
        <v>2.6624981829754001E-2</v>
      </c>
      <c r="R418" s="17"/>
      <c r="S418" s="17">
        <v>6.2799348092238402E-2</v>
      </c>
      <c r="T418" s="17">
        <v>1.5425943021399499E-2</v>
      </c>
      <c r="U418" s="17">
        <v>1.0845404001753E-2</v>
      </c>
      <c r="V418" s="17">
        <v>3.3704835114380403E-2</v>
      </c>
      <c r="W418" s="17">
        <v>2.2016103296538001E-2</v>
      </c>
      <c r="X418" s="17">
        <v>1.8969167681713001E-2</v>
      </c>
      <c r="Y418" s="17">
        <v>2.4501179371193799E-2</v>
      </c>
      <c r="Z418" s="17">
        <v>1.6500789669389899E-2</v>
      </c>
      <c r="AA418" s="17">
        <v>3.2309524700544899E-2</v>
      </c>
      <c r="AB418" s="17">
        <v>2.43992170734539E-2</v>
      </c>
      <c r="AC418" s="17">
        <v>2.00026886688426E-2</v>
      </c>
      <c r="AD418" s="17">
        <v>0</v>
      </c>
      <c r="AE418" s="17"/>
      <c r="AF418" s="17">
        <v>2.3662593891617002E-2</v>
      </c>
      <c r="AG418" s="17">
        <v>3.2384415185336302E-2</v>
      </c>
      <c r="AH418" s="17"/>
      <c r="AI418" s="17">
        <v>3.3046386882410898E-2</v>
      </c>
      <c r="AJ418" s="17">
        <v>2.4450195093942601E-2</v>
      </c>
      <c r="AK418" s="17"/>
      <c r="AL418" s="17">
        <v>3.4359435087059499E-2</v>
      </c>
      <c r="AM418" s="17">
        <v>2.5680511242485E-2</v>
      </c>
      <c r="AN418" s="17"/>
      <c r="AO418" s="17">
        <v>3.4633803854826901E-2</v>
      </c>
      <c r="AP418" s="17">
        <v>2.6674253554039001E-2</v>
      </c>
      <c r="AQ418" s="17"/>
      <c r="AR418" s="17">
        <v>4.2467600351503897E-2</v>
      </c>
      <c r="AS418" s="17">
        <v>2.09692256576463E-2</v>
      </c>
      <c r="AT418" s="17">
        <v>1.93106933194922E-2</v>
      </c>
      <c r="AU418" s="17">
        <v>1.68286826357694E-2</v>
      </c>
    </row>
    <row r="419" spans="2:47" x14ac:dyDescent="0.3">
      <c r="B419" t="s">
        <v>167</v>
      </c>
      <c r="C419" s="17">
        <v>3.05276097500994E-2</v>
      </c>
      <c r="D419" s="17">
        <v>4.0310216307621702E-2</v>
      </c>
      <c r="E419" s="17">
        <v>2.1111291140013699E-2</v>
      </c>
      <c r="F419" s="17"/>
      <c r="G419" s="17">
        <v>5.2155994969978997E-2</v>
      </c>
      <c r="H419" s="17">
        <v>6.9351867511683499E-2</v>
      </c>
      <c r="I419" s="17">
        <v>2.9203259952151998E-2</v>
      </c>
      <c r="J419" s="17">
        <v>1.95894079482021E-2</v>
      </c>
      <c r="K419" s="17">
        <v>1.0245960958948801E-2</v>
      </c>
      <c r="L419" s="17">
        <v>8.2183564948410601E-3</v>
      </c>
      <c r="M419" s="17"/>
      <c r="N419" s="17">
        <v>4.4884529791170198E-2</v>
      </c>
      <c r="O419" s="17">
        <v>2.30451876689391E-2</v>
      </c>
      <c r="P419" s="17">
        <v>2.5211487573517599E-2</v>
      </c>
      <c r="Q419" s="17">
        <v>2.79157144842394E-2</v>
      </c>
      <c r="R419" s="17"/>
      <c r="S419" s="17">
        <v>4.55448788028694E-2</v>
      </c>
      <c r="T419" s="17">
        <v>1.8402719121546101E-2</v>
      </c>
      <c r="U419" s="17">
        <v>1.77585818403765E-2</v>
      </c>
      <c r="V419" s="17">
        <v>3.0859111504189001E-2</v>
      </c>
      <c r="W419" s="17">
        <v>2.7532804188904102E-2</v>
      </c>
      <c r="X419" s="17">
        <v>1.14908532995904E-2</v>
      </c>
      <c r="Y419" s="17">
        <v>3.6002701378150301E-2</v>
      </c>
      <c r="Z419" s="17">
        <v>5.56570818021438E-2</v>
      </c>
      <c r="AA419" s="17">
        <v>2.98438533068985E-2</v>
      </c>
      <c r="AB419" s="17">
        <v>5.0769861717045402E-2</v>
      </c>
      <c r="AC419" s="17">
        <v>1.1650973691878499E-2</v>
      </c>
      <c r="AD419" s="17">
        <v>3.5414520056719898E-2</v>
      </c>
      <c r="AE419" s="17"/>
      <c r="AF419" s="17">
        <v>3.15877554676669E-2</v>
      </c>
      <c r="AG419" s="17">
        <v>2.9366144666505001E-2</v>
      </c>
      <c r="AH419" s="17"/>
      <c r="AI419" s="17">
        <v>4.0100211636137098E-2</v>
      </c>
      <c r="AJ419" s="17">
        <v>2.57492989638291E-2</v>
      </c>
      <c r="AK419" s="17"/>
      <c r="AL419" s="17">
        <v>4.2877510054697497E-2</v>
      </c>
      <c r="AM419" s="17">
        <v>2.7667727843059101E-2</v>
      </c>
      <c r="AN419" s="17"/>
      <c r="AO419" s="17">
        <v>6.2107788657978301E-2</v>
      </c>
      <c r="AP419" s="17">
        <v>2.7775018164827098E-2</v>
      </c>
      <c r="AQ419" s="17"/>
      <c r="AR419" s="17">
        <v>5.0921412896426203E-2</v>
      </c>
      <c r="AS419" s="17">
        <v>2.08922089760629E-2</v>
      </c>
      <c r="AT419" s="17">
        <v>1.6951682884911799E-2</v>
      </c>
      <c r="AU419" s="17">
        <v>2.41662941538116E-2</v>
      </c>
    </row>
    <row r="420" spans="2:47" x14ac:dyDescent="0.3">
      <c r="B420" t="s">
        <v>168</v>
      </c>
      <c r="C420" s="17">
        <v>5.39349758316051E-2</v>
      </c>
      <c r="D420" s="17">
        <v>5.96571038659802E-2</v>
      </c>
      <c r="E420" s="17">
        <v>4.85644194679433E-2</v>
      </c>
      <c r="F420" s="17"/>
      <c r="G420" s="17">
        <v>0.102886809042427</v>
      </c>
      <c r="H420" s="17">
        <v>0.11338575723948401</v>
      </c>
      <c r="I420" s="17">
        <v>4.9957693139123002E-2</v>
      </c>
      <c r="J420" s="17">
        <v>3.8524255144792997E-2</v>
      </c>
      <c r="K420" s="17">
        <v>2.0583758281222601E-2</v>
      </c>
      <c r="L420" s="17">
        <v>1.13351643185001E-2</v>
      </c>
      <c r="M420" s="17"/>
      <c r="N420" s="17">
        <v>5.5200090443693797E-2</v>
      </c>
      <c r="O420" s="17">
        <v>5.3330768875977402E-2</v>
      </c>
      <c r="P420" s="17">
        <v>6.0480631843706903E-2</v>
      </c>
      <c r="Q420" s="17">
        <v>4.8221655031154401E-2</v>
      </c>
      <c r="R420" s="17"/>
      <c r="S420" s="17">
        <v>8.5333252537861198E-2</v>
      </c>
      <c r="T420" s="17">
        <v>4.0377738741211498E-2</v>
      </c>
      <c r="U420" s="17">
        <v>4.97060720228212E-2</v>
      </c>
      <c r="V420" s="17">
        <v>4.8691217397326701E-2</v>
      </c>
      <c r="W420" s="17">
        <v>6.8438258313089403E-2</v>
      </c>
      <c r="X420" s="17">
        <v>4.8772097256121201E-2</v>
      </c>
      <c r="Y420" s="17">
        <v>2.3679323284774401E-2</v>
      </c>
      <c r="Z420" s="17">
        <v>0.10037913843164301</v>
      </c>
      <c r="AA420" s="17">
        <v>5.53198656006956E-2</v>
      </c>
      <c r="AB420" s="17">
        <v>4.7205197761600703E-2</v>
      </c>
      <c r="AC420" s="17">
        <v>4.2120391297307498E-2</v>
      </c>
      <c r="AD420" s="17">
        <v>2.8700651207951001E-2</v>
      </c>
      <c r="AE420" s="17"/>
      <c r="AF420" s="17">
        <v>5.1373570178644599E-2</v>
      </c>
      <c r="AG420" s="17">
        <v>5.7776315376718602E-2</v>
      </c>
      <c r="AH420" s="17"/>
      <c r="AI420" s="17">
        <v>6.6057256745758006E-2</v>
      </c>
      <c r="AJ420" s="17">
        <v>4.7883953723312597E-2</v>
      </c>
      <c r="AK420" s="17"/>
      <c r="AL420" s="17">
        <v>5.42872279286499E-2</v>
      </c>
      <c r="AM420" s="17">
        <v>5.3853404371576402E-2</v>
      </c>
      <c r="AN420" s="17"/>
      <c r="AO420" s="17">
        <v>5.6102820113724701E-2</v>
      </c>
      <c r="AP420" s="17">
        <v>5.3746022186138102E-2</v>
      </c>
      <c r="AQ420" s="17"/>
      <c r="AR420" s="17">
        <v>7.7538051010877504E-2</v>
      </c>
      <c r="AS420" s="17">
        <v>4.0365872059860898E-2</v>
      </c>
      <c r="AT420" s="17">
        <v>4.62876339060267E-2</v>
      </c>
      <c r="AU420" s="17">
        <v>3.3931081874841201E-2</v>
      </c>
    </row>
    <row r="421" spans="2:47" x14ac:dyDescent="0.3">
      <c r="B421" t="s">
        <v>169</v>
      </c>
      <c r="C421" s="17">
        <v>0.122888175781541</v>
      </c>
      <c r="D421" s="17">
        <v>0.13807348093213101</v>
      </c>
      <c r="E421" s="17">
        <v>0.10855881655338</v>
      </c>
      <c r="F421" s="17"/>
      <c r="G421" s="17">
        <v>0.13511903591525101</v>
      </c>
      <c r="H421" s="17">
        <v>0.15718165236441101</v>
      </c>
      <c r="I421" s="17">
        <v>0.160390062446055</v>
      </c>
      <c r="J421" s="17">
        <v>0.13357192626184999</v>
      </c>
      <c r="K421" s="17">
        <v>0.10664282125270701</v>
      </c>
      <c r="L421" s="17">
        <v>5.8692082438524799E-2</v>
      </c>
      <c r="M421" s="17"/>
      <c r="N421" s="17">
        <v>0.13295160328384401</v>
      </c>
      <c r="O421" s="17">
        <v>0.12997719579179601</v>
      </c>
      <c r="P421" s="17">
        <v>0.133901535220778</v>
      </c>
      <c r="Q421" s="17">
        <v>9.5839805681167095E-2</v>
      </c>
      <c r="R421" s="17"/>
      <c r="S421" s="17">
        <v>0.15320652499749701</v>
      </c>
      <c r="T421" s="17">
        <v>0.114069182321864</v>
      </c>
      <c r="U421" s="17">
        <v>0.12666239594013101</v>
      </c>
      <c r="V421" s="17">
        <v>8.87050552600403E-2</v>
      </c>
      <c r="W421" s="17">
        <v>0.141047550274738</v>
      </c>
      <c r="X421" s="17">
        <v>0.124478276980098</v>
      </c>
      <c r="Y421" s="17">
        <v>9.7536065898053803E-2</v>
      </c>
      <c r="Z421" s="17">
        <v>0.15154879924074499</v>
      </c>
      <c r="AA421" s="17">
        <v>0.12790221108221</v>
      </c>
      <c r="AB421" s="17">
        <v>0.108206547807057</v>
      </c>
      <c r="AC421" s="17">
        <v>0.12158449957098599</v>
      </c>
      <c r="AD421" s="17">
        <v>0.122331588986985</v>
      </c>
      <c r="AE421" s="17"/>
      <c r="AF421" s="17">
        <v>0.12776888763762601</v>
      </c>
      <c r="AG421" s="17">
        <v>0.117397886761879</v>
      </c>
      <c r="AH421" s="17"/>
      <c r="AI421" s="17">
        <v>0.15863660511449301</v>
      </c>
      <c r="AJ421" s="17">
        <v>0.10504379997782</v>
      </c>
      <c r="AK421" s="17"/>
      <c r="AL421" s="17">
        <v>0.138556098788015</v>
      </c>
      <c r="AM421" s="17">
        <v>0.11925993519481901</v>
      </c>
      <c r="AN421" s="17"/>
      <c r="AO421" s="17">
        <v>0.15280220730975</v>
      </c>
      <c r="AP421" s="17">
        <v>0.120280808935827</v>
      </c>
      <c r="AQ421" s="17"/>
      <c r="AR421" s="17">
        <v>0.18410333542799001</v>
      </c>
      <c r="AS421" s="17">
        <v>0.10093767407154</v>
      </c>
      <c r="AT421" s="17">
        <v>0.101706313189925</v>
      </c>
      <c r="AU421" s="17">
        <v>5.1007260298890897E-2</v>
      </c>
    </row>
    <row r="422" spans="2:47" x14ac:dyDescent="0.3">
      <c r="B422" t="s">
        <v>170</v>
      </c>
      <c r="C422" s="17">
        <v>0.26647255392583402</v>
      </c>
      <c r="D422" s="17">
        <v>0.24638414071510201</v>
      </c>
      <c r="E422" s="17">
        <v>0.28528654080190802</v>
      </c>
      <c r="F422" s="17"/>
      <c r="G422" s="17">
        <v>0.28060678207426398</v>
      </c>
      <c r="H422" s="17">
        <v>0.28099798830877099</v>
      </c>
      <c r="I422" s="17">
        <v>0.36014069470202298</v>
      </c>
      <c r="J422" s="17">
        <v>0.31355908694379198</v>
      </c>
      <c r="K422" s="17">
        <v>0.226803176315577</v>
      </c>
      <c r="L422" s="17">
        <v>0.157584252774365</v>
      </c>
      <c r="M422" s="17"/>
      <c r="N422" s="17">
        <v>0.30112728225413499</v>
      </c>
      <c r="O422" s="17">
        <v>0.282969057793795</v>
      </c>
      <c r="P422" s="17">
        <v>0.26449497463225002</v>
      </c>
      <c r="Q422" s="17">
        <v>0.21502963899240399</v>
      </c>
      <c r="R422" s="17"/>
      <c r="S422" s="17">
        <v>0.25621426837915801</v>
      </c>
      <c r="T422" s="17">
        <v>0.31185810279049703</v>
      </c>
      <c r="U422" s="17">
        <v>0.205854854852939</v>
      </c>
      <c r="V422" s="17">
        <v>0.27538504225032201</v>
      </c>
      <c r="W422" s="17">
        <v>0.25393130485639998</v>
      </c>
      <c r="X422" s="17">
        <v>0.288807733604315</v>
      </c>
      <c r="Y422" s="17">
        <v>0.31417163159764799</v>
      </c>
      <c r="Z422" s="17">
        <v>0.248133250980726</v>
      </c>
      <c r="AA422" s="17">
        <v>0.26819409295164898</v>
      </c>
      <c r="AB422" s="17">
        <v>0.23834537083641499</v>
      </c>
      <c r="AC422" s="17">
        <v>0.199656614138019</v>
      </c>
      <c r="AD422" s="17">
        <v>0.30132432232289302</v>
      </c>
      <c r="AE422" s="17"/>
      <c r="AF422" s="17">
        <v>0.259936536944678</v>
      </c>
      <c r="AG422" s="17">
        <v>0.27654310014823102</v>
      </c>
      <c r="AH422" s="17"/>
      <c r="AI422" s="17">
        <v>0.238592562698973</v>
      </c>
      <c r="AJ422" s="17">
        <v>0.28038927838449401</v>
      </c>
      <c r="AK422" s="17"/>
      <c r="AL422" s="17">
        <v>0.242608695715016</v>
      </c>
      <c r="AM422" s="17">
        <v>0.27199873750999598</v>
      </c>
      <c r="AN422" s="17"/>
      <c r="AO422" s="17">
        <v>0.24618890023724799</v>
      </c>
      <c r="AP422" s="17">
        <v>0.26824051776874502</v>
      </c>
      <c r="AQ422" s="17"/>
      <c r="AR422" s="17">
        <v>0.28510657779679399</v>
      </c>
      <c r="AS422" s="17">
        <v>0.241319512108948</v>
      </c>
      <c r="AT422" s="17">
        <v>0.31272182522256797</v>
      </c>
      <c r="AU422" s="17">
        <v>0.16660021803539499</v>
      </c>
    </row>
    <row r="423" spans="2:47" x14ac:dyDescent="0.3">
      <c r="B423" t="s">
        <v>171</v>
      </c>
      <c r="C423" s="17">
        <v>9.5389692362262704E-2</v>
      </c>
      <c r="D423" s="17">
        <v>8.0356138138913194E-2</v>
      </c>
      <c r="E423" s="17">
        <v>0.10986549193251301</v>
      </c>
      <c r="F423" s="17"/>
      <c r="G423" s="17">
        <v>8.7561570257269294E-2</v>
      </c>
      <c r="H423" s="17">
        <v>5.9620927612581601E-2</v>
      </c>
      <c r="I423" s="17">
        <v>8.2117076024205204E-2</v>
      </c>
      <c r="J423" s="17">
        <v>0.121272810349897</v>
      </c>
      <c r="K423" s="17">
        <v>0.101115148329652</v>
      </c>
      <c r="L423" s="17">
        <v>0.11558794032280501</v>
      </c>
      <c r="M423" s="17"/>
      <c r="N423" s="17">
        <v>9.7685346652611096E-2</v>
      </c>
      <c r="O423" s="17">
        <v>0.100023708089854</v>
      </c>
      <c r="P423" s="17">
        <v>9.3812813993528699E-2</v>
      </c>
      <c r="Q423" s="17">
        <v>8.7943375270437593E-2</v>
      </c>
      <c r="R423" s="17"/>
      <c r="S423" s="17">
        <v>8.0322827812415301E-2</v>
      </c>
      <c r="T423" s="17">
        <v>0.116416833297299</v>
      </c>
      <c r="U423" s="17">
        <v>0.111999219623823</v>
      </c>
      <c r="V423" s="17">
        <v>8.2693243708302E-2</v>
      </c>
      <c r="W423" s="17">
        <v>8.8060430342901494E-2</v>
      </c>
      <c r="X423" s="17">
        <v>0.116464831400713</v>
      </c>
      <c r="Y423" s="17">
        <v>0.120786335918003</v>
      </c>
      <c r="Z423" s="17">
        <v>7.4352180480996996E-2</v>
      </c>
      <c r="AA423" s="17">
        <v>8.2105248170433298E-2</v>
      </c>
      <c r="AB423" s="17">
        <v>9.2392657422161406E-2</v>
      </c>
      <c r="AC423" s="17">
        <v>7.0076464156753906E-2</v>
      </c>
      <c r="AD423" s="17">
        <v>8.2236436128113904E-2</v>
      </c>
      <c r="AE423" s="17"/>
      <c r="AF423" s="17">
        <v>0.1023679040607</v>
      </c>
      <c r="AG423" s="17">
        <v>8.5857064703606503E-2</v>
      </c>
      <c r="AH423" s="17"/>
      <c r="AI423" s="17">
        <v>8.9311822492429499E-2</v>
      </c>
      <c r="AJ423" s="17">
        <v>9.8423554158910798E-2</v>
      </c>
      <c r="AK423" s="17"/>
      <c r="AL423" s="17">
        <v>9.2811315126958102E-2</v>
      </c>
      <c r="AM423" s="17">
        <v>9.5986770413332201E-2</v>
      </c>
      <c r="AN423" s="17"/>
      <c r="AO423" s="17">
        <v>9.4767081412423002E-2</v>
      </c>
      <c r="AP423" s="17">
        <v>9.5443960378489803E-2</v>
      </c>
      <c r="AQ423" s="17"/>
      <c r="AR423" s="17">
        <v>7.7782158787713704E-2</v>
      </c>
      <c r="AS423" s="17">
        <v>0.113497619382485</v>
      </c>
      <c r="AT423" s="17">
        <v>0.11146512127430799</v>
      </c>
      <c r="AU423" s="17">
        <v>7.4945613297803804E-2</v>
      </c>
    </row>
    <row r="424" spans="2:47" x14ac:dyDescent="0.3">
      <c r="B424" t="s">
        <v>172</v>
      </c>
      <c r="C424" s="17">
        <v>0.16328152056954501</v>
      </c>
      <c r="D424" s="17">
        <v>0.15340796019168301</v>
      </c>
      <c r="E424" s="17">
        <v>0.17312107733245999</v>
      </c>
      <c r="F424" s="17"/>
      <c r="G424" s="17">
        <v>9.2681026131332195E-2</v>
      </c>
      <c r="H424" s="17">
        <v>0.116612109977403</v>
      </c>
      <c r="I424" s="17">
        <v>0.14078521681339501</v>
      </c>
      <c r="J424" s="17">
        <v>0.17220925553760399</v>
      </c>
      <c r="K424" s="17">
        <v>0.212124206315844</v>
      </c>
      <c r="L424" s="17">
        <v>0.22623561976739101</v>
      </c>
      <c r="M424" s="17"/>
      <c r="N424" s="17">
        <v>0.14350861000682799</v>
      </c>
      <c r="O424" s="17">
        <v>0.17109320695827099</v>
      </c>
      <c r="P424" s="17">
        <v>0.14939438918501899</v>
      </c>
      <c r="Q424" s="17">
        <v>0.18846399407565201</v>
      </c>
      <c r="R424" s="17"/>
      <c r="S424" s="17">
        <v>0.14266067304754701</v>
      </c>
      <c r="T424" s="17">
        <v>0.15583930924348699</v>
      </c>
      <c r="U424" s="17">
        <v>0.187180019283335</v>
      </c>
      <c r="V424" s="17">
        <v>0.172976665755079</v>
      </c>
      <c r="W424" s="17">
        <v>0.187903138302904</v>
      </c>
      <c r="X424" s="17">
        <v>0.175253751256883</v>
      </c>
      <c r="Y424" s="17">
        <v>0.13583978663079599</v>
      </c>
      <c r="Z424" s="17">
        <v>0.13925182620582499</v>
      </c>
      <c r="AA424" s="17">
        <v>0.14426597394787599</v>
      </c>
      <c r="AB424" s="17">
        <v>0.146781824674348</v>
      </c>
      <c r="AC424" s="17">
        <v>0.25125780296201</v>
      </c>
      <c r="AD424" s="17">
        <v>0.18321052943209401</v>
      </c>
      <c r="AE424" s="17"/>
      <c r="AF424" s="17">
        <v>0.16071504392816599</v>
      </c>
      <c r="AG424" s="17">
        <v>0.166983853568374</v>
      </c>
      <c r="AH424" s="17"/>
      <c r="AI424" s="17">
        <v>0.15030388902671199</v>
      </c>
      <c r="AJ424" s="17">
        <v>0.16975950403941101</v>
      </c>
      <c r="AK424" s="17"/>
      <c r="AL424" s="17">
        <v>0.163982499123866</v>
      </c>
      <c r="AM424" s="17">
        <v>0.16311919408631101</v>
      </c>
      <c r="AN424" s="17"/>
      <c r="AO424" s="17">
        <v>0.13139142219844799</v>
      </c>
      <c r="AP424" s="17">
        <v>0.16606112535537701</v>
      </c>
      <c r="AQ424" s="17"/>
      <c r="AR424" s="17">
        <v>0.113999735916578</v>
      </c>
      <c r="AS424" s="17">
        <v>0.18410609375783701</v>
      </c>
      <c r="AT424" s="17">
        <v>0.18694241684493601</v>
      </c>
      <c r="AU424" s="17">
        <v>0.20194779527592699</v>
      </c>
    </row>
    <row r="425" spans="2:47" x14ac:dyDescent="0.3">
      <c r="B425" t="s">
        <v>173</v>
      </c>
      <c r="C425" s="17">
        <v>0.20505181034771799</v>
      </c>
      <c r="D425" s="17">
        <v>0.20004666510630101</v>
      </c>
      <c r="E425" s="17">
        <v>0.21024860848951399</v>
      </c>
      <c r="F425" s="17"/>
      <c r="G425" s="17">
        <v>6.8826346471117295E-2</v>
      </c>
      <c r="H425" s="17">
        <v>7.92137765189799E-2</v>
      </c>
      <c r="I425" s="17">
        <v>0.12325372088289401</v>
      </c>
      <c r="J425" s="17">
        <v>0.178123481662876</v>
      </c>
      <c r="K425" s="17">
        <v>0.31431392466601898</v>
      </c>
      <c r="L425" s="17">
        <v>0.412502483117755</v>
      </c>
      <c r="M425" s="17"/>
      <c r="N425" s="17">
        <v>0.156036964329935</v>
      </c>
      <c r="O425" s="17">
        <v>0.19144625099555501</v>
      </c>
      <c r="P425" s="17">
        <v>0.19033370878202899</v>
      </c>
      <c r="Q425" s="17">
        <v>0.283963844335756</v>
      </c>
      <c r="R425" s="17"/>
      <c r="S425" s="17">
        <v>0.12053564019249299</v>
      </c>
      <c r="T425" s="17">
        <v>0.21165640136264599</v>
      </c>
      <c r="U425" s="17">
        <v>0.24804933505287699</v>
      </c>
      <c r="V425" s="17">
        <v>0.234509075858883</v>
      </c>
      <c r="W425" s="17">
        <v>0.18748708974991601</v>
      </c>
      <c r="X425" s="17">
        <v>0.163848496848361</v>
      </c>
      <c r="Y425" s="17">
        <v>0.212589617980394</v>
      </c>
      <c r="Z425" s="17">
        <v>0.18087808271843001</v>
      </c>
      <c r="AA425" s="17">
        <v>0.23453469278880101</v>
      </c>
      <c r="AB425" s="17">
        <v>0.25245192240356201</v>
      </c>
      <c r="AC425" s="17">
        <v>0.24561762564515899</v>
      </c>
      <c r="AD425" s="17">
        <v>0.22639877589073401</v>
      </c>
      <c r="AE425" s="17"/>
      <c r="AF425" s="17">
        <v>0.21093581914503601</v>
      </c>
      <c r="AG425" s="17">
        <v>0.19526301490230599</v>
      </c>
      <c r="AH425" s="17"/>
      <c r="AI425" s="17">
        <v>0.18146981979774701</v>
      </c>
      <c r="AJ425" s="17">
        <v>0.21682312196687201</v>
      </c>
      <c r="AK425" s="17"/>
      <c r="AL425" s="17">
        <v>0.19693588515020399</v>
      </c>
      <c r="AM425" s="17">
        <v>0.206931225327499</v>
      </c>
      <c r="AN425" s="17"/>
      <c r="AO425" s="17">
        <v>0.16143455788518801</v>
      </c>
      <c r="AP425" s="17">
        <v>0.20885357735009299</v>
      </c>
      <c r="AQ425" s="17"/>
      <c r="AR425" s="17">
        <v>9.9290142196655107E-2</v>
      </c>
      <c r="AS425" s="17">
        <v>0.26644000394538098</v>
      </c>
      <c r="AT425" s="17">
        <v>0.18471384991105699</v>
      </c>
      <c r="AU425" s="17">
        <v>0.40746018133780898</v>
      </c>
    </row>
    <row r="426" spans="2:47" x14ac:dyDescent="0.3">
      <c r="B426" t="s">
        <v>155</v>
      </c>
      <c r="C426" s="17">
        <v>4.92437896975376E-3</v>
      </c>
      <c r="D426" s="17">
        <v>5.1032753860907002E-3</v>
      </c>
      <c r="E426" s="17">
        <v>4.7687989144833999E-3</v>
      </c>
      <c r="F426" s="17"/>
      <c r="G426" s="17">
        <v>5.6034827391704097E-3</v>
      </c>
      <c r="H426" s="17">
        <v>4.4062653598151503E-3</v>
      </c>
      <c r="I426" s="17">
        <v>3.1957185020243702E-3</v>
      </c>
      <c r="J426" s="17">
        <v>5.0223303588860201E-3</v>
      </c>
      <c r="K426" s="17">
        <v>3.6710692865569699E-3</v>
      </c>
      <c r="L426" s="17">
        <v>7.0601702663593601E-3</v>
      </c>
      <c r="M426" s="17"/>
      <c r="N426" s="17">
        <v>0</v>
      </c>
      <c r="O426" s="17">
        <v>4.96046241710962E-3</v>
      </c>
      <c r="P426" s="17">
        <v>7.2741273551019097E-3</v>
      </c>
      <c r="Q426" s="17">
        <v>8.2108298383312996E-3</v>
      </c>
      <c r="R426" s="17"/>
      <c r="S426" s="17">
        <v>0</v>
      </c>
      <c r="T426" s="17">
        <v>0</v>
      </c>
      <c r="U426" s="17">
        <v>1.2702500334895299E-2</v>
      </c>
      <c r="V426" s="17">
        <v>0</v>
      </c>
      <c r="W426" s="17">
        <v>0</v>
      </c>
      <c r="X426" s="17">
        <v>1.32685870899991E-2</v>
      </c>
      <c r="Y426" s="17">
        <v>7.19059345040795E-3</v>
      </c>
      <c r="Z426" s="17">
        <v>1.53943378287698E-2</v>
      </c>
      <c r="AA426" s="17">
        <v>1.5570712301585E-3</v>
      </c>
      <c r="AB426" s="17">
        <v>3.9044538898779201E-3</v>
      </c>
      <c r="AC426" s="17">
        <v>2.0006344027952299E-2</v>
      </c>
      <c r="AD426" s="17">
        <v>0</v>
      </c>
      <c r="AE426" s="17"/>
      <c r="AF426" s="17">
        <v>5.0939728279293297E-3</v>
      </c>
      <c r="AG426" s="17">
        <v>3.1035952109895498E-3</v>
      </c>
      <c r="AH426" s="17"/>
      <c r="AI426" s="17">
        <v>4.8312035680866099E-3</v>
      </c>
      <c r="AJ426" s="17">
        <v>4.9708888979949602E-3</v>
      </c>
      <c r="AK426" s="17"/>
      <c r="AL426" s="17">
        <v>6.8991973354023996E-3</v>
      </c>
      <c r="AM426" s="17">
        <v>4.46706780332217E-3</v>
      </c>
      <c r="AN426" s="17"/>
      <c r="AO426" s="17">
        <v>6.9705634853580003E-3</v>
      </c>
      <c r="AP426" s="17">
        <v>4.7460294329763801E-3</v>
      </c>
      <c r="AQ426" s="17"/>
      <c r="AR426" s="17">
        <v>3.89679961799914E-3</v>
      </c>
      <c r="AS426" s="17">
        <v>1.72922281199732E-3</v>
      </c>
      <c r="AT426" s="17">
        <v>8.1139350372125708E-3</v>
      </c>
      <c r="AU426" s="17">
        <v>6.3643115165108698E-3</v>
      </c>
    </row>
    <row r="427" spans="2:47" x14ac:dyDescent="0.3"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  <c r="AT427" s="17"/>
      <c r="AU427" s="17"/>
    </row>
    <row r="428" spans="2:47" x14ac:dyDescent="0.3">
      <c r="B428" s="6" t="s">
        <v>219</v>
      </c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  <c r="AS428" s="17"/>
      <c r="AT428" s="17"/>
      <c r="AU428" s="17"/>
    </row>
    <row r="429" spans="2:47" x14ac:dyDescent="0.3">
      <c r="B429" s="24" t="s">
        <v>71</v>
      </c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  <c r="AT429" s="17"/>
      <c r="AU429" s="17"/>
    </row>
    <row r="430" spans="2:47" x14ac:dyDescent="0.3">
      <c r="B430" t="s">
        <v>209</v>
      </c>
      <c r="C430" s="17">
        <v>0.67944383833141098</v>
      </c>
      <c r="D430" s="17">
        <v>0.65298611961250996</v>
      </c>
      <c r="E430" s="17">
        <v>0.70548992514570996</v>
      </c>
      <c r="F430" s="17"/>
      <c r="G430" s="17">
        <v>0.53855287079429903</v>
      </c>
      <c r="H430" s="17">
        <v>0.79912819463264595</v>
      </c>
      <c r="I430" s="17">
        <v>0.79478428728886596</v>
      </c>
      <c r="J430" s="17">
        <v>0.70614913893211595</v>
      </c>
      <c r="K430" s="17">
        <v>0.65559931237110902</v>
      </c>
      <c r="L430" s="17">
        <v>0.57605963093913004</v>
      </c>
      <c r="M430" s="17"/>
      <c r="N430" s="17">
        <v>0.672411250298527</v>
      </c>
      <c r="O430" s="17">
        <v>0.66759005842822206</v>
      </c>
      <c r="P430" s="17">
        <v>0.69732692224316895</v>
      </c>
      <c r="Q430" s="17">
        <v>0.683475205839297</v>
      </c>
      <c r="R430" s="17"/>
      <c r="S430" s="17">
        <v>0.64743519873808897</v>
      </c>
      <c r="T430" s="17">
        <v>0.65242690482868704</v>
      </c>
      <c r="U430" s="17">
        <v>0.73022848678270402</v>
      </c>
      <c r="V430" s="17">
        <v>0.70179325991707098</v>
      </c>
      <c r="W430" s="17">
        <v>0.65020974562721001</v>
      </c>
      <c r="X430" s="17">
        <v>0.66202646500635698</v>
      </c>
      <c r="Y430" s="17">
        <v>0.73020198204119102</v>
      </c>
      <c r="Z430" s="17">
        <v>0.74220239662637699</v>
      </c>
      <c r="AA430" s="17">
        <v>0.68922160234501495</v>
      </c>
      <c r="AB430" s="17">
        <v>0.68125027293084195</v>
      </c>
      <c r="AC430" s="17">
        <v>0.63200496794592098</v>
      </c>
      <c r="AD430" s="17">
        <v>0.68263111887286698</v>
      </c>
      <c r="AE430" s="17"/>
      <c r="AF430" s="17">
        <v>0.72014162788479097</v>
      </c>
      <c r="AG430" s="17">
        <v>0.62798671009828799</v>
      </c>
      <c r="AH430" s="17"/>
      <c r="AI430" s="17">
        <v>0.71633796048749299</v>
      </c>
      <c r="AJ430" s="17">
        <v>0.66102757241466903</v>
      </c>
      <c r="AK430" s="17"/>
      <c r="AL430" s="17">
        <v>0.71761765242376296</v>
      </c>
      <c r="AM430" s="17">
        <v>0.67060388031128104</v>
      </c>
      <c r="AN430" s="17"/>
      <c r="AO430" s="17">
        <v>0.69885285138387998</v>
      </c>
      <c r="AP430" s="17">
        <v>0.67775210991649304</v>
      </c>
      <c r="AQ430" s="17"/>
      <c r="AR430" s="17">
        <v>0.75643723271489605</v>
      </c>
      <c r="AS430" s="17">
        <v>0.61794042828195705</v>
      </c>
      <c r="AT430" s="17">
        <v>0.69224595631180397</v>
      </c>
      <c r="AU430" s="17">
        <v>0.56523139141446299</v>
      </c>
    </row>
    <row r="431" spans="2:47" x14ac:dyDescent="0.3">
      <c r="B431" t="s">
        <v>210</v>
      </c>
      <c r="C431" s="17">
        <v>0.60734052126831894</v>
      </c>
      <c r="D431" s="17">
        <v>0.65930984306230001</v>
      </c>
      <c r="E431" s="17">
        <v>0.55566614499568801</v>
      </c>
      <c r="F431" s="17"/>
      <c r="G431" s="17">
        <v>0.80254161479834596</v>
      </c>
      <c r="H431" s="17">
        <v>0.80784125250549998</v>
      </c>
      <c r="I431" s="17">
        <v>0.73717815145954602</v>
      </c>
      <c r="J431" s="17">
        <v>0.61862634606395195</v>
      </c>
      <c r="K431" s="17">
        <v>0.45410171993311099</v>
      </c>
      <c r="L431" s="17">
        <v>0.30332498269984298</v>
      </c>
      <c r="M431" s="17"/>
      <c r="N431" s="17">
        <v>0.61034799899528103</v>
      </c>
      <c r="O431" s="17">
        <v>0.58439922193667304</v>
      </c>
      <c r="P431" s="17">
        <v>0.64790237569590003</v>
      </c>
      <c r="Q431" s="17">
        <v>0.59393146967791699</v>
      </c>
      <c r="R431" s="17"/>
      <c r="S431" s="17">
        <v>0.72097164627675303</v>
      </c>
      <c r="T431" s="17">
        <v>0.54113374511780299</v>
      </c>
      <c r="U431" s="17">
        <v>0.52456726154656397</v>
      </c>
      <c r="V431" s="17">
        <v>0.58404228310008099</v>
      </c>
      <c r="W431" s="17">
        <v>0.62732685132652599</v>
      </c>
      <c r="X431" s="17">
        <v>0.67167871215908903</v>
      </c>
      <c r="Y431" s="17">
        <v>0.56846446821473195</v>
      </c>
      <c r="Z431" s="17">
        <v>0.63320765435266002</v>
      </c>
      <c r="AA431" s="17">
        <v>0.60491885015913704</v>
      </c>
      <c r="AB431" s="17">
        <v>0.59295169110405599</v>
      </c>
      <c r="AC431" s="17">
        <v>0.594693479353267</v>
      </c>
      <c r="AD431" s="17">
        <v>0.558095808195059</v>
      </c>
      <c r="AE431" s="17"/>
      <c r="AF431" s="17">
        <v>0.56929164260562504</v>
      </c>
      <c r="AG431" s="17">
        <v>0.65990170457032205</v>
      </c>
      <c r="AH431" s="17"/>
      <c r="AI431" s="17">
        <v>0.61278984004550896</v>
      </c>
      <c r="AJ431" s="17">
        <v>0.60462041037257097</v>
      </c>
      <c r="AK431" s="17"/>
      <c r="AL431" s="17">
        <v>0.59731376661860502</v>
      </c>
      <c r="AM431" s="17">
        <v>0.60966242942156801</v>
      </c>
      <c r="AN431" s="17"/>
      <c r="AO431" s="17">
        <v>0.55708970313442296</v>
      </c>
      <c r="AP431" s="17">
        <v>0.61172048312831695</v>
      </c>
      <c r="AQ431" s="17"/>
      <c r="AR431" s="17">
        <v>0.74118098739834104</v>
      </c>
      <c r="AS431" s="17">
        <v>0.53001829008113699</v>
      </c>
      <c r="AT431" s="17">
        <v>0.595696673560417</v>
      </c>
      <c r="AU431" s="17">
        <v>0.42846323062076802</v>
      </c>
    </row>
    <row r="432" spans="2:47" x14ac:dyDescent="0.3">
      <c r="B432" t="s">
        <v>211</v>
      </c>
      <c r="C432" s="17">
        <v>0.48177127629155397</v>
      </c>
      <c r="D432" s="17">
        <v>0.44547908035413197</v>
      </c>
      <c r="E432" s="17">
        <v>0.517184532904995</v>
      </c>
      <c r="F432" s="17"/>
      <c r="G432" s="17">
        <v>0.77427131881771005</v>
      </c>
      <c r="H432" s="17">
        <v>0.79653405192300297</v>
      </c>
      <c r="I432" s="17">
        <v>0.597488622627393</v>
      </c>
      <c r="J432" s="17">
        <v>0.40005930453663702</v>
      </c>
      <c r="K432" s="17">
        <v>0.24510761329575501</v>
      </c>
      <c r="L432" s="17">
        <v>0.16329675555904799</v>
      </c>
      <c r="M432" s="17"/>
      <c r="N432" s="17">
        <v>0.49193415787783501</v>
      </c>
      <c r="O432" s="17">
        <v>0.49219586451851499</v>
      </c>
      <c r="P432" s="17">
        <v>0.53531983674609995</v>
      </c>
      <c r="Q432" s="17">
        <v>0.41513912769302702</v>
      </c>
      <c r="R432" s="17"/>
      <c r="S432" s="17">
        <v>0.62017795703434297</v>
      </c>
      <c r="T432" s="17">
        <v>0.43512529218519702</v>
      </c>
      <c r="U432" s="17">
        <v>0.41588579635631401</v>
      </c>
      <c r="V432" s="17">
        <v>0.465890689816294</v>
      </c>
      <c r="W432" s="17">
        <v>0.52939341364944004</v>
      </c>
      <c r="X432" s="17">
        <v>0.53941073481786805</v>
      </c>
      <c r="Y432" s="17">
        <v>0.43919037984046599</v>
      </c>
      <c r="Z432" s="17">
        <v>0.480024593643126</v>
      </c>
      <c r="AA432" s="17">
        <v>0.48512419587306799</v>
      </c>
      <c r="AB432" s="17">
        <v>0.40743191866671402</v>
      </c>
      <c r="AC432" s="17">
        <v>0.426896881906009</v>
      </c>
      <c r="AD432" s="17">
        <v>0.39611294982163298</v>
      </c>
      <c r="AE432" s="17"/>
      <c r="AF432" s="17">
        <v>0.44322701578812801</v>
      </c>
      <c r="AG432" s="17">
        <v>0.53486901209077697</v>
      </c>
      <c r="AH432" s="17"/>
      <c r="AI432" s="17">
        <v>0.52026342242283496</v>
      </c>
      <c r="AJ432" s="17">
        <v>0.46255733224212398</v>
      </c>
      <c r="AK432" s="17"/>
      <c r="AL432" s="17">
        <v>0.49562342847372698</v>
      </c>
      <c r="AM432" s="17">
        <v>0.47856351603258102</v>
      </c>
      <c r="AN432" s="17"/>
      <c r="AO432" s="17">
        <v>0.47938426671934598</v>
      </c>
      <c r="AP432" s="17">
        <v>0.48197933282225303</v>
      </c>
      <c r="AQ432" s="17"/>
      <c r="AR432" s="17">
        <v>0.641866296045421</v>
      </c>
      <c r="AS432" s="17">
        <v>0.32046039654464498</v>
      </c>
      <c r="AT432" s="17">
        <v>0.50723890151707296</v>
      </c>
      <c r="AU432" s="17">
        <v>0.30426501775841902</v>
      </c>
    </row>
    <row r="433" spans="2:47" x14ac:dyDescent="0.3">
      <c r="B433" t="s">
        <v>212</v>
      </c>
      <c r="C433" s="17">
        <v>0.31461522951267901</v>
      </c>
      <c r="D433" s="17">
        <v>0.28611434035241201</v>
      </c>
      <c r="E433" s="17">
        <v>0.342203202432042</v>
      </c>
      <c r="F433" s="17"/>
      <c r="G433" s="17">
        <v>0.69170271063355404</v>
      </c>
      <c r="H433" s="17">
        <v>0.57569638691493596</v>
      </c>
      <c r="I433" s="17">
        <v>0.34644485026902699</v>
      </c>
      <c r="J433" s="17">
        <v>0.21214721438495199</v>
      </c>
      <c r="K433" s="17">
        <v>0.120440909649628</v>
      </c>
      <c r="L433" s="17">
        <v>4.0335610941825098E-2</v>
      </c>
      <c r="M433" s="17"/>
      <c r="N433" s="17">
        <v>0.30785768926759499</v>
      </c>
      <c r="O433" s="17">
        <v>0.268683553000445</v>
      </c>
      <c r="P433" s="17">
        <v>0.386742572494439</v>
      </c>
      <c r="Q433" s="17">
        <v>0.30953359724749802</v>
      </c>
      <c r="R433" s="17"/>
      <c r="S433" s="17">
        <v>0.45758811533425497</v>
      </c>
      <c r="T433" s="17">
        <v>0.242448233794789</v>
      </c>
      <c r="U433" s="17">
        <v>0.23392597996380801</v>
      </c>
      <c r="V433" s="17">
        <v>0.27724502204037399</v>
      </c>
      <c r="W433" s="17">
        <v>0.34619707103518699</v>
      </c>
      <c r="X433" s="17">
        <v>0.38190842291911098</v>
      </c>
      <c r="Y433" s="17">
        <v>0.33223804342813101</v>
      </c>
      <c r="Z433" s="17">
        <v>0.35067255009431902</v>
      </c>
      <c r="AA433" s="17">
        <v>0.31522524557250398</v>
      </c>
      <c r="AB433" s="17">
        <v>0.227540070177917</v>
      </c>
      <c r="AC433" s="17">
        <v>0.27961026481858497</v>
      </c>
      <c r="AD433" s="17">
        <v>0.23480852900494001</v>
      </c>
      <c r="AE433" s="17"/>
      <c r="AF433" s="17">
        <v>0.29126391371038202</v>
      </c>
      <c r="AG433" s="17">
        <v>0.34501542709569899</v>
      </c>
      <c r="AH433" s="17"/>
      <c r="AI433" s="17">
        <v>0.37005110695480298</v>
      </c>
      <c r="AJ433" s="17">
        <v>0.28694356257388998</v>
      </c>
      <c r="AK433" s="17"/>
      <c r="AL433" s="17">
        <v>0.33912871250899101</v>
      </c>
      <c r="AM433" s="17">
        <v>0.308938611501958</v>
      </c>
      <c r="AN433" s="17"/>
      <c r="AO433" s="17">
        <v>0.32859928982199499</v>
      </c>
      <c r="AP433" s="17">
        <v>0.31339635083413703</v>
      </c>
      <c r="AQ433" s="17"/>
      <c r="AR433" s="17">
        <v>0.470736091077751</v>
      </c>
      <c r="AS433" s="17">
        <v>0.181973560096853</v>
      </c>
      <c r="AT433" s="17">
        <v>0.31327143769511501</v>
      </c>
      <c r="AU433" s="17">
        <v>0.15357940513742099</v>
      </c>
    </row>
    <row r="434" spans="2:47" x14ac:dyDescent="0.3">
      <c r="B434" t="s">
        <v>213</v>
      </c>
      <c r="C434" s="17">
        <v>0.27544332055909498</v>
      </c>
      <c r="D434" s="17">
        <v>0.34479363642605199</v>
      </c>
      <c r="E434" s="17">
        <v>0.20725372759887301</v>
      </c>
      <c r="F434" s="17"/>
      <c r="G434" s="17">
        <v>0.37659731965410498</v>
      </c>
      <c r="H434" s="17">
        <v>0.43130440040544699</v>
      </c>
      <c r="I434" s="17">
        <v>0.33910239780051599</v>
      </c>
      <c r="J434" s="17">
        <v>0.25812321521044601</v>
      </c>
      <c r="K434" s="17">
        <v>0.18769366722849501</v>
      </c>
      <c r="L434" s="17">
        <v>0.10302469363276801</v>
      </c>
      <c r="M434" s="17"/>
      <c r="N434" s="17">
        <v>0.35260098019158698</v>
      </c>
      <c r="O434" s="17">
        <v>0.25667711148134298</v>
      </c>
      <c r="P434" s="17">
        <v>0.258756156066409</v>
      </c>
      <c r="Q434" s="17">
        <v>0.228281845475929</v>
      </c>
      <c r="R434" s="17"/>
      <c r="S434" s="17">
        <v>0.39796969374754798</v>
      </c>
      <c r="T434" s="17">
        <v>0.21546908930324299</v>
      </c>
      <c r="U434" s="17">
        <v>0.210116277298244</v>
      </c>
      <c r="V434" s="17">
        <v>0.266089621576094</v>
      </c>
      <c r="W434" s="17">
        <v>0.27389837919287302</v>
      </c>
      <c r="X434" s="17">
        <v>0.25235685419642501</v>
      </c>
      <c r="Y434" s="17">
        <v>0.26969197273180101</v>
      </c>
      <c r="Z434" s="17">
        <v>0.29855997250954802</v>
      </c>
      <c r="AA434" s="17">
        <v>0.31144477379499902</v>
      </c>
      <c r="AB434" s="17">
        <v>0.26891658815782299</v>
      </c>
      <c r="AC434" s="17">
        <v>0.18896588867689501</v>
      </c>
      <c r="AD434" s="17">
        <v>0.25558252834144901</v>
      </c>
      <c r="AE434" s="17"/>
      <c r="AF434" s="17">
        <v>0.26456949367819599</v>
      </c>
      <c r="AG434" s="17">
        <v>0.29167270856273803</v>
      </c>
      <c r="AH434" s="17"/>
      <c r="AI434" s="17">
        <v>0.32990653204561299</v>
      </c>
      <c r="AJ434" s="17">
        <v>0.24825717472339101</v>
      </c>
      <c r="AK434" s="17"/>
      <c r="AL434" s="17">
        <v>0.3126762382071</v>
      </c>
      <c r="AM434" s="17">
        <v>0.26682124710897898</v>
      </c>
      <c r="AN434" s="17"/>
      <c r="AO434" s="17">
        <v>0.322778021205197</v>
      </c>
      <c r="AP434" s="17">
        <v>0.27131753333445902</v>
      </c>
      <c r="AQ434" s="17"/>
      <c r="AR434" s="17">
        <v>0.37955618177663702</v>
      </c>
      <c r="AS434" s="17">
        <v>0.22273590187233999</v>
      </c>
      <c r="AT434" s="17">
        <v>0.247498844540778</v>
      </c>
      <c r="AU434" s="17">
        <v>0.16283614341147901</v>
      </c>
    </row>
    <row r="435" spans="2:47" x14ac:dyDescent="0.3">
      <c r="B435" t="s">
        <v>214</v>
      </c>
      <c r="C435" s="17">
        <v>0.221207693813288</v>
      </c>
      <c r="D435" s="17">
        <v>0.19818245298582299</v>
      </c>
      <c r="E435" s="17">
        <v>0.24319490286991099</v>
      </c>
      <c r="F435" s="17"/>
      <c r="G435" s="17">
        <v>0.59049691805466897</v>
      </c>
      <c r="H435" s="17">
        <v>0.45272338740516799</v>
      </c>
      <c r="I435" s="17">
        <v>0.201218039220974</v>
      </c>
      <c r="J435" s="17">
        <v>0.115568192501165</v>
      </c>
      <c r="K435" s="17">
        <v>3.7274211595068697E-2</v>
      </c>
      <c r="L435" s="17">
        <v>1.39248236943784E-2</v>
      </c>
      <c r="M435" s="17"/>
      <c r="N435" s="17">
        <v>0.21507938151431399</v>
      </c>
      <c r="O435" s="17">
        <v>0.18533335756975999</v>
      </c>
      <c r="P435" s="17">
        <v>0.27542137820720902</v>
      </c>
      <c r="Q435" s="17">
        <v>0.22065141053256401</v>
      </c>
      <c r="R435" s="17"/>
      <c r="S435" s="17">
        <v>0.31874805941964501</v>
      </c>
      <c r="T435" s="17">
        <v>0.15963304993711599</v>
      </c>
      <c r="U435" s="17">
        <v>0.155846120672434</v>
      </c>
      <c r="V435" s="17">
        <v>0.150641132226187</v>
      </c>
      <c r="W435" s="17">
        <v>0.26538145810167202</v>
      </c>
      <c r="X435" s="17">
        <v>0.28958702699003702</v>
      </c>
      <c r="Y435" s="17">
        <v>0.217285064498176</v>
      </c>
      <c r="Z435" s="17">
        <v>0.28722860823526802</v>
      </c>
      <c r="AA435" s="17">
        <v>0.23228034032193101</v>
      </c>
      <c r="AB435" s="17">
        <v>0.16528488774771899</v>
      </c>
      <c r="AC435" s="17">
        <v>0.206942761759801</v>
      </c>
      <c r="AD435" s="17">
        <v>0.18468855425889899</v>
      </c>
      <c r="AE435" s="17"/>
      <c r="AF435" s="17">
        <v>0.19555049170103</v>
      </c>
      <c r="AG435" s="17">
        <v>0.255581589290025</v>
      </c>
      <c r="AH435" s="17"/>
      <c r="AI435" s="17">
        <v>0.254944666260571</v>
      </c>
      <c r="AJ435" s="17">
        <v>0.20436736750910101</v>
      </c>
      <c r="AK435" s="17"/>
      <c r="AL435" s="17">
        <v>0.23050346203057601</v>
      </c>
      <c r="AM435" s="17">
        <v>0.219055061105252</v>
      </c>
      <c r="AN435" s="17"/>
      <c r="AO435" s="17">
        <v>0.22388772440323701</v>
      </c>
      <c r="AP435" s="17">
        <v>0.22097409698435</v>
      </c>
      <c r="AQ435" s="17"/>
      <c r="AR435" s="17">
        <v>0.35021974332119599</v>
      </c>
      <c r="AS435" s="17">
        <v>0.11895463046818</v>
      </c>
      <c r="AT435" s="17">
        <v>0.20136489112008699</v>
      </c>
      <c r="AU435" s="17">
        <v>0.114495892802119</v>
      </c>
    </row>
    <row r="436" spans="2:47" x14ac:dyDescent="0.3">
      <c r="B436" t="s">
        <v>215</v>
      </c>
      <c r="C436" s="17">
        <v>0.21799814106403201</v>
      </c>
      <c r="D436" s="17">
        <v>0.236516260711334</v>
      </c>
      <c r="E436" s="17">
        <v>0.199387951495549</v>
      </c>
      <c r="F436" s="17"/>
      <c r="G436" s="17">
        <v>0.25958643000785397</v>
      </c>
      <c r="H436" s="17">
        <v>0.34567375806988099</v>
      </c>
      <c r="I436" s="17">
        <v>0.260651278326819</v>
      </c>
      <c r="J436" s="17">
        <v>0.20750936373287901</v>
      </c>
      <c r="K436" s="17">
        <v>0.165245305271185</v>
      </c>
      <c r="L436" s="17">
        <v>9.5983201973963206E-2</v>
      </c>
      <c r="M436" s="17"/>
      <c r="N436" s="17">
        <v>0.36152365179412799</v>
      </c>
      <c r="O436" s="17">
        <v>0.21674559345705699</v>
      </c>
      <c r="P436" s="17">
        <v>0.160378611866971</v>
      </c>
      <c r="Q436" s="17">
        <v>0.117187294048944</v>
      </c>
      <c r="R436" s="17"/>
      <c r="S436" s="17">
        <v>0.34965399563420202</v>
      </c>
      <c r="T436" s="17">
        <v>0.23523929544855501</v>
      </c>
      <c r="U436" s="17">
        <v>0.15642445717450301</v>
      </c>
      <c r="V436" s="17">
        <v>0.210141263863109</v>
      </c>
      <c r="W436" s="17">
        <v>0.23026755007812799</v>
      </c>
      <c r="X436" s="17">
        <v>0.21806468032989901</v>
      </c>
      <c r="Y436" s="17">
        <v>0.19742769472296201</v>
      </c>
      <c r="Z436" s="17">
        <v>0.167563792626506</v>
      </c>
      <c r="AA436" s="17">
        <v>0.19870158413629799</v>
      </c>
      <c r="AB436" s="17">
        <v>0.17689268944762199</v>
      </c>
      <c r="AC436" s="17">
        <v>0.104661693528354</v>
      </c>
      <c r="AD436" s="17">
        <v>0.19304608551485899</v>
      </c>
      <c r="AE436" s="17"/>
      <c r="AF436" s="17">
        <v>0.20722336303488501</v>
      </c>
      <c r="AG436" s="17">
        <v>0.23214073910756899</v>
      </c>
      <c r="AH436" s="17"/>
      <c r="AI436" s="17">
        <v>0.251754999669629</v>
      </c>
      <c r="AJ436" s="17">
        <v>0.201147888279468</v>
      </c>
      <c r="AK436" s="17"/>
      <c r="AL436" s="17">
        <v>0.23092682108820101</v>
      </c>
      <c r="AM436" s="17">
        <v>0.21500423041122599</v>
      </c>
      <c r="AN436" s="17"/>
      <c r="AO436" s="17">
        <v>0.21645607744623699</v>
      </c>
      <c r="AP436" s="17">
        <v>0.21813255041461499</v>
      </c>
      <c r="AQ436" s="17"/>
      <c r="AR436" s="17">
        <v>0.31950681095636801</v>
      </c>
      <c r="AS436" s="17">
        <v>0.18621915416007301</v>
      </c>
      <c r="AT436" s="17">
        <v>0.17041523965435701</v>
      </c>
      <c r="AU436" s="17">
        <v>0.11680604468606701</v>
      </c>
    </row>
    <row r="437" spans="2:47" x14ac:dyDescent="0.3">
      <c r="B437" t="s">
        <v>216</v>
      </c>
      <c r="C437" s="17">
        <v>0.16613954492862901</v>
      </c>
      <c r="D437" s="17">
        <v>0.11445561857315301</v>
      </c>
      <c r="E437" s="17">
        <v>0.21534970243866999</v>
      </c>
      <c r="F437" s="17"/>
      <c r="G437" s="17">
        <v>0.31839112421062499</v>
      </c>
      <c r="H437" s="17">
        <v>0.25100935511154299</v>
      </c>
      <c r="I437" s="17">
        <v>0.16561062042802199</v>
      </c>
      <c r="J437" s="17">
        <v>0.119685106511245</v>
      </c>
      <c r="K437" s="17">
        <v>0.100692509148866</v>
      </c>
      <c r="L437" s="17">
        <v>7.8399333981633998E-2</v>
      </c>
      <c r="M437" s="17"/>
      <c r="N437" s="17">
        <v>0.17995915353897901</v>
      </c>
      <c r="O437" s="17">
        <v>0.17275894096373701</v>
      </c>
      <c r="P437" s="17">
        <v>0.16946316621174201</v>
      </c>
      <c r="Q437" s="17">
        <v>0.14381429649254901</v>
      </c>
      <c r="R437" s="17"/>
      <c r="S437" s="17">
        <v>0.24152726104596101</v>
      </c>
      <c r="T437" s="17">
        <v>0.148886080761332</v>
      </c>
      <c r="U437" s="17">
        <v>0.12216427819200799</v>
      </c>
      <c r="V437" s="17">
        <v>0.14139358710744601</v>
      </c>
      <c r="W437" s="17">
        <v>0.16574308287102499</v>
      </c>
      <c r="X437" s="17">
        <v>0.18645480203084899</v>
      </c>
      <c r="Y437" s="17">
        <v>0.143401511232889</v>
      </c>
      <c r="Z437" s="17">
        <v>0.21194943345717401</v>
      </c>
      <c r="AA437" s="17">
        <v>0.17821369349035501</v>
      </c>
      <c r="AB437" s="17">
        <v>0.12865812665939</v>
      </c>
      <c r="AC437" s="17">
        <v>0.110554430802128</v>
      </c>
      <c r="AD437" s="17">
        <v>0.18134576288423501</v>
      </c>
      <c r="AE437" s="17"/>
      <c r="AF437" s="17">
        <v>0.15655738630212301</v>
      </c>
      <c r="AG437" s="17">
        <v>0.17923609228128001</v>
      </c>
      <c r="AH437" s="17"/>
      <c r="AI437" s="17">
        <v>0.182720293663341</v>
      </c>
      <c r="AJ437" s="17">
        <v>0.157863010349345</v>
      </c>
      <c r="AK437" s="17"/>
      <c r="AL437" s="17">
        <v>0.168692245446143</v>
      </c>
      <c r="AM437" s="17">
        <v>0.16554841286731101</v>
      </c>
      <c r="AN437" s="17"/>
      <c r="AO437" s="17">
        <v>0.184355679364059</v>
      </c>
      <c r="AP437" s="17">
        <v>0.16455179020091201</v>
      </c>
      <c r="AQ437" s="17"/>
      <c r="AR437" s="17">
        <v>0.24730227136445601</v>
      </c>
      <c r="AS437" s="17">
        <v>0.10306392566806601</v>
      </c>
      <c r="AT437" s="17">
        <v>0.15824311641146799</v>
      </c>
      <c r="AU437" s="17">
        <v>8.72898769844863E-2</v>
      </c>
    </row>
    <row r="438" spans="2:47" x14ac:dyDescent="0.3">
      <c r="B438" t="s">
        <v>217</v>
      </c>
      <c r="C438" s="17">
        <v>0.10989613947390001</v>
      </c>
      <c r="D438" s="17">
        <v>0.113954092527456</v>
      </c>
      <c r="E438" s="17">
        <v>0.105899366365761</v>
      </c>
      <c r="F438" s="17"/>
      <c r="G438" s="17">
        <v>3.631484184617E-3</v>
      </c>
      <c r="H438" s="17">
        <v>1.1135333198000801E-2</v>
      </c>
      <c r="I438" s="17">
        <v>2.52625999689285E-2</v>
      </c>
      <c r="J438" s="17">
        <v>6.7349617546710705E-2</v>
      </c>
      <c r="K438" s="17">
        <v>0.20261057772299401</v>
      </c>
      <c r="L438" s="17">
        <v>0.30158155754891097</v>
      </c>
      <c r="M438" s="17"/>
      <c r="N438" s="17">
        <v>0.122557327083433</v>
      </c>
      <c r="O438" s="17">
        <v>0.124275307315448</v>
      </c>
      <c r="P438" s="17">
        <v>6.99633264262296E-2</v>
      </c>
      <c r="Q438" s="17">
        <v>0.115348788558437</v>
      </c>
      <c r="R438" s="17"/>
      <c r="S438" s="17">
        <v>6.7015176700367093E-2</v>
      </c>
      <c r="T438" s="17">
        <v>0.14083738119476</v>
      </c>
      <c r="U438" s="17">
        <v>0.11625303674588</v>
      </c>
      <c r="V438" s="17">
        <v>0.104783073696675</v>
      </c>
      <c r="W438" s="17">
        <v>0.11524272866565601</v>
      </c>
      <c r="X438" s="17">
        <v>8.9951699117444106E-2</v>
      </c>
      <c r="Y438" s="17">
        <v>0.12510497786857999</v>
      </c>
      <c r="Z438" s="17">
        <v>0.103151378991732</v>
      </c>
      <c r="AA438" s="17">
        <v>0.119494475863515</v>
      </c>
      <c r="AB438" s="17">
        <v>0.115104304602423</v>
      </c>
      <c r="AC438" s="17">
        <v>0.112101064259387</v>
      </c>
      <c r="AD438" s="17">
        <v>0.13535356177100299</v>
      </c>
      <c r="AE438" s="17"/>
      <c r="AF438" s="17">
        <v>0.122144336750955</v>
      </c>
      <c r="AG438" s="17">
        <v>9.3508365772833599E-2</v>
      </c>
      <c r="AH438" s="17"/>
      <c r="AI438" s="17">
        <v>0.10097313715394</v>
      </c>
      <c r="AJ438" s="17">
        <v>0.11435019269150699</v>
      </c>
      <c r="AK438" s="17"/>
      <c r="AL438" s="17">
        <v>0.105061259635138</v>
      </c>
      <c r="AM438" s="17">
        <v>0.111015758663736</v>
      </c>
      <c r="AN438" s="17"/>
      <c r="AO438" s="17">
        <v>0.11858839715569</v>
      </c>
      <c r="AP438" s="17">
        <v>0.109138504901223</v>
      </c>
      <c r="AQ438" s="17"/>
      <c r="AR438" s="17">
        <v>3.8556380761340901E-2</v>
      </c>
      <c r="AS438" s="17">
        <v>0.183268334461754</v>
      </c>
      <c r="AT438" s="17">
        <v>8.9502333094223202E-2</v>
      </c>
      <c r="AU438" s="17">
        <v>0.205275196120491</v>
      </c>
    </row>
    <row r="439" spans="2:47" x14ac:dyDescent="0.3">
      <c r="B439" t="s">
        <v>218</v>
      </c>
      <c r="C439" s="17">
        <v>0.109227169276188</v>
      </c>
      <c r="D439" s="17">
        <v>0.12947860539320599</v>
      </c>
      <c r="E439" s="17">
        <v>8.7990974252535395E-2</v>
      </c>
      <c r="F439" s="17"/>
      <c r="G439" s="17">
        <v>0.23446598249466299</v>
      </c>
      <c r="H439" s="17">
        <v>0.19192234336788899</v>
      </c>
      <c r="I439" s="17">
        <v>0.13978695047711501</v>
      </c>
      <c r="J439" s="17">
        <v>6.0148592655083197E-2</v>
      </c>
      <c r="K439" s="17">
        <v>5.3041915939145701E-2</v>
      </c>
      <c r="L439" s="17">
        <v>1.1777298687153E-2</v>
      </c>
      <c r="M439" s="17"/>
      <c r="N439" s="17">
        <v>0.115153360481857</v>
      </c>
      <c r="O439" s="17">
        <v>0.105133257476149</v>
      </c>
      <c r="P439" s="17">
        <v>0.12285938234218</v>
      </c>
      <c r="Q439" s="17">
        <v>9.6676200632869802E-2</v>
      </c>
      <c r="R439" s="17"/>
      <c r="S439" s="17">
        <v>0.15533908103644001</v>
      </c>
      <c r="T439" s="17">
        <v>7.9164664498483694E-2</v>
      </c>
      <c r="U439" s="17">
        <v>9.2476822460859198E-2</v>
      </c>
      <c r="V439" s="17">
        <v>8.6227185520025104E-2</v>
      </c>
      <c r="W439" s="17">
        <v>0.111781724346355</v>
      </c>
      <c r="X439" s="17">
        <v>0.117770510278354</v>
      </c>
      <c r="Y439" s="17">
        <v>0.107306037139801</v>
      </c>
      <c r="Z439" s="17">
        <v>0.112881608103402</v>
      </c>
      <c r="AA439" s="17">
        <v>0.14051191041233099</v>
      </c>
      <c r="AB439" s="17">
        <v>9.1129552496567498E-2</v>
      </c>
      <c r="AC439" s="17">
        <v>8.1032962704182795E-2</v>
      </c>
      <c r="AD439" s="17">
        <v>9.3502967581340801E-2</v>
      </c>
      <c r="AE439" s="17"/>
      <c r="AF439" s="17">
        <v>8.1757243041452696E-2</v>
      </c>
      <c r="AG439" s="17">
        <v>0.14662023553702699</v>
      </c>
      <c r="AH439" s="17"/>
      <c r="AI439" s="17">
        <v>0.116175705509243</v>
      </c>
      <c r="AJ439" s="17">
        <v>0.105758701034588</v>
      </c>
      <c r="AK439" s="17"/>
      <c r="AL439" s="17">
        <v>0.10217611581564599</v>
      </c>
      <c r="AM439" s="17">
        <v>0.110859990571909</v>
      </c>
      <c r="AN439" s="17"/>
      <c r="AO439" s="17">
        <v>8.3641725887158097E-2</v>
      </c>
      <c r="AP439" s="17">
        <v>0.111457247718224</v>
      </c>
      <c r="AQ439" s="17"/>
      <c r="AR439" s="17">
        <v>0.14560164057465699</v>
      </c>
      <c r="AS439" s="17">
        <v>7.4146430100472005E-2</v>
      </c>
      <c r="AT439" s="17">
        <v>0.107532847663821</v>
      </c>
      <c r="AU439" s="17">
        <v>8.1780657494452194E-2</v>
      </c>
    </row>
    <row r="440" spans="2:47" x14ac:dyDescent="0.3">
      <c r="B440" t="s">
        <v>155</v>
      </c>
      <c r="C440" s="17">
        <v>2.29342548185583E-3</v>
      </c>
      <c r="D440" s="17">
        <v>2.70369253607006E-3</v>
      </c>
      <c r="E440" s="17">
        <v>1.9023761256449199E-3</v>
      </c>
      <c r="F440" s="17"/>
      <c r="G440" s="17">
        <v>3.5446838032065701E-3</v>
      </c>
      <c r="H440" s="17">
        <v>0</v>
      </c>
      <c r="I440" s="17">
        <v>3.9772665267048396E-3</v>
      </c>
      <c r="J440" s="17">
        <v>3.1496667071803201E-3</v>
      </c>
      <c r="K440" s="17">
        <v>0</v>
      </c>
      <c r="L440" s="17">
        <v>2.7991846494908601E-3</v>
      </c>
      <c r="M440" s="17"/>
      <c r="N440" s="17">
        <v>1.8186845237673701E-3</v>
      </c>
      <c r="O440" s="17">
        <v>9.0873082135921898E-4</v>
      </c>
      <c r="P440" s="17">
        <v>4.6899225434180996E-3</v>
      </c>
      <c r="Q440" s="17">
        <v>2.1715566021265498E-3</v>
      </c>
      <c r="R440" s="17"/>
      <c r="S440" s="17">
        <v>2.3048532956978398E-3</v>
      </c>
      <c r="T440" s="17">
        <v>1.97919922454801E-3</v>
      </c>
      <c r="U440" s="17">
        <v>4.1634641169990003E-3</v>
      </c>
      <c r="V440" s="17">
        <v>0</v>
      </c>
      <c r="W440" s="17">
        <v>0</v>
      </c>
      <c r="X440" s="17">
        <v>5.4703320432268696E-3</v>
      </c>
      <c r="Y440" s="17">
        <v>0</v>
      </c>
      <c r="Z440" s="17">
        <v>5.2011500021641299E-3</v>
      </c>
      <c r="AA440" s="17">
        <v>4.0470970411564796E-3</v>
      </c>
      <c r="AB440" s="17">
        <v>0</v>
      </c>
      <c r="AC440" s="17">
        <v>4.7051443994920901E-3</v>
      </c>
      <c r="AD440" s="17">
        <v>0</v>
      </c>
      <c r="AE440" s="17"/>
      <c r="AF440" s="17">
        <v>1.9746567338121699E-3</v>
      </c>
      <c r="AG440" s="17">
        <v>7.7919178837521303E-4</v>
      </c>
      <c r="AH440" s="17"/>
      <c r="AI440" s="17">
        <v>4.1625122741668404E-3</v>
      </c>
      <c r="AJ440" s="17">
        <v>1.36044219408308E-3</v>
      </c>
      <c r="AK440" s="17"/>
      <c r="AL440" s="17">
        <v>4.2284260397641698E-3</v>
      </c>
      <c r="AM440" s="17">
        <v>1.8453349751159E-3</v>
      </c>
      <c r="AN440" s="17"/>
      <c r="AO440" s="17">
        <v>2.59013862272196E-3</v>
      </c>
      <c r="AP440" s="17">
        <v>2.26756337077754E-3</v>
      </c>
      <c r="AQ440" s="17"/>
      <c r="AR440" s="17">
        <v>1.8407051781968299E-3</v>
      </c>
      <c r="AS440" s="17">
        <v>5.8387976332436003E-4</v>
      </c>
      <c r="AT440" s="17">
        <v>5.3532125596340999E-3</v>
      </c>
      <c r="AU440" s="17">
        <v>0</v>
      </c>
    </row>
    <row r="441" spans="2:47" x14ac:dyDescent="0.3"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  <c r="AS441" s="17"/>
      <c r="AT441" s="17"/>
      <c r="AU441" s="17"/>
    </row>
    <row r="442" spans="2:47" x14ac:dyDescent="0.3">
      <c r="B442" s="6" t="s">
        <v>228</v>
      </c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  <c r="AS442" s="17"/>
      <c r="AT442" s="17"/>
      <c r="AU442" s="17"/>
    </row>
    <row r="443" spans="2:47" x14ac:dyDescent="0.3">
      <c r="B443" s="24" t="s">
        <v>71</v>
      </c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  <c r="AS443" s="17"/>
      <c r="AT443" s="17"/>
      <c r="AU443" s="17"/>
    </row>
    <row r="444" spans="2:47" x14ac:dyDescent="0.3">
      <c r="B444" t="s">
        <v>164</v>
      </c>
      <c r="C444" s="17">
        <v>0.214031511358663</v>
      </c>
      <c r="D444" s="17">
        <v>0.23508437534557799</v>
      </c>
      <c r="E444" s="17">
        <v>0.19346760858786199</v>
      </c>
      <c r="F444" s="17"/>
      <c r="G444" s="17">
        <v>0.15541466738650001</v>
      </c>
      <c r="H444" s="17">
        <v>0.17242092855392699</v>
      </c>
      <c r="I444" s="17">
        <v>0.16278821032669299</v>
      </c>
      <c r="J444" s="17">
        <v>0.20288100783881</v>
      </c>
      <c r="K444" s="17">
        <v>0.24351614315818099</v>
      </c>
      <c r="L444" s="17">
        <v>0.31754088477422698</v>
      </c>
      <c r="M444" s="17"/>
      <c r="N444" s="17">
        <v>0.21951838874730101</v>
      </c>
      <c r="O444" s="17">
        <v>0.21746886179983599</v>
      </c>
      <c r="P444" s="17">
        <v>0.19491079854259399</v>
      </c>
      <c r="Q444" s="17">
        <v>0.22090235518916501</v>
      </c>
      <c r="R444" s="17"/>
      <c r="S444" s="17">
        <v>0.202826157613088</v>
      </c>
      <c r="T444" s="17">
        <v>0.17828372182766</v>
      </c>
      <c r="U444" s="17">
        <v>0.244824022414561</v>
      </c>
      <c r="V444" s="17">
        <v>0.22465921137283201</v>
      </c>
      <c r="W444" s="17">
        <v>0.20400664779611699</v>
      </c>
      <c r="X444" s="17">
        <v>0.234159149001512</v>
      </c>
      <c r="Y444" s="17">
        <v>0.22222695045961599</v>
      </c>
      <c r="Z444" s="17">
        <v>0.175508410548774</v>
      </c>
      <c r="AA444" s="17">
        <v>0.213126941678109</v>
      </c>
      <c r="AB444" s="17">
        <v>0.240045740335254</v>
      </c>
      <c r="AC444" s="17">
        <v>0.22728894268619099</v>
      </c>
      <c r="AD444" s="17">
        <v>0.202936407996643</v>
      </c>
      <c r="AE444" s="17"/>
      <c r="AF444" s="17">
        <v>0.21903098419633699</v>
      </c>
      <c r="AG444" s="17">
        <v>0.20627753186198</v>
      </c>
      <c r="AH444" s="17"/>
      <c r="AI444" s="17">
        <v>0.24675857638278001</v>
      </c>
      <c r="AJ444" s="17">
        <v>0.197695295806253</v>
      </c>
      <c r="AK444" s="17"/>
      <c r="AL444" s="17">
        <v>0.227927113569832</v>
      </c>
      <c r="AM444" s="17">
        <v>0.21081368932196501</v>
      </c>
      <c r="AN444" s="17"/>
      <c r="AO444" s="17">
        <v>0.235169814774224</v>
      </c>
      <c r="AP444" s="17">
        <v>0.21218905453540199</v>
      </c>
      <c r="AQ444" s="17"/>
      <c r="AR444" s="17">
        <v>0.24850229271864099</v>
      </c>
      <c r="AS444" s="17">
        <v>0.25157757203493097</v>
      </c>
      <c r="AT444" s="17">
        <v>0.16491032020848401</v>
      </c>
      <c r="AU444" s="17">
        <v>0.16508833022344599</v>
      </c>
    </row>
    <row r="445" spans="2:47" x14ac:dyDescent="0.3">
      <c r="B445" t="s">
        <v>165</v>
      </c>
      <c r="C445" s="17">
        <v>0.24469348318883299</v>
      </c>
      <c r="D445" s="17">
        <v>0.23590224918250499</v>
      </c>
      <c r="E445" s="17">
        <v>0.253829795527374</v>
      </c>
      <c r="F445" s="17"/>
      <c r="G445" s="17">
        <v>0.18544741215312299</v>
      </c>
      <c r="H445" s="17">
        <v>0.22520054177606599</v>
      </c>
      <c r="I445" s="17">
        <v>0.24504404526524701</v>
      </c>
      <c r="J445" s="17">
        <v>0.27628311923002902</v>
      </c>
      <c r="K445" s="17">
        <v>0.26739729963338399</v>
      </c>
      <c r="L445" s="17">
        <v>0.25863641869513299</v>
      </c>
      <c r="M445" s="17"/>
      <c r="N445" s="17">
        <v>0.27451784822285002</v>
      </c>
      <c r="O445" s="17">
        <v>0.240288462248958</v>
      </c>
      <c r="P445" s="17">
        <v>0.24279452316611499</v>
      </c>
      <c r="Q445" s="17">
        <v>0.21970356410719499</v>
      </c>
      <c r="R445" s="17"/>
      <c r="S445" s="17">
        <v>0.21913107701720899</v>
      </c>
      <c r="T445" s="17">
        <v>0.26581499983484402</v>
      </c>
      <c r="U445" s="17">
        <v>0.23782080916725601</v>
      </c>
      <c r="V445" s="17">
        <v>0.27955119992424399</v>
      </c>
      <c r="W445" s="17">
        <v>0.21986349481680301</v>
      </c>
      <c r="X445" s="17">
        <v>0.26966870617063698</v>
      </c>
      <c r="Y445" s="17">
        <v>0.23221089632796099</v>
      </c>
      <c r="Z445" s="17">
        <v>0.24974085734652099</v>
      </c>
      <c r="AA445" s="17">
        <v>0.239346535521367</v>
      </c>
      <c r="AB445" s="17">
        <v>0.22048951060765201</v>
      </c>
      <c r="AC445" s="17">
        <v>0.24579891356082001</v>
      </c>
      <c r="AD445" s="17">
        <v>0.28606891823418301</v>
      </c>
      <c r="AE445" s="17"/>
      <c r="AF445" s="17">
        <v>0.270650095092625</v>
      </c>
      <c r="AG445" s="17">
        <v>0.21069459012939701</v>
      </c>
      <c r="AH445" s="17"/>
      <c r="AI445" s="17">
        <v>0.246739864584816</v>
      </c>
      <c r="AJ445" s="17">
        <v>0.24367200058528801</v>
      </c>
      <c r="AK445" s="17"/>
      <c r="AL445" s="17">
        <v>0.22837326079314099</v>
      </c>
      <c r="AM445" s="17">
        <v>0.24847277756345501</v>
      </c>
      <c r="AN445" s="17"/>
      <c r="AO445" s="17">
        <v>0.21632114912075201</v>
      </c>
      <c r="AP445" s="17">
        <v>0.24716647259899899</v>
      </c>
      <c r="AQ445" s="17"/>
      <c r="AR445" s="17">
        <v>0.26372027272453602</v>
      </c>
      <c r="AS445" s="17">
        <v>0.25438262940679601</v>
      </c>
      <c r="AT445" s="17">
        <v>0.23319133943232101</v>
      </c>
      <c r="AU445" s="17">
        <v>0.20415696869531799</v>
      </c>
    </row>
    <row r="446" spans="2:47" x14ac:dyDescent="0.3">
      <c r="B446" t="s">
        <v>166</v>
      </c>
      <c r="C446" s="17">
        <v>0.28293792065987</v>
      </c>
      <c r="D446" s="17">
        <v>0.294063499749396</v>
      </c>
      <c r="E446" s="17">
        <v>0.27215342776551399</v>
      </c>
      <c r="F446" s="17"/>
      <c r="G446" s="17">
        <v>0.27274313899925101</v>
      </c>
      <c r="H446" s="17">
        <v>0.286288632851326</v>
      </c>
      <c r="I446" s="17">
        <v>0.306425551815666</v>
      </c>
      <c r="J446" s="17">
        <v>0.28231430419491099</v>
      </c>
      <c r="K446" s="17">
        <v>0.29998979034225898</v>
      </c>
      <c r="L446" s="17">
        <v>0.25696442162525601</v>
      </c>
      <c r="M446" s="17"/>
      <c r="N446" s="17">
        <v>0.28657346760795099</v>
      </c>
      <c r="O446" s="17">
        <v>0.28432741763695601</v>
      </c>
      <c r="P446" s="17">
        <v>0.28684207135901302</v>
      </c>
      <c r="Q446" s="17">
        <v>0.27495720081939001</v>
      </c>
      <c r="R446" s="17"/>
      <c r="S446" s="17">
        <v>0.29560977655409298</v>
      </c>
      <c r="T446" s="17">
        <v>0.29958490811676303</v>
      </c>
      <c r="U446" s="17">
        <v>0.297886263589758</v>
      </c>
      <c r="V446" s="17">
        <v>0.26846827303607801</v>
      </c>
      <c r="W446" s="17">
        <v>0.27702355422161001</v>
      </c>
      <c r="X446" s="17">
        <v>0.22510225714951501</v>
      </c>
      <c r="Y446" s="17">
        <v>0.27681058665170299</v>
      </c>
      <c r="Z446" s="17">
        <v>0.30174852819625197</v>
      </c>
      <c r="AA446" s="17">
        <v>0.311419643003714</v>
      </c>
      <c r="AB446" s="17">
        <v>0.27670515122688399</v>
      </c>
      <c r="AC446" s="17">
        <v>0.247755910795045</v>
      </c>
      <c r="AD446" s="17">
        <v>0.30659993983603201</v>
      </c>
      <c r="AE446" s="17"/>
      <c r="AF446" s="17">
        <v>0.293412236657908</v>
      </c>
      <c r="AG446" s="17">
        <v>0.27098999902397097</v>
      </c>
      <c r="AH446" s="17"/>
      <c r="AI446" s="17">
        <v>0.29457094345415702</v>
      </c>
      <c r="AJ446" s="17">
        <v>0.277131119232565</v>
      </c>
      <c r="AK446" s="17"/>
      <c r="AL446" s="17">
        <v>0.31300042867266398</v>
      </c>
      <c r="AM446" s="17">
        <v>0.275976307964581</v>
      </c>
      <c r="AN446" s="17"/>
      <c r="AO446" s="17">
        <v>0.33813091464628198</v>
      </c>
      <c r="AP446" s="17">
        <v>0.278127188863317</v>
      </c>
      <c r="AQ446" s="17"/>
      <c r="AR446" s="17">
        <v>0.28557872883776098</v>
      </c>
      <c r="AS446" s="17">
        <v>0.26609797339402602</v>
      </c>
      <c r="AT446" s="17">
        <v>0.31032532531478202</v>
      </c>
      <c r="AU446" s="17">
        <v>0.248240441158358</v>
      </c>
    </row>
    <row r="447" spans="2:47" x14ac:dyDescent="0.3">
      <c r="B447" t="s">
        <v>167</v>
      </c>
      <c r="C447" s="17">
        <v>8.8188817255829804E-2</v>
      </c>
      <c r="D447" s="17">
        <v>7.8336161937254206E-2</v>
      </c>
      <c r="E447" s="17">
        <v>9.7731902366525999E-2</v>
      </c>
      <c r="F447" s="17"/>
      <c r="G447" s="17">
        <v>0.12696334382496699</v>
      </c>
      <c r="H447" s="17">
        <v>0.129486916261985</v>
      </c>
      <c r="I447" s="17">
        <v>9.2339327995906995E-2</v>
      </c>
      <c r="J447" s="17">
        <v>8.28553017920865E-2</v>
      </c>
      <c r="K447" s="17">
        <v>6.1308791413618002E-2</v>
      </c>
      <c r="L447" s="17">
        <v>4.7953244366043098E-2</v>
      </c>
      <c r="M447" s="17"/>
      <c r="N447" s="17">
        <v>8.4168065891627994E-2</v>
      </c>
      <c r="O447" s="17">
        <v>8.1982341121338898E-2</v>
      </c>
      <c r="P447" s="17">
        <v>0.10618135694442001</v>
      </c>
      <c r="Q447" s="17">
        <v>8.4439033641853206E-2</v>
      </c>
      <c r="R447" s="17"/>
      <c r="S447" s="17">
        <v>0.100138602471156</v>
      </c>
      <c r="T447" s="17">
        <v>9.34625622555013E-2</v>
      </c>
      <c r="U447" s="17">
        <v>6.6570876039259097E-2</v>
      </c>
      <c r="V447" s="17">
        <v>6.9476292890448002E-2</v>
      </c>
      <c r="W447" s="17">
        <v>0.102136388314832</v>
      </c>
      <c r="X447" s="17">
        <v>7.9240028199155793E-2</v>
      </c>
      <c r="Y447" s="17">
        <v>8.5877162597158399E-2</v>
      </c>
      <c r="Z447" s="17">
        <v>0.117254611307018</v>
      </c>
      <c r="AA447" s="17">
        <v>8.6558737733099494E-2</v>
      </c>
      <c r="AB447" s="17">
        <v>9.7084987848071097E-2</v>
      </c>
      <c r="AC447" s="17">
        <v>7.6942221907539798E-2</v>
      </c>
      <c r="AD447" s="17">
        <v>8.3223831651369998E-2</v>
      </c>
      <c r="AE447" s="17"/>
      <c r="AF447" s="17">
        <v>8.0990165145555307E-2</v>
      </c>
      <c r="AG447" s="17">
        <v>9.8470750219949804E-2</v>
      </c>
      <c r="AH447" s="17"/>
      <c r="AI447" s="17">
        <v>7.5478091026518798E-2</v>
      </c>
      <c r="AJ447" s="17">
        <v>9.4533570852177895E-2</v>
      </c>
      <c r="AK447" s="17"/>
      <c r="AL447" s="17">
        <v>8.2843835095110896E-2</v>
      </c>
      <c r="AM447" s="17">
        <v>8.9426561480307698E-2</v>
      </c>
      <c r="AN447" s="17"/>
      <c r="AO447" s="17">
        <v>7.9832682072997097E-2</v>
      </c>
      <c r="AP447" s="17">
        <v>8.8917154718918895E-2</v>
      </c>
      <c r="AQ447" s="17"/>
      <c r="AR447" s="17">
        <v>8.2220158727167703E-2</v>
      </c>
      <c r="AS447" s="17">
        <v>9.0379098733394406E-2</v>
      </c>
      <c r="AT447" s="17">
        <v>0.10352972586055301</v>
      </c>
      <c r="AU447" s="17">
        <v>6.7447316812518296E-2</v>
      </c>
    </row>
    <row r="448" spans="2:47" x14ac:dyDescent="0.3">
      <c r="B448" t="s">
        <v>168</v>
      </c>
      <c r="C448" s="17">
        <v>6.3349743625706806E-2</v>
      </c>
      <c r="D448" s="17">
        <v>6.1157699433403698E-2</v>
      </c>
      <c r="E448" s="17">
        <v>6.4559719168469407E-2</v>
      </c>
      <c r="F448" s="17"/>
      <c r="G448" s="17">
        <v>9.52936726882396E-2</v>
      </c>
      <c r="H448" s="17">
        <v>8.1852488731106607E-2</v>
      </c>
      <c r="I448" s="17">
        <v>7.3590869775918194E-2</v>
      </c>
      <c r="J448" s="17">
        <v>5.6134896062542503E-2</v>
      </c>
      <c r="K448" s="17">
        <v>3.6160598478397497E-2</v>
      </c>
      <c r="L448" s="17">
        <v>4.2914056558763798E-2</v>
      </c>
      <c r="M448" s="17"/>
      <c r="N448" s="17">
        <v>5.2988819583308297E-2</v>
      </c>
      <c r="O448" s="17">
        <v>7.0910110320250394E-2</v>
      </c>
      <c r="P448" s="17">
        <v>6.4097268595858903E-2</v>
      </c>
      <c r="Q448" s="17">
        <v>6.5860580568258095E-2</v>
      </c>
      <c r="R448" s="17"/>
      <c r="S448" s="17">
        <v>5.3892239275833698E-2</v>
      </c>
      <c r="T448" s="17">
        <v>7.0028212542919896E-2</v>
      </c>
      <c r="U448" s="17">
        <v>5.2498657002161303E-2</v>
      </c>
      <c r="V448" s="17">
        <v>6.4482741539135302E-2</v>
      </c>
      <c r="W448" s="17">
        <v>6.6265613831521603E-2</v>
      </c>
      <c r="X448" s="17">
        <v>7.5841951354649703E-2</v>
      </c>
      <c r="Y448" s="17">
        <v>6.9430728318625207E-2</v>
      </c>
      <c r="Z448" s="17">
        <v>4.8709605559275899E-2</v>
      </c>
      <c r="AA448" s="17">
        <v>4.8799853681029397E-2</v>
      </c>
      <c r="AB448" s="17">
        <v>8.6361694277253695E-2</v>
      </c>
      <c r="AC448" s="17">
        <v>5.2360360394609298E-2</v>
      </c>
      <c r="AD448" s="17">
        <v>6.5705184882685702E-2</v>
      </c>
      <c r="AE448" s="17"/>
      <c r="AF448" s="17">
        <v>5.7817480700285397E-2</v>
      </c>
      <c r="AG448" s="17">
        <v>7.0183519520300705E-2</v>
      </c>
      <c r="AH448" s="17"/>
      <c r="AI448" s="17">
        <v>6.8702421732805399E-2</v>
      </c>
      <c r="AJ448" s="17">
        <v>6.0677872399986198E-2</v>
      </c>
      <c r="AK448" s="17"/>
      <c r="AL448" s="17">
        <v>6.1686933779838797E-2</v>
      </c>
      <c r="AM448" s="17">
        <v>6.3734802587784106E-2</v>
      </c>
      <c r="AN448" s="17"/>
      <c r="AO448" s="17">
        <v>7.6280502848960902E-2</v>
      </c>
      <c r="AP448" s="17">
        <v>6.2222672777471899E-2</v>
      </c>
      <c r="AQ448" s="17"/>
      <c r="AR448" s="17">
        <v>5.5794987977562403E-2</v>
      </c>
      <c r="AS448" s="17">
        <v>5.92491630939527E-2</v>
      </c>
      <c r="AT448" s="17">
        <v>6.8345060896676205E-2</v>
      </c>
      <c r="AU448" s="17">
        <v>7.8989200339364102E-2</v>
      </c>
    </row>
    <row r="449" spans="2:47" x14ac:dyDescent="0.3">
      <c r="B449" t="s">
        <v>169</v>
      </c>
      <c r="C449" s="17">
        <v>2.6811916684663099E-2</v>
      </c>
      <c r="D449" s="17">
        <v>2.5641546222064202E-2</v>
      </c>
      <c r="E449" s="17">
        <v>2.8054415719311301E-2</v>
      </c>
      <c r="F449" s="17"/>
      <c r="G449" s="17">
        <v>4.8071423098754597E-2</v>
      </c>
      <c r="H449" s="17">
        <v>3.6243370195267903E-2</v>
      </c>
      <c r="I449" s="17">
        <v>4.1247046392323301E-2</v>
      </c>
      <c r="J449" s="17">
        <v>1.1541366949842299E-2</v>
      </c>
      <c r="K449" s="17">
        <v>1.74424244646477E-2</v>
      </c>
      <c r="L449" s="17">
        <v>1.20003864547419E-2</v>
      </c>
      <c r="M449" s="17"/>
      <c r="N449" s="17">
        <v>2.6712913029392601E-2</v>
      </c>
      <c r="O449" s="17">
        <v>2.94887759805691E-2</v>
      </c>
      <c r="P449" s="17">
        <v>2.3927232429408401E-2</v>
      </c>
      <c r="Q449" s="17">
        <v>2.6287335703659698E-2</v>
      </c>
      <c r="R449" s="17"/>
      <c r="S449" s="17">
        <v>3.5803776459977399E-2</v>
      </c>
      <c r="T449" s="17">
        <v>1.91529368183939E-2</v>
      </c>
      <c r="U449" s="17">
        <v>2.0162386011774999E-2</v>
      </c>
      <c r="V449" s="17">
        <v>1.62248658388045E-2</v>
      </c>
      <c r="W449" s="17">
        <v>2.6553897420724799E-2</v>
      </c>
      <c r="X449" s="17">
        <v>4.2234070545394402E-2</v>
      </c>
      <c r="Y449" s="17">
        <v>2.9673810874656301E-2</v>
      </c>
      <c r="Z449" s="17">
        <v>5.2499142766202198E-2</v>
      </c>
      <c r="AA449" s="17">
        <v>1.6159330391669599E-2</v>
      </c>
      <c r="AB449" s="17">
        <v>2.1020190745487902E-2</v>
      </c>
      <c r="AC449" s="17">
        <v>4.6012995713244902E-2</v>
      </c>
      <c r="AD449" s="17">
        <v>4.5185609966775101E-3</v>
      </c>
      <c r="AE449" s="17"/>
      <c r="AF449" s="17">
        <v>1.9769410804350501E-2</v>
      </c>
      <c r="AG449" s="17">
        <v>3.6388779409063099E-2</v>
      </c>
      <c r="AH449" s="17"/>
      <c r="AI449" s="17">
        <v>2.2409965411908199E-2</v>
      </c>
      <c r="AJ449" s="17">
        <v>2.9009218055560101E-2</v>
      </c>
      <c r="AK449" s="17"/>
      <c r="AL449" s="17">
        <v>2.5765610936019E-2</v>
      </c>
      <c r="AM449" s="17">
        <v>2.7054211019514201E-2</v>
      </c>
      <c r="AN449" s="17"/>
      <c r="AO449" s="17">
        <v>1.50735076600891E-2</v>
      </c>
      <c r="AP449" s="17">
        <v>2.7835059903698701E-2</v>
      </c>
      <c r="AQ449" s="17"/>
      <c r="AR449" s="17">
        <v>1.83848244839942E-2</v>
      </c>
      <c r="AS449" s="17">
        <v>1.8501783808368099E-2</v>
      </c>
      <c r="AT449" s="17">
        <v>3.8870208993703498E-2</v>
      </c>
      <c r="AU449" s="17">
        <v>3.7177135766859298E-2</v>
      </c>
    </row>
    <row r="450" spans="2:47" x14ac:dyDescent="0.3">
      <c r="B450" t="s">
        <v>170</v>
      </c>
      <c r="C450" s="17">
        <v>1.8918317107978699E-2</v>
      </c>
      <c r="D450" s="17">
        <v>1.4679758280107501E-2</v>
      </c>
      <c r="E450" s="17">
        <v>2.3120521083080402E-2</v>
      </c>
      <c r="F450" s="17"/>
      <c r="G450" s="17">
        <v>4.0577919916154601E-2</v>
      </c>
      <c r="H450" s="17">
        <v>1.4659108674865E-2</v>
      </c>
      <c r="I450" s="17">
        <v>2.6172616631616699E-2</v>
      </c>
      <c r="J450" s="17">
        <v>1.4392755685574901E-2</v>
      </c>
      <c r="K450" s="17">
        <v>7.0908316053492999E-3</v>
      </c>
      <c r="L450" s="17">
        <v>1.3730729784100599E-2</v>
      </c>
      <c r="M450" s="17"/>
      <c r="N450" s="17">
        <v>1.8036319997630501E-2</v>
      </c>
      <c r="O450" s="17">
        <v>1.63853389222599E-2</v>
      </c>
      <c r="P450" s="17">
        <v>2.55627620816344E-2</v>
      </c>
      <c r="Q450" s="17">
        <v>1.6935361179521199E-2</v>
      </c>
      <c r="R450" s="17"/>
      <c r="S450" s="17">
        <v>2.10520715358633E-2</v>
      </c>
      <c r="T450" s="17">
        <v>2.95487327337281E-2</v>
      </c>
      <c r="U450" s="17">
        <v>1.1969962083396801E-2</v>
      </c>
      <c r="V450" s="17">
        <v>4.6766043000694198E-3</v>
      </c>
      <c r="W450" s="17">
        <v>2.8233618981839001E-2</v>
      </c>
      <c r="X450" s="17">
        <v>2.6961524912539399E-2</v>
      </c>
      <c r="Y450" s="17">
        <v>1.41873628091541E-2</v>
      </c>
      <c r="Z450" s="17">
        <v>2.8933995126305699E-2</v>
      </c>
      <c r="AA450" s="17">
        <v>1.4396495494901001E-2</v>
      </c>
      <c r="AB450" s="17">
        <v>8.42831535561318E-3</v>
      </c>
      <c r="AC450" s="17">
        <v>3.0115388741236499E-2</v>
      </c>
      <c r="AD450" s="17">
        <v>6.9384703801023103E-3</v>
      </c>
      <c r="AE450" s="17"/>
      <c r="AF450" s="17">
        <v>1.2022138035672101E-2</v>
      </c>
      <c r="AG450" s="17">
        <v>2.7751060392736698E-2</v>
      </c>
      <c r="AH450" s="17"/>
      <c r="AI450" s="17">
        <v>1.1311511704583501E-2</v>
      </c>
      <c r="AJ450" s="17">
        <v>2.2715370483938901E-2</v>
      </c>
      <c r="AK450" s="17"/>
      <c r="AL450" s="17">
        <v>1.4868805831308601E-2</v>
      </c>
      <c r="AM450" s="17">
        <v>1.9856067514610901E-2</v>
      </c>
      <c r="AN450" s="17"/>
      <c r="AO450" s="17">
        <v>7.9406949830947999E-3</v>
      </c>
      <c r="AP450" s="17">
        <v>1.9875148618509399E-2</v>
      </c>
      <c r="AQ450" s="17"/>
      <c r="AR450" s="17">
        <v>1.61794358345136E-2</v>
      </c>
      <c r="AS450" s="17">
        <v>1.68088433616496E-2</v>
      </c>
      <c r="AT450" s="17">
        <v>2.00943491073029E-2</v>
      </c>
      <c r="AU450" s="17">
        <v>2.6984295985373202E-2</v>
      </c>
    </row>
    <row r="451" spans="2:47" x14ac:dyDescent="0.3">
      <c r="B451" t="s">
        <v>171</v>
      </c>
      <c r="C451" s="17">
        <v>5.5597406846577598E-3</v>
      </c>
      <c r="D451" s="17">
        <v>4.5663369713271496E-3</v>
      </c>
      <c r="E451" s="17">
        <v>6.5489087318223397E-3</v>
      </c>
      <c r="F451" s="17"/>
      <c r="G451" s="17">
        <v>8.3660451938675894E-3</v>
      </c>
      <c r="H451" s="17">
        <v>1.12461186364679E-2</v>
      </c>
      <c r="I451" s="17">
        <v>1.9739289411839899E-3</v>
      </c>
      <c r="J451" s="17">
        <v>2.1607800555877802E-3</v>
      </c>
      <c r="K451" s="17">
        <v>1.1202750593692299E-2</v>
      </c>
      <c r="L451" s="17">
        <v>9.8100121453626398E-4</v>
      </c>
      <c r="M451" s="17"/>
      <c r="N451" s="17">
        <v>3.3707440836554001E-3</v>
      </c>
      <c r="O451" s="17">
        <v>2.9155675463166499E-3</v>
      </c>
      <c r="P451" s="17">
        <v>8.2117829227651307E-3</v>
      </c>
      <c r="Q451" s="17">
        <v>8.4213693505545296E-3</v>
      </c>
      <c r="R451" s="17"/>
      <c r="S451" s="17">
        <v>6.2667948088216997E-3</v>
      </c>
      <c r="T451" s="17">
        <v>3.7725330309697101E-3</v>
      </c>
      <c r="U451" s="17">
        <v>2.7569099382566799E-3</v>
      </c>
      <c r="V451" s="17">
        <v>3.2698463161074799E-3</v>
      </c>
      <c r="W451" s="17">
        <v>1.6914621745321701E-2</v>
      </c>
      <c r="X451" s="17">
        <v>5.4402278065482897E-3</v>
      </c>
      <c r="Y451" s="17">
        <v>0</v>
      </c>
      <c r="Z451" s="17">
        <v>1.6827790766495598E-2</v>
      </c>
      <c r="AA451" s="17">
        <v>8.7755898637764795E-3</v>
      </c>
      <c r="AB451" s="17">
        <v>0</v>
      </c>
      <c r="AC451" s="17">
        <v>7.3434798220431297E-3</v>
      </c>
      <c r="AD451" s="17">
        <v>0</v>
      </c>
      <c r="AE451" s="17"/>
      <c r="AF451" s="17">
        <v>4.8161827090481696E-3</v>
      </c>
      <c r="AG451" s="17">
        <v>6.1356896608735596E-3</v>
      </c>
      <c r="AH451" s="17"/>
      <c r="AI451" s="17">
        <v>3.8300092456394598E-3</v>
      </c>
      <c r="AJ451" s="17">
        <v>6.4231626143284497E-3</v>
      </c>
      <c r="AK451" s="17"/>
      <c r="AL451" s="17">
        <v>5.756320300366E-3</v>
      </c>
      <c r="AM451" s="17">
        <v>5.5142184964302402E-3</v>
      </c>
      <c r="AN451" s="17"/>
      <c r="AO451" s="17">
        <v>3.8554724927475298E-3</v>
      </c>
      <c r="AP451" s="17">
        <v>5.70828811049039E-3</v>
      </c>
      <c r="AQ451" s="17"/>
      <c r="AR451" s="17">
        <v>3.0959331972935E-3</v>
      </c>
      <c r="AS451" s="17">
        <v>8.0780917608699494E-3</v>
      </c>
      <c r="AT451" s="17">
        <v>3.5802251951551401E-3</v>
      </c>
      <c r="AU451" s="17">
        <v>1.15379902329651E-2</v>
      </c>
    </row>
    <row r="452" spans="2:47" x14ac:dyDescent="0.3">
      <c r="B452" t="s">
        <v>172</v>
      </c>
      <c r="C452" s="17">
        <v>2.3230294341171999E-2</v>
      </c>
      <c r="D452" s="17">
        <v>1.9441508712294601E-2</v>
      </c>
      <c r="E452" s="17">
        <v>2.70106356670568E-2</v>
      </c>
      <c r="F452" s="17"/>
      <c r="G452" s="17">
        <v>3.43401636939119E-2</v>
      </c>
      <c r="H452" s="17">
        <v>2.5517098424796499E-2</v>
      </c>
      <c r="I452" s="17">
        <v>2.1188439798312201E-2</v>
      </c>
      <c r="J452" s="17">
        <v>2.7946375017605399E-2</v>
      </c>
      <c r="K452" s="17">
        <v>1.9311804111994499E-2</v>
      </c>
      <c r="L452" s="17">
        <v>1.44859878671441E-2</v>
      </c>
      <c r="M452" s="17"/>
      <c r="N452" s="17">
        <v>1.4258127538881201E-2</v>
      </c>
      <c r="O452" s="17">
        <v>2.3644313726600599E-2</v>
      </c>
      <c r="P452" s="17">
        <v>2.0235426034684201E-2</v>
      </c>
      <c r="Q452" s="17">
        <v>3.4514912956704398E-2</v>
      </c>
      <c r="R452" s="17"/>
      <c r="S452" s="17">
        <v>2.84386557312022E-2</v>
      </c>
      <c r="T452" s="17">
        <v>2.2479507201303098E-2</v>
      </c>
      <c r="U452" s="17">
        <v>2.00674883874465E-2</v>
      </c>
      <c r="V452" s="17">
        <v>1.84720874479792E-2</v>
      </c>
      <c r="W452" s="17">
        <v>3.4781770603044701E-2</v>
      </c>
      <c r="X452" s="17">
        <v>1.6866472153244699E-2</v>
      </c>
      <c r="Y452" s="17">
        <v>2.74262328924058E-2</v>
      </c>
      <c r="Z452" s="17">
        <v>4.7293454065530302E-3</v>
      </c>
      <c r="AA452" s="17">
        <v>2.7222425712379799E-2</v>
      </c>
      <c r="AB452" s="17">
        <v>2.15704062586391E-2</v>
      </c>
      <c r="AC452" s="17">
        <v>2.3919254005011398E-2</v>
      </c>
      <c r="AD452" s="17">
        <v>1.96588514258507E-2</v>
      </c>
      <c r="AE452" s="17"/>
      <c r="AF452" s="17">
        <v>1.8443798234766301E-2</v>
      </c>
      <c r="AG452" s="17">
        <v>2.92337013537163E-2</v>
      </c>
      <c r="AH452" s="17"/>
      <c r="AI452" s="17">
        <v>1.01203255411038E-2</v>
      </c>
      <c r="AJ452" s="17">
        <v>2.97743359790472E-2</v>
      </c>
      <c r="AK452" s="17"/>
      <c r="AL452" s="17">
        <v>1.51443214671367E-2</v>
      </c>
      <c r="AM452" s="17">
        <v>2.5102773223828499E-2</v>
      </c>
      <c r="AN452" s="17"/>
      <c r="AO452" s="17">
        <v>6.2817323425237498E-3</v>
      </c>
      <c r="AP452" s="17">
        <v>2.47075649188984E-2</v>
      </c>
      <c r="AQ452" s="17"/>
      <c r="AR452" s="17">
        <v>1.6194911135686801E-2</v>
      </c>
      <c r="AS452" s="17">
        <v>1.6808886989732898E-2</v>
      </c>
      <c r="AT452" s="17">
        <v>2.39719928479027E-2</v>
      </c>
      <c r="AU452" s="17">
        <v>5.0426255780626698E-2</v>
      </c>
    </row>
    <row r="453" spans="2:47" x14ac:dyDescent="0.3">
      <c r="B453" t="s">
        <v>173</v>
      </c>
      <c r="C453" s="17">
        <v>2.4832238740119899E-2</v>
      </c>
      <c r="D453" s="17">
        <v>2.4048905181351901E-2</v>
      </c>
      <c r="E453" s="17">
        <v>2.5690060711326498E-2</v>
      </c>
      <c r="F453" s="17"/>
      <c r="G453" s="17">
        <v>3.0440402174804301E-2</v>
      </c>
      <c r="H453" s="17">
        <v>1.1686244412839801E-2</v>
      </c>
      <c r="I453" s="17">
        <v>2.35608037828017E-2</v>
      </c>
      <c r="J453" s="17">
        <v>3.5573157549638697E-2</v>
      </c>
      <c r="K453" s="17">
        <v>2.8472733931856901E-2</v>
      </c>
      <c r="L453" s="17">
        <v>2.1687883905086199E-2</v>
      </c>
      <c r="M453" s="17"/>
      <c r="N453" s="17">
        <v>1.6365820711196698E-2</v>
      </c>
      <c r="O453" s="17">
        <v>2.0535248816578901E-2</v>
      </c>
      <c r="P453" s="17">
        <v>2.1317927630600499E-2</v>
      </c>
      <c r="Q453" s="17">
        <v>3.9597935151849797E-2</v>
      </c>
      <c r="R453" s="17"/>
      <c r="S453" s="17">
        <v>3.1885939472554199E-2</v>
      </c>
      <c r="T453" s="17">
        <v>1.2135018238426399E-2</v>
      </c>
      <c r="U453" s="17">
        <v>3.0623255092495999E-2</v>
      </c>
      <c r="V453" s="17">
        <v>4.4780328616644702E-2</v>
      </c>
      <c r="W453" s="17">
        <v>1.8904166799871499E-2</v>
      </c>
      <c r="X453" s="17">
        <v>1.53106320768028E-2</v>
      </c>
      <c r="Y453" s="17">
        <v>3.3074057820695703E-2</v>
      </c>
      <c r="Z453" s="17">
        <v>4.0477129766016903E-3</v>
      </c>
      <c r="AA453" s="17">
        <v>2.74648351086361E-2</v>
      </c>
      <c r="AB453" s="17">
        <v>2.28114305907282E-2</v>
      </c>
      <c r="AC453" s="17">
        <v>2.3576623703220799E-2</v>
      </c>
      <c r="AD453" s="17">
        <v>1.8265851494179801E-2</v>
      </c>
      <c r="AE453" s="17"/>
      <c r="AF453" s="17">
        <v>1.6194212933751801E-2</v>
      </c>
      <c r="AG453" s="17">
        <v>3.6014185208922501E-2</v>
      </c>
      <c r="AH453" s="17"/>
      <c r="AI453" s="17">
        <v>1.2765552942782201E-2</v>
      </c>
      <c r="AJ453" s="17">
        <v>3.0855509694702601E-2</v>
      </c>
      <c r="AK453" s="17"/>
      <c r="AL453" s="17">
        <v>1.6211317456513798E-2</v>
      </c>
      <c r="AM453" s="17">
        <v>2.6828596297097499E-2</v>
      </c>
      <c r="AN453" s="17"/>
      <c r="AO453" s="17">
        <v>1.18329969536549E-2</v>
      </c>
      <c r="AP453" s="17">
        <v>2.5965278665597301E-2</v>
      </c>
      <c r="AQ453" s="17"/>
      <c r="AR453" s="17">
        <v>8.3570213337701704E-3</v>
      </c>
      <c r="AS453" s="17">
        <v>1.15320689398201E-2</v>
      </c>
      <c r="AT453" s="17">
        <v>1.9626280652896299E-2</v>
      </c>
      <c r="AU453" s="17">
        <v>9.99937235440055E-2</v>
      </c>
    </row>
    <row r="454" spans="2:47" x14ac:dyDescent="0.3">
      <c r="B454" t="s">
        <v>155</v>
      </c>
      <c r="C454" s="17">
        <v>7.4460163525058099E-3</v>
      </c>
      <c r="D454" s="17">
        <v>7.0779589847182701E-3</v>
      </c>
      <c r="E454" s="17">
        <v>7.8330046716574096E-3</v>
      </c>
      <c r="F454" s="17"/>
      <c r="G454" s="17">
        <v>2.3418108704260101E-3</v>
      </c>
      <c r="H454" s="17">
        <v>5.3985514813530196E-3</v>
      </c>
      <c r="I454" s="17">
        <v>5.6691592743315002E-3</v>
      </c>
      <c r="J454" s="17">
        <v>7.9169356233720293E-3</v>
      </c>
      <c r="K454" s="17">
        <v>8.1068322666189904E-3</v>
      </c>
      <c r="L454" s="17">
        <v>1.31049847549687E-2</v>
      </c>
      <c r="M454" s="17"/>
      <c r="N454" s="17">
        <v>3.4894845862052299E-3</v>
      </c>
      <c r="O454" s="17">
        <v>1.2053561880336299E-2</v>
      </c>
      <c r="P454" s="17">
        <v>5.9188502929059701E-3</v>
      </c>
      <c r="Q454" s="17">
        <v>8.3803513318494102E-3</v>
      </c>
      <c r="R454" s="17"/>
      <c r="S454" s="17">
        <v>4.9549090602004804E-3</v>
      </c>
      <c r="T454" s="17">
        <v>5.7368673994902799E-3</v>
      </c>
      <c r="U454" s="17">
        <v>1.4819370273634299E-2</v>
      </c>
      <c r="V454" s="17">
        <v>5.9385487176574396E-3</v>
      </c>
      <c r="W454" s="17">
        <v>5.3162254683159701E-3</v>
      </c>
      <c r="X454" s="17">
        <v>9.1749806300007002E-3</v>
      </c>
      <c r="Y454" s="17">
        <v>9.0822112480240802E-3</v>
      </c>
      <c r="Z454" s="17">
        <v>0</v>
      </c>
      <c r="AA454" s="17">
        <v>6.7296118113181402E-3</v>
      </c>
      <c r="AB454" s="17">
        <v>5.4825727544165403E-3</v>
      </c>
      <c r="AC454" s="17">
        <v>1.8885908671037999E-2</v>
      </c>
      <c r="AD454" s="17">
        <v>6.0839831022757801E-3</v>
      </c>
      <c r="AE454" s="17"/>
      <c r="AF454" s="17">
        <v>6.8532954896995601E-3</v>
      </c>
      <c r="AG454" s="17">
        <v>7.8601932190892707E-3</v>
      </c>
      <c r="AH454" s="17"/>
      <c r="AI454" s="17">
        <v>7.3127379729060896E-3</v>
      </c>
      <c r="AJ454" s="17">
        <v>7.5125442961516097E-3</v>
      </c>
      <c r="AK454" s="17"/>
      <c r="AL454" s="17">
        <v>8.4220520980683895E-3</v>
      </c>
      <c r="AM454" s="17">
        <v>7.2199945304252102E-3</v>
      </c>
      <c r="AN454" s="17"/>
      <c r="AO454" s="17">
        <v>9.2805321046742807E-3</v>
      </c>
      <c r="AP454" s="17">
        <v>7.2861162886968403E-3</v>
      </c>
      <c r="AQ454" s="17"/>
      <c r="AR454" s="17">
        <v>1.97143302907316E-3</v>
      </c>
      <c r="AS454" s="17">
        <v>6.5838884764589899E-3</v>
      </c>
      <c r="AT454" s="17">
        <v>1.35551714902221E-2</v>
      </c>
      <c r="AU454" s="17">
        <v>9.9583414611659204E-3</v>
      </c>
    </row>
    <row r="455" spans="2:47" x14ac:dyDescent="0.3"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  <c r="AS455" s="17"/>
      <c r="AT455" s="17"/>
      <c r="AU455" s="17"/>
    </row>
    <row r="456" spans="2:47" x14ac:dyDescent="0.3">
      <c r="B456" s="6" t="s">
        <v>229</v>
      </c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  <c r="AS456" s="17"/>
      <c r="AT456" s="17"/>
      <c r="AU456" s="17"/>
    </row>
    <row r="457" spans="2:47" x14ac:dyDescent="0.3">
      <c r="B457" s="24" t="s">
        <v>71</v>
      </c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  <c r="AS457" s="17"/>
      <c r="AT457" s="17"/>
      <c r="AU457" s="17"/>
    </row>
    <row r="458" spans="2:47" x14ac:dyDescent="0.3">
      <c r="B458" t="s">
        <v>164</v>
      </c>
      <c r="C458" s="17">
        <v>0.19121584029077399</v>
      </c>
      <c r="D458" s="17">
        <v>0.16263292886004299</v>
      </c>
      <c r="E458" s="17">
        <v>0.21903125335495099</v>
      </c>
      <c r="F458" s="17"/>
      <c r="G458" s="17">
        <v>0.22532833888904599</v>
      </c>
      <c r="H458" s="17">
        <v>0.25604884895866797</v>
      </c>
      <c r="I458" s="17">
        <v>0.23440490632932001</v>
      </c>
      <c r="J458" s="17">
        <v>0.193336925927246</v>
      </c>
      <c r="K458" s="17">
        <v>0.14285178319091099</v>
      </c>
      <c r="L458" s="17">
        <v>0.111563099012009</v>
      </c>
      <c r="M458" s="17"/>
      <c r="N458" s="17">
        <v>0.172048053556553</v>
      </c>
      <c r="O458" s="17">
        <v>0.18862068771189999</v>
      </c>
      <c r="P458" s="17">
        <v>0.19183220175817101</v>
      </c>
      <c r="Q458" s="17">
        <v>0.21599850530343001</v>
      </c>
      <c r="R458" s="17"/>
      <c r="S458" s="17">
        <v>0.16129765760241699</v>
      </c>
      <c r="T458" s="17">
        <v>0.17065679505980499</v>
      </c>
      <c r="U458" s="17">
        <v>0.20874088156871501</v>
      </c>
      <c r="V458" s="17">
        <v>0.175745555740288</v>
      </c>
      <c r="W458" s="17">
        <v>0.20401612265687799</v>
      </c>
      <c r="X458" s="17">
        <v>0.247079896440457</v>
      </c>
      <c r="Y458" s="17">
        <v>0.19946508331117099</v>
      </c>
      <c r="Z458" s="17">
        <v>0.237432801721255</v>
      </c>
      <c r="AA458" s="17">
        <v>0.169440096526349</v>
      </c>
      <c r="AB458" s="17">
        <v>0.19397436887484701</v>
      </c>
      <c r="AC458" s="17">
        <v>0.19975082337511599</v>
      </c>
      <c r="AD458" s="17">
        <v>0.19595613383186999</v>
      </c>
      <c r="AE458" s="17"/>
      <c r="AF458" s="17">
        <v>0.19021748045519901</v>
      </c>
      <c r="AG458" s="17">
        <v>0.19076271627378899</v>
      </c>
      <c r="AH458" s="17"/>
      <c r="AI458" s="17">
        <v>0.21782787347306301</v>
      </c>
      <c r="AJ458" s="17">
        <v>0.17793203650227701</v>
      </c>
      <c r="AK458" s="17"/>
      <c r="AL458" s="17">
        <v>0.22273266730833699</v>
      </c>
      <c r="AM458" s="17">
        <v>0.18391744911904201</v>
      </c>
      <c r="AN458" s="17"/>
      <c r="AO458" s="17">
        <v>0.22517070701922401</v>
      </c>
      <c r="AP458" s="17">
        <v>0.18825626616333099</v>
      </c>
      <c r="AQ458" s="17"/>
      <c r="AR458" s="17">
        <v>0.26669501913020699</v>
      </c>
      <c r="AS458" s="17">
        <v>0.105138088499449</v>
      </c>
      <c r="AT458" s="17">
        <v>0.21900873143699001</v>
      </c>
      <c r="AU458" s="17">
        <v>9.1903198749715295E-2</v>
      </c>
    </row>
    <row r="459" spans="2:47" x14ac:dyDescent="0.3">
      <c r="B459" t="s">
        <v>165</v>
      </c>
      <c r="C459" s="17">
        <v>0.12572784737249099</v>
      </c>
      <c r="D459" s="17">
        <v>0.122757602850199</v>
      </c>
      <c r="E459" s="17">
        <v>0.12847002855452799</v>
      </c>
      <c r="F459" s="17"/>
      <c r="G459" s="17">
        <v>0.19144101812603401</v>
      </c>
      <c r="H459" s="17">
        <v>0.15468646690069099</v>
      </c>
      <c r="I459" s="17">
        <v>0.14217954689367801</v>
      </c>
      <c r="J459" s="17">
        <v>0.130004272060459</v>
      </c>
      <c r="K459" s="17">
        <v>0.100245088545035</v>
      </c>
      <c r="L459" s="17">
        <v>5.8967130196910598E-2</v>
      </c>
      <c r="M459" s="17"/>
      <c r="N459" s="17">
        <v>0.10880395233842</v>
      </c>
      <c r="O459" s="17">
        <v>0.128393617066139</v>
      </c>
      <c r="P459" s="17">
        <v>0.14718673807850999</v>
      </c>
      <c r="Q459" s="17">
        <v>0.12270302691570301</v>
      </c>
      <c r="R459" s="17"/>
      <c r="S459" s="17">
        <v>0.144923954088684</v>
      </c>
      <c r="T459" s="17">
        <v>0.114476243845737</v>
      </c>
      <c r="U459" s="17">
        <v>9.7438158954526705E-2</v>
      </c>
      <c r="V459" s="17">
        <v>0.150453760484934</v>
      </c>
      <c r="W459" s="17">
        <v>0.13503701759432499</v>
      </c>
      <c r="X459" s="17">
        <v>0.14703103519027499</v>
      </c>
      <c r="Y459" s="17">
        <v>0.10682678489707299</v>
      </c>
      <c r="Z459" s="17">
        <v>8.4030937755944293E-2</v>
      </c>
      <c r="AA459" s="17">
        <v>0.129276205073594</v>
      </c>
      <c r="AB459" s="17">
        <v>0.108998073505521</v>
      </c>
      <c r="AC459" s="17">
        <v>0.14123952296713499</v>
      </c>
      <c r="AD459" s="17">
        <v>0.117995096187152</v>
      </c>
      <c r="AE459" s="17"/>
      <c r="AF459" s="17">
        <v>0.11779702214568601</v>
      </c>
      <c r="AG459" s="17">
        <v>0.13728715056037599</v>
      </c>
      <c r="AH459" s="17"/>
      <c r="AI459" s="17">
        <v>0.13475955118938501</v>
      </c>
      <c r="AJ459" s="17">
        <v>0.121219534138489</v>
      </c>
      <c r="AK459" s="17"/>
      <c r="AL459" s="17">
        <v>0.118823488173708</v>
      </c>
      <c r="AM459" s="17">
        <v>0.12732669849398201</v>
      </c>
      <c r="AN459" s="17"/>
      <c r="AO459" s="17">
        <v>0.12160333753175399</v>
      </c>
      <c r="AP459" s="17">
        <v>0.12608734790331799</v>
      </c>
      <c r="AQ459" s="17"/>
      <c r="AR459" s="17">
        <v>0.159887904056814</v>
      </c>
      <c r="AS459" s="17">
        <v>9.5948011075195197E-2</v>
      </c>
      <c r="AT459" s="17">
        <v>0.14101313527602999</v>
      </c>
      <c r="AU459" s="17">
        <v>5.9332281245413898E-2</v>
      </c>
    </row>
    <row r="460" spans="2:47" x14ac:dyDescent="0.3">
      <c r="B460" t="s">
        <v>166</v>
      </c>
      <c r="C460" s="17">
        <v>0.21164811826968</v>
      </c>
      <c r="D460" s="17">
        <v>0.213885025886693</v>
      </c>
      <c r="E460" s="17">
        <v>0.20925371664578801</v>
      </c>
      <c r="F460" s="17"/>
      <c r="G460" s="17">
        <v>0.25261176795607299</v>
      </c>
      <c r="H460" s="17">
        <v>0.26312389418444698</v>
      </c>
      <c r="I460" s="17">
        <v>0.252463106030483</v>
      </c>
      <c r="J460" s="17">
        <v>0.199651049271694</v>
      </c>
      <c r="K460" s="17">
        <v>0.195111030089548</v>
      </c>
      <c r="L460" s="17">
        <v>0.13037687793373801</v>
      </c>
      <c r="M460" s="17"/>
      <c r="N460" s="17">
        <v>0.222185058222821</v>
      </c>
      <c r="O460" s="17">
        <v>0.212501110704333</v>
      </c>
      <c r="P460" s="17">
        <v>0.22397557870335</v>
      </c>
      <c r="Q460" s="17">
        <v>0.188838046968753</v>
      </c>
      <c r="R460" s="17"/>
      <c r="S460" s="17">
        <v>0.27352530773297801</v>
      </c>
      <c r="T460" s="17">
        <v>0.16977999735468</v>
      </c>
      <c r="U460" s="17">
        <v>0.17540558196591799</v>
      </c>
      <c r="V460" s="17">
        <v>0.215947355146448</v>
      </c>
      <c r="W460" s="17">
        <v>0.22319726382691399</v>
      </c>
      <c r="X460" s="17">
        <v>0.22031955008960999</v>
      </c>
      <c r="Y460" s="17">
        <v>0.21356536014296801</v>
      </c>
      <c r="Z460" s="17">
        <v>0.24009616655485</v>
      </c>
      <c r="AA460" s="17">
        <v>0.230010044391499</v>
      </c>
      <c r="AB460" s="17">
        <v>0.16423791726109599</v>
      </c>
      <c r="AC460" s="17">
        <v>0.185927378992742</v>
      </c>
      <c r="AD460" s="17">
        <v>0.210199163910365</v>
      </c>
      <c r="AE460" s="17"/>
      <c r="AF460" s="17">
        <v>0.214473048761152</v>
      </c>
      <c r="AG460" s="17">
        <v>0.20857733799207701</v>
      </c>
      <c r="AH460" s="17"/>
      <c r="AI460" s="17">
        <v>0.241769775469623</v>
      </c>
      <c r="AJ460" s="17">
        <v>0.196612431921044</v>
      </c>
      <c r="AK460" s="17"/>
      <c r="AL460" s="17">
        <v>0.223127693054396</v>
      </c>
      <c r="AM460" s="17">
        <v>0.20898977873514099</v>
      </c>
      <c r="AN460" s="17"/>
      <c r="AO460" s="17">
        <v>0.24842828635546199</v>
      </c>
      <c r="AP460" s="17">
        <v>0.208442285222529</v>
      </c>
      <c r="AQ460" s="17"/>
      <c r="AR460" s="17">
        <v>0.26304337862751997</v>
      </c>
      <c r="AS460" s="17">
        <v>0.176897743698986</v>
      </c>
      <c r="AT460" s="17">
        <v>0.21309543499285399</v>
      </c>
      <c r="AU460" s="17">
        <v>0.13933894596865901</v>
      </c>
    </row>
    <row r="461" spans="2:47" x14ac:dyDescent="0.3">
      <c r="B461" t="s">
        <v>167</v>
      </c>
      <c r="C461" s="17">
        <v>5.8075932100814499E-2</v>
      </c>
      <c r="D461" s="17">
        <v>5.9023253840334598E-2</v>
      </c>
      <c r="E461" s="17">
        <v>5.6980532195885801E-2</v>
      </c>
      <c r="F461" s="17"/>
      <c r="G461" s="17">
        <v>6.2516122391615095E-2</v>
      </c>
      <c r="H461" s="17">
        <v>8.5590520964100997E-2</v>
      </c>
      <c r="I461" s="17">
        <v>6.4648922540212997E-2</v>
      </c>
      <c r="J461" s="17">
        <v>4.6800110225331197E-2</v>
      </c>
      <c r="K461" s="17">
        <v>4.4665469780697402E-2</v>
      </c>
      <c r="L461" s="17">
        <v>4.5572082275797302E-2</v>
      </c>
      <c r="M461" s="17"/>
      <c r="N461" s="17">
        <v>6.5065453080308394E-2</v>
      </c>
      <c r="O461" s="17">
        <v>6.1569509191789898E-2</v>
      </c>
      <c r="P461" s="17">
        <v>5.1485790539107699E-2</v>
      </c>
      <c r="Q461" s="17">
        <v>5.2639697237913903E-2</v>
      </c>
      <c r="R461" s="17"/>
      <c r="S461" s="17">
        <v>5.8563977975044E-2</v>
      </c>
      <c r="T461" s="17">
        <v>7.8060267475735107E-2</v>
      </c>
      <c r="U461" s="17">
        <v>7.4221008564936103E-2</v>
      </c>
      <c r="V461" s="17">
        <v>5.2637954016071603E-2</v>
      </c>
      <c r="W461" s="17">
        <v>5.6669395270032397E-2</v>
      </c>
      <c r="X461" s="17">
        <v>5.2787493350749601E-2</v>
      </c>
      <c r="Y461" s="17">
        <v>3.1478932791996102E-2</v>
      </c>
      <c r="Z461" s="17">
        <v>3.7700931217211298E-2</v>
      </c>
      <c r="AA461" s="17">
        <v>6.8079599728915002E-2</v>
      </c>
      <c r="AB461" s="17">
        <v>5.8502942414274901E-2</v>
      </c>
      <c r="AC461" s="17">
        <v>5.0055346625329601E-2</v>
      </c>
      <c r="AD461" s="17">
        <v>3.5092840187102001E-2</v>
      </c>
      <c r="AE461" s="17"/>
      <c r="AF461" s="17">
        <v>5.3544860747503198E-2</v>
      </c>
      <c r="AG461" s="17">
        <v>6.4069213160809699E-2</v>
      </c>
      <c r="AH461" s="17"/>
      <c r="AI461" s="17">
        <v>5.5027440680454801E-2</v>
      </c>
      <c r="AJ461" s="17">
        <v>5.95976332651557E-2</v>
      </c>
      <c r="AK461" s="17"/>
      <c r="AL461" s="17">
        <v>5.7345645306107702E-2</v>
      </c>
      <c r="AM461" s="17">
        <v>5.8245045530042401E-2</v>
      </c>
      <c r="AN461" s="17"/>
      <c r="AO461" s="17">
        <v>3.5693762205110099E-2</v>
      </c>
      <c r="AP461" s="17">
        <v>6.00268068154503E-2</v>
      </c>
      <c r="AQ461" s="17"/>
      <c r="AR461" s="17">
        <v>5.3469986081023498E-2</v>
      </c>
      <c r="AS461" s="17">
        <v>6.6609616098463997E-2</v>
      </c>
      <c r="AT461" s="17">
        <v>6.0141545818942301E-2</v>
      </c>
      <c r="AU461" s="17">
        <v>5.0645834166672302E-2</v>
      </c>
    </row>
    <row r="462" spans="2:47" x14ac:dyDescent="0.3">
      <c r="B462" t="s">
        <v>168</v>
      </c>
      <c r="C462" s="17">
        <v>7.0585039938161398E-2</v>
      </c>
      <c r="D462" s="17">
        <v>7.3288349042970602E-2</v>
      </c>
      <c r="E462" s="17">
        <v>6.7683016133373602E-2</v>
      </c>
      <c r="F462" s="17"/>
      <c r="G462" s="17">
        <v>9.05283559090867E-2</v>
      </c>
      <c r="H462" s="17">
        <v>7.3068813707297703E-2</v>
      </c>
      <c r="I462" s="17">
        <v>7.6925423512105906E-2</v>
      </c>
      <c r="J462" s="17">
        <v>7.5599660803596397E-2</v>
      </c>
      <c r="K462" s="17">
        <v>6.8711072760892E-2</v>
      </c>
      <c r="L462" s="17">
        <v>4.7413636747146201E-2</v>
      </c>
      <c r="M462" s="17"/>
      <c r="N462" s="17">
        <v>8.3435015682776795E-2</v>
      </c>
      <c r="O462" s="17">
        <v>6.6768869748125598E-2</v>
      </c>
      <c r="P462" s="17">
        <v>6.5756252899925899E-2</v>
      </c>
      <c r="Q462" s="17">
        <v>6.4263495256907402E-2</v>
      </c>
      <c r="R462" s="17"/>
      <c r="S462" s="17">
        <v>7.5244903234509705E-2</v>
      </c>
      <c r="T462" s="17">
        <v>8.5094384192096001E-2</v>
      </c>
      <c r="U462" s="17">
        <v>4.88724628212324E-2</v>
      </c>
      <c r="V462" s="17">
        <v>7.7263832446794495E-2</v>
      </c>
      <c r="W462" s="17">
        <v>5.6147543187722602E-2</v>
      </c>
      <c r="X462" s="17">
        <v>5.9787019647216097E-2</v>
      </c>
      <c r="Y462" s="17">
        <v>7.4885657373016307E-2</v>
      </c>
      <c r="Z462" s="17">
        <v>6.8976832943588598E-2</v>
      </c>
      <c r="AA462" s="17">
        <v>5.1148805111364201E-2</v>
      </c>
      <c r="AB462" s="17">
        <v>8.1418837604860503E-2</v>
      </c>
      <c r="AC462" s="17">
        <v>9.1209735452175394E-2</v>
      </c>
      <c r="AD462" s="17">
        <v>8.4868673609257997E-2</v>
      </c>
      <c r="AE462" s="17"/>
      <c r="AF462" s="17">
        <v>6.5286520777817894E-2</v>
      </c>
      <c r="AG462" s="17">
        <v>7.8198985433508894E-2</v>
      </c>
      <c r="AH462" s="17"/>
      <c r="AI462" s="17">
        <v>7.4499821501844907E-2</v>
      </c>
      <c r="AJ462" s="17">
        <v>6.8630916786030297E-2</v>
      </c>
      <c r="AK462" s="17"/>
      <c r="AL462" s="17">
        <v>7.0247674431216406E-2</v>
      </c>
      <c r="AM462" s="17">
        <v>7.0663164091844893E-2</v>
      </c>
      <c r="AN462" s="17"/>
      <c r="AO462" s="17">
        <v>9.0627128665372203E-2</v>
      </c>
      <c r="AP462" s="17">
        <v>6.8838131380653603E-2</v>
      </c>
      <c r="AQ462" s="17"/>
      <c r="AR462" s="17">
        <v>6.5905206554590201E-2</v>
      </c>
      <c r="AS462" s="17">
        <v>7.6361220672233707E-2</v>
      </c>
      <c r="AT462" s="17">
        <v>8.13720531215818E-2</v>
      </c>
      <c r="AU462" s="17">
        <v>4.9917021770514797E-2</v>
      </c>
    </row>
    <row r="463" spans="2:47" x14ac:dyDescent="0.3">
      <c r="B463" t="s">
        <v>169</v>
      </c>
      <c r="C463" s="17">
        <v>2.9087781946423402E-2</v>
      </c>
      <c r="D463" s="17">
        <v>3.3705978954087001E-2</v>
      </c>
      <c r="E463" s="17">
        <v>2.4698362646518399E-2</v>
      </c>
      <c r="F463" s="17"/>
      <c r="G463" s="17">
        <v>4.3488203747078902E-2</v>
      </c>
      <c r="H463" s="17">
        <v>2.33225000374245E-2</v>
      </c>
      <c r="I463" s="17">
        <v>3.2747015008702897E-2</v>
      </c>
      <c r="J463" s="17">
        <v>2.8556656160289299E-2</v>
      </c>
      <c r="K463" s="17">
        <v>2.5247318680629901E-2</v>
      </c>
      <c r="L463" s="17">
        <v>2.4266602459909602E-2</v>
      </c>
      <c r="M463" s="17"/>
      <c r="N463" s="17">
        <v>3.3303824006124701E-2</v>
      </c>
      <c r="O463" s="17">
        <v>2.51918563065513E-2</v>
      </c>
      <c r="P463" s="17">
        <v>3.3290930912534697E-2</v>
      </c>
      <c r="Q463" s="17">
        <v>2.5309219080019301E-2</v>
      </c>
      <c r="R463" s="17"/>
      <c r="S463" s="17">
        <v>2.73138137416069E-2</v>
      </c>
      <c r="T463" s="17">
        <v>3.5171996851759202E-2</v>
      </c>
      <c r="U463" s="17">
        <v>2.6196424858285699E-2</v>
      </c>
      <c r="V463" s="17">
        <v>1.72803582370974E-2</v>
      </c>
      <c r="W463" s="17">
        <v>5.0440211479440902E-2</v>
      </c>
      <c r="X463" s="17">
        <v>2.1897476955201702E-2</v>
      </c>
      <c r="Y463" s="17">
        <v>2.3491419038240799E-2</v>
      </c>
      <c r="Z463" s="17">
        <v>4.5222967767028603E-2</v>
      </c>
      <c r="AA463" s="17">
        <v>3.4480036149603398E-2</v>
      </c>
      <c r="AB463" s="17">
        <v>2.7847427095662802E-2</v>
      </c>
      <c r="AC463" s="17">
        <v>2.2172085281165502E-2</v>
      </c>
      <c r="AD463" s="17">
        <v>1.4842893349359201E-2</v>
      </c>
      <c r="AE463" s="17"/>
      <c r="AF463" s="17">
        <v>2.8628448240625399E-2</v>
      </c>
      <c r="AG463" s="17">
        <v>2.9934037764583098E-2</v>
      </c>
      <c r="AH463" s="17"/>
      <c r="AI463" s="17">
        <v>2.7394265118816399E-2</v>
      </c>
      <c r="AJ463" s="17">
        <v>2.9933126798368799E-2</v>
      </c>
      <c r="AK463" s="17"/>
      <c r="AL463" s="17">
        <v>2.8683053103306901E-2</v>
      </c>
      <c r="AM463" s="17">
        <v>2.91815055123744E-2</v>
      </c>
      <c r="AN463" s="17"/>
      <c r="AO463" s="17">
        <v>2.30123323024541E-2</v>
      </c>
      <c r="AP463" s="17">
        <v>2.96173302943133E-2</v>
      </c>
      <c r="AQ463" s="17"/>
      <c r="AR463" s="17">
        <v>2.5271819954233301E-2</v>
      </c>
      <c r="AS463" s="17">
        <v>3.1341753623492903E-2</v>
      </c>
      <c r="AT463" s="17">
        <v>3.2463958996681801E-2</v>
      </c>
      <c r="AU463" s="17">
        <v>2.7759139639908201E-2</v>
      </c>
    </row>
    <row r="464" spans="2:47" x14ac:dyDescent="0.3">
      <c r="B464" t="s">
        <v>170</v>
      </c>
      <c r="C464" s="17">
        <v>2.8058316426298802E-2</v>
      </c>
      <c r="D464" s="17">
        <v>3.0661074425483801E-2</v>
      </c>
      <c r="E464" s="17">
        <v>2.5628892402675501E-2</v>
      </c>
      <c r="F464" s="17"/>
      <c r="G464" s="17">
        <v>2.6273861384469299E-2</v>
      </c>
      <c r="H464" s="17">
        <v>2.6566540735502499E-2</v>
      </c>
      <c r="I464" s="17">
        <v>3.0265102638161699E-2</v>
      </c>
      <c r="J464" s="17">
        <v>3.1539584202362303E-2</v>
      </c>
      <c r="K464" s="17">
        <v>2.5485296300063999E-2</v>
      </c>
      <c r="L464" s="17">
        <v>2.7556789598765199E-2</v>
      </c>
      <c r="M464" s="17"/>
      <c r="N464" s="17">
        <v>2.46075772526862E-2</v>
      </c>
      <c r="O464" s="17">
        <v>3.2614074428711601E-2</v>
      </c>
      <c r="P464" s="17">
        <v>3.6476608151166497E-2</v>
      </c>
      <c r="Q464" s="17">
        <v>2.0053139545713701E-2</v>
      </c>
      <c r="R464" s="17"/>
      <c r="S464" s="17">
        <v>1.6721352387140499E-2</v>
      </c>
      <c r="T464" s="17">
        <v>4.2986255467770303E-2</v>
      </c>
      <c r="U464" s="17">
        <v>3.1977748750617999E-2</v>
      </c>
      <c r="V464" s="17">
        <v>2.00783086993284E-2</v>
      </c>
      <c r="W464" s="17">
        <v>2.18686667321818E-2</v>
      </c>
      <c r="X464" s="17">
        <v>3.7396936469151799E-2</v>
      </c>
      <c r="Y464" s="17">
        <v>3.7310595043640003E-2</v>
      </c>
      <c r="Z464" s="17">
        <v>3.1895928947686697E-2</v>
      </c>
      <c r="AA464" s="17">
        <v>2.86963642170073E-2</v>
      </c>
      <c r="AB464" s="17">
        <v>2.4627512592695699E-2</v>
      </c>
      <c r="AC464" s="17">
        <v>1.44563585545011E-2</v>
      </c>
      <c r="AD464" s="17">
        <v>1.6968466841831301E-2</v>
      </c>
      <c r="AE464" s="17"/>
      <c r="AF464" s="17">
        <v>2.8720644485579299E-2</v>
      </c>
      <c r="AG464" s="17">
        <v>2.6948223059020199E-2</v>
      </c>
      <c r="AH464" s="17"/>
      <c r="AI464" s="17">
        <v>1.9546786679454899E-2</v>
      </c>
      <c r="AJ464" s="17">
        <v>3.2306976809462401E-2</v>
      </c>
      <c r="AK464" s="17"/>
      <c r="AL464" s="17">
        <v>2.9774567095614698E-2</v>
      </c>
      <c r="AM464" s="17">
        <v>2.76608821056918E-2</v>
      </c>
      <c r="AN464" s="17"/>
      <c r="AO464" s="17">
        <v>2.9581736104774201E-2</v>
      </c>
      <c r="AP464" s="17">
        <v>2.79255321187734E-2</v>
      </c>
      <c r="AQ464" s="17"/>
      <c r="AR464" s="17">
        <v>2.1321206531164701E-2</v>
      </c>
      <c r="AS464" s="17">
        <v>4.1865850270429703E-2</v>
      </c>
      <c r="AT464" s="17">
        <v>2.3158024221199499E-2</v>
      </c>
      <c r="AU464" s="17">
        <v>3.1414531610070497E-2</v>
      </c>
    </row>
    <row r="465" spans="2:47" x14ac:dyDescent="0.3">
      <c r="B465" t="s">
        <v>171</v>
      </c>
      <c r="C465" s="17">
        <v>5.4645088694696498E-3</v>
      </c>
      <c r="D465" s="17">
        <v>4.4345143729746603E-3</v>
      </c>
      <c r="E465" s="17">
        <v>6.4889697783686697E-3</v>
      </c>
      <c r="F465" s="17"/>
      <c r="G465" s="17">
        <v>7.8398364158174701E-3</v>
      </c>
      <c r="H465" s="17">
        <v>0</v>
      </c>
      <c r="I465" s="17">
        <v>8.2166263528716203E-3</v>
      </c>
      <c r="J465" s="17">
        <v>4.0030917987425403E-3</v>
      </c>
      <c r="K465" s="17">
        <v>1.20405004265866E-2</v>
      </c>
      <c r="L465" s="17">
        <v>2.87513121976518E-3</v>
      </c>
      <c r="M465" s="17"/>
      <c r="N465" s="17">
        <v>7.0029307795255596E-3</v>
      </c>
      <c r="O465" s="17">
        <v>1.5954329376394599E-3</v>
      </c>
      <c r="P465" s="17">
        <v>1.01031845512334E-2</v>
      </c>
      <c r="Q465" s="17">
        <v>3.8251601708053501E-3</v>
      </c>
      <c r="R465" s="17"/>
      <c r="S465" s="17">
        <v>7.4602116785266199E-3</v>
      </c>
      <c r="T465" s="17">
        <v>2.1545618638675601E-3</v>
      </c>
      <c r="U465" s="17">
        <v>0</v>
      </c>
      <c r="V465" s="17">
        <v>5.3530513002626803E-3</v>
      </c>
      <c r="W465" s="17">
        <v>2.64186567773526E-3</v>
      </c>
      <c r="X465" s="17">
        <v>9.0074755021071796E-3</v>
      </c>
      <c r="Y465" s="17">
        <v>7.25864322499894E-3</v>
      </c>
      <c r="Z465" s="17">
        <v>2.90387339835638E-2</v>
      </c>
      <c r="AA465" s="17">
        <v>2.0548382609873201E-3</v>
      </c>
      <c r="AB465" s="17">
        <v>3.01058660450409E-3</v>
      </c>
      <c r="AC465" s="17">
        <v>4.4498980547336402E-3</v>
      </c>
      <c r="AD465" s="17">
        <v>6.7633417805524204E-3</v>
      </c>
      <c r="AE465" s="17"/>
      <c r="AF465" s="17">
        <v>6.4114413620018403E-3</v>
      </c>
      <c r="AG465" s="17">
        <v>4.25033065961067E-3</v>
      </c>
      <c r="AH465" s="17"/>
      <c r="AI465" s="17">
        <v>3.78512434857533E-3</v>
      </c>
      <c r="AJ465" s="17">
        <v>6.3027993641562897E-3</v>
      </c>
      <c r="AK465" s="17"/>
      <c r="AL465" s="17">
        <v>6.1497405574458897E-3</v>
      </c>
      <c r="AM465" s="17">
        <v>5.3058289078310701E-3</v>
      </c>
      <c r="AN465" s="17"/>
      <c r="AO465" s="17">
        <v>6.5471034132581598E-3</v>
      </c>
      <c r="AP465" s="17">
        <v>5.37014776277084E-3</v>
      </c>
      <c r="AQ465" s="17"/>
      <c r="AR465" s="17">
        <v>4.4087133330067496E-3</v>
      </c>
      <c r="AS465" s="17">
        <v>7.6614957801500504E-3</v>
      </c>
      <c r="AT465" s="17">
        <v>4.4087446243607402E-3</v>
      </c>
      <c r="AU465" s="17">
        <v>6.5331171275796801E-3</v>
      </c>
    </row>
    <row r="466" spans="2:47" x14ac:dyDescent="0.3">
      <c r="B466" t="s">
        <v>172</v>
      </c>
      <c r="C466" s="17">
        <v>6.5366706656852305E-2</v>
      </c>
      <c r="D466" s="17">
        <v>6.7339594939648903E-2</v>
      </c>
      <c r="E466" s="17">
        <v>6.3693049927580597E-2</v>
      </c>
      <c r="F466" s="17"/>
      <c r="G466" s="17">
        <v>3.9005101889259E-2</v>
      </c>
      <c r="H466" s="17">
        <v>4.0801845473080897E-2</v>
      </c>
      <c r="I466" s="17">
        <v>4.0753227100018302E-2</v>
      </c>
      <c r="J466" s="17">
        <v>7.6335997754716098E-2</v>
      </c>
      <c r="K466" s="17">
        <v>8.8456852199630995E-2</v>
      </c>
      <c r="L466" s="17">
        <v>9.8414346972955993E-2</v>
      </c>
      <c r="M466" s="17"/>
      <c r="N466" s="17">
        <v>6.5266288744260798E-2</v>
      </c>
      <c r="O466" s="17">
        <v>6.3443042546736605E-2</v>
      </c>
      <c r="P466" s="17">
        <v>6.5028636990930699E-2</v>
      </c>
      <c r="Q466" s="17">
        <v>6.6089272612211605E-2</v>
      </c>
      <c r="R466" s="17"/>
      <c r="S466" s="17">
        <v>7.2235273016391904E-2</v>
      </c>
      <c r="T466" s="17">
        <v>6.22469761169984E-2</v>
      </c>
      <c r="U466" s="17">
        <v>6.0201934748695403E-2</v>
      </c>
      <c r="V466" s="17">
        <v>5.9971622988142001E-2</v>
      </c>
      <c r="W466" s="17">
        <v>5.2172109514006901E-2</v>
      </c>
      <c r="X466" s="17">
        <v>3.8044874767722801E-2</v>
      </c>
      <c r="Y466" s="17">
        <v>8.3464457135571504E-2</v>
      </c>
      <c r="Z466" s="17">
        <v>5.4087534918562503E-2</v>
      </c>
      <c r="AA466" s="17">
        <v>6.18087369440007E-2</v>
      </c>
      <c r="AB466" s="17">
        <v>8.5610199468160897E-2</v>
      </c>
      <c r="AC466" s="17">
        <v>8.2274755014942996E-2</v>
      </c>
      <c r="AD466" s="17">
        <v>8.0323523752749607E-2</v>
      </c>
      <c r="AE466" s="17"/>
      <c r="AF466" s="17">
        <v>7.0123837153687904E-2</v>
      </c>
      <c r="AG466" s="17">
        <v>5.9088699008329998E-2</v>
      </c>
      <c r="AH466" s="17"/>
      <c r="AI466" s="17">
        <v>5.7965544999804101E-2</v>
      </c>
      <c r="AJ466" s="17">
        <v>6.9061109808453799E-2</v>
      </c>
      <c r="AK466" s="17"/>
      <c r="AL466" s="17">
        <v>6.2114136138956798E-2</v>
      </c>
      <c r="AM466" s="17">
        <v>6.6119908492177096E-2</v>
      </c>
      <c r="AN466" s="17"/>
      <c r="AO466" s="17">
        <v>6.5635901643983904E-2</v>
      </c>
      <c r="AP466" s="17">
        <v>6.5343243083117106E-2</v>
      </c>
      <c r="AQ466" s="17"/>
      <c r="AR466" s="17">
        <v>5.2987144414353003E-2</v>
      </c>
      <c r="AS466" s="17">
        <v>8.8317996893473902E-2</v>
      </c>
      <c r="AT466" s="17">
        <v>5.5100401355713702E-2</v>
      </c>
      <c r="AU466" s="17">
        <v>7.8332734493713599E-2</v>
      </c>
    </row>
    <row r="467" spans="2:47" x14ac:dyDescent="0.3">
      <c r="B467" t="s">
        <v>173</v>
      </c>
      <c r="C467" s="17">
        <v>0.20583838154093101</v>
      </c>
      <c r="D467" s="17">
        <v>0.22217736543149999</v>
      </c>
      <c r="E467" s="17">
        <v>0.19023971503336901</v>
      </c>
      <c r="F467" s="17"/>
      <c r="G467" s="17">
        <v>5.9473076190269203E-2</v>
      </c>
      <c r="H467" s="17">
        <v>6.9168910717214593E-2</v>
      </c>
      <c r="I467" s="17">
        <v>0.106672833849597</v>
      </c>
      <c r="J467" s="17">
        <v>0.20853454185124801</v>
      </c>
      <c r="K467" s="17">
        <v>0.28495856225850202</v>
      </c>
      <c r="L467" s="17">
        <v>0.43907329944322598</v>
      </c>
      <c r="M467" s="17"/>
      <c r="N467" s="17">
        <v>0.20764239747141999</v>
      </c>
      <c r="O467" s="17">
        <v>0.20957159561810601</v>
      </c>
      <c r="P467" s="17">
        <v>0.16601176902676201</v>
      </c>
      <c r="Q467" s="17">
        <v>0.23382497175063599</v>
      </c>
      <c r="R467" s="17"/>
      <c r="S467" s="17">
        <v>0.15714758579426999</v>
      </c>
      <c r="T467" s="17">
        <v>0.22966835261787999</v>
      </c>
      <c r="U467" s="17">
        <v>0.27220866223861201</v>
      </c>
      <c r="V467" s="17">
        <v>0.21616801304323699</v>
      </c>
      <c r="W467" s="17">
        <v>0.19037765449159499</v>
      </c>
      <c r="X467" s="17">
        <v>0.14821649486668001</v>
      </c>
      <c r="Y467" s="17">
        <v>0.21657584324090601</v>
      </c>
      <c r="Z467" s="17">
        <v>0.16694564803643799</v>
      </c>
      <c r="AA467" s="17">
        <v>0.214235146371137</v>
      </c>
      <c r="AB467" s="17">
        <v>0.24354535596191501</v>
      </c>
      <c r="AC467" s="17">
        <v>0.192884034349557</v>
      </c>
      <c r="AD467" s="17">
        <v>0.231215476691635</v>
      </c>
      <c r="AE467" s="17"/>
      <c r="AF467" s="17">
        <v>0.21574354871086401</v>
      </c>
      <c r="AG467" s="17">
        <v>0.19247492233198801</v>
      </c>
      <c r="AH467" s="17"/>
      <c r="AI467" s="17">
        <v>0.15764571064691099</v>
      </c>
      <c r="AJ467" s="17">
        <v>0.22989449103901399</v>
      </c>
      <c r="AK467" s="17"/>
      <c r="AL467" s="17">
        <v>0.16992594684930601</v>
      </c>
      <c r="AM467" s="17">
        <v>0.21415466909623301</v>
      </c>
      <c r="AN467" s="17"/>
      <c r="AO467" s="17">
        <v>0.150770844981198</v>
      </c>
      <c r="AP467" s="17">
        <v>0.21063817821713601</v>
      </c>
      <c r="AQ467" s="17"/>
      <c r="AR467" s="17">
        <v>8.4398298029659799E-2</v>
      </c>
      <c r="AS467" s="17">
        <v>0.29707963228121298</v>
      </c>
      <c r="AT467" s="17">
        <v>0.157898407243178</v>
      </c>
      <c r="AU467" s="17">
        <v>0.45373790004014303</v>
      </c>
    </row>
    <row r="468" spans="2:47" x14ac:dyDescent="0.3">
      <c r="B468" t="s">
        <v>155</v>
      </c>
      <c r="C468" s="17">
        <v>8.93152658810345E-3</v>
      </c>
      <c r="D468" s="17">
        <v>1.0094311396064599E-2</v>
      </c>
      <c r="E468" s="17">
        <v>7.8324633269609006E-3</v>
      </c>
      <c r="F468" s="17"/>
      <c r="G468" s="17">
        <v>1.4943171012510401E-3</v>
      </c>
      <c r="H468" s="17">
        <v>7.6216583215728802E-3</v>
      </c>
      <c r="I468" s="17">
        <v>1.0723289744848499E-2</v>
      </c>
      <c r="J468" s="17">
        <v>5.6381099443150997E-3</v>
      </c>
      <c r="K468" s="17">
        <v>1.2227025767503201E-2</v>
      </c>
      <c r="L468" s="17">
        <v>1.3921004139776601E-2</v>
      </c>
      <c r="M468" s="17"/>
      <c r="N468" s="17">
        <v>1.06394488651034E-2</v>
      </c>
      <c r="O468" s="17">
        <v>9.7302037399674395E-3</v>
      </c>
      <c r="P468" s="17">
        <v>8.8523083883069696E-3</v>
      </c>
      <c r="Q468" s="17">
        <v>6.4554651579062303E-3</v>
      </c>
      <c r="R468" s="17"/>
      <c r="S468" s="17">
        <v>5.5659627484310999E-3</v>
      </c>
      <c r="T468" s="17">
        <v>9.7041691536713902E-3</v>
      </c>
      <c r="U468" s="17">
        <v>4.73713552846126E-3</v>
      </c>
      <c r="V468" s="17">
        <v>9.1001878973970309E-3</v>
      </c>
      <c r="W468" s="17">
        <v>7.4321495691685403E-3</v>
      </c>
      <c r="X468" s="17">
        <v>1.8431746720829201E-2</v>
      </c>
      <c r="Y468" s="17">
        <v>5.6772238004188201E-3</v>
      </c>
      <c r="Z468" s="17">
        <v>4.5715161538712797E-3</v>
      </c>
      <c r="AA468" s="17">
        <v>1.0770127225542899E-2</v>
      </c>
      <c r="AB468" s="17">
        <v>8.22677861646272E-3</v>
      </c>
      <c r="AC468" s="17">
        <v>1.5580061332602599E-2</v>
      </c>
      <c r="AD468" s="17">
        <v>5.7743898581261296E-3</v>
      </c>
      <c r="AE468" s="17"/>
      <c r="AF468" s="17">
        <v>9.0531471598822594E-3</v>
      </c>
      <c r="AG468" s="17">
        <v>8.4083837559075208E-3</v>
      </c>
      <c r="AH468" s="17"/>
      <c r="AI468" s="17">
        <v>9.7781058920685393E-3</v>
      </c>
      <c r="AJ468" s="17">
        <v>8.5089435675487404E-3</v>
      </c>
      <c r="AK468" s="17"/>
      <c r="AL468" s="17">
        <v>1.1075387981604999E-2</v>
      </c>
      <c r="AM468" s="17">
        <v>8.4350699156399093E-3</v>
      </c>
      <c r="AN468" s="17"/>
      <c r="AO468" s="17">
        <v>2.9288597774101898E-3</v>
      </c>
      <c r="AP468" s="17">
        <v>9.4547310386072399E-3</v>
      </c>
      <c r="AQ468" s="17"/>
      <c r="AR468" s="17">
        <v>2.6113232874269898E-3</v>
      </c>
      <c r="AS468" s="17">
        <v>1.27785911069116E-2</v>
      </c>
      <c r="AT468" s="17">
        <v>1.23395629124684E-2</v>
      </c>
      <c r="AU468" s="17">
        <v>1.10852951876096E-2</v>
      </c>
    </row>
    <row r="469" spans="2:47" x14ac:dyDescent="0.3"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  <c r="AS469" s="17"/>
      <c r="AT469" s="17"/>
      <c r="AU469" s="17"/>
    </row>
    <row r="470" spans="2:47" x14ac:dyDescent="0.3">
      <c r="B470" s="6" t="s">
        <v>230</v>
      </c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/>
      <c r="AI470" s="17"/>
      <c r="AJ470" s="17"/>
      <c r="AK470" s="17"/>
      <c r="AL470" s="17"/>
      <c r="AM470" s="17"/>
      <c r="AN470" s="17"/>
      <c r="AO470" s="17"/>
      <c r="AP470" s="17"/>
      <c r="AQ470" s="17"/>
      <c r="AR470" s="17"/>
      <c r="AS470" s="17"/>
      <c r="AT470" s="17"/>
      <c r="AU470" s="17"/>
    </row>
    <row r="471" spans="2:47" x14ac:dyDescent="0.3">
      <c r="B471" s="24" t="s">
        <v>71</v>
      </c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  <c r="AJ471" s="17"/>
      <c r="AK471" s="17"/>
      <c r="AL471" s="17"/>
      <c r="AM471" s="17"/>
      <c r="AN471" s="17"/>
      <c r="AO471" s="17"/>
      <c r="AP471" s="17"/>
      <c r="AQ471" s="17"/>
      <c r="AR471" s="17"/>
      <c r="AS471" s="17"/>
      <c r="AT471" s="17"/>
      <c r="AU471" s="17"/>
    </row>
    <row r="472" spans="2:47" x14ac:dyDescent="0.3">
      <c r="B472" t="s">
        <v>164</v>
      </c>
      <c r="C472" s="17">
        <v>0.23789414112937399</v>
      </c>
      <c r="D472" s="17">
        <v>0.198897874978752</v>
      </c>
      <c r="E472" s="17">
        <v>0.27576895608660001</v>
      </c>
      <c r="F472" s="17"/>
      <c r="G472" s="17">
        <v>0.259088998503816</v>
      </c>
      <c r="H472" s="17">
        <v>0.28893371154947201</v>
      </c>
      <c r="I472" s="17">
        <v>0.243870748962325</v>
      </c>
      <c r="J472" s="17">
        <v>0.225782558960723</v>
      </c>
      <c r="K472" s="17">
        <v>0.224152553090191</v>
      </c>
      <c r="L472" s="17">
        <v>0.196596831542626</v>
      </c>
      <c r="M472" s="17"/>
      <c r="N472" s="17">
        <v>0.192669053384219</v>
      </c>
      <c r="O472" s="17">
        <v>0.23673233268627</v>
      </c>
      <c r="P472" s="17">
        <v>0.266895024469399</v>
      </c>
      <c r="Q472" s="17">
        <v>0.263222739836944</v>
      </c>
      <c r="R472" s="17"/>
      <c r="S472" s="17">
        <v>0.22522944375109499</v>
      </c>
      <c r="T472" s="17">
        <v>0.19354318721668501</v>
      </c>
      <c r="U472" s="17">
        <v>0.257783208593657</v>
      </c>
      <c r="V472" s="17">
        <v>0.26032099148078403</v>
      </c>
      <c r="W472" s="17">
        <v>0.225194636288646</v>
      </c>
      <c r="X472" s="17">
        <v>0.25894759216520302</v>
      </c>
      <c r="Y472" s="17">
        <v>0.24500605080783899</v>
      </c>
      <c r="Z472" s="17">
        <v>0.27668347603433002</v>
      </c>
      <c r="AA472" s="17">
        <v>0.219879962228064</v>
      </c>
      <c r="AB472" s="17">
        <v>0.25509120902801002</v>
      </c>
      <c r="AC472" s="17">
        <v>0.26431836676639497</v>
      </c>
      <c r="AD472" s="17">
        <v>0.235250132890643</v>
      </c>
      <c r="AE472" s="17"/>
      <c r="AF472" s="17">
        <v>0.24982713490150801</v>
      </c>
      <c r="AG472" s="17">
        <v>0.220633605471104</v>
      </c>
      <c r="AH472" s="17"/>
      <c r="AI472" s="17">
        <v>0.26435907416066601</v>
      </c>
      <c r="AJ472" s="17">
        <v>0.22468376463332501</v>
      </c>
      <c r="AK472" s="17"/>
      <c r="AL472" s="17">
        <v>0.27008309707780898</v>
      </c>
      <c r="AM472" s="17">
        <v>0.23044010421790401</v>
      </c>
      <c r="AN472" s="17"/>
      <c r="AO472" s="17">
        <v>0.242524164859033</v>
      </c>
      <c r="AP472" s="17">
        <v>0.23749057899646001</v>
      </c>
      <c r="AQ472" s="17"/>
      <c r="AR472" s="17">
        <v>0.31272489641574602</v>
      </c>
      <c r="AS472" s="17">
        <v>0.16580171938583901</v>
      </c>
      <c r="AT472" s="17">
        <v>0.25796188621755001</v>
      </c>
      <c r="AU472" s="17">
        <v>0.132217142818183</v>
      </c>
    </row>
    <row r="473" spans="2:47" x14ac:dyDescent="0.3">
      <c r="B473" t="s">
        <v>165</v>
      </c>
      <c r="C473" s="17">
        <v>0.120526596657156</v>
      </c>
      <c r="D473" s="17">
        <v>0.13126678026754199</v>
      </c>
      <c r="E473" s="17">
        <v>0.1105197292965</v>
      </c>
      <c r="F473" s="17"/>
      <c r="G473" s="17">
        <v>0.13609970122301601</v>
      </c>
      <c r="H473" s="17">
        <v>0.14432914419767001</v>
      </c>
      <c r="I473" s="17">
        <v>0.14435480980945201</v>
      </c>
      <c r="J473" s="17">
        <v>0.124866446828415</v>
      </c>
      <c r="K473" s="17">
        <v>0.101990955298892</v>
      </c>
      <c r="L473" s="17">
        <v>8.0422073604762806E-2</v>
      </c>
      <c r="M473" s="17"/>
      <c r="N473" s="17">
        <v>0.118960992539542</v>
      </c>
      <c r="O473" s="17">
        <v>0.127583596980859</v>
      </c>
      <c r="P473" s="17">
        <v>0.127936517291031</v>
      </c>
      <c r="Q473" s="17">
        <v>0.10921978406277499</v>
      </c>
      <c r="R473" s="17"/>
      <c r="S473" s="17">
        <v>0.130036255291542</v>
      </c>
      <c r="T473" s="17">
        <v>0.128928660345586</v>
      </c>
      <c r="U473" s="17">
        <v>9.19678569886552E-2</v>
      </c>
      <c r="V473" s="17">
        <v>0.118208906040161</v>
      </c>
      <c r="W473" s="17">
        <v>0.106701336366977</v>
      </c>
      <c r="X473" s="17">
        <v>0.143918760445024</v>
      </c>
      <c r="Y473" s="17">
        <v>0.104601787873532</v>
      </c>
      <c r="Z473" s="17">
        <v>0.133458244289654</v>
      </c>
      <c r="AA473" s="17">
        <v>0.153052144854157</v>
      </c>
      <c r="AB473" s="17">
        <v>9.6224175596478195E-2</v>
      </c>
      <c r="AC473" s="17">
        <v>9.1776077780659202E-2</v>
      </c>
      <c r="AD473" s="17">
        <v>0.111977536008942</v>
      </c>
      <c r="AE473" s="17"/>
      <c r="AF473" s="17">
        <v>0.12388481836918599</v>
      </c>
      <c r="AG473" s="17">
        <v>0.116606645551699</v>
      </c>
      <c r="AH473" s="17"/>
      <c r="AI473" s="17">
        <v>0.128079111922697</v>
      </c>
      <c r="AJ473" s="17">
        <v>0.116756643034678</v>
      </c>
      <c r="AK473" s="17"/>
      <c r="AL473" s="17">
        <v>0.13232414489057501</v>
      </c>
      <c r="AM473" s="17">
        <v>0.117794623612189</v>
      </c>
      <c r="AN473" s="17"/>
      <c r="AO473" s="17">
        <v>0.125247796846821</v>
      </c>
      <c r="AP473" s="17">
        <v>0.120115087401544</v>
      </c>
      <c r="AQ473" s="17"/>
      <c r="AR473" s="17">
        <v>0.159763783805773</v>
      </c>
      <c r="AS473" s="17">
        <v>9.8017103241997902E-2</v>
      </c>
      <c r="AT473" s="17">
        <v>0.111130926434708</v>
      </c>
      <c r="AU473" s="17">
        <v>8.0278655847126207E-2</v>
      </c>
    </row>
    <row r="474" spans="2:47" x14ac:dyDescent="0.3">
      <c r="B474" t="s">
        <v>166</v>
      </c>
      <c r="C474" s="17">
        <v>0.219490802417171</v>
      </c>
      <c r="D474" s="17">
        <v>0.22275312862520799</v>
      </c>
      <c r="E474" s="17">
        <v>0.21593160094198399</v>
      </c>
      <c r="F474" s="17"/>
      <c r="G474" s="17">
        <v>0.228774847704595</v>
      </c>
      <c r="H474" s="17">
        <v>0.236311017459373</v>
      </c>
      <c r="I474" s="17">
        <v>0.25199574099456801</v>
      </c>
      <c r="J474" s="17">
        <v>0.21577163542504299</v>
      </c>
      <c r="K474" s="17">
        <v>0.21568704060529401</v>
      </c>
      <c r="L474" s="17">
        <v>0.17883211722607401</v>
      </c>
      <c r="M474" s="17"/>
      <c r="N474" s="17">
        <v>0.23301244697200199</v>
      </c>
      <c r="O474" s="17">
        <v>0.23392204429642099</v>
      </c>
      <c r="P474" s="17">
        <v>0.19721050694964401</v>
      </c>
      <c r="Q474" s="17">
        <v>0.20858050729407901</v>
      </c>
      <c r="R474" s="17"/>
      <c r="S474" s="17">
        <v>0.24289621311524601</v>
      </c>
      <c r="T474" s="17">
        <v>0.212932334541372</v>
      </c>
      <c r="U474" s="17">
        <v>0.22909763010161699</v>
      </c>
      <c r="V474" s="17">
        <v>0.249836375470884</v>
      </c>
      <c r="W474" s="17">
        <v>0.234924243675318</v>
      </c>
      <c r="X474" s="17">
        <v>0.203872160089765</v>
      </c>
      <c r="Y474" s="17">
        <v>0.20632095427937999</v>
      </c>
      <c r="Z474" s="17">
        <v>0.187601448073764</v>
      </c>
      <c r="AA474" s="17">
        <v>0.20217188376394199</v>
      </c>
      <c r="AB474" s="17">
        <v>0.216635838876826</v>
      </c>
      <c r="AC474" s="17">
        <v>0.18914660755954099</v>
      </c>
      <c r="AD474" s="17">
        <v>0.233097457101728</v>
      </c>
      <c r="AE474" s="17"/>
      <c r="AF474" s="17">
        <v>0.218668940179401</v>
      </c>
      <c r="AG474" s="17">
        <v>0.22133019762645301</v>
      </c>
      <c r="AH474" s="17"/>
      <c r="AI474" s="17">
        <v>0.246357110389884</v>
      </c>
      <c r="AJ474" s="17">
        <v>0.20608007347413199</v>
      </c>
      <c r="AK474" s="17"/>
      <c r="AL474" s="17">
        <v>0.22044040447541199</v>
      </c>
      <c r="AM474" s="17">
        <v>0.219270901877226</v>
      </c>
      <c r="AN474" s="17"/>
      <c r="AO474" s="17">
        <v>0.247823225881389</v>
      </c>
      <c r="AP474" s="17">
        <v>0.21702129169509801</v>
      </c>
      <c r="AQ474" s="17"/>
      <c r="AR474" s="17">
        <v>0.26443210603464001</v>
      </c>
      <c r="AS474" s="17">
        <v>0.17896217124597399</v>
      </c>
      <c r="AT474" s="17">
        <v>0.23175373526729001</v>
      </c>
      <c r="AU474" s="17">
        <v>0.15081640543490499</v>
      </c>
    </row>
    <row r="475" spans="2:47" x14ac:dyDescent="0.3">
      <c r="B475" t="s">
        <v>167</v>
      </c>
      <c r="C475" s="17">
        <v>6.4084537494869406E-2</v>
      </c>
      <c r="D475" s="17">
        <v>6.8951231242824595E-2</v>
      </c>
      <c r="E475" s="17">
        <v>5.9586176428770898E-2</v>
      </c>
      <c r="F475" s="17"/>
      <c r="G475" s="17">
        <v>9.1859496419928494E-2</v>
      </c>
      <c r="H475" s="17">
        <v>8.5051835462096201E-2</v>
      </c>
      <c r="I475" s="17">
        <v>5.7188299624076698E-2</v>
      </c>
      <c r="J475" s="17">
        <v>7.0219523887529597E-2</v>
      </c>
      <c r="K475" s="17">
        <v>4.2638063931404901E-2</v>
      </c>
      <c r="L475" s="17">
        <v>4.3679316836951497E-2</v>
      </c>
      <c r="M475" s="17"/>
      <c r="N475" s="17">
        <v>7.8877173115711602E-2</v>
      </c>
      <c r="O475" s="17">
        <v>5.5977947902287203E-2</v>
      </c>
      <c r="P475" s="17">
        <v>6.2030534537927701E-2</v>
      </c>
      <c r="Q475" s="17">
        <v>5.8364352941047602E-2</v>
      </c>
      <c r="R475" s="17"/>
      <c r="S475" s="17">
        <v>7.2576517164391202E-2</v>
      </c>
      <c r="T475" s="17">
        <v>7.0591602131107004E-2</v>
      </c>
      <c r="U475" s="17">
        <v>6.3441646558849499E-2</v>
      </c>
      <c r="V475" s="17">
        <v>5.00845880174276E-2</v>
      </c>
      <c r="W475" s="17">
        <v>7.2457298098406703E-2</v>
      </c>
      <c r="X475" s="17">
        <v>5.59226147820562E-2</v>
      </c>
      <c r="Y475" s="17">
        <v>7.10722861777945E-2</v>
      </c>
      <c r="Z475" s="17">
        <v>8.26249868485847E-2</v>
      </c>
      <c r="AA475" s="17">
        <v>6.9727838624357094E-2</v>
      </c>
      <c r="AB475" s="17">
        <v>4.2406368012219697E-2</v>
      </c>
      <c r="AC475" s="17">
        <v>6.3258982186251603E-2</v>
      </c>
      <c r="AD475" s="17">
        <v>4.7281146057545499E-2</v>
      </c>
      <c r="AE475" s="17"/>
      <c r="AF475" s="17">
        <v>5.8559392864980603E-2</v>
      </c>
      <c r="AG475" s="17">
        <v>7.1946972662784506E-2</v>
      </c>
      <c r="AH475" s="17"/>
      <c r="AI475" s="17">
        <v>7.3532966328392804E-2</v>
      </c>
      <c r="AJ475" s="17">
        <v>5.9368209588829102E-2</v>
      </c>
      <c r="AK475" s="17"/>
      <c r="AL475" s="17">
        <v>8.2486920555021104E-2</v>
      </c>
      <c r="AM475" s="17">
        <v>5.9823074563014E-2</v>
      </c>
      <c r="AN475" s="17"/>
      <c r="AO475" s="17">
        <v>9.0290456324682994E-2</v>
      </c>
      <c r="AP475" s="17">
        <v>6.1800377171848601E-2</v>
      </c>
      <c r="AQ475" s="17"/>
      <c r="AR475" s="17">
        <v>6.6212880264324606E-2</v>
      </c>
      <c r="AS475" s="17">
        <v>7.1121797425459599E-2</v>
      </c>
      <c r="AT475" s="17">
        <v>6.5889122611577894E-2</v>
      </c>
      <c r="AU475" s="17">
        <v>4.2853015319346703E-2</v>
      </c>
    </row>
    <row r="476" spans="2:47" x14ac:dyDescent="0.3">
      <c r="B476" t="s">
        <v>168</v>
      </c>
      <c r="C476" s="17">
        <v>7.9398304418830903E-2</v>
      </c>
      <c r="D476" s="17">
        <v>9.0557640013540996E-2</v>
      </c>
      <c r="E476" s="17">
        <v>6.7659316067864697E-2</v>
      </c>
      <c r="F476" s="17"/>
      <c r="G476" s="17">
        <v>8.4644271917964101E-2</v>
      </c>
      <c r="H476" s="17">
        <v>9.6221483287160306E-2</v>
      </c>
      <c r="I476" s="17">
        <v>9.4733132927738203E-2</v>
      </c>
      <c r="J476" s="17">
        <v>7.4971469616379502E-2</v>
      </c>
      <c r="K476" s="17">
        <v>7.1642558724339195E-2</v>
      </c>
      <c r="L476" s="17">
        <v>5.8583860065738999E-2</v>
      </c>
      <c r="M476" s="17"/>
      <c r="N476" s="17">
        <v>8.7377574993877896E-2</v>
      </c>
      <c r="O476" s="17">
        <v>7.0941836208831099E-2</v>
      </c>
      <c r="P476" s="17">
        <v>8.2797656384523993E-2</v>
      </c>
      <c r="Q476" s="17">
        <v>7.6957742432870194E-2</v>
      </c>
      <c r="R476" s="17"/>
      <c r="S476" s="17">
        <v>8.4263438066792706E-2</v>
      </c>
      <c r="T476" s="17">
        <v>8.5365062065438396E-2</v>
      </c>
      <c r="U476" s="17">
        <v>7.4283987896783102E-2</v>
      </c>
      <c r="V476" s="17">
        <v>5.4519802250560398E-2</v>
      </c>
      <c r="W476" s="17">
        <v>7.2439860091066302E-2</v>
      </c>
      <c r="X476" s="17">
        <v>7.1664268001827097E-2</v>
      </c>
      <c r="Y476" s="17">
        <v>9.7538002829397993E-2</v>
      </c>
      <c r="Z476" s="17">
        <v>5.3205518935545898E-2</v>
      </c>
      <c r="AA476" s="17">
        <v>8.5838462533304002E-2</v>
      </c>
      <c r="AB476" s="17">
        <v>0.100834535235501</v>
      </c>
      <c r="AC476" s="17">
        <v>6.7166952298651203E-2</v>
      </c>
      <c r="AD476" s="17">
        <v>7.7462981123164798E-2</v>
      </c>
      <c r="AE476" s="17"/>
      <c r="AF476" s="17">
        <v>7.2427119874986498E-2</v>
      </c>
      <c r="AG476" s="17">
        <v>8.9306672052173797E-2</v>
      </c>
      <c r="AH476" s="17"/>
      <c r="AI476" s="17">
        <v>8.0967501361632999E-2</v>
      </c>
      <c r="AJ476" s="17">
        <v>7.8615015740701399E-2</v>
      </c>
      <c r="AK476" s="17"/>
      <c r="AL476" s="17">
        <v>7.5408945670478303E-2</v>
      </c>
      <c r="AM476" s="17">
        <v>8.0322125229016605E-2</v>
      </c>
      <c r="AN476" s="17"/>
      <c r="AO476" s="17">
        <v>7.8728416169403501E-2</v>
      </c>
      <c r="AP476" s="17">
        <v>7.9456693219091504E-2</v>
      </c>
      <c r="AQ476" s="17"/>
      <c r="AR476" s="17">
        <v>6.8136618163284701E-2</v>
      </c>
      <c r="AS476" s="17">
        <v>8.2688624834702296E-2</v>
      </c>
      <c r="AT476" s="17">
        <v>9.3167360324087206E-2</v>
      </c>
      <c r="AU476" s="17">
        <v>7.3338572397678298E-2</v>
      </c>
    </row>
    <row r="477" spans="2:47" x14ac:dyDescent="0.3">
      <c r="B477" t="s">
        <v>169</v>
      </c>
      <c r="C477" s="17">
        <v>2.41382785359818E-2</v>
      </c>
      <c r="D477" s="17">
        <v>3.09238351507236E-2</v>
      </c>
      <c r="E477" s="17">
        <v>1.7618070559334498E-2</v>
      </c>
      <c r="F477" s="17"/>
      <c r="G477" s="17">
        <v>3.6934192355775303E-2</v>
      </c>
      <c r="H477" s="17">
        <v>1.7514339679928201E-2</v>
      </c>
      <c r="I477" s="17">
        <v>2.50998499030686E-2</v>
      </c>
      <c r="J477" s="17">
        <v>2.79109524691941E-2</v>
      </c>
      <c r="K477" s="17">
        <v>2.6715980729528799E-2</v>
      </c>
      <c r="L477" s="17">
        <v>1.54870700309317E-2</v>
      </c>
      <c r="M477" s="17"/>
      <c r="N477" s="17">
        <v>3.1305681017639198E-2</v>
      </c>
      <c r="O477" s="17">
        <v>2.32016274808006E-2</v>
      </c>
      <c r="P477" s="17">
        <v>2.6415441507695502E-2</v>
      </c>
      <c r="Q477" s="17">
        <v>1.46369712123809E-2</v>
      </c>
      <c r="R477" s="17"/>
      <c r="S477" s="17">
        <v>2.2721028599423002E-2</v>
      </c>
      <c r="T477" s="17">
        <v>3.1435981516926802E-2</v>
      </c>
      <c r="U477" s="17">
        <v>1.7888335096603501E-2</v>
      </c>
      <c r="V477" s="17">
        <v>1.68424573672287E-2</v>
      </c>
      <c r="W477" s="17">
        <v>1.9880064622413901E-2</v>
      </c>
      <c r="X477" s="17">
        <v>2.93194810060621E-2</v>
      </c>
      <c r="Y477" s="17">
        <v>1.01785244612862E-2</v>
      </c>
      <c r="Z477" s="17">
        <v>1.25824759077947E-2</v>
      </c>
      <c r="AA477" s="17">
        <v>2.7557226496585801E-2</v>
      </c>
      <c r="AB477" s="17">
        <v>2.5446293110273299E-2</v>
      </c>
      <c r="AC477" s="17">
        <v>4.6737949445723001E-2</v>
      </c>
      <c r="AD477" s="17">
        <v>3.0563363636549799E-2</v>
      </c>
      <c r="AE477" s="17"/>
      <c r="AF477" s="17">
        <v>2.1471404795953501E-2</v>
      </c>
      <c r="AG477" s="17">
        <v>2.78782387761429E-2</v>
      </c>
      <c r="AH477" s="17"/>
      <c r="AI477" s="17">
        <v>2.1223503772816701E-2</v>
      </c>
      <c r="AJ477" s="17">
        <v>2.55932329837056E-2</v>
      </c>
      <c r="AK477" s="17"/>
      <c r="AL477" s="17">
        <v>2.28156306839674E-2</v>
      </c>
      <c r="AM477" s="17">
        <v>2.4444565758393901E-2</v>
      </c>
      <c r="AN477" s="17"/>
      <c r="AO477" s="17">
        <v>2.1779313874286901E-2</v>
      </c>
      <c r="AP477" s="17">
        <v>2.4343890616162701E-2</v>
      </c>
      <c r="AQ477" s="17"/>
      <c r="AR477" s="17">
        <v>1.55989671018943E-2</v>
      </c>
      <c r="AS477" s="17">
        <v>3.2622291825312302E-2</v>
      </c>
      <c r="AT477" s="17">
        <v>2.1143222220678302E-2</v>
      </c>
      <c r="AU477" s="17">
        <v>3.7223711935334497E-2</v>
      </c>
    </row>
    <row r="478" spans="2:47" x14ac:dyDescent="0.3">
      <c r="B478" t="s">
        <v>170</v>
      </c>
      <c r="C478" s="17">
        <v>2.7477619509691301E-2</v>
      </c>
      <c r="D478" s="17">
        <v>2.90037484588988E-2</v>
      </c>
      <c r="E478" s="17">
        <v>2.6095089903586201E-2</v>
      </c>
      <c r="F478" s="17"/>
      <c r="G478" s="17">
        <v>2.1383698310831999E-2</v>
      </c>
      <c r="H478" s="17">
        <v>1.83858458367658E-2</v>
      </c>
      <c r="I478" s="17">
        <v>2.9711502884776801E-2</v>
      </c>
      <c r="J478" s="17">
        <v>3.0208841868215E-2</v>
      </c>
      <c r="K478" s="17">
        <v>3.3812589390166702E-2</v>
      </c>
      <c r="L478" s="17">
        <v>3.0620443540290799E-2</v>
      </c>
      <c r="M478" s="17"/>
      <c r="N478" s="17">
        <v>2.877523842173E-2</v>
      </c>
      <c r="O478" s="17">
        <v>3.3505676197173297E-2</v>
      </c>
      <c r="P478" s="17">
        <v>2.9715582051292599E-2</v>
      </c>
      <c r="Q478" s="17">
        <v>1.82393258825265E-2</v>
      </c>
      <c r="R478" s="17"/>
      <c r="S478" s="17">
        <v>2.68798574918469E-2</v>
      </c>
      <c r="T478" s="17">
        <v>2.7923247938633398E-2</v>
      </c>
      <c r="U478" s="17">
        <v>1.34961793236806E-2</v>
      </c>
      <c r="V478" s="17">
        <v>1.8745969896746002E-2</v>
      </c>
      <c r="W478" s="17">
        <v>4.8736064420664901E-2</v>
      </c>
      <c r="X478" s="17">
        <v>3.8541939207700403E-2</v>
      </c>
      <c r="Y478" s="17">
        <v>2.0382822256233401E-2</v>
      </c>
      <c r="Z478" s="17">
        <v>4.0286859949706801E-2</v>
      </c>
      <c r="AA478" s="17">
        <v>2.7902361276253399E-2</v>
      </c>
      <c r="AB478" s="17">
        <v>2.86013363874199E-2</v>
      </c>
      <c r="AC478" s="17">
        <v>2.8494829110238502E-2</v>
      </c>
      <c r="AD478" s="17">
        <v>4.3889107339751899E-3</v>
      </c>
      <c r="AE478" s="17"/>
      <c r="AF478" s="17">
        <v>2.60656759890983E-2</v>
      </c>
      <c r="AG478" s="17">
        <v>2.8620885641673699E-2</v>
      </c>
      <c r="AH478" s="17"/>
      <c r="AI478" s="17">
        <v>2.69800798825869E-2</v>
      </c>
      <c r="AJ478" s="17">
        <v>2.7725974031804799E-2</v>
      </c>
      <c r="AK478" s="17"/>
      <c r="AL478" s="17">
        <v>2.4168632782915901E-2</v>
      </c>
      <c r="AM478" s="17">
        <v>2.8243885717283101E-2</v>
      </c>
      <c r="AN478" s="17"/>
      <c r="AO478" s="17">
        <v>1.6432262875562501E-2</v>
      </c>
      <c r="AP478" s="17">
        <v>2.8440354895584E-2</v>
      </c>
      <c r="AQ478" s="17"/>
      <c r="AR478" s="17">
        <v>1.84033456177915E-2</v>
      </c>
      <c r="AS478" s="17">
        <v>2.8643831866722799E-2</v>
      </c>
      <c r="AT478" s="17">
        <v>3.87973021400803E-2</v>
      </c>
      <c r="AU478" s="17">
        <v>2.4684053226641401E-2</v>
      </c>
    </row>
    <row r="479" spans="2:47" x14ac:dyDescent="0.3">
      <c r="B479" t="s">
        <v>171</v>
      </c>
      <c r="C479" s="17">
        <v>5.8338443129942897E-3</v>
      </c>
      <c r="D479" s="17">
        <v>5.3787579355620398E-3</v>
      </c>
      <c r="E479" s="17">
        <v>6.2995005824823102E-3</v>
      </c>
      <c r="F479" s="17"/>
      <c r="G479" s="17">
        <v>5.0701759974595296E-3</v>
      </c>
      <c r="H479" s="17">
        <v>4.8384705438772298E-3</v>
      </c>
      <c r="I479" s="17">
        <v>7.35073112189665E-3</v>
      </c>
      <c r="J479" s="17">
        <v>2.19549018804676E-3</v>
      </c>
      <c r="K479" s="17">
        <v>9.2462112768398903E-3</v>
      </c>
      <c r="L479" s="17">
        <v>6.5782411323977901E-3</v>
      </c>
      <c r="M479" s="17"/>
      <c r="N479" s="17">
        <v>7.3845301445040201E-3</v>
      </c>
      <c r="O479" s="17">
        <v>3.0684189630130702E-3</v>
      </c>
      <c r="P479" s="17">
        <v>8.4425784394305606E-3</v>
      </c>
      <c r="Q479" s="17">
        <v>4.82428498093046E-3</v>
      </c>
      <c r="R479" s="17"/>
      <c r="S479" s="17">
        <v>3.55879812174982E-3</v>
      </c>
      <c r="T479" s="17">
        <v>8.1006726674244592E-3</v>
      </c>
      <c r="U479" s="17">
        <v>7.0804246101968497E-3</v>
      </c>
      <c r="V479" s="17">
        <v>9.7842354608072106E-3</v>
      </c>
      <c r="W479" s="17">
        <v>5.1107802162778399E-3</v>
      </c>
      <c r="X479" s="17">
        <v>2.3112894044384101E-3</v>
      </c>
      <c r="Y479" s="17">
        <v>7.8454539393990608E-3</v>
      </c>
      <c r="Z479" s="17">
        <v>1.9117046398199101E-2</v>
      </c>
      <c r="AA479" s="17">
        <v>0</v>
      </c>
      <c r="AB479" s="17">
        <v>5.1478150687037198E-3</v>
      </c>
      <c r="AC479" s="17">
        <v>2.5472680059734801E-3</v>
      </c>
      <c r="AD479" s="17">
        <v>9.5486058001266801E-3</v>
      </c>
      <c r="AE479" s="17"/>
      <c r="AF479" s="17">
        <v>4.7839487256244404E-3</v>
      </c>
      <c r="AG479" s="17">
        <v>7.27645081588346E-3</v>
      </c>
      <c r="AH479" s="17"/>
      <c r="AI479" s="17">
        <v>3.2977446629977101E-3</v>
      </c>
      <c r="AJ479" s="17">
        <v>7.0997772805305804E-3</v>
      </c>
      <c r="AK479" s="17"/>
      <c r="AL479" s="17">
        <v>9.3490997056849703E-4</v>
      </c>
      <c r="AM479" s="17">
        <v>6.9682966846029704E-3</v>
      </c>
      <c r="AN479" s="17"/>
      <c r="AO479" s="17">
        <v>2.6966202767047601E-3</v>
      </c>
      <c r="AP479" s="17">
        <v>6.1072910375551299E-3</v>
      </c>
      <c r="AQ479" s="17"/>
      <c r="AR479" s="17">
        <v>2.3852965038160799E-3</v>
      </c>
      <c r="AS479" s="17">
        <v>1.3311546516611501E-2</v>
      </c>
      <c r="AT479" s="17">
        <v>1.17107237604501E-3</v>
      </c>
      <c r="AU479" s="17">
        <v>1.13349907799314E-2</v>
      </c>
    </row>
    <row r="480" spans="2:47" x14ac:dyDescent="0.3">
      <c r="B480" t="s">
        <v>172</v>
      </c>
      <c r="C480" s="17">
        <v>6.0832831718014103E-2</v>
      </c>
      <c r="D480" s="17">
        <v>5.6644020542792502E-2</v>
      </c>
      <c r="E480" s="17">
        <v>6.5146091782012305E-2</v>
      </c>
      <c r="F480" s="17"/>
      <c r="G480" s="17">
        <v>5.9501465925617399E-2</v>
      </c>
      <c r="H480" s="17">
        <v>4.2604218287124199E-2</v>
      </c>
      <c r="I480" s="17">
        <v>4.1155409465186497E-2</v>
      </c>
      <c r="J480" s="17">
        <v>6.2409579865439498E-2</v>
      </c>
      <c r="K480" s="17">
        <v>6.0400738437216002E-2</v>
      </c>
      <c r="L480" s="17">
        <v>9.1516268637528903E-2</v>
      </c>
      <c r="M480" s="17"/>
      <c r="N480" s="17">
        <v>5.2332191823620998E-2</v>
      </c>
      <c r="O480" s="17">
        <v>6.5094908584546904E-2</v>
      </c>
      <c r="P480" s="17">
        <v>5.1494298962609902E-2</v>
      </c>
      <c r="Q480" s="17">
        <v>7.3831124222863004E-2</v>
      </c>
      <c r="R480" s="17"/>
      <c r="S480" s="17">
        <v>6.6739293865877694E-2</v>
      </c>
      <c r="T480" s="17">
        <v>5.4044646504024497E-2</v>
      </c>
      <c r="U480" s="17">
        <v>4.9101246121788102E-2</v>
      </c>
      <c r="V480" s="17">
        <v>6.4070123969431805E-2</v>
      </c>
      <c r="W480" s="17">
        <v>4.2724883655012501E-2</v>
      </c>
      <c r="X480" s="17">
        <v>5.89353031154062E-2</v>
      </c>
      <c r="Y480" s="17">
        <v>8.1669299768270601E-2</v>
      </c>
      <c r="Z480" s="17">
        <v>6.0800035803090201E-2</v>
      </c>
      <c r="AA480" s="17">
        <v>5.9574046767334E-2</v>
      </c>
      <c r="AB480" s="17">
        <v>6.2194621003386102E-2</v>
      </c>
      <c r="AC480" s="17">
        <v>6.3430342785542895E-2</v>
      </c>
      <c r="AD480" s="17">
        <v>7.28407958489138E-2</v>
      </c>
      <c r="AE480" s="17"/>
      <c r="AF480" s="17">
        <v>5.8612150287708498E-2</v>
      </c>
      <c r="AG480" s="17">
        <v>6.3791603888503204E-2</v>
      </c>
      <c r="AH480" s="17"/>
      <c r="AI480" s="17">
        <v>4.54122295740007E-2</v>
      </c>
      <c r="AJ480" s="17">
        <v>6.85302613649105E-2</v>
      </c>
      <c r="AK480" s="17"/>
      <c r="AL480" s="17">
        <v>5.17263823303242E-2</v>
      </c>
      <c r="AM480" s="17">
        <v>6.2941623627171206E-2</v>
      </c>
      <c r="AN480" s="17"/>
      <c r="AO480" s="17">
        <v>6.2219910334972199E-2</v>
      </c>
      <c r="AP480" s="17">
        <v>6.0711931170227898E-2</v>
      </c>
      <c r="AQ480" s="17"/>
      <c r="AR480" s="17">
        <v>4.1553932744881901E-2</v>
      </c>
      <c r="AS480" s="17">
        <v>8.8232440583599303E-2</v>
      </c>
      <c r="AT480" s="17">
        <v>5.1604825882182598E-2</v>
      </c>
      <c r="AU480" s="17">
        <v>8.1310328101552601E-2</v>
      </c>
    </row>
    <row r="481" spans="2:47" x14ac:dyDescent="0.3">
      <c r="B481" t="s">
        <v>173</v>
      </c>
      <c r="C481" s="17">
        <v>0.15385876298474499</v>
      </c>
      <c r="D481" s="17">
        <v>0.1592338400686</v>
      </c>
      <c r="E481" s="17">
        <v>0.148813366490681</v>
      </c>
      <c r="F481" s="17"/>
      <c r="G481" s="17">
        <v>7.2011550464858701E-2</v>
      </c>
      <c r="H481" s="17">
        <v>5.7599686564869801E-2</v>
      </c>
      <c r="I481" s="17">
        <v>9.6989671885570894E-2</v>
      </c>
      <c r="J481" s="17">
        <v>0.16234744963772199</v>
      </c>
      <c r="K481" s="17">
        <v>0.207926215786606</v>
      </c>
      <c r="L481" s="17">
        <v>0.28930322443453499</v>
      </c>
      <c r="M481" s="17"/>
      <c r="N481" s="17">
        <v>0.166477836786596</v>
      </c>
      <c r="O481" s="17">
        <v>0.14053764736819699</v>
      </c>
      <c r="P481" s="17">
        <v>0.13720566044078999</v>
      </c>
      <c r="Q481" s="17">
        <v>0.16770678038381201</v>
      </c>
      <c r="R481" s="17"/>
      <c r="S481" s="17">
        <v>0.119347099378402</v>
      </c>
      <c r="T481" s="17">
        <v>0.184222706887502</v>
      </c>
      <c r="U481" s="17">
        <v>0.19076228617977201</v>
      </c>
      <c r="V481" s="17">
        <v>0.14834484776955101</v>
      </c>
      <c r="W481" s="17">
        <v>0.16615354246061201</v>
      </c>
      <c r="X481" s="17">
        <v>0.13195721420618101</v>
      </c>
      <c r="Y481" s="17">
        <v>0.15006500221843799</v>
      </c>
      <c r="Z481" s="17">
        <v>0.12901862504519199</v>
      </c>
      <c r="AA481" s="17">
        <v>0.151542641324104</v>
      </c>
      <c r="AB481" s="17">
        <v>0.150627924316587</v>
      </c>
      <c r="AC481" s="17">
        <v>0.16702246191102699</v>
      </c>
      <c r="AD481" s="17">
        <v>0.17758907079841099</v>
      </c>
      <c r="AE481" s="17"/>
      <c r="AF481" s="17">
        <v>0.15848859198840101</v>
      </c>
      <c r="AG481" s="17">
        <v>0.147084199612634</v>
      </c>
      <c r="AH481" s="17"/>
      <c r="AI481" s="17">
        <v>0.10529287567177199</v>
      </c>
      <c r="AJ481" s="17">
        <v>0.17810116917222599</v>
      </c>
      <c r="AK481" s="17"/>
      <c r="AL481" s="17">
        <v>0.11747983513841199</v>
      </c>
      <c r="AM481" s="17">
        <v>0.16228307694512001</v>
      </c>
      <c r="AN481" s="17"/>
      <c r="AO481" s="17">
        <v>0.112257832557144</v>
      </c>
      <c r="AP481" s="17">
        <v>0.157484783323913</v>
      </c>
      <c r="AQ481" s="17"/>
      <c r="AR481" s="17">
        <v>4.6111823461096699E-2</v>
      </c>
      <c r="AS481" s="17">
        <v>0.23207333702900701</v>
      </c>
      <c r="AT481" s="17">
        <v>0.120540843321211</v>
      </c>
      <c r="AU481" s="17">
        <v>0.35931821188733598</v>
      </c>
    </row>
    <row r="482" spans="2:47" x14ac:dyDescent="0.3">
      <c r="B482" t="s">
        <v>155</v>
      </c>
      <c r="C482" s="17">
        <v>6.4642808211724002E-3</v>
      </c>
      <c r="D482" s="17">
        <v>6.3891427155567801E-3</v>
      </c>
      <c r="E482" s="17">
        <v>6.5621018601850802E-3</v>
      </c>
      <c r="F482" s="17"/>
      <c r="G482" s="17">
        <v>4.6316011761364803E-3</v>
      </c>
      <c r="H482" s="17">
        <v>8.2102471316629899E-3</v>
      </c>
      <c r="I482" s="17">
        <v>7.5501024213409504E-3</v>
      </c>
      <c r="J482" s="17">
        <v>3.3160512532928298E-3</v>
      </c>
      <c r="K482" s="17">
        <v>5.7870927295222098E-3</v>
      </c>
      <c r="L482" s="17">
        <v>8.3805529481626208E-3</v>
      </c>
      <c r="M482" s="17"/>
      <c r="N482" s="17">
        <v>2.8272808005574998E-3</v>
      </c>
      <c r="O482" s="17">
        <v>9.4339633316017999E-3</v>
      </c>
      <c r="P482" s="17">
        <v>9.8561989656567005E-3</v>
      </c>
      <c r="Q482" s="17">
        <v>4.4163867497708396E-3</v>
      </c>
      <c r="R482" s="17"/>
      <c r="S482" s="17">
        <v>5.7520551536342198E-3</v>
      </c>
      <c r="T482" s="17">
        <v>2.9118981852998302E-3</v>
      </c>
      <c r="U482" s="17">
        <v>5.0971985283969996E-3</v>
      </c>
      <c r="V482" s="17">
        <v>9.2417022764190396E-3</v>
      </c>
      <c r="W482" s="17">
        <v>5.6772901046044204E-3</v>
      </c>
      <c r="X482" s="17">
        <v>4.6093775763367999E-3</v>
      </c>
      <c r="Y482" s="17">
        <v>5.3198153884292604E-3</v>
      </c>
      <c r="Z482" s="17">
        <v>4.62128271413854E-3</v>
      </c>
      <c r="AA482" s="17">
        <v>2.7534321318993201E-3</v>
      </c>
      <c r="AB482" s="17">
        <v>1.67898833645947E-2</v>
      </c>
      <c r="AC482" s="17">
        <v>1.6100162149997401E-2</v>
      </c>
      <c r="AD482" s="17">
        <v>0</v>
      </c>
      <c r="AE482" s="17"/>
      <c r="AF482" s="17">
        <v>7.2108220231509399E-3</v>
      </c>
      <c r="AG482" s="17">
        <v>5.5245279009489903E-3</v>
      </c>
      <c r="AH482" s="17"/>
      <c r="AI482" s="17">
        <v>4.4978022725528097E-3</v>
      </c>
      <c r="AJ482" s="17">
        <v>7.4458786951572698E-3</v>
      </c>
      <c r="AK482" s="17"/>
      <c r="AL482" s="17">
        <v>2.1310964245161599E-3</v>
      </c>
      <c r="AM482" s="17">
        <v>7.4677217680805099E-3</v>
      </c>
      <c r="AN482" s="17"/>
      <c r="AO482" s="17">
        <v>0</v>
      </c>
      <c r="AP482" s="17">
        <v>7.0277204725151402E-3</v>
      </c>
      <c r="AQ482" s="17"/>
      <c r="AR482" s="17">
        <v>4.6763498867508999E-3</v>
      </c>
      <c r="AS482" s="17">
        <v>8.5251360447741696E-3</v>
      </c>
      <c r="AT482" s="17">
        <v>6.8397032045902301E-3</v>
      </c>
      <c r="AU482" s="17">
        <v>6.6249122519647903E-3</v>
      </c>
    </row>
    <row r="483" spans="2:47" x14ac:dyDescent="0.3"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17"/>
      <c r="AK483" s="17"/>
      <c r="AL483" s="17"/>
      <c r="AM483" s="17"/>
      <c r="AN483" s="17"/>
      <c r="AO483" s="17"/>
      <c r="AP483" s="17"/>
      <c r="AQ483" s="17"/>
      <c r="AR483" s="17"/>
      <c r="AS483" s="17"/>
      <c r="AT483" s="17"/>
      <c r="AU483" s="17"/>
    </row>
    <row r="484" spans="2:47" x14ac:dyDescent="0.3">
      <c r="B484" s="6" t="s">
        <v>231</v>
      </c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7"/>
      <c r="AI484" s="17"/>
      <c r="AJ484" s="17"/>
      <c r="AK484" s="17"/>
      <c r="AL484" s="17"/>
      <c r="AM484" s="17"/>
      <c r="AN484" s="17"/>
      <c r="AO484" s="17"/>
      <c r="AP484" s="17"/>
      <c r="AQ484" s="17"/>
      <c r="AR484" s="17"/>
      <c r="AS484" s="17"/>
      <c r="AT484" s="17"/>
      <c r="AU484" s="17"/>
    </row>
    <row r="485" spans="2:47" x14ac:dyDescent="0.3">
      <c r="B485" s="24" t="s">
        <v>71</v>
      </c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/>
      <c r="AI485" s="17"/>
      <c r="AJ485" s="17"/>
      <c r="AK485" s="17"/>
      <c r="AL485" s="17"/>
      <c r="AM485" s="17"/>
      <c r="AN485" s="17"/>
      <c r="AO485" s="17"/>
      <c r="AP485" s="17"/>
      <c r="AQ485" s="17"/>
      <c r="AR485" s="17"/>
      <c r="AS485" s="17"/>
      <c r="AT485" s="17"/>
      <c r="AU485" s="17"/>
    </row>
    <row r="486" spans="2:47" x14ac:dyDescent="0.3">
      <c r="B486" t="s">
        <v>164</v>
      </c>
      <c r="C486" s="17">
        <v>6.8359502138590295E-2</v>
      </c>
      <c r="D486" s="17">
        <v>7.4060895678599206E-2</v>
      </c>
      <c r="E486" s="17">
        <v>6.2660999378875704E-2</v>
      </c>
      <c r="F486" s="17"/>
      <c r="G486" s="17">
        <v>0.15790539140807</v>
      </c>
      <c r="H486" s="17">
        <v>0.11583545521163199</v>
      </c>
      <c r="I486" s="17">
        <v>7.8891183146772403E-2</v>
      </c>
      <c r="J486" s="17">
        <v>4.4871456364849099E-2</v>
      </c>
      <c r="K486" s="17">
        <v>2.1891577015566401E-2</v>
      </c>
      <c r="L486" s="17">
        <v>1.2152039125357301E-2</v>
      </c>
      <c r="M486" s="17"/>
      <c r="N486" s="17">
        <v>5.7988108025314102E-2</v>
      </c>
      <c r="O486" s="17">
        <v>5.7795286673912503E-2</v>
      </c>
      <c r="P486" s="17">
        <v>9.2371715995247197E-2</v>
      </c>
      <c r="Q486" s="17">
        <v>7.0418880301600206E-2</v>
      </c>
      <c r="R486" s="17"/>
      <c r="S486" s="17">
        <v>8.5351253700441804E-2</v>
      </c>
      <c r="T486" s="17">
        <v>4.2266925069060997E-2</v>
      </c>
      <c r="U486" s="17">
        <v>6.1654783399887003E-2</v>
      </c>
      <c r="V486" s="17">
        <v>6.6137987355144506E-2</v>
      </c>
      <c r="W486" s="17">
        <v>7.2942821160715293E-2</v>
      </c>
      <c r="X486" s="17">
        <v>0.10689406162232901</v>
      </c>
      <c r="Y486" s="17">
        <v>6.2213360862370601E-2</v>
      </c>
      <c r="Z486" s="17">
        <v>8.0756459107948902E-2</v>
      </c>
      <c r="AA486" s="17">
        <v>6.0259406690186403E-2</v>
      </c>
      <c r="AB486" s="17">
        <v>5.68646552389322E-2</v>
      </c>
      <c r="AC486" s="17">
        <v>9.8333284063782597E-2</v>
      </c>
      <c r="AD486" s="17">
        <v>1.47304516985554E-2</v>
      </c>
      <c r="AE486" s="17"/>
      <c r="AF486" s="17">
        <v>5.9545901183644397E-2</v>
      </c>
      <c r="AG486" s="17">
        <v>7.8237092260442204E-2</v>
      </c>
      <c r="AH486" s="17"/>
      <c r="AI486" s="17">
        <v>7.9853671755401895E-2</v>
      </c>
      <c r="AJ486" s="17">
        <v>6.2622011400639402E-2</v>
      </c>
      <c r="AK486" s="17"/>
      <c r="AL486" s="17">
        <v>8.38367398992695E-2</v>
      </c>
      <c r="AM486" s="17">
        <v>6.4775418773459895E-2</v>
      </c>
      <c r="AN486" s="17"/>
      <c r="AO486" s="17">
        <v>7.8684369703808293E-2</v>
      </c>
      <c r="AP486" s="17">
        <v>6.7459566021636205E-2</v>
      </c>
      <c r="AQ486" s="17"/>
      <c r="AR486" s="17">
        <v>0.127149364189308</v>
      </c>
      <c r="AS486" s="17">
        <v>3.35956103594479E-2</v>
      </c>
      <c r="AT486" s="17">
        <v>4.8258721025425499E-2</v>
      </c>
      <c r="AU486" s="17">
        <v>2.2393314831626099E-2</v>
      </c>
    </row>
    <row r="487" spans="2:47" x14ac:dyDescent="0.3">
      <c r="B487" t="s">
        <v>165</v>
      </c>
      <c r="C487" s="17">
        <v>5.2512276621691799E-2</v>
      </c>
      <c r="D487" s="17">
        <v>5.5941974874164697E-2</v>
      </c>
      <c r="E487" s="17">
        <v>4.9370128237401403E-2</v>
      </c>
      <c r="F487" s="17"/>
      <c r="G487" s="17">
        <v>0.10660423834819401</v>
      </c>
      <c r="H487" s="17">
        <v>9.3216758013062201E-2</v>
      </c>
      <c r="I487" s="17">
        <v>6.4325258964024107E-2</v>
      </c>
      <c r="J487" s="17">
        <v>2.8368537387450099E-2</v>
      </c>
      <c r="K487" s="17">
        <v>2.7957490238975799E-2</v>
      </c>
      <c r="L487" s="17">
        <v>1.00808266252242E-2</v>
      </c>
      <c r="M487" s="17"/>
      <c r="N487" s="17">
        <v>5.6264557812536101E-2</v>
      </c>
      <c r="O487" s="17">
        <v>4.5436303958720801E-2</v>
      </c>
      <c r="P487" s="17">
        <v>6.4461568391615903E-2</v>
      </c>
      <c r="Q487" s="17">
        <v>4.6068163930948001E-2</v>
      </c>
      <c r="R487" s="17"/>
      <c r="S487" s="17">
        <v>9.9053222525814597E-2</v>
      </c>
      <c r="T487" s="17">
        <v>3.5725913452277602E-2</v>
      </c>
      <c r="U487" s="17">
        <v>2.83082380966579E-2</v>
      </c>
      <c r="V487" s="17">
        <v>5.1576666983931402E-2</v>
      </c>
      <c r="W487" s="17">
        <v>7.41056568853556E-2</v>
      </c>
      <c r="X487" s="17">
        <v>6.3509651409662901E-2</v>
      </c>
      <c r="Y487" s="17">
        <v>3.0424328995422599E-2</v>
      </c>
      <c r="Z487" s="17">
        <v>5.6368403960771502E-2</v>
      </c>
      <c r="AA487" s="17">
        <v>5.5880371760819801E-2</v>
      </c>
      <c r="AB487" s="17">
        <v>3.3152751631914099E-2</v>
      </c>
      <c r="AC487" s="17">
        <v>3.6386668409133398E-2</v>
      </c>
      <c r="AD487" s="17">
        <v>1.8715251049986399E-2</v>
      </c>
      <c r="AE487" s="17"/>
      <c r="AF487" s="17">
        <v>5.20454713897796E-2</v>
      </c>
      <c r="AG487" s="17">
        <v>5.3103511693787499E-2</v>
      </c>
      <c r="AH487" s="17"/>
      <c r="AI487" s="17">
        <v>6.3283917390088595E-2</v>
      </c>
      <c r="AJ487" s="17">
        <v>4.7135447220217001E-2</v>
      </c>
      <c r="AK487" s="17"/>
      <c r="AL487" s="17">
        <v>5.7438222934929201E-2</v>
      </c>
      <c r="AM487" s="17">
        <v>5.1371569054114503E-2</v>
      </c>
      <c r="AN487" s="17"/>
      <c r="AO487" s="17">
        <v>3.6061376155009602E-2</v>
      </c>
      <c r="AP487" s="17">
        <v>5.3946170024475701E-2</v>
      </c>
      <c r="AQ487" s="17"/>
      <c r="AR487" s="17">
        <v>9.5289684592034005E-2</v>
      </c>
      <c r="AS487" s="17">
        <v>1.89840211350858E-2</v>
      </c>
      <c r="AT487" s="17">
        <v>4.2936685921529598E-2</v>
      </c>
      <c r="AU487" s="17">
        <v>2.2724028234739201E-2</v>
      </c>
    </row>
    <row r="488" spans="2:47" x14ac:dyDescent="0.3">
      <c r="B488" t="s">
        <v>166</v>
      </c>
      <c r="C488" s="17">
        <v>9.7575487124463497E-2</v>
      </c>
      <c r="D488" s="17">
        <v>0.11996541721819801</v>
      </c>
      <c r="E488" s="17">
        <v>7.4743838858096601E-2</v>
      </c>
      <c r="F488" s="17"/>
      <c r="G488" s="17">
        <v>0.203033557218119</v>
      </c>
      <c r="H488" s="17">
        <v>0.16902138821575599</v>
      </c>
      <c r="I488" s="17">
        <v>0.112077170842783</v>
      </c>
      <c r="J488" s="17">
        <v>7.4665343392350994E-2</v>
      </c>
      <c r="K488" s="17">
        <v>3.9614253567868199E-2</v>
      </c>
      <c r="L488" s="17">
        <v>1.53820690405081E-2</v>
      </c>
      <c r="M488" s="17"/>
      <c r="N488" s="17">
        <v>0.10711611223591699</v>
      </c>
      <c r="O488" s="17">
        <v>8.1890228787141306E-2</v>
      </c>
      <c r="P488" s="17">
        <v>0.109929003343533</v>
      </c>
      <c r="Q488" s="17">
        <v>9.2642336455708005E-2</v>
      </c>
      <c r="R488" s="17"/>
      <c r="S488" s="17">
        <v>0.13256813336602499</v>
      </c>
      <c r="T488" s="17">
        <v>7.55505483675806E-2</v>
      </c>
      <c r="U488" s="17">
        <v>9.0446819141620602E-2</v>
      </c>
      <c r="V488" s="17">
        <v>8.9789713776738403E-2</v>
      </c>
      <c r="W488" s="17">
        <v>9.12795778625652E-2</v>
      </c>
      <c r="X488" s="17">
        <v>0.100725530971777</v>
      </c>
      <c r="Y488" s="17">
        <v>7.4565874167440399E-2</v>
      </c>
      <c r="Z488" s="17">
        <v>0.128468472619992</v>
      </c>
      <c r="AA488" s="17">
        <v>9.6017814687970396E-2</v>
      </c>
      <c r="AB488" s="17">
        <v>0.11957686914740701</v>
      </c>
      <c r="AC488" s="17">
        <v>5.2050534608759497E-2</v>
      </c>
      <c r="AD488" s="17">
        <v>0.113371076244987</v>
      </c>
      <c r="AE488" s="17"/>
      <c r="AF488" s="17">
        <v>8.9812073685738403E-2</v>
      </c>
      <c r="AG488" s="17">
        <v>0.108684082615694</v>
      </c>
      <c r="AH488" s="17"/>
      <c r="AI488" s="17">
        <v>0.124512572606057</v>
      </c>
      <c r="AJ488" s="17">
        <v>8.4129428504275794E-2</v>
      </c>
      <c r="AK488" s="17"/>
      <c r="AL488" s="17">
        <v>0.11848106141442701</v>
      </c>
      <c r="AM488" s="17">
        <v>9.2734357059154796E-2</v>
      </c>
      <c r="AN488" s="17"/>
      <c r="AO488" s="17">
        <v>0.157078145373268</v>
      </c>
      <c r="AP488" s="17">
        <v>9.2389116367199195E-2</v>
      </c>
      <c r="AQ488" s="17"/>
      <c r="AR488" s="17">
        <v>0.16216177534423901</v>
      </c>
      <c r="AS488" s="17">
        <v>5.6700273129942899E-2</v>
      </c>
      <c r="AT488" s="17">
        <v>7.2418039935092396E-2</v>
      </c>
      <c r="AU488" s="17">
        <v>5.8107694963614599E-2</v>
      </c>
    </row>
    <row r="489" spans="2:47" x14ac:dyDescent="0.3">
      <c r="B489" t="s">
        <v>167</v>
      </c>
      <c r="C489" s="17">
        <v>5.4019505928186003E-2</v>
      </c>
      <c r="D489" s="17">
        <v>6.3370159941971094E-2</v>
      </c>
      <c r="E489" s="17">
        <v>4.51135099494758E-2</v>
      </c>
      <c r="F489" s="17"/>
      <c r="G489" s="17">
        <v>0.103041975119958</v>
      </c>
      <c r="H489" s="17">
        <v>6.9749586620825199E-2</v>
      </c>
      <c r="I489" s="17">
        <v>6.6541293261997397E-2</v>
      </c>
      <c r="J489" s="17">
        <v>4.5183282611661602E-2</v>
      </c>
      <c r="K489" s="17">
        <v>3.29101123832874E-2</v>
      </c>
      <c r="L489" s="17">
        <v>1.9928373566150001E-2</v>
      </c>
      <c r="M489" s="17"/>
      <c r="N489" s="17">
        <v>6.4609501604020805E-2</v>
      </c>
      <c r="O489" s="17">
        <v>5.0332258686859602E-2</v>
      </c>
      <c r="P489" s="17">
        <v>5.4439476769459601E-2</v>
      </c>
      <c r="Q489" s="17">
        <v>4.6827092096305499E-2</v>
      </c>
      <c r="R489" s="17"/>
      <c r="S489" s="17">
        <v>6.9727196196380598E-2</v>
      </c>
      <c r="T489" s="17">
        <v>5.5607964003068298E-2</v>
      </c>
      <c r="U489" s="17">
        <v>4.2495813068867502E-2</v>
      </c>
      <c r="V489" s="17">
        <v>6.4374176290804497E-2</v>
      </c>
      <c r="W489" s="17">
        <v>6.2862425957188203E-2</v>
      </c>
      <c r="X489" s="17">
        <v>6.3557023835779394E-2</v>
      </c>
      <c r="Y489" s="17">
        <v>3.4571419599194603E-2</v>
      </c>
      <c r="Z489" s="17">
        <v>8.0987240006937397E-2</v>
      </c>
      <c r="AA489" s="17">
        <v>6.0518976468119497E-2</v>
      </c>
      <c r="AB489" s="17">
        <v>2.8643820356028402E-2</v>
      </c>
      <c r="AC489" s="17">
        <v>2.0746943419374698E-2</v>
      </c>
      <c r="AD489" s="17">
        <v>4.8119706032167198E-2</v>
      </c>
      <c r="AE489" s="17"/>
      <c r="AF489" s="17">
        <v>4.7046221095640002E-2</v>
      </c>
      <c r="AG489" s="17">
        <v>6.3724931798552001E-2</v>
      </c>
      <c r="AH489" s="17"/>
      <c r="AI489" s="17">
        <v>6.3683009247202396E-2</v>
      </c>
      <c r="AJ489" s="17">
        <v>4.9195820299959302E-2</v>
      </c>
      <c r="AK489" s="17"/>
      <c r="AL489" s="17">
        <v>5.0726886935632702E-2</v>
      </c>
      <c r="AM489" s="17">
        <v>5.4781981839029902E-2</v>
      </c>
      <c r="AN489" s="17"/>
      <c r="AO489" s="17">
        <v>6.6206707596703801E-2</v>
      </c>
      <c r="AP489" s="17">
        <v>5.2957245044274098E-2</v>
      </c>
      <c r="AQ489" s="17"/>
      <c r="AR489" s="17">
        <v>6.9879982928473694E-2</v>
      </c>
      <c r="AS489" s="17">
        <v>3.6145017038821302E-2</v>
      </c>
      <c r="AT489" s="17">
        <v>5.7117002036016801E-2</v>
      </c>
      <c r="AU489" s="17">
        <v>3.8498991581636402E-2</v>
      </c>
    </row>
    <row r="490" spans="2:47" x14ac:dyDescent="0.3">
      <c r="B490" t="s">
        <v>168</v>
      </c>
      <c r="C490" s="17">
        <v>6.2656249983598006E-2</v>
      </c>
      <c r="D490" s="17">
        <v>5.9533057824256198E-2</v>
      </c>
      <c r="E490" s="17">
        <v>6.5311174461254798E-2</v>
      </c>
      <c r="F490" s="17"/>
      <c r="G490" s="17">
        <v>9.3554375238915896E-2</v>
      </c>
      <c r="H490" s="17">
        <v>0.12868879045963499</v>
      </c>
      <c r="I490" s="17">
        <v>8.6116129643881503E-2</v>
      </c>
      <c r="J490" s="17">
        <v>3.9228343818912097E-2</v>
      </c>
      <c r="K490" s="17">
        <v>2.9528280314266801E-2</v>
      </c>
      <c r="L490" s="17">
        <v>1.0698837685755001E-2</v>
      </c>
      <c r="M490" s="17"/>
      <c r="N490" s="17">
        <v>5.8434827045202802E-2</v>
      </c>
      <c r="O490" s="17">
        <v>5.8634470537079202E-2</v>
      </c>
      <c r="P490" s="17">
        <v>7.3476395803439606E-2</v>
      </c>
      <c r="Q490" s="17">
        <v>6.2789377049083703E-2</v>
      </c>
      <c r="R490" s="17"/>
      <c r="S490" s="17">
        <v>0.104436459495197</v>
      </c>
      <c r="T490" s="17">
        <v>4.93352773935124E-2</v>
      </c>
      <c r="U490" s="17">
        <v>5.3949513045383597E-2</v>
      </c>
      <c r="V490" s="17">
        <v>5.0744161707048402E-2</v>
      </c>
      <c r="W490" s="17">
        <v>5.2612766280330299E-2</v>
      </c>
      <c r="X490" s="17">
        <v>7.2985509144782204E-2</v>
      </c>
      <c r="Y490" s="17">
        <v>3.59352221720406E-2</v>
      </c>
      <c r="Z490" s="17">
        <v>4.7020086028348902E-2</v>
      </c>
      <c r="AA490" s="17">
        <v>7.70709348183682E-2</v>
      </c>
      <c r="AB490" s="17">
        <v>5.8227082291592798E-2</v>
      </c>
      <c r="AC490" s="17">
        <v>5.3160282854631202E-2</v>
      </c>
      <c r="AD490" s="17">
        <v>4.53835625725326E-2</v>
      </c>
      <c r="AE490" s="17"/>
      <c r="AF490" s="17">
        <v>5.4161440384470801E-2</v>
      </c>
      <c r="AG490" s="17">
        <v>7.3421637774027104E-2</v>
      </c>
      <c r="AH490" s="17"/>
      <c r="AI490" s="17">
        <v>7.5917998377436194E-2</v>
      </c>
      <c r="AJ490" s="17">
        <v>5.60364452377735E-2</v>
      </c>
      <c r="AK490" s="17"/>
      <c r="AL490" s="17">
        <v>6.7194240610227801E-2</v>
      </c>
      <c r="AM490" s="17">
        <v>6.1605381801076303E-2</v>
      </c>
      <c r="AN490" s="17"/>
      <c r="AO490" s="17">
        <v>6.4643265094464497E-2</v>
      </c>
      <c r="AP490" s="17">
        <v>6.2483057770534998E-2</v>
      </c>
      <c r="AQ490" s="17"/>
      <c r="AR490" s="17">
        <v>8.0352411375275601E-2</v>
      </c>
      <c r="AS490" s="17">
        <v>4.8023521905764803E-2</v>
      </c>
      <c r="AT490" s="17">
        <v>6.4636913436648596E-2</v>
      </c>
      <c r="AU490" s="17">
        <v>3.9265599030495098E-2</v>
      </c>
    </row>
    <row r="491" spans="2:47" x14ac:dyDescent="0.3">
      <c r="B491" t="s">
        <v>169</v>
      </c>
      <c r="C491" s="17">
        <v>2.6770508751343802E-2</v>
      </c>
      <c r="D491" s="17">
        <v>2.8794825778446002E-2</v>
      </c>
      <c r="E491" s="17">
        <v>2.4899836080388899E-2</v>
      </c>
      <c r="F491" s="17"/>
      <c r="G491" s="17">
        <v>4.4014942963029401E-2</v>
      </c>
      <c r="H491" s="17">
        <v>4.0707649229838001E-2</v>
      </c>
      <c r="I491" s="17">
        <v>3.1789247018044399E-2</v>
      </c>
      <c r="J491" s="17">
        <v>1.9180040522000501E-2</v>
      </c>
      <c r="K491" s="17">
        <v>1.82319434716679E-2</v>
      </c>
      <c r="L491" s="17">
        <v>1.1834487190185299E-2</v>
      </c>
      <c r="M491" s="17"/>
      <c r="N491" s="17">
        <v>3.5505410216815497E-2</v>
      </c>
      <c r="O491" s="17">
        <v>2.95049480045333E-2</v>
      </c>
      <c r="P491" s="17">
        <v>2.31035729967921E-2</v>
      </c>
      <c r="Q491" s="17">
        <v>1.8105248411690401E-2</v>
      </c>
      <c r="R491" s="17"/>
      <c r="S491" s="17">
        <v>3.7657479935564703E-2</v>
      </c>
      <c r="T491" s="17">
        <v>2.6438872913335399E-2</v>
      </c>
      <c r="U491" s="17">
        <v>3.3876494799454197E-2</v>
      </c>
      <c r="V491" s="17">
        <v>2.5219307381055101E-2</v>
      </c>
      <c r="W491" s="17">
        <v>4.4530213313373097E-2</v>
      </c>
      <c r="X491" s="17">
        <v>2.3036028758609502E-2</v>
      </c>
      <c r="Y491" s="17">
        <v>2.9516531620801301E-2</v>
      </c>
      <c r="Z491" s="17">
        <v>2.7429897012764499E-2</v>
      </c>
      <c r="AA491" s="17">
        <v>1.8609769889611799E-2</v>
      </c>
      <c r="AB491" s="17">
        <v>1.9288435002057801E-2</v>
      </c>
      <c r="AC491" s="17">
        <v>9.9852248736134706E-3</v>
      </c>
      <c r="AD491" s="17">
        <v>5.0180371164909596E-3</v>
      </c>
      <c r="AE491" s="17"/>
      <c r="AF491" s="17">
        <v>2.4490062730878701E-2</v>
      </c>
      <c r="AG491" s="17">
        <v>3.0018243512274601E-2</v>
      </c>
      <c r="AH491" s="17"/>
      <c r="AI491" s="17">
        <v>2.29037615700751E-2</v>
      </c>
      <c r="AJ491" s="17">
        <v>2.8700654806094801E-2</v>
      </c>
      <c r="AK491" s="17"/>
      <c r="AL491" s="17">
        <v>2.2930423297690201E-2</v>
      </c>
      <c r="AM491" s="17">
        <v>2.76597621574061E-2</v>
      </c>
      <c r="AN491" s="17"/>
      <c r="AO491" s="17">
        <v>2.2791123266026E-2</v>
      </c>
      <c r="AP491" s="17">
        <v>2.7117359952959701E-2</v>
      </c>
      <c r="AQ491" s="17"/>
      <c r="AR491" s="17">
        <v>2.69271071648748E-2</v>
      </c>
      <c r="AS491" s="17">
        <v>2.4052127444163299E-2</v>
      </c>
      <c r="AT491" s="17">
        <v>2.9365525274687401E-2</v>
      </c>
      <c r="AU491" s="17">
        <v>2.5652224527101201E-2</v>
      </c>
    </row>
    <row r="492" spans="2:47" x14ac:dyDescent="0.3">
      <c r="B492" t="s">
        <v>170</v>
      </c>
      <c r="C492" s="17">
        <v>3.2612281783843802E-2</v>
      </c>
      <c r="D492" s="17">
        <v>2.7482163347893201E-2</v>
      </c>
      <c r="E492" s="17">
        <v>3.7735373265207199E-2</v>
      </c>
      <c r="F492" s="17"/>
      <c r="G492" s="17">
        <v>3.2713824634830198E-2</v>
      </c>
      <c r="H492" s="17">
        <v>4.7888694867689603E-2</v>
      </c>
      <c r="I492" s="17">
        <v>4.1635226662626999E-2</v>
      </c>
      <c r="J492" s="17">
        <v>4.21727861950792E-2</v>
      </c>
      <c r="K492" s="17">
        <v>2.4594322927644501E-2</v>
      </c>
      <c r="L492" s="17">
        <v>1.0430567695782E-2</v>
      </c>
      <c r="M492" s="17"/>
      <c r="N492" s="17">
        <v>2.65540832117672E-2</v>
      </c>
      <c r="O492" s="17">
        <v>4.2187734265672398E-2</v>
      </c>
      <c r="P492" s="17">
        <v>3.3427916910823897E-2</v>
      </c>
      <c r="Q492" s="17">
        <v>2.7875910739238001E-2</v>
      </c>
      <c r="R492" s="17"/>
      <c r="S492" s="17">
        <v>3.3339955450345501E-2</v>
      </c>
      <c r="T492" s="17">
        <v>3.2798978671802301E-2</v>
      </c>
      <c r="U492" s="17">
        <v>3.1193220575340502E-2</v>
      </c>
      <c r="V492" s="17">
        <v>2.1499391966618001E-2</v>
      </c>
      <c r="W492" s="17">
        <v>2.6310849209358299E-2</v>
      </c>
      <c r="X492" s="17">
        <v>3.5709207159380502E-2</v>
      </c>
      <c r="Y492" s="17">
        <v>3.3986714968287798E-2</v>
      </c>
      <c r="Z492" s="17">
        <v>2.05236834445434E-2</v>
      </c>
      <c r="AA492" s="17">
        <v>4.9843470854418703E-2</v>
      </c>
      <c r="AB492" s="17">
        <v>2.1190295413576601E-2</v>
      </c>
      <c r="AC492" s="17">
        <v>2.1942573180499299E-2</v>
      </c>
      <c r="AD492" s="17">
        <v>7.2184003509918507E-2</v>
      </c>
      <c r="AE492" s="17"/>
      <c r="AF492" s="17">
        <v>3.1035525028703301E-2</v>
      </c>
      <c r="AG492" s="17">
        <v>3.4972167625920897E-2</v>
      </c>
      <c r="AH492" s="17"/>
      <c r="AI492" s="17">
        <v>2.5729411794308599E-2</v>
      </c>
      <c r="AJ492" s="17">
        <v>3.60479717146516E-2</v>
      </c>
      <c r="AK492" s="17"/>
      <c r="AL492" s="17">
        <v>3.4686665019795497E-2</v>
      </c>
      <c r="AM492" s="17">
        <v>3.2131914255487497E-2</v>
      </c>
      <c r="AN492" s="17"/>
      <c r="AO492" s="17">
        <v>3.3287676555898697E-2</v>
      </c>
      <c r="AP492" s="17">
        <v>3.2553413024052402E-2</v>
      </c>
      <c r="AQ492" s="17"/>
      <c r="AR492" s="17">
        <v>3.5964319849184703E-2</v>
      </c>
      <c r="AS492" s="17">
        <v>2.80534742601035E-2</v>
      </c>
      <c r="AT492" s="17">
        <v>4.1083676471751401E-2</v>
      </c>
      <c r="AU492" s="17">
        <v>1.4389021033161401E-2</v>
      </c>
    </row>
    <row r="493" spans="2:47" x14ac:dyDescent="0.3">
      <c r="B493" t="s">
        <v>171</v>
      </c>
      <c r="C493" s="17">
        <v>1.1236387172615801E-2</v>
      </c>
      <c r="D493" s="17">
        <v>9.3119361351055308E-3</v>
      </c>
      <c r="E493" s="17">
        <v>1.3154406000567E-2</v>
      </c>
      <c r="F493" s="17"/>
      <c r="G493" s="17">
        <v>1.8561412379239299E-2</v>
      </c>
      <c r="H493" s="17">
        <v>1.2892255825640899E-2</v>
      </c>
      <c r="I493" s="17">
        <v>1.16533065490113E-2</v>
      </c>
      <c r="J493" s="17">
        <v>1.19510403676319E-2</v>
      </c>
      <c r="K493" s="17">
        <v>4.1562930146015102E-3</v>
      </c>
      <c r="L493" s="17">
        <v>8.8663862780719201E-3</v>
      </c>
      <c r="M493" s="17"/>
      <c r="N493" s="17">
        <v>1.1207269225178699E-2</v>
      </c>
      <c r="O493" s="17">
        <v>1.0495453274432799E-2</v>
      </c>
      <c r="P493" s="17">
        <v>1.2681634401809701E-2</v>
      </c>
      <c r="Q493" s="17">
        <v>1.0929914559989099E-2</v>
      </c>
      <c r="R493" s="17"/>
      <c r="S493" s="17">
        <v>3.6188039313491999E-3</v>
      </c>
      <c r="T493" s="17">
        <v>1.4732442635507E-2</v>
      </c>
      <c r="U493" s="17">
        <v>1.1387164704115899E-2</v>
      </c>
      <c r="V493" s="17">
        <v>8.4393583627526605E-3</v>
      </c>
      <c r="W493" s="17">
        <v>4.92905400996747E-3</v>
      </c>
      <c r="X493" s="17">
        <v>2.07945073770694E-2</v>
      </c>
      <c r="Y493" s="17">
        <v>2.1728106953920402E-2</v>
      </c>
      <c r="Z493" s="17">
        <v>0</v>
      </c>
      <c r="AA493" s="17">
        <v>9.2008452887829308E-3</v>
      </c>
      <c r="AB493" s="17">
        <v>0</v>
      </c>
      <c r="AC493" s="17">
        <v>1.9601266717882902E-2</v>
      </c>
      <c r="AD493" s="17">
        <v>3.9745936685672403E-2</v>
      </c>
      <c r="AE493" s="17"/>
      <c r="AF493" s="17">
        <v>9.3287558862598496E-3</v>
      </c>
      <c r="AG493" s="17">
        <v>1.3862722749849499E-2</v>
      </c>
      <c r="AH493" s="17"/>
      <c r="AI493" s="17">
        <v>1.0798826524832401E-2</v>
      </c>
      <c r="AJ493" s="17">
        <v>1.1454802268933599E-2</v>
      </c>
      <c r="AK493" s="17"/>
      <c r="AL493" s="17">
        <v>9.8635920384657697E-3</v>
      </c>
      <c r="AM493" s="17">
        <v>1.1554287064064099E-2</v>
      </c>
      <c r="AN493" s="17"/>
      <c r="AO493" s="17">
        <v>8.9421729289896907E-3</v>
      </c>
      <c r="AP493" s="17">
        <v>1.1436355476792901E-2</v>
      </c>
      <c r="AQ493" s="17"/>
      <c r="AR493" s="17">
        <v>1.27177073503177E-2</v>
      </c>
      <c r="AS493" s="17">
        <v>1.1647304434897201E-2</v>
      </c>
      <c r="AT493" s="17">
        <v>8.6493681871443601E-3</v>
      </c>
      <c r="AU493" s="17">
        <v>1.21968594890716E-2</v>
      </c>
    </row>
    <row r="494" spans="2:47" x14ac:dyDescent="0.3">
      <c r="B494" t="s">
        <v>172</v>
      </c>
      <c r="C494" s="17">
        <v>0.100044655996622</v>
      </c>
      <c r="D494" s="17">
        <v>9.9976140313333003E-2</v>
      </c>
      <c r="E494" s="17">
        <v>0.100492202617631</v>
      </c>
      <c r="F494" s="17"/>
      <c r="G494" s="17">
        <v>8.3540278050288297E-2</v>
      </c>
      <c r="H494" s="17">
        <v>0.10166423693580499</v>
      </c>
      <c r="I494" s="17">
        <v>0.113185574960968</v>
      </c>
      <c r="J494" s="17">
        <v>0.13372427807530499</v>
      </c>
      <c r="K494" s="17">
        <v>0.105364624616905</v>
      </c>
      <c r="L494" s="17">
        <v>6.8119336240969303E-2</v>
      </c>
      <c r="M494" s="17"/>
      <c r="N494" s="17">
        <v>0.110302189555228</v>
      </c>
      <c r="O494" s="17">
        <v>0.10653522426067399</v>
      </c>
      <c r="P494" s="17">
        <v>9.5056453301535698E-2</v>
      </c>
      <c r="Q494" s="17">
        <v>8.80527645127505E-2</v>
      </c>
      <c r="R494" s="17"/>
      <c r="S494" s="17">
        <v>0.12136611616913801</v>
      </c>
      <c r="T494" s="17">
        <v>0.108998315124345</v>
      </c>
      <c r="U494" s="17">
        <v>6.8089449482779799E-2</v>
      </c>
      <c r="V494" s="17">
        <v>8.2706594966168001E-2</v>
      </c>
      <c r="W494" s="17">
        <v>0.10260384019541</v>
      </c>
      <c r="X494" s="17">
        <v>8.4703179944658605E-2</v>
      </c>
      <c r="Y494" s="17">
        <v>0.12853303806972999</v>
      </c>
      <c r="Z494" s="17">
        <v>0.12354066716093499</v>
      </c>
      <c r="AA494" s="17">
        <v>0.10181202404972201</v>
      </c>
      <c r="AB494" s="17">
        <v>7.3627042764439099E-2</v>
      </c>
      <c r="AC494" s="17">
        <v>9.8157393763637399E-2</v>
      </c>
      <c r="AD494" s="17">
        <v>0.107587067917472</v>
      </c>
      <c r="AE494" s="17"/>
      <c r="AF494" s="17">
        <v>0.108522521894338</v>
      </c>
      <c r="AG494" s="17">
        <v>8.8603577111591003E-2</v>
      </c>
      <c r="AH494" s="17"/>
      <c r="AI494" s="17">
        <v>9.8419999451821699E-2</v>
      </c>
      <c r="AJ494" s="17">
        <v>0.100855628184166</v>
      </c>
      <c r="AK494" s="17"/>
      <c r="AL494" s="17">
        <v>0.104418330016652</v>
      </c>
      <c r="AM494" s="17">
        <v>9.9031838816833195E-2</v>
      </c>
      <c r="AN494" s="17"/>
      <c r="AO494" s="17">
        <v>8.9187802545615605E-2</v>
      </c>
      <c r="AP494" s="17">
        <v>0.10099096106788</v>
      </c>
      <c r="AQ494" s="17"/>
      <c r="AR494" s="17">
        <v>0.110957250557234</v>
      </c>
      <c r="AS494" s="17">
        <v>0.10275889026849699</v>
      </c>
      <c r="AT494" s="17">
        <v>0.10168607588610699</v>
      </c>
      <c r="AU494" s="17">
        <v>6.4525457287296806E-2</v>
      </c>
    </row>
    <row r="495" spans="2:47" x14ac:dyDescent="0.3">
      <c r="B495" t="s">
        <v>173</v>
      </c>
      <c r="C495" s="17">
        <v>0.4802528193019</v>
      </c>
      <c r="D495" s="17">
        <v>0.44735684954174598</v>
      </c>
      <c r="E495" s="17">
        <v>0.51274502976632097</v>
      </c>
      <c r="F495" s="17"/>
      <c r="G495" s="17">
        <v>0.15439858402842799</v>
      </c>
      <c r="H495" s="17">
        <v>0.20632298227402901</v>
      </c>
      <c r="I495" s="17">
        <v>0.37106098202176302</v>
      </c>
      <c r="J495" s="17">
        <v>0.54364731818577305</v>
      </c>
      <c r="K495" s="17">
        <v>0.68497030970016304</v>
      </c>
      <c r="L495" s="17">
        <v>0.81856076160289903</v>
      </c>
      <c r="M495" s="17"/>
      <c r="N495" s="17">
        <v>0.46298928412631002</v>
      </c>
      <c r="O495" s="17">
        <v>0.49998552936313501</v>
      </c>
      <c r="P495" s="17">
        <v>0.43055833693128498</v>
      </c>
      <c r="Q495" s="17">
        <v>0.51712347819756899</v>
      </c>
      <c r="R495" s="17"/>
      <c r="S495" s="17">
        <v>0.29856352197822</v>
      </c>
      <c r="T495" s="17">
        <v>0.54361143060502204</v>
      </c>
      <c r="U495" s="17">
        <v>0.55653589584992802</v>
      </c>
      <c r="V495" s="17">
        <v>0.521816716743708</v>
      </c>
      <c r="W495" s="17">
        <v>0.45577283498593901</v>
      </c>
      <c r="X495" s="17">
        <v>0.41449768578372198</v>
      </c>
      <c r="Y495" s="17">
        <v>0.53482397434107898</v>
      </c>
      <c r="Z495" s="17">
        <v>0.42970394065559397</v>
      </c>
      <c r="AA495" s="17">
        <v>0.46683329698152998</v>
      </c>
      <c r="AB495" s="17">
        <v>0.56741774100184705</v>
      </c>
      <c r="AC495" s="17">
        <v>0.57521563501323503</v>
      </c>
      <c r="AD495" s="17">
        <v>0.53020402132797995</v>
      </c>
      <c r="AE495" s="17"/>
      <c r="AF495" s="17">
        <v>0.50853532476862096</v>
      </c>
      <c r="AG495" s="17">
        <v>0.44423304748072601</v>
      </c>
      <c r="AH495" s="17"/>
      <c r="AI495" s="17">
        <v>0.42249856449656498</v>
      </c>
      <c r="AJ495" s="17">
        <v>0.50908173979548699</v>
      </c>
      <c r="AK495" s="17"/>
      <c r="AL495" s="17">
        <v>0.43552347659685198</v>
      </c>
      <c r="AM495" s="17">
        <v>0.49061084930707699</v>
      </c>
      <c r="AN495" s="17"/>
      <c r="AO495" s="17">
        <v>0.43271677933424202</v>
      </c>
      <c r="AP495" s="17">
        <v>0.48439615566468103</v>
      </c>
      <c r="AQ495" s="17"/>
      <c r="AR495" s="17">
        <v>0.27122390331521601</v>
      </c>
      <c r="AS495" s="17">
        <v>0.62199576203216</v>
      </c>
      <c r="AT495" s="17">
        <v>0.51597844587367803</v>
      </c>
      <c r="AU495" s="17">
        <v>0.68692218510726899</v>
      </c>
    </row>
    <row r="496" spans="2:47" x14ac:dyDescent="0.3">
      <c r="B496" t="s">
        <v>155</v>
      </c>
      <c r="C496" s="17">
        <v>1.39603251971451E-2</v>
      </c>
      <c r="D496" s="17">
        <v>1.42065793462874E-2</v>
      </c>
      <c r="E496" s="17">
        <v>1.37735013847814E-2</v>
      </c>
      <c r="F496" s="17"/>
      <c r="G496" s="17">
        <v>2.6314206109268102E-3</v>
      </c>
      <c r="H496" s="17">
        <v>1.40122023460858E-2</v>
      </c>
      <c r="I496" s="17">
        <v>2.2724626928127802E-2</v>
      </c>
      <c r="J496" s="17">
        <v>1.7007573078986E-2</v>
      </c>
      <c r="K496" s="17">
        <v>1.07807927490536E-2</v>
      </c>
      <c r="L496" s="17">
        <v>1.39463149490978E-2</v>
      </c>
      <c r="M496" s="17"/>
      <c r="N496" s="17">
        <v>9.0286569417098693E-3</v>
      </c>
      <c r="O496" s="17">
        <v>1.72025621878392E-2</v>
      </c>
      <c r="P496" s="17">
        <v>1.04939251544577E-2</v>
      </c>
      <c r="Q496" s="17">
        <v>1.9166833745117899E-2</v>
      </c>
      <c r="R496" s="17"/>
      <c r="S496" s="17">
        <v>1.4317857251523699E-2</v>
      </c>
      <c r="T496" s="17">
        <v>1.49333317644885E-2</v>
      </c>
      <c r="U496" s="17">
        <v>2.2062607835965201E-2</v>
      </c>
      <c r="V496" s="17">
        <v>1.7695924466030799E-2</v>
      </c>
      <c r="W496" s="17">
        <v>1.20499601397975E-2</v>
      </c>
      <c r="X496" s="17">
        <v>1.3587613992230199E-2</v>
      </c>
      <c r="Y496" s="17">
        <v>1.3701428249712599E-2</v>
      </c>
      <c r="Z496" s="17">
        <v>5.2011500021641299E-3</v>
      </c>
      <c r="AA496" s="17">
        <v>3.9530885104699896E-3</v>
      </c>
      <c r="AB496" s="17">
        <v>2.20113071522051E-2</v>
      </c>
      <c r="AC496" s="17">
        <v>1.4420193095450199E-2</v>
      </c>
      <c r="AD496" s="17">
        <v>4.94088584423771E-3</v>
      </c>
      <c r="AE496" s="17"/>
      <c r="AF496" s="17">
        <v>1.54767019519254E-2</v>
      </c>
      <c r="AG496" s="17">
        <v>1.11389853771351E-2</v>
      </c>
      <c r="AH496" s="17"/>
      <c r="AI496" s="17">
        <v>1.2398266786211301E-2</v>
      </c>
      <c r="AJ496" s="17">
        <v>1.4740050567802801E-2</v>
      </c>
      <c r="AK496" s="17"/>
      <c r="AL496" s="17">
        <v>1.4900361236058399E-2</v>
      </c>
      <c r="AM496" s="17">
        <v>1.37426398722965E-2</v>
      </c>
      <c r="AN496" s="17"/>
      <c r="AO496" s="17">
        <v>1.04005814459738E-2</v>
      </c>
      <c r="AP496" s="17">
        <v>1.4270599585513299E-2</v>
      </c>
      <c r="AQ496" s="17"/>
      <c r="AR496" s="17">
        <v>7.3764933338414098E-3</v>
      </c>
      <c r="AS496" s="17">
        <v>1.8043997991116601E-2</v>
      </c>
      <c r="AT496" s="17">
        <v>1.7869545951918701E-2</v>
      </c>
      <c r="AU496" s="17">
        <v>1.53246239139888E-2</v>
      </c>
    </row>
    <row r="497" spans="2:47" x14ac:dyDescent="0.3"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17"/>
      <c r="AK497" s="17"/>
      <c r="AL497" s="17"/>
      <c r="AM497" s="17"/>
      <c r="AN497" s="17"/>
      <c r="AO497" s="17"/>
      <c r="AP497" s="17"/>
      <c r="AQ497" s="17"/>
      <c r="AR497" s="17"/>
      <c r="AS497" s="17"/>
      <c r="AT497" s="17"/>
      <c r="AU497" s="17"/>
    </row>
    <row r="498" spans="2:47" x14ac:dyDescent="0.3">
      <c r="B498" s="6" t="s">
        <v>232</v>
      </c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  <c r="AE498" s="17"/>
      <c r="AF498" s="17"/>
      <c r="AG498" s="17"/>
      <c r="AH498" s="17"/>
      <c r="AI498" s="17"/>
      <c r="AJ498" s="17"/>
      <c r="AK498" s="17"/>
      <c r="AL498" s="17"/>
      <c r="AM498" s="17"/>
      <c r="AN498" s="17"/>
      <c r="AO498" s="17"/>
      <c r="AP498" s="17"/>
      <c r="AQ498" s="17"/>
      <c r="AR498" s="17"/>
      <c r="AS498" s="17"/>
      <c r="AT498" s="17"/>
      <c r="AU498" s="17"/>
    </row>
    <row r="499" spans="2:47" x14ac:dyDescent="0.3">
      <c r="B499" s="24" t="s">
        <v>71</v>
      </c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/>
      <c r="AG499" s="17"/>
      <c r="AH499" s="17"/>
      <c r="AI499" s="17"/>
      <c r="AJ499" s="17"/>
      <c r="AK499" s="17"/>
      <c r="AL499" s="17"/>
      <c r="AM499" s="17"/>
      <c r="AN499" s="17"/>
      <c r="AO499" s="17"/>
      <c r="AP499" s="17"/>
      <c r="AQ499" s="17"/>
      <c r="AR499" s="17"/>
      <c r="AS499" s="17"/>
      <c r="AT499" s="17"/>
      <c r="AU499" s="17"/>
    </row>
    <row r="500" spans="2:47" x14ac:dyDescent="0.3">
      <c r="B500" t="s">
        <v>164</v>
      </c>
      <c r="C500" s="17">
        <v>3.9417691333052403E-2</v>
      </c>
      <c r="D500" s="17">
        <v>4.24355591305903E-2</v>
      </c>
      <c r="E500" s="17">
        <v>3.5996341210701201E-2</v>
      </c>
      <c r="F500" s="17"/>
      <c r="G500" s="17">
        <v>0.120843261409398</v>
      </c>
      <c r="H500" s="17">
        <v>7.4322756684024494E-2</v>
      </c>
      <c r="I500" s="17">
        <v>4.6459968507469203E-2</v>
      </c>
      <c r="J500" s="17">
        <v>8.1938350195233708E-3</v>
      </c>
      <c r="K500" s="17">
        <v>2.1133578741004198E-3</v>
      </c>
      <c r="L500" s="17">
        <v>1.7572813358308101E-3</v>
      </c>
      <c r="M500" s="17"/>
      <c r="N500" s="17">
        <v>3.41275863343245E-2</v>
      </c>
      <c r="O500" s="17">
        <v>3.5247660661159301E-2</v>
      </c>
      <c r="P500" s="17">
        <v>5.4428040688305201E-2</v>
      </c>
      <c r="Q500" s="17">
        <v>3.68381427177683E-2</v>
      </c>
      <c r="R500" s="17"/>
      <c r="S500" s="17">
        <v>6.5324144994963501E-2</v>
      </c>
      <c r="T500" s="17">
        <v>1.6988777527434901E-2</v>
      </c>
      <c r="U500" s="17">
        <v>3.8485162819858497E-2</v>
      </c>
      <c r="V500" s="17">
        <v>4.6643104108590197E-2</v>
      </c>
      <c r="W500" s="17">
        <v>4.5911817026445298E-2</v>
      </c>
      <c r="X500" s="17">
        <v>7.5108926059544098E-2</v>
      </c>
      <c r="Y500" s="17">
        <v>2.8833294176770601E-2</v>
      </c>
      <c r="Z500" s="17">
        <v>4.3448308373375003E-2</v>
      </c>
      <c r="AA500" s="17">
        <v>2.3676578798463299E-2</v>
      </c>
      <c r="AB500" s="17">
        <v>1.17704230823572E-2</v>
      </c>
      <c r="AC500" s="17">
        <v>4.2315895574279401E-2</v>
      </c>
      <c r="AD500" s="17">
        <v>3.3101394981668898E-2</v>
      </c>
      <c r="AE500" s="17"/>
      <c r="AF500" s="17">
        <v>3.1764297642628302E-2</v>
      </c>
      <c r="AG500" s="17">
        <v>4.7063904892035602E-2</v>
      </c>
      <c r="AH500" s="17"/>
      <c r="AI500" s="17">
        <v>4.0421118377574797E-2</v>
      </c>
      <c r="AJ500" s="17">
        <v>3.8916815361487098E-2</v>
      </c>
      <c r="AK500" s="17"/>
      <c r="AL500" s="17">
        <v>2.1923070882547101E-2</v>
      </c>
      <c r="AM500" s="17">
        <v>4.3468942538562899E-2</v>
      </c>
      <c r="AN500" s="17"/>
      <c r="AO500" s="17">
        <v>3.0121013944741201E-2</v>
      </c>
      <c r="AP500" s="17">
        <v>4.0228008336787698E-2</v>
      </c>
      <c r="AQ500" s="17"/>
      <c r="AR500" s="17">
        <v>7.5614252805835294E-2</v>
      </c>
      <c r="AS500" s="17">
        <v>9.6307042543641499E-3</v>
      </c>
      <c r="AT500" s="17">
        <v>2.8876383929906199E-2</v>
      </c>
      <c r="AU500" s="17">
        <v>2.1734533908652199E-2</v>
      </c>
    </row>
    <row r="501" spans="2:47" x14ac:dyDescent="0.3">
      <c r="B501" t="s">
        <v>165</v>
      </c>
      <c r="C501" s="17">
        <v>3.8118692364003802E-2</v>
      </c>
      <c r="D501" s="17">
        <v>4.8823022347061401E-2</v>
      </c>
      <c r="E501" s="17">
        <v>2.7036713663935698E-2</v>
      </c>
      <c r="F501" s="17"/>
      <c r="G501" s="17">
        <v>9.0630556951624905E-2</v>
      </c>
      <c r="H501" s="17">
        <v>7.6289257465702004E-2</v>
      </c>
      <c r="I501" s="17">
        <v>4.54901369131391E-2</v>
      </c>
      <c r="J501" s="17">
        <v>1.94222727732483E-2</v>
      </c>
      <c r="K501" s="17">
        <v>6.3374104287721202E-3</v>
      </c>
      <c r="L501" s="17">
        <v>2.8217336111556498E-3</v>
      </c>
      <c r="M501" s="17"/>
      <c r="N501" s="17">
        <v>5.0481651040458202E-2</v>
      </c>
      <c r="O501" s="17">
        <v>1.7811110415759401E-2</v>
      </c>
      <c r="P501" s="17">
        <v>4.3123381023826998E-2</v>
      </c>
      <c r="Q501" s="17">
        <v>4.2027595854030701E-2</v>
      </c>
      <c r="R501" s="17"/>
      <c r="S501" s="17">
        <v>7.18039349895538E-2</v>
      </c>
      <c r="T501" s="17">
        <v>1.9822803158292501E-2</v>
      </c>
      <c r="U501" s="17">
        <v>2.1525416991285601E-2</v>
      </c>
      <c r="V501" s="17">
        <v>3.0018833013334401E-2</v>
      </c>
      <c r="W501" s="17">
        <v>4.56671187908771E-2</v>
      </c>
      <c r="X501" s="17">
        <v>3.9858293756855401E-2</v>
      </c>
      <c r="Y501" s="17">
        <v>2.54624189954974E-2</v>
      </c>
      <c r="Z501" s="17">
        <v>2.9829642044944701E-2</v>
      </c>
      <c r="AA501" s="17">
        <v>3.9549741874534701E-2</v>
      </c>
      <c r="AB501" s="17">
        <v>5.55861631392486E-2</v>
      </c>
      <c r="AC501" s="17">
        <v>1.86737633441812E-2</v>
      </c>
      <c r="AD501" s="17">
        <v>2.56983094905655E-2</v>
      </c>
      <c r="AE501" s="17"/>
      <c r="AF501" s="17">
        <v>3.4490450413378601E-2</v>
      </c>
      <c r="AG501" s="17">
        <v>4.3249646058386902E-2</v>
      </c>
      <c r="AH501" s="17"/>
      <c r="AI501" s="17">
        <v>4.8527291342368502E-2</v>
      </c>
      <c r="AJ501" s="17">
        <v>3.2923080830129701E-2</v>
      </c>
      <c r="AK501" s="17"/>
      <c r="AL501" s="17">
        <v>4.9410043360631498E-2</v>
      </c>
      <c r="AM501" s="17">
        <v>3.5503940048207797E-2</v>
      </c>
      <c r="AN501" s="17"/>
      <c r="AO501" s="17">
        <v>6.0423541043322399E-2</v>
      </c>
      <c r="AP501" s="17">
        <v>3.6174557121307398E-2</v>
      </c>
      <c r="AQ501" s="17"/>
      <c r="AR501" s="17">
        <v>7.0247437972172797E-2</v>
      </c>
      <c r="AS501" s="17">
        <v>1.8983940834211802E-2</v>
      </c>
      <c r="AT501" s="17">
        <v>2.4392620751094701E-2</v>
      </c>
      <c r="AU501" s="17">
        <v>1.8944443412391501E-2</v>
      </c>
    </row>
    <row r="502" spans="2:47" x14ac:dyDescent="0.3">
      <c r="B502" t="s">
        <v>166</v>
      </c>
      <c r="C502" s="17">
        <v>7.0233598015894405E-2</v>
      </c>
      <c r="D502" s="17">
        <v>8.7222898542125005E-2</v>
      </c>
      <c r="E502" s="17">
        <v>5.39459532749888E-2</v>
      </c>
      <c r="F502" s="17"/>
      <c r="G502" s="17">
        <v>0.14495523722464601</v>
      </c>
      <c r="H502" s="17">
        <v>0.136981486384534</v>
      </c>
      <c r="I502" s="17">
        <v>8.2848844278576195E-2</v>
      </c>
      <c r="J502" s="17">
        <v>5.1195655338643897E-2</v>
      </c>
      <c r="K502" s="17">
        <v>2.0902990855046499E-2</v>
      </c>
      <c r="L502" s="17">
        <v>4.8068720972633504E-3</v>
      </c>
      <c r="M502" s="17"/>
      <c r="N502" s="17">
        <v>7.7084208150556999E-2</v>
      </c>
      <c r="O502" s="17">
        <v>6.0273086191222701E-2</v>
      </c>
      <c r="P502" s="17">
        <v>8.2109000212024594E-2</v>
      </c>
      <c r="Q502" s="17">
        <v>6.2279219840549599E-2</v>
      </c>
      <c r="R502" s="17"/>
      <c r="S502" s="17">
        <v>0.122724453484194</v>
      </c>
      <c r="T502" s="17">
        <v>4.4626440553808398E-2</v>
      </c>
      <c r="U502" s="17">
        <v>5.15180933758611E-2</v>
      </c>
      <c r="V502" s="17">
        <v>9.8537808505852503E-2</v>
      </c>
      <c r="W502" s="17">
        <v>8.5656967085246602E-2</v>
      </c>
      <c r="X502" s="17">
        <v>9.0561054693997403E-2</v>
      </c>
      <c r="Y502" s="17">
        <v>5.2068185033089999E-2</v>
      </c>
      <c r="Z502" s="17">
        <v>8.3817761073078006E-2</v>
      </c>
      <c r="AA502" s="17">
        <v>5.3691313766976403E-2</v>
      </c>
      <c r="AB502" s="17">
        <v>3.9674119088234198E-2</v>
      </c>
      <c r="AC502" s="17">
        <v>4.5246404585803798E-2</v>
      </c>
      <c r="AD502" s="17">
        <v>2.8914017622971199E-2</v>
      </c>
      <c r="AE502" s="17"/>
      <c r="AF502" s="17">
        <v>6.6724560012608902E-2</v>
      </c>
      <c r="AG502" s="17">
        <v>7.4434305645580998E-2</v>
      </c>
      <c r="AH502" s="17"/>
      <c r="AI502" s="17">
        <v>9.9977539953090805E-2</v>
      </c>
      <c r="AJ502" s="17">
        <v>5.53864540234126E-2</v>
      </c>
      <c r="AK502" s="17"/>
      <c r="AL502" s="17">
        <v>9.0263185893561595E-2</v>
      </c>
      <c r="AM502" s="17">
        <v>6.5595321223045497E-2</v>
      </c>
      <c r="AN502" s="17"/>
      <c r="AO502" s="17">
        <v>9.3436523433183705E-2</v>
      </c>
      <c r="AP502" s="17">
        <v>6.8211184607672698E-2</v>
      </c>
      <c r="AQ502" s="17"/>
      <c r="AR502" s="17">
        <v>0.132968584186585</v>
      </c>
      <c r="AS502" s="17">
        <v>3.3073193238559902E-2</v>
      </c>
      <c r="AT502" s="17">
        <v>4.4097008570113103E-2</v>
      </c>
      <c r="AU502" s="17">
        <v>3.1059191097941901E-2</v>
      </c>
    </row>
    <row r="503" spans="2:47" x14ac:dyDescent="0.3">
      <c r="B503" t="s">
        <v>167</v>
      </c>
      <c r="C503" s="17">
        <v>5.4122561627601803E-2</v>
      </c>
      <c r="D503" s="17">
        <v>6.4301039973474999E-2</v>
      </c>
      <c r="E503" s="17">
        <v>4.4410297200360702E-2</v>
      </c>
      <c r="F503" s="17"/>
      <c r="G503" s="17">
        <v>0.12338126434454599</v>
      </c>
      <c r="H503" s="17">
        <v>9.3960983246607593E-2</v>
      </c>
      <c r="I503" s="17">
        <v>6.5650781755061699E-2</v>
      </c>
      <c r="J503" s="17">
        <v>4.55006796594448E-2</v>
      </c>
      <c r="K503" s="17">
        <v>1.07383912303693E-2</v>
      </c>
      <c r="L503" s="17">
        <v>2.6162956184532602E-3</v>
      </c>
      <c r="M503" s="17"/>
      <c r="N503" s="17">
        <v>4.6521581096045997E-2</v>
      </c>
      <c r="O503" s="17">
        <v>4.64974489258798E-2</v>
      </c>
      <c r="P503" s="17">
        <v>6.9037596647097604E-2</v>
      </c>
      <c r="Q503" s="17">
        <v>5.7927566566037099E-2</v>
      </c>
      <c r="R503" s="17"/>
      <c r="S503" s="17">
        <v>7.3141665736814396E-2</v>
      </c>
      <c r="T503" s="17">
        <v>6.0451131154741197E-2</v>
      </c>
      <c r="U503" s="17">
        <v>3.22832544329201E-2</v>
      </c>
      <c r="V503" s="17">
        <v>3.2887151133561998E-2</v>
      </c>
      <c r="W503" s="17">
        <v>4.3269530477678897E-2</v>
      </c>
      <c r="X503" s="17">
        <v>6.3258641759618595E-2</v>
      </c>
      <c r="Y503" s="17">
        <v>4.0083944668370702E-2</v>
      </c>
      <c r="Z503" s="17">
        <v>9.4701255540406495E-2</v>
      </c>
      <c r="AA503" s="17">
        <v>5.3149537398140802E-2</v>
      </c>
      <c r="AB503" s="17">
        <v>5.7516768650328003E-2</v>
      </c>
      <c r="AC503" s="17">
        <v>3.1807206947564101E-2</v>
      </c>
      <c r="AD503" s="17">
        <v>7.1870415742224594E-2</v>
      </c>
      <c r="AE503" s="17"/>
      <c r="AF503" s="17">
        <v>4.5069408583656899E-2</v>
      </c>
      <c r="AG503" s="17">
        <v>6.6592974207559802E-2</v>
      </c>
      <c r="AH503" s="17"/>
      <c r="AI503" s="17">
        <v>6.5698736542026903E-2</v>
      </c>
      <c r="AJ503" s="17">
        <v>4.8344136689860498E-2</v>
      </c>
      <c r="AK503" s="17"/>
      <c r="AL503" s="17">
        <v>6.1228204446957597E-2</v>
      </c>
      <c r="AM503" s="17">
        <v>5.2477099005575602E-2</v>
      </c>
      <c r="AN503" s="17"/>
      <c r="AO503" s="17">
        <v>6.9041987060970797E-2</v>
      </c>
      <c r="AP503" s="17">
        <v>5.2822154653189603E-2</v>
      </c>
      <c r="AQ503" s="17"/>
      <c r="AR503" s="17">
        <v>8.2323216753210401E-2</v>
      </c>
      <c r="AS503" s="17">
        <v>3.6360320933594502E-2</v>
      </c>
      <c r="AT503" s="17">
        <v>5.0855731374708599E-2</v>
      </c>
      <c r="AU503" s="17">
        <v>2.0660100502661E-2</v>
      </c>
    </row>
    <row r="504" spans="2:47" x14ac:dyDescent="0.3">
      <c r="B504" t="s">
        <v>168</v>
      </c>
      <c r="C504" s="17">
        <v>5.06188053157417E-2</v>
      </c>
      <c r="D504" s="17">
        <v>5.2678823347813E-2</v>
      </c>
      <c r="E504" s="17">
        <v>4.8804113971196598E-2</v>
      </c>
      <c r="F504" s="17"/>
      <c r="G504" s="17">
        <v>6.6826151964785405E-2</v>
      </c>
      <c r="H504" s="17">
        <v>0.100230358872472</v>
      </c>
      <c r="I504" s="17">
        <v>7.6987843081007604E-2</v>
      </c>
      <c r="J504" s="17">
        <v>3.9397969127877901E-2</v>
      </c>
      <c r="K504" s="17">
        <v>2.18248094275586E-2</v>
      </c>
      <c r="L504" s="17">
        <v>6.5525527097142801E-3</v>
      </c>
      <c r="M504" s="17"/>
      <c r="N504" s="17">
        <v>5.2183590840456102E-2</v>
      </c>
      <c r="O504" s="17">
        <v>5.8964408552221299E-2</v>
      </c>
      <c r="P504" s="17">
        <v>5.1028306274103402E-2</v>
      </c>
      <c r="Q504" s="17">
        <v>4.0625578499935498E-2</v>
      </c>
      <c r="R504" s="17"/>
      <c r="S504" s="17">
        <v>6.7139581144180102E-2</v>
      </c>
      <c r="T504" s="17">
        <v>4.5667186337525298E-2</v>
      </c>
      <c r="U504" s="17">
        <v>3.0845262695065798E-2</v>
      </c>
      <c r="V504" s="17">
        <v>4.4685454276489803E-2</v>
      </c>
      <c r="W504" s="17">
        <v>4.4321699991741001E-2</v>
      </c>
      <c r="X504" s="17">
        <v>5.91399440999281E-2</v>
      </c>
      <c r="Y504" s="17">
        <v>3.8292021463574903E-2</v>
      </c>
      <c r="Z504" s="17">
        <v>6.0052037773526898E-2</v>
      </c>
      <c r="AA504" s="17">
        <v>6.7317513027539397E-2</v>
      </c>
      <c r="AB504" s="17">
        <v>3.4752359621141801E-2</v>
      </c>
      <c r="AC504" s="17">
        <v>5.3204736436580503E-2</v>
      </c>
      <c r="AD504" s="17">
        <v>5.7143046097193E-2</v>
      </c>
      <c r="AE504" s="17"/>
      <c r="AF504" s="17">
        <v>4.4944280991587003E-2</v>
      </c>
      <c r="AG504" s="17">
        <v>5.8570606695504901E-2</v>
      </c>
      <c r="AH504" s="17"/>
      <c r="AI504" s="17">
        <v>5.6098781861327697E-2</v>
      </c>
      <c r="AJ504" s="17">
        <v>4.7883391125533498E-2</v>
      </c>
      <c r="AK504" s="17"/>
      <c r="AL504" s="17">
        <v>4.3430880995273501E-2</v>
      </c>
      <c r="AM504" s="17">
        <v>5.2283321968206398E-2</v>
      </c>
      <c r="AN504" s="17"/>
      <c r="AO504" s="17">
        <v>6.8000139700033102E-2</v>
      </c>
      <c r="AP504" s="17">
        <v>4.9103813430908902E-2</v>
      </c>
      <c r="AQ504" s="17"/>
      <c r="AR504" s="17">
        <v>6.4390385933916994E-2</v>
      </c>
      <c r="AS504" s="17">
        <v>4.1149851898239997E-2</v>
      </c>
      <c r="AT504" s="17">
        <v>4.4424867569821599E-2</v>
      </c>
      <c r="AU504" s="17">
        <v>4.5229606320602599E-2</v>
      </c>
    </row>
    <row r="505" spans="2:47" x14ac:dyDescent="0.3">
      <c r="B505" t="s">
        <v>169</v>
      </c>
      <c r="C505" s="17">
        <v>3.92523117480355E-2</v>
      </c>
      <c r="D505" s="17">
        <v>3.9212698508292398E-2</v>
      </c>
      <c r="E505" s="17">
        <v>3.9440311504935703E-2</v>
      </c>
      <c r="F505" s="17"/>
      <c r="G505" s="17">
        <v>7.0306839411500094E-2</v>
      </c>
      <c r="H505" s="17">
        <v>5.7524545911239802E-2</v>
      </c>
      <c r="I505" s="17">
        <v>5.1409560016423599E-2</v>
      </c>
      <c r="J505" s="17">
        <v>3.51776991352208E-2</v>
      </c>
      <c r="K505" s="17">
        <v>1.7377594722347699E-2</v>
      </c>
      <c r="L505" s="17">
        <v>1.19343328453985E-2</v>
      </c>
      <c r="M505" s="17"/>
      <c r="N505" s="17">
        <v>4.7987922055497401E-2</v>
      </c>
      <c r="O505" s="17">
        <v>3.3603240803863101E-2</v>
      </c>
      <c r="P505" s="17">
        <v>4.4574187738652897E-2</v>
      </c>
      <c r="Q505" s="17">
        <v>3.1578042560382998E-2</v>
      </c>
      <c r="R505" s="17"/>
      <c r="S505" s="17">
        <v>5.1152586944553401E-2</v>
      </c>
      <c r="T505" s="17">
        <v>5.6719562991084597E-2</v>
      </c>
      <c r="U505" s="17">
        <v>3.0527476495708802E-2</v>
      </c>
      <c r="V505" s="17">
        <v>4.141906331675E-2</v>
      </c>
      <c r="W505" s="17">
        <v>4.1134047983686001E-2</v>
      </c>
      <c r="X505" s="17">
        <v>3.6957712038264798E-2</v>
      </c>
      <c r="Y505" s="17">
        <v>2.7009333316764299E-2</v>
      </c>
      <c r="Z505" s="17">
        <v>4.0213474910487601E-2</v>
      </c>
      <c r="AA505" s="17">
        <v>3.2987059601004398E-2</v>
      </c>
      <c r="AB505" s="17">
        <v>1.9592912041369599E-2</v>
      </c>
      <c r="AC505" s="17">
        <v>2.82917913548229E-2</v>
      </c>
      <c r="AD505" s="17">
        <v>5.8800995909014497E-2</v>
      </c>
      <c r="AE505" s="17"/>
      <c r="AF505" s="17">
        <v>3.3893658648907601E-2</v>
      </c>
      <c r="AG505" s="17">
        <v>4.6692176891326001E-2</v>
      </c>
      <c r="AH505" s="17"/>
      <c r="AI505" s="17">
        <v>4.3124981862770202E-2</v>
      </c>
      <c r="AJ505" s="17">
        <v>3.7319209170365998E-2</v>
      </c>
      <c r="AK505" s="17"/>
      <c r="AL505" s="17">
        <v>3.44202663325585E-2</v>
      </c>
      <c r="AM505" s="17">
        <v>4.0371274566915499E-2</v>
      </c>
      <c r="AN505" s="17"/>
      <c r="AO505" s="17">
        <v>2.8845934257424301E-2</v>
      </c>
      <c r="AP505" s="17">
        <v>4.0159352433187502E-2</v>
      </c>
      <c r="AQ505" s="17"/>
      <c r="AR505" s="17">
        <v>5.9760651407996399E-2</v>
      </c>
      <c r="AS505" s="17">
        <v>2.6845185933473702E-2</v>
      </c>
      <c r="AT505" s="17">
        <v>2.9778193926611601E-2</v>
      </c>
      <c r="AU505" s="17">
        <v>2.88304308093352E-2</v>
      </c>
    </row>
    <row r="506" spans="2:47" x14ac:dyDescent="0.3">
      <c r="B506" t="s">
        <v>170</v>
      </c>
      <c r="C506" s="17">
        <v>6.8934288633084706E-2</v>
      </c>
      <c r="D506" s="17">
        <v>7.3394739613477394E-2</v>
      </c>
      <c r="E506" s="17">
        <v>6.4223343667946603E-2</v>
      </c>
      <c r="F506" s="17"/>
      <c r="G506" s="17">
        <v>8.2959243843140407E-2</v>
      </c>
      <c r="H506" s="17">
        <v>9.4936876251681304E-2</v>
      </c>
      <c r="I506" s="17">
        <v>9.4160584804348205E-2</v>
      </c>
      <c r="J506" s="17">
        <v>6.6271613645513996E-2</v>
      </c>
      <c r="K506" s="17">
        <v>5.4513519958930903E-2</v>
      </c>
      <c r="L506" s="17">
        <v>2.98516649217897E-2</v>
      </c>
      <c r="M506" s="17"/>
      <c r="N506" s="17">
        <v>7.3629699068828006E-2</v>
      </c>
      <c r="O506" s="17">
        <v>6.9285310627831095E-2</v>
      </c>
      <c r="P506" s="17">
        <v>8.4973077976714398E-2</v>
      </c>
      <c r="Q506" s="17">
        <v>4.7764674830603503E-2</v>
      </c>
      <c r="R506" s="17"/>
      <c r="S506" s="17">
        <v>8.3278485507818606E-2</v>
      </c>
      <c r="T506" s="17">
        <v>6.6857574097841196E-2</v>
      </c>
      <c r="U506" s="17">
        <v>8.0225862594609607E-2</v>
      </c>
      <c r="V506" s="17">
        <v>6.06880487584502E-2</v>
      </c>
      <c r="W506" s="17">
        <v>3.8062562149602401E-2</v>
      </c>
      <c r="X506" s="17">
        <v>6.4719699982760504E-2</v>
      </c>
      <c r="Y506" s="17">
        <v>7.1652064424631207E-2</v>
      </c>
      <c r="Z506" s="17">
        <v>6.7676545613895397E-2</v>
      </c>
      <c r="AA506" s="17">
        <v>5.4983480128531201E-2</v>
      </c>
      <c r="AB506" s="17">
        <v>7.6927458563741405E-2</v>
      </c>
      <c r="AC506" s="17">
        <v>8.7771314081467502E-2</v>
      </c>
      <c r="AD506" s="17">
        <v>8.0380934218069397E-2</v>
      </c>
      <c r="AE506" s="17"/>
      <c r="AF506" s="17">
        <v>6.3761343664610601E-2</v>
      </c>
      <c r="AG506" s="17">
        <v>7.6367963834882799E-2</v>
      </c>
      <c r="AH506" s="17"/>
      <c r="AI506" s="17">
        <v>6.8357877966431002E-2</v>
      </c>
      <c r="AJ506" s="17">
        <v>6.9222012842090994E-2</v>
      </c>
      <c r="AK506" s="17"/>
      <c r="AL506" s="17">
        <v>7.1638940432605006E-2</v>
      </c>
      <c r="AM506" s="17">
        <v>6.8307969022762594E-2</v>
      </c>
      <c r="AN506" s="17"/>
      <c r="AO506" s="17">
        <v>8.5298522218673803E-2</v>
      </c>
      <c r="AP506" s="17">
        <v>6.7507949289076497E-2</v>
      </c>
      <c r="AQ506" s="17"/>
      <c r="AR506" s="17">
        <v>7.1333489797920702E-2</v>
      </c>
      <c r="AS506" s="17">
        <v>5.35494275431143E-2</v>
      </c>
      <c r="AT506" s="17">
        <v>9.2497039524998603E-2</v>
      </c>
      <c r="AU506" s="17">
        <v>4.03072463290928E-2</v>
      </c>
    </row>
    <row r="507" spans="2:47" x14ac:dyDescent="0.3">
      <c r="B507" t="s">
        <v>171</v>
      </c>
      <c r="C507" s="17">
        <v>2.2804374699382301E-2</v>
      </c>
      <c r="D507" s="17">
        <v>1.9029075985042599E-2</v>
      </c>
      <c r="E507" s="17">
        <v>2.61766116872812E-2</v>
      </c>
      <c r="F507" s="17"/>
      <c r="G507" s="17">
        <v>2.5678785547225001E-2</v>
      </c>
      <c r="H507" s="17">
        <v>3.1422224739035998E-2</v>
      </c>
      <c r="I507" s="17">
        <v>2.2600683824308802E-2</v>
      </c>
      <c r="J507" s="17">
        <v>2.1630914543746198E-2</v>
      </c>
      <c r="K507" s="17">
        <v>2.5202601296843301E-2</v>
      </c>
      <c r="L507" s="17">
        <v>1.34199979994795E-2</v>
      </c>
      <c r="M507" s="17"/>
      <c r="N507" s="17">
        <v>2.366527415828E-2</v>
      </c>
      <c r="O507" s="17">
        <v>2.2832389356325401E-2</v>
      </c>
      <c r="P507" s="17">
        <v>2.4703800851440999E-2</v>
      </c>
      <c r="Q507" s="17">
        <v>2.0505311104721001E-2</v>
      </c>
      <c r="R507" s="17"/>
      <c r="S507" s="17">
        <v>2.2195063027490702E-2</v>
      </c>
      <c r="T507" s="17">
        <v>3.8652799766005698E-2</v>
      </c>
      <c r="U507" s="17">
        <v>8.51380210319835E-3</v>
      </c>
      <c r="V507" s="17">
        <v>1.0593367932599899E-2</v>
      </c>
      <c r="W507" s="17">
        <v>3.4626066377004001E-2</v>
      </c>
      <c r="X507" s="17">
        <v>3.4256875045301602E-2</v>
      </c>
      <c r="Y507" s="17">
        <v>1.064346910822E-2</v>
      </c>
      <c r="Z507" s="17">
        <v>1.7002203433453E-2</v>
      </c>
      <c r="AA507" s="17">
        <v>3.6443030611159902E-2</v>
      </c>
      <c r="AB507" s="17">
        <v>3.0783908699765698E-3</v>
      </c>
      <c r="AC507" s="17">
        <v>1.6397928379057899E-2</v>
      </c>
      <c r="AD507" s="17">
        <v>2.9797652329758999E-2</v>
      </c>
      <c r="AE507" s="17"/>
      <c r="AF507" s="17">
        <v>2.1695757330162199E-2</v>
      </c>
      <c r="AG507" s="17">
        <v>2.44625941184206E-2</v>
      </c>
      <c r="AH507" s="17"/>
      <c r="AI507" s="17">
        <v>2.1989872170912601E-2</v>
      </c>
      <c r="AJ507" s="17">
        <v>2.3210946106358699E-2</v>
      </c>
      <c r="AK507" s="17"/>
      <c r="AL507" s="17">
        <v>2.4535884463972899E-2</v>
      </c>
      <c r="AM507" s="17">
        <v>2.2403406810939299E-2</v>
      </c>
      <c r="AN507" s="17"/>
      <c r="AO507" s="17">
        <v>1.78538824155881E-2</v>
      </c>
      <c r="AP507" s="17">
        <v>2.32358695127295E-2</v>
      </c>
      <c r="AQ507" s="17"/>
      <c r="AR507" s="17">
        <v>1.17842244621054E-2</v>
      </c>
      <c r="AS507" s="17">
        <v>2.64425443430461E-2</v>
      </c>
      <c r="AT507" s="17">
        <v>3.48475848781842E-2</v>
      </c>
      <c r="AU507" s="17">
        <v>1.9134789840841999E-2</v>
      </c>
    </row>
    <row r="508" spans="2:47" x14ac:dyDescent="0.3">
      <c r="B508" t="s">
        <v>172</v>
      </c>
      <c r="C508" s="17">
        <v>0.11536943538265999</v>
      </c>
      <c r="D508" s="17">
        <v>0.108486052891058</v>
      </c>
      <c r="E508" s="17">
        <v>0.12215444752686599</v>
      </c>
      <c r="F508" s="17"/>
      <c r="G508" s="17">
        <v>0.101553525599741</v>
      </c>
      <c r="H508" s="17">
        <v>0.11094783292188</v>
      </c>
      <c r="I508" s="17">
        <v>0.16182909763841299</v>
      </c>
      <c r="J508" s="17">
        <v>0.14734164329478799</v>
      </c>
      <c r="K508" s="17">
        <v>0.116140426892339</v>
      </c>
      <c r="L508" s="17">
        <v>6.3910766237939107E-2</v>
      </c>
      <c r="M508" s="17"/>
      <c r="N508" s="17">
        <v>0.118566968859333</v>
      </c>
      <c r="O508" s="17">
        <v>0.125824282246501</v>
      </c>
      <c r="P508" s="17">
        <v>0.111096622953347</v>
      </c>
      <c r="Q508" s="17">
        <v>0.106474805673288</v>
      </c>
      <c r="R508" s="17"/>
      <c r="S508" s="17">
        <v>0.108084955696289</v>
      </c>
      <c r="T508" s="17">
        <v>0.101875573878389</v>
      </c>
      <c r="U508" s="17">
        <v>0.10944206968473599</v>
      </c>
      <c r="V508" s="17">
        <v>0.126249992269406</v>
      </c>
      <c r="W508" s="17">
        <v>0.14463291477845699</v>
      </c>
      <c r="X508" s="17">
        <v>0.115478874096531</v>
      </c>
      <c r="Y508" s="17">
        <v>0.115464074886309</v>
      </c>
      <c r="Z508" s="17">
        <v>9.8556945137024302E-2</v>
      </c>
      <c r="AA508" s="17">
        <v>0.108170385445278</v>
      </c>
      <c r="AB508" s="17">
        <v>0.129268455322995</v>
      </c>
      <c r="AC508" s="17">
        <v>0.107284457262373</v>
      </c>
      <c r="AD508" s="17">
        <v>0.142732518740292</v>
      </c>
      <c r="AE508" s="17"/>
      <c r="AF508" s="17">
        <v>0.119539762934257</v>
      </c>
      <c r="AG508" s="17">
        <v>0.10977731850700501</v>
      </c>
      <c r="AH508" s="17"/>
      <c r="AI508" s="17">
        <v>0.12194294360267099</v>
      </c>
      <c r="AJ508" s="17">
        <v>0.112088168115384</v>
      </c>
      <c r="AK508" s="17"/>
      <c r="AL508" s="17">
        <v>0.12757103929604699</v>
      </c>
      <c r="AM508" s="17">
        <v>0.11254389465697701</v>
      </c>
      <c r="AN508" s="17"/>
      <c r="AO508" s="17">
        <v>0.122571348743099</v>
      </c>
      <c r="AP508" s="17">
        <v>0.114741702203199</v>
      </c>
      <c r="AQ508" s="17"/>
      <c r="AR508" s="17">
        <v>0.14262538713344</v>
      </c>
      <c r="AS508" s="17">
        <v>0.105914141516192</v>
      </c>
      <c r="AT508" s="17">
        <v>0.116714946879045</v>
      </c>
      <c r="AU508" s="17">
        <v>6.0359918688348703E-2</v>
      </c>
    </row>
    <row r="509" spans="2:47" x14ac:dyDescent="0.3">
      <c r="B509" t="s">
        <v>173</v>
      </c>
      <c r="C509" s="17">
        <v>0.4897531389493</v>
      </c>
      <c r="D509" s="17">
        <v>0.45158400842089302</v>
      </c>
      <c r="E509" s="17">
        <v>0.52781320037386203</v>
      </c>
      <c r="F509" s="17"/>
      <c r="G509" s="17">
        <v>0.16518577101707499</v>
      </c>
      <c r="H509" s="17">
        <v>0.205263266428411</v>
      </c>
      <c r="I509" s="17">
        <v>0.34160012970474601</v>
      </c>
      <c r="J509" s="17">
        <v>0.55631803181961903</v>
      </c>
      <c r="K509" s="17">
        <v>0.71533350433947296</v>
      </c>
      <c r="L509" s="17">
        <v>0.85092464613806895</v>
      </c>
      <c r="M509" s="17"/>
      <c r="N509" s="17">
        <v>0.46635095274716898</v>
      </c>
      <c r="O509" s="17">
        <v>0.51831196736656604</v>
      </c>
      <c r="P509" s="17">
        <v>0.42425240636216299</v>
      </c>
      <c r="Q509" s="17">
        <v>0.53966261930692205</v>
      </c>
      <c r="R509" s="17"/>
      <c r="S509" s="17">
        <v>0.32226370196874998</v>
      </c>
      <c r="T509" s="17">
        <v>0.54307193601414205</v>
      </c>
      <c r="U509" s="17">
        <v>0.59405102519892306</v>
      </c>
      <c r="V509" s="17">
        <v>0.49411417550452902</v>
      </c>
      <c r="W509" s="17">
        <v>0.46842692736970298</v>
      </c>
      <c r="X509" s="17">
        <v>0.40752944439637001</v>
      </c>
      <c r="Y509" s="17">
        <v>0.57281288707849498</v>
      </c>
      <c r="Z509" s="17">
        <v>0.45555512833414302</v>
      </c>
      <c r="AA509" s="17">
        <v>0.523475822154846</v>
      </c>
      <c r="AB509" s="17">
        <v>0.55331556275421401</v>
      </c>
      <c r="AC509" s="17">
        <v>0.54246701482158699</v>
      </c>
      <c r="AD509" s="17">
        <v>0.46661982902400501</v>
      </c>
      <c r="AE509" s="17"/>
      <c r="AF509" s="17">
        <v>0.52632837942997701</v>
      </c>
      <c r="AG509" s="17">
        <v>0.44235539883302399</v>
      </c>
      <c r="AH509" s="17"/>
      <c r="AI509" s="17">
        <v>0.42308543813210298</v>
      </c>
      <c r="AJ509" s="17">
        <v>0.52303134248300098</v>
      </c>
      <c r="AK509" s="17"/>
      <c r="AL509" s="17">
        <v>0.46487865839124098</v>
      </c>
      <c r="AM509" s="17">
        <v>0.49551335361828203</v>
      </c>
      <c r="AN509" s="17"/>
      <c r="AO509" s="17">
        <v>0.41984464412384198</v>
      </c>
      <c r="AP509" s="17">
        <v>0.49584650324457302</v>
      </c>
      <c r="AQ509" s="17"/>
      <c r="AR509" s="17">
        <v>0.27797720201550102</v>
      </c>
      <c r="AS509" s="17">
        <v>0.63792380934141402</v>
      </c>
      <c r="AT509" s="17">
        <v>0.52027021609400304</v>
      </c>
      <c r="AU509" s="17">
        <v>0.70310674565714504</v>
      </c>
    </row>
    <row r="510" spans="2:47" x14ac:dyDescent="0.3">
      <c r="B510" t="s">
        <v>155</v>
      </c>
      <c r="C510" s="17">
        <v>1.1375101931243701E-2</v>
      </c>
      <c r="D510" s="17">
        <v>1.28320812401711E-2</v>
      </c>
      <c r="E510" s="17">
        <v>9.9986659179253905E-3</v>
      </c>
      <c r="F510" s="17"/>
      <c r="G510" s="17">
        <v>7.6793626863184703E-3</v>
      </c>
      <c r="H510" s="17">
        <v>1.81204110944117E-2</v>
      </c>
      <c r="I510" s="17">
        <v>1.09623694765067E-2</v>
      </c>
      <c r="J510" s="17">
        <v>9.54968564237379E-3</v>
      </c>
      <c r="K510" s="17">
        <v>9.5153929742199297E-3</v>
      </c>
      <c r="L510" s="17">
        <v>1.14038564849069E-2</v>
      </c>
      <c r="M510" s="17"/>
      <c r="N510" s="17">
        <v>9.4005656490513401E-3</v>
      </c>
      <c r="O510" s="17">
        <v>1.13490948526706E-2</v>
      </c>
      <c r="P510" s="17">
        <v>1.06735792723244E-2</v>
      </c>
      <c r="Q510" s="17">
        <v>1.43164430457617E-2</v>
      </c>
      <c r="R510" s="17"/>
      <c r="S510" s="17">
        <v>1.28914265053925E-2</v>
      </c>
      <c r="T510" s="17">
        <v>5.2662145207348198E-3</v>
      </c>
      <c r="U510" s="17">
        <v>2.5825736078322701E-3</v>
      </c>
      <c r="V510" s="17">
        <v>1.4163001180435999E-2</v>
      </c>
      <c r="W510" s="17">
        <v>8.2903479695592298E-3</v>
      </c>
      <c r="X510" s="17">
        <v>1.3130534070827799E-2</v>
      </c>
      <c r="Y510" s="17">
        <v>1.76783068482767E-2</v>
      </c>
      <c r="Z510" s="17">
        <v>9.1466977656656807E-3</v>
      </c>
      <c r="AA510" s="17">
        <v>6.5555371935261597E-3</v>
      </c>
      <c r="AB510" s="17">
        <v>1.8517386866393499E-2</v>
      </c>
      <c r="AC510" s="17">
        <v>2.6539487212283101E-2</v>
      </c>
      <c r="AD510" s="17">
        <v>4.94088584423771E-3</v>
      </c>
      <c r="AE510" s="17"/>
      <c r="AF510" s="17">
        <v>1.1788100348225901E-2</v>
      </c>
      <c r="AG510" s="17">
        <v>1.0433110316273499E-2</v>
      </c>
      <c r="AH510" s="17"/>
      <c r="AI510" s="17">
        <v>1.07754181887231E-2</v>
      </c>
      <c r="AJ510" s="17">
        <v>1.16744432523757E-2</v>
      </c>
      <c r="AK510" s="17"/>
      <c r="AL510" s="17">
        <v>1.0699825504604001E-2</v>
      </c>
      <c r="AM510" s="17">
        <v>1.15314765405252E-2</v>
      </c>
      <c r="AN510" s="17"/>
      <c r="AO510" s="17">
        <v>4.5624630591217701E-3</v>
      </c>
      <c r="AP510" s="17">
        <v>1.19689051673686E-2</v>
      </c>
      <c r="AQ510" s="17"/>
      <c r="AR510" s="17">
        <v>1.09751675313162E-2</v>
      </c>
      <c r="AS510" s="17">
        <v>1.01268801637897E-2</v>
      </c>
      <c r="AT510" s="17">
        <v>1.32454065015134E-2</v>
      </c>
      <c r="AU510" s="17">
        <v>1.06329934329871E-2</v>
      </c>
    </row>
    <row r="511" spans="2:47" x14ac:dyDescent="0.3"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7"/>
      <c r="AG511" s="17"/>
      <c r="AH511" s="17"/>
      <c r="AI511" s="17"/>
      <c r="AJ511" s="17"/>
      <c r="AK511" s="17"/>
      <c r="AL511" s="17"/>
      <c r="AM511" s="17"/>
      <c r="AN511" s="17"/>
      <c r="AO511" s="17"/>
      <c r="AP511" s="17"/>
      <c r="AQ511" s="17"/>
      <c r="AR511" s="17"/>
      <c r="AS511" s="17"/>
      <c r="AT511" s="17"/>
      <c r="AU511" s="17"/>
    </row>
    <row r="512" spans="2:47" x14ac:dyDescent="0.3">
      <c r="B512" s="6" t="s">
        <v>233</v>
      </c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  <c r="AE512" s="17"/>
      <c r="AF512" s="17"/>
      <c r="AG512" s="17"/>
      <c r="AH512" s="17"/>
      <c r="AI512" s="17"/>
      <c r="AJ512" s="17"/>
      <c r="AK512" s="17"/>
      <c r="AL512" s="17"/>
      <c r="AM512" s="17"/>
      <c r="AN512" s="17"/>
      <c r="AO512" s="17"/>
      <c r="AP512" s="17"/>
      <c r="AQ512" s="17"/>
      <c r="AR512" s="17"/>
      <c r="AS512" s="17"/>
      <c r="AT512" s="17"/>
      <c r="AU512" s="17"/>
    </row>
    <row r="513" spans="2:47" x14ac:dyDescent="0.3">
      <c r="B513" s="24" t="s">
        <v>71</v>
      </c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  <c r="AE513" s="17"/>
      <c r="AF513" s="17"/>
      <c r="AG513" s="17"/>
      <c r="AH513" s="17"/>
      <c r="AI513" s="17"/>
      <c r="AJ513" s="17"/>
      <c r="AK513" s="17"/>
      <c r="AL513" s="17"/>
      <c r="AM513" s="17"/>
      <c r="AN513" s="17"/>
      <c r="AO513" s="17"/>
      <c r="AP513" s="17"/>
      <c r="AQ513" s="17"/>
      <c r="AR513" s="17"/>
      <c r="AS513" s="17"/>
      <c r="AT513" s="17"/>
      <c r="AU513" s="17"/>
    </row>
    <row r="514" spans="2:47" x14ac:dyDescent="0.3">
      <c r="B514" t="s">
        <v>164</v>
      </c>
      <c r="C514" s="17">
        <v>5.39003889162189E-2</v>
      </c>
      <c r="D514" s="17">
        <v>4.8592422313480703E-2</v>
      </c>
      <c r="E514" s="17">
        <v>5.9277807027232003E-2</v>
      </c>
      <c r="F514" s="17"/>
      <c r="G514" s="17">
        <v>0.114771842069317</v>
      </c>
      <c r="H514" s="17">
        <v>9.4068760453707795E-2</v>
      </c>
      <c r="I514" s="17">
        <v>5.1342455651969703E-2</v>
      </c>
      <c r="J514" s="17">
        <v>3.9154360120648601E-2</v>
      </c>
      <c r="K514" s="17">
        <v>2.2860036545016799E-2</v>
      </c>
      <c r="L514" s="17">
        <v>1.5827537603989701E-2</v>
      </c>
      <c r="M514" s="17"/>
      <c r="N514" s="17">
        <v>3.6006623011921299E-2</v>
      </c>
      <c r="O514" s="17">
        <v>3.94336465347336E-2</v>
      </c>
      <c r="P514" s="17">
        <v>7.3021703265305604E-2</v>
      </c>
      <c r="Q514" s="17">
        <v>7.2233201709166694E-2</v>
      </c>
      <c r="R514" s="17"/>
      <c r="S514" s="17">
        <v>6.1747336152544102E-2</v>
      </c>
      <c r="T514" s="17">
        <v>2.55370552210115E-2</v>
      </c>
      <c r="U514" s="17">
        <v>4.2413114878985698E-2</v>
      </c>
      <c r="V514" s="17">
        <v>4.5740904186873203E-2</v>
      </c>
      <c r="W514" s="17">
        <v>7.3006776650518898E-2</v>
      </c>
      <c r="X514" s="17">
        <v>0.114009160153486</v>
      </c>
      <c r="Y514" s="17">
        <v>4.95539905249174E-2</v>
      </c>
      <c r="Z514" s="17">
        <v>5.2119534369274897E-2</v>
      </c>
      <c r="AA514" s="17">
        <v>5.2343385505702299E-2</v>
      </c>
      <c r="AB514" s="17">
        <v>4.6382150019359102E-2</v>
      </c>
      <c r="AC514" s="17">
        <v>5.57898069089382E-2</v>
      </c>
      <c r="AD514" s="17">
        <v>9.7770797373752695E-3</v>
      </c>
      <c r="AE514" s="17"/>
      <c r="AF514" s="17">
        <v>4.3527128190889698E-2</v>
      </c>
      <c r="AG514" s="17">
        <v>6.5278718068519398E-2</v>
      </c>
      <c r="AH514" s="17"/>
      <c r="AI514" s="17">
        <v>5.1318080038602297E-2</v>
      </c>
      <c r="AJ514" s="17">
        <v>5.5189387927176897E-2</v>
      </c>
      <c r="AK514" s="17"/>
      <c r="AL514" s="17">
        <v>4.6495869812272397E-2</v>
      </c>
      <c r="AM514" s="17">
        <v>5.5615062694421499E-2</v>
      </c>
      <c r="AN514" s="17"/>
      <c r="AO514" s="17">
        <v>5.3496304359595799E-2</v>
      </c>
      <c r="AP514" s="17">
        <v>5.3935609734743803E-2</v>
      </c>
      <c r="AQ514" s="17"/>
      <c r="AR514" s="17">
        <v>9.4226031403146407E-2</v>
      </c>
      <c r="AS514" s="17">
        <v>1.39031738763083E-2</v>
      </c>
      <c r="AT514" s="17">
        <v>5.0545514922081203E-2</v>
      </c>
      <c r="AU514" s="17">
        <v>2.8454218208396401E-2</v>
      </c>
    </row>
    <row r="515" spans="2:47" x14ac:dyDescent="0.3">
      <c r="B515" t="s">
        <v>165</v>
      </c>
      <c r="C515" s="17">
        <v>5.38730093360614E-2</v>
      </c>
      <c r="D515" s="17">
        <v>6.0064189820884101E-2</v>
      </c>
      <c r="E515" s="17">
        <v>4.7414492221243401E-2</v>
      </c>
      <c r="F515" s="17"/>
      <c r="G515" s="17">
        <v>0.12525000011638601</v>
      </c>
      <c r="H515" s="17">
        <v>8.1582268108000705E-2</v>
      </c>
      <c r="I515" s="17">
        <v>3.4406663742666203E-2</v>
      </c>
      <c r="J515" s="17">
        <v>3.7806439064996103E-2</v>
      </c>
      <c r="K515" s="17">
        <v>2.9060402495312599E-2</v>
      </c>
      <c r="L515" s="17">
        <v>2.9610929670585501E-2</v>
      </c>
      <c r="M515" s="17"/>
      <c r="N515" s="17">
        <v>5.5729519918574097E-2</v>
      </c>
      <c r="O515" s="17">
        <v>4.6533568444597301E-2</v>
      </c>
      <c r="P515" s="17">
        <v>5.90047374412907E-2</v>
      </c>
      <c r="Q515" s="17">
        <v>5.4874353520708297E-2</v>
      </c>
      <c r="R515" s="17"/>
      <c r="S515" s="17">
        <v>8.1710883721882399E-2</v>
      </c>
      <c r="T515" s="17">
        <v>4.4714913582950801E-2</v>
      </c>
      <c r="U515" s="17">
        <v>3.8778567494122299E-2</v>
      </c>
      <c r="V515" s="17">
        <v>4.8144945655427401E-2</v>
      </c>
      <c r="W515" s="17">
        <v>4.2419297782653603E-2</v>
      </c>
      <c r="X515" s="17">
        <v>6.1720624212900997E-2</v>
      </c>
      <c r="Y515" s="17">
        <v>2.06182504226247E-2</v>
      </c>
      <c r="Z515" s="17">
        <v>7.7282098242301395E-2</v>
      </c>
      <c r="AA515" s="17">
        <v>4.8856587203263899E-2</v>
      </c>
      <c r="AB515" s="17">
        <v>6.0584125190482403E-2</v>
      </c>
      <c r="AC515" s="17">
        <v>7.4102750426798702E-2</v>
      </c>
      <c r="AD515" s="17">
        <v>4.6516613592547502E-2</v>
      </c>
      <c r="AE515" s="17"/>
      <c r="AF515" s="17">
        <v>5.1156798813349898E-2</v>
      </c>
      <c r="AG515" s="17">
        <v>5.7919582701166802E-2</v>
      </c>
      <c r="AH515" s="17"/>
      <c r="AI515" s="17">
        <v>6.5749146928481703E-2</v>
      </c>
      <c r="AJ515" s="17">
        <v>4.7944853435222902E-2</v>
      </c>
      <c r="AK515" s="17"/>
      <c r="AL515" s="17">
        <v>5.4962218210403702E-2</v>
      </c>
      <c r="AM515" s="17">
        <v>5.36207798705685E-2</v>
      </c>
      <c r="AN515" s="17"/>
      <c r="AO515" s="17">
        <v>6.4497671659730305E-2</v>
      </c>
      <c r="AP515" s="17">
        <v>5.29469425080741E-2</v>
      </c>
      <c r="AQ515" s="17"/>
      <c r="AR515" s="17">
        <v>8.2563213932062798E-2</v>
      </c>
      <c r="AS515" s="17">
        <v>4.7005688868026502E-2</v>
      </c>
      <c r="AT515" s="17">
        <v>4.1373661057360199E-2</v>
      </c>
      <c r="AU515" s="17">
        <v>1.9651208642712401E-2</v>
      </c>
    </row>
    <row r="516" spans="2:47" x14ac:dyDescent="0.3">
      <c r="B516" t="s">
        <v>166</v>
      </c>
      <c r="C516" s="17">
        <v>0.12743369742161501</v>
      </c>
      <c r="D516" s="17">
        <v>0.15099655678919399</v>
      </c>
      <c r="E516" s="17">
        <v>0.104193703068923</v>
      </c>
      <c r="F516" s="17"/>
      <c r="G516" s="17">
        <v>0.15458742720396401</v>
      </c>
      <c r="H516" s="17">
        <v>0.17911835768789</v>
      </c>
      <c r="I516" s="17">
        <v>0.166477297935098</v>
      </c>
      <c r="J516" s="17">
        <v>0.11087114387427099</v>
      </c>
      <c r="K516" s="17">
        <v>8.4625512027177704E-2</v>
      </c>
      <c r="L516" s="17">
        <v>7.7845265493892493E-2</v>
      </c>
      <c r="M516" s="17"/>
      <c r="N516" s="17">
        <v>0.12619947255348499</v>
      </c>
      <c r="O516" s="17">
        <v>0.13434763096615801</v>
      </c>
      <c r="P516" s="17">
        <v>0.14531428782316599</v>
      </c>
      <c r="Q516" s="17">
        <v>0.105304685803779</v>
      </c>
      <c r="R516" s="17"/>
      <c r="S516" s="17">
        <v>0.14439372884243101</v>
      </c>
      <c r="T516" s="17">
        <v>0.104218555349446</v>
      </c>
      <c r="U516" s="17">
        <v>0.13262231964232599</v>
      </c>
      <c r="V516" s="17">
        <v>0.133676732299431</v>
      </c>
      <c r="W516" s="17">
        <v>0.152632956046938</v>
      </c>
      <c r="X516" s="17">
        <v>0.13787752884566501</v>
      </c>
      <c r="Y516" s="17">
        <v>0.12532631725141999</v>
      </c>
      <c r="Z516" s="17">
        <v>0.17339552723649199</v>
      </c>
      <c r="AA516" s="17">
        <v>0.129931038640381</v>
      </c>
      <c r="AB516" s="17">
        <v>9.5861811807487998E-2</v>
      </c>
      <c r="AC516" s="17">
        <v>0.101081827501177</v>
      </c>
      <c r="AD516" s="17">
        <v>0.10027096097496301</v>
      </c>
      <c r="AE516" s="17"/>
      <c r="AF516" s="17">
        <v>0.11535953011408701</v>
      </c>
      <c r="AG516" s="17">
        <v>0.143481180609521</v>
      </c>
      <c r="AH516" s="17"/>
      <c r="AI516" s="17">
        <v>0.14706011932170801</v>
      </c>
      <c r="AJ516" s="17">
        <v>0.117636868453109</v>
      </c>
      <c r="AK516" s="17"/>
      <c r="AL516" s="17">
        <v>0.14542284859782401</v>
      </c>
      <c r="AM516" s="17">
        <v>0.12326792711554201</v>
      </c>
      <c r="AN516" s="17"/>
      <c r="AO516" s="17">
        <v>0.15524260002910301</v>
      </c>
      <c r="AP516" s="17">
        <v>0.125009817824976</v>
      </c>
      <c r="AQ516" s="17"/>
      <c r="AR516" s="17">
        <v>0.169885329888526</v>
      </c>
      <c r="AS516" s="17">
        <v>9.8456847356843097E-2</v>
      </c>
      <c r="AT516" s="17">
        <v>0.12634891538587201</v>
      </c>
      <c r="AU516" s="17">
        <v>7.2930459381677096E-2</v>
      </c>
    </row>
    <row r="517" spans="2:47" x14ac:dyDescent="0.3">
      <c r="B517" t="s">
        <v>167</v>
      </c>
      <c r="C517" s="17">
        <v>8.3176594194094206E-2</v>
      </c>
      <c r="D517" s="17">
        <v>9.8182948239749601E-2</v>
      </c>
      <c r="E517" s="17">
        <v>6.8477122717439207E-2</v>
      </c>
      <c r="F517" s="17"/>
      <c r="G517" s="17">
        <v>9.7231532569933499E-2</v>
      </c>
      <c r="H517" s="17">
        <v>0.111778310167927</v>
      </c>
      <c r="I517" s="17">
        <v>7.7713285985992794E-2</v>
      </c>
      <c r="J517" s="17">
        <v>7.2694040500853402E-2</v>
      </c>
      <c r="K517" s="17">
        <v>7.5966005095925507E-2</v>
      </c>
      <c r="L517" s="17">
        <v>6.8423629281376505E-2</v>
      </c>
      <c r="M517" s="17"/>
      <c r="N517" s="17">
        <v>8.4692340500305399E-2</v>
      </c>
      <c r="O517" s="17">
        <v>7.7242497937376697E-2</v>
      </c>
      <c r="P517" s="17">
        <v>7.6902376081401699E-2</v>
      </c>
      <c r="Q517" s="17">
        <v>9.4429840492751202E-2</v>
      </c>
      <c r="R517" s="17"/>
      <c r="S517" s="17">
        <v>8.6953858888781599E-2</v>
      </c>
      <c r="T517" s="17">
        <v>8.3284033610208405E-2</v>
      </c>
      <c r="U517" s="17">
        <v>0.104762444825218</v>
      </c>
      <c r="V517" s="17">
        <v>8.4214350307931701E-2</v>
      </c>
      <c r="W517" s="17">
        <v>8.7147246035967602E-2</v>
      </c>
      <c r="X517" s="17">
        <v>8.5069845194771704E-2</v>
      </c>
      <c r="Y517" s="17">
        <v>6.0557074914109103E-2</v>
      </c>
      <c r="Z517" s="17">
        <v>9.7115343969384205E-2</v>
      </c>
      <c r="AA517" s="17">
        <v>7.7727367694037597E-2</v>
      </c>
      <c r="AB517" s="17">
        <v>8.1208521937240902E-2</v>
      </c>
      <c r="AC517" s="17">
        <v>7.6657090461367206E-2</v>
      </c>
      <c r="AD517" s="17">
        <v>6.8018494275204094E-2</v>
      </c>
      <c r="AE517" s="17"/>
      <c r="AF517" s="17">
        <v>7.6505950268413697E-2</v>
      </c>
      <c r="AG517" s="17">
        <v>9.2716171095589495E-2</v>
      </c>
      <c r="AH517" s="17"/>
      <c r="AI517" s="17">
        <v>8.5011170671328198E-2</v>
      </c>
      <c r="AJ517" s="17">
        <v>8.2260837258438996E-2</v>
      </c>
      <c r="AK517" s="17"/>
      <c r="AL517" s="17">
        <v>7.2626888930602193E-2</v>
      </c>
      <c r="AM517" s="17">
        <v>8.5619602677040094E-2</v>
      </c>
      <c r="AN517" s="17"/>
      <c r="AO517" s="17">
        <v>7.7690724909193196E-2</v>
      </c>
      <c r="AP517" s="17">
        <v>8.3654753538142598E-2</v>
      </c>
      <c r="AQ517" s="17"/>
      <c r="AR517" s="17">
        <v>0.103433827355165</v>
      </c>
      <c r="AS517" s="17">
        <v>6.9344898223425905E-2</v>
      </c>
      <c r="AT517" s="17">
        <v>8.0119535933943303E-2</v>
      </c>
      <c r="AU517" s="17">
        <v>6.2467799990822699E-2</v>
      </c>
    </row>
    <row r="518" spans="2:47" x14ac:dyDescent="0.3">
      <c r="B518" t="s">
        <v>168</v>
      </c>
      <c r="C518" s="17">
        <v>0.152066292428437</v>
      </c>
      <c r="D518" s="17">
        <v>0.15773940841058601</v>
      </c>
      <c r="E518" s="17">
        <v>0.14549277250363199</v>
      </c>
      <c r="F518" s="17"/>
      <c r="G518" s="17">
        <v>0.161110277774065</v>
      </c>
      <c r="H518" s="17">
        <v>0.18184152424038499</v>
      </c>
      <c r="I518" s="17">
        <v>0.163970171528494</v>
      </c>
      <c r="J518" s="17">
        <v>0.16601436870918601</v>
      </c>
      <c r="K518" s="17">
        <v>0.13484084154634099</v>
      </c>
      <c r="L518" s="17">
        <v>0.112465574226926</v>
      </c>
      <c r="M518" s="17"/>
      <c r="N518" s="17">
        <v>0.14266566290474</v>
      </c>
      <c r="O518" s="17">
        <v>0.167005102346686</v>
      </c>
      <c r="P518" s="17">
        <v>0.159536458403158</v>
      </c>
      <c r="Q518" s="17">
        <v>0.14141905850283201</v>
      </c>
      <c r="R518" s="17"/>
      <c r="S518" s="17">
        <v>0.169967389626487</v>
      </c>
      <c r="T518" s="17">
        <v>0.15099095125768799</v>
      </c>
      <c r="U518" s="17">
        <v>0.14915084956347899</v>
      </c>
      <c r="V518" s="17">
        <v>0.16584372111416601</v>
      </c>
      <c r="W518" s="17">
        <v>0.144490629130412</v>
      </c>
      <c r="X518" s="17">
        <v>0.15889837373712701</v>
      </c>
      <c r="Y518" s="17">
        <v>0.16432655723801601</v>
      </c>
      <c r="Z518" s="17">
        <v>0.106098594094546</v>
      </c>
      <c r="AA518" s="17">
        <v>0.14112477796248399</v>
      </c>
      <c r="AB518" s="17">
        <v>0.14173990396290301</v>
      </c>
      <c r="AC518" s="17">
        <v>0.164745776141202</v>
      </c>
      <c r="AD518" s="17">
        <v>0.1152818665324</v>
      </c>
      <c r="AE518" s="17"/>
      <c r="AF518" s="17">
        <v>0.15251066118430101</v>
      </c>
      <c r="AG518" s="17">
        <v>0.15238729177340299</v>
      </c>
      <c r="AH518" s="17"/>
      <c r="AI518" s="17">
        <v>0.16258756370892299</v>
      </c>
      <c r="AJ518" s="17">
        <v>0.146814438789966</v>
      </c>
      <c r="AK518" s="17"/>
      <c r="AL518" s="17">
        <v>0.16603790720373099</v>
      </c>
      <c r="AM518" s="17">
        <v>0.14883086806690399</v>
      </c>
      <c r="AN518" s="17"/>
      <c r="AO518" s="17">
        <v>0.16156683435896799</v>
      </c>
      <c r="AP518" s="17">
        <v>0.151238206183271</v>
      </c>
      <c r="AQ518" s="17"/>
      <c r="AR518" s="17">
        <v>0.172965595240436</v>
      </c>
      <c r="AS518" s="17">
        <v>0.14986243309092501</v>
      </c>
      <c r="AT518" s="17">
        <v>0.151762874986764</v>
      </c>
      <c r="AU518" s="17">
        <v>0.103975420327492</v>
      </c>
    </row>
    <row r="519" spans="2:47" x14ac:dyDescent="0.3">
      <c r="B519" t="s">
        <v>169</v>
      </c>
      <c r="C519" s="17">
        <v>0.102638786158867</v>
      </c>
      <c r="D519" s="17">
        <v>0.10306765493171299</v>
      </c>
      <c r="E519" s="17">
        <v>0.102218196613145</v>
      </c>
      <c r="F519" s="17"/>
      <c r="G519" s="17">
        <v>8.1156837488525493E-2</v>
      </c>
      <c r="H519" s="17">
        <v>9.1965921559649E-2</v>
      </c>
      <c r="I519" s="17">
        <v>0.11237757137964299</v>
      </c>
      <c r="J519" s="17">
        <v>9.9116950789927993E-2</v>
      </c>
      <c r="K519" s="17">
        <v>0.112652490813758</v>
      </c>
      <c r="L519" s="17">
        <v>0.113747786039441</v>
      </c>
      <c r="M519" s="17"/>
      <c r="N519" s="17">
        <v>0.119555225427644</v>
      </c>
      <c r="O519" s="17">
        <v>0.10838914617845299</v>
      </c>
      <c r="P519" s="17">
        <v>8.0581924396078003E-2</v>
      </c>
      <c r="Q519" s="17">
        <v>9.8190298386583899E-2</v>
      </c>
      <c r="R519" s="17"/>
      <c r="S519" s="17">
        <v>7.9580406534647194E-2</v>
      </c>
      <c r="T519" s="17">
        <v>0.13097567470345201</v>
      </c>
      <c r="U519" s="17">
        <v>0.111256173766209</v>
      </c>
      <c r="V519" s="17">
        <v>0.12948522893029801</v>
      </c>
      <c r="W519" s="17">
        <v>0.101221084170979</v>
      </c>
      <c r="X519" s="17">
        <v>9.8368523838142194E-2</v>
      </c>
      <c r="Y519" s="17">
        <v>0.106699129627697</v>
      </c>
      <c r="Z519" s="17">
        <v>0.103129114019991</v>
      </c>
      <c r="AA519" s="17">
        <v>8.8070573663537099E-2</v>
      </c>
      <c r="AB519" s="17">
        <v>9.6317834440780903E-2</v>
      </c>
      <c r="AC519" s="17">
        <v>6.4548393022935205E-2</v>
      </c>
      <c r="AD519" s="17">
        <v>0.124253791695131</v>
      </c>
      <c r="AE519" s="17"/>
      <c r="AF519" s="17">
        <v>0.107577770283475</v>
      </c>
      <c r="AG519" s="17">
        <v>9.6906901578102306E-2</v>
      </c>
      <c r="AH519" s="17"/>
      <c r="AI519" s="17">
        <v>0.11487962258237799</v>
      </c>
      <c r="AJ519" s="17">
        <v>9.6528585253014706E-2</v>
      </c>
      <c r="AK519" s="17"/>
      <c r="AL519" s="17">
        <v>0.113793786971706</v>
      </c>
      <c r="AM519" s="17">
        <v>0.10005560862618899</v>
      </c>
      <c r="AN519" s="17"/>
      <c r="AO519" s="17">
        <v>9.4019815660839098E-2</v>
      </c>
      <c r="AP519" s="17">
        <v>0.10339003287395999</v>
      </c>
      <c r="AQ519" s="17"/>
      <c r="AR519" s="17">
        <v>9.9290091757143803E-2</v>
      </c>
      <c r="AS519" s="17">
        <v>0.116133355790385</v>
      </c>
      <c r="AT519" s="17">
        <v>0.102994729915401</v>
      </c>
      <c r="AU519" s="17">
        <v>8.7066083640771896E-2</v>
      </c>
    </row>
    <row r="520" spans="2:47" x14ac:dyDescent="0.3">
      <c r="B520" t="s">
        <v>170</v>
      </c>
      <c r="C520" s="17">
        <v>0.19052346062987699</v>
      </c>
      <c r="D520" s="17">
        <v>0.177406275811545</v>
      </c>
      <c r="E520" s="17">
        <v>0.204030455980276</v>
      </c>
      <c r="F520" s="17"/>
      <c r="G520" s="17">
        <v>0.114111447549687</v>
      </c>
      <c r="H520" s="17">
        <v>0.13801578134790499</v>
      </c>
      <c r="I520" s="17">
        <v>0.19802491291527</v>
      </c>
      <c r="J520" s="17">
        <v>0.225386613067807</v>
      </c>
      <c r="K520" s="17">
        <v>0.25947914128008198</v>
      </c>
      <c r="L520" s="17">
        <v>0.20320482127689199</v>
      </c>
      <c r="M520" s="17"/>
      <c r="N520" s="17">
        <v>0.21096989235297101</v>
      </c>
      <c r="O520" s="17">
        <v>0.18814897431342301</v>
      </c>
      <c r="P520" s="17">
        <v>0.20204923917338499</v>
      </c>
      <c r="Q520" s="17">
        <v>0.16275727596704601</v>
      </c>
      <c r="R520" s="17"/>
      <c r="S520" s="17">
        <v>0.15245711003875201</v>
      </c>
      <c r="T520" s="17">
        <v>0.22851982843648599</v>
      </c>
      <c r="U520" s="17">
        <v>0.166254256270676</v>
      </c>
      <c r="V520" s="17">
        <v>0.181138907125344</v>
      </c>
      <c r="W520" s="17">
        <v>0.19075108773353999</v>
      </c>
      <c r="X520" s="17">
        <v>0.145187607962562</v>
      </c>
      <c r="Y520" s="17">
        <v>0.23396208771006999</v>
      </c>
      <c r="Z520" s="17">
        <v>0.181491434327607</v>
      </c>
      <c r="AA520" s="17">
        <v>0.188410408967945</v>
      </c>
      <c r="AB520" s="17">
        <v>0.21217305866098099</v>
      </c>
      <c r="AC520" s="17">
        <v>0.22562241378035999</v>
      </c>
      <c r="AD520" s="17">
        <v>0.211998058884206</v>
      </c>
      <c r="AE520" s="17"/>
      <c r="AF520" s="17">
        <v>0.19634410167583199</v>
      </c>
      <c r="AG520" s="17">
        <v>0.183874975900117</v>
      </c>
      <c r="AH520" s="17"/>
      <c r="AI520" s="17">
        <v>0.176450213152966</v>
      </c>
      <c r="AJ520" s="17">
        <v>0.197548337566926</v>
      </c>
      <c r="AK520" s="17"/>
      <c r="AL520" s="17">
        <v>0.18058865370209901</v>
      </c>
      <c r="AM520" s="17">
        <v>0.192824076333804</v>
      </c>
      <c r="AN520" s="17"/>
      <c r="AO520" s="17">
        <v>0.17619127831794801</v>
      </c>
      <c r="AP520" s="17">
        <v>0.19177268231875599</v>
      </c>
      <c r="AQ520" s="17"/>
      <c r="AR520" s="17">
        <v>0.15371608717058799</v>
      </c>
      <c r="AS520" s="17">
        <v>0.22119148204582001</v>
      </c>
      <c r="AT520" s="17">
        <v>0.21685293547801501</v>
      </c>
      <c r="AU520" s="17">
        <v>0.17532429275253</v>
      </c>
    </row>
    <row r="521" spans="2:47" x14ac:dyDescent="0.3">
      <c r="B521" t="s">
        <v>171</v>
      </c>
      <c r="C521" s="17">
        <v>5.3221981724574902E-2</v>
      </c>
      <c r="D521" s="17">
        <v>4.4294828500880297E-2</v>
      </c>
      <c r="E521" s="17">
        <v>6.2123478485340403E-2</v>
      </c>
      <c r="F521" s="17"/>
      <c r="G521" s="17">
        <v>2.7802850838871601E-2</v>
      </c>
      <c r="H521" s="17">
        <v>2.9927353561332502E-2</v>
      </c>
      <c r="I521" s="17">
        <v>5.5135410803520898E-2</v>
      </c>
      <c r="J521" s="17">
        <v>5.3919127635182897E-2</v>
      </c>
      <c r="K521" s="17">
        <v>7.8275911993348601E-2</v>
      </c>
      <c r="L521" s="17">
        <v>7.0059361099421E-2</v>
      </c>
      <c r="M521" s="17"/>
      <c r="N521" s="17">
        <v>5.1605510607109703E-2</v>
      </c>
      <c r="O521" s="17">
        <v>5.7864262740944902E-2</v>
      </c>
      <c r="P521" s="17">
        <v>5.3455634380683001E-2</v>
      </c>
      <c r="Q521" s="17">
        <v>4.9933532931412603E-2</v>
      </c>
      <c r="R521" s="17"/>
      <c r="S521" s="17">
        <v>5.7575003565247501E-2</v>
      </c>
      <c r="T521" s="17">
        <v>5.4315557825429503E-2</v>
      </c>
      <c r="U521" s="17">
        <v>5.0226764204912698E-2</v>
      </c>
      <c r="V521" s="17">
        <v>5.7471919314645299E-2</v>
      </c>
      <c r="W521" s="17">
        <v>4.4015274104557599E-2</v>
      </c>
      <c r="X521" s="17">
        <v>4.6657937684832999E-2</v>
      </c>
      <c r="Y521" s="17">
        <v>4.3474262685453097E-2</v>
      </c>
      <c r="Z521" s="17">
        <v>4.90460492265061E-2</v>
      </c>
      <c r="AA521" s="17">
        <v>5.9290764877443398E-2</v>
      </c>
      <c r="AB521" s="17">
        <v>4.8613611434427398E-2</v>
      </c>
      <c r="AC521" s="17">
        <v>5.62999606824926E-2</v>
      </c>
      <c r="AD521" s="17">
        <v>8.2551988986312802E-2</v>
      </c>
      <c r="AE521" s="17"/>
      <c r="AF521" s="17">
        <v>5.4347376592340103E-2</v>
      </c>
      <c r="AG521" s="17">
        <v>5.121547145969E-2</v>
      </c>
      <c r="AH521" s="17"/>
      <c r="AI521" s="17">
        <v>4.3299867377143503E-2</v>
      </c>
      <c r="AJ521" s="17">
        <v>5.8174757006924399E-2</v>
      </c>
      <c r="AK521" s="17"/>
      <c r="AL521" s="17">
        <v>5.2733303774099301E-2</v>
      </c>
      <c r="AM521" s="17">
        <v>5.3335145490634998E-2</v>
      </c>
      <c r="AN521" s="17"/>
      <c r="AO521" s="17">
        <v>7.2570921443704695E-2</v>
      </c>
      <c r="AP521" s="17">
        <v>5.1535489421596498E-2</v>
      </c>
      <c r="AQ521" s="17"/>
      <c r="AR521" s="17">
        <v>2.7849242750963E-2</v>
      </c>
      <c r="AS521" s="17">
        <v>8.5653323126255093E-2</v>
      </c>
      <c r="AT521" s="17">
        <v>5.4024236481800901E-2</v>
      </c>
      <c r="AU521" s="17">
        <v>5.9444175421893002E-2</v>
      </c>
    </row>
    <row r="522" spans="2:47" x14ac:dyDescent="0.3">
      <c r="B522" t="s">
        <v>172</v>
      </c>
      <c r="C522" s="17">
        <v>0.110205415418883</v>
      </c>
      <c r="D522" s="17">
        <v>8.8420517991893294E-2</v>
      </c>
      <c r="E522" s="17">
        <v>0.13185282944261101</v>
      </c>
      <c r="F522" s="17"/>
      <c r="G522" s="17">
        <v>7.5468306561276802E-2</v>
      </c>
      <c r="H522" s="17">
        <v>4.9015982430544697E-2</v>
      </c>
      <c r="I522" s="17">
        <v>9.1739511342090393E-2</v>
      </c>
      <c r="J522" s="17">
        <v>0.124470655959434</v>
      </c>
      <c r="K522" s="17">
        <v>0.11652157709588599</v>
      </c>
      <c r="L522" s="17">
        <v>0.18207522548253899</v>
      </c>
      <c r="M522" s="17"/>
      <c r="N522" s="17">
        <v>0.106282614257769</v>
      </c>
      <c r="O522" s="17">
        <v>0.11007075792653601</v>
      </c>
      <c r="P522" s="17">
        <v>9.4359623430783801E-2</v>
      </c>
      <c r="Q522" s="17">
        <v>0.12663741994297401</v>
      </c>
      <c r="R522" s="17"/>
      <c r="S522" s="17">
        <v>9.6175935595323003E-2</v>
      </c>
      <c r="T522" s="17">
        <v>0.100127823406957</v>
      </c>
      <c r="U522" s="17">
        <v>0.104332784850031</v>
      </c>
      <c r="V522" s="17">
        <v>0.100747891510424</v>
      </c>
      <c r="W522" s="17">
        <v>8.5399192269337607E-2</v>
      </c>
      <c r="X522" s="17">
        <v>0.109416251213913</v>
      </c>
      <c r="Y522" s="17">
        <v>0.121703700799981</v>
      </c>
      <c r="Z522" s="17">
        <v>0.12795795470733801</v>
      </c>
      <c r="AA522" s="17">
        <v>0.137087963516104</v>
      </c>
      <c r="AB522" s="17">
        <v>0.133879284163925</v>
      </c>
      <c r="AC522" s="17">
        <v>0.105742715183163</v>
      </c>
      <c r="AD522" s="17">
        <v>0.107292800811575</v>
      </c>
      <c r="AE522" s="17"/>
      <c r="AF522" s="17">
        <v>0.12764819810608299</v>
      </c>
      <c r="AG522" s="17">
        <v>8.6932636127086793E-2</v>
      </c>
      <c r="AH522" s="17"/>
      <c r="AI522" s="17">
        <v>0.100815615198285</v>
      </c>
      <c r="AJ522" s="17">
        <v>0.114892477955188</v>
      </c>
      <c r="AK522" s="17"/>
      <c r="AL522" s="17">
        <v>0.101041528573995</v>
      </c>
      <c r="AM522" s="17">
        <v>0.112327508192062</v>
      </c>
      <c r="AN522" s="17"/>
      <c r="AO522" s="17">
        <v>0.11071452700791801</v>
      </c>
      <c r="AP522" s="17">
        <v>0.110161040234055</v>
      </c>
      <c r="AQ522" s="17"/>
      <c r="AR522" s="17">
        <v>7.0850830045742705E-2</v>
      </c>
      <c r="AS522" s="17">
        <v>0.13071135223327399</v>
      </c>
      <c r="AT522" s="17">
        <v>0.112295267157471</v>
      </c>
      <c r="AU522" s="17">
        <v>0.16942372718170601</v>
      </c>
    </row>
    <row r="523" spans="2:47" x14ac:dyDescent="0.3">
      <c r="B523" t="s">
        <v>173</v>
      </c>
      <c r="C523" s="17">
        <v>6.3398921507881706E-2</v>
      </c>
      <c r="D523" s="17">
        <v>5.96469851701645E-2</v>
      </c>
      <c r="E523" s="17">
        <v>6.7296242465085407E-2</v>
      </c>
      <c r="F523" s="17"/>
      <c r="G523" s="17">
        <v>4.6167666957548002E-2</v>
      </c>
      <c r="H523" s="17">
        <v>3.07565836557772E-2</v>
      </c>
      <c r="I523" s="17">
        <v>4.2397719082780803E-2</v>
      </c>
      <c r="J523" s="17">
        <v>6.6478126143697899E-2</v>
      </c>
      <c r="K523" s="17">
        <v>7.2862956173297397E-2</v>
      </c>
      <c r="L523" s="17">
        <v>0.109536084942428</v>
      </c>
      <c r="M523" s="17"/>
      <c r="N523" s="17">
        <v>5.9476161509664102E-2</v>
      </c>
      <c r="O523" s="17">
        <v>5.6286929262952499E-2</v>
      </c>
      <c r="P523" s="17">
        <v>4.9211518636976002E-2</v>
      </c>
      <c r="Q523" s="17">
        <v>8.4237478501004104E-2</v>
      </c>
      <c r="R523" s="17"/>
      <c r="S523" s="17">
        <v>6.4546950863621499E-2</v>
      </c>
      <c r="T523" s="17">
        <v>6.7945322001128905E-2</v>
      </c>
      <c r="U523" s="17">
        <v>7.6426811839996805E-2</v>
      </c>
      <c r="V523" s="17">
        <v>4.9368989587148603E-2</v>
      </c>
      <c r="W523" s="17">
        <v>7.3239165970490794E-2</v>
      </c>
      <c r="X523" s="17">
        <v>3.3064460626421099E-2</v>
      </c>
      <c r="Y523" s="17">
        <v>6.62511843255678E-2</v>
      </c>
      <c r="Z523" s="17">
        <v>3.2364349806559202E-2</v>
      </c>
      <c r="AA523" s="17">
        <v>6.7917715395548306E-2</v>
      </c>
      <c r="AB523" s="17">
        <v>6.9441761402517996E-2</v>
      </c>
      <c r="AC523" s="17">
        <v>5.9874797636376702E-2</v>
      </c>
      <c r="AD523" s="17">
        <v>0.118404802010087</v>
      </c>
      <c r="AE523" s="17"/>
      <c r="AF523" s="17">
        <v>6.4295015760353097E-2</v>
      </c>
      <c r="AG523" s="17">
        <v>6.11977484427687E-2</v>
      </c>
      <c r="AH523" s="17"/>
      <c r="AI523" s="17">
        <v>4.25215377742858E-2</v>
      </c>
      <c r="AJ523" s="17">
        <v>7.3820187227586598E-2</v>
      </c>
      <c r="AK523" s="17"/>
      <c r="AL523" s="17">
        <v>5.5231379618677003E-2</v>
      </c>
      <c r="AM523" s="17">
        <v>6.5290289429713003E-2</v>
      </c>
      <c r="AN523" s="17"/>
      <c r="AO523" s="17">
        <v>3.2036997816600903E-2</v>
      </c>
      <c r="AP523" s="17">
        <v>6.6132489531748606E-2</v>
      </c>
      <c r="AQ523" s="17"/>
      <c r="AR523" s="17">
        <v>2.2524093960830299E-2</v>
      </c>
      <c r="AS523" s="17">
        <v>6.0009356190371302E-2</v>
      </c>
      <c r="AT523" s="17">
        <v>5.1961247983019099E-2</v>
      </c>
      <c r="AU523" s="17">
        <v>0.19578958846892999</v>
      </c>
    </row>
    <row r="524" spans="2:47" x14ac:dyDescent="0.3">
      <c r="B524" t="s">
        <v>155</v>
      </c>
      <c r="C524" s="17">
        <v>9.5614522634892701E-3</v>
      </c>
      <c r="D524" s="17">
        <v>1.15882120199101E-2</v>
      </c>
      <c r="E524" s="17">
        <v>7.6228994750732696E-3</v>
      </c>
      <c r="F524" s="17"/>
      <c r="G524" s="17">
        <v>2.3418108704260101E-3</v>
      </c>
      <c r="H524" s="17">
        <v>1.19291567868802E-2</v>
      </c>
      <c r="I524" s="17">
        <v>6.4149996324756198E-3</v>
      </c>
      <c r="J524" s="17">
        <v>4.0881741339948603E-3</v>
      </c>
      <c r="K524" s="17">
        <v>1.2855124933854699E-2</v>
      </c>
      <c r="L524" s="17">
        <v>1.7203784882509801E-2</v>
      </c>
      <c r="M524" s="17"/>
      <c r="N524" s="17">
        <v>6.8169769558159799E-3</v>
      </c>
      <c r="O524" s="17">
        <v>1.4677483348138299E-2</v>
      </c>
      <c r="P524" s="17">
        <v>6.5624969677718602E-3</v>
      </c>
      <c r="Q524" s="17">
        <v>9.9828542417424292E-3</v>
      </c>
      <c r="R524" s="17"/>
      <c r="S524" s="17">
        <v>4.8913961702834897E-3</v>
      </c>
      <c r="T524" s="17">
        <v>9.3702846052422899E-3</v>
      </c>
      <c r="U524" s="17">
        <v>2.3775912664044201E-2</v>
      </c>
      <c r="V524" s="17">
        <v>4.1664099683103896E-3</v>
      </c>
      <c r="W524" s="17">
        <v>5.6772901046044204E-3</v>
      </c>
      <c r="X524" s="17">
        <v>9.7296865301781093E-3</v>
      </c>
      <c r="Y524" s="17">
        <v>7.5274445001445797E-3</v>
      </c>
      <c r="Z524" s="17">
        <v>0</v>
      </c>
      <c r="AA524" s="17">
        <v>9.2394165735528496E-3</v>
      </c>
      <c r="AB524" s="17">
        <v>1.3797936979895099E-2</v>
      </c>
      <c r="AC524" s="17">
        <v>1.55344682551897E-2</v>
      </c>
      <c r="AD524" s="17">
        <v>1.5633542500197498E-2</v>
      </c>
      <c r="AE524" s="17"/>
      <c r="AF524" s="17">
        <v>1.07274690108758E-2</v>
      </c>
      <c r="AG524" s="17">
        <v>8.0893222440355204E-3</v>
      </c>
      <c r="AH524" s="17"/>
      <c r="AI524" s="17">
        <v>1.0307063245897599E-2</v>
      </c>
      <c r="AJ524" s="17">
        <v>9.1892691264468997E-3</v>
      </c>
      <c r="AK524" s="17"/>
      <c r="AL524" s="17">
        <v>1.10656146045902E-2</v>
      </c>
      <c r="AM524" s="17">
        <v>9.2131315031213096E-3</v>
      </c>
      <c r="AN524" s="17"/>
      <c r="AO524" s="17">
        <v>1.9723244363998001E-3</v>
      </c>
      <c r="AP524" s="17">
        <v>1.0222935830676801E-2</v>
      </c>
      <c r="AQ524" s="17"/>
      <c r="AR524" s="17">
        <v>2.6956564953960799E-3</v>
      </c>
      <c r="AS524" s="17">
        <v>7.7280891983665598E-3</v>
      </c>
      <c r="AT524" s="17">
        <v>1.1721080698272501E-2</v>
      </c>
      <c r="AU524" s="17">
        <v>2.5473025983068599E-2</v>
      </c>
    </row>
    <row r="525" spans="2:47" x14ac:dyDescent="0.3"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  <c r="AF525" s="17"/>
      <c r="AG525" s="17"/>
      <c r="AH525" s="17"/>
      <c r="AI525" s="17"/>
      <c r="AJ525" s="17"/>
      <c r="AK525" s="17"/>
      <c r="AL525" s="17"/>
      <c r="AM525" s="17"/>
      <c r="AN525" s="17"/>
      <c r="AO525" s="17"/>
      <c r="AP525" s="17"/>
      <c r="AQ525" s="17"/>
      <c r="AR525" s="17"/>
      <c r="AS525" s="17"/>
      <c r="AT525" s="17"/>
      <c r="AU525" s="17"/>
    </row>
    <row r="526" spans="2:47" x14ac:dyDescent="0.3">
      <c r="B526" s="6" t="s">
        <v>234</v>
      </c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7"/>
      <c r="AG526" s="17"/>
      <c r="AH526" s="17"/>
      <c r="AI526" s="17"/>
      <c r="AJ526" s="17"/>
      <c r="AK526" s="17"/>
      <c r="AL526" s="17"/>
      <c r="AM526" s="17"/>
      <c r="AN526" s="17"/>
      <c r="AO526" s="17"/>
      <c r="AP526" s="17"/>
      <c r="AQ526" s="17"/>
      <c r="AR526" s="17"/>
      <c r="AS526" s="17"/>
      <c r="AT526" s="17"/>
      <c r="AU526" s="17"/>
    </row>
    <row r="527" spans="2:47" x14ac:dyDescent="0.3">
      <c r="B527" s="24" t="s">
        <v>71</v>
      </c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  <c r="AE527" s="17"/>
      <c r="AF527" s="17"/>
      <c r="AG527" s="17"/>
      <c r="AH527" s="17"/>
      <c r="AI527" s="17"/>
      <c r="AJ527" s="17"/>
      <c r="AK527" s="17"/>
      <c r="AL527" s="17"/>
      <c r="AM527" s="17"/>
      <c r="AN527" s="17"/>
      <c r="AO527" s="17"/>
      <c r="AP527" s="17"/>
      <c r="AQ527" s="17"/>
      <c r="AR527" s="17"/>
      <c r="AS527" s="17"/>
      <c r="AT527" s="17"/>
      <c r="AU527" s="17"/>
    </row>
    <row r="528" spans="2:47" x14ac:dyDescent="0.3">
      <c r="B528" t="s">
        <v>164</v>
      </c>
      <c r="C528" s="17">
        <v>0.138975861478149</v>
      </c>
      <c r="D528" s="17">
        <v>0.12871263624655899</v>
      </c>
      <c r="E528" s="17">
        <v>0.14851349449222301</v>
      </c>
      <c r="F528" s="17"/>
      <c r="G528" s="17">
        <v>0.29031585534162602</v>
      </c>
      <c r="H528" s="17">
        <v>0.19714594483876199</v>
      </c>
      <c r="I528" s="17">
        <v>0.121550802811685</v>
      </c>
      <c r="J528" s="17">
        <v>7.2416199566344805E-2</v>
      </c>
      <c r="K528" s="17">
        <v>7.6458689872606594E-2</v>
      </c>
      <c r="L528" s="17">
        <v>0.10157257120032399</v>
      </c>
      <c r="M528" s="17"/>
      <c r="N528" s="17">
        <v>0.14705136319406301</v>
      </c>
      <c r="O528" s="17">
        <v>0.11693142970092001</v>
      </c>
      <c r="P528" s="17">
        <v>0.14863234493598701</v>
      </c>
      <c r="Q528" s="17">
        <v>0.14669106234306201</v>
      </c>
      <c r="R528" s="17"/>
      <c r="S528" s="17">
        <v>0.18499908693867601</v>
      </c>
      <c r="T528" s="17">
        <v>0.124925577205364</v>
      </c>
      <c r="U528" s="17">
        <v>0.111065161627315</v>
      </c>
      <c r="V528" s="17">
        <v>0.118718362844171</v>
      </c>
      <c r="W528" s="17">
        <v>0.18633150192356801</v>
      </c>
      <c r="X528" s="17">
        <v>0.17025804289802701</v>
      </c>
      <c r="Y528" s="17">
        <v>0.12549384743654901</v>
      </c>
      <c r="Z528" s="17">
        <v>0.173616464219117</v>
      </c>
      <c r="AA528" s="17">
        <v>0.11425209229892699</v>
      </c>
      <c r="AB528" s="17">
        <v>0.11982017462615301</v>
      </c>
      <c r="AC528" s="17">
        <v>0.11057163567714599</v>
      </c>
      <c r="AD528" s="17">
        <v>0.10148943900655499</v>
      </c>
      <c r="AE528" s="17"/>
      <c r="AF528" s="17">
        <v>0.126874426640355</v>
      </c>
      <c r="AG528" s="17">
        <v>0.15334060309953901</v>
      </c>
      <c r="AH528" s="17"/>
      <c r="AI528" s="17">
        <v>0.138870748146905</v>
      </c>
      <c r="AJ528" s="17">
        <v>0.13902833040670601</v>
      </c>
      <c r="AK528" s="17"/>
      <c r="AL528" s="17">
        <v>0.127515151811359</v>
      </c>
      <c r="AM528" s="17">
        <v>0.141629832393663</v>
      </c>
      <c r="AN528" s="17"/>
      <c r="AO528" s="17">
        <v>0.15151495808270299</v>
      </c>
      <c r="AP528" s="17">
        <v>0.13788292872747401</v>
      </c>
      <c r="AQ528" s="17"/>
      <c r="AR528" s="17">
        <v>0.20001079303330899</v>
      </c>
      <c r="AS528" s="17">
        <v>9.4532782579427002E-2</v>
      </c>
      <c r="AT528" s="17">
        <v>0.13460515052217301</v>
      </c>
      <c r="AU528" s="17">
        <v>7.1263019963010502E-2</v>
      </c>
    </row>
    <row r="529" spans="2:47" x14ac:dyDescent="0.3">
      <c r="B529" t="s">
        <v>165</v>
      </c>
      <c r="C529" s="17">
        <v>6.9057946547505994E-2</v>
      </c>
      <c r="D529" s="17">
        <v>7.3974633384777999E-2</v>
      </c>
      <c r="E529" s="17">
        <v>6.4529799905766197E-2</v>
      </c>
      <c r="F529" s="17"/>
      <c r="G529" s="17">
        <v>0.133291485830767</v>
      </c>
      <c r="H529" s="17">
        <v>0.109607671397914</v>
      </c>
      <c r="I529" s="17">
        <v>7.0017558906595598E-2</v>
      </c>
      <c r="J529" s="17">
        <v>3.5951673385476397E-2</v>
      </c>
      <c r="K529" s="17">
        <v>2.98604921073021E-2</v>
      </c>
      <c r="L529" s="17">
        <v>4.5925097521573199E-2</v>
      </c>
      <c r="M529" s="17"/>
      <c r="N529" s="17">
        <v>6.9749138322369605E-2</v>
      </c>
      <c r="O529" s="17">
        <v>6.88284643766017E-2</v>
      </c>
      <c r="P529" s="17">
        <v>8.70045861442552E-2</v>
      </c>
      <c r="Q529" s="17">
        <v>5.2864679696271198E-2</v>
      </c>
      <c r="R529" s="17"/>
      <c r="S529" s="17">
        <v>0.102771667367304</v>
      </c>
      <c r="T529" s="17">
        <v>7.08279748311057E-2</v>
      </c>
      <c r="U529" s="17">
        <v>4.2412819847927503E-2</v>
      </c>
      <c r="V529" s="17">
        <v>7.8899476686662307E-2</v>
      </c>
      <c r="W529" s="17">
        <v>6.8018462453921902E-2</v>
      </c>
      <c r="X529" s="17">
        <v>0.103141127499859</v>
      </c>
      <c r="Y529" s="17">
        <v>5.08880931974715E-2</v>
      </c>
      <c r="Z529" s="17">
        <v>7.0412038740865296E-2</v>
      </c>
      <c r="AA529" s="17">
        <v>6.0759445916561801E-2</v>
      </c>
      <c r="AB529" s="17">
        <v>5.4256055905051302E-2</v>
      </c>
      <c r="AC529" s="17">
        <v>2.7854907967739501E-2</v>
      </c>
      <c r="AD529" s="17">
        <v>3.6178997935118702E-2</v>
      </c>
      <c r="AE529" s="17"/>
      <c r="AF529" s="17">
        <v>6.5571932950498596E-2</v>
      </c>
      <c r="AG529" s="17">
        <v>7.3331113845286094E-2</v>
      </c>
      <c r="AH529" s="17"/>
      <c r="AI529" s="17">
        <v>6.9594912977251094E-2</v>
      </c>
      <c r="AJ529" s="17">
        <v>6.8789911533236894E-2</v>
      </c>
      <c r="AK529" s="17"/>
      <c r="AL529" s="17">
        <v>6.1323276501415801E-2</v>
      </c>
      <c r="AM529" s="17">
        <v>7.084907379357E-2</v>
      </c>
      <c r="AN529" s="17"/>
      <c r="AO529" s="17">
        <v>4.7761425284029199E-2</v>
      </c>
      <c r="AP529" s="17">
        <v>7.0914193954983301E-2</v>
      </c>
      <c r="AQ529" s="17"/>
      <c r="AR529" s="17">
        <v>9.0475758391841105E-2</v>
      </c>
      <c r="AS529" s="17">
        <v>5.1722807402135397E-2</v>
      </c>
      <c r="AT529" s="17">
        <v>7.4100392531140299E-2</v>
      </c>
      <c r="AU529" s="17">
        <v>3.4589934793652598E-2</v>
      </c>
    </row>
    <row r="530" spans="2:47" x14ac:dyDescent="0.3">
      <c r="B530" t="s">
        <v>166</v>
      </c>
      <c r="C530" s="17">
        <v>0.11870825923098199</v>
      </c>
      <c r="D530" s="17">
        <v>0.12546763764506599</v>
      </c>
      <c r="E530" s="17">
        <v>0.111786823227011</v>
      </c>
      <c r="F530" s="17"/>
      <c r="G530" s="17">
        <v>0.17245490709992201</v>
      </c>
      <c r="H530" s="17">
        <v>0.18237391538025499</v>
      </c>
      <c r="I530" s="17">
        <v>0.133729010698631</v>
      </c>
      <c r="J530" s="17">
        <v>9.8144228076536305E-2</v>
      </c>
      <c r="K530" s="17">
        <v>6.0706934570068198E-2</v>
      </c>
      <c r="L530" s="17">
        <v>7.4740717121150393E-2</v>
      </c>
      <c r="M530" s="17"/>
      <c r="N530" s="17">
        <v>0.15172304125912001</v>
      </c>
      <c r="O530" s="17">
        <v>0.11255993432360099</v>
      </c>
      <c r="P530" s="17">
        <v>0.111396519242627</v>
      </c>
      <c r="Q530" s="17">
        <v>9.5160672254741202E-2</v>
      </c>
      <c r="R530" s="17"/>
      <c r="S530" s="17">
        <v>0.195996386042225</v>
      </c>
      <c r="T530" s="17">
        <v>0.114263206760032</v>
      </c>
      <c r="U530" s="17">
        <v>0.101401344492013</v>
      </c>
      <c r="V530" s="17">
        <v>0.12776479583164899</v>
      </c>
      <c r="W530" s="17">
        <v>9.7610474509474104E-2</v>
      </c>
      <c r="X530" s="17">
        <v>9.0335088327833504E-2</v>
      </c>
      <c r="Y530" s="17">
        <v>7.3861722383039993E-2</v>
      </c>
      <c r="Z530" s="17">
        <v>9.4488519998764106E-2</v>
      </c>
      <c r="AA530" s="17">
        <v>0.13688492664632201</v>
      </c>
      <c r="AB530" s="17">
        <v>0.11189238964499799</v>
      </c>
      <c r="AC530" s="17">
        <v>8.9361904954334298E-2</v>
      </c>
      <c r="AD530" s="17">
        <v>8.5492926580190504E-2</v>
      </c>
      <c r="AE530" s="17"/>
      <c r="AF530" s="17">
        <v>0.114342964725168</v>
      </c>
      <c r="AG530" s="17">
        <v>0.124118736362184</v>
      </c>
      <c r="AH530" s="17"/>
      <c r="AI530" s="17">
        <v>0.13208275047121101</v>
      </c>
      <c r="AJ530" s="17">
        <v>0.112032177167308</v>
      </c>
      <c r="AK530" s="17"/>
      <c r="AL530" s="17">
        <v>0.11707959775909001</v>
      </c>
      <c r="AM530" s="17">
        <v>0.119085410411257</v>
      </c>
      <c r="AN530" s="17"/>
      <c r="AO530" s="17">
        <v>0.150588058562869</v>
      </c>
      <c r="AP530" s="17">
        <v>0.115929552130015</v>
      </c>
      <c r="AQ530" s="17"/>
      <c r="AR530" s="17">
        <v>0.155576416219803</v>
      </c>
      <c r="AS530" s="17">
        <v>9.8571161679286395E-2</v>
      </c>
      <c r="AT530" s="17">
        <v>0.102708863545351</v>
      </c>
      <c r="AU530" s="17">
        <v>9.4087809640883993E-2</v>
      </c>
    </row>
    <row r="531" spans="2:47" x14ac:dyDescent="0.3">
      <c r="B531" t="s">
        <v>167</v>
      </c>
      <c r="C531" s="17">
        <v>5.0079821521757502E-2</v>
      </c>
      <c r="D531" s="17">
        <v>5.9764731238082097E-2</v>
      </c>
      <c r="E531" s="17">
        <v>4.0833120278056897E-2</v>
      </c>
      <c r="F531" s="17"/>
      <c r="G531" s="17">
        <v>5.4171719676309897E-2</v>
      </c>
      <c r="H531" s="17">
        <v>9.2128333325535106E-2</v>
      </c>
      <c r="I531" s="17">
        <v>4.6543839394584903E-2</v>
      </c>
      <c r="J531" s="17">
        <v>4.5670357627715499E-2</v>
      </c>
      <c r="K531" s="17">
        <v>2.90214437962696E-2</v>
      </c>
      <c r="L531" s="17">
        <v>3.3782175217869699E-2</v>
      </c>
      <c r="M531" s="17"/>
      <c r="N531" s="17">
        <v>4.7731521430520403E-2</v>
      </c>
      <c r="O531" s="17">
        <v>4.9575942912611297E-2</v>
      </c>
      <c r="P531" s="17">
        <v>6.4694161594715402E-2</v>
      </c>
      <c r="Q531" s="17">
        <v>4.0240592707880198E-2</v>
      </c>
      <c r="R531" s="17"/>
      <c r="S531" s="17">
        <v>6.9455295317351201E-2</v>
      </c>
      <c r="T531" s="17">
        <v>6.14352431975521E-2</v>
      </c>
      <c r="U531" s="17">
        <v>4.1495900550901098E-2</v>
      </c>
      <c r="V531" s="17">
        <v>5.2876523854804E-2</v>
      </c>
      <c r="W531" s="17">
        <v>4.5015494852634397E-2</v>
      </c>
      <c r="X531" s="17">
        <v>3.5388466092115198E-2</v>
      </c>
      <c r="Y531" s="17">
        <v>4.9982345782285303E-2</v>
      </c>
      <c r="Z531" s="17">
        <v>4.4224455175577798E-2</v>
      </c>
      <c r="AA531" s="17">
        <v>5.4219673966709299E-2</v>
      </c>
      <c r="AB531" s="17">
        <v>3.7138258342290703E-2</v>
      </c>
      <c r="AC531" s="17">
        <v>3.0987905620835199E-2</v>
      </c>
      <c r="AD531" s="17">
        <v>4.43561055578756E-2</v>
      </c>
      <c r="AE531" s="17"/>
      <c r="AF531" s="17">
        <v>4.28931463246063E-2</v>
      </c>
      <c r="AG531" s="17">
        <v>6.0036906822844502E-2</v>
      </c>
      <c r="AH531" s="17"/>
      <c r="AI531" s="17">
        <v>5.04803578294988E-2</v>
      </c>
      <c r="AJ531" s="17">
        <v>4.9879887691607901E-2</v>
      </c>
      <c r="AK531" s="17"/>
      <c r="AL531" s="17">
        <v>6.0064063408885301E-2</v>
      </c>
      <c r="AM531" s="17">
        <v>4.7767758102275501E-2</v>
      </c>
      <c r="AN531" s="17"/>
      <c r="AO531" s="17">
        <v>5.7272002002640897E-2</v>
      </c>
      <c r="AP531" s="17">
        <v>4.94529366795535E-2</v>
      </c>
      <c r="AQ531" s="17"/>
      <c r="AR531" s="17">
        <v>6.4711317916363906E-2</v>
      </c>
      <c r="AS531" s="17">
        <v>4.53323646932597E-2</v>
      </c>
      <c r="AT531" s="17">
        <v>3.7410094519457301E-2</v>
      </c>
      <c r="AU531" s="17">
        <v>4.7890595980248397E-2</v>
      </c>
    </row>
    <row r="532" spans="2:47" x14ac:dyDescent="0.3">
      <c r="B532" t="s">
        <v>168</v>
      </c>
      <c r="C532" s="17">
        <v>6.4457621976414303E-2</v>
      </c>
      <c r="D532" s="17">
        <v>6.7507451107453695E-2</v>
      </c>
      <c r="E532" s="17">
        <v>6.1731096706119197E-2</v>
      </c>
      <c r="F532" s="17"/>
      <c r="G532" s="17">
        <v>9.18154759766453E-2</v>
      </c>
      <c r="H532" s="17">
        <v>7.7272533880371599E-2</v>
      </c>
      <c r="I532" s="17">
        <v>6.7230428185692206E-2</v>
      </c>
      <c r="J532" s="17">
        <v>6.7919378498575905E-2</v>
      </c>
      <c r="K532" s="17">
        <v>5.42526313093733E-2</v>
      </c>
      <c r="L532" s="17">
        <v>3.7728978968355899E-2</v>
      </c>
      <c r="M532" s="17"/>
      <c r="N532" s="17">
        <v>7.3553202802379203E-2</v>
      </c>
      <c r="O532" s="17">
        <v>6.7006555833920803E-2</v>
      </c>
      <c r="P532" s="17">
        <v>4.9184119669931303E-2</v>
      </c>
      <c r="Q532" s="17">
        <v>6.5266970735631105E-2</v>
      </c>
      <c r="R532" s="17"/>
      <c r="S532" s="17">
        <v>7.1860367906345493E-2</v>
      </c>
      <c r="T532" s="17">
        <v>4.2948965200119898E-2</v>
      </c>
      <c r="U532" s="17">
        <v>7.8502714617063402E-2</v>
      </c>
      <c r="V532" s="17">
        <v>6.2583421786232496E-2</v>
      </c>
      <c r="W532" s="17">
        <v>5.4198483404066397E-2</v>
      </c>
      <c r="X532" s="17">
        <v>8.2673488299365397E-2</v>
      </c>
      <c r="Y532" s="17">
        <v>6.2806193260771997E-2</v>
      </c>
      <c r="Z532" s="17">
        <v>5.30935713625139E-2</v>
      </c>
      <c r="AA532" s="17">
        <v>5.4199490124577698E-2</v>
      </c>
      <c r="AB532" s="17">
        <v>8.3658435739158404E-2</v>
      </c>
      <c r="AC532" s="17">
        <v>5.6049300970084599E-2</v>
      </c>
      <c r="AD532" s="17">
        <v>7.4185441099261895E-2</v>
      </c>
      <c r="AE532" s="17"/>
      <c r="AF532" s="17">
        <v>5.5993054945054299E-2</v>
      </c>
      <c r="AG532" s="17">
        <v>7.6229583018933803E-2</v>
      </c>
      <c r="AH532" s="17"/>
      <c r="AI532" s="17">
        <v>5.6417972706988902E-2</v>
      </c>
      <c r="AJ532" s="17">
        <v>6.8470735994867096E-2</v>
      </c>
      <c r="AK532" s="17"/>
      <c r="AL532" s="17">
        <v>6.6703161091184099E-2</v>
      </c>
      <c r="AM532" s="17">
        <v>6.3937619666477402E-2</v>
      </c>
      <c r="AN532" s="17"/>
      <c r="AO532" s="17">
        <v>6.25173542089517E-2</v>
      </c>
      <c r="AP532" s="17">
        <v>6.4626739597485203E-2</v>
      </c>
      <c r="AQ532" s="17"/>
      <c r="AR532" s="17">
        <v>6.0154102757357601E-2</v>
      </c>
      <c r="AS532" s="17">
        <v>6.8418738279369104E-2</v>
      </c>
      <c r="AT532" s="17">
        <v>7.2065758314759906E-2</v>
      </c>
      <c r="AU532" s="17">
        <v>5.2594807416171098E-2</v>
      </c>
    </row>
    <row r="533" spans="2:47" x14ac:dyDescent="0.3">
      <c r="B533" t="s">
        <v>169</v>
      </c>
      <c r="C533" s="17">
        <v>3.4912934838641899E-2</v>
      </c>
      <c r="D533" s="17">
        <v>4.2889281891889099E-2</v>
      </c>
      <c r="E533" s="17">
        <v>2.6736907758028498E-2</v>
      </c>
      <c r="F533" s="17"/>
      <c r="G533" s="17">
        <v>3.86075469590553E-2</v>
      </c>
      <c r="H533" s="17">
        <v>3.10553221989729E-2</v>
      </c>
      <c r="I533" s="17">
        <v>2.66878736454817E-2</v>
      </c>
      <c r="J533" s="17">
        <v>3.9809710615870998E-2</v>
      </c>
      <c r="K533" s="17">
        <v>4.2002515725175701E-2</v>
      </c>
      <c r="L533" s="17">
        <v>3.35752417461768E-2</v>
      </c>
      <c r="M533" s="17"/>
      <c r="N533" s="17">
        <v>3.4186457657265502E-2</v>
      </c>
      <c r="O533" s="17">
        <v>3.72712741834249E-2</v>
      </c>
      <c r="P533" s="17">
        <v>3.5688421896591903E-2</v>
      </c>
      <c r="Q533" s="17">
        <v>3.3069519591939503E-2</v>
      </c>
      <c r="R533" s="17"/>
      <c r="S533" s="17">
        <v>3.6631143492649502E-2</v>
      </c>
      <c r="T533" s="17">
        <v>4.0143151185425503E-2</v>
      </c>
      <c r="U533" s="17">
        <v>4.90264467323469E-2</v>
      </c>
      <c r="V533" s="17">
        <v>2.31064086581299E-2</v>
      </c>
      <c r="W533" s="17">
        <v>5.42188798783809E-2</v>
      </c>
      <c r="X533" s="17">
        <v>2.8819294631580401E-2</v>
      </c>
      <c r="Y533" s="17">
        <v>1.7457978333517799E-2</v>
      </c>
      <c r="Z533" s="17">
        <v>2.79097165234088E-2</v>
      </c>
      <c r="AA533" s="17">
        <v>3.3544481840720501E-2</v>
      </c>
      <c r="AB533" s="17">
        <v>2.91740787582302E-2</v>
      </c>
      <c r="AC533" s="17">
        <v>4.1721985901034202E-2</v>
      </c>
      <c r="AD533" s="17">
        <v>4.1951315247304201E-2</v>
      </c>
      <c r="AE533" s="17"/>
      <c r="AF533" s="17">
        <v>3.8023851699736301E-2</v>
      </c>
      <c r="AG533" s="17">
        <v>3.1061538166289801E-2</v>
      </c>
      <c r="AH533" s="17"/>
      <c r="AI533" s="17">
        <v>3.1590400311444299E-2</v>
      </c>
      <c r="AJ533" s="17">
        <v>3.6571428815313098E-2</v>
      </c>
      <c r="AK533" s="17"/>
      <c r="AL533" s="17">
        <v>3.0474604327182499E-2</v>
      </c>
      <c r="AM533" s="17">
        <v>3.5940724603265597E-2</v>
      </c>
      <c r="AN533" s="17"/>
      <c r="AO533" s="17">
        <v>2.3635231687206E-2</v>
      </c>
      <c r="AP533" s="17">
        <v>3.5895922011906403E-2</v>
      </c>
      <c r="AQ533" s="17"/>
      <c r="AR533" s="17">
        <v>3.7357042796920203E-2</v>
      </c>
      <c r="AS533" s="17">
        <v>4.1824400635955897E-2</v>
      </c>
      <c r="AT533" s="17">
        <v>2.64406474319684E-2</v>
      </c>
      <c r="AU533" s="17">
        <v>3.4519676434746099E-2</v>
      </c>
    </row>
    <row r="534" spans="2:47" x14ac:dyDescent="0.3">
      <c r="B534" t="s">
        <v>170</v>
      </c>
      <c r="C534" s="17">
        <v>5.9726929515191797E-2</v>
      </c>
      <c r="D534" s="17">
        <v>5.7770678661607497E-2</v>
      </c>
      <c r="E534" s="17">
        <v>6.1233596617905499E-2</v>
      </c>
      <c r="F534" s="17"/>
      <c r="G534" s="17">
        <v>4.5234324531790902E-2</v>
      </c>
      <c r="H534" s="17">
        <v>4.0927324652378597E-2</v>
      </c>
      <c r="I534" s="17">
        <v>7.1036967077529697E-2</v>
      </c>
      <c r="J534" s="17">
        <v>6.8109934539090006E-2</v>
      </c>
      <c r="K534" s="17">
        <v>7.4364317638411906E-2</v>
      </c>
      <c r="L534" s="17">
        <v>5.8792412659420402E-2</v>
      </c>
      <c r="M534" s="17"/>
      <c r="N534" s="17">
        <v>6.7968483352790904E-2</v>
      </c>
      <c r="O534" s="17">
        <v>6.2812166038062306E-2</v>
      </c>
      <c r="P534" s="17">
        <v>5.5109688178977601E-2</v>
      </c>
      <c r="Q534" s="17">
        <v>5.1630176940641398E-2</v>
      </c>
      <c r="R534" s="17"/>
      <c r="S534" s="17">
        <v>5.5013385039484698E-2</v>
      </c>
      <c r="T534" s="17">
        <v>6.2767649960177696E-2</v>
      </c>
      <c r="U534" s="17">
        <v>5.8346871099667602E-2</v>
      </c>
      <c r="V534" s="17">
        <v>4.5698383858353703E-2</v>
      </c>
      <c r="W534" s="17">
        <v>6.8355830534404999E-2</v>
      </c>
      <c r="X534" s="17">
        <v>5.2600011737588701E-2</v>
      </c>
      <c r="Y534" s="17">
        <v>5.9303301029184199E-2</v>
      </c>
      <c r="Z534" s="17">
        <v>7.6873539693346399E-2</v>
      </c>
      <c r="AA534" s="17">
        <v>5.4292588598055802E-2</v>
      </c>
      <c r="AB534" s="17">
        <v>6.2867494086982306E-2</v>
      </c>
      <c r="AC534" s="17">
        <v>8.4853757133951296E-2</v>
      </c>
      <c r="AD534" s="17">
        <v>6.24226877542675E-2</v>
      </c>
      <c r="AE534" s="17"/>
      <c r="AF534" s="17">
        <v>5.8891636543625399E-2</v>
      </c>
      <c r="AG534" s="17">
        <v>6.1321212397312502E-2</v>
      </c>
      <c r="AH534" s="17"/>
      <c r="AI534" s="17">
        <v>6.1017270162685502E-2</v>
      </c>
      <c r="AJ534" s="17">
        <v>5.9082836226106598E-2</v>
      </c>
      <c r="AK534" s="17"/>
      <c r="AL534" s="17">
        <v>5.89290468781936E-2</v>
      </c>
      <c r="AM534" s="17">
        <v>5.9911696198421099E-2</v>
      </c>
      <c r="AN534" s="17"/>
      <c r="AO534" s="17">
        <v>4.4819908624967202E-2</v>
      </c>
      <c r="AP534" s="17">
        <v>6.1026255284802197E-2</v>
      </c>
      <c r="AQ534" s="17"/>
      <c r="AR534" s="17">
        <v>5.4329362040112697E-2</v>
      </c>
      <c r="AS534" s="17">
        <v>5.9080473886196902E-2</v>
      </c>
      <c r="AT534" s="17">
        <v>7.4837188339737903E-2</v>
      </c>
      <c r="AU534" s="17">
        <v>4.2917575529849199E-2</v>
      </c>
    </row>
    <row r="535" spans="2:47" x14ac:dyDescent="0.3">
      <c r="B535" t="s">
        <v>171</v>
      </c>
      <c r="C535" s="17">
        <v>1.49216542764086E-2</v>
      </c>
      <c r="D535" s="17">
        <v>1.48782491812061E-2</v>
      </c>
      <c r="E535" s="17">
        <v>1.50207434004115E-2</v>
      </c>
      <c r="F535" s="17"/>
      <c r="G535" s="17">
        <v>9.2269701557441998E-3</v>
      </c>
      <c r="H535" s="17">
        <v>1.4350075295838699E-2</v>
      </c>
      <c r="I535" s="17">
        <v>1.4357455710533399E-2</v>
      </c>
      <c r="J535" s="17">
        <v>2.5549413206656602E-2</v>
      </c>
      <c r="K535" s="17">
        <v>1.6400539448758199E-2</v>
      </c>
      <c r="L535" s="17">
        <v>1.0011367835078999E-2</v>
      </c>
      <c r="M535" s="17"/>
      <c r="N535" s="17">
        <v>1.6052213003699901E-2</v>
      </c>
      <c r="O535" s="17">
        <v>1.62789275393459E-2</v>
      </c>
      <c r="P535" s="17">
        <v>1.8256968197937901E-2</v>
      </c>
      <c r="Q535" s="17">
        <v>9.5726922219786792E-3</v>
      </c>
      <c r="R535" s="17"/>
      <c r="S535" s="17">
        <v>1.14237591971941E-2</v>
      </c>
      <c r="T535" s="17">
        <v>1.9866324568978602E-2</v>
      </c>
      <c r="U535" s="17">
        <v>8.4530518711506807E-3</v>
      </c>
      <c r="V535" s="17">
        <v>1.3387465334799301E-2</v>
      </c>
      <c r="W535" s="17">
        <v>1.8975622075914099E-2</v>
      </c>
      <c r="X535" s="17">
        <v>1.8231943639620399E-2</v>
      </c>
      <c r="Y535" s="17">
        <v>1.15802296341482E-2</v>
      </c>
      <c r="Z535" s="17">
        <v>0</v>
      </c>
      <c r="AA535" s="17">
        <v>2.41320643379558E-2</v>
      </c>
      <c r="AB535" s="17">
        <v>5.9244122798250403E-3</v>
      </c>
      <c r="AC535" s="17">
        <v>1.3703777603306599E-2</v>
      </c>
      <c r="AD535" s="17">
        <v>3.62849251657291E-2</v>
      </c>
      <c r="AE535" s="17"/>
      <c r="AF535" s="17">
        <v>1.3604074450190099E-2</v>
      </c>
      <c r="AG535" s="17">
        <v>1.6294365299922699E-2</v>
      </c>
      <c r="AH535" s="17"/>
      <c r="AI535" s="17">
        <v>1.2595073083421801E-2</v>
      </c>
      <c r="AJ535" s="17">
        <v>1.6083002898437702E-2</v>
      </c>
      <c r="AK535" s="17"/>
      <c r="AL535" s="17">
        <v>1.4013011015910499E-2</v>
      </c>
      <c r="AM535" s="17">
        <v>1.51320699361759E-2</v>
      </c>
      <c r="AN535" s="17"/>
      <c r="AO535" s="17">
        <v>1.9367421558535599E-2</v>
      </c>
      <c r="AP535" s="17">
        <v>1.4534152304157E-2</v>
      </c>
      <c r="AQ535" s="17"/>
      <c r="AR535" s="17">
        <v>1.0154191789234299E-2</v>
      </c>
      <c r="AS535" s="17">
        <v>1.5859563220830201E-2</v>
      </c>
      <c r="AT535" s="17">
        <v>2.0149173877759802E-2</v>
      </c>
      <c r="AU535" s="17">
        <v>1.4393357702244799E-2</v>
      </c>
    </row>
    <row r="536" spans="2:47" x14ac:dyDescent="0.3">
      <c r="B536" t="s">
        <v>172</v>
      </c>
      <c r="C536" s="17">
        <v>0.116515226460458</v>
      </c>
      <c r="D536" s="17">
        <v>0.107415443108374</v>
      </c>
      <c r="E536" s="17">
        <v>0.12542278969024001</v>
      </c>
      <c r="F536" s="17"/>
      <c r="G536" s="17">
        <v>6.2506508001696506E-2</v>
      </c>
      <c r="H536" s="17">
        <v>7.7389416599806402E-2</v>
      </c>
      <c r="I536" s="17">
        <v>0.15212549697986399</v>
      </c>
      <c r="J536" s="17">
        <v>0.16301865990608799</v>
      </c>
      <c r="K536" s="17">
        <v>0.140150048517589</v>
      </c>
      <c r="L536" s="17">
        <v>0.101559621167536</v>
      </c>
      <c r="M536" s="17"/>
      <c r="N536" s="17">
        <v>9.6230257146873999E-2</v>
      </c>
      <c r="O536" s="17">
        <v>0.13942548650568801</v>
      </c>
      <c r="P536" s="17">
        <v>0.10737180961897499</v>
      </c>
      <c r="Q536" s="17">
        <v>0.121605581492643</v>
      </c>
      <c r="R536" s="17"/>
      <c r="S536" s="17">
        <v>0.102488515566282</v>
      </c>
      <c r="T536" s="17">
        <v>0.112846767526236</v>
      </c>
      <c r="U536" s="17">
        <v>0.10933034241514</v>
      </c>
      <c r="V536" s="17">
        <v>9.7080700366841702E-2</v>
      </c>
      <c r="W536" s="17">
        <v>0.118801630047859</v>
      </c>
      <c r="X536" s="17">
        <v>0.11697341162633899</v>
      </c>
      <c r="Y536" s="17">
        <v>0.121771961028789</v>
      </c>
      <c r="Z536" s="17">
        <v>0.166645923356252</v>
      </c>
      <c r="AA536" s="17">
        <v>0.124138071022164</v>
      </c>
      <c r="AB536" s="17">
        <v>0.124987373151875</v>
      </c>
      <c r="AC536" s="17">
        <v>0.103736532350247</v>
      </c>
      <c r="AD536" s="17">
        <v>0.15577170589457701</v>
      </c>
      <c r="AE536" s="17"/>
      <c r="AF536" s="17">
        <v>0.127835132701827</v>
      </c>
      <c r="AG536" s="17">
        <v>0.10193023828153</v>
      </c>
      <c r="AH536" s="17"/>
      <c r="AI536" s="17">
        <v>0.10905575470394099</v>
      </c>
      <c r="AJ536" s="17">
        <v>0.12023873599092701</v>
      </c>
      <c r="AK536" s="17"/>
      <c r="AL536" s="17">
        <v>0.112413509154398</v>
      </c>
      <c r="AM536" s="17">
        <v>0.117465066282811</v>
      </c>
      <c r="AN536" s="17"/>
      <c r="AO536" s="17">
        <v>0.13126759156894999</v>
      </c>
      <c r="AP536" s="17">
        <v>0.115229380798249</v>
      </c>
      <c r="AQ536" s="17"/>
      <c r="AR536" s="17">
        <v>0.111636039767088</v>
      </c>
      <c r="AS536" s="17">
        <v>0.13057019031116401</v>
      </c>
      <c r="AT536" s="17">
        <v>0.121925049409964</v>
      </c>
      <c r="AU536" s="17">
        <v>9.3291931995741401E-2</v>
      </c>
    </row>
    <row r="537" spans="2:47" x14ac:dyDescent="0.3">
      <c r="B537" t="s">
        <v>173</v>
      </c>
      <c r="C537" s="17">
        <v>0.32406071338731002</v>
      </c>
      <c r="D537" s="17">
        <v>0.31215281149985602</v>
      </c>
      <c r="E537" s="17">
        <v>0.33643675948461799</v>
      </c>
      <c r="F537" s="17"/>
      <c r="G537" s="17">
        <v>9.9943979084454196E-2</v>
      </c>
      <c r="H537" s="17">
        <v>0.16648766055338399</v>
      </c>
      <c r="I537" s="17">
        <v>0.28158950908779901</v>
      </c>
      <c r="J537" s="17">
        <v>0.377771930578436</v>
      </c>
      <c r="K537" s="17">
        <v>0.467349732999501</v>
      </c>
      <c r="L537" s="17">
        <v>0.49533946794158401</v>
      </c>
      <c r="M537" s="17"/>
      <c r="N537" s="17">
        <v>0.28850696794074598</v>
      </c>
      <c r="O537" s="17">
        <v>0.31861156739350699</v>
      </c>
      <c r="P537" s="17">
        <v>0.31569948782228102</v>
      </c>
      <c r="Q537" s="17">
        <v>0.37452145728057001</v>
      </c>
      <c r="R537" s="17"/>
      <c r="S537" s="17">
        <v>0.16217157923075601</v>
      </c>
      <c r="T537" s="17">
        <v>0.34198759183855298</v>
      </c>
      <c r="U537" s="17">
        <v>0.39409561482417299</v>
      </c>
      <c r="V537" s="17">
        <v>0.36779533321385199</v>
      </c>
      <c r="W537" s="17">
        <v>0.28031914503260502</v>
      </c>
      <c r="X537" s="17">
        <v>0.28961778994911003</v>
      </c>
      <c r="Y537" s="17">
        <v>0.41732360013578301</v>
      </c>
      <c r="Z537" s="17">
        <v>0.29273577093015402</v>
      </c>
      <c r="AA537" s="17">
        <v>0.33786169322663401</v>
      </c>
      <c r="AB537" s="17">
        <v>0.35685510246088797</v>
      </c>
      <c r="AC537" s="17">
        <v>0.42647980481726899</v>
      </c>
      <c r="AD537" s="17">
        <v>0.36186645575912102</v>
      </c>
      <c r="AE537" s="17"/>
      <c r="AF537" s="17">
        <v>0.34670480121407299</v>
      </c>
      <c r="AG537" s="17">
        <v>0.29458940338328399</v>
      </c>
      <c r="AH537" s="17"/>
      <c r="AI537" s="17">
        <v>0.329800173185964</v>
      </c>
      <c r="AJ537" s="17">
        <v>0.321195774158689</v>
      </c>
      <c r="AK537" s="17"/>
      <c r="AL537" s="17">
        <v>0.34513556551374402</v>
      </c>
      <c r="AM537" s="17">
        <v>0.31918038344104299</v>
      </c>
      <c r="AN537" s="17"/>
      <c r="AO537" s="17">
        <v>0.30697360904536802</v>
      </c>
      <c r="AP537" s="17">
        <v>0.32555005959289901</v>
      </c>
      <c r="AQ537" s="17"/>
      <c r="AR537" s="17">
        <v>0.2123020484731</v>
      </c>
      <c r="AS537" s="17">
        <v>0.38114351480328101</v>
      </c>
      <c r="AT537" s="17">
        <v>0.32495738653901401</v>
      </c>
      <c r="AU537" s="17">
        <v>0.50470703995891997</v>
      </c>
    </row>
    <row r="538" spans="2:47" x14ac:dyDescent="0.3">
      <c r="B538" t="s">
        <v>155</v>
      </c>
      <c r="C538" s="17">
        <v>8.5830307671811799E-3</v>
      </c>
      <c r="D538" s="17">
        <v>9.4664460351290402E-3</v>
      </c>
      <c r="E538" s="17">
        <v>7.7548684396212203E-3</v>
      </c>
      <c r="F538" s="17"/>
      <c r="G538" s="17">
        <v>2.4312273419888702E-3</v>
      </c>
      <c r="H538" s="17">
        <v>1.1261801876782201E-2</v>
      </c>
      <c r="I538" s="17">
        <v>1.5131057501604201E-2</v>
      </c>
      <c r="J538" s="17">
        <v>5.6385139992096E-3</v>
      </c>
      <c r="K538" s="17">
        <v>9.4326540149443101E-3</v>
      </c>
      <c r="L538" s="17">
        <v>6.9723486209300398E-3</v>
      </c>
      <c r="M538" s="17"/>
      <c r="N538" s="17">
        <v>7.24735389017189E-3</v>
      </c>
      <c r="O538" s="17">
        <v>1.0698251192316301E-2</v>
      </c>
      <c r="P538" s="17">
        <v>6.9618926977205696E-3</v>
      </c>
      <c r="Q538" s="17">
        <v>9.3765947346417904E-3</v>
      </c>
      <c r="R538" s="17"/>
      <c r="S538" s="17">
        <v>7.1888139017322996E-3</v>
      </c>
      <c r="T538" s="17">
        <v>7.9875477264551801E-3</v>
      </c>
      <c r="U538" s="17">
        <v>5.8697319223024302E-3</v>
      </c>
      <c r="V538" s="17">
        <v>1.20891275645041E-2</v>
      </c>
      <c r="W538" s="17">
        <v>8.1544752871708405E-3</v>
      </c>
      <c r="X538" s="17">
        <v>1.19613352985615E-2</v>
      </c>
      <c r="Y538" s="17">
        <v>9.5307277784597699E-3</v>
      </c>
      <c r="Z538" s="17">
        <v>0</v>
      </c>
      <c r="AA538" s="17">
        <v>5.7154720213723302E-3</v>
      </c>
      <c r="AB538" s="17">
        <v>1.34262250045484E-2</v>
      </c>
      <c r="AC538" s="17">
        <v>1.46784870040524E-2</v>
      </c>
      <c r="AD538" s="17">
        <v>0</v>
      </c>
      <c r="AE538" s="17"/>
      <c r="AF538" s="17">
        <v>9.2649778048653E-3</v>
      </c>
      <c r="AG538" s="17">
        <v>7.74629932287419E-3</v>
      </c>
      <c r="AH538" s="17"/>
      <c r="AI538" s="17">
        <v>8.4945864206890792E-3</v>
      </c>
      <c r="AJ538" s="17">
        <v>8.6271791168001308E-3</v>
      </c>
      <c r="AK538" s="17"/>
      <c r="AL538" s="17">
        <v>6.3490125386369703E-3</v>
      </c>
      <c r="AM538" s="17">
        <v>9.1003651710413608E-3</v>
      </c>
      <c r="AN538" s="17"/>
      <c r="AO538" s="17">
        <v>4.2824393737788602E-3</v>
      </c>
      <c r="AP538" s="17">
        <v>8.9578789184758707E-3</v>
      </c>
      <c r="AQ538" s="17"/>
      <c r="AR538" s="17">
        <v>3.2929268148702102E-3</v>
      </c>
      <c r="AS538" s="17">
        <v>1.29440025090942E-2</v>
      </c>
      <c r="AT538" s="17">
        <v>1.0800294968674899E-2</v>
      </c>
      <c r="AU538" s="17">
        <v>9.7442505845319796E-3</v>
      </c>
    </row>
    <row r="539" spans="2:47" x14ac:dyDescent="0.3"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  <c r="AC539" s="17"/>
      <c r="AD539" s="17"/>
      <c r="AE539" s="17"/>
      <c r="AF539" s="17"/>
      <c r="AG539" s="17"/>
      <c r="AH539" s="17"/>
      <c r="AI539" s="17"/>
      <c r="AJ539" s="17"/>
      <c r="AK539" s="17"/>
      <c r="AL539" s="17"/>
      <c r="AM539" s="17"/>
      <c r="AN539" s="17"/>
      <c r="AO539" s="17"/>
      <c r="AP539" s="17"/>
      <c r="AQ539" s="17"/>
      <c r="AR539" s="17"/>
      <c r="AS539" s="17"/>
      <c r="AT539" s="17"/>
      <c r="AU539" s="17"/>
    </row>
    <row r="540" spans="2:47" x14ac:dyDescent="0.3">
      <c r="B540" s="6" t="s">
        <v>247</v>
      </c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  <c r="AE540" s="17"/>
      <c r="AF540" s="17"/>
      <c r="AG540" s="17"/>
      <c r="AH540" s="17"/>
      <c r="AI540" s="17"/>
      <c r="AJ540" s="17"/>
      <c r="AK540" s="17"/>
      <c r="AL540" s="17"/>
      <c r="AM540" s="17"/>
      <c r="AN540" s="17"/>
      <c r="AO540" s="17"/>
      <c r="AP540" s="17"/>
      <c r="AQ540" s="17"/>
      <c r="AR540" s="17"/>
      <c r="AS540" s="17"/>
      <c r="AT540" s="17"/>
      <c r="AU540" s="17"/>
    </row>
    <row r="541" spans="2:47" x14ac:dyDescent="0.3">
      <c r="B541" s="24" t="s">
        <v>246</v>
      </c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  <c r="AE541" s="17"/>
      <c r="AF541" s="17"/>
      <c r="AG541" s="17"/>
      <c r="AH541" s="17"/>
      <c r="AI541" s="17"/>
      <c r="AJ541" s="17"/>
      <c r="AK541" s="17"/>
      <c r="AL541" s="17"/>
      <c r="AM541" s="17"/>
      <c r="AN541" s="17"/>
      <c r="AO541" s="17"/>
      <c r="AP541" s="17"/>
      <c r="AQ541" s="17"/>
      <c r="AR541" s="17"/>
      <c r="AS541" s="17"/>
      <c r="AT541" s="17"/>
      <c r="AU541" s="17"/>
    </row>
    <row r="542" spans="2:47" x14ac:dyDescent="0.3">
      <c r="B542" t="s">
        <v>243</v>
      </c>
      <c r="C542" s="17">
        <v>0.251619092284321</v>
      </c>
      <c r="D542" s="17">
        <v>0.266714820074131</v>
      </c>
      <c r="E542" s="17">
        <v>0.235294347061206</v>
      </c>
      <c r="F542" s="17"/>
      <c r="G542" s="17">
        <v>0.50405574279000698</v>
      </c>
      <c r="H542" s="17">
        <v>0.44254339997183501</v>
      </c>
      <c r="I542" s="17">
        <v>0.29275864676735203</v>
      </c>
      <c r="J542" s="17">
        <v>0.169131948599065</v>
      </c>
      <c r="K542" s="17">
        <v>0.105313090045969</v>
      </c>
      <c r="L542" s="17">
        <v>7.9105817256470506E-2</v>
      </c>
      <c r="M542" s="17"/>
      <c r="N542" s="17">
        <v>0.31295301334279302</v>
      </c>
      <c r="O542" s="17">
        <v>0.18795365026046901</v>
      </c>
      <c r="P542" s="17">
        <v>0.30347290764076601</v>
      </c>
      <c r="Q542" s="17">
        <v>0.207632704347951</v>
      </c>
      <c r="R542" s="17"/>
      <c r="S542" s="17">
        <v>0.386702218558508</v>
      </c>
      <c r="T542" s="17">
        <v>0.253878587722837</v>
      </c>
      <c r="U542" s="17">
        <v>0.20801036178087001</v>
      </c>
      <c r="V542" s="17">
        <v>0.183711287126988</v>
      </c>
      <c r="W542" s="17">
        <v>0.25557961004437701</v>
      </c>
      <c r="X542" s="17">
        <v>0.31316685577492098</v>
      </c>
      <c r="Y542" s="17">
        <v>0.22716308908689001</v>
      </c>
      <c r="Z542" s="17">
        <v>0.27645797090504098</v>
      </c>
      <c r="AA542" s="17">
        <v>0.21074771124285599</v>
      </c>
      <c r="AB542" s="17">
        <v>0.19070215554963901</v>
      </c>
      <c r="AC542" s="17">
        <v>0.20086918096054601</v>
      </c>
      <c r="AD542" s="17">
        <v>0.193421286808763</v>
      </c>
      <c r="AE542" s="17"/>
      <c r="AF542" s="17">
        <v>0.23995424665828199</v>
      </c>
      <c r="AG542" s="17">
        <v>0.26711699008200901</v>
      </c>
      <c r="AH542" s="17"/>
      <c r="AI542" s="17">
        <v>0.30667577064651202</v>
      </c>
      <c r="AJ542" s="17">
        <v>0.22274401311426001</v>
      </c>
      <c r="AK542" s="17"/>
      <c r="AL542" s="17">
        <v>0.28309691028605999</v>
      </c>
      <c r="AM542" s="17">
        <v>0.24417266881011401</v>
      </c>
      <c r="AN542" s="17"/>
      <c r="AO542" s="17">
        <v>0.37305865500495</v>
      </c>
      <c r="AP542" s="17">
        <v>0.24043965873776099</v>
      </c>
      <c r="AQ542" s="17"/>
      <c r="AR542" s="17">
        <v>0.46980053642534803</v>
      </c>
      <c r="AS542" s="17">
        <v>0.136286468135324</v>
      </c>
      <c r="AT542" s="17">
        <v>0.175355560852194</v>
      </c>
      <c r="AU542" s="17">
        <v>7.0160862910697605E-2</v>
      </c>
    </row>
    <row r="543" spans="2:47" x14ac:dyDescent="0.3">
      <c r="B543" t="s">
        <v>244</v>
      </c>
      <c r="C543" s="17">
        <v>0.70958603698835199</v>
      </c>
      <c r="D543" s="17">
        <v>0.69779188083565402</v>
      </c>
      <c r="E543" s="17">
        <v>0.72260614567573</v>
      </c>
      <c r="F543" s="17"/>
      <c r="G543" s="17">
        <v>0.45194669355594103</v>
      </c>
      <c r="H543" s="17">
        <v>0.511375553530516</v>
      </c>
      <c r="I543" s="17">
        <v>0.65353633941563505</v>
      </c>
      <c r="J543" s="17">
        <v>0.79603709502651998</v>
      </c>
      <c r="K543" s="17">
        <v>0.85370109918234904</v>
      </c>
      <c r="L543" s="17">
        <v>0.90078921952143398</v>
      </c>
      <c r="M543" s="17"/>
      <c r="N543" s="17">
        <v>0.66073535257634697</v>
      </c>
      <c r="O543" s="17">
        <v>0.78005389379841605</v>
      </c>
      <c r="P543" s="17">
        <v>0.64452662263722804</v>
      </c>
      <c r="Q543" s="17">
        <v>0.74376269683890806</v>
      </c>
      <c r="R543" s="17"/>
      <c r="S543" s="17">
        <v>0.58764056936831899</v>
      </c>
      <c r="T543" s="17">
        <v>0.72834872875670198</v>
      </c>
      <c r="U543" s="17">
        <v>0.72105104159224198</v>
      </c>
      <c r="V543" s="17">
        <v>0.75942519055372004</v>
      </c>
      <c r="W543" s="17">
        <v>0.68281114721492198</v>
      </c>
      <c r="X543" s="17">
        <v>0.65343299154482204</v>
      </c>
      <c r="Y543" s="17">
        <v>0.73729429362434296</v>
      </c>
      <c r="Z543" s="17">
        <v>0.68415929320515501</v>
      </c>
      <c r="AA543" s="17">
        <v>0.73554526259571196</v>
      </c>
      <c r="AB543" s="17">
        <v>0.78760555509045205</v>
      </c>
      <c r="AC543" s="17">
        <v>0.75457136042520301</v>
      </c>
      <c r="AD543" s="17">
        <v>0.78890010835837299</v>
      </c>
      <c r="AE543" s="17"/>
      <c r="AF543" s="17">
        <v>0.72160434684244901</v>
      </c>
      <c r="AG543" s="17">
        <v>0.69361852710515504</v>
      </c>
      <c r="AH543" s="17"/>
      <c r="AI543" s="17">
        <v>0.65101502399626499</v>
      </c>
      <c r="AJ543" s="17">
        <v>0.74030424752207402</v>
      </c>
      <c r="AK543" s="17"/>
      <c r="AL543" s="17">
        <v>0.67252682029709498</v>
      </c>
      <c r="AM543" s="17">
        <v>0.71835280160622605</v>
      </c>
      <c r="AN543" s="17"/>
      <c r="AO543" s="17">
        <v>0.58279171971993204</v>
      </c>
      <c r="AP543" s="17">
        <v>0.721258416336792</v>
      </c>
      <c r="AQ543" s="17"/>
      <c r="AR543" s="17">
        <v>0.49534637695153699</v>
      </c>
      <c r="AS543" s="17">
        <v>0.81495342503430501</v>
      </c>
      <c r="AT543" s="17">
        <v>0.77683330327775901</v>
      </c>
      <c r="AU543" s="17">
        <v>0.91729676495288504</v>
      </c>
    </row>
    <row r="544" spans="2:47" x14ac:dyDescent="0.3">
      <c r="B544" t="s">
        <v>155</v>
      </c>
      <c r="C544" s="17">
        <v>3.8794870727326597E-2</v>
      </c>
      <c r="D544" s="17">
        <v>3.5493299090214897E-2</v>
      </c>
      <c r="E544" s="17">
        <v>4.2099507263063697E-2</v>
      </c>
      <c r="F544" s="17"/>
      <c r="G544" s="17">
        <v>4.3997563654052801E-2</v>
      </c>
      <c r="H544" s="17">
        <v>4.6081046497648798E-2</v>
      </c>
      <c r="I544" s="17">
        <v>5.3705013817013099E-2</v>
      </c>
      <c r="J544" s="17">
        <v>3.4830956374415301E-2</v>
      </c>
      <c r="K544" s="17">
        <v>4.0985810771681903E-2</v>
      </c>
      <c r="L544" s="17">
        <v>2.0104963222095401E-2</v>
      </c>
      <c r="M544" s="17"/>
      <c r="N544" s="17">
        <v>2.63116340808595E-2</v>
      </c>
      <c r="O544" s="17">
        <v>3.19924559411148E-2</v>
      </c>
      <c r="P544" s="17">
        <v>5.2000469722005803E-2</v>
      </c>
      <c r="Q544" s="17">
        <v>4.8604598813140901E-2</v>
      </c>
      <c r="R544" s="17"/>
      <c r="S544" s="17">
        <v>2.5657212073173102E-2</v>
      </c>
      <c r="T544" s="17">
        <v>1.77726835204613E-2</v>
      </c>
      <c r="U544" s="17">
        <v>7.0938596626887396E-2</v>
      </c>
      <c r="V544" s="17">
        <v>5.68635223192911E-2</v>
      </c>
      <c r="W544" s="17">
        <v>6.1609242740701002E-2</v>
      </c>
      <c r="X544" s="17">
        <v>3.3400152680256097E-2</v>
      </c>
      <c r="Y544" s="17">
        <v>3.5542617288766898E-2</v>
      </c>
      <c r="Z544" s="17">
        <v>3.9382735889804399E-2</v>
      </c>
      <c r="AA544" s="17">
        <v>5.3707026161431401E-2</v>
      </c>
      <c r="AB544" s="17">
        <v>2.1692289359908402E-2</v>
      </c>
      <c r="AC544" s="17">
        <v>4.4559458614251299E-2</v>
      </c>
      <c r="AD544" s="17">
        <v>1.76786048328644E-2</v>
      </c>
      <c r="AE544" s="17"/>
      <c r="AF544" s="17">
        <v>3.8441406499268201E-2</v>
      </c>
      <c r="AG544" s="17">
        <v>3.9264482812835899E-2</v>
      </c>
      <c r="AH544" s="17"/>
      <c r="AI544" s="17">
        <v>4.2309205357223503E-2</v>
      </c>
      <c r="AJ544" s="17">
        <v>3.6951739363665401E-2</v>
      </c>
      <c r="AK544" s="17"/>
      <c r="AL544" s="17">
        <v>4.4376269416844999E-2</v>
      </c>
      <c r="AM544" s="17">
        <v>3.7474529583660099E-2</v>
      </c>
      <c r="AN544" s="17"/>
      <c r="AO544" s="17">
        <v>4.4149625275117899E-2</v>
      </c>
      <c r="AP544" s="17">
        <v>3.83019249254474E-2</v>
      </c>
      <c r="AQ544" s="17"/>
      <c r="AR544" s="17">
        <v>3.48530866231151E-2</v>
      </c>
      <c r="AS544" s="17">
        <v>4.8760106830370999E-2</v>
      </c>
      <c r="AT544" s="17">
        <v>4.7811135870046199E-2</v>
      </c>
      <c r="AU544" s="17">
        <v>1.2542372136417001E-2</v>
      </c>
    </row>
    <row r="545" spans="2:47" x14ac:dyDescent="0.3"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  <c r="AC545" s="17"/>
      <c r="AD545" s="17"/>
      <c r="AE545" s="17"/>
      <c r="AF545" s="17"/>
      <c r="AG545" s="17"/>
      <c r="AH545" s="17"/>
      <c r="AI545" s="17"/>
      <c r="AJ545" s="17"/>
      <c r="AK545" s="17"/>
      <c r="AL545" s="17"/>
      <c r="AM545" s="17"/>
      <c r="AN545" s="17"/>
      <c r="AO545" s="17"/>
      <c r="AP545" s="17"/>
      <c r="AQ545" s="17"/>
      <c r="AR545" s="17"/>
      <c r="AS545" s="17"/>
      <c r="AT545" s="17"/>
      <c r="AU545" s="17"/>
    </row>
    <row r="546" spans="2:47" x14ac:dyDescent="0.3">
      <c r="B546" s="6" t="s">
        <v>248</v>
      </c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  <c r="AC546" s="17"/>
      <c r="AD546" s="17"/>
      <c r="AE546" s="17"/>
      <c r="AF546" s="17"/>
      <c r="AG546" s="17"/>
      <c r="AH546" s="17"/>
      <c r="AI546" s="17"/>
      <c r="AJ546" s="17"/>
      <c r="AK546" s="17"/>
      <c r="AL546" s="17"/>
      <c r="AM546" s="17"/>
      <c r="AN546" s="17"/>
      <c r="AO546" s="17"/>
      <c r="AP546" s="17"/>
      <c r="AQ546" s="17"/>
      <c r="AR546" s="17"/>
      <c r="AS546" s="17"/>
      <c r="AT546" s="17"/>
      <c r="AU546" s="17"/>
    </row>
    <row r="547" spans="2:47" x14ac:dyDescent="0.3">
      <c r="B547" s="24" t="s">
        <v>246</v>
      </c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  <c r="AC547" s="17"/>
      <c r="AD547" s="17"/>
      <c r="AE547" s="17"/>
      <c r="AF547" s="17"/>
      <c r="AG547" s="17"/>
      <c r="AH547" s="17"/>
      <c r="AI547" s="17"/>
      <c r="AJ547" s="17"/>
      <c r="AK547" s="17"/>
      <c r="AL547" s="17"/>
      <c r="AM547" s="17"/>
      <c r="AN547" s="17"/>
      <c r="AO547" s="17"/>
      <c r="AP547" s="17"/>
      <c r="AQ547" s="17"/>
      <c r="AR547" s="17"/>
      <c r="AS547" s="17"/>
      <c r="AT547" s="17"/>
      <c r="AU547" s="17"/>
    </row>
    <row r="548" spans="2:47" x14ac:dyDescent="0.3">
      <c r="B548" t="s">
        <v>243</v>
      </c>
      <c r="C548" s="17">
        <v>0.37777090386117101</v>
      </c>
      <c r="D548" s="17">
        <v>0.39724817898846798</v>
      </c>
      <c r="E548" s="17">
        <v>0.35825588089827198</v>
      </c>
      <c r="F548" s="17"/>
      <c r="G548" s="17">
        <v>0.35456677278032001</v>
      </c>
      <c r="H548" s="17">
        <v>0.46457433819772898</v>
      </c>
      <c r="I548" s="17">
        <v>0.428323266087553</v>
      </c>
      <c r="J548" s="17">
        <v>0.37545296974376802</v>
      </c>
      <c r="K548" s="17">
        <v>0.33497728067635102</v>
      </c>
      <c r="L548" s="17">
        <v>0.31349822480174999</v>
      </c>
      <c r="M548" s="17"/>
      <c r="N548" s="17">
        <v>0.47609765401339299</v>
      </c>
      <c r="O548" s="17">
        <v>0.37396825944735101</v>
      </c>
      <c r="P548" s="17">
        <v>0.35408337052890099</v>
      </c>
      <c r="Q548" s="17">
        <v>0.29458702460681102</v>
      </c>
      <c r="R548" s="17"/>
      <c r="S548" s="17">
        <v>0.39511356670061398</v>
      </c>
      <c r="T548" s="17">
        <v>0.41262344705488002</v>
      </c>
      <c r="U548" s="17">
        <v>0.28953479508316698</v>
      </c>
      <c r="V548" s="17">
        <v>0.39013138584825802</v>
      </c>
      <c r="W548" s="17">
        <v>0.41259372697400898</v>
      </c>
      <c r="X548" s="17">
        <v>0.374397536629965</v>
      </c>
      <c r="Y548" s="17">
        <v>0.43457057480001499</v>
      </c>
      <c r="Z548" s="17">
        <v>0.32039197545988801</v>
      </c>
      <c r="AA548" s="17">
        <v>0.35144618122544902</v>
      </c>
      <c r="AB548" s="17">
        <v>0.33962111164523501</v>
      </c>
      <c r="AC548" s="17">
        <v>0.39749764884146999</v>
      </c>
      <c r="AD548" s="17">
        <v>0.35046509633272599</v>
      </c>
      <c r="AE548" s="17"/>
      <c r="AF548" s="17">
        <v>0.39229875431792099</v>
      </c>
      <c r="AG548" s="17">
        <v>0.35846922179722601</v>
      </c>
      <c r="AH548" s="17"/>
      <c r="AI548" s="17">
        <v>0.40487982463945499</v>
      </c>
      <c r="AJ548" s="17">
        <v>0.36355333286027602</v>
      </c>
      <c r="AK548" s="17"/>
      <c r="AL548" s="17">
        <v>0.41001875693119899</v>
      </c>
      <c r="AM548" s="17">
        <v>0.37014232013658799</v>
      </c>
      <c r="AN548" s="17"/>
      <c r="AO548" s="17">
        <v>0.495785123606649</v>
      </c>
      <c r="AP548" s="17">
        <v>0.366906799135853</v>
      </c>
      <c r="AQ548" s="17"/>
      <c r="AR548" s="17">
        <v>0.51307793323254802</v>
      </c>
      <c r="AS548" s="17">
        <v>0.37886166199235499</v>
      </c>
      <c r="AT548" s="17">
        <v>0.32199262586829103</v>
      </c>
      <c r="AU548" s="17">
        <v>0.157105352791331</v>
      </c>
    </row>
    <row r="549" spans="2:47" x14ac:dyDescent="0.3">
      <c r="B549" t="s">
        <v>244</v>
      </c>
      <c r="C549" s="17">
        <v>0.590914011149278</v>
      </c>
      <c r="D549" s="17">
        <v>0.57712079080275602</v>
      </c>
      <c r="E549" s="17">
        <v>0.60481518829924796</v>
      </c>
      <c r="F549" s="17"/>
      <c r="G549" s="17">
        <v>0.61018271959690296</v>
      </c>
      <c r="H549" s="17">
        <v>0.50493886965912504</v>
      </c>
      <c r="I549" s="17">
        <v>0.53267890870649104</v>
      </c>
      <c r="J549" s="17">
        <v>0.58512319632865295</v>
      </c>
      <c r="K549" s="17">
        <v>0.63961631985218703</v>
      </c>
      <c r="L549" s="17">
        <v>0.66553682095462596</v>
      </c>
      <c r="M549" s="17"/>
      <c r="N549" s="17">
        <v>0.50703204500389398</v>
      </c>
      <c r="O549" s="17">
        <v>0.58702633812139204</v>
      </c>
      <c r="P549" s="17">
        <v>0.58914041387484795</v>
      </c>
      <c r="Q549" s="17">
        <v>0.68860613045838104</v>
      </c>
      <c r="R549" s="17"/>
      <c r="S549" s="17">
        <v>0.57393548556106799</v>
      </c>
      <c r="T549" s="17">
        <v>0.55207468678008798</v>
      </c>
      <c r="U549" s="17">
        <v>0.65151285192025199</v>
      </c>
      <c r="V549" s="17">
        <v>0.57656264089579401</v>
      </c>
      <c r="W549" s="17">
        <v>0.57651020606451397</v>
      </c>
      <c r="X549" s="17">
        <v>0.62158706022106203</v>
      </c>
      <c r="Y549" s="17">
        <v>0.53223523059860001</v>
      </c>
      <c r="Z549" s="17">
        <v>0.63527602898429303</v>
      </c>
      <c r="AA549" s="17">
        <v>0.60269015835389705</v>
      </c>
      <c r="AB549" s="17">
        <v>0.63066797420041398</v>
      </c>
      <c r="AC549" s="17">
        <v>0.56991540259155504</v>
      </c>
      <c r="AD549" s="17">
        <v>0.64953490366727396</v>
      </c>
      <c r="AE549" s="17"/>
      <c r="AF549" s="17">
        <v>0.57441819520214599</v>
      </c>
      <c r="AG549" s="17">
        <v>0.61283032944734706</v>
      </c>
      <c r="AH549" s="17"/>
      <c r="AI549" s="17">
        <v>0.56234765318218305</v>
      </c>
      <c r="AJ549" s="17">
        <v>0.60589595107805205</v>
      </c>
      <c r="AK549" s="17"/>
      <c r="AL549" s="17">
        <v>0.56140793790640098</v>
      </c>
      <c r="AM549" s="17">
        <v>0.59789399675105304</v>
      </c>
      <c r="AN549" s="17"/>
      <c r="AO549" s="17">
        <v>0.47604020643880202</v>
      </c>
      <c r="AP549" s="17">
        <v>0.60148901683301603</v>
      </c>
      <c r="AQ549" s="17"/>
      <c r="AR549" s="17">
        <v>0.46524548022517098</v>
      </c>
      <c r="AS549" s="17">
        <v>0.59682227971979396</v>
      </c>
      <c r="AT549" s="17">
        <v>0.629326216401913</v>
      </c>
      <c r="AU549" s="17">
        <v>0.81171608871194101</v>
      </c>
    </row>
    <row r="550" spans="2:47" x14ac:dyDescent="0.3">
      <c r="B550" t="s">
        <v>155</v>
      </c>
      <c r="C550" s="17">
        <v>3.13150849895516E-2</v>
      </c>
      <c r="D550" s="17">
        <v>2.5631030208775701E-2</v>
      </c>
      <c r="E550" s="17">
        <v>3.6928930802479498E-2</v>
      </c>
      <c r="F550" s="17"/>
      <c r="G550" s="17">
        <v>3.5250507622777198E-2</v>
      </c>
      <c r="H550" s="17">
        <v>3.0486792143145799E-2</v>
      </c>
      <c r="I550" s="17">
        <v>3.8997825205956398E-2</v>
      </c>
      <c r="J550" s="17">
        <v>3.9423833927579199E-2</v>
      </c>
      <c r="K550" s="17">
        <v>2.5406399471462501E-2</v>
      </c>
      <c r="L550" s="17">
        <v>2.0964954243624101E-2</v>
      </c>
      <c r="M550" s="17"/>
      <c r="N550" s="17">
        <v>1.6870300982712898E-2</v>
      </c>
      <c r="O550" s="17">
        <v>3.9005402431256803E-2</v>
      </c>
      <c r="P550" s="17">
        <v>5.6776215596251303E-2</v>
      </c>
      <c r="Q550" s="17">
        <v>1.6806844934807701E-2</v>
      </c>
      <c r="R550" s="17"/>
      <c r="S550" s="17">
        <v>3.0950947738318201E-2</v>
      </c>
      <c r="T550" s="17">
        <v>3.5301866165031698E-2</v>
      </c>
      <c r="U550" s="17">
        <v>5.8952352996580998E-2</v>
      </c>
      <c r="V550" s="17">
        <v>3.3305973255948598E-2</v>
      </c>
      <c r="W550" s="17">
        <v>1.0896066961476601E-2</v>
      </c>
      <c r="X550" s="17">
        <v>4.0154031489732797E-3</v>
      </c>
      <c r="Y550" s="17">
        <v>3.3194194601384903E-2</v>
      </c>
      <c r="Z550" s="17">
        <v>4.4331995555818501E-2</v>
      </c>
      <c r="AA550" s="17">
        <v>4.5863660420653797E-2</v>
      </c>
      <c r="AB550" s="17">
        <v>2.9710914154351401E-2</v>
      </c>
      <c r="AC550" s="17">
        <v>3.2586948566974798E-2</v>
      </c>
      <c r="AD550" s="17">
        <v>0</v>
      </c>
      <c r="AE550" s="17"/>
      <c r="AF550" s="17">
        <v>3.3283050479933303E-2</v>
      </c>
      <c r="AG550" s="17">
        <v>2.8700448755426801E-2</v>
      </c>
      <c r="AH550" s="17"/>
      <c r="AI550" s="17">
        <v>3.2772522178362802E-2</v>
      </c>
      <c r="AJ550" s="17">
        <v>3.0550716061671999E-2</v>
      </c>
      <c r="AK550" s="17"/>
      <c r="AL550" s="17">
        <v>2.8573305162400701E-2</v>
      </c>
      <c r="AM550" s="17">
        <v>3.1963683112359101E-2</v>
      </c>
      <c r="AN550" s="17"/>
      <c r="AO550" s="17">
        <v>2.8174669954548998E-2</v>
      </c>
      <c r="AP550" s="17">
        <v>3.1604184031131598E-2</v>
      </c>
      <c r="AQ550" s="17"/>
      <c r="AR550" s="17">
        <v>2.1676586542280701E-2</v>
      </c>
      <c r="AS550" s="17">
        <v>2.43160582878507E-2</v>
      </c>
      <c r="AT550" s="17">
        <v>4.86811577297959E-2</v>
      </c>
      <c r="AU550" s="17">
        <v>3.1178558496728299E-2</v>
      </c>
    </row>
    <row r="551" spans="2:47" x14ac:dyDescent="0.3"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  <c r="AE551" s="17"/>
      <c r="AF551" s="17"/>
      <c r="AG551" s="17"/>
      <c r="AH551" s="17"/>
      <c r="AI551" s="17"/>
      <c r="AJ551" s="17"/>
      <c r="AK551" s="17"/>
      <c r="AL551" s="17"/>
      <c r="AM551" s="17"/>
      <c r="AN551" s="17"/>
      <c r="AO551" s="17"/>
      <c r="AP551" s="17"/>
      <c r="AQ551" s="17"/>
      <c r="AR551" s="17"/>
      <c r="AS551" s="17"/>
      <c r="AT551" s="17"/>
      <c r="AU551" s="17"/>
    </row>
    <row r="552" spans="2:47" x14ac:dyDescent="0.3">
      <c r="B552" s="6" t="s">
        <v>249</v>
      </c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  <c r="AE552" s="17"/>
      <c r="AF552" s="17"/>
      <c r="AG552" s="17"/>
      <c r="AH552" s="17"/>
      <c r="AI552" s="17"/>
      <c r="AJ552" s="17"/>
      <c r="AK552" s="17"/>
      <c r="AL552" s="17"/>
      <c r="AM552" s="17"/>
      <c r="AN552" s="17"/>
      <c r="AO552" s="17"/>
      <c r="AP552" s="17"/>
      <c r="AQ552" s="17"/>
      <c r="AR552" s="17"/>
      <c r="AS552" s="17"/>
      <c r="AT552" s="17"/>
      <c r="AU552" s="17"/>
    </row>
    <row r="553" spans="2:47" x14ac:dyDescent="0.3">
      <c r="B553" s="24" t="s">
        <v>246</v>
      </c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  <c r="AC553" s="17"/>
      <c r="AD553" s="17"/>
      <c r="AE553" s="17"/>
      <c r="AF553" s="17"/>
      <c r="AG553" s="17"/>
      <c r="AH553" s="17"/>
      <c r="AI553" s="17"/>
      <c r="AJ553" s="17"/>
      <c r="AK553" s="17"/>
      <c r="AL553" s="17"/>
      <c r="AM553" s="17"/>
      <c r="AN553" s="17"/>
      <c r="AO553" s="17"/>
      <c r="AP553" s="17"/>
      <c r="AQ553" s="17"/>
      <c r="AR553" s="17"/>
      <c r="AS553" s="17"/>
      <c r="AT553" s="17"/>
      <c r="AU553" s="17"/>
    </row>
    <row r="554" spans="2:47" x14ac:dyDescent="0.3">
      <c r="B554" t="s">
        <v>243</v>
      </c>
      <c r="C554" s="17">
        <v>0.44216296621833401</v>
      </c>
      <c r="D554" s="17">
        <v>0.42849304415135597</v>
      </c>
      <c r="E554" s="17">
        <v>0.45431679102359002</v>
      </c>
      <c r="F554" s="17"/>
      <c r="G554" s="17">
        <v>0.53702097321464004</v>
      </c>
      <c r="H554" s="17">
        <v>0.55486204281761098</v>
      </c>
      <c r="I554" s="17">
        <v>0.46053655300192903</v>
      </c>
      <c r="J554" s="17">
        <v>0.39667056771515102</v>
      </c>
      <c r="K554" s="17">
        <v>0.42233082097855801</v>
      </c>
      <c r="L554" s="17">
        <v>0.33156858252176102</v>
      </c>
      <c r="M554" s="17"/>
      <c r="N554" s="17">
        <v>0.53255847916222199</v>
      </c>
      <c r="O554" s="17">
        <v>0.37029308976337599</v>
      </c>
      <c r="P554" s="17">
        <v>0.47952240839239502</v>
      </c>
      <c r="Q554" s="17">
        <v>0.39007572193786799</v>
      </c>
      <c r="R554" s="17"/>
      <c r="S554" s="17">
        <v>0.49491465680602698</v>
      </c>
      <c r="T554" s="17">
        <v>0.40995958686033301</v>
      </c>
      <c r="U554" s="17">
        <v>0.46454421074452901</v>
      </c>
      <c r="V554" s="17">
        <v>0.44533203810302502</v>
      </c>
      <c r="W554" s="17">
        <v>0.49043446013842501</v>
      </c>
      <c r="X554" s="17">
        <v>0.513981378546429</v>
      </c>
      <c r="Y554" s="17">
        <v>0.37635449187851799</v>
      </c>
      <c r="Z554" s="17">
        <v>0.43304035152728398</v>
      </c>
      <c r="AA554" s="17">
        <v>0.44474177045648</v>
      </c>
      <c r="AB554" s="17">
        <v>0.381585755194777</v>
      </c>
      <c r="AC554" s="17">
        <v>0.39860204824749901</v>
      </c>
      <c r="AD554" s="17">
        <v>0.39218321931397099</v>
      </c>
      <c r="AE554" s="17"/>
      <c r="AF554" s="17">
        <v>0.47692231841548699</v>
      </c>
      <c r="AG554" s="17">
        <v>0.39598173886777099</v>
      </c>
      <c r="AH554" s="17"/>
      <c r="AI554" s="17">
        <v>0.48479957084584702</v>
      </c>
      <c r="AJ554" s="17">
        <v>0.41980173101879997</v>
      </c>
      <c r="AK554" s="17"/>
      <c r="AL554" s="17">
        <v>0.469843851222283</v>
      </c>
      <c r="AM554" s="17">
        <v>0.43561474893501201</v>
      </c>
      <c r="AN554" s="17"/>
      <c r="AO554" s="17">
        <v>0.51015380800273502</v>
      </c>
      <c r="AP554" s="17">
        <v>0.43590389314136602</v>
      </c>
      <c r="AQ554" s="17"/>
      <c r="AR554" s="17">
        <v>0.63248022378823998</v>
      </c>
      <c r="AS554" s="17">
        <v>0.40358843739629602</v>
      </c>
      <c r="AT554" s="17">
        <v>0.35671504590450398</v>
      </c>
      <c r="AU554" s="17">
        <v>0.21578873543612301</v>
      </c>
    </row>
    <row r="555" spans="2:47" x14ac:dyDescent="0.3">
      <c r="B555" t="s">
        <v>244</v>
      </c>
      <c r="C555" s="17">
        <v>0.53190398798021099</v>
      </c>
      <c r="D555" s="17">
        <v>0.54375870165720097</v>
      </c>
      <c r="E555" s="17">
        <v>0.52146648892622005</v>
      </c>
      <c r="F555" s="17"/>
      <c r="G555" s="17">
        <v>0.42168599709655902</v>
      </c>
      <c r="H555" s="17">
        <v>0.429366278681861</v>
      </c>
      <c r="I555" s="17">
        <v>0.50428346705011495</v>
      </c>
      <c r="J555" s="17">
        <v>0.57723077437737902</v>
      </c>
      <c r="K555" s="17">
        <v>0.55797783760252195</v>
      </c>
      <c r="L555" s="17">
        <v>0.64693587365038796</v>
      </c>
      <c r="M555" s="17"/>
      <c r="N555" s="17">
        <v>0.45265803880210598</v>
      </c>
      <c r="O555" s="17">
        <v>0.59537848177290797</v>
      </c>
      <c r="P555" s="17">
        <v>0.48389180682690103</v>
      </c>
      <c r="Q555" s="17">
        <v>0.58966096555119896</v>
      </c>
      <c r="R555" s="17"/>
      <c r="S555" s="17">
        <v>0.48048673248144902</v>
      </c>
      <c r="T555" s="17">
        <v>0.56832700164299399</v>
      </c>
      <c r="U555" s="17">
        <v>0.50114444315363005</v>
      </c>
      <c r="V555" s="17">
        <v>0.53159310327454701</v>
      </c>
      <c r="W555" s="17">
        <v>0.48005789580302199</v>
      </c>
      <c r="X555" s="17">
        <v>0.46385048251912803</v>
      </c>
      <c r="Y555" s="17">
        <v>0.59657510733228203</v>
      </c>
      <c r="Z555" s="17">
        <v>0.55283929166122603</v>
      </c>
      <c r="AA555" s="17">
        <v>0.51879279545161205</v>
      </c>
      <c r="AB555" s="17">
        <v>0.597810342421775</v>
      </c>
      <c r="AC555" s="17">
        <v>0.565370554587591</v>
      </c>
      <c r="AD555" s="17">
        <v>0.59440042377839097</v>
      </c>
      <c r="AE555" s="17"/>
      <c r="AF555" s="17">
        <v>0.49911981786162701</v>
      </c>
      <c r="AG555" s="17">
        <v>0.57546099114754601</v>
      </c>
      <c r="AH555" s="17"/>
      <c r="AI555" s="17">
        <v>0.48575003160219099</v>
      </c>
      <c r="AJ555" s="17">
        <v>0.55610993690542099</v>
      </c>
      <c r="AK555" s="17"/>
      <c r="AL555" s="17">
        <v>0.50055058418726395</v>
      </c>
      <c r="AM555" s="17">
        <v>0.53932097990726402</v>
      </c>
      <c r="AN555" s="17"/>
      <c r="AO555" s="17">
        <v>0.45931364822540099</v>
      </c>
      <c r="AP555" s="17">
        <v>0.53858647975826601</v>
      </c>
      <c r="AQ555" s="17"/>
      <c r="AR555" s="17">
        <v>0.35152531492462002</v>
      </c>
      <c r="AS555" s="17">
        <v>0.56885094151722904</v>
      </c>
      <c r="AT555" s="17">
        <v>0.60737289532918604</v>
      </c>
      <c r="AU555" s="17">
        <v>0.75725601420381905</v>
      </c>
    </row>
    <row r="556" spans="2:47" x14ac:dyDescent="0.3">
      <c r="B556" t="s">
        <v>155</v>
      </c>
      <c r="C556" s="17">
        <v>2.5933045801454498E-2</v>
      </c>
      <c r="D556" s="17">
        <v>2.7748254191443202E-2</v>
      </c>
      <c r="E556" s="17">
        <v>2.4216720050189901E-2</v>
      </c>
      <c r="F556" s="17"/>
      <c r="G556" s="17">
        <v>4.1293029688801303E-2</v>
      </c>
      <c r="H556" s="17">
        <v>1.5771678500528599E-2</v>
      </c>
      <c r="I556" s="17">
        <v>3.51799799479562E-2</v>
      </c>
      <c r="J556" s="17">
        <v>2.60986579074695E-2</v>
      </c>
      <c r="K556" s="17">
        <v>1.9691341418920101E-2</v>
      </c>
      <c r="L556" s="17">
        <v>2.14955438278507E-2</v>
      </c>
      <c r="M556" s="17"/>
      <c r="N556" s="17">
        <v>1.47834820356727E-2</v>
      </c>
      <c r="O556" s="17">
        <v>3.4328428463716303E-2</v>
      </c>
      <c r="P556" s="17">
        <v>3.65857847807044E-2</v>
      </c>
      <c r="Q556" s="17">
        <v>2.02633125109336E-2</v>
      </c>
      <c r="R556" s="17"/>
      <c r="S556" s="17">
        <v>2.45986107125237E-2</v>
      </c>
      <c r="T556" s="17">
        <v>2.1713411496672601E-2</v>
      </c>
      <c r="U556" s="17">
        <v>3.4311346101841098E-2</v>
      </c>
      <c r="V556" s="17">
        <v>2.30748586224277E-2</v>
      </c>
      <c r="W556" s="17">
        <v>2.9507644058553099E-2</v>
      </c>
      <c r="X556" s="17">
        <v>2.2168138934442801E-2</v>
      </c>
      <c r="Y556" s="17">
        <v>2.70704007892002E-2</v>
      </c>
      <c r="Z556" s="17">
        <v>1.4120356811490001E-2</v>
      </c>
      <c r="AA556" s="17">
        <v>3.6465434091907598E-2</v>
      </c>
      <c r="AB556" s="17">
        <v>2.06039023834475E-2</v>
      </c>
      <c r="AC556" s="17">
        <v>3.6027397164909797E-2</v>
      </c>
      <c r="AD556" s="17">
        <v>1.3416356907638E-2</v>
      </c>
      <c r="AE556" s="17"/>
      <c r="AF556" s="17">
        <v>2.3957863722886E-2</v>
      </c>
      <c r="AG556" s="17">
        <v>2.8557269984683099E-2</v>
      </c>
      <c r="AH556" s="17"/>
      <c r="AI556" s="17">
        <v>2.9450397551961299E-2</v>
      </c>
      <c r="AJ556" s="17">
        <v>2.4088332075779002E-2</v>
      </c>
      <c r="AK556" s="17"/>
      <c r="AL556" s="17">
        <v>2.9605564590453302E-2</v>
      </c>
      <c r="AM556" s="17">
        <v>2.5064271157724201E-2</v>
      </c>
      <c r="AN556" s="17"/>
      <c r="AO556" s="17">
        <v>3.05325437718636E-2</v>
      </c>
      <c r="AP556" s="17">
        <v>2.55096271003676E-2</v>
      </c>
      <c r="AQ556" s="17"/>
      <c r="AR556" s="17">
        <v>1.59944612871399E-2</v>
      </c>
      <c r="AS556" s="17">
        <v>2.75606210864742E-2</v>
      </c>
      <c r="AT556" s="17">
        <v>3.5912058766310401E-2</v>
      </c>
      <c r="AU556" s="17">
        <v>2.69552503600578E-2</v>
      </c>
    </row>
    <row r="557" spans="2:47" x14ac:dyDescent="0.3"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  <c r="AC557" s="17"/>
      <c r="AD557" s="17"/>
      <c r="AE557" s="17"/>
      <c r="AF557" s="17"/>
      <c r="AG557" s="17"/>
      <c r="AH557" s="17"/>
      <c r="AI557" s="17"/>
      <c r="AJ557" s="17"/>
      <c r="AK557" s="17"/>
      <c r="AL557" s="17"/>
      <c r="AM557" s="17"/>
      <c r="AN557" s="17"/>
      <c r="AO557" s="17"/>
      <c r="AP557" s="17"/>
      <c r="AQ557" s="17"/>
      <c r="AR557" s="17"/>
      <c r="AS557" s="17"/>
      <c r="AT557" s="17"/>
      <c r="AU557" s="17"/>
    </row>
    <row r="558" spans="2:47" x14ac:dyDescent="0.3">
      <c r="B558" s="6" t="s">
        <v>250</v>
      </c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  <c r="AC558" s="17"/>
      <c r="AD558" s="17"/>
      <c r="AE558" s="17"/>
      <c r="AF558" s="17"/>
      <c r="AG558" s="17"/>
      <c r="AH558" s="17"/>
      <c r="AI558" s="17"/>
      <c r="AJ558" s="17"/>
      <c r="AK558" s="17"/>
      <c r="AL558" s="17"/>
      <c r="AM558" s="17"/>
      <c r="AN558" s="17"/>
      <c r="AO558" s="17"/>
      <c r="AP558" s="17"/>
      <c r="AQ558" s="17"/>
      <c r="AR558" s="17"/>
      <c r="AS558" s="17"/>
      <c r="AT558" s="17"/>
      <c r="AU558" s="17"/>
    </row>
    <row r="559" spans="2:47" x14ac:dyDescent="0.3">
      <c r="B559" s="24" t="s">
        <v>246</v>
      </c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  <c r="AE559" s="17"/>
      <c r="AF559" s="17"/>
      <c r="AG559" s="17"/>
      <c r="AH559" s="17"/>
      <c r="AI559" s="17"/>
      <c r="AJ559" s="17"/>
      <c r="AK559" s="17"/>
      <c r="AL559" s="17"/>
      <c r="AM559" s="17"/>
      <c r="AN559" s="17"/>
      <c r="AO559" s="17"/>
      <c r="AP559" s="17"/>
      <c r="AQ559" s="17"/>
      <c r="AR559" s="17"/>
      <c r="AS559" s="17"/>
      <c r="AT559" s="17"/>
      <c r="AU559" s="17"/>
    </row>
    <row r="560" spans="2:47" x14ac:dyDescent="0.3">
      <c r="B560" t="s">
        <v>243</v>
      </c>
      <c r="C560" s="17">
        <v>0.18192378618024499</v>
      </c>
      <c r="D560" s="17">
        <v>0.197848012751451</v>
      </c>
      <c r="E560" s="17">
        <v>0.16464218675706199</v>
      </c>
      <c r="F560" s="17"/>
      <c r="G560" s="17">
        <v>0.43792009553089001</v>
      </c>
      <c r="H560" s="17">
        <v>0.37076108317732998</v>
      </c>
      <c r="I560" s="17">
        <v>0.19504434111088501</v>
      </c>
      <c r="J560" s="17">
        <v>0.11920873172965001</v>
      </c>
      <c r="K560" s="17">
        <v>2.94248616116746E-2</v>
      </c>
      <c r="L560" s="17">
        <v>1.8835288404322699E-2</v>
      </c>
      <c r="M560" s="17"/>
      <c r="N560" s="17">
        <v>0.24434891118464999</v>
      </c>
      <c r="O560" s="17">
        <v>0.152060064053785</v>
      </c>
      <c r="P560" s="17">
        <v>0.18704334374227</v>
      </c>
      <c r="Q560" s="17">
        <v>0.14169208110359899</v>
      </c>
      <c r="R560" s="17"/>
      <c r="S560" s="17">
        <v>0.27582460939388898</v>
      </c>
      <c r="T560" s="17">
        <v>0.14920531746667701</v>
      </c>
      <c r="U560" s="17">
        <v>0.14890039909401301</v>
      </c>
      <c r="V560" s="17">
        <v>0.15154292624336099</v>
      </c>
      <c r="W560" s="17">
        <v>0.18509767344685599</v>
      </c>
      <c r="X560" s="17">
        <v>0.204244928275535</v>
      </c>
      <c r="Y560" s="17">
        <v>0.113630486009323</v>
      </c>
      <c r="Z560" s="17">
        <v>0.18542147107933099</v>
      </c>
      <c r="AA560" s="17">
        <v>0.19160173054108501</v>
      </c>
      <c r="AB560" s="17">
        <v>0.15770390602977899</v>
      </c>
      <c r="AC560" s="17">
        <v>0.21101893439761599</v>
      </c>
      <c r="AD560" s="17">
        <v>0.181307678063896</v>
      </c>
      <c r="AE560" s="17"/>
      <c r="AF560" s="17">
        <v>0.15901843919303599</v>
      </c>
      <c r="AG560" s="17">
        <v>0.212355798571042</v>
      </c>
      <c r="AH560" s="17"/>
      <c r="AI560" s="17">
        <v>0.230606360670258</v>
      </c>
      <c r="AJ560" s="17">
        <v>0.15639167573664001</v>
      </c>
      <c r="AK560" s="17"/>
      <c r="AL560" s="17">
        <v>0.195477727002522</v>
      </c>
      <c r="AM560" s="17">
        <v>0.1787174526567</v>
      </c>
      <c r="AN560" s="17"/>
      <c r="AO560" s="17">
        <v>0.25792505712467501</v>
      </c>
      <c r="AP560" s="17">
        <v>0.17492729229520099</v>
      </c>
      <c r="AQ560" s="17"/>
      <c r="AR560" s="17">
        <v>0.37270871658519</v>
      </c>
      <c r="AS560" s="17">
        <v>6.8943872907846204E-2</v>
      </c>
      <c r="AT560" s="17">
        <v>0.102038853872523</v>
      </c>
      <c r="AU560" s="17">
        <v>7.1696028412236504E-2</v>
      </c>
    </row>
    <row r="561" spans="2:47" x14ac:dyDescent="0.3">
      <c r="B561" t="s">
        <v>244</v>
      </c>
      <c r="C561" s="17">
        <v>0.78841396405193997</v>
      </c>
      <c r="D561" s="17">
        <v>0.78121545723714003</v>
      </c>
      <c r="E561" s="17">
        <v>0.79711679737241603</v>
      </c>
      <c r="F561" s="17"/>
      <c r="G561" s="17">
        <v>0.51681155999789496</v>
      </c>
      <c r="H561" s="17">
        <v>0.57043996324929502</v>
      </c>
      <c r="I561" s="17">
        <v>0.781990360049168</v>
      </c>
      <c r="J561" s="17">
        <v>0.84660659414916495</v>
      </c>
      <c r="K561" s="17">
        <v>0.95294176475334502</v>
      </c>
      <c r="L561" s="17">
        <v>0.97446421280550199</v>
      </c>
      <c r="M561" s="17"/>
      <c r="N561" s="17">
        <v>0.73728530516514601</v>
      </c>
      <c r="O561" s="17">
        <v>0.81429167715920803</v>
      </c>
      <c r="P561" s="17">
        <v>0.76689321877348504</v>
      </c>
      <c r="Q561" s="17">
        <v>0.83459164151237197</v>
      </c>
      <c r="R561" s="17"/>
      <c r="S561" s="17">
        <v>0.67072655386228597</v>
      </c>
      <c r="T561" s="17">
        <v>0.83610130998920196</v>
      </c>
      <c r="U561" s="17">
        <v>0.81104566421399804</v>
      </c>
      <c r="V561" s="17">
        <v>0.79734206340607905</v>
      </c>
      <c r="W561" s="17">
        <v>0.786858295492736</v>
      </c>
      <c r="X561" s="17">
        <v>0.77471727520371103</v>
      </c>
      <c r="Y561" s="17">
        <v>0.85566323745324002</v>
      </c>
      <c r="Z561" s="17">
        <v>0.78244707846019401</v>
      </c>
      <c r="AA561" s="17">
        <v>0.78126564649294505</v>
      </c>
      <c r="AB561" s="17">
        <v>0.83306003089049097</v>
      </c>
      <c r="AC561" s="17">
        <v>0.766624332758015</v>
      </c>
      <c r="AD561" s="17">
        <v>0.80460310897127496</v>
      </c>
      <c r="AE561" s="17"/>
      <c r="AF561" s="17">
        <v>0.81544204627983496</v>
      </c>
      <c r="AG561" s="17">
        <v>0.75250449131101005</v>
      </c>
      <c r="AH561" s="17"/>
      <c r="AI561" s="17">
        <v>0.74304530102423405</v>
      </c>
      <c r="AJ561" s="17">
        <v>0.81220805726161205</v>
      </c>
      <c r="AK561" s="17"/>
      <c r="AL561" s="17">
        <v>0.77511155134132703</v>
      </c>
      <c r="AM561" s="17">
        <v>0.79156079583889705</v>
      </c>
      <c r="AN561" s="17"/>
      <c r="AO561" s="17">
        <v>0.69643033014648104</v>
      </c>
      <c r="AP561" s="17">
        <v>0.79688175576313802</v>
      </c>
      <c r="AQ561" s="17"/>
      <c r="AR561" s="17">
        <v>0.59331438612383902</v>
      </c>
      <c r="AS561" s="17">
        <v>0.91023618215187596</v>
      </c>
      <c r="AT561" s="17">
        <v>0.86433403138189702</v>
      </c>
      <c r="AU561" s="17">
        <v>0.90224389735173804</v>
      </c>
    </row>
    <row r="562" spans="2:47" x14ac:dyDescent="0.3">
      <c r="B562" t="s">
        <v>155</v>
      </c>
      <c r="C562" s="17">
        <v>2.96622497678143E-2</v>
      </c>
      <c r="D562" s="17">
        <v>2.0936530011409701E-2</v>
      </c>
      <c r="E562" s="17">
        <v>3.82410158705217E-2</v>
      </c>
      <c r="F562" s="17"/>
      <c r="G562" s="17">
        <v>4.5268344471214701E-2</v>
      </c>
      <c r="H562" s="17">
        <v>5.87989535733753E-2</v>
      </c>
      <c r="I562" s="17">
        <v>2.2965298839946999E-2</v>
      </c>
      <c r="J562" s="17">
        <v>3.41846741211842E-2</v>
      </c>
      <c r="K562" s="17">
        <v>1.7633373634980298E-2</v>
      </c>
      <c r="L562" s="17">
        <v>6.7004987901748596E-3</v>
      </c>
      <c r="M562" s="17"/>
      <c r="N562" s="17">
        <v>1.8365783650204599E-2</v>
      </c>
      <c r="O562" s="17">
        <v>3.3648258787006599E-2</v>
      </c>
      <c r="P562" s="17">
        <v>4.6063437484244497E-2</v>
      </c>
      <c r="Q562" s="17">
        <v>2.3716277384028601E-2</v>
      </c>
      <c r="R562" s="17"/>
      <c r="S562" s="17">
        <v>5.3448836743825702E-2</v>
      </c>
      <c r="T562" s="17">
        <v>1.4693372544121499E-2</v>
      </c>
      <c r="U562" s="17">
        <v>4.00539366919892E-2</v>
      </c>
      <c r="V562" s="17">
        <v>5.111501035056E-2</v>
      </c>
      <c r="W562" s="17">
        <v>2.8044031060407301E-2</v>
      </c>
      <c r="X562" s="17">
        <v>2.1037796520753799E-2</v>
      </c>
      <c r="Y562" s="17">
        <v>3.07062765374367E-2</v>
      </c>
      <c r="Z562" s="17">
        <v>3.21314504604754E-2</v>
      </c>
      <c r="AA562" s="17">
        <v>2.71326229659693E-2</v>
      </c>
      <c r="AB562" s="17">
        <v>9.2360630797305599E-3</v>
      </c>
      <c r="AC562" s="17">
        <v>2.2356732844369401E-2</v>
      </c>
      <c r="AD562" s="17">
        <v>1.4089212964829E-2</v>
      </c>
      <c r="AE562" s="17"/>
      <c r="AF562" s="17">
        <v>2.5539514527129398E-2</v>
      </c>
      <c r="AG562" s="17">
        <v>3.51397101179481E-2</v>
      </c>
      <c r="AH562" s="17"/>
      <c r="AI562" s="17">
        <v>2.6348338305507799E-2</v>
      </c>
      <c r="AJ562" s="17">
        <v>3.1400267001748701E-2</v>
      </c>
      <c r="AK562" s="17"/>
      <c r="AL562" s="17">
        <v>2.9410721656150999E-2</v>
      </c>
      <c r="AM562" s="17">
        <v>2.9721751504402601E-2</v>
      </c>
      <c r="AN562" s="17"/>
      <c r="AO562" s="17">
        <v>4.5644612728843403E-2</v>
      </c>
      <c r="AP562" s="17">
        <v>2.81909519416613E-2</v>
      </c>
      <c r="AQ562" s="17"/>
      <c r="AR562" s="17">
        <v>3.3976897290970899E-2</v>
      </c>
      <c r="AS562" s="17">
        <v>2.08199449402783E-2</v>
      </c>
      <c r="AT562" s="17">
        <v>3.3627114745580097E-2</v>
      </c>
      <c r="AU562" s="17">
        <v>2.6060074236025701E-2</v>
      </c>
    </row>
    <row r="563" spans="2:47" x14ac:dyDescent="0.3"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  <c r="AC563" s="17"/>
      <c r="AD563" s="17"/>
      <c r="AE563" s="17"/>
      <c r="AF563" s="17"/>
      <c r="AG563" s="17"/>
      <c r="AH563" s="17"/>
      <c r="AI563" s="17"/>
      <c r="AJ563" s="17"/>
      <c r="AK563" s="17"/>
      <c r="AL563" s="17"/>
      <c r="AM563" s="17"/>
      <c r="AN563" s="17"/>
      <c r="AO563" s="17"/>
      <c r="AP563" s="17"/>
      <c r="AQ563" s="17"/>
      <c r="AR563" s="17"/>
      <c r="AS563" s="17"/>
      <c r="AT563" s="17"/>
      <c r="AU563" s="17"/>
    </row>
    <row r="564" spans="2:47" x14ac:dyDescent="0.3">
      <c r="B564" s="6" t="s">
        <v>251</v>
      </c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  <c r="AC564" s="17"/>
      <c r="AD564" s="17"/>
      <c r="AE564" s="17"/>
      <c r="AF564" s="17"/>
      <c r="AG564" s="17"/>
      <c r="AH564" s="17"/>
      <c r="AI564" s="17"/>
      <c r="AJ564" s="17"/>
      <c r="AK564" s="17"/>
      <c r="AL564" s="17"/>
      <c r="AM564" s="17"/>
      <c r="AN564" s="17"/>
      <c r="AO564" s="17"/>
      <c r="AP564" s="17"/>
      <c r="AQ564" s="17"/>
      <c r="AR564" s="17"/>
      <c r="AS564" s="17"/>
      <c r="AT564" s="17"/>
      <c r="AU564" s="17"/>
    </row>
    <row r="565" spans="2:47" x14ac:dyDescent="0.3">
      <c r="B565" s="24" t="s">
        <v>246</v>
      </c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  <c r="AD565" s="17"/>
      <c r="AE565" s="17"/>
      <c r="AF565" s="17"/>
      <c r="AG565" s="17"/>
      <c r="AH565" s="17"/>
      <c r="AI565" s="17"/>
      <c r="AJ565" s="17"/>
      <c r="AK565" s="17"/>
      <c r="AL565" s="17"/>
      <c r="AM565" s="17"/>
      <c r="AN565" s="17"/>
      <c r="AO565" s="17"/>
      <c r="AP565" s="17"/>
      <c r="AQ565" s="17"/>
      <c r="AR565" s="17"/>
      <c r="AS565" s="17"/>
      <c r="AT565" s="17"/>
      <c r="AU565" s="17"/>
    </row>
    <row r="566" spans="2:47" x14ac:dyDescent="0.3">
      <c r="B566" t="s">
        <v>243</v>
      </c>
      <c r="C566" s="17">
        <v>0.61521433779922097</v>
      </c>
      <c r="D566" s="17">
        <v>0.64819952023032301</v>
      </c>
      <c r="E566" s="17">
        <v>0.58351500376072196</v>
      </c>
      <c r="F566" s="17"/>
      <c r="G566" s="17">
        <v>0.741150538702947</v>
      </c>
      <c r="H566" s="17">
        <v>0.727057806933184</v>
      </c>
      <c r="I566" s="17">
        <v>0.64084707549072595</v>
      </c>
      <c r="J566" s="17">
        <v>0.56695786715424401</v>
      </c>
      <c r="K566" s="17">
        <v>0.58091483181789505</v>
      </c>
      <c r="L566" s="17">
        <v>0.492667618490568</v>
      </c>
      <c r="M566" s="17"/>
      <c r="N566" s="17">
        <v>0.70935505102952101</v>
      </c>
      <c r="O566" s="17">
        <v>0.61709234851004402</v>
      </c>
      <c r="P566" s="17">
        <v>0.60658121162449596</v>
      </c>
      <c r="Q566" s="17">
        <v>0.51944000081917296</v>
      </c>
      <c r="R566" s="17"/>
      <c r="S566" s="17">
        <v>0.69877989882651703</v>
      </c>
      <c r="T566" s="17">
        <v>0.62122435236168405</v>
      </c>
      <c r="U566" s="17">
        <v>0.60549542328800099</v>
      </c>
      <c r="V566" s="17">
        <v>0.55727312661260597</v>
      </c>
      <c r="W566" s="17">
        <v>0.63957088232273496</v>
      </c>
      <c r="X566" s="17">
        <v>0.66425485187673805</v>
      </c>
      <c r="Y566" s="17">
        <v>0.57162166781104795</v>
      </c>
      <c r="Z566" s="17">
        <v>0.69634727631414095</v>
      </c>
      <c r="AA566" s="17">
        <v>0.59118500606935098</v>
      </c>
      <c r="AB566" s="17">
        <v>0.59377221670441505</v>
      </c>
      <c r="AC566" s="17">
        <v>0.52488666877627699</v>
      </c>
      <c r="AD566" s="17">
        <v>0.52257626389261003</v>
      </c>
      <c r="AE566" s="17"/>
      <c r="AF566" s="17">
        <v>0.58745572171245797</v>
      </c>
      <c r="AG566" s="17">
        <v>0.65209439681668302</v>
      </c>
      <c r="AH566" s="17"/>
      <c r="AI566" s="17">
        <v>0.66827130940507495</v>
      </c>
      <c r="AJ566" s="17">
        <v>0.58738802678270297</v>
      </c>
      <c r="AK566" s="17"/>
      <c r="AL566" s="17">
        <v>0.63310663896949504</v>
      </c>
      <c r="AM566" s="17">
        <v>0.610981717500236</v>
      </c>
      <c r="AN566" s="17"/>
      <c r="AO566" s="17">
        <v>0.76778689182091497</v>
      </c>
      <c r="AP566" s="17">
        <v>0.60116887608557501</v>
      </c>
      <c r="AQ566" s="17"/>
      <c r="AR566" s="17">
        <v>0.76860165953556603</v>
      </c>
      <c r="AS566" s="17">
        <v>0.59754034868264005</v>
      </c>
      <c r="AT566" s="17">
        <v>0.596226891946673</v>
      </c>
      <c r="AU566" s="17">
        <v>0.30583299098767902</v>
      </c>
    </row>
    <row r="567" spans="2:47" x14ac:dyDescent="0.3">
      <c r="B567" t="s">
        <v>244</v>
      </c>
      <c r="C567" s="17">
        <v>0.36375700920828002</v>
      </c>
      <c r="D567" s="17">
        <v>0.33529626669888202</v>
      </c>
      <c r="E567" s="17">
        <v>0.39099608273713199</v>
      </c>
      <c r="F567" s="17"/>
      <c r="G567" s="17">
        <v>0.24257995275510899</v>
      </c>
      <c r="H567" s="17">
        <v>0.24596145449488699</v>
      </c>
      <c r="I567" s="17">
        <v>0.34107575031565202</v>
      </c>
      <c r="J567" s="17">
        <v>0.40441069430385201</v>
      </c>
      <c r="K567" s="17">
        <v>0.39740649109225701</v>
      </c>
      <c r="L567" s="17">
        <v>0.49239107355128903</v>
      </c>
      <c r="M567" s="17"/>
      <c r="N567" s="17">
        <v>0.278975168958289</v>
      </c>
      <c r="O567" s="17">
        <v>0.35136373516506197</v>
      </c>
      <c r="P567" s="17">
        <v>0.37611178911309601</v>
      </c>
      <c r="Q567" s="17">
        <v>0.45658197281564</v>
      </c>
      <c r="R567" s="17"/>
      <c r="S567" s="17">
        <v>0.28195378428394302</v>
      </c>
      <c r="T567" s="17">
        <v>0.36295670519027201</v>
      </c>
      <c r="U567" s="17">
        <v>0.36836646829373598</v>
      </c>
      <c r="V567" s="17">
        <v>0.41100986921958499</v>
      </c>
      <c r="W567" s="17">
        <v>0.33980444330514498</v>
      </c>
      <c r="X567" s="17">
        <v>0.32645390684062697</v>
      </c>
      <c r="Y567" s="17">
        <v>0.40314229254424</v>
      </c>
      <c r="Z567" s="17">
        <v>0.30365272368585899</v>
      </c>
      <c r="AA567" s="17">
        <v>0.38374194654073501</v>
      </c>
      <c r="AB567" s="17">
        <v>0.37999260615136798</v>
      </c>
      <c r="AC567" s="17">
        <v>0.44153072555885597</v>
      </c>
      <c r="AD567" s="17">
        <v>0.46443858392201198</v>
      </c>
      <c r="AE567" s="17"/>
      <c r="AF567" s="17">
        <v>0.38798751324538999</v>
      </c>
      <c r="AG567" s="17">
        <v>0.33156439499010798</v>
      </c>
      <c r="AH567" s="17"/>
      <c r="AI567" s="17">
        <v>0.313945944267356</v>
      </c>
      <c r="AJ567" s="17">
        <v>0.38988096885314599</v>
      </c>
      <c r="AK567" s="17"/>
      <c r="AL567" s="17">
        <v>0.34535166935401101</v>
      </c>
      <c r="AM567" s="17">
        <v>0.36811099444112</v>
      </c>
      <c r="AN567" s="17"/>
      <c r="AO567" s="17">
        <v>0.197313237013476</v>
      </c>
      <c r="AP567" s="17">
        <v>0.37907942184551302</v>
      </c>
      <c r="AQ567" s="17"/>
      <c r="AR567" s="17">
        <v>0.217925551169311</v>
      </c>
      <c r="AS567" s="17">
        <v>0.38654234468869098</v>
      </c>
      <c r="AT567" s="17">
        <v>0.37226712449872901</v>
      </c>
      <c r="AU567" s="17">
        <v>0.66737509230936498</v>
      </c>
    </row>
    <row r="568" spans="2:47" x14ac:dyDescent="0.3">
      <c r="B568" t="s">
        <v>155</v>
      </c>
      <c r="C568" s="17">
        <v>2.10286529924987E-2</v>
      </c>
      <c r="D568" s="17">
        <v>1.65042130707952E-2</v>
      </c>
      <c r="E568" s="17">
        <v>2.5488913502145601E-2</v>
      </c>
      <c r="F568" s="17"/>
      <c r="G568" s="17">
        <v>1.6269508541943901E-2</v>
      </c>
      <c r="H568" s="17">
        <v>2.6980738571928699E-2</v>
      </c>
      <c r="I568" s="17">
        <v>1.8077174193621301E-2</v>
      </c>
      <c r="J568" s="17">
        <v>2.8631438541903899E-2</v>
      </c>
      <c r="K568" s="17">
        <v>2.1678677089847401E-2</v>
      </c>
      <c r="L568" s="17">
        <v>1.4941307958144001E-2</v>
      </c>
      <c r="M568" s="17"/>
      <c r="N568" s="17">
        <v>1.16697800121905E-2</v>
      </c>
      <c r="O568" s="17">
        <v>3.1543916324893902E-2</v>
      </c>
      <c r="P568" s="17">
        <v>1.73069992624078E-2</v>
      </c>
      <c r="Q568" s="17">
        <v>2.39780263651868E-2</v>
      </c>
      <c r="R568" s="17"/>
      <c r="S568" s="17">
        <v>1.9266316889540301E-2</v>
      </c>
      <c r="T568" s="17">
        <v>1.58189424480439E-2</v>
      </c>
      <c r="U568" s="17">
        <v>2.6138108418263101E-2</v>
      </c>
      <c r="V568" s="17">
        <v>3.1717004167808698E-2</v>
      </c>
      <c r="W568" s="17">
        <v>2.0624674372119799E-2</v>
      </c>
      <c r="X568" s="17">
        <v>9.2912412826343799E-3</v>
      </c>
      <c r="Y568" s="17">
        <v>2.52360396447119E-2</v>
      </c>
      <c r="Z568" s="17">
        <v>0</v>
      </c>
      <c r="AA568" s="17">
        <v>2.5073047389914199E-2</v>
      </c>
      <c r="AB568" s="17">
        <v>2.6235177144217199E-2</v>
      </c>
      <c r="AC568" s="17">
        <v>3.3582605664867697E-2</v>
      </c>
      <c r="AD568" s="17">
        <v>1.2985152185377701E-2</v>
      </c>
      <c r="AE568" s="17"/>
      <c r="AF568" s="17">
        <v>2.4556765042150999E-2</v>
      </c>
      <c r="AG568" s="17">
        <v>1.6341208193208299E-2</v>
      </c>
      <c r="AH568" s="17"/>
      <c r="AI568" s="17">
        <v>1.7782746327569699E-2</v>
      </c>
      <c r="AJ568" s="17">
        <v>2.2731004364150299E-2</v>
      </c>
      <c r="AK568" s="17"/>
      <c r="AL568" s="17">
        <v>2.15416916764943E-2</v>
      </c>
      <c r="AM568" s="17">
        <v>2.0907288058643701E-2</v>
      </c>
      <c r="AN568" s="17"/>
      <c r="AO568" s="17">
        <v>3.4899871165609303E-2</v>
      </c>
      <c r="AP568" s="17">
        <v>1.9751702068911602E-2</v>
      </c>
      <c r="AQ568" s="17"/>
      <c r="AR568" s="17">
        <v>1.34727892951233E-2</v>
      </c>
      <c r="AS568" s="17">
        <v>1.5917306628669501E-2</v>
      </c>
      <c r="AT568" s="17">
        <v>3.1505983554598202E-2</v>
      </c>
      <c r="AU568" s="17">
        <v>2.6791916702955599E-2</v>
      </c>
    </row>
    <row r="569" spans="2:47" x14ac:dyDescent="0.3"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  <c r="AB569" s="17"/>
      <c r="AC569" s="17"/>
      <c r="AD569" s="17"/>
      <c r="AE569" s="17"/>
      <c r="AF569" s="17"/>
      <c r="AG569" s="17"/>
      <c r="AH569" s="17"/>
      <c r="AI569" s="17"/>
      <c r="AJ569" s="17"/>
      <c r="AK569" s="17"/>
      <c r="AL569" s="17"/>
      <c r="AM569" s="17"/>
      <c r="AN569" s="17"/>
      <c r="AO569" s="17"/>
      <c r="AP569" s="17"/>
      <c r="AQ569" s="17"/>
      <c r="AR569" s="17"/>
      <c r="AS569" s="17"/>
      <c r="AT569" s="17"/>
      <c r="AU569" s="17"/>
    </row>
    <row r="570" spans="2:47" x14ac:dyDescent="0.3">
      <c r="B570" s="6" t="s">
        <v>252</v>
      </c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  <c r="AC570" s="17"/>
      <c r="AD570" s="17"/>
      <c r="AE570" s="17"/>
      <c r="AF570" s="17"/>
      <c r="AG570" s="17"/>
      <c r="AH570" s="17"/>
      <c r="AI570" s="17"/>
      <c r="AJ570" s="17"/>
      <c r="AK570" s="17"/>
      <c r="AL570" s="17"/>
      <c r="AM570" s="17"/>
      <c r="AN570" s="17"/>
      <c r="AO570" s="17"/>
      <c r="AP570" s="17"/>
      <c r="AQ570" s="17"/>
      <c r="AR570" s="17"/>
      <c r="AS570" s="17"/>
      <c r="AT570" s="17"/>
      <c r="AU570" s="17"/>
    </row>
    <row r="571" spans="2:47" x14ac:dyDescent="0.3">
      <c r="B571" s="24" t="s">
        <v>246</v>
      </c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  <c r="AE571" s="17"/>
      <c r="AF571" s="17"/>
      <c r="AG571" s="17"/>
      <c r="AH571" s="17"/>
      <c r="AI571" s="17"/>
      <c r="AJ571" s="17"/>
      <c r="AK571" s="17"/>
      <c r="AL571" s="17"/>
      <c r="AM571" s="17"/>
      <c r="AN571" s="17"/>
      <c r="AO571" s="17"/>
      <c r="AP571" s="17"/>
      <c r="AQ571" s="17"/>
      <c r="AR571" s="17"/>
      <c r="AS571" s="17"/>
      <c r="AT571" s="17"/>
      <c r="AU571" s="17"/>
    </row>
    <row r="572" spans="2:47" x14ac:dyDescent="0.3">
      <c r="B572" t="s">
        <v>243</v>
      </c>
      <c r="C572" s="17">
        <v>0.27667604455099298</v>
      </c>
      <c r="D572" s="17">
        <v>0.27302225798063301</v>
      </c>
      <c r="E572" s="17">
        <v>0.278702739065187</v>
      </c>
      <c r="F572" s="17"/>
      <c r="G572" s="17">
        <v>0.51017781804315498</v>
      </c>
      <c r="H572" s="17">
        <v>0.51075026793852196</v>
      </c>
      <c r="I572" s="17">
        <v>0.32349358000620099</v>
      </c>
      <c r="J572" s="17">
        <v>0.184900684165826</v>
      </c>
      <c r="K572" s="17">
        <v>0.13951092137395901</v>
      </c>
      <c r="L572" s="17">
        <v>7.8546939385474995E-2</v>
      </c>
      <c r="M572" s="17"/>
      <c r="N572" s="17">
        <v>0.33699877956653501</v>
      </c>
      <c r="O572" s="17">
        <v>0.228946581708838</v>
      </c>
      <c r="P572" s="17">
        <v>0.29632952860386103</v>
      </c>
      <c r="Q572" s="17">
        <v>0.24458713619257499</v>
      </c>
      <c r="R572" s="17"/>
      <c r="S572" s="17">
        <v>0.44280176764241602</v>
      </c>
      <c r="T572" s="17">
        <v>0.23529684742825799</v>
      </c>
      <c r="U572" s="17">
        <v>0.24444400093261801</v>
      </c>
      <c r="V572" s="17">
        <v>0.26127233177797898</v>
      </c>
      <c r="W572" s="17">
        <v>0.29064638229019601</v>
      </c>
      <c r="X572" s="17">
        <v>0.27342199765765302</v>
      </c>
      <c r="Y572" s="17">
        <v>0.19513367983972699</v>
      </c>
      <c r="Z572" s="17">
        <v>0.27819690912995898</v>
      </c>
      <c r="AA572" s="17">
        <v>0.29252688531079402</v>
      </c>
      <c r="AB572" s="17">
        <v>0.21990069393744499</v>
      </c>
      <c r="AC572" s="17">
        <v>0.242556527938662</v>
      </c>
      <c r="AD572" s="17">
        <v>0.229720209940181</v>
      </c>
      <c r="AE572" s="17"/>
      <c r="AF572" s="17">
        <v>0.234466447981582</v>
      </c>
      <c r="AG572" s="17">
        <v>0.33275565629091403</v>
      </c>
      <c r="AH572" s="17"/>
      <c r="AI572" s="17">
        <v>0.30803927708644802</v>
      </c>
      <c r="AJ572" s="17">
        <v>0.260227253061382</v>
      </c>
      <c r="AK572" s="17"/>
      <c r="AL572" s="17">
        <v>0.30145088751451399</v>
      </c>
      <c r="AM572" s="17">
        <v>0.270815283420626</v>
      </c>
      <c r="AN572" s="17"/>
      <c r="AO572" s="17">
        <v>0.348850059067491</v>
      </c>
      <c r="AP572" s="17">
        <v>0.27003187867127998</v>
      </c>
      <c r="AQ572" s="17"/>
      <c r="AR572" s="17">
        <v>0.48396544307126399</v>
      </c>
      <c r="AS572" s="17">
        <v>0.18285321107864699</v>
      </c>
      <c r="AT572" s="17">
        <v>0.19160428959947501</v>
      </c>
      <c r="AU572" s="17">
        <v>0.103221228722641</v>
      </c>
    </row>
    <row r="573" spans="2:47" x14ac:dyDescent="0.3">
      <c r="B573" t="s">
        <v>244</v>
      </c>
      <c r="C573" s="17">
        <v>0.69547164142502305</v>
      </c>
      <c r="D573" s="17">
        <v>0.69548800759777096</v>
      </c>
      <c r="E573" s="17">
        <v>0.69693553122720198</v>
      </c>
      <c r="F573" s="17"/>
      <c r="G573" s="17">
        <v>0.44731609967951702</v>
      </c>
      <c r="H573" s="17">
        <v>0.44358971575676598</v>
      </c>
      <c r="I573" s="17">
        <v>0.647246637190523</v>
      </c>
      <c r="J573" s="17">
        <v>0.78084974834361298</v>
      </c>
      <c r="K573" s="17">
        <v>0.84810179152869503</v>
      </c>
      <c r="L573" s="17">
        <v>0.91262189614204803</v>
      </c>
      <c r="M573" s="17"/>
      <c r="N573" s="17">
        <v>0.64740775378509496</v>
      </c>
      <c r="O573" s="17">
        <v>0.72937920755018804</v>
      </c>
      <c r="P573" s="17">
        <v>0.68267261777197796</v>
      </c>
      <c r="Q573" s="17">
        <v>0.72196228295133802</v>
      </c>
      <c r="R573" s="17"/>
      <c r="S573" s="17">
        <v>0.52360671659859204</v>
      </c>
      <c r="T573" s="17">
        <v>0.74789769159684105</v>
      </c>
      <c r="U573" s="17">
        <v>0.703039023324458</v>
      </c>
      <c r="V573" s="17">
        <v>0.70336337284884998</v>
      </c>
      <c r="W573" s="17">
        <v>0.70190956074265798</v>
      </c>
      <c r="X573" s="17">
        <v>0.69076007114745797</v>
      </c>
      <c r="Y573" s="17">
        <v>0.77790174420930303</v>
      </c>
      <c r="Z573" s="17">
        <v>0.71058260841237497</v>
      </c>
      <c r="AA573" s="17">
        <v>0.68076519749023101</v>
      </c>
      <c r="AB573" s="17">
        <v>0.73855474899586304</v>
      </c>
      <c r="AC573" s="17">
        <v>0.74429867860256005</v>
      </c>
      <c r="AD573" s="17">
        <v>0.75773386844628599</v>
      </c>
      <c r="AE573" s="17"/>
      <c r="AF573" s="17">
        <v>0.741363735844635</v>
      </c>
      <c r="AG573" s="17">
        <v>0.63449946812430302</v>
      </c>
      <c r="AH573" s="17"/>
      <c r="AI573" s="17">
        <v>0.66024274415659401</v>
      </c>
      <c r="AJ573" s="17">
        <v>0.71394782320642203</v>
      </c>
      <c r="AK573" s="17"/>
      <c r="AL573" s="17">
        <v>0.66733411982065904</v>
      </c>
      <c r="AM573" s="17">
        <v>0.70212788111003499</v>
      </c>
      <c r="AN573" s="17"/>
      <c r="AO573" s="17">
        <v>0.62650178750789898</v>
      </c>
      <c r="AP573" s="17">
        <v>0.70182084000008904</v>
      </c>
      <c r="AQ573" s="17"/>
      <c r="AR573" s="17">
        <v>0.48854217182186399</v>
      </c>
      <c r="AS573" s="17">
        <v>0.78890278769230304</v>
      </c>
      <c r="AT573" s="17">
        <v>0.77884415463218004</v>
      </c>
      <c r="AU573" s="17">
        <v>0.87224708817199803</v>
      </c>
    </row>
    <row r="574" spans="2:47" x14ac:dyDescent="0.3">
      <c r="B574" t="s">
        <v>155</v>
      </c>
      <c r="C574" s="17">
        <v>2.7852314023983901E-2</v>
      </c>
      <c r="D574" s="17">
        <v>3.1489734421596201E-2</v>
      </c>
      <c r="E574" s="17">
        <v>2.4361729707611201E-2</v>
      </c>
      <c r="F574" s="17"/>
      <c r="G574" s="17">
        <v>4.2506082277328598E-2</v>
      </c>
      <c r="H574" s="17">
        <v>4.5660016304711899E-2</v>
      </c>
      <c r="I574" s="17">
        <v>2.9259782803276801E-2</v>
      </c>
      <c r="J574" s="17">
        <v>3.42495674905611E-2</v>
      </c>
      <c r="K574" s="17">
        <v>1.2387287097346E-2</v>
      </c>
      <c r="L574" s="17">
        <v>8.8311644724772993E-3</v>
      </c>
      <c r="M574" s="17"/>
      <c r="N574" s="17">
        <v>1.55934666483699E-2</v>
      </c>
      <c r="O574" s="17">
        <v>4.1674210740973897E-2</v>
      </c>
      <c r="P574" s="17">
        <v>2.0997853624160699E-2</v>
      </c>
      <c r="Q574" s="17">
        <v>3.3450580856086903E-2</v>
      </c>
      <c r="R574" s="17"/>
      <c r="S574" s="17">
        <v>3.3591515758991802E-2</v>
      </c>
      <c r="T574" s="17">
        <v>1.6805460974900099E-2</v>
      </c>
      <c r="U574" s="17">
        <v>5.25169757429233E-2</v>
      </c>
      <c r="V574" s="17">
        <v>3.5364295373170797E-2</v>
      </c>
      <c r="W574" s="17">
        <v>7.4440569671464802E-3</v>
      </c>
      <c r="X574" s="17">
        <v>3.5817931194889199E-2</v>
      </c>
      <c r="Y574" s="17">
        <v>2.69645759509697E-2</v>
      </c>
      <c r="Z574" s="17">
        <v>1.12204824576655E-2</v>
      </c>
      <c r="AA574" s="17">
        <v>2.6707917198974099E-2</v>
      </c>
      <c r="AB574" s="17">
        <v>4.1544557066692397E-2</v>
      </c>
      <c r="AC574" s="17">
        <v>1.31447934587782E-2</v>
      </c>
      <c r="AD574" s="17">
        <v>1.25459216135321E-2</v>
      </c>
      <c r="AE574" s="17"/>
      <c r="AF574" s="17">
        <v>2.4169816173783901E-2</v>
      </c>
      <c r="AG574" s="17">
        <v>3.2744875584782299E-2</v>
      </c>
      <c r="AH574" s="17"/>
      <c r="AI574" s="17">
        <v>3.1717978756959003E-2</v>
      </c>
      <c r="AJ574" s="17">
        <v>2.5824923732196501E-2</v>
      </c>
      <c r="AK574" s="17"/>
      <c r="AL574" s="17">
        <v>3.1214992664826999E-2</v>
      </c>
      <c r="AM574" s="17">
        <v>2.7056835469339301E-2</v>
      </c>
      <c r="AN574" s="17"/>
      <c r="AO574" s="17">
        <v>2.4648153424609499E-2</v>
      </c>
      <c r="AP574" s="17">
        <v>2.81472813286309E-2</v>
      </c>
      <c r="AQ574" s="17"/>
      <c r="AR574" s="17">
        <v>2.7492385106870999E-2</v>
      </c>
      <c r="AS574" s="17">
        <v>2.8244001229050499E-2</v>
      </c>
      <c r="AT574" s="17">
        <v>2.95515557683458E-2</v>
      </c>
      <c r="AU574" s="17">
        <v>2.45316831053605E-2</v>
      </c>
    </row>
    <row r="575" spans="2:47" x14ac:dyDescent="0.3"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  <c r="AE575" s="17"/>
      <c r="AF575" s="17"/>
      <c r="AG575" s="17"/>
      <c r="AH575" s="17"/>
      <c r="AI575" s="17"/>
      <c r="AJ575" s="17"/>
      <c r="AK575" s="17"/>
      <c r="AL575" s="17"/>
      <c r="AM575" s="17"/>
      <c r="AN575" s="17"/>
      <c r="AO575" s="17"/>
      <c r="AP575" s="17"/>
      <c r="AQ575" s="17"/>
      <c r="AR575" s="17"/>
      <c r="AS575" s="17"/>
      <c r="AT575" s="17"/>
      <c r="AU575" s="17"/>
    </row>
    <row r="576" spans="2:47" x14ac:dyDescent="0.3">
      <c r="B576" s="6" t="s">
        <v>253</v>
      </c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  <c r="AE576" s="17"/>
      <c r="AF576" s="17"/>
      <c r="AG576" s="17"/>
      <c r="AH576" s="17"/>
      <c r="AI576" s="17"/>
      <c r="AJ576" s="17"/>
      <c r="AK576" s="17"/>
      <c r="AL576" s="17"/>
      <c r="AM576" s="17"/>
      <c r="AN576" s="17"/>
      <c r="AO576" s="17"/>
      <c r="AP576" s="17"/>
      <c r="AQ576" s="17"/>
      <c r="AR576" s="17"/>
      <c r="AS576" s="17"/>
      <c r="AT576" s="17"/>
      <c r="AU576" s="17"/>
    </row>
    <row r="577" spans="2:47" x14ac:dyDescent="0.3">
      <c r="B577" s="24" t="s">
        <v>246</v>
      </c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  <c r="AC577" s="17"/>
      <c r="AD577" s="17"/>
      <c r="AE577" s="17"/>
      <c r="AF577" s="17"/>
      <c r="AG577" s="17"/>
      <c r="AH577" s="17"/>
      <c r="AI577" s="17"/>
      <c r="AJ577" s="17"/>
      <c r="AK577" s="17"/>
      <c r="AL577" s="17"/>
      <c r="AM577" s="17"/>
      <c r="AN577" s="17"/>
      <c r="AO577" s="17"/>
      <c r="AP577" s="17"/>
      <c r="AQ577" s="17"/>
      <c r="AR577" s="17"/>
      <c r="AS577" s="17"/>
      <c r="AT577" s="17"/>
      <c r="AU577" s="17"/>
    </row>
    <row r="578" spans="2:47" x14ac:dyDescent="0.3">
      <c r="B578" t="s">
        <v>243</v>
      </c>
      <c r="C578" s="17">
        <v>0.32102567090739098</v>
      </c>
      <c r="D578" s="17">
        <v>0.337775892224774</v>
      </c>
      <c r="E578" s="17">
        <v>0.30323395092689198</v>
      </c>
      <c r="F578" s="17"/>
      <c r="G578" s="17">
        <v>0.48558666102793302</v>
      </c>
      <c r="H578" s="17">
        <v>0.526140482927548</v>
      </c>
      <c r="I578" s="17">
        <v>0.44248871708684101</v>
      </c>
      <c r="J578" s="17">
        <v>0.29217320309952699</v>
      </c>
      <c r="K578" s="17">
        <v>0.14534520869648199</v>
      </c>
      <c r="L578" s="17">
        <v>0.10346885848845599</v>
      </c>
      <c r="M578" s="17"/>
      <c r="N578" s="17">
        <v>0.325023495303364</v>
      </c>
      <c r="O578" s="17">
        <v>0.293209441508054</v>
      </c>
      <c r="P578" s="17">
        <v>0.34415767222242</v>
      </c>
      <c r="Q578" s="17">
        <v>0.32776712402163899</v>
      </c>
      <c r="R578" s="17"/>
      <c r="S578" s="17">
        <v>0.38348018154310698</v>
      </c>
      <c r="T578" s="17">
        <v>0.31808698180699801</v>
      </c>
      <c r="U578" s="17">
        <v>0.285044371903242</v>
      </c>
      <c r="V578" s="17">
        <v>0.26908120823416798</v>
      </c>
      <c r="W578" s="17">
        <v>0.36771961947739201</v>
      </c>
      <c r="X578" s="17">
        <v>0.37799516005245398</v>
      </c>
      <c r="Y578" s="17">
        <v>0.32287387111392402</v>
      </c>
      <c r="Z578" s="17">
        <v>0.32188086233595498</v>
      </c>
      <c r="AA578" s="17">
        <v>0.31144368779703402</v>
      </c>
      <c r="AB578" s="17">
        <v>0.25723192247709997</v>
      </c>
      <c r="AC578" s="17">
        <v>0.32120900848042999</v>
      </c>
      <c r="AD578" s="17">
        <v>0.22760116699778701</v>
      </c>
      <c r="AE578" s="17"/>
      <c r="AF578" s="17">
        <v>0.302122030678876</v>
      </c>
      <c r="AG578" s="17">
        <v>0.34614102122217</v>
      </c>
      <c r="AH578" s="17"/>
      <c r="AI578" s="17">
        <v>0.38036838953472202</v>
      </c>
      <c r="AJ578" s="17">
        <v>0.28990273088441298</v>
      </c>
      <c r="AK578" s="17"/>
      <c r="AL578" s="17">
        <v>0.34747275231415597</v>
      </c>
      <c r="AM578" s="17">
        <v>0.31476932341212499</v>
      </c>
      <c r="AN578" s="17"/>
      <c r="AO578" s="17">
        <v>0.45024695637850198</v>
      </c>
      <c r="AP578" s="17">
        <v>0.30912987071376902</v>
      </c>
      <c r="AQ578" s="17"/>
      <c r="AR578" s="17">
        <v>0.50075393520439804</v>
      </c>
      <c r="AS578" s="17">
        <v>0.186673335666517</v>
      </c>
      <c r="AT578" s="17">
        <v>0.318346901848443</v>
      </c>
      <c r="AU578" s="17">
        <v>0.114658656365021</v>
      </c>
    </row>
    <row r="579" spans="2:47" x14ac:dyDescent="0.3">
      <c r="B579" t="s">
        <v>244</v>
      </c>
      <c r="C579" s="17">
        <v>0.64988537612701602</v>
      </c>
      <c r="D579" s="17">
        <v>0.63440566607113902</v>
      </c>
      <c r="E579" s="17">
        <v>0.66637527520313999</v>
      </c>
      <c r="F579" s="17"/>
      <c r="G579" s="17">
        <v>0.44967212629200398</v>
      </c>
      <c r="H579" s="17">
        <v>0.43366838170440802</v>
      </c>
      <c r="I579" s="17">
        <v>0.52993447681551997</v>
      </c>
      <c r="J579" s="17">
        <v>0.68228698993006898</v>
      </c>
      <c r="K579" s="17">
        <v>0.84101061737310201</v>
      </c>
      <c r="L579" s="17">
        <v>0.88349091040029104</v>
      </c>
      <c r="M579" s="17"/>
      <c r="N579" s="17">
        <v>0.66182578072466902</v>
      </c>
      <c r="O579" s="17">
        <v>0.68336473112515395</v>
      </c>
      <c r="P579" s="17">
        <v>0.62493412518954095</v>
      </c>
      <c r="Q579" s="17">
        <v>0.62068448387443897</v>
      </c>
      <c r="R579" s="17"/>
      <c r="S579" s="17">
        <v>0.57936060536142198</v>
      </c>
      <c r="T579" s="17">
        <v>0.67001951003230598</v>
      </c>
      <c r="U579" s="17">
        <v>0.65053973318895597</v>
      </c>
      <c r="V579" s="17">
        <v>0.70327487399777799</v>
      </c>
      <c r="W579" s="17">
        <v>0.62411794310438395</v>
      </c>
      <c r="X579" s="17">
        <v>0.59867354933334305</v>
      </c>
      <c r="Y579" s="17">
        <v>0.64958755185972805</v>
      </c>
      <c r="Z579" s="17">
        <v>0.66689865520638003</v>
      </c>
      <c r="AA579" s="17">
        <v>0.65020154450894296</v>
      </c>
      <c r="AB579" s="17">
        <v>0.71049390862270501</v>
      </c>
      <c r="AC579" s="17">
        <v>0.641918509105599</v>
      </c>
      <c r="AD579" s="17">
        <v>0.74733768639381204</v>
      </c>
      <c r="AE579" s="17"/>
      <c r="AF579" s="17">
        <v>0.66987444420015496</v>
      </c>
      <c r="AG579" s="17">
        <v>0.62332792787609403</v>
      </c>
      <c r="AH579" s="17"/>
      <c r="AI579" s="17">
        <v>0.58980852990558696</v>
      </c>
      <c r="AJ579" s="17">
        <v>0.68139333742318198</v>
      </c>
      <c r="AK579" s="17"/>
      <c r="AL579" s="17">
        <v>0.62665655897372896</v>
      </c>
      <c r="AM579" s="17">
        <v>0.65538040787663598</v>
      </c>
      <c r="AN579" s="17"/>
      <c r="AO579" s="17">
        <v>0.51149150475564897</v>
      </c>
      <c r="AP579" s="17">
        <v>0.66262558247810999</v>
      </c>
      <c r="AQ579" s="17"/>
      <c r="AR579" s="17">
        <v>0.47012670384001698</v>
      </c>
      <c r="AS579" s="17">
        <v>0.78527593812237995</v>
      </c>
      <c r="AT579" s="17">
        <v>0.65444997062383803</v>
      </c>
      <c r="AU579" s="17">
        <v>0.85060885841090805</v>
      </c>
    </row>
    <row r="580" spans="2:47" x14ac:dyDescent="0.3">
      <c r="B580" t="s">
        <v>155</v>
      </c>
      <c r="C580" s="17">
        <v>2.90889529655926E-2</v>
      </c>
      <c r="D580" s="17">
        <v>2.7818441704086198E-2</v>
      </c>
      <c r="E580" s="17">
        <v>3.0390773869967701E-2</v>
      </c>
      <c r="F580" s="17"/>
      <c r="G580" s="17">
        <v>6.4741212680062901E-2</v>
      </c>
      <c r="H580" s="17">
        <v>4.0191135368044202E-2</v>
      </c>
      <c r="I580" s="17">
        <v>2.75768060976396E-2</v>
      </c>
      <c r="J580" s="17">
        <v>2.5539806970403599E-2</v>
      </c>
      <c r="K580" s="17">
        <v>1.3644173930415599E-2</v>
      </c>
      <c r="L580" s="17">
        <v>1.3040231111252101E-2</v>
      </c>
      <c r="M580" s="17"/>
      <c r="N580" s="17">
        <v>1.3150723971966699E-2</v>
      </c>
      <c r="O580" s="17">
        <v>2.3425827366791899E-2</v>
      </c>
      <c r="P580" s="17">
        <v>3.0908202588038801E-2</v>
      </c>
      <c r="Q580" s="17">
        <v>5.1548392103922501E-2</v>
      </c>
      <c r="R580" s="17"/>
      <c r="S580" s="17">
        <v>3.7159213095471003E-2</v>
      </c>
      <c r="T580" s="17">
        <v>1.1893508160695501E-2</v>
      </c>
      <c r="U580" s="17">
        <v>6.4415894907801793E-2</v>
      </c>
      <c r="V580" s="17">
        <v>2.7643917768053999E-2</v>
      </c>
      <c r="W580" s="17">
        <v>8.1624374182237801E-3</v>
      </c>
      <c r="X580" s="17">
        <v>2.3331290614202801E-2</v>
      </c>
      <c r="Y580" s="17">
        <v>2.7538577026347901E-2</v>
      </c>
      <c r="Z580" s="17">
        <v>1.12204824576655E-2</v>
      </c>
      <c r="AA580" s="17">
        <v>3.83547676940236E-2</v>
      </c>
      <c r="AB580" s="17">
        <v>3.2274168900195598E-2</v>
      </c>
      <c r="AC580" s="17">
        <v>3.68724824139713E-2</v>
      </c>
      <c r="AD580" s="17">
        <v>2.5061146608401499E-2</v>
      </c>
      <c r="AE580" s="17"/>
      <c r="AF580" s="17">
        <v>2.8003525120969E-2</v>
      </c>
      <c r="AG580" s="17">
        <v>3.0531050901735999E-2</v>
      </c>
      <c r="AH580" s="17"/>
      <c r="AI580" s="17">
        <v>2.9823080559690299E-2</v>
      </c>
      <c r="AJ580" s="17">
        <v>2.8703931692404899E-2</v>
      </c>
      <c r="AK580" s="17"/>
      <c r="AL580" s="17">
        <v>2.5870688712115002E-2</v>
      </c>
      <c r="AM580" s="17">
        <v>2.9850268711238501E-2</v>
      </c>
      <c r="AN580" s="17"/>
      <c r="AO580" s="17">
        <v>3.82615388658488E-2</v>
      </c>
      <c r="AP580" s="17">
        <v>2.8244546808120399E-2</v>
      </c>
      <c r="AQ580" s="17"/>
      <c r="AR580" s="17">
        <v>2.91193609555849E-2</v>
      </c>
      <c r="AS580" s="17">
        <v>2.8050726211103001E-2</v>
      </c>
      <c r="AT580" s="17">
        <v>2.7203127527719001E-2</v>
      </c>
      <c r="AU580" s="17">
        <v>3.4732485224070103E-2</v>
      </c>
    </row>
    <row r="581" spans="2:47" x14ac:dyDescent="0.3"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  <c r="AE581" s="17"/>
      <c r="AF581" s="17"/>
      <c r="AG581" s="17"/>
      <c r="AH581" s="17"/>
      <c r="AI581" s="17"/>
      <c r="AJ581" s="17"/>
      <c r="AK581" s="17"/>
      <c r="AL581" s="17"/>
      <c r="AM581" s="17"/>
      <c r="AN581" s="17"/>
      <c r="AO581" s="17"/>
      <c r="AP581" s="17"/>
      <c r="AQ581" s="17"/>
      <c r="AR581" s="17"/>
      <c r="AS581" s="17"/>
      <c r="AT581" s="17"/>
      <c r="AU581" s="17"/>
    </row>
    <row r="582" spans="2:47" x14ac:dyDescent="0.3">
      <c r="B582" s="6" t="s">
        <v>254</v>
      </c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7"/>
      <c r="AG582" s="17"/>
      <c r="AH582" s="17"/>
      <c r="AI582" s="17"/>
      <c r="AJ582" s="17"/>
      <c r="AK582" s="17"/>
      <c r="AL582" s="17"/>
      <c r="AM582" s="17"/>
      <c r="AN582" s="17"/>
      <c r="AO582" s="17"/>
      <c r="AP582" s="17"/>
      <c r="AQ582" s="17"/>
      <c r="AR582" s="17"/>
      <c r="AS582" s="17"/>
      <c r="AT582" s="17"/>
      <c r="AU582" s="17"/>
    </row>
    <row r="583" spans="2:47" x14ac:dyDescent="0.3">
      <c r="B583" s="24" t="s">
        <v>246</v>
      </c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  <c r="AD583" s="17"/>
      <c r="AE583" s="17"/>
      <c r="AF583" s="17"/>
      <c r="AG583" s="17"/>
      <c r="AH583" s="17"/>
      <c r="AI583" s="17"/>
      <c r="AJ583" s="17"/>
      <c r="AK583" s="17"/>
      <c r="AL583" s="17"/>
      <c r="AM583" s="17"/>
      <c r="AN583" s="17"/>
      <c r="AO583" s="17"/>
      <c r="AP583" s="17"/>
      <c r="AQ583" s="17"/>
      <c r="AR583" s="17"/>
      <c r="AS583" s="17"/>
      <c r="AT583" s="17"/>
      <c r="AU583" s="17"/>
    </row>
    <row r="584" spans="2:47" x14ac:dyDescent="0.3">
      <c r="B584" t="s">
        <v>243</v>
      </c>
      <c r="C584" s="17">
        <v>0.20355963368480701</v>
      </c>
      <c r="D584" s="17">
        <v>0.221281310430823</v>
      </c>
      <c r="E584" s="17">
        <v>0.18588039737127399</v>
      </c>
      <c r="F584" s="17"/>
      <c r="G584" s="17">
        <v>0.42830248032783402</v>
      </c>
      <c r="H584" s="17">
        <v>0.41194856829814203</v>
      </c>
      <c r="I584" s="17">
        <v>0.22052841815663801</v>
      </c>
      <c r="J584" s="17">
        <v>0.12730149973796101</v>
      </c>
      <c r="K584" s="17">
        <v>7.5305877599054299E-2</v>
      </c>
      <c r="L584" s="17">
        <v>3.5891154747422001E-2</v>
      </c>
      <c r="M584" s="17"/>
      <c r="N584" s="17">
        <v>0.220724079306962</v>
      </c>
      <c r="O584" s="17">
        <v>0.18173696356236499</v>
      </c>
      <c r="P584" s="17">
        <v>0.21658703571506499</v>
      </c>
      <c r="Q584" s="17">
        <v>0.19996584410990401</v>
      </c>
      <c r="R584" s="17"/>
      <c r="S584" s="17">
        <v>0.31735043364299698</v>
      </c>
      <c r="T584" s="17">
        <v>0.18987526253496101</v>
      </c>
      <c r="U584" s="17">
        <v>0.125967231203723</v>
      </c>
      <c r="V584" s="17">
        <v>0.13303025072319</v>
      </c>
      <c r="W584" s="17">
        <v>0.20978890002419001</v>
      </c>
      <c r="X584" s="17">
        <v>0.253376615835397</v>
      </c>
      <c r="Y584" s="17">
        <v>0.21994186661250401</v>
      </c>
      <c r="Z584" s="17">
        <v>0.25979677711329202</v>
      </c>
      <c r="AA584" s="17">
        <v>0.196120027718032</v>
      </c>
      <c r="AB584" s="17">
        <v>0.16959770783008599</v>
      </c>
      <c r="AC584" s="17">
        <v>0.11790890704580401</v>
      </c>
      <c r="AD584" s="17">
        <v>0.16173013161063199</v>
      </c>
      <c r="AE584" s="17"/>
      <c r="AF584" s="17">
        <v>0.18903374489219801</v>
      </c>
      <c r="AG584" s="17">
        <v>0.222858709484482</v>
      </c>
      <c r="AH584" s="17"/>
      <c r="AI584" s="17">
        <v>0.24848111158304001</v>
      </c>
      <c r="AJ584" s="17">
        <v>0.18000007162378701</v>
      </c>
      <c r="AK584" s="17"/>
      <c r="AL584" s="17">
        <v>0.215903967520853</v>
      </c>
      <c r="AM584" s="17">
        <v>0.20063944597531899</v>
      </c>
      <c r="AN584" s="17"/>
      <c r="AO584" s="17">
        <v>0.26193451589599398</v>
      </c>
      <c r="AP584" s="17">
        <v>0.19818578267737599</v>
      </c>
      <c r="AQ584" s="17"/>
      <c r="AR584" s="17">
        <v>0.36875697535436103</v>
      </c>
      <c r="AS584" s="17">
        <v>9.6911416482602805E-2</v>
      </c>
      <c r="AT584" s="17">
        <v>0.169968781829236</v>
      </c>
      <c r="AU584" s="17">
        <v>4.9423038012484502E-2</v>
      </c>
    </row>
    <row r="585" spans="2:47" x14ac:dyDescent="0.3">
      <c r="B585" t="s">
        <v>244</v>
      </c>
      <c r="C585" s="17">
        <v>0.77658126369756897</v>
      </c>
      <c r="D585" s="17">
        <v>0.76121962009911803</v>
      </c>
      <c r="E585" s="17">
        <v>0.791915027092291</v>
      </c>
      <c r="F585" s="17"/>
      <c r="G585" s="17">
        <v>0.56247826235682796</v>
      </c>
      <c r="H585" s="17">
        <v>0.54559209950310905</v>
      </c>
      <c r="I585" s="17">
        <v>0.75415826825691701</v>
      </c>
      <c r="J585" s="17">
        <v>0.85323149577678703</v>
      </c>
      <c r="K585" s="17">
        <v>0.91260418729658799</v>
      </c>
      <c r="L585" s="17">
        <v>0.95460185115095397</v>
      </c>
      <c r="M585" s="17"/>
      <c r="N585" s="17">
        <v>0.76555294366045401</v>
      </c>
      <c r="O585" s="17">
        <v>0.792783973516478</v>
      </c>
      <c r="P585" s="17">
        <v>0.76279861137070704</v>
      </c>
      <c r="Q585" s="17">
        <v>0.77965007722052904</v>
      </c>
      <c r="R585" s="17"/>
      <c r="S585" s="17">
        <v>0.66017944173870702</v>
      </c>
      <c r="T585" s="17">
        <v>0.80165385488707996</v>
      </c>
      <c r="U585" s="17">
        <v>0.83688739571952597</v>
      </c>
      <c r="V585" s="17">
        <v>0.81159694666432403</v>
      </c>
      <c r="W585" s="17">
        <v>0.78204866255758698</v>
      </c>
      <c r="X585" s="17">
        <v>0.73711587603444395</v>
      </c>
      <c r="Y585" s="17">
        <v>0.78005813338749597</v>
      </c>
      <c r="Z585" s="17">
        <v>0.71984248666586104</v>
      </c>
      <c r="AA585" s="17">
        <v>0.78396139123041297</v>
      </c>
      <c r="AB585" s="17">
        <v>0.82350957977026895</v>
      </c>
      <c r="AC585" s="17">
        <v>0.84623688687723897</v>
      </c>
      <c r="AD585" s="17">
        <v>0.80021002703125599</v>
      </c>
      <c r="AE585" s="17"/>
      <c r="AF585" s="17">
        <v>0.78750340603246705</v>
      </c>
      <c r="AG585" s="17">
        <v>0.76207012046733102</v>
      </c>
      <c r="AH585" s="17"/>
      <c r="AI585" s="17">
        <v>0.725710232168294</v>
      </c>
      <c r="AJ585" s="17">
        <v>0.80326113445198</v>
      </c>
      <c r="AK585" s="17"/>
      <c r="AL585" s="17">
        <v>0.74046435893384899</v>
      </c>
      <c r="AM585" s="17">
        <v>0.78512511408241503</v>
      </c>
      <c r="AN585" s="17"/>
      <c r="AO585" s="17">
        <v>0.68379740549724399</v>
      </c>
      <c r="AP585" s="17">
        <v>0.78512272212928402</v>
      </c>
      <c r="AQ585" s="17"/>
      <c r="AR585" s="17">
        <v>0.61072555079760604</v>
      </c>
      <c r="AS585" s="17">
        <v>0.88350953183347902</v>
      </c>
      <c r="AT585" s="17">
        <v>0.80522344838031201</v>
      </c>
      <c r="AU585" s="17">
        <v>0.942149686588441</v>
      </c>
    </row>
    <row r="586" spans="2:47" x14ac:dyDescent="0.3">
      <c r="B586" t="s">
        <v>155</v>
      </c>
      <c r="C586" s="17">
        <v>1.9859102617624601E-2</v>
      </c>
      <c r="D586" s="17">
        <v>1.7499069470058901E-2</v>
      </c>
      <c r="E586" s="17">
        <v>2.2204575536434502E-2</v>
      </c>
      <c r="F586" s="17"/>
      <c r="G586" s="17">
        <v>9.2192573153379101E-3</v>
      </c>
      <c r="H586" s="17">
        <v>4.2459332198748999E-2</v>
      </c>
      <c r="I586" s="17">
        <v>2.5313313586445198E-2</v>
      </c>
      <c r="J586" s="17">
        <v>1.9467004485252602E-2</v>
      </c>
      <c r="K586" s="17">
        <v>1.20899351043575E-2</v>
      </c>
      <c r="L586" s="17">
        <v>9.5069941016237593E-3</v>
      </c>
      <c r="M586" s="17"/>
      <c r="N586" s="17">
        <v>1.3722977032584099E-2</v>
      </c>
      <c r="O586" s="17">
        <v>2.5479062921156401E-2</v>
      </c>
      <c r="P586" s="17">
        <v>2.06143529142278E-2</v>
      </c>
      <c r="Q586" s="17">
        <v>2.0384078669567301E-2</v>
      </c>
      <c r="R586" s="17"/>
      <c r="S586" s="17">
        <v>2.2470124618296498E-2</v>
      </c>
      <c r="T586" s="17">
        <v>8.4708825779592194E-3</v>
      </c>
      <c r="U586" s="17">
        <v>3.7145373076751198E-2</v>
      </c>
      <c r="V586" s="17">
        <v>5.5372802612485901E-2</v>
      </c>
      <c r="W586" s="17">
        <v>8.1624374182237801E-3</v>
      </c>
      <c r="X586" s="17">
        <v>9.5075081301591192E-3</v>
      </c>
      <c r="Y586" s="17">
        <v>0</v>
      </c>
      <c r="Z586" s="17">
        <v>2.0360736220847098E-2</v>
      </c>
      <c r="AA586" s="17">
        <v>1.9918581051555001E-2</v>
      </c>
      <c r="AB586" s="17">
        <v>6.8927123996447596E-3</v>
      </c>
      <c r="AC586" s="17">
        <v>3.58542060769571E-2</v>
      </c>
      <c r="AD586" s="17">
        <v>3.8059841358112197E-2</v>
      </c>
      <c r="AE586" s="17"/>
      <c r="AF586" s="17">
        <v>2.34628490753345E-2</v>
      </c>
      <c r="AG586" s="17">
        <v>1.50711700481874E-2</v>
      </c>
      <c r="AH586" s="17"/>
      <c r="AI586" s="17">
        <v>2.5808656248665199E-2</v>
      </c>
      <c r="AJ586" s="17">
        <v>1.6738793924232699E-2</v>
      </c>
      <c r="AK586" s="17"/>
      <c r="AL586" s="17">
        <v>4.3631673545298302E-2</v>
      </c>
      <c r="AM586" s="17">
        <v>1.42354399422663E-2</v>
      </c>
      <c r="AN586" s="17"/>
      <c r="AO586" s="17">
        <v>5.4268078606761902E-2</v>
      </c>
      <c r="AP586" s="17">
        <v>1.66914951933399E-2</v>
      </c>
      <c r="AQ586" s="17"/>
      <c r="AR586" s="17">
        <v>2.05174738480337E-2</v>
      </c>
      <c r="AS586" s="17">
        <v>1.95790516839182E-2</v>
      </c>
      <c r="AT586" s="17">
        <v>2.48077697904527E-2</v>
      </c>
      <c r="AU586" s="17">
        <v>8.4272753990747608E-3</v>
      </c>
    </row>
    <row r="587" spans="2:47" x14ac:dyDescent="0.3"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  <c r="AC587" s="17"/>
      <c r="AD587" s="17"/>
      <c r="AE587" s="17"/>
      <c r="AF587" s="17"/>
      <c r="AG587" s="17"/>
      <c r="AH587" s="17"/>
      <c r="AI587" s="17"/>
      <c r="AJ587" s="17"/>
      <c r="AK587" s="17"/>
      <c r="AL587" s="17"/>
      <c r="AM587" s="17"/>
      <c r="AN587" s="17"/>
      <c r="AO587" s="17"/>
      <c r="AP587" s="17"/>
      <c r="AQ587" s="17"/>
      <c r="AR587" s="17"/>
      <c r="AS587" s="17"/>
      <c r="AT587" s="17"/>
      <c r="AU587" s="17"/>
    </row>
    <row r="588" spans="2:47" x14ac:dyDescent="0.3">
      <c r="B588" s="6" t="s">
        <v>264</v>
      </c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  <c r="AC588" s="17"/>
      <c r="AD588" s="17"/>
      <c r="AE588" s="17"/>
      <c r="AF588" s="17"/>
      <c r="AG588" s="17"/>
      <c r="AH588" s="17"/>
      <c r="AI588" s="17"/>
      <c r="AJ588" s="17"/>
      <c r="AK588" s="17"/>
      <c r="AL588" s="17"/>
      <c r="AM588" s="17"/>
      <c r="AN588" s="17"/>
      <c r="AO588" s="17"/>
      <c r="AP588" s="17"/>
      <c r="AQ588" s="17"/>
      <c r="AR588" s="17"/>
      <c r="AS588" s="17"/>
      <c r="AT588" s="17"/>
      <c r="AU588" s="17"/>
    </row>
    <row r="589" spans="2:47" x14ac:dyDescent="0.3">
      <c r="B589" s="24" t="s">
        <v>71</v>
      </c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  <c r="AE589" s="17"/>
      <c r="AF589" s="17"/>
      <c r="AG589" s="17"/>
      <c r="AH589" s="17"/>
      <c r="AI589" s="17"/>
      <c r="AJ589" s="17"/>
      <c r="AK589" s="17"/>
      <c r="AL589" s="17"/>
      <c r="AM589" s="17"/>
      <c r="AN589" s="17"/>
      <c r="AO589" s="17"/>
      <c r="AP589" s="17"/>
      <c r="AQ589" s="17"/>
      <c r="AR589" s="17"/>
      <c r="AS589" s="17"/>
      <c r="AT589" s="17"/>
      <c r="AU589" s="17"/>
    </row>
    <row r="590" spans="2:47" x14ac:dyDescent="0.3">
      <c r="B590" t="s">
        <v>255</v>
      </c>
      <c r="C590" s="17">
        <v>0.57147095154776495</v>
      </c>
      <c r="D590" s="17">
        <v>0.51455054414597201</v>
      </c>
      <c r="E590" s="17">
        <v>0.62850299891225203</v>
      </c>
      <c r="F590" s="17"/>
      <c r="G590" s="17">
        <v>0.55182056154752601</v>
      </c>
      <c r="H590" s="17">
        <v>0.61551840016913595</v>
      </c>
      <c r="I590" s="17">
        <v>0.63030322072104095</v>
      </c>
      <c r="J590" s="17">
        <v>0.61464612746771696</v>
      </c>
      <c r="K590" s="17">
        <v>0.59701170920316204</v>
      </c>
      <c r="L590" s="17">
        <v>0.44660429612067798</v>
      </c>
      <c r="M590" s="17"/>
      <c r="N590" s="17">
        <v>0.573727175084214</v>
      </c>
      <c r="O590" s="17">
        <v>0.61096693914031597</v>
      </c>
      <c r="P590" s="17">
        <v>0.53774653084192103</v>
      </c>
      <c r="Q590" s="17">
        <v>0.56004950371823004</v>
      </c>
      <c r="R590" s="17"/>
      <c r="S590" s="17">
        <v>0.53041398802900497</v>
      </c>
      <c r="T590" s="17">
        <v>0.58182700565707401</v>
      </c>
      <c r="U590" s="17">
        <v>0.48947130327105798</v>
      </c>
      <c r="V590" s="17">
        <v>0.59803322186663499</v>
      </c>
      <c r="W590" s="17">
        <v>0.60568917543198098</v>
      </c>
      <c r="X590" s="17">
        <v>0.57026873306028203</v>
      </c>
      <c r="Y590" s="17">
        <v>0.60027976820210205</v>
      </c>
      <c r="Z590" s="17">
        <v>0.650966222397525</v>
      </c>
      <c r="AA590" s="17">
        <v>0.62049711722342005</v>
      </c>
      <c r="AB590" s="17">
        <v>0.56150229935511997</v>
      </c>
      <c r="AC590" s="17">
        <v>0.479032320942195</v>
      </c>
      <c r="AD590" s="17">
        <v>0.59353341213440902</v>
      </c>
      <c r="AE590" s="17"/>
      <c r="AF590" s="17">
        <v>0.57883920739906503</v>
      </c>
      <c r="AG590" s="17">
        <v>0.56788470069363595</v>
      </c>
      <c r="AH590" s="17"/>
      <c r="AI590" s="17">
        <v>0.57730308536130404</v>
      </c>
      <c r="AJ590" s="17">
        <v>0.56869435931829204</v>
      </c>
      <c r="AK590" s="17"/>
      <c r="AL590" s="17">
        <v>0.58632710313546299</v>
      </c>
      <c r="AM590" s="17">
        <v>0.56809533472263696</v>
      </c>
      <c r="AN590" s="17"/>
      <c r="AO590" s="17">
        <v>0.53738238837867203</v>
      </c>
      <c r="AP590" s="17">
        <v>0.57428961250985</v>
      </c>
      <c r="AQ590" s="17"/>
      <c r="AR590" s="17">
        <v>0.63724066475852303</v>
      </c>
      <c r="AS590" s="17">
        <v>0.50224310747609802</v>
      </c>
      <c r="AT590" s="17">
        <v>0.65741718263266002</v>
      </c>
      <c r="AU590" s="17">
        <v>0.344455352992385</v>
      </c>
    </row>
    <row r="591" spans="2:47" x14ac:dyDescent="0.3">
      <c r="B591" t="s">
        <v>256</v>
      </c>
      <c r="C591" s="17">
        <v>0.50059911560841797</v>
      </c>
      <c r="D591" s="17">
        <v>0.431598035407879</v>
      </c>
      <c r="E591" s="17">
        <v>0.567012670320717</v>
      </c>
      <c r="F591" s="17"/>
      <c r="G591" s="17">
        <v>0.61824866022367098</v>
      </c>
      <c r="H591" s="17">
        <v>0.67743064038036704</v>
      </c>
      <c r="I591" s="17">
        <v>0.65633509856219396</v>
      </c>
      <c r="J591" s="17">
        <v>0.48420817059161902</v>
      </c>
      <c r="K591" s="17">
        <v>0.38404486616109101</v>
      </c>
      <c r="L591" s="17">
        <v>0.23135007383006601</v>
      </c>
      <c r="M591" s="17"/>
      <c r="N591" s="17">
        <v>0.49978640943145602</v>
      </c>
      <c r="O591" s="17">
        <v>0.50650506729701805</v>
      </c>
      <c r="P591" s="17">
        <v>0.51515004229376504</v>
      </c>
      <c r="Q591" s="17">
        <v>0.48615785399756001</v>
      </c>
      <c r="R591" s="17"/>
      <c r="S591" s="17">
        <v>0.57301577729539599</v>
      </c>
      <c r="T591" s="17">
        <v>0.49757949833070803</v>
      </c>
      <c r="U591" s="17">
        <v>0.40624984609536402</v>
      </c>
      <c r="V591" s="17">
        <v>0.470263796891496</v>
      </c>
      <c r="W591" s="17">
        <v>0.54380728035641901</v>
      </c>
      <c r="X591" s="17">
        <v>0.55014429251715702</v>
      </c>
      <c r="Y591" s="17">
        <v>0.51853880499082095</v>
      </c>
      <c r="Z591" s="17">
        <v>0.59394166747598098</v>
      </c>
      <c r="AA591" s="17">
        <v>0.49888235275561899</v>
      </c>
      <c r="AB591" s="17">
        <v>0.46572433406762298</v>
      </c>
      <c r="AC591" s="17">
        <v>0.363802272236874</v>
      </c>
      <c r="AD591" s="17">
        <v>0.40512289298160797</v>
      </c>
      <c r="AE591" s="17"/>
      <c r="AF591" s="17">
        <v>0.48694439744351198</v>
      </c>
      <c r="AG591" s="17">
        <v>0.52426360499172298</v>
      </c>
      <c r="AH591" s="17"/>
      <c r="AI591" s="17">
        <v>0.53631225269888905</v>
      </c>
      <c r="AJ591" s="17">
        <v>0.48359662182041202</v>
      </c>
      <c r="AK591" s="17"/>
      <c r="AL591" s="17">
        <v>0.51432925712993605</v>
      </c>
      <c r="AM591" s="17">
        <v>0.49747935094676698</v>
      </c>
      <c r="AN591" s="17"/>
      <c r="AO591" s="17">
        <v>0.48302137581365401</v>
      </c>
      <c r="AP591" s="17">
        <v>0.50205255583455499</v>
      </c>
      <c r="AQ591" s="17"/>
      <c r="AR591" s="17">
        <v>0.63216880398168296</v>
      </c>
      <c r="AS591" s="17">
        <v>0.38017678499792601</v>
      </c>
      <c r="AT591" s="17">
        <v>0.55389580797532001</v>
      </c>
      <c r="AU591" s="17">
        <v>0.26098092874640999</v>
      </c>
    </row>
    <row r="592" spans="2:47" x14ac:dyDescent="0.3">
      <c r="B592" t="s">
        <v>257</v>
      </c>
      <c r="C592" s="17">
        <v>0.490870205922041</v>
      </c>
      <c r="D592" s="17">
        <v>0.47417073141124999</v>
      </c>
      <c r="E592" s="17">
        <v>0.50631477711579898</v>
      </c>
      <c r="F592" s="17"/>
      <c r="G592" s="17">
        <v>0.39641642067399302</v>
      </c>
      <c r="H592" s="17">
        <v>0.45080034597086699</v>
      </c>
      <c r="I592" s="17">
        <v>0.60515183733075695</v>
      </c>
      <c r="J592" s="17">
        <v>0.57808163121503198</v>
      </c>
      <c r="K592" s="17">
        <v>0.49456100800721198</v>
      </c>
      <c r="L592" s="17">
        <v>0.42156660399376999</v>
      </c>
      <c r="M592" s="17"/>
      <c r="N592" s="17">
        <v>0.51501895586173896</v>
      </c>
      <c r="O592" s="17">
        <v>0.512082149940989</v>
      </c>
      <c r="P592" s="17">
        <v>0.469974957397501</v>
      </c>
      <c r="Q592" s="17">
        <v>0.46148678361801299</v>
      </c>
      <c r="R592" s="17"/>
      <c r="S592" s="17">
        <v>0.508484842404481</v>
      </c>
      <c r="T592" s="17">
        <v>0.50322916602958501</v>
      </c>
      <c r="U592" s="17">
        <v>0.47590633411329197</v>
      </c>
      <c r="V592" s="17">
        <v>0.436594858674064</v>
      </c>
      <c r="W592" s="17">
        <v>0.45084063713474198</v>
      </c>
      <c r="X592" s="17">
        <v>0.47179816288821003</v>
      </c>
      <c r="Y592" s="17">
        <v>0.55118137047239202</v>
      </c>
      <c r="Z592" s="17">
        <v>0.56473848946314098</v>
      </c>
      <c r="AA592" s="17">
        <v>0.57071755645619604</v>
      </c>
      <c r="AB592" s="17">
        <v>0.44954960166467001</v>
      </c>
      <c r="AC592" s="17">
        <v>0.42262137917855103</v>
      </c>
      <c r="AD592" s="17">
        <v>0.37468394193065802</v>
      </c>
      <c r="AE592" s="17"/>
      <c r="AF592" s="17">
        <v>0.50842364378645</v>
      </c>
      <c r="AG592" s="17">
        <v>0.471772398281531</v>
      </c>
      <c r="AH592" s="17"/>
      <c r="AI592" s="17">
        <v>0.51790674853697705</v>
      </c>
      <c r="AJ592" s="17">
        <v>0.477998509809345</v>
      </c>
      <c r="AK592" s="17"/>
      <c r="AL592" s="17">
        <v>0.51873614196739004</v>
      </c>
      <c r="AM592" s="17">
        <v>0.48453850406726701</v>
      </c>
      <c r="AN592" s="17"/>
      <c r="AO592" s="17">
        <v>0.48066539401849601</v>
      </c>
      <c r="AP592" s="17">
        <v>0.49171400519851</v>
      </c>
      <c r="AQ592" s="17"/>
      <c r="AR592" s="17">
        <v>0.57498134569036197</v>
      </c>
      <c r="AS592" s="17">
        <v>0.45452433796429098</v>
      </c>
      <c r="AT592" s="17">
        <v>0.49503719894517101</v>
      </c>
      <c r="AU592" s="17">
        <v>0.33033866769030901</v>
      </c>
    </row>
    <row r="593" spans="2:47" x14ac:dyDescent="0.3">
      <c r="B593" t="s">
        <v>258</v>
      </c>
      <c r="C593" s="17">
        <v>0.40977093732379899</v>
      </c>
      <c r="D593" s="17">
        <v>0.34505073183622897</v>
      </c>
      <c r="E593" s="17">
        <v>0.47195042524434899</v>
      </c>
      <c r="F593" s="17"/>
      <c r="G593" s="17">
        <v>0.41082661694011102</v>
      </c>
      <c r="H593" s="17">
        <v>0.55365396812118794</v>
      </c>
      <c r="I593" s="17">
        <v>0.52165242360469399</v>
      </c>
      <c r="J593" s="17">
        <v>0.44049608420258402</v>
      </c>
      <c r="K593" s="17">
        <v>0.31624678194268002</v>
      </c>
      <c r="L593" s="17">
        <v>0.233955756428882</v>
      </c>
      <c r="M593" s="17"/>
      <c r="N593" s="17">
        <v>0.37435737923790702</v>
      </c>
      <c r="O593" s="17">
        <v>0.419483475895853</v>
      </c>
      <c r="P593" s="17">
        <v>0.45465765408522402</v>
      </c>
      <c r="Q593" s="17">
        <v>0.39962381467611302</v>
      </c>
      <c r="R593" s="17"/>
      <c r="S593" s="17">
        <v>0.51045318744831103</v>
      </c>
      <c r="T593" s="17">
        <v>0.31154353848640898</v>
      </c>
      <c r="U593" s="17">
        <v>0.372760960194228</v>
      </c>
      <c r="V593" s="17">
        <v>0.41011266757859</v>
      </c>
      <c r="W593" s="17">
        <v>0.41186473907577897</v>
      </c>
      <c r="X593" s="17">
        <v>0.39097721374710198</v>
      </c>
      <c r="Y593" s="17">
        <v>0.48012912843510502</v>
      </c>
      <c r="Z593" s="17">
        <v>0.47666620917569202</v>
      </c>
      <c r="AA593" s="17">
        <v>0.452178207671107</v>
      </c>
      <c r="AB593" s="17">
        <v>0.34274432643421499</v>
      </c>
      <c r="AC593" s="17">
        <v>0.32696657389138201</v>
      </c>
      <c r="AD593" s="17">
        <v>0.34454187444550199</v>
      </c>
      <c r="AE593" s="17"/>
      <c r="AF593" s="17">
        <v>0.40883152910139398</v>
      </c>
      <c r="AG593" s="17">
        <v>0.41238956760679502</v>
      </c>
      <c r="AH593" s="17"/>
      <c r="AI593" s="17">
        <v>0.43064641095390499</v>
      </c>
      <c r="AJ593" s="17">
        <v>0.399832434586882</v>
      </c>
      <c r="AK593" s="17"/>
      <c r="AL593" s="17">
        <v>0.427243337247528</v>
      </c>
      <c r="AM593" s="17">
        <v>0.40580085618873901</v>
      </c>
      <c r="AN593" s="17"/>
      <c r="AO593" s="17">
        <v>0.38169334683763101</v>
      </c>
      <c r="AP593" s="17">
        <v>0.41209257252503101</v>
      </c>
      <c r="AQ593" s="17"/>
      <c r="AR593" s="17">
        <v>0.53943683011230503</v>
      </c>
      <c r="AS593" s="17">
        <v>0.26822670372790203</v>
      </c>
      <c r="AT593" s="17">
        <v>0.45936517257789999</v>
      </c>
      <c r="AU593" s="17">
        <v>0.21859771536807701</v>
      </c>
    </row>
    <row r="594" spans="2:47" x14ac:dyDescent="0.3">
      <c r="B594" t="s">
        <v>259</v>
      </c>
      <c r="C594" s="17">
        <v>0.393998060055953</v>
      </c>
      <c r="D594" s="17">
        <v>0.368341843033271</v>
      </c>
      <c r="E594" s="17">
        <v>0.41716949775120499</v>
      </c>
      <c r="F594" s="17"/>
      <c r="G594" s="17">
        <v>0.44337984603212699</v>
      </c>
      <c r="H594" s="17">
        <v>0.50292529775211703</v>
      </c>
      <c r="I594" s="17">
        <v>0.50137578298460295</v>
      </c>
      <c r="J594" s="17">
        <v>0.413759550546904</v>
      </c>
      <c r="K594" s="17">
        <v>0.278345796591557</v>
      </c>
      <c r="L594" s="17">
        <v>0.24072055098276299</v>
      </c>
      <c r="M594" s="17"/>
      <c r="N594" s="17">
        <v>0.37709404797150903</v>
      </c>
      <c r="O594" s="17">
        <v>0.37706303097893101</v>
      </c>
      <c r="P594" s="17">
        <v>0.43553709671984298</v>
      </c>
      <c r="Q594" s="17">
        <v>0.39386518191514802</v>
      </c>
      <c r="R594" s="17"/>
      <c r="S594" s="17">
        <v>0.471460003990749</v>
      </c>
      <c r="T594" s="17">
        <v>0.40726822881292801</v>
      </c>
      <c r="U594" s="17">
        <v>0.32185879586914701</v>
      </c>
      <c r="V594" s="17">
        <v>0.43359152181043997</v>
      </c>
      <c r="W594" s="17">
        <v>0.37571137256280501</v>
      </c>
      <c r="X594" s="17">
        <v>0.45200967176703299</v>
      </c>
      <c r="Y594" s="17">
        <v>0.35592138020449399</v>
      </c>
      <c r="Z594" s="17">
        <v>0.40841581229493401</v>
      </c>
      <c r="AA594" s="17">
        <v>0.41143055850969701</v>
      </c>
      <c r="AB594" s="17">
        <v>0.313411330363705</v>
      </c>
      <c r="AC594" s="17">
        <v>0.30461949573526798</v>
      </c>
      <c r="AD594" s="17">
        <v>0.28956325050669701</v>
      </c>
      <c r="AE594" s="17"/>
      <c r="AF594" s="17">
        <v>0.40517959831713402</v>
      </c>
      <c r="AG594" s="17">
        <v>0.38001091398167802</v>
      </c>
      <c r="AH594" s="17"/>
      <c r="AI594" s="17">
        <v>0.43458879557591101</v>
      </c>
      <c r="AJ594" s="17">
        <v>0.374673414148192</v>
      </c>
      <c r="AK594" s="17"/>
      <c r="AL594" s="17">
        <v>0.41914084270662999</v>
      </c>
      <c r="AM594" s="17">
        <v>0.38828511349336797</v>
      </c>
      <c r="AN594" s="17"/>
      <c r="AO594" s="17">
        <v>0.37381241566974799</v>
      </c>
      <c r="AP594" s="17">
        <v>0.395667138554324</v>
      </c>
      <c r="AQ594" s="17"/>
      <c r="AR594" s="17">
        <v>0.55154111026686004</v>
      </c>
      <c r="AS594" s="17">
        <v>0.300920909867677</v>
      </c>
      <c r="AT594" s="17">
        <v>0.37207358193628898</v>
      </c>
      <c r="AU594" s="17">
        <v>0.19733229227472601</v>
      </c>
    </row>
    <row r="595" spans="2:47" x14ac:dyDescent="0.3">
      <c r="B595" t="s">
        <v>260</v>
      </c>
      <c r="C595" s="17">
        <v>0.366082651819851</v>
      </c>
      <c r="D595" s="17">
        <v>0.34036515340721402</v>
      </c>
      <c r="E595" s="17">
        <v>0.38980860782857701</v>
      </c>
      <c r="F595" s="17"/>
      <c r="G595" s="17">
        <v>0.395094715616301</v>
      </c>
      <c r="H595" s="17">
        <v>0.46531241563936199</v>
      </c>
      <c r="I595" s="17">
        <v>0.40831255132161998</v>
      </c>
      <c r="J595" s="17">
        <v>0.37524399040254602</v>
      </c>
      <c r="K595" s="17">
        <v>0.32431982454490998</v>
      </c>
      <c r="L595" s="17">
        <v>0.248410517150435</v>
      </c>
      <c r="M595" s="17"/>
      <c r="N595" s="17">
        <v>0.40101001597184999</v>
      </c>
      <c r="O595" s="17">
        <v>0.37991786191431698</v>
      </c>
      <c r="P595" s="17">
        <v>0.349494924197843</v>
      </c>
      <c r="Q595" s="17">
        <v>0.33102399427572698</v>
      </c>
      <c r="R595" s="17"/>
      <c r="S595" s="17">
        <v>0.41646905424105601</v>
      </c>
      <c r="T595" s="17">
        <v>0.33059279782429402</v>
      </c>
      <c r="U595" s="17">
        <v>0.34698338084850899</v>
      </c>
      <c r="V595" s="17">
        <v>0.35346313057170398</v>
      </c>
      <c r="W595" s="17">
        <v>0.44796550214980901</v>
      </c>
      <c r="X595" s="17">
        <v>0.39823843430230499</v>
      </c>
      <c r="Y595" s="17">
        <v>0.362204839645136</v>
      </c>
      <c r="Z595" s="17">
        <v>0.38011290170923001</v>
      </c>
      <c r="AA595" s="17">
        <v>0.36017812120841702</v>
      </c>
      <c r="AB595" s="17">
        <v>0.35454677230774101</v>
      </c>
      <c r="AC595" s="17">
        <v>0.27179038294934899</v>
      </c>
      <c r="AD595" s="17">
        <v>0.25783069262958103</v>
      </c>
      <c r="AE595" s="17"/>
      <c r="AF595" s="17">
        <v>0.35755271154560297</v>
      </c>
      <c r="AG595" s="17">
        <v>0.38114627072569701</v>
      </c>
      <c r="AH595" s="17"/>
      <c r="AI595" s="17">
        <v>0.36423397936832103</v>
      </c>
      <c r="AJ595" s="17">
        <v>0.36696277729842702</v>
      </c>
      <c r="AK595" s="17"/>
      <c r="AL595" s="17">
        <v>0.36563072773919503</v>
      </c>
      <c r="AM595" s="17">
        <v>0.36618533807216402</v>
      </c>
      <c r="AN595" s="17"/>
      <c r="AO595" s="17">
        <v>0.352712556916074</v>
      </c>
      <c r="AP595" s="17">
        <v>0.367188176989031</v>
      </c>
      <c r="AQ595" s="17"/>
      <c r="AR595" s="17">
        <v>0.46042682631606902</v>
      </c>
      <c r="AS595" s="17">
        <v>0.28993709838940901</v>
      </c>
      <c r="AT595" s="17">
        <v>0.40275222957221102</v>
      </c>
      <c r="AU595" s="17">
        <v>0.180089834618154</v>
      </c>
    </row>
    <row r="596" spans="2:47" x14ac:dyDescent="0.3">
      <c r="B596" t="s">
        <v>261</v>
      </c>
      <c r="C596" s="17">
        <v>0.14690909988581399</v>
      </c>
      <c r="D596" s="17">
        <v>8.6546034214871295E-2</v>
      </c>
      <c r="E596" s="17">
        <v>0.20525054933098</v>
      </c>
      <c r="F596" s="17"/>
      <c r="G596" s="17">
        <v>0.222640667259285</v>
      </c>
      <c r="H596" s="17">
        <v>0.18151883823189699</v>
      </c>
      <c r="I596" s="17">
        <v>0.121009710384296</v>
      </c>
      <c r="J596" s="17">
        <v>0.12525663863617301</v>
      </c>
      <c r="K596" s="17">
        <v>0.133931452306949</v>
      </c>
      <c r="L596" s="17">
        <v>0.112583579903204</v>
      </c>
      <c r="M596" s="17"/>
      <c r="N596" s="17">
        <v>0.123866190178511</v>
      </c>
      <c r="O596" s="17">
        <v>0.15363753581668199</v>
      </c>
      <c r="P596" s="17">
        <v>0.164553924067912</v>
      </c>
      <c r="Q596" s="17">
        <v>0.14724980079644401</v>
      </c>
      <c r="R596" s="17"/>
      <c r="S596" s="17">
        <v>0.123462584330019</v>
      </c>
      <c r="T596" s="17">
        <v>0.175124260627253</v>
      </c>
      <c r="U596" s="17">
        <v>0.15854425257582699</v>
      </c>
      <c r="V596" s="17">
        <v>0.13008345496669599</v>
      </c>
      <c r="W596" s="17">
        <v>0.18856042663709299</v>
      </c>
      <c r="X596" s="17">
        <v>0.13848834448307601</v>
      </c>
      <c r="Y596" s="17">
        <v>0.14745387096798801</v>
      </c>
      <c r="Z596" s="17">
        <v>0.175198144903491</v>
      </c>
      <c r="AA596" s="17">
        <v>0.14502198148790699</v>
      </c>
      <c r="AB596" s="17">
        <v>0.16344576539273201</v>
      </c>
      <c r="AC596" s="17">
        <v>8.7794367835137999E-2</v>
      </c>
      <c r="AD596" s="17">
        <v>0.110751079094532</v>
      </c>
      <c r="AE596" s="17"/>
      <c r="AF596" s="17">
        <v>0.126719172331128</v>
      </c>
      <c r="AG596" s="17">
        <v>0.17194673769684801</v>
      </c>
      <c r="AH596" s="17"/>
      <c r="AI596" s="17">
        <v>0.132533330714627</v>
      </c>
      <c r="AJ596" s="17">
        <v>0.15375318993065501</v>
      </c>
      <c r="AK596" s="17"/>
      <c r="AL596" s="17">
        <v>0.124419645753967</v>
      </c>
      <c r="AM596" s="17">
        <v>0.15201915677418601</v>
      </c>
      <c r="AN596" s="17"/>
      <c r="AO596" s="17">
        <v>0.113839329381916</v>
      </c>
      <c r="AP596" s="17">
        <v>0.14964352053833799</v>
      </c>
      <c r="AQ596" s="17"/>
      <c r="AR596" s="17">
        <v>0.15922393095218601</v>
      </c>
      <c r="AS596" s="17">
        <v>0.115742114458945</v>
      </c>
      <c r="AT596" s="17">
        <v>0.18207732908386901</v>
      </c>
      <c r="AU596" s="17">
        <v>9.5951897302399405E-2</v>
      </c>
    </row>
    <row r="597" spans="2:47" x14ac:dyDescent="0.3">
      <c r="B597" t="s">
        <v>262</v>
      </c>
      <c r="C597" s="17">
        <v>0.12458442685725001</v>
      </c>
      <c r="D597" s="17">
        <v>0.106386296493407</v>
      </c>
      <c r="E597" s="17">
        <v>0.14149027126858599</v>
      </c>
      <c r="F597" s="17"/>
      <c r="G597" s="17">
        <v>0.15829163637733201</v>
      </c>
      <c r="H597" s="17">
        <v>0.15889440976225799</v>
      </c>
      <c r="I597" s="17">
        <v>0.13476147079751699</v>
      </c>
      <c r="J597" s="17">
        <v>0.111583381668488</v>
      </c>
      <c r="K597" s="17">
        <v>0.102575039291761</v>
      </c>
      <c r="L597" s="17">
        <v>8.90869642858724E-2</v>
      </c>
      <c r="M597" s="17"/>
      <c r="N597" s="17">
        <v>0.142658266358555</v>
      </c>
      <c r="O597" s="17">
        <v>0.142506758869162</v>
      </c>
      <c r="P597" s="17">
        <v>9.9777754799334303E-2</v>
      </c>
      <c r="Q597" s="17">
        <v>0.109689135547289</v>
      </c>
      <c r="R597" s="17"/>
      <c r="S597" s="17">
        <v>0.17346735316640199</v>
      </c>
      <c r="T597" s="17">
        <v>9.8478721420256807E-2</v>
      </c>
      <c r="U597" s="17">
        <v>6.3305553186833605E-2</v>
      </c>
      <c r="V597" s="17">
        <v>0.15722663117564001</v>
      </c>
      <c r="W597" s="17">
        <v>7.3507912311818899E-2</v>
      </c>
      <c r="X597" s="17">
        <v>0.163744028620008</v>
      </c>
      <c r="Y597" s="17">
        <v>0.11843807859415099</v>
      </c>
      <c r="Z597" s="17">
        <v>0.119971057455275</v>
      </c>
      <c r="AA597" s="17">
        <v>0.14690033797584201</v>
      </c>
      <c r="AB597" s="17">
        <v>8.2016279695399305E-2</v>
      </c>
      <c r="AC597" s="17">
        <v>0.10240753509295</v>
      </c>
      <c r="AD597" s="17">
        <v>0.14855320391961199</v>
      </c>
      <c r="AE597" s="17"/>
      <c r="AF597" s="17">
        <v>0.12897726471166199</v>
      </c>
      <c r="AG597" s="17">
        <v>0.119396800763282</v>
      </c>
      <c r="AH597" s="17"/>
      <c r="AI597" s="17">
        <v>0.12232013630758699</v>
      </c>
      <c r="AJ597" s="17">
        <v>0.12566242193529101</v>
      </c>
      <c r="AK597" s="17"/>
      <c r="AL597" s="17">
        <v>0.13300000017784799</v>
      </c>
      <c r="AM597" s="17">
        <v>0.122672239119638</v>
      </c>
      <c r="AN597" s="17"/>
      <c r="AO597" s="17">
        <v>0.12644398634572099</v>
      </c>
      <c r="AP597" s="17">
        <v>0.12443066655615399</v>
      </c>
      <c r="AQ597" s="17"/>
      <c r="AR597" s="17">
        <v>0.174975833657876</v>
      </c>
      <c r="AS597" s="17">
        <v>9.4807769767820599E-2</v>
      </c>
      <c r="AT597" s="17">
        <v>0.115097177095415</v>
      </c>
      <c r="AU597" s="17">
        <v>6.6803967792498101E-2</v>
      </c>
    </row>
    <row r="598" spans="2:47" x14ac:dyDescent="0.3">
      <c r="B598" t="s">
        <v>263</v>
      </c>
      <c r="C598" s="17">
        <v>9.6269171379904706E-2</v>
      </c>
      <c r="D598" s="17">
        <v>0.123748687757593</v>
      </c>
      <c r="E598" s="17">
        <v>6.9255220710101997E-2</v>
      </c>
      <c r="F598" s="17"/>
      <c r="G598" s="17">
        <v>0.19477632156850599</v>
      </c>
      <c r="H598" s="17">
        <v>0.17230984037344799</v>
      </c>
      <c r="I598" s="17">
        <v>0.11754694533255999</v>
      </c>
      <c r="J598" s="17">
        <v>6.4541254219660796E-2</v>
      </c>
      <c r="K598" s="17">
        <v>2.7841585780813301E-2</v>
      </c>
      <c r="L598" s="17">
        <v>1.7561483080331199E-2</v>
      </c>
      <c r="M598" s="17"/>
      <c r="N598" s="17">
        <v>0.105717616963984</v>
      </c>
      <c r="O598" s="17">
        <v>8.1837242908246705E-2</v>
      </c>
      <c r="P598" s="17">
        <v>0.120944584251959</v>
      </c>
      <c r="Q598" s="17">
        <v>8.0644761275587104E-2</v>
      </c>
      <c r="R598" s="17"/>
      <c r="S598" s="17">
        <v>0.16157922567616501</v>
      </c>
      <c r="T598" s="17">
        <v>5.90368461091366E-2</v>
      </c>
      <c r="U598" s="17">
        <v>4.7619655771239999E-2</v>
      </c>
      <c r="V598" s="17">
        <v>0.100176204725303</v>
      </c>
      <c r="W598" s="17">
        <v>4.6297642723918501E-2</v>
      </c>
      <c r="X598" s="17">
        <v>0.128099850472153</v>
      </c>
      <c r="Y598" s="17">
        <v>8.5098807679344607E-2</v>
      </c>
      <c r="Z598" s="17">
        <v>0.162135836303018</v>
      </c>
      <c r="AA598" s="17">
        <v>0.122971880139759</v>
      </c>
      <c r="AB598" s="17">
        <v>8.48108206154429E-2</v>
      </c>
      <c r="AC598" s="17">
        <v>3.06355988427198E-2</v>
      </c>
      <c r="AD598" s="17">
        <v>1.6600945980156E-2</v>
      </c>
      <c r="AE598" s="17"/>
      <c r="AF598" s="17">
        <v>8.9185429193345295E-2</v>
      </c>
      <c r="AG598" s="17">
        <v>0.106945611459264</v>
      </c>
      <c r="AH598" s="17"/>
      <c r="AI598" s="17">
        <v>0.11964124423896599</v>
      </c>
      <c r="AJ598" s="17">
        <v>8.5142074855386801E-2</v>
      </c>
      <c r="AK598" s="17"/>
      <c r="AL598" s="17">
        <v>0.13604907179214701</v>
      </c>
      <c r="AM598" s="17">
        <v>8.7230376888557698E-2</v>
      </c>
      <c r="AN598" s="17"/>
      <c r="AO598" s="17">
        <v>0.139876416087378</v>
      </c>
      <c r="AP598" s="17">
        <v>9.2663444799077094E-2</v>
      </c>
      <c r="AQ598" s="17"/>
      <c r="AR598" s="17">
        <v>0.16901253944066899</v>
      </c>
      <c r="AS598" s="17">
        <v>5.65590131402623E-2</v>
      </c>
      <c r="AT598" s="17">
        <v>6.6740794370400994E-2</v>
      </c>
      <c r="AU598" s="17">
        <v>4.0018662805799701E-2</v>
      </c>
    </row>
    <row r="599" spans="2:47" x14ac:dyDescent="0.3">
      <c r="B599" t="s">
        <v>128</v>
      </c>
      <c r="C599" s="17">
        <v>0.12794757538735799</v>
      </c>
      <c r="D599" s="17">
        <v>0.16102925750863101</v>
      </c>
      <c r="E599" s="17">
        <v>9.6432163998584994E-2</v>
      </c>
      <c r="F599" s="17"/>
      <c r="G599" s="17">
        <v>7.3226115760095301E-2</v>
      </c>
      <c r="H599" s="17">
        <v>3.7903162052267E-2</v>
      </c>
      <c r="I599" s="17">
        <v>7.3183985030402701E-2</v>
      </c>
      <c r="J599" s="17">
        <v>0.12689890027648101</v>
      </c>
      <c r="K599" s="17">
        <v>0.15646881890227099</v>
      </c>
      <c r="L599" s="17">
        <v>0.26935452037809299</v>
      </c>
      <c r="M599" s="17"/>
      <c r="N599" s="17">
        <v>0.13859228400697801</v>
      </c>
      <c r="O599" s="17">
        <v>0.123800470490354</v>
      </c>
      <c r="P599" s="17">
        <v>9.90630680411453E-2</v>
      </c>
      <c r="Q599" s="17">
        <v>0.143791336710752</v>
      </c>
      <c r="R599" s="17"/>
      <c r="S599" s="17">
        <v>8.4778196726308902E-2</v>
      </c>
      <c r="T599" s="17">
        <v>0.124379411794173</v>
      </c>
      <c r="U599" s="17">
        <v>0.16944473314500499</v>
      </c>
      <c r="V599" s="17">
        <v>0.14421751761273399</v>
      </c>
      <c r="W599" s="17">
        <v>0.12723059593545599</v>
      </c>
      <c r="X599" s="17">
        <v>8.1978687593536201E-2</v>
      </c>
      <c r="Y599" s="17">
        <v>0.14543327858124899</v>
      </c>
      <c r="Z599" s="17">
        <v>6.9748836239205095E-2</v>
      </c>
      <c r="AA599" s="17">
        <v>0.12400977260533699</v>
      </c>
      <c r="AB599" s="17">
        <v>0.14243715192001899</v>
      </c>
      <c r="AC599" s="17">
        <v>0.23595687328860701</v>
      </c>
      <c r="AD599" s="17">
        <v>0.169412231781574</v>
      </c>
      <c r="AE599" s="17"/>
      <c r="AF599" s="17">
        <v>0.125204532245214</v>
      </c>
      <c r="AG599" s="17">
        <v>0.12725719672660499</v>
      </c>
      <c r="AH599" s="17"/>
      <c r="AI599" s="17">
        <v>8.8514622008977001E-2</v>
      </c>
      <c r="AJ599" s="17">
        <v>0.14672101842486601</v>
      </c>
      <c r="AK599" s="17"/>
      <c r="AL599" s="17">
        <v>0.11421690106574001</v>
      </c>
      <c r="AM599" s="17">
        <v>0.131067461111922</v>
      </c>
      <c r="AN599" s="17"/>
      <c r="AO599" s="17">
        <v>0.109661341175308</v>
      </c>
      <c r="AP599" s="17">
        <v>0.129459598474438</v>
      </c>
      <c r="AQ599" s="17"/>
      <c r="AR599" s="17">
        <v>3.31870596708062E-2</v>
      </c>
      <c r="AS599" s="17">
        <v>0.19427849735476099</v>
      </c>
      <c r="AT599" s="17">
        <v>8.7231620603139604E-2</v>
      </c>
      <c r="AU599" s="17">
        <v>0.34006960535481201</v>
      </c>
    </row>
    <row r="600" spans="2:47" x14ac:dyDescent="0.3"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  <c r="AF600" s="17"/>
      <c r="AG600" s="17"/>
      <c r="AH600" s="17"/>
      <c r="AI600" s="17"/>
      <c r="AJ600" s="17"/>
      <c r="AK600" s="17"/>
      <c r="AL600" s="17"/>
      <c r="AM600" s="17"/>
      <c r="AN600" s="17"/>
      <c r="AO600" s="17"/>
      <c r="AP600" s="17"/>
      <c r="AQ600" s="17"/>
      <c r="AR600" s="17"/>
      <c r="AS600" s="17"/>
      <c r="AT600" s="17"/>
      <c r="AU600" s="17"/>
    </row>
    <row r="601" spans="2:47" x14ac:dyDescent="0.3">
      <c r="B601" s="6" t="s">
        <v>275</v>
      </c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7"/>
      <c r="AI601" s="17"/>
      <c r="AJ601" s="17"/>
      <c r="AK601" s="17"/>
      <c r="AL601" s="17"/>
      <c r="AM601" s="17"/>
      <c r="AN601" s="17"/>
      <c r="AO601" s="17"/>
      <c r="AP601" s="17"/>
      <c r="AQ601" s="17"/>
      <c r="AR601" s="17"/>
      <c r="AS601" s="17"/>
      <c r="AT601" s="17"/>
      <c r="AU601" s="17"/>
    </row>
    <row r="602" spans="2:47" x14ac:dyDescent="0.3">
      <c r="B602" s="24" t="s">
        <v>246</v>
      </c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  <c r="AC602" s="17"/>
      <c r="AD602" s="17"/>
      <c r="AE602" s="17"/>
      <c r="AF602" s="17"/>
      <c r="AG602" s="17"/>
      <c r="AH602" s="17"/>
      <c r="AI602" s="17"/>
      <c r="AJ602" s="17"/>
      <c r="AK602" s="17"/>
      <c r="AL602" s="17"/>
      <c r="AM602" s="17"/>
      <c r="AN602" s="17"/>
      <c r="AO602" s="17"/>
      <c r="AP602" s="17"/>
      <c r="AQ602" s="17"/>
      <c r="AR602" s="17"/>
      <c r="AS602" s="17"/>
      <c r="AT602" s="17"/>
      <c r="AU602" s="17"/>
    </row>
    <row r="603" spans="2:47" x14ac:dyDescent="0.3">
      <c r="B603" t="s">
        <v>243</v>
      </c>
      <c r="C603" s="17">
        <v>0.421884441104795</v>
      </c>
      <c r="D603" s="17">
        <v>0.368912309531645</v>
      </c>
      <c r="E603" s="17">
        <v>0.47237101834137601</v>
      </c>
      <c r="F603" s="17"/>
      <c r="G603" s="17">
        <v>0.63422609119266904</v>
      </c>
      <c r="H603" s="17">
        <v>0.59757276334706499</v>
      </c>
      <c r="I603" s="17">
        <v>0.47200291465989302</v>
      </c>
      <c r="J603" s="17">
        <v>0.34547027467313302</v>
      </c>
      <c r="K603" s="17">
        <v>0.27253239921344202</v>
      </c>
      <c r="L603" s="17">
        <v>0.159120180320513</v>
      </c>
      <c r="M603" s="17"/>
      <c r="N603" s="17">
        <v>0.45760922572041901</v>
      </c>
      <c r="O603" s="17">
        <v>0.381298988676471</v>
      </c>
      <c r="P603" s="17">
        <v>0.46744502008397898</v>
      </c>
      <c r="Q603" s="17">
        <v>0.38521357388694</v>
      </c>
      <c r="R603" s="17"/>
      <c r="S603" s="17">
        <v>0.51496662162084805</v>
      </c>
      <c r="T603" s="17">
        <v>0.40532778987859702</v>
      </c>
      <c r="U603" s="17">
        <v>0.379710258978535</v>
      </c>
      <c r="V603" s="17">
        <v>0.40365970411576102</v>
      </c>
      <c r="W603" s="17">
        <v>0.455642182003272</v>
      </c>
      <c r="X603" s="17">
        <v>0.48569699884838302</v>
      </c>
      <c r="Y603" s="17">
        <v>0.38177488979503699</v>
      </c>
      <c r="Z603" s="17">
        <v>0.46594067793468102</v>
      </c>
      <c r="AA603" s="17">
        <v>0.381159804112008</v>
      </c>
      <c r="AB603" s="17">
        <v>0.38218071436717199</v>
      </c>
      <c r="AC603" s="17">
        <v>0.32559920360433597</v>
      </c>
      <c r="AD603" s="17">
        <v>0.40093013050647702</v>
      </c>
      <c r="AE603" s="17"/>
      <c r="AF603" s="17">
        <v>0.42951540895887902</v>
      </c>
      <c r="AG603" s="17">
        <v>0.41092845869029399</v>
      </c>
      <c r="AH603" s="17"/>
      <c r="AI603" s="17">
        <v>0.47147317116467602</v>
      </c>
      <c r="AJ603" s="17">
        <v>0.39683545295474398</v>
      </c>
      <c r="AK603" s="17"/>
      <c r="AL603" s="17">
        <v>0.445037197564012</v>
      </c>
      <c r="AM603" s="17">
        <v>0.41650134408352602</v>
      </c>
      <c r="AN603" s="17"/>
      <c r="AO603" s="17">
        <v>0.50742277468448405</v>
      </c>
      <c r="AP603" s="17">
        <v>0.41451074407152599</v>
      </c>
      <c r="AQ603" s="17"/>
      <c r="AR603" s="17">
        <v>0.595260981414373</v>
      </c>
      <c r="AS603" s="17">
        <v>0.27514315111620202</v>
      </c>
      <c r="AT603" s="17">
        <v>0.41500686197088699</v>
      </c>
      <c r="AU603" s="17">
        <v>0.17171942123239001</v>
      </c>
    </row>
    <row r="604" spans="2:47" x14ac:dyDescent="0.3">
      <c r="B604" t="s">
        <v>244</v>
      </c>
      <c r="C604" s="17">
        <v>0.55737731769631504</v>
      </c>
      <c r="D604" s="17">
        <v>0.60817608678061397</v>
      </c>
      <c r="E604" s="17">
        <v>0.50890976091136897</v>
      </c>
      <c r="F604" s="17"/>
      <c r="G604" s="17">
        <v>0.32786432685442202</v>
      </c>
      <c r="H604" s="17">
        <v>0.37234203334903798</v>
      </c>
      <c r="I604" s="17">
        <v>0.51198249643208604</v>
      </c>
      <c r="J604" s="17">
        <v>0.63857271879925304</v>
      </c>
      <c r="K604" s="17">
        <v>0.70972809276050897</v>
      </c>
      <c r="L604" s="17">
        <v>0.834303110705789</v>
      </c>
      <c r="M604" s="17"/>
      <c r="N604" s="17">
        <v>0.52946397929483702</v>
      </c>
      <c r="O604" s="17">
        <v>0.59014201487645501</v>
      </c>
      <c r="P604" s="17">
        <v>0.51024959837108996</v>
      </c>
      <c r="Q604" s="17">
        <v>0.59490265800407405</v>
      </c>
      <c r="R604" s="17"/>
      <c r="S604" s="17">
        <v>0.46134569318605601</v>
      </c>
      <c r="T604" s="17">
        <v>0.58291499785770595</v>
      </c>
      <c r="U604" s="17">
        <v>0.60399839378914699</v>
      </c>
      <c r="V604" s="17">
        <v>0.567212747603554</v>
      </c>
      <c r="W604" s="17">
        <v>0.52200327912628597</v>
      </c>
      <c r="X604" s="17">
        <v>0.48476535684877797</v>
      </c>
      <c r="Y604" s="17">
        <v>0.60487723250882297</v>
      </c>
      <c r="Z604" s="17">
        <v>0.51285135092400502</v>
      </c>
      <c r="AA604" s="17">
        <v>0.59527112027760098</v>
      </c>
      <c r="AB604" s="17">
        <v>0.59545272967019702</v>
      </c>
      <c r="AC604" s="17">
        <v>0.65663606505135097</v>
      </c>
      <c r="AD604" s="17">
        <v>0.59106487064624602</v>
      </c>
      <c r="AE604" s="17"/>
      <c r="AF604" s="17">
        <v>0.553474858843513</v>
      </c>
      <c r="AG604" s="17">
        <v>0.56390248952708399</v>
      </c>
      <c r="AH604" s="17"/>
      <c r="AI604" s="17">
        <v>0.51296038773070896</v>
      </c>
      <c r="AJ604" s="17">
        <v>0.57981385017106502</v>
      </c>
      <c r="AK604" s="17"/>
      <c r="AL604" s="17">
        <v>0.533088507033326</v>
      </c>
      <c r="AM604" s="17">
        <v>0.56302455130154005</v>
      </c>
      <c r="AN604" s="17"/>
      <c r="AO604" s="17">
        <v>0.47437964504604102</v>
      </c>
      <c r="AP604" s="17">
        <v>0.564532001064321</v>
      </c>
      <c r="AQ604" s="17"/>
      <c r="AR604" s="17">
        <v>0.39035611229512701</v>
      </c>
      <c r="AS604" s="17">
        <v>0.70625657872788605</v>
      </c>
      <c r="AT604" s="17">
        <v>0.56438380630817298</v>
      </c>
      <c r="AU604" s="17">
        <v>0.78416992686963005</v>
      </c>
    </row>
    <row r="605" spans="2:47" x14ac:dyDescent="0.3">
      <c r="B605" t="s">
        <v>155</v>
      </c>
      <c r="C605" s="17">
        <v>2.07382411988902E-2</v>
      </c>
      <c r="D605" s="17">
        <v>2.29116036877412E-2</v>
      </c>
      <c r="E605" s="17">
        <v>1.8719220747254999E-2</v>
      </c>
      <c r="F605" s="17"/>
      <c r="G605" s="17">
        <v>3.7909581952909298E-2</v>
      </c>
      <c r="H605" s="17">
        <v>3.00852033038971E-2</v>
      </c>
      <c r="I605" s="17">
        <v>1.6014588908020998E-2</v>
      </c>
      <c r="J605" s="17">
        <v>1.5957006527614101E-2</v>
      </c>
      <c r="K605" s="17">
        <v>1.77395080260488E-2</v>
      </c>
      <c r="L605" s="17">
        <v>6.5767089736982198E-3</v>
      </c>
      <c r="M605" s="17"/>
      <c r="N605" s="17">
        <v>1.2926794984744101E-2</v>
      </c>
      <c r="O605" s="17">
        <v>2.85589964470742E-2</v>
      </c>
      <c r="P605" s="17">
        <v>2.2305381544930499E-2</v>
      </c>
      <c r="Q605" s="17">
        <v>1.9883768108985799E-2</v>
      </c>
      <c r="R605" s="17"/>
      <c r="S605" s="17">
        <v>2.3687685193095699E-2</v>
      </c>
      <c r="T605" s="17">
        <v>1.17572122636965E-2</v>
      </c>
      <c r="U605" s="17">
        <v>1.6291347232317802E-2</v>
      </c>
      <c r="V605" s="17">
        <v>2.9127548280685402E-2</v>
      </c>
      <c r="W605" s="17">
        <v>2.23545388704415E-2</v>
      </c>
      <c r="X605" s="17">
        <v>2.9537644302839301E-2</v>
      </c>
      <c r="Y605" s="17">
        <v>1.3347877696140001E-2</v>
      </c>
      <c r="Z605" s="17">
        <v>2.1207971141313699E-2</v>
      </c>
      <c r="AA605" s="17">
        <v>2.35690756103904E-2</v>
      </c>
      <c r="AB605" s="17">
        <v>2.23665559626312E-2</v>
      </c>
      <c r="AC605" s="17">
        <v>1.7764731344313001E-2</v>
      </c>
      <c r="AD605" s="17">
        <v>8.0049988472767897E-3</v>
      </c>
      <c r="AE605" s="17"/>
      <c r="AF605" s="17">
        <v>1.7009732197607999E-2</v>
      </c>
      <c r="AG605" s="17">
        <v>2.5169051782621299E-2</v>
      </c>
      <c r="AH605" s="17"/>
      <c r="AI605" s="17">
        <v>1.55664411046151E-2</v>
      </c>
      <c r="AJ605" s="17">
        <v>2.3350696874191699E-2</v>
      </c>
      <c r="AK605" s="17"/>
      <c r="AL605" s="17">
        <v>2.18742954026621E-2</v>
      </c>
      <c r="AM605" s="17">
        <v>2.0474104614933201E-2</v>
      </c>
      <c r="AN605" s="17"/>
      <c r="AO605" s="17">
        <v>1.81975802694746E-2</v>
      </c>
      <c r="AP605" s="17">
        <v>2.0957254864153101E-2</v>
      </c>
      <c r="AQ605" s="17"/>
      <c r="AR605" s="17">
        <v>1.43829062904997E-2</v>
      </c>
      <c r="AS605" s="17">
        <v>1.8600270155912001E-2</v>
      </c>
      <c r="AT605" s="17">
        <v>2.06093317209394E-2</v>
      </c>
      <c r="AU605" s="17">
        <v>4.4110651897980198E-2</v>
      </c>
    </row>
    <row r="606" spans="2:47" x14ac:dyDescent="0.3"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7"/>
      <c r="AG606" s="17"/>
      <c r="AH606" s="17"/>
      <c r="AI606" s="17"/>
      <c r="AJ606" s="17"/>
      <c r="AK606" s="17"/>
      <c r="AL606" s="17"/>
      <c r="AM606" s="17"/>
      <c r="AN606" s="17"/>
      <c r="AO606" s="17"/>
      <c r="AP606" s="17"/>
      <c r="AQ606" s="17"/>
      <c r="AR606" s="17"/>
      <c r="AS606" s="17"/>
      <c r="AT606" s="17"/>
      <c r="AU606" s="17"/>
    </row>
    <row r="607" spans="2:47" x14ac:dyDescent="0.3">
      <c r="B607" s="6" t="s">
        <v>276</v>
      </c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  <c r="AE607" s="17"/>
      <c r="AF607" s="17"/>
      <c r="AG607" s="17"/>
      <c r="AH607" s="17"/>
      <c r="AI607" s="17"/>
      <c r="AJ607" s="17"/>
      <c r="AK607" s="17"/>
      <c r="AL607" s="17"/>
      <c r="AM607" s="17"/>
      <c r="AN607" s="17"/>
      <c r="AO607" s="17"/>
      <c r="AP607" s="17"/>
      <c r="AQ607" s="17"/>
      <c r="AR607" s="17"/>
      <c r="AS607" s="17"/>
      <c r="AT607" s="17"/>
      <c r="AU607" s="17"/>
    </row>
    <row r="608" spans="2:47" x14ac:dyDescent="0.3">
      <c r="B608" s="24" t="s">
        <v>246</v>
      </c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  <c r="AE608" s="17"/>
      <c r="AF608" s="17"/>
      <c r="AG608" s="17"/>
      <c r="AH608" s="17"/>
      <c r="AI608" s="17"/>
      <c r="AJ608" s="17"/>
      <c r="AK608" s="17"/>
      <c r="AL608" s="17"/>
      <c r="AM608" s="17"/>
      <c r="AN608" s="17"/>
      <c r="AO608" s="17"/>
      <c r="AP608" s="17"/>
      <c r="AQ608" s="17"/>
      <c r="AR608" s="17"/>
      <c r="AS608" s="17"/>
      <c r="AT608" s="17"/>
      <c r="AU608" s="17"/>
    </row>
    <row r="609" spans="2:47" x14ac:dyDescent="0.3">
      <c r="B609" t="s">
        <v>243</v>
      </c>
      <c r="C609" s="17">
        <v>0.24182311581265301</v>
      </c>
      <c r="D609" s="17">
        <v>0.18742852123749501</v>
      </c>
      <c r="E609" s="17">
        <v>0.29349432957265698</v>
      </c>
      <c r="F609" s="17"/>
      <c r="G609" s="17">
        <v>0.51502417550028101</v>
      </c>
      <c r="H609" s="17">
        <v>0.42940603283105999</v>
      </c>
      <c r="I609" s="17">
        <v>0.230559898756731</v>
      </c>
      <c r="J609" s="17">
        <v>0.13003928730809999</v>
      </c>
      <c r="K609" s="17">
        <v>7.1655638383416806E-2</v>
      </c>
      <c r="L609" s="17">
        <v>3.1766104010539198E-2</v>
      </c>
      <c r="M609" s="17"/>
      <c r="N609" s="17">
        <v>0.25586094889076899</v>
      </c>
      <c r="O609" s="17">
        <v>0.198753841570013</v>
      </c>
      <c r="P609" s="17">
        <v>0.29314538413226299</v>
      </c>
      <c r="Q609" s="17">
        <v>0.22499224382643401</v>
      </c>
      <c r="R609" s="17"/>
      <c r="S609" s="17">
        <v>0.33637991174759801</v>
      </c>
      <c r="T609" s="17">
        <v>0.21882320376432199</v>
      </c>
      <c r="U609" s="17">
        <v>0.17129365512462999</v>
      </c>
      <c r="V609" s="17">
        <v>0.188523372283842</v>
      </c>
      <c r="W609" s="17">
        <v>0.29919321748355698</v>
      </c>
      <c r="X609" s="17">
        <v>0.30979711979587599</v>
      </c>
      <c r="Y609" s="17">
        <v>0.183512865587109</v>
      </c>
      <c r="Z609" s="17">
        <v>0.24110352001035501</v>
      </c>
      <c r="AA609" s="17">
        <v>0.21493153177154201</v>
      </c>
      <c r="AB609" s="17">
        <v>0.24625736847812801</v>
      </c>
      <c r="AC609" s="17">
        <v>0.21004018589924101</v>
      </c>
      <c r="AD609" s="17">
        <v>0.17167652799635899</v>
      </c>
      <c r="AE609" s="17"/>
      <c r="AF609" s="17">
        <v>0.212199940556522</v>
      </c>
      <c r="AG609" s="17">
        <v>0.28073432443593699</v>
      </c>
      <c r="AH609" s="17"/>
      <c r="AI609" s="17">
        <v>0.27961127993097101</v>
      </c>
      <c r="AJ609" s="17">
        <v>0.22273500296788101</v>
      </c>
      <c r="AK609" s="17"/>
      <c r="AL609" s="17">
        <v>0.25406386196604502</v>
      </c>
      <c r="AM609" s="17">
        <v>0.23897709943129899</v>
      </c>
      <c r="AN609" s="17"/>
      <c r="AO609" s="17">
        <v>0.282653318219167</v>
      </c>
      <c r="AP609" s="17">
        <v>0.23830341266023899</v>
      </c>
      <c r="AQ609" s="17"/>
      <c r="AR609" s="17">
        <v>0.39909406631121902</v>
      </c>
      <c r="AS609" s="17">
        <v>0.112944084632793</v>
      </c>
      <c r="AT609" s="17">
        <v>0.20223068480293099</v>
      </c>
      <c r="AU609" s="17">
        <v>8.6571801904203993E-2</v>
      </c>
    </row>
    <row r="610" spans="2:47" x14ac:dyDescent="0.3">
      <c r="B610" t="s">
        <v>244</v>
      </c>
      <c r="C610" s="17">
        <v>0.73997562035112696</v>
      </c>
      <c r="D610" s="17">
        <v>0.79415888914056998</v>
      </c>
      <c r="E610" s="17">
        <v>0.68844004036901596</v>
      </c>
      <c r="F610" s="17"/>
      <c r="G610" s="17">
        <v>0.45709256015505301</v>
      </c>
      <c r="H610" s="17">
        <v>0.54877515742236604</v>
      </c>
      <c r="I610" s="17">
        <v>0.75393880765062105</v>
      </c>
      <c r="J610" s="17">
        <v>0.85363136038786303</v>
      </c>
      <c r="K610" s="17">
        <v>0.90597368657470001</v>
      </c>
      <c r="L610" s="17">
        <v>0.96145604151609998</v>
      </c>
      <c r="M610" s="17"/>
      <c r="N610" s="17">
        <v>0.729952414779659</v>
      </c>
      <c r="O610" s="17">
        <v>0.78710082958237504</v>
      </c>
      <c r="P610" s="17">
        <v>0.67730672861685404</v>
      </c>
      <c r="Q610" s="17">
        <v>0.758541938027536</v>
      </c>
      <c r="R610" s="17"/>
      <c r="S610" s="17">
        <v>0.63863171082727799</v>
      </c>
      <c r="T610" s="17">
        <v>0.76960558366432397</v>
      </c>
      <c r="U610" s="17">
        <v>0.80297144708115098</v>
      </c>
      <c r="V610" s="17">
        <v>0.78300395286393198</v>
      </c>
      <c r="W610" s="17">
        <v>0.68354161543202696</v>
      </c>
      <c r="X610" s="17">
        <v>0.66416017845309505</v>
      </c>
      <c r="Y610" s="17">
        <v>0.80628125583549304</v>
      </c>
      <c r="Z610" s="17">
        <v>0.74748677920053097</v>
      </c>
      <c r="AA610" s="17">
        <v>0.774516384988158</v>
      </c>
      <c r="AB610" s="17">
        <v>0.73924987892580796</v>
      </c>
      <c r="AC610" s="17">
        <v>0.76667970021840304</v>
      </c>
      <c r="AD610" s="17">
        <v>0.82832347200364098</v>
      </c>
      <c r="AE610" s="17"/>
      <c r="AF610" s="17">
        <v>0.77195544943288397</v>
      </c>
      <c r="AG610" s="17">
        <v>0.70078724428109496</v>
      </c>
      <c r="AH610" s="17"/>
      <c r="AI610" s="17">
        <v>0.70583770052301498</v>
      </c>
      <c r="AJ610" s="17">
        <v>0.75721986815116404</v>
      </c>
      <c r="AK610" s="17"/>
      <c r="AL610" s="17">
        <v>0.72889382895348598</v>
      </c>
      <c r="AM610" s="17">
        <v>0.74255217568992804</v>
      </c>
      <c r="AN610" s="17"/>
      <c r="AO610" s="17">
        <v>0.70027952775633895</v>
      </c>
      <c r="AP610" s="17">
        <v>0.74339755935729002</v>
      </c>
      <c r="AQ610" s="17"/>
      <c r="AR610" s="17">
        <v>0.58815574273069104</v>
      </c>
      <c r="AS610" s="17">
        <v>0.87381641579279301</v>
      </c>
      <c r="AT610" s="17">
        <v>0.77694096648863997</v>
      </c>
      <c r="AU610" s="17">
        <v>0.87614378605501797</v>
      </c>
    </row>
    <row r="611" spans="2:47" x14ac:dyDescent="0.3">
      <c r="B611" t="s">
        <v>155</v>
      </c>
      <c r="C611" s="17">
        <v>1.8201263836219998E-2</v>
      </c>
      <c r="D611" s="17">
        <v>1.84125896219344E-2</v>
      </c>
      <c r="E611" s="17">
        <v>1.8065630058326801E-2</v>
      </c>
      <c r="F611" s="17"/>
      <c r="G611" s="17">
        <v>2.7883264344665901E-2</v>
      </c>
      <c r="H611" s="17">
        <v>2.18188097465737E-2</v>
      </c>
      <c r="I611" s="17">
        <v>1.55012935926487E-2</v>
      </c>
      <c r="J611" s="17">
        <v>1.6329352304037099E-2</v>
      </c>
      <c r="K611" s="17">
        <v>2.2370675041882601E-2</v>
      </c>
      <c r="L611" s="17">
        <v>6.7778544733605598E-3</v>
      </c>
      <c r="M611" s="17"/>
      <c r="N611" s="17">
        <v>1.4186636329571499E-2</v>
      </c>
      <c r="O611" s="17">
        <v>1.4145328847612401E-2</v>
      </c>
      <c r="P611" s="17">
        <v>2.9547887250883701E-2</v>
      </c>
      <c r="Q611" s="17">
        <v>1.64658181460294E-2</v>
      </c>
      <c r="R611" s="17"/>
      <c r="S611" s="17">
        <v>2.49883774251238E-2</v>
      </c>
      <c r="T611" s="17">
        <v>1.15712125713544E-2</v>
      </c>
      <c r="U611" s="17">
        <v>2.5734897794218899E-2</v>
      </c>
      <c r="V611" s="17">
        <v>2.8472674852225401E-2</v>
      </c>
      <c r="W611" s="17">
        <v>1.72651670844155E-2</v>
      </c>
      <c r="X611" s="17">
        <v>2.60427017510288E-2</v>
      </c>
      <c r="Y611" s="17">
        <v>1.0205878577398001E-2</v>
      </c>
      <c r="Z611" s="17">
        <v>1.14097007891134E-2</v>
      </c>
      <c r="AA611" s="17">
        <v>1.05520832403004E-2</v>
      </c>
      <c r="AB611" s="17">
        <v>1.4492752596064499E-2</v>
      </c>
      <c r="AC611" s="17">
        <v>2.3280113882355902E-2</v>
      </c>
      <c r="AD611" s="17">
        <v>0</v>
      </c>
      <c r="AE611" s="17"/>
      <c r="AF611" s="17">
        <v>1.5844610010594201E-2</v>
      </c>
      <c r="AG611" s="17">
        <v>1.84784312829681E-2</v>
      </c>
      <c r="AH611" s="17"/>
      <c r="AI611" s="17">
        <v>1.4551019546013901E-2</v>
      </c>
      <c r="AJ611" s="17">
        <v>2.0045128880954E-2</v>
      </c>
      <c r="AK611" s="17"/>
      <c r="AL611" s="17">
        <v>1.7042309080468901E-2</v>
      </c>
      <c r="AM611" s="17">
        <v>1.8470724878772601E-2</v>
      </c>
      <c r="AN611" s="17"/>
      <c r="AO611" s="17">
        <v>1.7067154024494099E-2</v>
      </c>
      <c r="AP611" s="17">
        <v>1.82990279824706E-2</v>
      </c>
      <c r="AQ611" s="17"/>
      <c r="AR611" s="17">
        <v>1.27501909580907E-2</v>
      </c>
      <c r="AS611" s="17">
        <v>1.32394995744141E-2</v>
      </c>
      <c r="AT611" s="17">
        <v>2.0828348708429201E-2</v>
      </c>
      <c r="AU611" s="17">
        <v>3.7284412040778099E-2</v>
      </c>
    </row>
    <row r="612" spans="2:47" x14ac:dyDescent="0.3"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  <c r="AC612" s="17"/>
      <c r="AD612" s="17"/>
      <c r="AE612" s="17"/>
      <c r="AF612" s="17"/>
      <c r="AG612" s="17"/>
      <c r="AH612" s="17"/>
      <c r="AI612" s="17"/>
      <c r="AJ612" s="17"/>
      <c r="AK612" s="17"/>
      <c r="AL612" s="17"/>
      <c r="AM612" s="17"/>
      <c r="AN612" s="17"/>
      <c r="AO612" s="17"/>
      <c r="AP612" s="17"/>
      <c r="AQ612" s="17"/>
      <c r="AR612" s="17"/>
      <c r="AS612" s="17"/>
      <c r="AT612" s="17"/>
      <c r="AU612" s="17"/>
    </row>
    <row r="613" spans="2:47" x14ac:dyDescent="0.3">
      <c r="B613" s="6" t="s">
        <v>277</v>
      </c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  <c r="AB613" s="17"/>
      <c r="AC613" s="17"/>
      <c r="AD613" s="17"/>
      <c r="AE613" s="17"/>
      <c r="AF613" s="17"/>
      <c r="AG613" s="17"/>
      <c r="AH613" s="17"/>
      <c r="AI613" s="17"/>
      <c r="AJ613" s="17"/>
      <c r="AK613" s="17"/>
      <c r="AL613" s="17"/>
      <c r="AM613" s="17"/>
      <c r="AN613" s="17"/>
      <c r="AO613" s="17"/>
      <c r="AP613" s="17"/>
      <c r="AQ613" s="17"/>
      <c r="AR613" s="17"/>
      <c r="AS613" s="17"/>
      <c r="AT613" s="17"/>
      <c r="AU613" s="17"/>
    </row>
    <row r="614" spans="2:47" x14ac:dyDescent="0.3">
      <c r="B614" s="24" t="s">
        <v>246</v>
      </c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  <c r="AD614" s="17"/>
      <c r="AE614" s="17"/>
      <c r="AF614" s="17"/>
      <c r="AG614" s="17"/>
      <c r="AH614" s="17"/>
      <c r="AI614" s="17"/>
      <c r="AJ614" s="17"/>
      <c r="AK614" s="17"/>
      <c r="AL614" s="17"/>
      <c r="AM614" s="17"/>
      <c r="AN614" s="17"/>
      <c r="AO614" s="17"/>
      <c r="AP614" s="17"/>
      <c r="AQ614" s="17"/>
      <c r="AR614" s="17"/>
      <c r="AS614" s="17"/>
      <c r="AT614" s="17"/>
      <c r="AU614" s="17"/>
    </row>
    <row r="615" spans="2:47" x14ac:dyDescent="0.3">
      <c r="B615" t="s">
        <v>243</v>
      </c>
      <c r="C615" s="17">
        <v>0.18773703837689201</v>
      </c>
      <c r="D615" s="17">
        <v>0.18975205204913001</v>
      </c>
      <c r="E615" s="17">
        <v>0.18494402952813599</v>
      </c>
      <c r="F615" s="17"/>
      <c r="G615" s="17">
        <v>0.424921391675744</v>
      </c>
      <c r="H615" s="17">
        <v>0.32850519194772498</v>
      </c>
      <c r="I615" s="17">
        <v>0.17790819990926199</v>
      </c>
      <c r="J615" s="17">
        <v>9.1736976536615694E-2</v>
      </c>
      <c r="K615" s="17">
        <v>5.0492271253903299E-2</v>
      </c>
      <c r="L615" s="17">
        <v>2.1732662514657101E-2</v>
      </c>
      <c r="M615" s="17"/>
      <c r="N615" s="17">
        <v>0.22870364422645501</v>
      </c>
      <c r="O615" s="17">
        <v>0.15373320489495501</v>
      </c>
      <c r="P615" s="17">
        <v>0.21642109853015401</v>
      </c>
      <c r="Q615" s="17">
        <v>0.15377384984369999</v>
      </c>
      <c r="R615" s="17"/>
      <c r="S615" s="17">
        <v>0.28348328892017899</v>
      </c>
      <c r="T615" s="17">
        <v>0.157391864070721</v>
      </c>
      <c r="U615" s="17">
        <v>0.157336154375182</v>
      </c>
      <c r="V615" s="17">
        <v>0.154014476639804</v>
      </c>
      <c r="W615" s="17">
        <v>0.18228109490886599</v>
      </c>
      <c r="X615" s="17">
        <v>0.240999624801399</v>
      </c>
      <c r="Y615" s="17">
        <v>0.162147060645838</v>
      </c>
      <c r="Z615" s="17">
        <v>0.17451695673553899</v>
      </c>
      <c r="AA615" s="17">
        <v>0.14927183442792599</v>
      </c>
      <c r="AB615" s="17">
        <v>0.18458819032107099</v>
      </c>
      <c r="AC615" s="17">
        <v>0.16723396160788401</v>
      </c>
      <c r="AD615" s="17">
        <v>0.145315038145961</v>
      </c>
      <c r="AE615" s="17"/>
      <c r="AF615" s="17">
        <v>0.172605495226546</v>
      </c>
      <c r="AG615" s="17">
        <v>0.207112279287716</v>
      </c>
      <c r="AH615" s="17"/>
      <c r="AI615" s="17">
        <v>0.24362399309161001</v>
      </c>
      <c r="AJ615" s="17">
        <v>0.15950659842206799</v>
      </c>
      <c r="AK615" s="17"/>
      <c r="AL615" s="17">
        <v>0.214941511557496</v>
      </c>
      <c r="AM615" s="17">
        <v>0.18141190301766799</v>
      </c>
      <c r="AN615" s="17"/>
      <c r="AO615" s="17">
        <v>0.28953795830633799</v>
      </c>
      <c r="AP615" s="17">
        <v>0.17896145075606801</v>
      </c>
      <c r="AQ615" s="17"/>
      <c r="AR615" s="17">
        <v>0.32546865260318403</v>
      </c>
      <c r="AS615" s="17">
        <v>8.4326125575570801E-2</v>
      </c>
      <c r="AT615" s="17">
        <v>0.127349266858134</v>
      </c>
      <c r="AU615" s="17">
        <v>9.6074246989739098E-2</v>
      </c>
    </row>
    <row r="616" spans="2:47" x14ac:dyDescent="0.3">
      <c r="B616" t="s">
        <v>244</v>
      </c>
      <c r="C616" s="17">
        <v>0.79048839324623399</v>
      </c>
      <c r="D616" s="17">
        <v>0.786727511767772</v>
      </c>
      <c r="E616" s="17">
        <v>0.79488410610180105</v>
      </c>
      <c r="F616" s="17"/>
      <c r="G616" s="17">
        <v>0.53976072567843503</v>
      </c>
      <c r="H616" s="17">
        <v>0.63629375460327897</v>
      </c>
      <c r="I616" s="17">
        <v>0.80100279107299699</v>
      </c>
      <c r="J616" s="17">
        <v>0.89529071095836199</v>
      </c>
      <c r="K616" s="17">
        <v>0.93349791448341102</v>
      </c>
      <c r="L616" s="17">
        <v>0.97004232806231705</v>
      </c>
      <c r="M616" s="17"/>
      <c r="N616" s="17">
        <v>0.75345499100382296</v>
      </c>
      <c r="O616" s="17">
        <v>0.82270112380886296</v>
      </c>
      <c r="P616" s="17">
        <v>0.76080479075419805</v>
      </c>
      <c r="Q616" s="17">
        <v>0.82271134787298705</v>
      </c>
      <c r="R616" s="17"/>
      <c r="S616" s="17">
        <v>0.69227080655135198</v>
      </c>
      <c r="T616" s="17">
        <v>0.82386133456062005</v>
      </c>
      <c r="U616" s="17">
        <v>0.81894095504690201</v>
      </c>
      <c r="V616" s="17">
        <v>0.82989381848759802</v>
      </c>
      <c r="W616" s="17">
        <v>0.79067156262971605</v>
      </c>
      <c r="X616" s="17">
        <v>0.73552952695526597</v>
      </c>
      <c r="Y616" s="17">
        <v>0.81587688364423505</v>
      </c>
      <c r="Z616" s="17">
        <v>0.795836929940966</v>
      </c>
      <c r="AA616" s="17">
        <v>0.82620319694462296</v>
      </c>
      <c r="AB616" s="17">
        <v>0.80830373532854305</v>
      </c>
      <c r="AC616" s="17">
        <v>0.79204586875324201</v>
      </c>
      <c r="AD616" s="17">
        <v>0.84666032880944497</v>
      </c>
      <c r="AE616" s="17"/>
      <c r="AF616" s="17">
        <v>0.80752715425361499</v>
      </c>
      <c r="AG616" s="17">
        <v>0.77038618714293094</v>
      </c>
      <c r="AH616" s="17"/>
      <c r="AI616" s="17">
        <v>0.73678043556453598</v>
      </c>
      <c r="AJ616" s="17">
        <v>0.81761814619428697</v>
      </c>
      <c r="AK616" s="17"/>
      <c r="AL616" s="17">
        <v>0.76298858330170105</v>
      </c>
      <c r="AM616" s="17">
        <v>0.79688219543815098</v>
      </c>
      <c r="AN616" s="17"/>
      <c r="AO616" s="17">
        <v>0.69434523567731898</v>
      </c>
      <c r="AP616" s="17">
        <v>0.79877626239293098</v>
      </c>
      <c r="AQ616" s="17"/>
      <c r="AR616" s="17">
        <v>0.65550817458240795</v>
      </c>
      <c r="AS616" s="17">
        <v>0.89509884549906704</v>
      </c>
      <c r="AT616" s="17">
        <v>0.84893538461765905</v>
      </c>
      <c r="AU616" s="17">
        <v>0.87628657697650103</v>
      </c>
    </row>
    <row r="617" spans="2:47" x14ac:dyDescent="0.3">
      <c r="B617" t="s">
        <v>155</v>
      </c>
      <c r="C617" s="17">
        <v>2.1774568376874599E-2</v>
      </c>
      <c r="D617" s="17">
        <v>2.35204361830985E-2</v>
      </c>
      <c r="E617" s="17">
        <v>2.0171864370061899E-2</v>
      </c>
      <c r="F617" s="17"/>
      <c r="G617" s="17">
        <v>3.5317882645821398E-2</v>
      </c>
      <c r="H617" s="17">
        <v>3.5201053448996697E-2</v>
      </c>
      <c r="I617" s="17">
        <v>2.10890090177413E-2</v>
      </c>
      <c r="J617" s="17">
        <v>1.29723125050221E-2</v>
      </c>
      <c r="K617" s="17">
        <v>1.6009814262685201E-2</v>
      </c>
      <c r="L617" s="17">
        <v>8.2250094230261403E-3</v>
      </c>
      <c r="M617" s="17"/>
      <c r="N617" s="17">
        <v>1.7841364769722E-2</v>
      </c>
      <c r="O617" s="17">
        <v>2.35656712961827E-2</v>
      </c>
      <c r="P617" s="17">
        <v>2.2774110715647999E-2</v>
      </c>
      <c r="Q617" s="17">
        <v>2.3514802283313398E-2</v>
      </c>
      <c r="R617" s="17"/>
      <c r="S617" s="17">
        <v>2.4245904528469399E-2</v>
      </c>
      <c r="T617" s="17">
        <v>1.8746801368659399E-2</v>
      </c>
      <c r="U617" s="17">
        <v>2.3722890577916E-2</v>
      </c>
      <c r="V617" s="17">
        <v>1.6091704872597899E-2</v>
      </c>
      <c r="W617" s="17">
        <v>2.7047342461418399E-2</v>
      </c>
      <c r="X617" s="17">
        <v>2.34708482433355E-2</v>
      </c>
      <c r="Y617" s="17">
        <v>2.1976055709927202E-2</v>
      </c>
      <c r="Z617" s="17">
        <v>2.9646113323495201E-2</v>
      </c>
      <c r="AA617" s="17">
        <v>2.45249686274513E-2</v>
      </c>
      <c r="AB617" s="17">
        <v>7.1080743503862199E-3</v>
      </c>
      <c r="AC617" s="17">
        <v>4.07201696388741E-2</v>
      </c>
      <c r="AD617" s="17">
        <v>8.0246330445932993E-3</v>
      </c>
      <c r="AE617" s="17"/>
      <c r="AF617" s="17">
        <v>1.98673505198394E-2</v>
      </c>
      <c r="AG617" s="17">
        <v>2.2501533569353901E-2</v>
      </c>
      <c r="AH617" s="17"/>
      <c r="AI617" s="17">
        <v>1.9595571343854399E-2</v>
      </c>
      <c r="AJ617" s="17">
        <v>2.28752553836442E-2</v>
      </c>
      <c r="AK617" s="17"/>
      <c r="AL617" s="17">
        <v>2.2069905140802499E-2</v>
      </c>
      <c r="AM617" s="17">
        <v>2.1705901544181401E-2</v>
      </c>
      <c r="AN617" s="17"/>
      <c r="AO617" s="17">
        <v>1.6116806016342002E-2</v>
      </c>
      <c r="AP617" s="17">
        <v>2.2262286851001001E-2</v>
      </c>
      <c r="AQ617" s="17"/>
      <c r="AR617" s="17">
        <v>1.90231728144084E-2</v>
      </c>
      <c r="AS617" s="17">
        <v>2.0575028925362698E-2</v>
      </c>
      <c r="AT617" s="17">
        <v>2.3715348524206901E-2</v>
      </c>
      <c r="AU617" s="17">
        <v>2.7639176033759798E-2</v>
      </c>
    </row>
    <row r="618" spans="2:47" x14ac:dyDescent="0.3"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  <c r="AC618" s="17"/>
      <c r="AD618" s="17"/>
      <c r="AE618" s="17"/>
      <c r="AF618" s="17"/>
      <c r="AG618" s="17"/>
      <c r="AH618" s="17"/>
      <c r="AI618" s="17"/>
      <c r="AJ618" s="17"/>
      <c r="AK618" s="17"/>
      <c r="AL618" s="17"/>
      <c r="AM618" s="17"/>
      <c r="AN618" s="17"/>
      <c r="AO618" s="17"/>
      <c r="AP618" s="17"/>
      <c r="AQ618" s="17"/>
      <c r="AR618" s="17"/>
      <c r="AS618" s="17"/>
      <c r="AT618" s="17"/>
      <c r="AU618" s="17"/>
    </row>
    <row r="619" spans="2:47" x14ac:dyDescent="0.3">
      <c r="B619" s="6" t="s">
        <v>278</v>
      </c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  <c r="AD619" s="17"/>
      <c r="AE619" s="17"/>
      <c r="AF619" s="17"/>
      <c r="AG619" s="17"/>
      <c r="AH619" s="17"/>
      <c r="AI619" s="17"/>
      <c r="AJ619" s="17"/>
      <c r="AK619" s="17"/>
      <c r="AL619" s="17"/>
      <c r="AM619" s="17"/>
      <c r="AN619" s="17"/>
      <c r="AO619" s="17"/>
      <c r="AP619" s="17"/>
      <c r="AQ619" s="17"/>
      <c r="AR619" s="17"/>
      <c r="AS619" s="17"/>
      <c r="AT619" s="17"/>
      <c r="AU619" s="17"/>
    </row>
    <row r="620" spans="2:47" x14ac:dyDescent="0.3">
      <c r="B620" s="24" t="s">
        <v>246</v>
      </c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  <c r="AC620" s="17"/>
      <c r="AD620" s="17"/>
      <c r="AE620" s="17"/>
      <c r="AF620" s="17"/>
      <c r="AG620" s="17"/>
      <c r="AH620" s="17"/>
      <c r="AI620" s="17"/>
      <c r="AJ620" s="17"/>
      <c r="AK620" s="17"/>
      <c r="AL620" s="17"/>
      <c r="AM620" s="17"/>
      <c r="AN620" s="17"/>
      <c r="AO620" s="17"/>
      <c r="AP620" s="17"/>
      <c r="AQ620" s="17"/>
      <c r="AR620" s="17"/>
      <c r="AS620" s="17"/>
      <c r="AT620" s="17"/>
      <c r="AU620" s="17"/>
    </row>
    <row r="621" spans="2:47" x14ac:dyDescent="0.3">
      <c r="B621" t="s">
        <v>243</v>
      </c>
      <c r="C621" s="17">
        <v>0.365056679536094</v>
      </c>
      <c r="D621" s="17">
        <v>0.33977451104186701</v>
      </c>
      <c r="E621" s="17">
        <v>0.38997068546477298</v>
      </c>
      <c r="F621" s="17"/>
      <c r="G621" s="17">
        <v>0.609421287900348</v>
      </c>
      <c r="H621" s="17">
        <v>0.56320665274228598</v>
      </c>
      <c r="I621" s="17">
        <v>0.40603360679302902</v>
      </c>
      <c r="J621" s="17">
        <v>0.27724877531480402</v>
      </c>
      <c r="K621" s="17">
        <v>0.17779237883854301</v>
      </c>
      <c r="L621" s="17">
        <v>9.7926650073563798E-2</v>
      </c>
      <c r="M621" s="17"/>
      <c r="N621" s="17">
        <v>0.38636719309337703</v>
      </c>
      <c r="O621" s="17">
        <v>0.30637664979859303</v>
      </c>
      <c r="P621" s="17">
        <v>0.43686125581610202</v>
      </c>
      <c r="Q621" s="17">
        <v>0.33928793455929801</v>
      </c>
      <c r="R621" s="17"/>
      <c r="S621" s="17">
        <v>0.44927944460241698</v>
      </c>
      <c r="T621" s="17">
        <v>0.34110821094396399</v>
      </c>
      <c r="U621" s="17">
        <v>0.31261654008056999</v>
      </c>
      <c r="V621" s="17">
        <v>0.29537409562111699</v>
      </c>
      <c r="W621" s="17">
        <v>0.39112173224732899</v>
      </c>
      <c r="X621" s="17">
        <v>0.48548141791050498</v>
      </c>
      <c r="Y621" s="17">
        <v>0.33183951816155399</v>
      </c>
      <c r="Z621" s="17">
        <v>0.39487990049897798</v>
      </c>
      <c r="AA621" s="17">
        <v>0.35619543750301802</v>
      </c>
      <c r="AB621" s="17">
        <v>0.31625107979349898</v>
      </c>
      <c r="AC621" s="17">
        <v>0.28181411673627799</v>
      </c>
      <c r="AD621" s="17">
        <v>0.33710284013016401</v>
      </c>
      <c r="AE621" s="17"/>
      <c r="AF621" s="17">
        <v>0.35790241240044501</v>
      </c>
      <c r="AG621" s="17">
        <v>0.37328222792169002</v>
      </c>
      <c r="AH621" s="17"/>
      <c r="AI621" s="17">
        <v>0.44476055883364202</v>
      </c>
      <c r="AJ621" s="17">
        <v>0.32479548459065999</v>
      </c>
      <c r="AK621" s="17"/>
      <c r="AL621" s="17">
        <v>0.38663895689538702</v>
      </c>
      <c r="AM621" s="17">
        <v>0.36003872440968598</v>
      </c>
      <c r="AN621" s="17"/>
      <c r="AO621" s="17">
        <v>0.45996633435657103</v>
      </c>
      <c r="AP621" s="17">
        <v>0.35687514254687602</v>
      </c>
      <c r="AQ621" s="17"/>
      <c r="AR621" s="17">
        <v>0.55927428773159205</v>
      </c>
      <c r="AS621" s="17">
        <v>0.213480658156778</v>
      </c>
      <c r="AT621" s="17">
        <v>0.32551520181537602</v>
      </c>
      <c r="AU621" s="17">
        <v>0.13772826659777401</v>
      </c>
    </row>
    <row r="622" spans="2:47" x14ac:dyDescent="0.3">
      <c r="B622" t="s">
        <v>244</v>
      </c>
      <c r="C622" s="17">
        <v>0.60715448649630099</v>
      </c>
      <c r="D622" s="17">
        <v>0.62521267528767999</v>
      </c>
      <c r="E622" s="17">
        <v>0.58910570998105904</v>
      </c>
      <c r="F622" s="17"/>
      <c r="G622" s="17">
        <v>0.35874184218151201</v>
      </c>
      <c r="H622" s="17">
        <v>0.40658513151412601</v>
      </c>
      <c r="I622" s="17">
        <v>0.55443291604318601</v>
      </c>
      <c r="J622" s="17">
        <v>0.69883607133189796</v>
      </c>
      <c r="K622" s="17">
        <v>0.80317607988759199</v>
      </c>
      <c r="L622" s="17">
        <v>0.88331111270544405</v>
      </c>
      <c r="M622" s="17"/>
      <c r="N622" s="17">
        <v>0.59289486754651399</v>
      </c>
      <c r="O622" s="17">
        <v>0.66899910819683295</v>
      </c>
      <c r="P622" s="17">
        <v>0.52844209750369897</v>
      </c>
      <c r="Q622" s="17">
        <v>0.62810162725868202</v>
      </c>
      <c r="R622" s="17"/>
      <c r="S622" s="17">
        <v>0.52038063391424705</v>
      </c>
      <c r="T622" s="17">
        <v>0.629421100045085</v>
      </c>
      <c r="U622" s="17">
        <v>0.65051965647055099</v>
      </c>
      <c r="V622" s="17">
        <v>0.66278782989198504</v>
      </c>
      <c r="W622" s="17">
        <v>0.59389233169366096</v>
      </c>
      <c r="X622" s="17">
        <v>0.50891600705642204</v>
      </c>
      <c r="Y622" s="17">
        <v>0.65394560267393198</v>
      </c>
      <c r="Z622" s="17">
        <v>0.58334198479593902</v>
      </c>
      <c r="AA622" s="17">
        <v>0.61433121714230299</v>
      </c>
      <c r="AB622" s="17">
        <v>0.65949430565927003</v>
      </c>
      <c r="AC622" s="17">
        <v>0.66309048333270304</v>
      </c>
      <c r="AD622" s="17">
        <v>0.62029123162302102</v>
      </c>
      <c r="AE622" s="17"/>
      <c r="AF622" s="17">
        <v>0.61416151301323796</v>
      </c>
      <c r="AG622" s="17">
        <v>0.59999057092524299</v>
      </c>
      <c r="AH622" s="17"/>
      <c r="AI622" s="17">
        <v>0.53121273126818203</v>
      </c>
      <c r="AJ622" s="17">
        <v>0.64551530203858598</v>
      </c>
      <c r="AK622" s="17"/>
      <c r="AL622" s="17">
        <v>0.57961089052021997</v>
      </c>
      <c r="AM622" s="17">
        <v>0.61355846909401301</v>
      </c>
      <c r="AN622" s="17"/>
      <c r="AO622" s="17">
        <v>0.523677887243022</v>
      </c>
      <c r="AP622" s="17">
        <v>0.61435045497618601</v>
      </c>
      <c r="AQ622" s="17"/>
      <c r="AR622" s="17">
        <v>0.419258198633715</v>
      </c>
      <c r="AS622" s="17">
        <v>0.75033989434204496</v>
      </c>
      <c r="AT622" s="17">
        <v>0.64872877692639397</v>
      </c>
      <c r="AU622" s="17">
        <v>0.82532088686374105</v>
      </c>
    </row>
    <row r="623" spans="2:47" x14ac:dyDescent="0.3">
      <c r="B623" t="s">
        <v>155</v>
      </c>
      <c r="C623" s="17">
        <v>2.7788833967604398E-2</v>
      </c>
      <c r="D623" s="17">
        <v>3.5012813670453502E-2</v>
      </c>
      <c r="E623" s="17">
        <v>2.0923604554167901E-2</v>
      </c>
      <c r="F623" s="17"/>
      <c r="G623" s="17">
        <v>3.1836869918139797E-2</v>
      </c>
      <c r="H623" s="17">
        <v>3.0208215743588802E-2</v>
      </c>
      <c r="I623" s="17">
        <v>3.9533477163784803E-2</v>
      </c>
      <c r="J623" s="17">
        <v>2.3915153353298E-2</v>
      </c>
      <c r="K623" s="17">
        <v>1.90315412738652E-2</v>
      </c>
      <c r="L623" s="17">
        <v>1.8762237220992201E-2</v>
      </c>
      <c r="M623" s="17"/>
      <c r="N623" s="17">
        <v>2.0737939360108398E-2</v>
      </c>
      <c r="O623" s="17">
        <v>2.4624242004574699E-2</v>
      </c>
      <c r="P623" s="17">
        <v>3.4696646680198999E-2</v>
      </c>
      <c r="Q623" s="17">
        <v>3.2610438182019801E-2</v>
      </c>
      <c r="R623" s="17"/>
      <c r="S623" s="17">
        <v>3.0339921483335801E-2</v>
      </c>
      <c r="T623" s="17">
        <v>2.9470689010950801E-2</v>
      </c>
      <c r="U623" s="17">
        <v>3.68638034488789E-2</v>
      </c>
      <c r="V623" s="17">
        <v>4.1838074486898497E-2</v>
      </c>
      <c r="W623" s="17">
        <v>1.49859360590105E-2</v>
      </c>
      <c r="X623" s="17">
        <v>5.6025750330722301E-3</v>
      </c>
      <c r="Y623" s="17">
        <v>1.4214879164513999E-2</v>
      </c>
      <c r="Z623" s="17">
        <v>2.1778114705082799E-2</v>
      </c>
      <c r="AA623" s="17">
        <v>2.9473345354679499E-2</v>
      </c>
      <c r="AB623" s="17">
        <v>2.4254614547231299E-2</v>
      </c>
      <c r="AC623" s="17">
        <v>5.5095399931018398E-2</v>
      </c>
      <c r="AD623" s="17">
        <v>4.2605928246815E-2</v>
      </c>
      <c r="AE623" s="17"/>
      <c r="AF623" s="17">
        <v>2.7936074586316698E-2</v>
      </c>
      <c r="AG623" s="17">
        <v>2.6727201153066898E-2</v>
      </c>
      <c r="AH623" s="17"/>
      <c r="AI623" s="17">
        <v>2.4026709898175999E-2</v>
      </c>
      <c r="AJ623" s="17">
        <v>2.9689213370753899E-2</v>
      </c>
      <c r="AK623" s="17"/>
      <c r="AL623" s="17">
        <v>3.37501525843934E-2</v>
      </c>
      <c r="AM623" s="17">
        <v>2.6402806496301098E-2</v>
      </c>
      <c r="AN623" s="17"/>
      <c r="AO623" s="17">
        <v>1.63557784004064E-2</v>
      </c>
      <c r="AP623" s="17">
        <v>2.87744024769384E-2</v>
      </c>
      <c r="AQ623" s="17"/>
      <c r="AR623" s="17">
        <v>2.1467513634692799E-2</v>
      </c>
      <c r="AS623" s="17">
        <v>3.6179447501177499E-2</v>
      </c>
      <c r="AT623" s="17">
        <v>2.5756021258230202E-2</v>
      </c>
      <c r="AU623" s="17">
        <v>3.6950846538484697E-2</v>
      </c>
    </row>
    <row r="624" spans="2:47" x14ac:dyDescent="0.3"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  <c r="AD624" s="17"/>
      <c r="AE624" s="17"/>
      <c r="AF624" s="17"/>
      <c r="AG624" s="17"/>
      <c r="AH624" s="17"/>
      <c r="AI624" s="17"/>
      <c r="AJ624" s="17"/>
      <c r="AK624" s="17"/>
      <c r="AL624" s="17"/>
      <c r="AM624" s="17"/>
      <c r="AN624" s="17"/>
      <c r="AO624" s="17"/>
      <c r="AP624" s="17"/>
      <c r="AQ624" s="17"/>
      <c r="AR624" s="17"/>
      <c r="AS624" s="17"/>
      <c r="AT624" s="17"/>
      <c r="AU624" s="17"/>
    </row>
    <row r="625" spans="2:47" x14ac:dyDescent="0.3">
      <c r="B625" s="6" t="s">
        <v>279</v>
      </c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  <c r="AB625" s="17"/>
      <c r="AC625" s="17"/>
      <c r="AD625" s="17"/>
      <c r="AE625" s="17"/>
      <c r="AF625" s="17"/>
      <c r="AG625" s="17"/>
      <c r="AH625" s="17"/>
      <c r="AI625" s="17"/>
      <c r="AJ625" s="17"/>
      <c r="AK625" s="17"/>
      <c r="AL625" s="17"/>
      <c r="AM625" s="17"/>
      <c r="AN625" s="17"/>
      <c r="AO625" s="17"/>
      <c r="AP625" s="17"/>
      <c r="AQ625" s="17"/>
      <c r="AR625" s="17"/>
      <c r="AS625" s="17"/>
      <c r="AT625" s="17"/>
      <c r="AU625" s="17"/>
    </row>
    <row r="626" spans="2:47" x14ac:dyDescent="0.3">
      <c r="B626" s="24" t="s">
        <v>246</v>
      </c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  <c r="AC626" s="17"/>
      <c r="AD626" s="17"/>
      <c r="AE626" s="17"/>
      <c r="AF626" s="17"/>
      <c r="AG626" s="17"/>
      <c r="AH626" s="17"/>
      <c r="AI626" s="17"/>
      <c r="AJ626" s="17"/>
      <c r="AK626" s="17"/>
      <c r="AL626" s="17"/>
      <c r="AM626" s="17"/>
      <c r="AN626" s="17"/>
      <c r="AO626" s="17"/>
      <c r="AP626" s="17"/>
      <c r="AQ626" s="17"/>
      <c r="AR626" s="17"/>
      <c r="AS626" s="17"/>
      <c r="AT626" s="17"/>
      <c r="AU626" s="17"/>
    </row>
    <row r="627" spans="2:47" x14ac:dyDescent="0.3">
      <c r="B627" t="s">
        <v>243</v>
      </c>
      <c r="C627" s="17">
        <v>0.29997595505054198</v>
      </c>
      <c r="D627" s="17">
        <v>0.29083132449612698</v>
      </c>
      <c r="E627" s="17">
        <v>0.30877537261640903</v>
      </c>
      <c r="F627" s="17"/>
      <c r="G627" s="17">
        <v>0.54278645424956196</v>
      </c>
      <c r="H627" s="17">
        <v>0.51971879924820197</v>
      </c>
      <c r="I627" s="17">
        <v>0.30697385980153102</v>
      </c>
      <c r="J627" s="17">
        <v>0.205637015722309</v>
      </c>
      <c r="K627" s="17">
        <v>0.112228674283436</v>
      </c>
      <c r="L627" s="17">
        <v>5.5387729506515299E-2</v>
      </c>
      <c r="M627" s="17"/>
      <c r="N627" s="17">
        <v>0.36446926845769601</v>
      </c>
      <c r="O627" s="17">
        <v>0.245553953013115</v>
      </c>
      <c r="P627" s="17">
        <v>0.33255906939125801</v>
      </c>
      <c r="Q627" s="17">
        <v>0.25881987744302498</v>
      </c>
      <c r="R627" s="17"/>
      <c r="S627" s="17">
        <v>0.45357586549397699</v>
      </c>
      <c r="T627" s="17">
        <v>0.25565441343463602</v>
      </c>
      <c r="U627" s="17">
        <v>0.21846424036099699</v>
      </c>
      <c r="V627" s="17">
        <v>0.238580483829439</v>
      </c>
      <c r="W627" s="17">
        <v>0.29799124317998199</v>
      </c>
      <c r="X627" s="17">
        <v>0.39195691621164003</v>
      </c>
      <c r="Y627" s="17">
        <v>0.23166570119379701</v>
      </c>
      <c r="Z627" s="17">
        <v>0.34463741929945402</v>
      </c>
      <c r="AA627" s="17">
        <v>0.28049232493488802</v>
      </c>
      <c r="AB627" s="17">
        <v>0.26548524019240299</v>
      </c>
      <c r="AC627" s="17">
        <v>0.220830699342348</v>
      </c>
      <c r="AD627" s="17">
        <v>0.28352308682287902</v>
      </c>
      <c r="AE627" s="17"/>
      <c r="AF627" s="17">
        <v>0.29338274344480803</v>
      </c>
      <c r="AG627" s="17">
        <v>0.30851340165837998</v>
      </c>
      <c r="AH627" s="17"/>
      <c r="AI627" s="17">
        <v>0.36061286343723598</v>
      </c>
      <c r="AJ627" s="17">
        <v>0.26934614868526702</v>
      </c>
      <c r="AK627" s="17"/>
      <c r="AL627" s="17">
        <v>0.33442773738109099</v>
      </c>
      <c r="AM627" s="17">
        <v>0.291965794913988</v>
      </c>
      <c r="AN627" s="17"/>
      <c r="AO627" s="17">
        <v>0.39196694049701303</v>
      </c>
      <c r="AP627" s="17">
        <v>0.29204601734790703</v>
      </c>
      <c r="AQ627" s="17"/>
      <c r="AR627" s="17">
        <v>0.488757519112063</v>
      </c>
      <c r="AS627" s="17">
        <v>0.16486371690812701</v>
      </c>
      <c r="AT627" s="17">
        <v>0.23038653052937599</v>
      </c>
      <c r="AU627" s="17">
        <v>0.13133074970670999</v>
      </c>
    </row>
    <row r="628" spans="2:47" x14ac:dyDescent="0.3">
      <c r="B628" t="s">
        <v>244</v>
      </c>
      <c r="C628" s="17">
        <v>0.68234883881459496</v>
      </c>
      <c r="D628" s="17">
        <v>0.69072558437860898</v>
      </c>
      <c r="E628" s="17">
        <v>0.67422397480806195</v>
      </c>
      <c r="F628" s="17"/>
      <c r="G628" s="17">
        <v>0.42930940774085402</v>
      </c>
      <c r="H628" s="17">
        <v>0.458627398157402</v>
      </c>
      <c r="I628" s="17">
        <v>0.67383618910528398</v>
      </c>
      <c r="J628" s="17">
        <v>0.78181268257964198</v>
      </c>
      <c r="K628" s="17">
        <v>0.87281558932063297</v>
      </c>
      <c r="L628" s="17">
        <v>0.93526940916850299</v>
      </c>
      <c r="M628" s="17"/>
      <c r="N628" s="17">
        <v>0.620858083693271</v>
      </c>
      <c r="O628" s="17">
        <v>0.735807177764502</v>
      </c>
      <c r="P628" s="17">
        <v>0.64914528799055105</v>
      </c>
      <c r="Q628" s="17">
        <v>0.72161484811815602</v>
      </c>
      <c r="R628" s="17"/>
      <c r="S628" s="17">
        <v>0.52369996336215197</v>
      </c>
      <c r="T628" s="17">
        <v>0.71560389203878105</v>
      </c>
      <c r="U628" s="17">
        <v>0.76499436075325</v>
      </c>
      <c r="V628" s="17">
        <v>0.74527891522281398</v>
      </c>
      <c r="W628" s="17">
        <v>0.68371959884975797</v>
      </c>
      <c r="X628" s="17">
        <v>0.59576181146820495</v>
      </c>
      <c r="Y628" s="17">
        <v>0.75699794899558803</v>
      </c>
      <c r="Z628" s="17">
        <v>0.63813777953808504</v>
      </c>
      <c r="AA628" s="17">
        <v>0.70176074698618995</v>
      </c>
      <c r="AB628" s="17">
        <v>0.71985721656047297</v>
      </c>
      <c r="AC628" s="17">
        <v>0.77267718878510105</v>
      </c>
      <c r="AD628" s="17">
        <v>0.70264870899104603</v>
      </c>
      <c r="AE628" s="17"/>
      <c r="AF628" s="17">
        <v>0.68860580912873104</v>
      </c>
      <c r="AG628" s="17">
        <v>0.67462213393897896</v>
      </c>
      <c r="AH628" s="17"/>
      <c r="AI628" s="17">
        <v>0.62572705973623799</v>
      </c>
      <c r="AJ628" s="17">
        <v>0.71095046405193996</v>
      </c>
      <c r="AK628" s="17"/>
      <c r="AL628" s="17">
        <v>0.65169146194835703</v>
      </c>
      <c r="AM628" s="17">
        <v>0.68947678638227505</v>
      </c>
      <c r="AN628" s="17"/>
      <c r="AO628" s="17">
        <v>0.595561669440826</v>
      </c>
      <c r="AP628" s="17">
        <v>0.68983018976634103</v>
      </c>
      <c r="AQ628" s="17"/>
      <c r="AR628" s="17">
        <v>0.49508685796470903</v>
      </c>
      <c r="AS628" s="17">
        <v>0.816976600446226</v>
      </c>
      <c r="AT628" s="17">
        <v>0.75261546047815497</v>
      </c>
      <c r="AU628" s="17">
        <v>0.84563296611118699</v>
      </c>
    </row>
    <row r="629" spans="2:47" x14ac:dyDescent="0.3">
      <c r="B629" t="s">
        <v>155</v>
      </c>
      <c r="C629" s="17">
        <v>1.7675206134862499E-2</v>
      </c>
      <c r="D629" s="17">
        <v>1.84430911252647E-2</v>
      </c>
      <c r="E629" s="17">
        <v>1.7000652575529501E-2</v>
      </c>
      <c r="F629" s="17"/>
      <c r="G629" s="17">
        <v>2.7904138009583499E-2</v>
      </c>
      <c r="H629" s="17">
        <v>2.16538025943959E-2</v>
      </c>
      <c r="I629" s="17">
        <v>1.9189951093185699E-2</v>
      </c>
      <c r="J629" s="17">
        <v>1.2550301698049E-2</v>
      </c>
      <c r="K629" s="17">
        <v>1.49557363959309E-2</v>
      </c>
      <c r="L629" s="17">
        <v>9.3428613249812893E-3</v>
      </c>
      <c r="M629" s="17"/>
      <c r="N629" s="17">
        <v>1.4672647849033301E-2</v>
      </c>
      <c r="O629" s="17">
        <v>1.8638869222383499E-2</v>
      </c>
      <c r="P629" s="17">
        <v>1.8295642618191599E-2</v>
      </c>
      <c r="Q629" s="17">
        <v>1.95652744388192E-2</v>
      </c>
      <c r="R629" s="17"/>
      <c r="S629" s="17">
        <v>2.2724171143871399E-2</v>
      </c>
      <c r="T629" s="17">
        <v>2.8741694526583001E-2</v>
      </c>
      <c r="U629" s="17">
        <v>1.6541398885753199E-2</v>
      </c>
      <c r="V629" s="17">
        <v>1.6140600947747701E-2</v>
      </c>
      <c r="W629" s="17">
        <v>1.82891579702592E-2</v>
      </c>
      <c r="X629" s="17">
        <v>1.22812723201551E-2</v>
      </c>
      <c r="Y629" s="17">
        <v>1.1336349810615E-2</v>
      </c>
      <c r="Z629" s="17">
        <v>1.7224801162460002E-2</v>
      </c>
      <c r="AA629" s="17">
        <v>1.7746928078922201E-2</v>
      </c>
      <c r="AB629" s="17">
        <v>1.46575432471245E-2</v>
      </c>
      <c r="AC629" s="17">
        <v>6.4921118725504504E-3</v>
      </c>
      <c r="AD629" s="17">
        <v>1.3828204186075299E-2</v>
      </c>
      <c r="AE629" s="17"/>
      <c r="AF629" s="17">
        <v>1.80114474264612E-2</v>
      </c>
      <c r="AG629" s="17">
        <v>1.6864464402641E-2</v>
      </c>
      <c r="AH629" s="17"/>
      <c r="AI629" s="17">
        <v>1.36600768265257E-2</v>
      </c>
      <c r="AJ629" s="17">
        <v>1.97033872627922E-2</v>
      </c>
      <c r="AK629" s="17"/>
      <c r="AL629" s="17">
        <v>1.3880800670552199E-2</v>
      </c>
      <c r="AM629" s="17">
        <v>1.8557418703736998E-2</v>
      </c>
      <c r="AN629" s="17"/>
      <c r="AO629" s="17">
        <v>1.2471390062160999E-2</v>
      </c>
      <c r="AP629" s="17">
        <v>1.8123792885751298E-2</v>
      </c>
      <c r="AQ629" s="17"/>
      <c r="AR629" s="17">
        <v>1.61556229232282E-2</v>
      </c>
      <c r="AS629" s="17">
        <v>1.81596826456469E-2</v>
      </c>
      <c r="AT629" s="17">
        <v>1.6998008992468401E-2</v>
      </c>
      <c r="AU629" s="17">
        <v>2.30362841821036E-2</v>
      </c>
    </row>
    <row r="630" spans="2:47" x14ac:dyDescent="0.3"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  <c r="AC630" s="17"/>
      <c r="AD630" s="17"/>
      <c r="AE630" s="17"/>
      <c r="AF630" s="17"/>
      <c r="AG630" s="17"/>
      <c r="AH630" s="17"/>
      <c r="AI630" s="17"/>
      <c r="AJ630" s="17"/>
      <c r="AK630" s="17"/>
      <c r="AL630" s="17"/>
      <c r="AM630" s="17"/>
      <c r="AN630" s="17"/>
      <c r="AO630" s="17"/>
      <c r="AP630" s="17"/>
      <c r="AQ630" s="17"/>
      <c r="AR630" s="17"/>
      <c r="AS630" s="17"/>
      <c r="AT630" s="17"/>
      <c r="AU630" s="17"/>
    </row>
    <row r="631" spans="2:47" x14ac:dyDescent="0.3">
      <c r="B631" s="6" t="s">
        <v>280</v>
      </c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  <c r="AE631" s="17"/>
      <c r="AF631" s="17"/>
      <c r="AG631" s="17"/>
      <c r="AH631" s="17"/>
      <c r="AI631" s="17"/>
      <c r="AJ631" s="17"/>
      <c r="AK631" s="17"/>
      <c r="AL631" s="17"/>
      <c r="AM631" s="17"/>
      <c r="AN631" s="17"/>
      <c r="AO631" s="17"/>
      <c r="AP631" s="17"/>
      <c r="AQ631" s="17"/>
      <c r="AR631" s="17"/>
      <c r="AS631" s="17"/>
      <c r="AT631" s="17"/>
      <c r="AU631" s="17"/>
    </row>
    <row r="632" spans="2:47" x14ac:dyDescent="0.3">
      <c r="B632" s="24" t="s">
        <v>246</v>
      </c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  <c r="AC632" s="17"/>
      <c r="AD632" s="17"/>
      <c r="AE632" s="17"/>
      <c r="AF632" s="17"/>
      <c r="AG632" s="17"/>
      <c r="AH632" s="17"/>
      <c r="AI632" s="17"/>
      <c r="AJ632" s="17"/>
      <c r="AK632" s="17"/>
      <c r="AL632" s="17"/>
      <c r="AM632" s="17"/>
      <c r="AN632" s="17"/>
      <c r="AO632" s="17"/>
      <c r="AP632" s="17"/>
      <c r="AQ632" s="17"/>
      <c r="AR632" s="17"/>
      <c r="AS632" s="17"/>
      <c r="AT632" s="17"/>
      <c r="AU632" s="17"/>
    </row>
    <row r="633" spans="2:47" x14ac:dyDescent="0.3">
      <c r="B633" t="s">
        <v>243</v>
      </c>
      <c r="C633" s="17">
        <v>0.493382549856824</v>
      </c>
      <c r="D633" s="17">
        <v>0.46505850174088498</v>
      </c>
      <c r="E633" s="17">
        <v>0.52065934762973298</v>
      </c>
      <c r="F633" s="17"/>
      <c r="G633" s="17">
        <v>0.72781180854546301</v>
      </c>
      <c r="H633" s="17">
        <v>0.63437083889367296</v>
      </c>
      <c r="I633" s="17">
        <v>0.54243586429886803</v>
      </c>
      <c r="J633" s="17">
        <v>0.42267964600828201</v>
      </c>
      <c r="K633" s="17">
        <v>0.31981080536239598</v>
      </c>
      <c r="L633" s="17">
        <v>0.26340352673058898</v>
      </c>
      <c r="M633" s="17"/>
      <c r="N633" s="17">
        <v>0.51311813234743897</v>
      </c>
      <c r="O633" s="17">
        <v>0.44874828752592</v>
      </c>
      <c r="P633" s="17">
        <v>0.53593022519076705</v>
      </c>
      <c r="Q633" s="17">
        <v>0.48128381997296799</v>
      </c>
      <c r="R633" s="17"/>
      <c r="S633" s="17">
        <v>0.60253297079094403</v>
      </c>
      <c r="T633" s="17">
        <v>0.492410827254467</v>
      </c>
      <c r="U633" s="17">
        <v>0.42653043090836501</v>
      </c>
      <c r="V633" s="17">
        <v>0.44253367321829301</v>
      </c>
      <c r="W633" s="17">
        <v>0.53990294826118501</v>
      </c>
      <c r="X633" s="17">
        <v>0.567984569178002</v>
      </c>
      <c r="Y633" s="17">
        <v>0.459731185769645</v>
      </c>
      <c r="Z633" s="17">
        <v>0.55827976932684997</v>
      </c>
      <c r="AA633" s="17">
        <v>0.45519416501867099</v>
      </c>
      <c r="AB633" s="17">
        <v>0.44950147542617902</v>
      </c>
      <c r="AC633" s="17">
        <v>0.413843378878473</v>
      </c>
      <c r="AD633" s="17">
        <v>0.35776369609644498</v>
      </c>
      <c r="AE633" s="17"/>
      <c r="AF633" s="17">
        <v>0.49273542483513499</v>
      </c>
      <c r="AG633" s="17">
        <v>0.49540914710873701</v>
      </c>
      <c r="AH633" s="17"/>
      <c r="AI633" s="17">
        <v>0.536352762141596</v>
      </c>
      <c r="AJ633" s="17">
        <v>0.47167680467991202</v>
      </c>
      <c r="AK633" s="17"/>
      <c r="AL633" s="17">
        <v>0.51689543842197305</v>
      </c>
      <c r="AM633" s="17">
        <v>0.48791572085875501</v>
      </c>
      <c r="AN633" s="17"/>
      <c r="AO633" s="17">
        <v>0.55437939279697301</v>
      </c>
      <c r="AP633" s="17">
        <v>0.488124413288059</v>
      </c>
      <c r="AQ633" s="17"/>
      <c r="AR633" s="17">
        <v>0.66439662723869297</v>
      </c>
      <c r="AS633" s="17">
        <v>0.37916008835703402</v>
      </c>
      <c r="AT633" s="17">
        <v>0.46969317254673898</v>
      </c>
      <c r="AU633" s="17">
        <v>0.23275808920168001</v>
      </c>
    </row>
    <row r="634" spans="2:47" x14ac:dyDescent="0.3">
      <c r="B634" t="s">
        <v>244</v>
      </c>
      <c r="C634" s="17">
        <v>0.47138751464407003</v>
      </c>
      <c r="D634" s="17">
        <v>0.497594304718396</v>
      </c>
      <c r="E634" s="17">
        <v>0.44602127347195702</v>
      </c>
      <c r="F634" s="17"/>
      <c r="G634" s="17">
        <v>0.229202067710221</v>
      </c>
      <c r="H634" s="17">
        <v>0.33048058833416599</v>
      </c>
      <c r="I634" s="17">
        <v>0.42186479633159202</v>
      </c>
      <c r="J634" s="17">
        <v>0.54797855553136798</v>
      </c>
      <c r="K634" s="17">
        <v>0.63766921645490005</v>
      </c>
      <c r="L634" s="17">
        <v>0.70834514722997399</v>
      </c>
      <c r="M634" s="17"/>
      <c r="N634" s="17">
        <v>0.461709398732984</v>
      </c>
      <c r="O634" s="17">
        <v>0.51061773604563299</v>
      </c>
      <c r="P634" s="17">
        <v>0.42625674587794499</v>
      </c>
      <c r="Q634" s="17">
        <v>0.48106181249443603</v>
      </c>
      <c r="R634" s="17"/>
      <c r="S634" s="17">
        <v>0.36958086219603098</v>
      </c>
      <c r="T634" s="17">
        <v>0.48060425894198699</v>
      </c>
      <c r="U634" s="17">
        <v>0.52843944650070795</v>
      </c>
      <c r="V634" s="17">
        <v>0.49999297480476801</v>
      </c>
      <c r="W634" s="17">
        <v>0.403634431898579</v>
      </c>
      <c r="X634" s="17">
        <v>0.39258921692378501</v>
      </c>
      <c r="Y634" s="17">
        <v>0.51286317376365698</v>
      </c>
      <c r="Z634" s="17">
        <v>0.415331142014292</v>
      </c>
      <c r="AA634" s="17">
        <v>0.50882450157918102</v>
      </c>
      <c r="AB634" s="17">
        <v>0.53300396889282697</v>
      </c>
      <c r="AC634" s="17">
        <v>0.54523532481832404</v>
      </c>
      <c r="AD634" s="17">
        <v>0.61896261294868404</v>
      </c>
      <c r="AE634" s="17"/>
      <c r="AF634" s="17">
        <v>0.47710905221271299</v>
      </c>
      <c r="AG634" s="17">
        <v>0.46448688125906301</v>
      </c>
      <c r="AH634" s="17"/>
      <c r="AI634" s="17">
        <v>0.43396626820511502</v>
      </c>
      <c r="AJ634" s="17">
        <v>0.49029028463792901</v>
      </c>
      <c r="AK634" s="17"/>
      <c r="AL634" s="17">
        <v>0.453975991484597</v>
      </c>
      <c r="AM634" s="17">
        <v>0.475435754801591</v>
      </c>
      <c r="AN634" s="17"/>
      <c r="AO634" s="17">
        <v>0.409881635110035</v>
      </c>
      <c r="AP634" s="17">
        <v>0.47668953190895103</v>
      </c>
      <c r="AQ634" s="17"/>
      <c r="AR634" s="17">
        <v>0.31263744714532499</v>
      </c>
      <c r="AS634" s="17">
        <v>0.58385324253228099</v>
      </c>
      <c r="AT634" s="17">
        <v>0.48855759603461202</v>
      </c>
      <c r="AU634" s="17">
        <v>0.71337908609768297</v>
      </c>
    </row>
    <row r="635" spans="2:47" x14ac:dyDescent="0.3">
      <c r="B635" t="s">
        <v>155</v>
      </c>
      <c r="C635" s="17">
        <v>3.5229935499106697E-2</v>
      </c>
      <c r="D635" s="17">
        <v>3.7347193540719699E-2</v>
      </c>
      <c r="E635" s="17">
        <v>3.3319378898310499E-2</v>
      </c>
      <c r="F635" s="17"/>
      <c r="G635" s="17">
        <v>4.2986123744316297E-2</v>
      </c>
      <c r="H635" s="17">
        <v>3.5148572772160797E-2</v>
      </c>
      <c r="I635" s="17">
        <v>3.5699339369540103E-2</v>
      </c>
      <c r="J635" s="17">
        <v>2.93417984603505E-2</v>
      </c>
      <c r="K635" s="17">
        <v>4.25199781827032E-2</v>
      </c>
      <c r="L635" s="17">
        <v>2.8251326039437401E-2</v>
      </c>
      <c r="M635" s="17"/>
      <c r="N635" s="17">
        <v>2.5172468919576401E-2</v>
      </c>
      <c r="O635" s="17">
        <v>4.0633976428447502E-2</v>
      </c>
      <c r="P635" s="17">
        <v>3.7813028931287698E-2</v>
      </c>
      <c r="Q635" s="17">
        <v>3.7654367532595802E-2</v>
      </c>
      <c r="R635" s="17"/>
      <c r="S635" s="17">
        <v>2.7886167013025199E-2</v>
      </c>
      <c r="T635" s="17">
        <v>2.6984913803546E-2</v>
      </c>
      <c r="U635" s="17">
        <v>4.5030122590927597E-2</v>
      </c>
      <c r="V635" s="17">
        <v>5.7473351976938598E-2</v>
      </c>
      <c r="W635" s="17">
        <v>5.6462619840235997E-2</v>
      </c>
      <c r="X635" s="17">
        <v>3.9426213898212499E-2</v>
      </c>
      <c r="Y635" s="17">
        <v>2.7405640466698401E-2</v>
      </c>
      <c r="Z635" s="17">
        <v>2.6389088658857099E-2</v>
      </c>
      <c r="AA635" s="17">
        <v>3.5981333402148499E-2</v>
      </c>
      <c r="AB635" s="17">
        <v>1.7494555680993999E-2</v>
      </c>
      <c r="AC635" s="17">
        <v>4.0921296303203E-2</v>
      </c>
      <c r="AD635" s="17">
        <v>2.3273690954870599E-2</v>
      </c>
      <c r="AE635" s="17"/>
      <c r="AF635" s="17">
        <v>3.0155522952152101E-2</v>
      </c>
      <c r="AG635" s="17">
        <v>4.0103971632200502E-2</v>
      </c>
      <c r="AH635" s="17"/>
      <c r="AI635" s="17">
        <v>2.9680969653289601E-2</v>
      </c>
      <c r="AJ635" s="17">
        <v>3.8032910682158701E-2</v>
      </c>
      <c r="AK635" s="17"/>
      <c r="AL635" s="17">
        <v>2.91285700934296E-2</v>
      </c>
      <c r="AM635" s="17">
        <v>3.6648524339654702E-2</v>
      </c>
      <c r="AN635" s="17"/>
      <c r="AO635" s="17">
        <v>3.5738972092991997E-2</v>
      </c>
      <c r="AP635" s="17">
        <v>3.5186054802989801E-2</v>
      </c>
      <c r="AQ635" s="17"/>
      <c r="AR635" s="17">
        <v>2.2965925615981399E-2</v>
      </c>
      <c r="AS635" s="17">
        <v>3.6986669110684899E-2</v>
      </c>
      <c r="AT635" s="17">
        <v>4.1749231418649599E-2</v>
      </c>
      <c r="AU635" s="17">
        <v>5.3862824700637899E-2</v>
      </c>
    </row>
    <row r="636" spans="2:47" x14ac:dyDescent="0.3"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  <c r="AD636" s="17"/>
      <c r="AE636" s="17"/>
      <c r="AF636" s="17"/>
      <c r="AG636" s="17"/>
      <c r="AH636" s="17"/>
      <c r="AI636" s="17"/>
      <c r="AJ636" s="17"/>
      <c r="AK636" s="17"/>
      <c r="AL636" s="17"/>
      <c r="AM636" s="17"/>
      <c r="AN636" s="17"/>
      <c r="AO636" s="17"/>
      <c r="AP636" s="17"/>
      <c r="AQ636" s="17"/>
      <c r="AR636" s="17"/>
      <c r="AS636" s="17"/>
      <c r="AT636" s="17"/>
      <c r="AU636" s="17"/>
    </row>
    <row r="637" spans="2:47" x14ac:dyDescent="0.3">
      <c r="B637" s="6" t="s">
        <v>281</v>
      </c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  <c r="AC637" s="17"/>
      <c r="AD637" s="17"/>
      <c r="AE637" s="17"/>
      <c r="AF637" s="17"/>
      <c r="AG637" s="17"/>
      <c r="AH637" s="17"/>
      <c r="AI637" s="17"/>
      <c r="AJ637" s="17"/>
      <c r="AK637" s="17"/>
      <c r="AL637" s="17"/>
      <c r="AM637" s="17"/>
      <c r="AN637" s="17"/>
      <c r="AO637" s="17"/>
      <c r="AP637" s="17"/>
      <c r="AQ637" s="17"/>
      <c r="AR637" s="17"/>
      <c r="AS637" s="17"/>
      <c r="AT637" s="17"/>
      <c r="AU637" s="17"/>
    </row>
    <row r="638" spans="2:47" x14ac:dyDescent="0.3">
      <c r="B638" s="24" t="s">
        <v>246</v>
      </c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  <c r="AC638" s="17"/>
      <c r="AD638" s="17"/>
      <c r="AE638" s="17"/>
      <c r="AF638" s="17"/>
      <c r="AG638" s="17"/>
      <c r="AH638" s="17"/>
      <c r="AI638" s="17"/>
      <c r="AJ638" s="17"/>
      <c r="AK638" s="17"/>
      <c r="AL638" s="17"/>
      <c r="AM638" s="17"/>
      <c r="AN638" s="17"/>
      <c r="AO638" s="17"/>
      <c r="AP638" s="17"/>
      <c r="AQ638" s="17"/>
      <c r="AR638" s="17"/>
      <c r="AS638" s="17"/>
      <c r="AT638" s="17"/>
      <c r="AU638" s="17"/>
    </row>
    <row r="639" spans="2:47" x14ac:dyDescent="0.3">
      <c r="B639" t="s">
        <v>243</v>
      </c>
      <c r="C639" s="17">
        <v>0.31759858630150301</v>
      </c>
      <c r="D639" s="17">
        <v>0.30175593188224298</v>
      </c>
      <c r="E639" s="17">
        <v>0.333181193774853</v>
      </c>
      <c r="F639" s="17"/>
      <c r="G639" s="17">
        <v>0.50463859159980096</v>
      </c>
      <c r="H639" s="17">
        <v>0.44734576087713301</v>
      </c>
      <c r="I639" s="17">
        <v>0.36415688080723402</v>
      </c>
      <c r="J639" s="17">
        <v>0.24337665003497699</v>
      </c>
      <c r="K639" s="17">
        <v>0.19292681974953699</v>
      </c>
      <c r="L639" s="17">
        <v>0.114464476272205</v>
      </c>
      <c r="M639" s="17"/>
      <c r="N639" s="17">
        <v>0.34187531563865903</v>
      </c>
      <c r="O639" s="17">
        <v>0.268587093823204</v>
      </c>
      <c r="P639" s="17">
        <v>0.37344674506244302</v>
      </c>
      <c r="Q639" s="17">
        <v>0.29261349071786702</v>
      </c>
      <c r="R639" s="17"/>
      <c r="S639" s="17">
        <v>0.38714692318368099</v>
      </c>
      <c r="T639" s="17">
        <v>0.27002364834412701</v>
      </c>
      <c r="U639" s="17">
        <v>0.27590581572103001</v>
      </c>
      <c r="V639" s="17">
        <v>0.30540496127468097</v>
      </c>
      <c r="W639" s="17">
        <v>0.36556594266007197</v>
      </c>
      <c r="X639" s="17">
        <v>0.33422455706057702</v>
      </c>
      <c r="Y639" s="17">
        <v>0.28058505703964198</v>
      </c>
      <c r="Z639" s="17">
        <v>0.32590796122070897</v>
      </c>
      <c r="AA639" s="17">
        <v>0.33122918537895502</v>
      </c>
      <c r="AB639" s="17">
        <v>0.29704127997755903</v>
      </c>
      <c r="AC639" s="17">
        <v>0.27710808471692999</v>
      </c>
      <c r="AD639" s="17">
        <v>0.32725029402612998</v>
      </c>
      <c r="AE639" s="17"/>
      <c r="AF639" s="17">
        <v>0.32294920251915699</v>
      </c>
      <c r="AG639" s="17">
        <v>0.31085163172993502</v>
      </c>
      <c r="AH639" s="17"/>
      <c r="AI639" s="17">
        <v>0.36688315627426898</v>
      </c>
      <c r="AJ639" s="17">
        <v>0.29270323996499797</v>
      </c>
      <c r="AK639" s="17"/>
      <c r="AL639" s="17">
        <v>0.33018941147782999</v>
      </c>
      <c r="AM639" s="17">
        <v>0.31467117532037903</v>
      </c>
      <c r="AN639" s="17"/>
      <c r="AO639" s="17">
        <v>0.35474323956690601</v>
      </c>
      <c r="AP639" s="17">
        <v>0.31439659009555898</v>
      </c>
      <c r="AQ639" s="17"/>
      <c r="AR639" s="17">
        <v>0.46904360226890301</v>
      </c>
      <c r="AS639" s="17">
        <v>0.201406506693839</v>
      </c>
      <c r="AT639" s="17">
        <v>0.28602260732488499</v>
      </c>
      <c r="AU639" s="17">
        <v>0.13855528141000101</v>
      </c>
    </row>
    <row r="640" spans="2:47" x14ac:dyDescent="0.3">
      <c r="B640" t="s">
        <v>244</v>
      </c>
      <c r="C640" s="17">
        <v>0.66079422494861995</v>
      </c>
      <c r="D640" s="17">
        <v>0.67397751384264404</v>
      </c>
      <c r="E640" s="17">
        <v>0.64769625722570201</v>
      </c>
      <c r="F640" s="17"/>
      <c r="G640" s="17">
        <v>0.45670944158589999</v>
      </c>
      <c r="H640" s="17">
        <v>0.52603949336134304</v>
      </c>
      <c r="I640" s="17">
        <v>0.61120587202841103</v>
      </c>
      <c r="J640" s="17">
        <v>0.73919436427908702</v>
      </c>
      <c r="K640" s="17">
        <v>0.79419664783556299</v>
      </c>
      <c r="L640" s="17">
        <v>0.87801621298332599</v>
      </c>
      <c r="M640" s="17"/>
      <c r="N640" s="17">
        <v>0.64087230750621105</v>
      </c>
      <c r="O640" s="17">
        <v>0.70425262277109302</v>
      </c>
      <c r="P640" s="17">
        <v>0.60486650181172497</v>
      </c>
      <c r="Q640" s="17">
        <v>0.68661812319364102</v>
      </c>
      <c r="R640" s="17"/>
      <c r="S640" s="17">
        <v>0.58958657975890105</v>
      </c>
      <c r="T640" s="17">
        <v>0.69903590963560402</v>
      </c>
      <c r="U640" s="17">
        <v>0.71064098387876296</v>
      </c>
      <c r="V640" s="17">
        <v>0.68762361788194604</v>
      </c>
      <c r="W640" s="17">
        <v>0.61859792349862996</v>
      </c>
      <c r="X640" s="17">
        <v>0.63934349428855297</v>
      </c>
      <c r="Y640" s="17">
        <v>0.71043531914954205</v>
      </c>
      <c r="Z640" s="17">
        <v>0.63632572173368995</v>
      </c>
      <c r="AA640" s="17">
        <v>0.645583315732975</v>
      </c>
      <c r="AB640" s="17">
        <v>0.68091852378751605</v>
      </c>
      <c r="AC640" s="17">
        <v>0.68811679396395198</v>
      </c>
      <c r="AD640" s="17">
        <v>0.65107357070830196</v>
      </c>
      <c r="AE640" s="17"/>
      <c r="AF640" s="17">
        <v>0.65921282679863102</v>
      </c>
      <c r="AG640" s="17">
        <v>0.66442206788606994</v>
      </c>
      <c r="AH640" s="17"/>
      <c r="AI640" s="17">
        <v>0.61520228349453498</v>
      </c>
      <c r="AJ640" s="17">
        <v>0.68382429649596899</v>
      </c>
      <c r="AK640" s="17"/>
      <c r="AL640" s="17">
        <v>0.65691082206862905</v>
      </c>
      <c r="AM640" s="17">
        <v>0.66169712972855399</v>
      </c>
      <c r="AN640" s="17"/>
      <c r="AO640" s="17">
        <v>0.62361583934017195</v>
      </c>
      <c r="AP640" s="17">
        <v>0.66399912899795299</v>
      </c>
      <c r="AQ640" s="17"/>
      <c r="AR640" s="17">
        <v>0.51622060366759903</v>
      </c>
      <c r="AS640" s="17">
        <v>0.78000145163970802</v>
      </c>
      <c r="AT640" s="17">
        <v>0.68788855347021804</v>
      </c>
      <c r="AU640" s="17">
        <v>0.82428985652616005</v>
      </c>
    </row>
    <row r="641" spans="2:47" x14ac:dyDescent="0.3">
      <c r="B641" t="s">
        <v>155</v>
      </c>
      <c r="C641" s="17">
        <v>2.16071887498769E-2</v>
      </c>
      <c r="D641" s="17">
        <v>2.4266554275113299E-2</v>
      </c>
      <c r="E641" s="17">
        <v>1.9122548999445401E-2</v>
      </c>
      <c r="F641" s="17"/>
      <c r="G641" s="17">
        <v>3.8651966814299402E-2</v>
      </c>
      <c r="H641" s="17">
        <v>2.66147457615236E-2</v>
      </c>
      <c r="I641" s="17">
        <v>2.46372471643551E-2</v>
      </c>
      <c r="J641" s="17">
        <v>1.7428985685935899E-2</v>
      </c>
      <c r="K641" s="17">
        <v>1.28765324149001E-2</v>
      </c>
      <c r="L641" s="17">
        <v>7.5193107444690597E-3</v>
      </c>
      <c r="M641" s="17"/>
      <c r="N641" s="17">
        <v>1.7252376855129301E-2</v>
      </c>
      <c r="O641" s="17">
        <v>2.7160283405703301E-2</v>
      </c>
      <c r="P641" s="17">
        <v>2.1686753125832001E-2</v>
      </c>
      <c r="Q641" s="17">
        <v>2.0768386088491499E-2</v>
      </c>
      <c r="R641" s="17"/>
      <c r="S641" s="17">
        <v>2.32664970574183E-2</v>
      </c>
      <c r="T641" s="17">
        <v>3.0940442020269202E-2</v>
      </c>
      <c r="U641" s="17">
        <v>1.3453200400207199E-2</v>
      </c>
      <c r="V641" s="17">
        <v>6.9714208433729399E-3</v>
      </c>
      <c r="W641" s="17">
        <v>1.58361338412982E-2</v>
      </c>
      <c r="X641" s="17">
        <v>2.6431948650869602E-2</v>
      </c>
      <c r="Y641" s="17">
        <v>8.9796238108168693E-3</v>
      </c>
      <c r="Z641" s="17">
        <v>3.7766317045600503E-2</v>
      </c>
      <c r="AA641" s="17">
        <v>2.3187498888069601E-2</v>
      </c>
      <c r="AB641" s="17">
        <v>2.20401962349249E-2</v>
      </c>
      <c r="AC641" s="17">
        <v>3.4775121319118599E-2</v>
      </c>
      <c r="AD641" s="17">
        <v>2.16761352655684E-2</v>
      </c>
      <c r="AE641" s="17"/>
      <c r="AF641" s="17">
        <v>1.7837970682212E-2</v>
      </c>
      <c r="AG641" s="17">
        <v>2.4726300383994801E-2</v>
      </c>
      <c r="AH641" s="17"/>
      <c r="AI641" s="17">
        <v>1.7914560231196201E-2</v>
      </c>
      <c r="AJ641" s="17">
        <v>2.3472463539033199E-2</v>
      </c>
      <c r="AK641" s="17"/>
      <c r="AL641" s="17">
        <v>1.2899766453541101E-2</v>
      </c>
      <c r="AM641" s="17">
        <v>2.3631694951067199E-2</v>
      </c>
      <c r="AN641" s="17"/>
      <c r="AO641" s="17">
        <v>2.1640921092922202E-2</v>
      </c>
      <c r="AP641" s="17">
        <v>2.16042809064875E-2</v>
      </c>
      <c r="AQ641" s="17"/>
      <c r="AR641" s="17">
        <v>1.47357940634976E-2</v>
      </c>
      <c r="AS641" s="17">
        <v>1.8592041666453101E-2</v>
      </c>
      <c r="AT641" s="17">
        <v>2.6088839204897601E-2</v>
      </c>
      <c r="AU641" s="17">
        <v>3.71548620638395E-2</v>
      </c>
    </row>
    <row r="642" spans="2:47" x14ac:dyDescent="0.3"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  <c r="AC642" s="17"/>
      <c r="AD642" s="17"/>
      <c r="AE642" s="17"/>
      <c r="AF642" s="17"/>
      <c r="AG642" s="17"/>
      <c r="AH642" s="17"/>
      <c r="AI642" s="17"/>
      <c r="AJ642" s="17"/>
      <c r="AK642" s="17"/>
      <c r="AL642" s="17"/>
      <c r="AM642" s="17"/>
      <c r="AN642" s="17"/>
      <c r="AO642" s="17"/>
      <c r="AP642" s="17"/>
      <c r="AQ642" s="17"/>
      <c r="AR642" s="17"/>
      <c r="AS642" s="17"/>
      <c r="AT642" s="17"/>
      <c r="AU642" s="17"/>
    </row>
    <row r="643" spans="2:47" x14ac:dyDescent="0.3">
      <c r="B643" s="6" t="s">
        <v>282</v>
      </c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  <c r="AC643" s="17"/>
      <c r="AD643" s="17"/>
      <c r="AE643" s="17"/>
      <c r="AF643" s="17"/>
      <c r="AG643" s="17"/>
      <c r="AH643" s="17"/>
      <c r="AI643" s="17"/>
      <c r="AJ643" s="17"/>
      <c r="AK643" s="17"/>
      <c r="AL643" s="17"/>
      <c r="AM643" s="17"/>
      <c r="AN643" s="17"/>
      <c r="AO643" s="17"/>
      <c r="AP643" s="17"/>
      <c r="AQ643" s="17"/>
      <c r="AR643" s="17"/>
      <c r="AS643" s="17"/>
      <c r="AT643" s="17"/>
      <c r="AU643" s="17"/>
    </row>
    <row r="644" spans="2:47" x14ac:dyDescent="0.3">
      <c r="B644" s="24" t="s">
        <v>246</v>
      </c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  <c r="AC644" s="17"/>
      <c r="AD644" s="17"/>
      <c r="AE644" s="17"/>
      <c r="AF644" s="17"/>
      <c r="AG644" s="17"/>
      <c r="AH644" s="17"/>
      <c r="AI644" s="17"/>
      <c r="AJ644" s="17"/>
      <c r="AK644" s="17"/>
      <c r="AL644" s="17"/>
      <c r="AM644" s="17"/>
      <c r="AN644" s="17"/>
      <c r="AO644" s="17"/>
      <c r="AP644" s="17"/>
      <c r="AQ644" s="17"/>
      <c r="AR644" s="17"/>
      <c r="AS644" s="17"/>
      <c r="AT644" s="17"/>
      <c r="AU644" s="17"/>
    </row>
    <row r="645" spans="2:47" x14ac:dyDescent="0.3">
      <c r="B645" t="s">
        <v>243</v>
      </c>
      <c r="C645" s="17">
        <v>0.493249744091249</v>
      </c>
      <c r="D645" s="17">
        <v>0.51600991181149702</v>
      </c>
      <c r="E645" s="17">
        <v>0.471588108222257</v>
      </c>
      <c r="F645" s="17"/>
      <c r="G645" s="17">
        <v>0.78821370741002506</v>
      </c>
      <c r="H645" s="17">
        <v>0.69949944918818696</v>
      </c>
      <c r="I645" s="17">
        <v>0.560094464921715</v>
      </c>
      <c r="J645" s="17">
        <v>0.38383084039999399</v>
      </c>
      <c r="K645" s="17">
        <v>0.31448160704085498</v>
      </c>
      <c r="L645" s="17">
        <v>0.15653538589758201</v>
      </c>
      <c r="M645" s="17"/>
      <c r="N645" s="17">
        <v>0.51165210154885898</v>
      </c>
      <c r="O645" s="17">
        <v>0.45559826765161099</v>
      </c>
      <c r="P645" s="17">
        <v>0.53649135324188502</v>
      </c>
      <c r="Q645" s="17">
        <v>0.47371064496639198</v>
      </c>
      <c r="R645" s="17"/>
      <c r="S645" s="17">
        <v>0.63825450628486302</v>
      </c>
      <c r="T645" s="17">
        <v>0.453098450960288</v>
      </c>
      <c r="U645" s="17">
        <v>0.45634516334775699</v>
      </c>
      <c r="V645" s="17">
        <v>0.44034596384366798</v>
      </c>
      <c r="W645" s="17">
        <v>0.49352260082332899</v>
      </c>
      <c r="X645" s="17">
        <v>0.51316614013904005</v>
      </c>
      <c r="Y645" s="17">
        <v>0.51862899503829196</v>
      </c>
      <c r="Z645" s="17">
        <v>0.53698913879044596</v>
      </c>
      <c r="AA645" s="17">
        <v>0.43464093790442898</v>
      </c>
      <c r="AB645" s="17">
        <v>0.45420092446058602</v>
      </c>
      <c r="AC645" s="17">
        <v>0.400975095663262</v>
      </c>
      <c r="AD645" s="17">
        <v>0.50498564775308696</v>
      </c>
      <c r="AE645" s="17"/>
      <c r="AF645" s="17">
        <v>0.44671713648762801</v>
      </c>
      <c r="AG645" s="17">
        <v>0.55411646967047601</v>
      </c>
      <c r="AH645" s="17"/>
      <c r="AI645" s="17">
        <v>0.52674914076525903</v>
      </c>
      <c r="AJ645" s="17">
        <v>0.47632803649140099</v>
      </c>
      <c r="AK645" s="17"/>
      <c r="AL645" s="17">
        <v>0.49277279798010998</v>
      </c>
      <c r="AM645" s="17">
        <v>0.49336063573366401</v>
      </c>
      <c r="AN645" s="17"/>
      <c r="AO645" s="17">
        <v>0.50960909647612695</v>
      </c>
      <c r="AP645" s="17">
        <v>0.49183951194037201</v>
      </c>
      <c r="AQ645" s="17"/>
      <c r="AR645" s="17">
        <v>0.672219533766934</v>
      </c>
      <c r="AS645" s="17">
        <v>0.36300635843590801</v>
      </c>
      <c r="AT645" s="17">
        <v>0.46967792588776602</v>
      </c>
      <c r="AU645" s="17">
        <v>0.236548064485301</v>
      </c>
    </row>
    <row r="646" spans="2:47" x14ac:dyDescent="0.3">
      <c r="B646" t="s">
        <v>244</v>
      </c>
      <c r="C646" s="17">
        <v>0.482209382679336</v>
      </c>
      <c r="D646" s="17">
        <v>0.46066950009214302</v>
      </c>
      <c r="E646" s="17">
        <v>0.50260171781766005</v>
      </c>
      <c r="F646" s="17"/>
      <c r="G646" s="17">
        <v>0.18408237749824599</v>
      </c>
      <c r="H646" s="17">
        <v>0.27281657239414903</v>
      </c>
      <c r="I646" s="17">
        <v>0.407745270461988</v>
      </c>
      <c r="J646" s="17">
        <v>0.59146300006697505</v>
      </c>
      <c r="K646" s="17">
        <v>0.66515040104660506</v>
      </c>
      <c r="L646" s="17">
        <v>0.83115866014064499</v>
      </c>
      <c r="M646" s="17"/>
      <c r="N646" s="17">
        <v>0.47328067223016101</v>
      </c>
      <c r="O646" s="17">
        <v>0.51889339581315796</v>
      </c>
      <c r="P646" s="17">
        <v>0.43804241672847</v>
      </c>
      <c r="Q646" s="17">
        <v>0.493116070147541</v>
      </c>
      <c r="R646" s="17"/>
      <c r="S646" s="17">
        <v>0.33840778646956499</v>
      </c>
      <c r="T646" s="17">
        <v>0.51730475029544298</v>
      </c>
      <c r="U646" s="17">
        <v>0.50410518102653201</v>
      </c>
      <c r="V646" s="17">
        <v>0.53200889220273795</v>
      </c>
      <c r="W646" s="17">
        <v>0.48509652284364402</v>
      </c>
      <c r="X646" s="17">
        <v>0.46388609502378902</v>
      </c>
      <c r="Y646" s="17">
        <v>0.47322542309797999</v>
      </c>
      <c r="Z646" s="17">
        <v>0.46301086120955298</v>
      </c>
      <c r="AA646" s="17">
        <v>0.52329032914882501</v>
      </c>
      <c r="AB646" s="17">
        <v>0.53869100118902802</v>
      </c>
      <c r="AC646" s="17">
        <v>0.56821212619966099</v>
      </c>
      <c r="AD646" s="17">
        <v>0.46833801462175201</v>
      </c>
      <c r="AE646" s="17"/>
      <c r="AF646" s="17">
        <v>0.531382671827065</v>
      </c>
      <c r="AG646" s="17">
        <v>0.42019351535796201</v>
      </c>
      <c r="AH646" s="17"/>
      <c r="AI646" s="17">
        <v>0.45170410346228701</v>
      </c>
      <c r="AJ646" s="17">
        <v>0.497618657663776</v>
      </c>
      <c r="AK646" s="17"/>
      <c r="AL646" s="17">
        <v>0.48578954308752498</v>
      </c>
      <c r="AM646" s="17">
        <v>0.48137698283688402</v>
      </c>
      <c r="AN646" s="17"/>
      <c r="AO646" s="17">
        <v>0.47600239727156402</v>
      </c>
      <c r="AP646" s="17">
        <v>0.48274444605936101</v>
      </c>
      <c r="AQ646" s="17"/>
      <c r="AR646" s="17">
        <v>0.31443817134616697</v>
      </c>
      <c r="AS646" s="17">
        <v>0.60790372406436899</v>
      </c>
      <c r="AT646" s="17">
        <v>0.499412385826284</v>
      </c>
      <c r="AU646" s="17">
        <v>0.72809370312808397</v>
      </c>
    </row>
    <row r="647" spans="2:47" x14ac:dyDescent="0.3">
      <c r="B647" t="s">
        <v>155</v>
      </c>
      <c r="C647" s="17">
        <v>2.4540873229414398E-2</v>
      </c>
      <c r="D647" s="17">
        <v>2.3320588096360499E-2</v>
      </c>
      <c r="E647" s="17">
        <v>2.5810173960083602E-2</v>
      </c>
      <c r="F647" s="17"/>
      <c r="G647" s="17">
        <v>2.77039150917286E-2</v>
      </c>
      <c r="H647" s="17">
        <v>2.7683978417663301E-2</v>
      </c>
      <c r="I647" s="17">
        <v>3.2160264616296903E-2</v>
      </c>
      <c r="J647" s="17">
        <v>2.4706159533030899E-2</v>
      </c>
      <c r="K647" s="17">
        <v>2.0367991912540101E-2</v>
      </c>
      <c r="L647" s="17">
        <v>1.2305953961773501E-2</v>
      </c>
      <c r="M647" s="17"/>
      <c r="N647" s="17">
        <v>1.50672262209807E-2</v>
      </c>
      <c r="O647" s="17">
        <v>2.55083365352314E-2</v>
      </c>
      <c r="P647" s="17">
        <v>2.5466230029645699E-2</v>
      </c>
      <c r="Q647" s="17">
        <v>3.3173284886066801E-2</v>
      </c>
      <c r="R647" s="17"/>
      <c r="S647" s="17">
        <v>2.3337707245571802E-2</v>
      </c>
      <c r="T647" s="17">
        <v>2.9596798744269001E-2</v>
      </c>
      <c r="U647" s="17">
        <v>3.9549655625711E-2</v>
      </c>
      <c r="V647" s="17">
        <v>2.7645143953593701E-2</v>
      </c>
      <c r="W647" s="17">
        <v>2.1380876333027699E-2</v>
      </c>
      <c r="X647" s="17">
        <v>2.29477648371708E-2</v>
      </c>
      <c r="Y647" s="17">
        <v>8.1455818637287108E-3</v>
      </c>
      <c r="Z647" s="17">
        <v>0</v>
      </c>
      <c r="AA647" s="17">
        <v>4.20687329467462E-2</v>
      </c>
      <c r="AB647" s="17">
        <v>7.1080743503862199E-3</v>
      </c>
      <c r="AC647" s="17">
        <v>3.0812778137077501E-2</v>
      </c>
      <c r="AD647" s="17">
        <v>2.66763376251609E-2</v>
      </c>
      <c r="AE647" s="17"/>
      <c r="AF647" s="17">
        <v>2.1900191685307501E-2</v>
      </c>
      <c r="AG647" s="17">
        <v>2.5690014971562199E-2</v>
      </c>
      <c r="AH647" s="17"/>
      <c r="AI647" s="17">
        <v>2.15467557724545E-2</v>
      </c>
      <c r="AJ647" s="17">
        <v>2.6053305844822801E-2</v>
      </c>
      <c r="AK647" s="17"/>
      <c r="AL647" s="17">
        <v>2.1437658932364798E-2</v>
      </c>
      <c r="AM647" s="17">
        <v>2.5262381429452301E-2</v>
      </c>
      <c r="AN647" s="17"/>
      <c r="AO647" s="17">
        <v>1.43885062523086E-2</v>
      </c>
      <c r="AP647" s="17">
        <v>2.54160420002673E-2</v>
      </c>
      <c r="AQ647" s="17"/>
      <c r="AR647" s="17">
        <v>1.33422948868987E-2</v>
      </c>
      <c r="AS647" s="17">
        <v>2.9089917499723401E-2</v>
      </c>
      <c r="AT647" s="17">
        <v>3.0909688285950299E-2</v>
      </c>
      <c r="AU647" s="17">
        <v>3.5358232386614299E-2</v>
      </c>
    </row>
    <row r="648" spans="2:47" x14ac:dyDescent="0.3"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  <c r="AC648" s="17"/>
      <c r="AD648" s="17"/>
      <c r="AE648" s="17"/>
      <c r="AF648" s="17"/>
      <c r="AG648" s="17"/>
      <c r="AH648" s="17"/>
      <c r="AI648" s="17"/>
      <c r="AJ648" s="17"/>
      <c r="AK648" s="17"/>
      <c r="AL648" s="17"/>
      <c r="AM648" s="17"/>
      <c r="AN648" s="17"/>
      <c r="AO648" s="17"/>
      <c r="AP648" s="17"/>
      <c r="AQ648" s="17"/>
      <c r="AR648" s="17"/>
      <c r="AS648" s="17"/>
      <c r="AT648" s="17"/>
      <c r="AU648" s="17"/>
    </row>
    <row r="649" spans="2:47" x14ac:dyDescent="0.3">
      <c r="B649" s="6" t="s">
        <v>283</v>
      </c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  <c r="AB649" s="17"/>
      <c r="AC649" s="17"/>
      <c r="AD649" s="17"/>
      <c r="AE649" s="17"/>
      <c r="AF649" s="17"/>
      <c r="AG649" s="17"/>
      <c r="AH649" s="17"/>
      <c r="AI649" s="17"/>
      <c r="AJ649" s="17"/>
      <c r="AK649" s="17"/>
      <c r="AL649" s="17"/>
      <c r="AM649" s="17"/>
      <c r="AN649" s="17"/>
      <c r="AO649" s="17"/>
      <c r="AP649" s="17"/>
      <c r="AQ649" s="17"/>
      <c r="AR649" s="17"/>
      <c r="AS649" s="17"/>
      <c r="AT649" s="17"/>
      <c r="AU649" s="17"/>
    </row>
    <row r="650" spans="2:47" x14ac:dyDescent="0.3">
      <c r="B650" s="24" t="s">
        <v>246</v>
      </c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  <c r="AB650" s="17"/>
      <c r="AC650" s="17"/>
      <c r="AD650" s="17"/>
      <c r="AE650" s="17"/>
      <c r="AF650" s="17"/>
      <c r="AG650" s="17"/>
      <c r="AH650" s="17"/>
      <c r="AI650" s="17"/>
      <c r="AJ650" s="17"/>
      <c r="AK650" s="17"/>
      <c r="AL650" s="17"/>
      <c r="AM650" s="17"/>
      <c r="AN650" s="17"/>
      <c r="AO650" s="17"/>
      <c r="AP650" s="17"/>
      <c r="AQ650" s="17"/>
      <c r="AR650" s="17"/>
      <c r="AS650" s="17"/>
      <c r="AT650" s="17"/>
      <c r="AU650" s="17"/>
    </row>
    <row r="651" spans="2:47" x14ac:dyDescent="0.3">
      <c r="B651" t="s">
        <v>243</v>
      </c>
      <c r="C651" s="17">
        <v>0.53869332645824397</v>
      </c>
      <c r="D651" s="17">
        <v>0.522311425010069</v>
      </c>
      <c r="E651" s="17">
        <v>0.55391181823699198</v>
      </c>
      <c r="F651" s="17"/>
      <c r="G651" s="17">
        <v>0.75044807405774805</v>
      </c>
      <c r="H651" s="17">
        <v>0.723447345118993</v>
      </c>
      <c r="I651" s="17">
        <v>0.60975988862113195</v>
      </c>
      <c r="J651" s="17">
        <v>0.46214538731483501</v>
      </c>
      <c r="K651" s="17">
        <v>0.39622839803127302</v>
      </c>
      <c r="L651" s="17">
        <v>0.23712111533803101</v>
      </c>
      <c r="M651" s="17"/>
      <c r="N651" s="17">
        <v>0.56071311516742695</v>
      </c>
      <c r="O651" s="17">
        <v>0.50885896392548702</v>
      </c>
      <c r="P651" s="17">
        <v>0.57513859674496604</v>
      </c>
      <c r="Q651" s="17">
        <v>0.51306422293804399</v>
      </c>
      <c r="R651" s="17"/>
      <c r="S651" s="17">
        <v>0.66414745336607395</v>
      </c>
      <c r="T651" s="17">
        <v>0.47612356402700901</v>
      </c>
      <c r="U651" s="17">
        <v>0.46113292569242098</v>
      </c>
      <c r="V651" s="17">
        <v>0.48860724876480899</v>
      </c>
      <c r="W651" s="17">
        <v>0.56245535687068504</v>
      </c>
      <c r="X651" s="17">
        <v>0.58067814611100299</v>
      </c>
      <c r="Y651" s="17">
        <v>0.49646198164465599</v>
      </c>
      <c r="Z651" s="17">
        <v>0.57725190434432505</v>
      </c>
      <c r="AA651" s="17">
        <v>0.550382234647119</v>
      </c>
      <c r="AB651" s="17">
        <v>0.52418514437541497</v>
      </c>
      <c r="AC651" s="17">
        <v>0.47639344717541998</v>
      </c>
      <c r="AD651" s="17">
        <v>0.52373097957958703</v>
      </c>
      <c r="AE651" s="17"/>
      <c r="AF651" s="17">
        <v>0.52181397856387801</v>
      </c>
      <c r="AG651" s="17">
        <v>0.56127178693358104</v>
      </c>
      <c r="AH651" s="17"/>
      <c r="AI651" s="17">
        <v>0.61567064832058205</v>
      </c>
      <c r="AJ651" s="17">
        <v>0.499809410277612</v>
      </c>
      <c r="AK651" s="17"/>
      <c r="AL651" s="17">
        <v>0.59896197669187801</v>
      </c>
      <c r="AM651" s="17">
        <v>0.52468065405269104</v>
      </c>
      <c r="AN651" s="17"/>
      <c r="AO651" s="17">
        <v>0.62415319240854805</v>
      </c>
      <c r="AP651" s="17">
        <v>0.53132639360311296</v>
      </c>
      <c r="AQ651" s="17"/>
      <c r="AR651" s="17">
        <v>0.71880132471785196</v>
      </c>
      <c r="AS651" s="17">
        <v>0.39212679552131402</v>
      </c>
      <c r="AT651" s="17">
        <v>0.55622066652347202</v>
      </c>
      <c r="AU651" s="17">
        <v>0.209872459776931</v>
      </c>
    </row>
    <row r="652" spans="2:47" x14ac:dyDescent="0.3">
      <c r="B652" t="s">
        <v>244</v>
      </c>
      <c r="C652" s="17">
        <v>0.43024238836057199</v>
      </c>
      <c r="D652" s="17">
        <v>0.44674797925537202</v>
      </c>
      <c r="E652" s="17">
        <v>0.41478809058504801</v>
      </c>
      <c r="F652" s="17"/>
      <c r="G652" s="17">
        <v>0.21907641783956999</v>
      </c>
      <c r="H652" s="17">
        <v>0.249634083195719</v>
      </c>
      <c r="I652" s="17">
        <v>0.35059304379156198</v>
      </c>
      <c r="J652" s="17">
        <v>0.50208478616482699</v>
      </c>
      <c r="K652" s="17">
        <v>0.56774506800857105</v>
      </c>
      <c r="L652" s="17">
        <v>0.74511229679412205</v>
      </c>
      <c r="M652" s="17"/>
      <c r="N652" s="17">
        <v>0.41906135518396598</v>
      </c>
      <c r="O652" s="17">
        <v>0.46158097368827</v>
      </c>
      <c r="P652" s="17">
        <v>0.393724406762752</v>
      </c>
      <c r="Q652" s="17">
        <v>0.44235508896155301</v>
      </c>
      <c r="R652" s="17"/>
      <c r="S652" s="17">
        <v>0.30694822400437299</v>
      </c>
      <c r="T652" s="17">
        <v>0.47421106786811901</v>
      </c>
      <c r="U652" s="17">
        <v>0.50232723142625801</v>
      </c>
      <c r="V652" s="17">
        <v>0.46958232952085199</v>
      </c>
      <c r="W652" s="17">
        <v>0.41652083219395503</v>
      </c>
      <c r="X652" s="17">
        <v>0.392112300885121</v>
      </c>
      <c r="Y652" s="17">
        <v>0.47113882401211599</v>
      </c>
      <c r="Z652" s="17">
        <v>0.41223738502644502</v>
      </c>
      <c r="AA652" s="17">
        <v>0.418718142598345</v>
      </c>
      <c r="AB652" s="17">
        <v>0.44885179767996097</v>
      </c>
      <c r="AC652" s="17">
        <v>0.50510694654143595</v>
      </c>
      <c r="AD652" s="17">
        <v>0.46725726605013701</v>
      </c>
      <c r="AE652" s="17"/>
      <c r="AF652" s="17">
        <v>0.44885806140061202</v>
      </c>
      <c r="AG652" s="17">
        <v>0.40770682018343102</v>
      </c>
      <c r="AH652" s="17"/>
      <c r="AI652" s="17">
        <v>0.362165765833039</v>
      </c>
      <c r="AJ652" s="17">
        <v>0.46463025247664202</v>
      </c>
      <c r="AK652" s="17"/>
      <c r="AL652" s="17">
        <v>0.38460618346947201</v>
      </c>
      <c r="AM652" s="17">
        <v>0.44085296594099999</v>
      </c>
      <c r="AN652" s="17"/>
      <c r="AO652" s="17">
        <v>0.36460815194470297</v>
      </c>
      <c r="AP652" s="17">
        <v>0.43590028411428899</v>
      </c>
      <c r="AQ652" s="17"/>
      <c r="AR652" s="17">
        <v>0.25933481550196702</v>
      </c>
      <c r="AS652" s="17">
        <v>0.57530102103602299</v>
      </c>
      <c r="AT652" s="17">
        <v>0.411218656772117</v>
      </c>
      <c r="AU652" s="17">
        <v>0.73736505878897396</v>
      </c>
    </row>
    <row r="653" spans="2:47" x14ac:dyDescent="0.3">
      <c r="B653" t="s">
        <v>155</v>
      </c>
      <c r="C653" s="17">
        <v>3.1064285181184498E-2</v>
      </c>
      <c r="D653" s="17">
        <v>3.0940595734558301E-2</v>
      </c>
      <c r="E653" s="17">
        <v>3.1300091177960399E-2</v>
      </c>
      <c r="F653" s="17"/>
      <c r="G653" s="17">
        <v>3.0475508102682E-2</v>
      </c>
      <c r="H653" s="17">
        <v>2.69185716852887E-2</v>
      </c>
      <c r="I653" s="17">
        <v>3.9647067587305802E-2</v>
      </c>
      <c r="J653" s="17">
        <v>3.5769826520338499E-2</v>
      </c>
      <c r="K653" s="17">
        <v>3.6026533960156301E-2</v>
      </c>
      <c r="L653" s="17">
        <v>1.7766587867846999E-2</v>
      </c>
      <c r="M653" s="17"/>
      <c r="N653" s="17">
        <v>2.0225529648607701E-2</v>
      </c>
      <c r="O653" s="17">
        <v>2.9560062386242598E-2</v>
      </c>
      <c r="P653" s="17">
        <v>3.1136996492281799E-2</v>
      </c>
      <c r="Q653" s="17">
        <v>4.4580688100402902E-2</v>
      </c>
      <c r="R653" s="17"/>
      <c r="S653" s="17">
        <v>2.8904322629552601E-2</v>
      </c>
      <c r="T653" s="17">
        <v>4.9665368104872598E-2</v>
      </c>
      <c r="U653" s="17">
        <v>3.65398428813212E-2</v>
      </c>
      <c r="V653" s="17">
        <v>4.1810421714338498E-2</v>
      </c>
      <c r="W653" s="17">
        <v>2.1023810935359901E-2</v>
      </c>
      <c r="X653" s="17">
        <v>2.72095530038764E-2</v>
      </c>
      <c r="Y653" s="17">
        <v>3.2399194343228202E-2</v>
      </c>
      <c r="Z653" s="17">
        <v>1.0510710629230299E-2</v>
      </c>
      <c r="AA653" s="17">
        <v>3.08996227545364E-2</v>
      </c>
      <c r="AB653" s="17">
        <v>2.6963057944623999E-2</v>
      </c>
      <c r="AC653" s="17">
        <v>1.8499606283143798E-2</v>
      </c>
      <c r="AD653" s="17">
        <v>9.0117543702753003E-3</v>
      </c>
      <c r="AE653" s="17"/>
      <c r="AF653" s="17">
        <v>2.93279600355104E-2</v>
      </c>
      <c r="AG653" s="17">
        <v>3.1021392882987699E-2</v>
      </c>
      <c r="AH653" s="17"/>
      <c r="AI653" s="17">
        <v>2.2163585846379199E-2</v>
      </c>
      <c r="AJ653" s="17">
        <v>3.5560337245745997E-2</v>
      </c>
      <c r="AK653" s="17"/>
      <c r="AL653" s="17">
        <v>1.6431839838650202E-2</v>
      </c>
      <c r="AM653" s="17">
        <v>3.4466380006309097E-2</v>
      </c>
      <c r="AN653" s="17"/>
      <c r="AO653" s="17">
        <v>1.12386556467493E-2</v>
      </c>
      <c r="AP653" s="17">
        <v>3.27733222825978E-2</v>
      </c>
      <c r="AQ653" s="17"/>
      <c r="AR653" s="17">
        <v>2.18638597801818E-2</v>
      </c>
      <c r="AS653" s="17">
        <v>3.2572183442663397E-2</v>
      </c>
      <c r="AT653" s="17">
        <v>3.2560676704410797E-2</v>
      </c>
      <c r="AU653" s="17">
        <v>5.2762481434095398E-2</v>
      </c>
    </row>
    <row r="654" spans="2:47" x14ac:dyDescent="0.3"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  <c r="AD654" s="17"/>
      <c r="AE654" s="17"/>
      <c r="AF654" s="17"/>
      <c r="AG654" s="17"/>
      <c r="AH654" s="17"/>
      <c r="AI654" s="17"/>
      <c r="AJ654" s="17"/>
      <c r="AK654" s="17"/>
      <c r="AL654" s="17"/>
      <c r="AM654" s="17"/>
      <c r="AN654" s="17"/>
      <c r="AO654" s="17"/>
      <c r="AP654" s="17"/>
      <c r="AQ654" s="17"/>
      <c r="AR654" s="17"/>
      <c r="AS654" s="17"/>
      <c r="AT654" s="17"/>
      <c r="AU654" s="17"/>
    </row>
    <row r="655" spans="2:47" x14ac:dyDescent="0.3">
      <c r="B655" s="6" t="s">
        <v>297</v>
      </c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  <c r="AC655" s="17"/>
      <c r="AD655" s="17"/>
      <c r="AE655" s="17"/>
      <c r="AF655" s="17"/>
      <c r="AG655" s="17"/>
      <c r="AH655" s="17"/>
      <c r="AI655" s="17"/>
      <c r="AJ655" s="17"/>
      <c r="AK655" s="17"/>
      <c r="AL655" s="17"/>
      <c r="AM655" s="17"/>
      <c r="AN655" s="17"/>
      <c r="AO655" s="17"/>
      <c r="AP655" s="17"/>
      <c r="AQ655" s="17"/>
      <c r="AR655" s="17"/>
      <c r="AS655" s="17"/>
      <c r="AT655" s="17"/>
      <c r="AU655" s="17"/>
    </row>
    <row r="656" spans="2:47" x14ac:dyDescent="0.3">
      <c r="B656" s="24" t="s">
        <v>71</v>
      </c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  <c r="AC656" s="17"/>
      <c r="AD656" s="17"/>
      <c r="AE656" s="17"/>
      <c r="AF656" s="17"/>
      <c r="AG656" s="17"/>
      <c r="AH656" s="17"/>
      <c r="AI656" s="17"/>
      <c r="AJ656" s="17"/>
      <c r="AK656" s="17"/>
      <c r="AL656" s="17"/>
      <c r="AM656" s="17"/>
      <c r="AN656" s="17"/>
      <c r="AO656" s="17"/>
      <c r="AP656" s="17"/>
      <c r="AQ656" s="17"/>
      <c r="AR656" s="17"/>
      <c r="AS656" s="17"/>
      <c r="AT656" s="17"/>
      <c r="AU656" s="17"/>
    </row>
    <row r="657" spans="2:47" x14ac:dyDescent="0.3">
      <c r="B657" t="s">
        <v>289</v>
      </c>
      <c r="C657" s="17">
        <v>8.0274050925077195E-2</v>
      </c>
      <c r="D657" s="17">
        <v>0.14081776114765801</v>
      </c>
      <c r="E657" s="17">
        <v>2.09530326403508E-2</v>
      </c>
      <c r="F657" s="17"/>
      <c r="G657" s="17">
        <v>0.105322948221781</v>
      </c>
      <c r="H657" s="17">
        <v>0.111978047243986</v>
      </c>
      <c r="I657" s="17">
        <v>9.4164286207969197E-2</v>
      </c>
      <c r="J657" s="17">
        <v>5.80579969465898E-2</v>
      </c>
      <c r="K657" s="17">
        <v>7.4039741127025202E-2</v>
      </c>
      <c r="L657" s="17">
        <v>4.88508521588885E-2</v>
      </c>
      <c r="M657" s="17"/>
      <c r="N657" s="17">
        <v>9.7560874720633795E-2</v>
      </c>
      <c r="O657" s="17">
        <v>6.8979734931965006E-2</v>
      </c>
      <c r="P657" s="17">
        <v>8.7425142760337901E-2</v>
      </c>
      <c r="Q657" s="17">
        <v>6.6363535539082794E-2</v>
      </c>
      <c r="R657" s="17"/>
      <c r="S657" s="17">
        <v>0.115375390695059</v>
      </c>
      <c r="T657" s="17">
        <v>6.5335780510585806E-2</v>
      </c>
      <c r="U657" s="17">
        <v>4.4170036755475102E-2</v>
      </c>
      <c r="V657" s="17">
        <v>8.2454478963063793E-2</v>
      </c>
      <c r="W657" s="17">
        <v>8.3568261521828099E-2</v>
      </c>
      <c r="X657" s="17">
        <v>0.105848977171144</v>
      </c>
      <c r="Y657" s="17">
        <v>6.6270993503786096E-2</v>
      </c>
      <c r="Z657" s="17">
        <v>0.10675742546165901</v>
      </c>
      <c r="AA657" s="17">
        <v>6.2845049885396395E-2</v>
      </c>
      <c r="AB657" s="17">
        <v>7.3820425508423104E-2</v>
      </c>
      <c r="AC657" s="17">
        <v>6.8548778703248894E-2</v>
      </c>
      <c r="AD657" s="17">
        <v>9.1612618914546598E-2</v>
      </c>
      <c r="AE657" s="17"/>
      <c r="AF657" s="17">
        <v>8.4584972291072605E-2</v>
      </c>
      <c r="AG657" s="17">
        <v>7.51955641237355E-2</v>
      </c>
      <c r="AH657" s="17"/>
      <c r="AI657" s="17">
        <v>0.114247693619729</v>
      </c>
      <c r="AJ657" s="17">
        <v>6.3315587043535196E-2</v>
      </c>
      <c r="AK657" s="17"/>
      <c r="AL657" s="17">
        <v>0.10375743373448899</v>
      </c>
      <c r="AM657" s="17">
        <v>7.4835974506943306E-2</v>
      </c>
      <c r="AN657" s="17"/>
      <c r="AO657" s="17">
        <v>9.6336804759536002E-2</v>
      </c>
      <c r="AP657" s="17">
        <v>7.88739891594359E-2</v>
      </c>
      <c r="AQ657" s="17"/>
      <c r="AR657" s="17">
        <v>0.10166767083082801</v>
      </c>
      <c r="AS657" s="17">
        <v>8.7351895077379393E-2</v>
      </c>
      <c r="AT657" s="17">
        <v>4.9231221515104298E-2</v>
      </c>
      <c r="AU657" s="17">
        <v>7.9007180679622604E-2</v>
      </c>
    </row>
    <row r="658" spans="2:47" x14ac:dyDescent="0.3">
      <c r="B658" t="s">
        <v>290</v>
      </c>
      <c r="C658" s="17">
        <v>3.7981493334439301E-2</v>
      </c>
      <c r="D658" s="17">
        <v>4.6545689773219198E-2</v>
      </c>
      <c r="E658" s="17">
        <v>2.9319964444143198E-2</v>
      </c>
      <c r="F658" s="17"/>
      <c r="G658" s="17">
        <v>4.2538614830767103E-2</v>
      </c>
      <c r="H658" s="17">
        <v>4.52124421192132E-2</v>
      </c>
      <c r="I658" s="17">
        <v>4.5613859685817201E-2</v>
      </c>
      <c r="J658" s="17">
        <v>3.58028227863572E-2</v>
      </c>
      <c r="K658" s="17">
        <v>2.6692965146330599E-2</v>
      </c>
      <c r="L658" s="17">
        <v>3.2211985763698402E-2</v>
      </c>
      <c r="M658" s="17"/>
      <c r="N658" s="17">
        <v>3.8858112078457803E-2</v>
      </c>
      <c r="O658" s="17">
        <v>3.9961619158851401E-2</v>
      </c>
      <c r="P658" s="17">
        <v>4.0625388049451101E-2</v>
      </c>
      <c r="Q658" s="17">
        <v>3.2288688739211202E-2</v>
      </c>
      <c r="R658" s="17"/>
      <c r="S658" s="17">
        <v>4.4964089406907999E-2</v>
      </c>
      <c r="T658" s="17">
        <v>4.0788449872345998E-2</v>
      </c>
      <c r="U658" s="17">
        <v>3.9180466436133599E-2</v>
      </c>
      <c r="V658" s="17">
        <v>2.5446519889288699E-2</v>
      </c>
      <c r="W658" s="17">
        <v>3.1936867495432002E-2</v>
      </c>
      <c r="X658" s="17">
        <v>3.6244805123888897E-2</v>
      </c>
      <c r="Y658" s="17">
        <v>2.4607361545925601E-2</v>
      </c>
      <c r="Z658" s="17">
        <v>4.4588263824951797E-2</v>
      </c>
      <c r="AA658" s="17">
        <v>3.4612218952261201E-2</v>
      </c>
      <c r="AB658" s="17">
        <v>5.9937746357601601E-2</v>
      </c>
      <c r="AC658" s="17">
        <v>2.72483040251696E-2</v>
      </c>
      <c r="AD658" s="17">
        <v>3.8245724611158903E-2</v>
      </c>
      <c r="AE658" s="17"/>
      <c r="AF658" s="17">
        <v>3.89351650904795E-2</v>
      </c>
      <c r="AG658" s="17">
        <v>3.65646454570537E-2</v>
      </c>
      <c r="AH658" s="17"/>
      <c r="AI658" s="17">
        <v>4.3341661280639397E-2</v>
      </c>
      <c r="AJ658" s="17">
        <v>3.5305883440863002E-2</v>
      </c>
      <c r="AK658" s="17"/>
      <c r="AL658" s="17">
        <v>4.6148296662358701E-2</v>
      </c>
      <c r="AM658" s="17">
        <v>3.6090296442171398E-2</v>
      </c>
      <c r="AN658" s="17"/>
      <c r="AO658" s="17">
        <v>6.5860887727142006E-2</v>
      </c>
      <c r="AP658" s="17">
        <v>3.5551469532747099E-2</v>
      </c>
      <c r="AQ658" s="17"/>
      <c r="AR658" s="17">
        <v>5.1838561713644302E-2</v>
      </c>
      <c r="AS658" s="17">
        <v>3.77670404574054E-2</v>
      </c>
      <c r="AT658" s="17">
        <v>2.5658899452722501E-2</v>
      </c>
      <c r="AU658" s="17">
        <v>2.9206328650761601E-2</v>
      </c>
    </row>
    <row r="659" spans="2:47" x14ac:dyDescent="0.3">
      <c r="B659" t="s">
        <v>291</v>
      </c>
      <c r="C659" s="17">
        <v>0.12903170642619499</v>
      </c>
      <c r="D659" s="17">
        <v>0.111595893646404</v>
      </c>
      <c r="E659" s="17">
        <v>0.14651287702419</v>
      </c>
      <c r="F659" s="17"/>
      <c r="G659" s="17">
        <v>0.13276526510535899</v>
      </c>
      <c r="H659" s="17">
        <v>0.13759496212401701</v>
      </c>
      <c r="I659" s="17">
        <v>0.13452354080575399</v>
      </c>
      <c r="J659" s="17">
        <v>0.147940498758975</v>
      </c>
      <c r="K659" s="17">
        <v>0.11481948196097599</v>
      </c>
      <c r="L659" s="17">
        <v>0.109337468326738</v>
      </c>
      <c r="M659" s="17"/>
      <c r="N659" s="17">
        <v>0.13251006336637899</v>
      </c>
      <c r="O659" s="17">
        <v>0.127131520835638</v>
      </c>
      <c r="P659" s="17">
        <v>0.12759253009058399</v>
      </c>
      <c r="Q659" s="17">
        <v>0.130383814247718</v>
      </c>
      <c r="R659" s="17"/>
      <c r="S659" s="17">
        <v>0.13766898584943599</v>
      </c>
      <c r="T659" s="17">
        <v>0.12542029095546101</v>
      </c>
      <c r="U659" s="17">
        <v>0.11665978714384299</v>
      </c>
      <c r="V659" s="17">
        <v>0.152307571658372</v>
      </c>
      <c r="W659" s="17">
        <v>0.122468726091324</v>
      </c>
      <c r="X659" s="17">
        <v>0.139570463243192</v>
      </c>
      <c r="Y659" s="17">
        <v>0.142073193786631</v>
      </c>
      <c r="Z659" s="17">
        <v>0.127444513240975</v>
      </c>
      <c r="AA659" s="17">
        <v>0.12281745077631701</v>
      </c>
      <c r="AB659" s="17">
        <v>0.122279923599206</v>
      </c>
      <c r="AC659" s="17">
        <v>0.12352486780163199</v>
      </c>
      <c r="AD659" s="17">
        <v>7.0933694354848101E-2</v>
      </c>
      <c r="AE659" s="17"/>
      <c r="AF659" s="17">
        <v>0.13242151393318799</v>
      </c>
      <c r="AG659" s="17">
        <v>0.12557263638858099</v>
      </c>
      <c r="AH659" s="17"/>
      <c r="AI659" s="17">
        <v>0.134202754337122</v>
      </c>
      <c r="AJ659" s="17">
        <v>0.12645049869361999</v>
      </c>
      <c r="AK659" s="17"/>
      <c r="AL659" s="17">
        <v>0.123212547745279</v>
      </c>
      <c r="AM659" s="17">
        <v>0.13037925630233099</v>
      </c>
      <c r="AN659" s="17"/>
      <c r="AO659" s="17">
        <v>9.4241102667467297E-2</v>
      </c>
      <c r="AP659" s="17">
        <v>0.1320641250655</v>
      </c>
      <c r="AQ659" s="17"/>
      <c r="AR659" s="17">
        <v>0.14786158212388101</v>
      </c>
      <c r="AS659" s="17">
        <v>0.107178501124499</v>
      </c>
      <c r="AT659" s="17">
        <v>0.14956337934941799</v>
      </c>
      <c r="AU659" s="17">
        <v>7.6573452626961899E-2</v>
      </c>
    </row>
    <row r="660" spans="2:47" x14ac:dyDescent="0.3">
      <c r="B660" t="s">
        <v>292</v>
      </c>
      <c r="C660" s="17">
        <v>8.0079280301927E-2</v>
      </c>
      <c r="D660" s="17">
        <v>7.7967099791182395E-2</v>
      </c>
      <c r="E660" s="17">
        <v>8.2039201584379606E-2</v>
      </c>
      <c r="F660" s="17"/>
      <c r="G660" s="17">
        <v>8.1503284098221607E-2</v>
      </c>
      <c r="H660" s="17">
        <v>9.7873768889771895E-2</v>
      </c>
      <c r="I660" s="17">
        <v>9.0671896005596705E-2</v>
      </c>
      <c r="J660" s="17">
        <v>8.3896807879002E-2</v>
      </c>
      <c r="K660" s="17">
        <v>5.6255107824779098E-2</v>
      </c>
      <c r="L660" s="17">
        <v>6.8931913410650303E-2</v>
      </c>
      <c r="M660" s="17"/>
      <c r="N660" s="17">
        <v>6.5781188520661005E-2</v>
      </c>
      <c r="O660" s="17">
        <v>7.3162771771543095E-2</v>
      </c>
      <c r="P660" s="17">
        <v>9.6118777476350406E-2</v>
      </c>
      <c r="Q660" s="17">
        <v>8.6987970912292698E-2</v>
      </c>
      <c r="R660" s="17"/>
      <c r="S660" s="17">
        <v>0.110010661166491</v>
      </c>
      <c r="T660" s="17">
        <v>8.0634356820002098E-2</v>
      </c>
      <c r="U660" s="17">
        <v>0.100643008511327</v>
      </c>
      <c r="V660" s="17">
        <v>9.9649672734283198E-2</v>
      </c>
      <c r="W660" s="17">
        <v>9.6978802963967395E-2</v>
      </c>
      <c r="X660" s="17">
        <v>5.1850253734828898E-2</v>
      </c>
      <c r="Y660" s="17">
        <v>5.1693537485119699E-2</v>
      </c>
      <c r="Z660" s="17">
        <v>7.9499327120300695E-2</v>
      </c>
      <c r="AA660" s="17">
        <v>7.0210072751254904E-2</v>
      </c>
      <c r="AB660" s="17">
        <v>4.7981905666041498E-2</v>
      </c>
      <c r="AC660" s="17">
        <v>6.3800758714328998E-2</v>
      </c>
      <c r="AD660" s="17">
        <v>0.105698633834361</v>
      </c>
      <c r="AE660" s="17"/>
      <c r="AF660" s="17">
        <v>8.1272044741751898E-2</v>
      </c>
      <c r="AG660" s="17">
        <v>7.8686615420111294E-2</v>
      </c>
      <c r="AH660" s="17"/>
      <c r="AI660" s="17">
        <v>8.51977522950461E-2</v>
      </c>
      <c r="AJ660" s="17">
        <v>7.7524316643653807E-2</v>
      </c>
      <c r="AK660" s="17"/>
      <c r="AL660" s="17">
        <v>7.7036754786273698E-2</v>
      </c>
      <c r="AM660" s="17">
        <v>8.0783841752571806E-2</v>
      </c>
      <c r="AN660" s="17"/>
      <c r="AO660" s="17">
        <v>0.103295432533713</v>
      </c>
      <c r="AP660" s="17">
        <v>7.80557140180871E-2</v>
      </c>
      <c r="AQ660" s="17"/>
      <c r="AR660" s="17">
        <v>0.102803100799398</v>
      </c>
      <c r="AS660" s="17">
        <v>7.4928879978472501E-2</v>
      </c>
      <c r="AT660" s="17">
        <v>6.9930229472910693E-2</v>
      </c>
      <c r="AU660" s="17">
        <v>5.2995693844594301E-2</v>
      </c>
    </row>
    <row r="661" spans="2:47" x14ac:dyDescent="0.3">
      <c r="B661" t="s">
        <v>293</v>
      </c>
      <c r="C661" s="17">
        <v>2.61065695449068E-2</v>
      </c>
      <c r="D661" s="17">
        <v>2.8001595660169701E-2</v>
      </c>
      <c r="E661" s="17">
        <v>2.43593553786948E-2</v>
      </c>
      <c r="F661" s="17"/>
      <c r="G661" s="17">
        <v>3.8297638993301998E-2</v>
      </c>
      <c r="H661" s="17">
        <v>4.96728134564072E-2</v>
      </c>
      <c r="I661" s="17">
        <v>1.32810485582256E-2</v>
      </c>
      <c r="J661" s="17">
        <v>1.97202848047143E-2</v>
      </c>
      <c r="K661" s="17">
        <v>1.13683454840916E-2</v>
      </c>
      <c r="L661" s="17">
        <v>2.43765039120237E-2</v>
      </c>
      <c r="M661" s="17"/>
      <c r="N661" s="17">
        <v>3.2236621340249599E-2</v>
      </c>
      <c r="O661" s="17">
        <v>1.6108541068032101E-2</v>
      </c>
      <c r="P661" s="17">
        <v>2.4398706318631998E-2</v>
      </c>
      <c r="Q661" s="17">
        <v>3.08871921816967E-2</v>
      </c>
      <c r="R661" s="17"/>
      <c r="S661" s="17">
        <v>3.34670320916702E-2</v>
      </c>
      <c r="T661" s="17">
        <v>3.2662602298654399E-2</v>
      </c>
      <c r="U661" s="17">
        <v>3.15271595925068E-2</v>
      </c>
      <c r="V661" s="17">
        <v>1.56798558793085E-2</v>
      </c>
      <c r="W661" s="17">
        <v>1.9724491772689E-2</v>
      </c>
      <c r="X661" s="17">
        <v>2.9221449806393299E-2</v>
      </c>
      <c r="Y661" s="17">
        <v>2.1502903243762899E-2</v>
      </c>
      <c r="Z661" s="17">
        <v>4.1509313939227403E-2</v>
      </c>
      <c r="AA661" s="17">
        <v>2.3427571855271001E-2</v>
      </c>
      <c r="AB661" s="17">
        <v>1.5439280976435E-2</v>
      </c>
      <c r="AC661" s="17">
        <v>2.93969677999435E-2</v>
      </c>
      <c r="AD661" s="17">
        <v>1.3803454463449801E-2</v>
      </c>
      <c r="AE661" s="17"/>
      <c r="AF661" s="17">
        <v>2.95650123082698E-2</v>
      </c>
      <c r="AG661" s="17">
        <v>2.0689758225356399E-2</v>
      </c>
      <c r="AH661" s="17"/>
      <c r="AI661" s="17">
        <v>2.7903131221473101E-2</v>
      </c>
      <c r="AJ661" s="17">
        <v>2.5209788279004899E-2</v>
      </c>
      <c r="AK661" s="17"/>
      <c r="AL661" s="17">
        <v>2.1761175122934202E-2</v>
      </c>
      <c r="AM661" s="17">
        <v>2.7112837982695499E-2</v>
      </c>
      <c r="AN661" s="17"/>
      <c r="AO661" s="17">
        <v>2.5504125560326298E-2</v>
      </c>
      <c r="AP661" s="17">
        <v>2.6159079768088001E-2</v>
      </c>
      <c r="AQ661" s="17"/>
      <c r="AR661" s="17">
        <v>3.4008991214593998E-2</v>
      </c>
      <c r="AS661" s="17">
        <v>2.44727424528586E-2</v>
      </c>
      <c r="AT661" s="17">
        <v>1.8735186736254999E-2</v>
      </c>
      <c r="AU661" s="17">
        <v>2.44229904639446E-2</v>
      </c>
    </row>
    <row r="662" spans="2:47" x14ac:dyDescent="0.3">
      <c r="B662" t="s">
        <v>294</v>
      </c>
      <c r="C662" s="17">
        <v>0.351091008524198</v>
      </c>
      <c r="D662" s="17">
        <v>0.29232203774462501</v>
      </c>
      <c r="E662" s="17">
        <v>0.40791873845909699</v>
      </c>
      <c r="F662" s="17"/>
      <c r="G662" s="17">
        <v>0.39623277148412001</v>
      </c>
      <c r="H662" s="17">
        <v>0.37431511475262402</v>
      </c>
      <c r="I662" s="17">
        <v>0.39264946506452297</v>
      </c>
      <c r="J662" s="17">
        <v>0.36427858211529801</v>
      </c>
      <c r="K662" s="17">
        <v>0.32246650720987902</v>
      </c>
      <c r="L662" s="17">
        <v>0.27706556661261</v>
      </c>
      <c r="M662" s="17"/>
      <c r="N662" s="17">
        <v>0.325903031688833</v>
      </c>
      <c r="O662" s="17">
        <v>0.37815671168571702</v>
      </c>
      <c r="P662" s="17">
        <v>0.353345896670614</v>
      </c>
      <c r="Q662" s="17">
        <v>0.34963535042085703</v>
      </c>
      <c r="R662" s="17"/>
      <c r="S662" s="17">
        <v>0.29069456342313199</v>
      </c>
      <c r="T662" s="17">
        <v>0.365694641586705</v>
      </c>
      <c r="U662" s="17">
        <v>0.38015470548987701</v>
      </c>
      <c r="V662" s="17">
        <v>0.35251486394586501</v>
      </c>
      <c r="W662" s="17">
        <v>0.36224963930965298</v>
      </c>
      <c r="X662" s="17">
        <v>0.35401185935976398</v>
      </c>
      <c r="Y662" s="17">
        <v>0.39625531789111001</v>
      </c>
      <c r="Z662" s="17">
        <v>0.34996943928607599</v>
      </c>
      <c r="AA662" s="17">
        <v>0.35782129373674898</v>
      </c>
      <c r="AB662" s="17">
        <v>0.33255504190356799</v>
      </c>
      <c r="AC662" s="17">
        <v>0.36547299923028997</v>
      </c>
      <c r="AD662" s="17">
        <v>0.34080496293700402</v>
      </c>
      <c r="AE662" s="17"/>
      <c r="AF662" s="17">
        <v>0.31757311802100702</v>
      </c>
      <c r="AG662" s="17">
        <v>0.39675696045801701</v>
      </c>
      <c r="AH662" s="17"/>
      <c r="AI662" s="17">
        <v>0.35011396004418799</v>
      </c>
      <c r="AJ662" s="17">
        <v>0.35157871723143502</v>
      </c>
      <c r="AK662" s="17"/>
      <c r="AL662" s="17">
        <v>0.37254325457273602</v>
      </c>
      <c r="AM662" s="17">
        <v>0.34612328499393202</v>
      </c>
      <c r="AN662" s="17"/>
      <c r="AO662" s="17">
        <v>0.38174925341400201</v>
      </c>
      <c r="AP662" s="17">
        <v>0.34841877455272302</v>
      </c>
      <c r="AQ662" s="17"/>
      <c r="AR662" s="17">
        <v>0.39665314165985199</v>
      </c>
      <c r="AS662" s="17">
        <v>0.30279820592358397</v>
      </c>
      <c r="AT662" s="17">
        <v>0.41130642129456702</v>
      </c>
      <c r="AU662" s="17">
        <v>0.194307302940641</v>
      </c>
    </row>
    <row r="663" spans="2:47" x14ac:dyDescent="0.3">
      <c r="B663" t="s">
        <v>295</v>
      </c>
      <c r="C663" s="17">
        <v>0.196915247776797</v>
      </c>
      <c r="D663" s="17">
        <v>0.20123277904567899</v>
      </c>
      <c r="E663" s="17">
        <v>0.193457580065127</v>
      </c>
      <c r="F663" s="17"/>
      <c r="G663" s="17">
        <v>0.158718520392127</v>
      </c>
      <c r="H663" s="17">
        <v>0.12865414079658199</v>
      </c>
      <c r="I663" s="17">
        <v>0.155518231214305</v>
      </c>
      <c r="J663" s="17">
        <v>0.196354821571637</v>
      </c>
      <c r="K663" s="17">
        <v>0.23908374250755399</v>
      </c>
      <c r="L663" s="17">
        <v>0.283476405854516</v>
      </c>
      <c r="M663" s="17"/>
      <c r="N663" s="17">
        <v>0.20588331127797199</v>
      </c>
      <c r="O663" s="17">
        <v>0.182059603318904</v>
      </c>
      <c r="P663" s="17">
        <v>0.20514850011185801</v>
      </c>
      <c r="Q663" s="17">
        <v>0.19595433172617199</v>
      </c>
      <c r="R663" s="17"/>
      <c r="S663" s="17">
        <v>0.19261452442171501</v>
      </c>
      <c r="T663" s="17">
        <v>0.18811992610165901</v>
      </c>
      <c r="U663" s="17">
        <v>0.18070466894181</v>
      </c>
      <c r="V663" s="17">
        <v>0.15855888470704499</v>
      </c>
      <c r="W663" s="17">
        <v>0.19609249993212</v>
      </c>
      <c r="X663" s="17">
        <v>0.18360090159684</v>
      </c>
      <c r="Y663" s="17">
        <v>0.180921876748532</v>
      </c>
      <c r="Z663" s="17">
        <v>0.18768335985517001</v>
      </c>
      <c r="AA663" s="17">
        <v>0.21813886923770001</v>
      </c>
      <c r="AB663" s="17">
        <v>0.23316671308892101</v>
      </c>
      <c r="AC663" s="17">
        <v>0.22418819826016101</v>
      </c>
      <c r="AD663" s="17">
        <v>0.27815095113812699</v>
      </c>
      <c r="AE663" s="17"/>
      <c r="AF663" s="17">
        <v>0.20959888992039</v>
      </c>
      <c r="AG663" s="17">
        <v>0.18111082567387399</v>
      </c>
      <c r="AH663" s="17"/>
      <c r="AI663" s="17">
        <v>0.15302373504014599</v>
      </c>
      <c r="AJ663" s="17">
        <v>0.218824368330652</v>
      </c>
      <c r="AK663" s="17"/>
      <c r="AL663" s="17">
        <v>0.16154534237336099</v>
      </c>
      <c r="AM663" s="17">
        <v>0.20510590114420499</v>
      </c>
      <c r="AN663" s="17"/>
      <c r="AO663" s="17">
        <v>0.13928189608629199</v>
      </c>
      <c r="AP663" s="17">
        <v>0.201938686033974</v>
      </c>
      <c r="AQ663" s="17"/>
      <c r="AR663" s="17">
        <v>0.112409861936469</v>
      </c>
      <c r="AS663" s="17">
        <v>0.25364227518666299</v>
      </c>
      <c r="AT663" s="17">
        <v>0.17032492278731501</v>
      </c>
      <c r="AU663" s="17">
        <v>0.36696519398924499</v>
      </c>
    </row>
    <row r="664" spans="2:47" x14ac:dyDescent="0.3">
      <c r="B664" t="s">
        <v>155</v>
      </c>
      <c r="C664" s="17">
        <v>9.8520643166460101E-2</v>
      </c>
      <c r="D664" s="17">
        <v>0.101517143191062</v>
      </c>
      <c r="E664" s="17">
        <v>9.5439250404018003E-2</v>
      </c>
      <c r="F664" s="17"/>
      <c r="G664" s="17">
        <v>4.46209568743232E-2</v>
      </c>
      <c r="H664" s="17">
        <v>5.4698710617399102E-2</v>
      </c>
      <c r="I664" s="17">
        <v>7.3577672457809107E-2</v>
      </c>
      <c r="J664" s="17">
        <v>9.3948185137426504E-2</v>
      </c>
      <c r="K664" s="17">
        <v>0.15527410873936401</v>
      </c>
      <c r="L664" s="17">
        <v>0.155749303960875</v>
      </c>
      <c r="M664" s="17"/>
      <c r="N664" s="17">
        <v>0.101266797006814</v>
      </c>
      <c r="O664" s="17">
        <v>0.11443949722935</v>
      </c>
      <c r="P664" s="17">
        <v>6.53450585221719E-2</v>
      </c>
      <c r="Q664" s="17">
        <v>0.10749911623297</v>
      </c>
      <c r="R664" s="17"/>
      <c r="S664" s="17">
        <v>7.5204752945588704E-2</v>
      </c>
      <c r="T664" s="17">
        <v>0.101343951854588</v>
      </c>
      <c r="U664" s="17">
        <v>0.10696016712902801</v>
      </c>
      <c r="V664" s="17">
        <v>0.113388152222773</v>
      </c>
      <c r="W664" s="17">
        <v>8.6980710912985704E-2</v>
      </c>
      <c r="X664" s="17">
        <v>9.9651289963948397E-2</v>
      </c>
      <c r="Y664" s="17">
        <v>0.116674815795132</v>
      </c>
      <c r="Z664" s="17">
        <v>6.2548357271640195E-2</v>
      </c>
      <c r="AA664" s="17">
        <v>0.11012747280505</v>
      </c>
      <c r="AB664" s="17">
        <v>0.11481896289980401</v>
      </c>
      <c r="AC664" s="17">
        <v>9.7819125465225906E-2</v>
      </c>
      <c r="AD664" s="17">
        <v>6.0749959746504503E-2</v>
      </c>
      <c r="AE664" s="17"/>
      <c r="AF664" s="17">
        <v>0.10604928369384101</v>
      </c>
      <c r="AG664" s="17">
        <v>8.5422994253272405E-2</v>
      </c>
      <c r="AH664" s="17"/>
      <c r="AI664" s="17">
        <v>9.1969312161655506E-2</v>
      </c>
      <c r="AJ664" s="17">
        <v>0.101790840337236</v>
      </c>
      <c r="AK664" s="17"/>
      <c r="AL664" s="17">
        <v>9.3995195002568005E-2</v>
      </c>
      <c r="AM664" s="17">
        <v>9.9568606875150595E-2</v>
      </c>
      <c r="AN664" s="17"/>
      <c r="AO664" s="17">
        <v>9.3730497251522105E-2</v>
      </c>
      <c r="AP664" s="17">
        <v>9.8938161869446206E-2</v>
      </c>
      <c r="AQ664" s="17"/>
      <c r="AR664" s="17">
        <v>5.2757089721334999E-2</v>
      </c>
      <c r="AS664" s="17">
        <v>0.111860459799138</v>
      </c>
      <c r="AT664" s="17">
        <v>0.10524973939170799</v>
      </c>
      <c r="AU664" s="17">
        <v>0.17652185680422899</v>
      </c>
    </row>
    <row r="665" spans="2:47" x14ac:dyDescent="0.3"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  <c r="AC665" s="17"/>
      <c r="AD665" s="17"/>
      <c r="AE665" s="17"/>
      <c r="AF665" s="17"/>
      <c r="AG665" s="17"/>
      <c r="AH665" s="17"/>
      <c r="AI665" s="17"/>
      <c r="AJ665" s="17"/>
      <c r="AK665" s="17"/>
      <c r="AL665" s="17"/>
      <c r="AM665" s="17"/>
      <c r="AN665" s="17"/>
      <c r="AO665" s="17"/>
      <c r="AP665" s="17"/>
      <c r="AQ665" s="17"/>
      <c r="AR665" s="17"/>
      <c r="AS665" s="17"/>
      <c r="AT665" s="17"/>
      <c r="AU665" s="17"/>
    </row>
    <row r="666" spans="2:47" x14ac:dyDescent="0.3">
      <c r="B666" s="6" t="s">
        <v>298</v>
      </c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  <c r="AC666" s="17"/>
      <c r="AD666" s="17"/>
      <c r="AE666" s="17"/>
      <c r="AF666" s="17"/>
      <c r="AG666" s="17"/>
      <c r="AH666" s="17"/>
      <c r="AI666" s="17"/>
      <c r="AJ666" s="17"/>
      <c r="AK666" s="17"/>
      <c r="AL666" s="17"/>
      <c r="AM666" s="17"/>
      <c r="AN666" s="17"/>
      <c r="AO666" s="17"/>
      <c r="AP666" s="17"/>
      <c r="AQ666" s="17"/>
      <c r="AR666" s="17"/>
      <c r="AS666" s="17"/>
      <c r="AT666" s="17"/>
      <c r="AU666" s="17"/>
    </row>
    <row r="667" spans="2:47" x14ac:dyDescent="0.3">
      <c r="B667" s="24" t="s">
        <v>71</v>
      </c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  <c r="AB667" s="17"/>
      <c r="AC667" s="17"/>
      <c r="AD667" s="17"/>
      <c r="AE667" s="17"/>
      <c r="AF667" s="17"/>
      <c r="AG667" s="17"/>
      <c r="AH667" s="17"/>
      <c r="AI667" s="17"/>
      <c r="AJ667" s="17"/>
      <c r="AK667" s="17"/>
      <c r="AL667" s="17"/>
      <c r="AM667" s="17"/>
      <c r="AN667" s="17"/>
      <c r="AO667" s="17"/>
      <c r="AP667" s="17"/>
      <c r="AQ667" s="17"/>
      <c r="AR667" s="17"/>
      <c r="AS667" s="17"/>
      <c r="AT667" s="17"/>
      <c r="AU667" s="17"/>
    </row>
    <row r="668" spans="2:47" x14ac:dyDescent="0.3">
      <c r="B668" t="s">
        <v>289</v>
      </c>
      <c r="C668" s="17">
        <v>0.14794226587602999</v>
      </c>
      <c r="D668" s="17">
        <v>0.24814215496004499</v>
      </c>
      <c r="E668" s="17">
        <v>5.08671115695414E-2</v>
      </c>
      <c r="F668" s="17"/>
      <c r="G668" s="17">
        <v>0.123639840966038</v>
      </c>
      <c r="H668" s="17">
        <v>0.173400726191687</v>
      </c>
      <c r="I668" s="17">
        <v>0.15572192092991399</v>
      </c>
      <c r="J668" s="17">
        <v>0.14108785893624701</v>
      </c>
      <c r="K668" s="17">
        <v>0.15348611204875301</v>
      </c>
      <c r="L668" s="17">
        <v>0.138874876758107</v>
      </c>
      <c r="M668" s="17"/>
      <c r="N668" s="17">
        <v>0.17977804140724499</v>
      </c>
      <c r="O668" s="17">
        <v>0.13538424817540601</v>
      </c>
      <c r="P668" s="17">
        <v>0.146391678003228</v>
      </c>
      <c r="Q668" s="17">
        <v>0.12737165630658001</v>
      </c>
      <c r="R668" s="17"/>
      <c r="S668" s="17">
        <v>0.16526283972719699</v>
      </c>
      <c r="T668" s="17">
        <v>0.110997691895941</v>
      </c>
      <c r="U668" s="17">
        <v>0.130277708994053</v>
      </c>
      <c r="V668" s="17">
        <v>0.168269369334235</v>
      </c>
      <c r="W668" s="17">
        <v>0.13860207405274499</v>
      </c>
      <c r="X668" s="17">
        <v>0.15106392904094601</v>
      </c>
      <c r="Y668" s="17">
        <v>0.14970326932488501</v>
      </c>
      <c r="Z668" s="17">
        <v>0.15900989010785499</v>
      </c>
      <c r="AA668" s="17">
        <v>0.121812418207915</v>
      </c>
      <c r="AB668" s="17">
        <v>0.14133944375045401</v>
      </c>
      <c r="AC668" s="17">
        <v>0.190225311316531</v>
      </c>
      <c r="AD668" s="17">
        <v>0.25135498372617698</v>
      </c>
      <c r="AE668" s="17"/>
      <c r="AF668" s="17">
        <v>0.16739145535174699</v>
      </c>
      <c r="AG668" s="17">
        <v>0.122838684892976</v>
      </c>
      <c r="AH668" s="17"/>
      <c r="AI668" s="17">
        <v>0.19283700546350699</v>
      </c>
      <c r="AJ668" s="17">
        <v>0.12553236928035799</v>
      </c>
      <c r="AK668" s="17"/>
      <c r="AL668" s="17">
        <v>0.18962769620754999</v>
      </c>
      <c r="AM668" s="17">
        <v>0.138289118477916</v>
      </c>
      <c r="AN668" s="17"/>
      <c r="AO668" s="17">
        <v>0.22543311423596299</v>
      </c>
      <c r="AP668" s="17">
        <v>0.141188008474469</v>
      </c>
      <c r="AQ668" s="17"/>
      <c r="AR668" s="17">
        <v>0.16484140762671401</v>
      </c>
      <c r="AS668" s="17">
        <v>0.18178449721788201</v>
      </c>
      <c r="AT668" s="17">
        <v>0.101063393387261</v>
      </c>
      <c r="AU668" s="17">
        <v>0.14486407078411301</v>
      </c>
    </row>
    <row r="669" spans="2:47" x14ac:dyDescent="0.3">
      <c r="B669" t="s">
        <v>290</v>
      </c>
      <c r="C669" s="17">
        <v>3.9199036145810801E-2</v>
      </c>
      <c r="D669" s="17">
        <v>4.5237850766598101E-2</v>
      </c>
      <c r="E669" s="17">
        <v>3.30029608583279E-2</v>
      </c>
      <c r="F669" s="17"/>
      <c r="G669" s="17">
        <v>5.6644492551033002E-2</v>
      </c>
      <c r="H669" s="17">
        <v>3.8092565522029401E-2</v>
      </c>
      <c r="I669" s="17">
        <v>3.0312423814480599E-2</v>
      </c>
      <c r="J669" s="17">
        <v>2.3391879370385001E-2</v>
      </c>
      <c r="K669" s="17">
        <v>4.1767545788246402E-2</v>
      </c>
      <c r="L669" s="17">
        <v>4.6868918360709701E-2</v>
      </c>
      <c r="M669" s="17"/>
      <c r="N669" s="17">
        <v>3.8983699547836301E-2</v>
      </c>
      <c r="O669" s="17">
        <v>4.0950647670625E-2</v>
      </c>
      <c r="P669" s="17">
        <v>3.6429712125539797E-2</v>
      </c>
      <c r="Q669" s="17">
        <v>3.8216971400645901E-2</v>
      </c>
      <c r="R669" s="17"/>
      <c r="S669" s="17">
        <v>3.7003696295155097E-2</v>
      </c>
      <c r="T669" s="17">
        <v>4.98203496266219E-2</v>
      </c>
      <c r="U669" s="17">
        <v>3.5421119048712098E-2</v>
      </c>
      <c r="V669" s="17">
        <v>2.8740527014102801E-2</v>
      </c>
      <c r="W669" s="17">
        <v>5.1965837843865902E-2</v>
      </c>
      <c r="X669" s="17">
        <v>4.77869645695446E-2</v>
      </c>
      <c r="Y669" s="17">
        <v>2.8049818301294101E-2</v>
      </c>
      <c r="Z669" s="17">
        <v>3.0737623317938001E-2</v>
      </c>
      <c r="AA669" s="17">
        <v>3.1085839329853902E-2</v>
      </c>
      <c r="AB669" s="17">
        <v>5.4831510791238797E-2</v>
      </c>
      <c r="AC669" s="17">
        <v>2.19623411148018E-2</v>
      </c>
      <c r="AD669" s="17">
        <v>4.1912501183545399E-2</v>
      </c>
      <c r="AE669" s="17"/>
      <c r="AF669" s="17">
        <v>4.4381464712338399E-2</v>
      </c>
      <c r="AG669" s="17">
        <v>3.1139864474618702E-2</v>
      </c>
      <c r="AH669" s="17"/>
      <c r="AI669" s="17">
        <v>3.5918444351074899E-2</v>
      </c>
      <c r="AJ669" s="17">
        <v>4.0836593765437697E-2</v>
      </c>
      <c r="AK669" s="17"/>
      <c r="AL669" s="17">
        <v>3.7519798636288001E-2</v>
      </c>
      <c r="AM669" s="17">
        <v>3.9587899282569901E-2</v>
      </c>
      <c r="AN669" s="17"/>
      <c r="AO669" s="17">
        <v>4.0362028917359197E-2</v>
      </c>
      <c r="AP669" s="17">
        <v>3.9097667368704299E-2</v>
      </c>
      <c r="AQ669" s="17"/>
      <c r="AR669" s="17">
        <v>4.69919045574873E-2</v>
      </c>
      <c r="AS669" s="17">
        <v>4.25817148948427E-2</v>
      </c>
      <c r="AT669" s="17">
        <v>2.39286348258138E-2</v>
      </c>
      <c r="AU669" s="17">
        <v>4.5609239757119599E-2</v>
      </c>
    </row>
    <row r="670" spans="2:47" x14ac:dyDescent="0.3">
      <c r="B670" t="s">
        <v>291</v>
      </c>
      <c r="C670" s="17">
        <v>0.33950637607347101</v>
      </c>
      <c r="D670" s="17">
        <v>0.27837396626358502</v>
      </c>
      <c r="E670" s="17">
        <v>0.39898637137728499</v>
      </c>
      <c r="F670" s="17"/>
      <c r="G670" s="17">
        <v>0.29555107342306702</v>
      </c>
      <c r="H670" s="17">
        <v>0.34629753332970498</v>
      </c>
      <c r="I670" s="17">
        <v>0.36464078601538302</v>
      </c>
      <c r="J670" s="17">
        <v>0.38186433048801199</v>
      </c>
      <c r="K670" s="17">
        <v>0.33925356844486498</v>
      </c>
      <c r="L670" s="17">
        <v>0.30849053786368502</v>
      </c>
      <c r="M670" s="17"/>
      <c r="N670" s="17">
        <v>0.37002929562703202</v>
      </c>
      <c r="O670" s="17">
        <v>0.35599289236431603</v>
      </c>
      <c r="P670" s="17">
        <v>0.30526999794140702</v>
      </c>
      <c r="Q670" s="17">
        <v>0.320041403722093</v>
      </c>
      <c r="R670" s="17"/>
      <c r="S670" s="17">
        <v>0.34990484752752199</v>
      </c>
      <c r="T670" s="17">
        <v>0.36657303395208501</v>
      </c>
      <c r="U670" s="17">
        <v>0.35803090475992999</v>
      </c>
      <c r="V670" s="17">
        <v>0.30458387217287503</v>
      </c>
      <c r="W670" s="17">
        <v>0.33153806595120899</v>
      </c>
      <c r="X670" s="17">
        <v>0.30499517936707599</v>
      </c>
      <c r="Y670" s="17">
        <v>0.38569855265294001</v>
      </c>
      <c r="Z670" s="17">
        <v>0.29961199213753897</v>
      </c>
      <c r="AA670" s="17">
        <v>0.35604812290973498</v>
      </c>
      <c r="AB670" s="17">
        <v>0.32545278593726701</v>
      </c>
      <c r="AC670" s="17">
        <v>0.29357158631654301</v>
      </c>
      <c r="AD670" s="17">
        <v>0.33885512023872899</v>
      </c>
      <c r="AE670" s="17"/>
      <c r="AF670" s="17">
        <v>0.33948435105188401</v>
      </c>
      <c r="AG670" s="17">
        <v>0.34228785346775698</v>
      </c>
      <c r="AH670" s="17"/>
      <c r="AI670" s="17">
        <v>0.34747364758028099</v>
      </c>
      <c r="AJ670" s="17">
        <v>0.33552939052331898</v>
      </c>
      <c r="AK670" s="17"/>
      <c r="AL670" s="17">
        <v>0.35327464728281299</v>
      </c>
      <c r="AM670" s="17">
        <v>0.33631804023660899</v>
      </c>
      <c r="AN670" s="17"/>
      <c r="AO670" s="17">
        <v>0.31041610559274202</v>
      </c>
      <c r="AP670" s="17">
        <v>0.34204194225794798</v>
      </c>
      <c r="AQ670" s="17"/>
      <c r="AR670" s="17">
        <v>0.36469224041019699</v>
      </c>
      <c r="AS670" s="17">
        <v>0.29895811496590102</v>
      </c>
      <c r="AT670" s="17">
        <v>0.40637800096709897</v>
      </c>
      <c r="AU670" s="17">
        <v>0.20671656980383399</v>
      </c>
    </row>
    <row r="671" spans="2:47" x14ac:dyDescent="0.3">
      <c r="B671" t="s">
        <v>292</v>
      </c>
      <c r="C671" s="17">
        <v>0.12050368112915</v>
      </c>
      <c r="D671" s="17">
        <v>0.110030228438678</v>
      </c>
      <c r="E671" s="17">
        <v>0.13063154688404299</v>
      </c>
      <c r="F671" s="17"/>
      <c r="G671" s="17">
        <v>8.9716929698545098E-2</v>
      </c>
      <c r="H671" s="17">
        <v>0.105361298878742</v>
      </c>
      <c r="I671" s="17">
        <v>0.124229228903375</v>
      </c>
      <c r="J671" s="17">
        <v>0.117498658827632</v>
      </c>
      <c r="K671" s="17">
        <v>0.11244733274713201</v>
      </c>
      <c r="L671" s="17">
        <v>0.15795582841372499</v>
      </c>
      <c r="M671" s="17"/>
      <c r="N671" s="17">
        <v>0.100363209912793</v>
      </c>
      <c r="O671" s="17">
        <v>0.110113649973149</v>
      </c>
      <c r="P671" s="17">
        <v>0.144105120127444</v>
      </c>
      <c r="Q671" s="17">
        <v>0.133178207706763</v>
      </c>
      <c r="R671" s="17"/>
      <c r="S671" s="17">
        <v>0.11805799747276099</v>
      </c>
      <c r="T671" s="17">
        <v>0.13399552303328</v>
      </c>
      <c r="U671" s="17">
        <v>0.170132020287068</v>
      </c>
      <c r="V671" s="17">
        <v>0.131473186557927</v>
      </c>
      <c r="W671" s="17">
        <v>9.7380495378660503E-2</v>
      </c>
      <c r="X671" s="17">
        <v>8.2933342092795001E-2</v>
      </c>
      <c r="Y671" s="17">
        <v>0.12172998369895199</v>
      </c>
      <c r="Z671" s="17">
        <v>0.110889439398649</v>
      </c>
      <c r="AA671" s="17">
        <v>0.123202388660146</v>
      </c>
      <c r="AB671" s="17">
        <v>0.104915143382369</v>
      </c>
      <c r="AC671" s="17">
        <v>0.13427565700021099</v>
      </c>
      <c r="AD671" s="17">
        <v>9.8081287368568998E-2</v>
      </c>
      <c r="AE671" s="17"/>
      <c r="AF671" s="17">
        <v>0.12388078742757901</v>
      </c>
      <c r="AG671" s="17">
        <v>0.113989697724775</v>
      </c>
      <c r="AH671" s="17"/>
      <c r="AI671" s="17">
        <v>0.115501341732169</v>
      </c>
      <c r="AJ671" s="17">
        <v>0.123000675424091</v>
      </c>
      <c r="AK671" s="17"/>
      <c r="AL671" s="17">
        <v>0.119377679927513</v>
      </c>
      <c r="AM671" s="17">
        <v>0.12076443064003201</v>
      </c>
      <c r="AN671" s="17"/>
      <c r="AO671" s="17">
        <v>9.7894193122458895E-2</v>
      </c>
      <c r="AP671" s="17">
        <v>0.12247436934520101</v>
      </c>
      <c r="AQ671" s="17"/>
      <c r="AR671" s="17">
        <v>0.11389804397825699</v>
      </c>
      <c r="AS671" s="17">
        <v>0.14835309543339301</v>
      </c>
      <c r="AT671" s="17">
        <v>0.105196063669293</v>
      </c>
      <c r="AU671" s="17">
        <v>0.121027417794351</v>
      </c>
    </row>
    <row r="672" spans="2:47" x14ac:dyDescent="0.3">
      <c r="B672" t="s">
        <v>293</v>
      </c>
      <c r="C672" s="17">
        <v>3.8414503480833702E-2</v>
      </c>
      <c r="D672" s="17">
        <v>3.5707981024695003E-2</v>
      </c>
      <c r="E672" s="17">
        <v>4.11980431125583E-2</v>
      </c>
      <c r="F672" s="17"/>
      <c r="G672" s="17">
        <v>7.0361868519871598E-2</v>
      </c>
      <c r="H672" s="17">
        <v>4.8716585636947099E-2</v>
      </c>
      <c r="I672" s="17">
        <v>2.92062840713436E-2</v>
      </c>
      <c r="J672" s="17">
        <v>2.6375492897928399E-2</v>
      </c>
      <c r="K672" s="17">
        <v>2.0247595238019601E-2</v>
      </c>
      <c r="L672" s="17">
        <v>3.8314672751527903E-2</v>
      </c>
      <c r="M672" s="17"/>
      <c r="N672" s="17">
        <v>4.6573370577055101E-2</v>
      </c>
      <c r="O672" s="17">
        <v>2.51281792812647E-2</v>
      </c>
      <c r="P672" s="17">
        <v>4.45693632734099E-2</v>
      </c>
      <c r="Q672" s="17">
        <v>3.8558074101914502E-2</v>
      </c>
      <c r="R672" s="17"/>
      <c r="S672" s="17">
        <v>5.2632568675223798E-2</v>
      </c>
      <c r="T672" s="17">
        <v>3.5813051062147203E-2</v>
      </c>
      <c r="U672" s="17">
        <v>3.2845900383737803E-2</v>
      </c>
      <c r="V672" s="17">
        <v>2.68477222474354E-2</v>
      </c>
      <c r="W672" s="17">
        <v>3.53181484584097E-2</v>
      </c>
      <c r="X672" s="17">
        <v>4.2123513332880398E-2</v>
      </c>
      <c r="Y672" s="17">
        <v>3.1392205849128198E-2</v>
      </c>
      <c r="Z672" s="17">
        <v>4.45042915578681E-2</v>
      </c>
      <c r="AA672" s="17">
        <v>4.6829113252800397E-2</v>
      </c>
      <c r="AB672" s="17">
        <v>3.9811787538278402E-2</v>
      </c>
      <c r="AC672" s="17">
        <v>3.03849510121669E-2</v>
      </c>
      <c r="AD672" s="17">
        <v>1.8060196126939699E-2</v>
      </c>
      <c r="AE672" s="17"/>
      <c r="AF672" s="17">
        <v>3.5828413676122897E-2</v>
      </c>
      <c r="AG672" s="17">
        <v>4.2162831739023798E-2</v>
      </c>
      <c r="AH672" s="17"/>
      <c r="AI672" s="17">
        <v>3.7084751332669703E-2</v>
      </c>
      <c r="AJ672" s="17">
        <v>3.9078269623861697E-2</v>
      </c>
      <c r="AK672" s="17"/>
      <c r="AL672" s="17">
        <v>3.4895043360582099E-2</v>
      </c>
      <c r="AM672" s="17">
        <v>3.9229509276201099E-2</v>
      </c>
      <c r="AN672" s="17"/>
      <c r="AO672" s="17">
        <v>4.4152361206487301E-2</v>
      </c>
      <c r="AP672" s="17">
        <v>3.7914380320062599E-2</v>
      </c>
      <c r="AQ672" s="17"/>
      <c r="AR672" s="17">
        <v>4.5520397559539599E-2</v>
      </c>
      <c r="AS672" s="17">
        <v>4.9764993025411403E-2</v>
      </c>
      <c r="AT672" s="17">
        <v>2.00546648551597E-2</v>
      </c>
      <c r="AU672" s="17">
        <v>3.9263256072422099E-2</v>
      </c>
    </row>
    <row r="673" spans="2:47" x14ac:dyDescent="0.3">
      <c r="B673" t="s">
        <v>294</v>
      </c>
      <c r="C673" s="17">
        <v>0.222071507146369</v>
      </c>
      <c r="D673" s="17">
        <v>0.198897566374415</v>
      </c>
      <c r="E673" s="17">
        <v>0.24470183605248899</v>
      </c>
      <c r="F673" s="17"/>
      <c r="G673" s="17">
        <v>0.28905435631357301</v>
      </c>
      <c r="H673" s="17">
        <v>0.21841175863335999</v>
      </c>
      <c r="I673" s="17">
        <v>0.217312263108034</v>
      </c>
      <c r="J673" s="17">
        <v>0.21808658558230701</v>
      </c>
      <c r="K673" s="17">
        <v>0.20943668635092699</v>
      </c>
      <c r="L673" s="17">
        <v>0.196284270235598</v>
      </c>
      <c r="M673" s="17"/>
      <c r="N673" s="17">
        <v>0.19335279058827701</v>
      </c>
      <c r="O673" s="17">
        <v>0.22347408436011501</v>
      </c>
      <c r="P673" s="17">
        <v>0.23862385409654199</v>
      </c>
      <c r="Q673" s="17">
        <v>0.23944788616895399</v>
      </c>
      <c r="R673" s="17"/>
      <c r="S673" s="17">
        <v>0.20096069528809599</v>
      </c>
      <c r="T673" s="17">
        <v>0.21304926781060601</v>
      </c>
      <c r="U673" s="17">
        <v>0.15930548437290801</v>
      </c>
      <c r="V673" s="17">
        <v>0.28884313293390101</v>
      </c>
      <c r="W673" s="17">
        <v>0.239596032395159</v>
      </c>
      <c r="X673" s="17">
        <v>0.27018607262254102</v>
      </c>
      <c r="Y673" s="17">
        <v>0.21272060583265001</v>
      </c>
      <c r="Z673" s="17">
        <v>0.25936327272923099</v>
      </c>
      <c r="AA673" s="17">
        <v>0.21005665183210101</v>
      </c>
      <c r="AB673" s="17">
        <v>0.22262840659816599</v>
      </c>
      <c r="AC673" s="17">
        <v>0.20239572373200099</v>
      </c>
      <c r="AD673" s="17">
        <v>0.19242055374431999</v>
      </c>
      <c r="AE673" s="17"/>
      <c r="AF673" s="17">
        <v>0.19946657763759801</v>
      </c>
      <c r="AG673" s="17">
        <v>0.25391374954204998</v>
      </c>
      <c r="AH673" s="17"/>
      <c r="AI673" s="17">
        <v>0.205826833870426</v>
      </c>
      <c r="AJ673" s="17">
        <v>0.23018028451515199</v>
      </c>
      <c r="AK673" s="17"/>
      <c r="AL673" s="17">
        <v>0.19330207580661901</v>
      </c>
      <c r="AM673" s="17">
        <v>0.22873368045425799</v>
      </c>
      <c r="AN673" s="17"/>
      <c r="AO673" s="17">
        <v>0.22433258586458599</v>
      </c>
      <c r="AP673" s="17">
        <v>0.22187442700089</v>
      </c>
      <c r="AQ673" s="17"/>
      <c r="AR673" s="17">
        <v>0.22918154661927301</v>
      </c>
      <c r="AS673" s="17">
        <v>0.20250138979405999</v>
      </c>
      <c r="AT673" s="17">
        <v>0.246735256683045</v>
      </c>
      <c r="AU673" s="17">
        <v>0.186521597301603</v>
      </c>
    </row>
    <row r="674" spans="2:47" x14ac:dyDescent="0.3">
      <c r="B674" t="s">
        <v>295</v>
      </c>
      <c r="C674" s="17">
        <v>3.6546752298131299E-2</v>
      </c>
      <c r="D674" s="17">
        <v>2.9717207594189401E-2</v>
      </c>
      <c r="E674" s="17">
        <v>4.2710134715125803E-2</v>
      </c>
      <c r="F674" s="17"/>
      <c r="G674" s="17">
        <v>3.50322393955734E-2</v>
      </c>
      <c r="H674" s="17">
        <v>3.1648039829223797E-2</v>
      </c>
      <c r="I674" s="17">
        <v>3.8139412741282998E-2</v>
      </c>
      <c r="J674" s="17">
        <v>3.11162844891547E-2</v>
      </c>
      <c r="K674" s="17">
        <v>3.50958242053565E-2</v>
      </c>
      <c r="L674" s="17">
        <v>4.5600337849909599E-2</v>
      </c>
      <c r="M674" s="17"/>
      <c r="N674" s="17">
        <v>2.3744201647239501E-2</v>
      </c>
      <c r="O674" s="17">
        <v>4.0315199506839802E-2</v>
      </c>
      <c r="P674" s="17">
        <v>4.0871555475719697E-2</v>
      </c>
      <c r="Q674" s="17">
        <v>4.2148196153226403E-2</v>
      </c>
      <c r="R674" s="17"/>
      <c r="S674" s="17">
        <v>3.0202383605648201E-2</v>
      </c>
      <c r="T674" s="17">
        <v>3.4224221464547601E-2</v>
      </c>
      <c r="U674" s="17">
        <v>4.0407269408477199E-2</v>
      </c>
      <c r="V674" s="17">
        <v>1.9360290978240699E-2</v>
      </c>
      <c r="W674" s="17">
        <v>3.7745304903117297E-2</v>
      </c>
      <c r="X674" s="17">
        <v>2.11848284232098E-2</v>
      </c>
      <c r="Y674" s="17">
        <v>3.6884059723327499E-2</v>
      </c>
      <c r="Z674" s="17">
        <v>2.77454494543104E-2</v>
      </c>
      <c r="AA674" s="17">
        <v>5.74862953439376E-2</v>
      </c>
      <c r="AB674" s="17">
        <v>5.2503069145482001E-2</v>
      </c>
      <c r="AC674" s="17">
        <v>4.3120241683959497E-2</v>
      </c>
      <c r="AD674" s="17">
        <v>3.6012713122541798E-2</v>
      </c>
      <c r="AE674" s="17"/>
      <c r="AF674" s="17">
        <v>3.4495001892301702E-2</v>
      </c>
      <c r="AG674" s="17">
        <v>3.9025686401971002E-2</v>
      </c>
      <c r="AH674" s="17"/>
      <c r="AI674" s="17">
        <v>2.28721301009405E-2</v>
      </c>
      <c r="AJ674" s="17">
        <v>4.3372649323924699E-2</v>
      </c>
      <c r="AK674" s="17"/>
      <c r="AL674" s="17">
        <v>2.51696699263457E-2</v>
      </c>
      <c r="AM674" s="17">
        <v>3.9181357536026501E-2</v>
      </c>
      <c r="AN674" s="17"/>
      <c r="AO674" s="17">
        <v>1.48366405072638E-2</v>
      </c>
      <c r="AP674" s="17">
        <v>3.8439049083567101E-2</v>
      </c>
      <c r="AQ674" s="17"/>
      <c r="AR674" s="17">
        <v>1.4886491305142101E-2</v>
      </c>
      <c r="AS674" s="17">
        <v>2.1994210065482901E-2</v>
      </c>
      <c r="AT674" s="17">
        <v>3.0048211628725199E-2</v>
      </c>
      <c r="AU674" s="17">
        <v>0.12958903829367499</v>
      </c>
    </row>
    <row r="675" spans="2:47" x14ac:dyDescent="0.3">
      <c r="B675" t="s">
        <v>155</v>
      </c>
      <c r="C675" s="17">
        <v>5.58158778502039E-2</v>
      </c>
      <c r="D675" s="17">
        <v>5.3893044577794001E-2</v>
      </c>
      <c r="E675" s="17">
        <v>5.7901995430629197E-2</v>
      </c>
      <c r="F675" s="17"/>
      <c r="G675" s="17">
        <v>3.9999199132298803E-2</v>
      </c>
      <c r="H675" s="17">
        <v>3.8071491978306199E-2</v>
      </c>
      <c r="I675" s="17">
        <v>4.0437680416186901E-2</v>
      </c>
      <c r="J675" s="17">
        <v>6.05789094083342E-2</v>
      </c>
      <c r="K675" s="17">
        <v>8.8265335176700405E-2</v>
      </c>
      <c r="L675" s="17">
        <v>6.7610557766738494E-2</v>
      </c>
      <c r="M675" s="17"/>
      <c r="N675" s="17">
        <v>4.7175390692522502E-2</v>
      </c>
      <c r="O675" s="17">
        <v>6.86410986682853E-2</v>
      </c>
      <c r="P675" s="17">
        <v>4.3738718956708798E-2</v>
      </c>
      <c r="Q675" s="17">
        <v>6.1037604439822403E-2</v>
      </c>
      <c r="R675" s="17"/>
      <c r="S675" s="17">
        <v>4.5974971408396799E-2</v>
      </c>
      <c r="T675" s="17">
        <v>5.5526861154771401E-2</v>
      </c>
      <c r="U675" s="17">
        <v>7.3579592745114802E-2</v>
      </c>
      <c r="V675" s="17">
        <v>3.1881898761283098E-2</v>
      </c>
      <c r="W675" s="17">
        <v>6.7854041016833302E-2</v>
      </c>
      <c r="X675" s="17">
        <v>7.9726170551007697E-2</v>
      </c>
      <c r="Y675" s="17">
        <v>3.3821504616822401E-2</v>
      </c>
      <c r="Z675" s="17">
        <v>6.8138041296609095E-2</v>
      </c>
      <c r="AA675" s="17">
        <v>5.34791704635115E-2</v>
      </c>
      <c r="AB675" s="17">
        <v>5.8517852856745503E-2</v>
      </c>
      <c r="AC675" s="17">
        <v>8.4064187823785094E-2</v>
      </c>
      <c r="AD675" s="17">
        <v>2.33026444891772E-2</v>
      </c>
      <c r="AE675" s="17"/>
      <c r="AF675" s="17">
        <v>5.5071948250429298E-2</v>
      </c>
      <c r="AG675" s="17">
        <v>5.4641631756828297E-2</v>
      </c>
      <c r="AH675" s="17"/>
      <c r="AI675" s="17">
        <v>4.2485845568931702E-2</v>
      </c>
      <c r="AJ675" s="17">
        <v>6.2469767543855401E-2</v>
      </c>
      <c r="AK675" s="17"/>
      <c r="AL675" s="17">
        <v>4.6833388852289597E-2</v>
      </c>
      <c r="AM675" s="17">
        <v>5.7895964096386802E-2</v>
      </c>
      <c r="AN675" s="17"/>
      <c r="AO675" s="17">
        <v>4.2572970553139702E-2</v>
      </c>
      <c r="AP675" s="17">
        <v>5.6970156149157701E-2</v>
      </c>
      <c r="AQ675" s="17"/>
      <c r="AR675" s="17">
        <v>1.9987967943389799E-2</v>
      </c>
      <c r="AS675" s="17">
        <v>5.4061984603027198E-2</v>
      </c>
      <c r="AT675" s="17">
        <v>6.6595773983602502E-2</v>
      </c>
      <c r="AU675" s="17">
        <v>0.126408810192883</v>
      </c>
    </row>
    <row r="676" spans="2:47" x14ac:dyDescent="0.3"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  <c r="AC676" s="17"/>
      <c r="AD676" s="17"/>
      <c r="AE676" s="17"/>
      <c r="AF676" s="17"/>
      <c r="AG676" s="17"/>
      <c r="AH676" s="17"/>
      <c r="AI676" s="17"/>
      <c r="AJ676" s="17"/>
      <c r="AK676" s="17"/>
      <c r="AL676" s="17"/>
      <c r="AM676" s="17"/>
      <c r="AN676" s="17"/>
      <c r="AO676" s="17"/>
      <c r="AP676" s="17"/>
      <c r="AQ676" s="17"/>
      <c r="AR676" s="17"/>
      <c r="AS676" s="17"/>
      <c r="AT676" s="17"/>
      <c r="AU676" s="17"/>
    </row>
    <row r="677" spans="2:47" x14ac:dyDescent="0.3">
      <c r="B677" s="6" t="s">
        <v>299</v>
      </c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  <c r="AC677" s="17"/>
      <c r="AD677" s="17"/>
      <c r="AE677" s="17"/>
      <c r="AF677" s="17"/>
      <c r="AG677" s="17"/>
      <c r="AH677" s="17"/>
      <c r="AI677" s="17"/>
      <c r="AJ677" s="17"/>
      <c r="AK677" s="17"/>
      <c r="AL677" s="17"/>
      <c r="AM677" s="17"/>
      <c r="AN677" s="17"/>
      <c r="AO677" s="17"/>
      <c r="AP677" s="17"/>
      <c r="AQ677" s="17"/>
      <c r="AR677" s="17"/>
      <c r="AS677" s="17"/>
      <c r="AT677" s="17"/>
      <c r="AU677" s="17"/>
    </row>
    <row r="678" spans="2:47" x14ac:dyDescent="0.3">
      <c r="B678" s="24" t="s">
        <v>71</v>
      </c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  <c r="AE678" s="17"/>
      <c r="AF678" s="17"/>
      <c r="AG678" s="17"/>
      <c r="AH678" s="17"/>
      <c r="AI678" s="17"/>
      <c r="AJ678" s="17"/>
      <c r="AK678" s="17"/>
      <c r="AL678" s="17"/>
      <c r="AM678" s="17"/>
      <c r="AN678" s="17"/>
      <c r="AO678" s="17"/>
      <c r="AP678" s="17"/>
      <c r="AQ678" s="17"/>
      <c r="AR678" s="17"/>
      <c r="AS678" s="17"/>
      <c r="AT678" s="17"/>
      <c r="AU678" s="17"/>
    </row>
    <row r="679" spans="2:47" x14ac:dyDescent="0.3">
      <c r="B679" t="s">
        <v>289</v>
      </c>
      <c r="C679" s="17">
        <v>8.1160488787321905E-2</v>
      </c>
      <c r="D679" s="17">
        <v>0.13701439730695</v>
      </c>
      <c r="E679" s="17">
        <v>2.7043413505160201E-2</v>
      </c>
      <c r="F679" s="17"/>
      <c r="G679" s="17">
        <v>0.103780564214393</v>
      </c>
      <c r="H679" s="17">
        <v>0.105316379385283</v>
      </c>
      <c r="I679" s="17">
        <v>8.1625098554975697E-2</v>
      </c>
      <c r="J679" s="17">
        <v>6.5611059694408697E-2</v>
      </c>
      <c r="K679" s="17">
        <v>7.0537551309473007E-2</v>
      </c>
      <c r="L679" s="17">
        <v>6.5919501606649403E-2</v>
      </c>
      <c r="M679" s="17"/>
      <c r="N679" s="17">
        <v>9.1924051716931604E-2</v>
      </c>
      <c r="O679" s="17">
        <v>6.5952501577565201E-2</v>
      </c>
      <c r="P679" s="17">
        <v>9.7719320112989602E-2</v>
      </c>
      <c r="Q679" s="17">
        <v>7.0878157120610394E-2</v>
      </c>
      <c r="R679" s="17"/>
      <c r="S679" s="17">
        <v>0.10344613279336801</v>
      </c>
      <c r="T679" s="17">
        <v>6.3033619090525406E-2</v>
      </c>
      <c r="U679" s="17">
        <v>7.2751624924807107E-2</v>
      </c>
      <c r="V679" s="17">
        <v>9.8905150877862794E-2</v>
      </c>
      <c r="W679" s="17">
        <v>7.2924983867622598E-2</v>
      </c>
      <c r="X679" s="17">
        <v>0.109677940236379</v>
      </c>
      <c r="Y679" s="17">
        <v>7.0881254034117602E-2</v>
      </c>
      <c r="Z679" s="17">
        <v>9.4918757952455801E-2</v>
      </c>
      <c r="AA679" s="17">
        <v>7.28476742533362E-2</v>
      </c>
      <c r="AB679" s="17">
        <v>6.5040357855688694E-2</v>
      </c>
      <c r="AC679" s="17">
        <v>4.89014106565792E-2</v>
      </c>
      <c r="AD679" s="17">
        <v>0.100404120392208</v>
      </c>
      <c r="AE679" s="17"/>
      <c r="AF679" s="17">
        <v>8.6407065676344902E-2</v>
      </c>
      <c r="AG679" s="17">
        <v>7.3813535894033097E-2</v>
      </c>
      <c r="AH679" s="17"/>
      <c r="AI679" s="17">
        <v>0.113757923595121</v>
      </c>
      <c r="AJ679" s="17">
        <v>6.4888980142003796E-2</v>
      </c>
      <c r="AK679" s="17"/>
      <c r="AL679" s="17">
        <v>0.109096419767073</v>
      </c>
      <c r="AM679" s="17">
        <v>7.4691330203461095E-2</v>
      </c>
      <c r="AN679" s="17"/>
      <c r="AO679" s="17">
        <v>0.137257750942643</v>
      </c>
      <c r="AP679" s="17">
        <v>7.6270939167733504E-2</v>
      </c>
      <c r="AQ679" s="17"/>
      <c r="AR679" s="17">
        <v>9.5311793443272702E-2</v>
      </c>
      <c r="AS679" s="17">
        <v>8.6801618963959298E-2</v>
      </c>
      <c r="AT679" s="17">
        <v>5.31160614095657E-2</v>
      </c>
      <c r="AU679" s="17">
        <v>9.4320251016978093E-2</v>
      </c>
    </row>
    <row r="680" spans="2:47" x14ac:dyDescent="0.3">
      <c r="B680" t="s">
        <v>290</v>
      </c>
      <c r="C680" s="17">
        <v>3.6262411222990197E-2</v>
      </c>
      <c r="D680" s="17">
        <v>4.7090458268342801E-2</v>
      </c>
      <c r="E680" s="17">
        <v>2.5388364875687599E-2</v>
      </c>
      <c r="F680" s="17"/>
      <c r="G680" s="17">
        <v>4.2094300145068403E-2</v>
      </c>
      <c r="H680" s="17">
        <v>4.3617448071284801E-2</v>
      </c>
      <c r="I680" s="17">
        <v>3.7275049016325702E-2</v>
      </c>
      <c r="J680" s="17">
        <v>2.1908034294444701E-2</v>
      </c>
      <c r="K680" s="17">
        <v>4.1184284839392897E-2</v>
      </c>
      <c r="L680" s="17">
        <v>3.39480772323697E-2</v>
      </c>
      <c r="M680" s="17"/>
      <c r="N680" s="17">
        <v>3.8836629346871501E-2</v>
      </c>
      <c r="O680" s="17">
        <v>3.7665167957220302E-2</v>
      </c>
      <c r="P680" s="17">
        <v>3.1188079999540701E-2</v>
      </c>
      <c r="Q680" s="17">
        <v>3.52075309937546E-2</v>
      </c>
      <c r="R680" s="17"/>
      <c r="S680" s="17">
        <v>4.8133768268182602E-2</v>
      </c>
      <c r="T680" s="17">
        <v>2.81290771129237E-2</v>
      </c>
      <c r="U680" s="17">
        <v>3.8000472741658201E-2</v>
      </c>
      <c r="V680" s="17">
        <v>3.70218210088765E-2</v>
      </c>
      <c r="W680" s="17">
        <v>3.3913801155369003E-2</v>
      </c>
      <c r="X680" s="17">
        <v>2.5210036571711499E-2</v>
      </c>
      <c r="Y680" s="17">
        <v>2.9545013317789699E-2</v>
      </c>
      <c r="Z680" s="17">
        <v>3.9485838343885603E-2</v>
      </c>
      <c r="AA680" s="17">
        <v>3.51754027848881E-2</v>
      </c>
      <c r="AB680" s="17">
        <v>4.7501833436133498E-2</v>
      </c>
      <c r="AC680" s="17">
        <v>4.0375288310912298E-2</v>
      </c>
      <c r="AD680" s="17">
        <v>2.4934355738013898E-2</v>
      </c>
      <c r="AE680" s="17"/>
      <c r="AF680" s="17">
        <v>3.4220042407229603E-2</v>
      </c>
      <c r="AG680" s="17">
        <v>3.9270686683378103E-2</v>
      </c>
      <c r="AH680" s="17"/>
      <c r="AI680" s="17">
        <v>3.9515370113412503E-2</v>
      </c>
      <c r="AJ680" s="17">
        <v>3.46386469906063E-2</v>
      </c>
      <c r="AK680" s="17"/>
      <c r="AL680" s="17">
        <v>2.41427291973569E-2</v>
      </c>
      <c r="AM680" s="17">
        <v>3.9068981194351503E-2</v>
      </c>
      <c r="AN680" s="17"/>
      <c r="AO680" s="17">
        <v>3.4325857154233898E-2</v>
      </c>
      <c r="AP680" s="17">
        <v>3.6431205150650799E-2</v>
      </c>
      <c r="AQ680" s="17"/>
      <c r="AR680" s="17">
        <v>4.47485563585397E-2</v>
      </c>
      <c r="AS680" s="17">
        <v>3.1816758496812501E-2</v>
      </c>
      <c r="AT680" s="17">
        <v>2.6352528403391001E-2</v>
      </c>
      <c r="AU680" s="17">
        <v>4.3245448199675803E-2</v>
      </c>
    </row>
    <row r="681" spans="2:47" x14ac:dyDescent="0.3">
      <c r="B681" t="s">
        <v>291</v>
      </c>
      <c r="C681" s="17">
        <v>0.142581015149157</v>
      </c>
      <c r="D681" s="17">
        <v>0.129368432078939</v>
      </c>
      <c r="E681" s="17">
        <v>0.15434759012089999</v>
      </c>
      <c r="F681" s="17"/>
      <c r="G681" s="17">
        <v>0.16869918986723001</v>
      </c>
      <c r="H681" s="17">
        <v>0.142795734693034</v>
      </c>
      <c r="I681" s="17">
        <v>0.14411544618633301</v>
      </c>
      <c r="J681" s="17">
        <v>0.16280661219307099</v>
      </c>
      <c r="K681" s="17">
        <v>0.12728064764068101</v>
      </c>
      <c r="L681" s="17">
        <v>0.117733642985706</v>
      </c>
      <c r="M681" s="17"/>
      <c r="N681" s="17">
        <v>0.14683426341314901</v>
      </c>
      <c r="O681" s="17">
        <v>0.149964481563162</v>
      </c>
      <c r="P681" s="17">
        <v>0.13518802556072099</v>
      </c>
      <c r="Q681" s="17">
        <v>0.138005016120017</v>
      </c>
      <c r="R681" s="17"/>
      <c r="S681" s="17">
        <v>0.173638679800907</v>
      </c>
      <c r="T681" s="17">
        <v>0.12719885115357901</v>
      </c>
      <c r="U681" s="17">
        <v>0.15143204626746701</v>
      </c>
      <c r="V681" s="17">
        <v>0.12328652646461501</v>
      </c>
      <c r="W681" s="17">
        <v>0.150664446577119</v>
      </c>
      <c r="X681" s="17">
        <v>0.137103425854157</v>
      </c>
      <c r="Y681" s="17">
        <v>0.148884525474934</v>
      </c>
      <c r="Z681" s="17">
        <v>0.140216252745092</v>
      </c>
      <c r="AA681" s="17">
        <v>0.15002858198906499</v>
      </c>
      <c r="AB681" s="17">
        <v>0.15664871973939901</v>
      </c>
      <c r="AC681" s="17">
        <v>9.4731002294329195E-2</v>
      </c>
      <c r="AD681" s="17">
        <v>9.2916612950736305E-2</v>
      </c>
      <c r="AE681" s="17"/>
      <c r="AF681" s="17">
        <v>0.145378409707108</v>
      </c>
      <c r="AG681" s="17">
        <v>0.14001910113086299</v>
      </c>
      <c r="AH681" s="17"/>
      <c r="AI681" s="17">
        <v>0.141285329611958</v>
      </c>
      <c r="AJ681" s="17">
        <v>0.14322777642176801</v>
      </c>
      <c r="AK681" s="17"/>
      <c r="AL681" s="17">
        <v>0.12090426559990999</v>
      </c>
      <c r="AM681" s="17">
        <v>0.14760072723673201</v>
      </c>
      <c r="AN681" s="17"/>
      <c r="AO681" s="17">
        <v>0.11713385037912501</v>
      </c>
      <c r="AP681" s="17">
        <v>0.14479904095006699</v>
      </c>
      <c r="AQ681" s="17"/>
      <c r="AR681" s="17">
        <v>0.173855699744597</v>
      </c>
      <c r="AS681" s="17">
        <v>0.11165967663892</v>
      </c>
      <c r="AT681" s="17">
        <v>0.15231583968496001</v>
      </c>
      <c r="AU681" s="17">
        <v>9.6968854383521E-2</v>
      </c>
    </row>
    <row r="682" spans="2:47" x14ac:dyDescent="0.3">
      <c r="B682" t="s">
        <v>292</v>
      </c>
      <c r="C682" s="17">
        <v>0.105425835842949</v>
      </c>
      <c r="D682" s="17">
        <v>0.116983754251845</v>
      </c>
      <c r="E682" s="17">
        <v>9.4161611613224699E-2</v>
      </c>
      <c r="F682" s="17"/>
      <c r="G682" s="17">
        <v>0.11535411364768899</v>
      </c>
      <c r="H682" s="17">
        <v>0.11237108694666501</v>
      </c>
      <c r="I682" s="17">
        <v>0.14338398811870001</v>
      </c>
      <c r="J682" s="17">
        <v>0.11302847283228799</v>
      </c>
      <c r="K682" s="17">
        <v>8.4135730938533104E-2</v>
      </c>
      <c r="L682" s="17">
        <v>7.0450566646267407E-2</v>
      </c>
      <c r="M682" s="17"/>
      <c r="N682" s="17">
        <v>0.10519394272428099</v>
      </c>
      <c r="O682" s="17">
        <v>9.57798185778935E-2</v>
      </c>
      <c r="P682" s="17">
        <v>0.124511316286726</v>
      </c>
      <c r="Q682" s="17">
        <v>9.7074262055612301E-2</v>
      </c>
      <c r="R682" s="17"/>
      <c r="S682" s="17">
        <v>0.11776009219193</v>
      </c>
      <c r="T682" s="17">
        <v>0.11719407465124899</v>
      </c>
      <c r="U682" s="17">
        <v>0.109517165470504</v>
      </c>
      <c r="V682" s="17">
        <v>0.114585727168024</v>
      </c>
      <c r="W682" s="17">
        <v>0.103316958567194</v>
      </c>
      <c r="X682" s="17">
        <v>8.1126317691430805E-2</v>
      </c>
      <c r="Y682" s="17">
        <v>9.5811931429106101E-2</v>
      </c>
      <c r="Z682" s="17">
        <v>9.2448839876510799E-2</v>
      </c>
      <c r="AA682" s="17">
        <v>0.105398564415334</v>
      </c>
      <c r="AB682" s="17">
        <v>9.8839349732682394E-2</v>
      </c>
      <c r="AC682" s="17">
        <v>0.109259202988013</v>
      </c>
      <c r="AD682" s="17">
        <v>9.2646917435329795E-2</v>
      </c>
      <c r="AE682" s="17"/>
      <c r="AF682" s="17">
        <v>0.110990262867391</v>
      </c>
      <c r="AG682" s="17">
        <v>9.7159783828014906E-2</v>
      </c>
      <c r="AH682" s="17"/>
      <c r="AI682" s="17">
        <v>0.101257757311152</v>
      </c>
      <c r="AJ682" s="17">
        <v>0.107506396054645</v>
      </c>
      <c r="AK682" s="17"/>
      <c r="AL682" s="17">
        <v>0.113661633509653</v>
      </c>
      <c r="AM682" s="17">
        <v>0.10351866184509199</v>
      </c>
      <c r="AN682" s="17"/>
      <c r="AO682" s="17">
        <v>0.11968788612801</v>
      </c>
      <c r="AP682" s="17">
        <v>0.104182727001865</v>
      </c>
      <c r="AQ682" s="17"/>
      <c r="AR682" s="17">
        <v>0.11457485142618699</v>
      </c>
      <c r="AS682" s="17">
        <v>0.110768744012988</v>
      </c>
      <c r="AT682" s="17">
        <v>9.7364315747450705E-2</v>
      </c>
      <c r="AU682" s="17">
        <v>9.0029350249508505E-2</v>
      </c>
    </row>
    <row r="683" spans="2:47" x14ac:dyDescent="0.3">
      <c r="B683" t="s">
        <v>293</v>
      </c>
      <c r="C683" s="17">
        <v>2.0363222481528501E-2</v>
      </c>
      <c r="D683" s="17">
        <v>2.6250141496076799E-2</v>
      </c>
      <c r="E683" s="17">
        <v>1.47043097576247E-2</v>
      </c>
      <c r="F683" s="17"/>
      <c r="G683" s="17">
        <v>4.5034854507844398E-2</v>
      </c>
      <c r="H683" s="17">
        <v>3.19737489037588E-2</v>
      </c>
      <c r="I683" s="17">
        <v>1.7482644667667701E-2</v>
      </c>
      <c r="J683" s="17">
        <v>1.2634943999342599E-2</v>
      </c>
      <c r="K683" s="17">
        <v>9.1128762469991492E-3</v>
      </c>
      <c r="L683" s="17">
        <v>1.07500803208001E-2</v>
      </c>
      <c r="M683" s="17"/>
      <c r="N683" s="17">
        <v>2.43240456806719E-2</v>
      </c>
      <c r="O683" s="17">
        <v>1.4045998746642E-2</v>
      </c>
      <c r="P683" s="17">
        <v>2.18755414812511E-2</v>
      </c>
      <c r="Q683" s="17">
        <v>2.1617290561747601E-2</v>
      </c>
      <c r="R683" s="17"/>
      <c r="S683" s="17">
        <v>3.2115614236948101E-2</v>
      </c>
      <c r="T683" s="17">
        <v>9.9980081668043994E-3</v>
      </c>
      <c r="U683" s="17">
        <v>1.4262159554143301E-2</v>
      </c>
      <c r="V683" s="17">
        <v>1.8539282579785502E-2</v>
      </c>
      <c r="W683" s="17">
        <v>2.0303829796857902E-2</v>
      </c>
      <c r="X683" s="17">
        <v>2.8531215955869001E-2</v>
      </c>
      <c r="Y683" s="17">
        <v>8.1743414303273604E-3</v>
      </c>
      <c r="Z683" s="17">
        <v>3.1049347358759902E-2</v>
      </c>
      <c r="AA683" s="17">
        <v>1.19999011696341E-2</v>
      </c>
      <c r="AB683" s="17">
        <v>2.51606387346664E-2</v>
      </c>
      <c r="AC683" s="17">
        <v>2.2059201552319899E-2</v>
      </c>
      <c r="AD683" s="17">
        <v>3.9589669336455899E-2</v>
      </c>
      <c r="AE683" s="17"/>
      <c r="AF683" s="17">
        <v>1.6973218603357001E-2</v>
      </c>
      <c r="AG683" s="17">
        <v>2.45769830694017E-2</v>
      </c>
      <c r="AH683" s="17"/>
      <c r="AI683" s="17">
        <v>2.37373245724702E-2</v>
      </c>
      <c r="AJ683" s="17">
        <v>1.86789877659242E-2</v>
      </c>
      <c r="AK683" s="17"/>
      <c r="AL683" s="17">
        <v>1.6382048526094001E-2</v>
      </c>
      <c r="AM683" s="17">
        <v>2.1285147928950001E-2</v>
      </c>
      <c r="AN683" s="17"/>
      <c r="AO683" s="17">
        <v>3.3786042064870701E-2</v>
      </c>
      <c r="AP683" s="17">
        <v>1.9193262667699901E-2</v>
      </c>
      <c r="AQ683" s="17"/>
      <c r="AR683" s="17">
        <v>3.0323551878866199E-2</v>
      </c>
      <c r="AS683" s="17">
        <v>1.8936355067544E-2</v>
      </c>
      <c r="AT683" s="17">
        <v>1.12978817724457E-2</v>
      </c>
      <c r="AU683" s="17">
        <v>1.6681533325955501E-2</v>
      </c>
    </row>
    <row r="684" spans="2:47" x14ac:dyDescent="0.3">
      <c r="B684" t="s">
        <v>294</v>
      </c>
      <c r="C684" s="17">
        <v>0.344290836092768</v>
      </c>
      <c r="D684" s="17">
        <v>0.27290255960091597</v>
      </c>
      <c r="E684" s="17">
        <v>0.41440961292630502</v>
      </c>
      <c r="F684" s="17"/>
      <c r="G684" s="17">
        <v>0.35663274548665702</v>
      </c>
      <c r="H684" s="17">
        <v>0.37503606264413403</v>
      </c>
      <c r="I684" s="17">
        <v>0.37848278433168397</v>
      </c>
      <c r="J684" s="17">
        <v>0.39022950515795901</v>
      </c>
      <c r="K684" s="17">
        <v>0.30677325652754001</v>
      </c>
      <c r="L684" s="17">
        <v>0.27126273837838899</v>
      </c>
      <c r="M684" s="17"/>
      <c r="N684" s="17">
        <v>0.328769720160071</v>
      </c>
      <c r="O684" s="17">
        <v>0.36272161399154002</v>
      </c>
      <c r="P684" s="17">
        <v>0.36239088484768001</v>
      </c>
      <c r="Q684" s="17">
        <v>0.32571995558393402</v>
      </c>
      <c r="R684" s="17"/>
      <c r="S684" s="17">
        <v>0.26992093208912299</v>
      </c>
      <c r="T684" s="17">
        <v>0.38330897513359402</v>
      </c>
      <c r="U684" s="17">
        <v>0.32186719086659299</v>
      </c>
      <c r="V684" s="17">
        <v>0.36100791737274701</v>
      </c>
      <c r="W684" s="17">
        <v>0.37977704777181198</v>
      </c>
      <c r="X684" s="17">
        <v>0.34752571171561403</v>
      </c>
      <c r="Y684" s="17">
        <v>0.413113458033528</v>
      </c>
      <c r="Z684" s="17">
        <v>0.33569729422165501</v>
      </c>
      <c r="AA684" s="17">
        <v>0.31163194668606897</v>
      </c>
      <c r="AB684" s="17">
        <v>0.34039218789780201</v>
      </c>
      <c r="AC684" s="17">
        <v>0.354909313982606</v>
      </c>
      <c r="AD684" s="17">
        <v>0.380600905910636</v>
      </c>
      <c r="AE684" s="17"/>
      <c r="AF684" s="17">
        <v>0.31589242942409901</v>
      </c>
      <c r="AG684" s="17">
        <v>0.38436608582752302</v>
      </c>
      <c r="AH684" s="17"/>
      <c r="AI684" s="17">
        <v>0.34278319640865701</v>
      </c>
      <c r="AJ684" s="17">
        <v>0.34504339752279101</v>
      </c>
      <c r="AK684" s="17"/>
      <c r="AL684" s="17">
        <v>0.351373628200427</v>
      </c>
      <c r="AM684" s="17">
        <v>0.34265066503871699</v>
      </c>
      <c r="AN684" s="17"/>
      <c r="AO684" s="17">
        <v>0.30119123183728702</v>
      </c>
      <c r="AP684" s="17">
        <v>0.348047483841607</v>
      </c>
      <c r="AQ684" s="17"/>
      <c r="AR684" s="17">
        <v>0.37341965640249702</v>
      </c>
      <c r="AS684" s="17">
        <v>0.28276251143216702</v>
      </c>
      <c r="AT684" s="17">
        <v>0.43306525661364298</v>
      </c>
      <c r="AU684" s="17">
        <v>0.19209207598771499</v>
      </c>
    </row>
    <row r="685" spans="2:47" x14ac:dyDescent="0.3">
      <c r="B685" t="s">
        <v>295</v>
      </c>
      <c r="C685" s="17">
        <v>0.19497763158310899</v>
      </c>
      <c r="D685" s="17">
        <v>0.19353692073373299</v>
      </c>
      <c r="E685" s="17">
        <v>0.19712361955159799</v>
      </c>
      <c r="F685" s="17"/>
      <c r="G685" s="17">
        <v>0.12977247649661799</v>
      </c>
      <c r="H685" s="17">
        <v>0.135268930126096</v>
      </c>
      <c r="I685" s="17">
        <v>0.131198005402237</v>
      </c>
      <c r="J685" s="17">
        <v>0.16910661296650301</v>
      </c>
      <c r="K685" s="17">
        <v>0.26076912591065898</v>
      </c>
      <c r="L685" s="17">
        <v>0.31535806710677899</v>
      </c>
      <c r="M685" s="17"/>
      <c r="N685" s="17">
        <v>0.19255529134056401</v>
      </c>
      <c r="O685" s="17">
        <v>0.18224656506055301</v>
      </c>
      <c r="P685" s="17">
        <v>0.17396973979147101</v>
      </c>
      <c r="Q685" s="17">
        <v>0.232125132811033</v>
      </c>
      <c r="R685" s="17"/>
      <c r="S685" s="17">
        <v>0.200877835820964</v>
      </c>
      <c r="T685" s="17">
        <v>0.19808525871837299</v>
      </c>
      <c r="U685" s="17">
        <v>0.20144748073851501</v>
      </c>
      <c r="V685" s="17">
        <v>0.18389579958448299</v>
      </c>
      <c r="W685" s="17">
        <v>0.17010039837463101</v>
      </c>
      <c r="X685" s="17">
        <v>0.16736818116642899</v>
      </c>
      <c r="Y685" s="17">
        <v>0.18030686892801601</v>
      </c>
      <c r="Z685" s="17">
        <v>0.203122886240517</v>
      </c>
      <c r="AA685" s="17">
        <v>0.22591756562399001</v>
      </c>
      <c r="AB685" s="17">
        <v>0.18495300110870999</v>
      </c>
      <c r="AC685" s="17">
        <v>0.22663516082973101</v>
      </c>
      <c r="AD685" s="17">
        <v>0.20296968358015199</v>
      </c>
      <c r="AE685" s="17"/>
      <c r="AF685" s="17">
        <v>0.209314856226294</v>
      </c>
      <c r="AG685" s="17">
        <v>0.175928380979258</v>
      </c>
      <c r="AH685" s="17"/>
      <c r="AI685" s="17">
        <v>0.16937263133281799</v>
      </c>
      <c r="AJ685" s="17">
        <v>0.20775875946610101</v>
      </c>
      <c r="AK685" s="17"/>
      <c r="AL685" s="17">
        <v>0.196086689113147</v>
      </c>
      <c r="AM685" s="17">
        <v>0.194720805739516</v>
      </c>
      <c r="AN685" s="17"/>
      <c r="AO685" s="17">
        <v>0.18195173248743299</v>
      </c>
      <c r="AP685" s="17">
        <v>0.196112995012998</v>
      </c>
      <c r="AQ685" s="17"/>
      <c r="AR685" s="17">
        <v>0.12133242265097501</v>
      </c>
      <c r="AS685" s="17">
        <v>0.26752669663967499</v>
      </c>
      <c r="AT685" s="17">
        <v>0.15495612861145699</v>
      </c>
      <c r="AU685" s="17">
        <v>0.33846864097851398</v>
      </c>
    </row>
    <row r="686" spans="2:47" x14ac:dyDescent="0.3">
      <c r="B686" t="s">
        <v>155</v>
      </c>
      <c r="C686" s="17">
        <v>7.49385588401765E-2</v>
      </c>
      <c r="D686" s="17">
        <v>7.6853336263197194E-2</v>
      </c>
      <c r="E686" s="17">
        <v>7.2821477649499602E-2</v>
      </c>
      <c r="F686" s="17"/>
      <c r="G686" s="17">
        <v>3.8631755634499602E-2</v>
      </c>
      <c r="H686" s="17">
        <v>5.3620609229744397E-2</v>
      </c>
      <c r="I686" s="17">
        <v>6.6436983722076695E-2</v>
      </c>
      <c r="J686" s="17">
        <v>6.4674758861982803E-2</v>
      </c>
      <c r="K686" s="17">
        <v>0.10020652658672299</v>
      </c>
      <c r="L686" s="17">
        <v>0.11457732572304</v>
      </c>
      <c r="M686" s="17"/>
      <c r="N686" s="17">
        <v>7.1562055617459694E-2</v>
      </c>
      <c r="O686" s="17">
        <v>9.1623852525423502E-2</v>
      </c>
      <c r="P686" s="17">
        <v>5.3157091919621001E-2</v>
      </c>
      <c r="Q686" s="17">
        <v>7.9372654753291097E-2</v>
      </c>
      <c r="R686" s="17"/>
      <c r="S686" s="17">
        <v>5.4106944798577403E-2</v>
      </c>
      <c r="T686" s="17">
        <v>7.3052135972951501E-2</v>
      </c>
      <c r="U686" s="17">
        <v>9.0721859436313196E-2</v>
      </c>
      <c r="V686" s="17">
        <v>6.2757774943606598E-2</v>
      </c>
      <c r="W686" s="17">
        <v>6.8998533889393601E-2</v>
      </c>
      <c r="X686" s="17">
        <v>0.10345717080841001</v>
      </c>
      <c r="Y686" s="17">
        <v>5.3282607352181301E-2</v>
      </c>
      <c r="Z686" s="17">
        <v>6.3060783261123798E-2</v>
      </c>
      <c r="AA686" s="17">
        <v>8.7000363077683496E-2</v>
      </c>
      <c r="AB686" s="17">
        <v>8.1463911494918398E-2</v>
      </c>
      <c r="AC686" s="17">
        <v>0.10312941938551</v>
      </c>
      <c r="AD686" s="17">
        <v>6.5937734656468502E-2</v>
      </c>
      <c r="AE686" s="17"/>
      <c r="AF686" s="17">
        <v>8.0823715088175596E-2</v>
      </c>
      <c r="AG686" s="17">
        <v>6.48654425875278E-2</v>
      </c>
      <c r="AH686" s="17"/>
      <c r="AI686" s="17">
        <v>6.8290467054411302E-2</v>
      </c>
      <c r="AJ686" s="17">
        <v>7.8257055636159506E-2</v>
      </c>
      <c r="AK686" s="17"/>
      <c r="AL686" s="17">
        <v>6.8352586086340206E-2</v>
      </c>
      <c r="AM686" s="17">
        <v>7.6463680813180904E-2</v>
      </c>
      <c r="AN686" s="17"/>
      <c r="AO686" s="17">
        <v>7.4665649006396898E-2</v>
      </c>
      <c r="AP686" s="17">
        <v>7.4962346207378905E-2</v>
      </c>
      <c r="AQ686" s="17"/>
      <c r="AR686" s="17">
        <v>4.6433468095065697E-2</v>
      </c>
      <c r="AS686" s="17">
        <v>8.9727638747934602E-2</v>
      </c>
      <c r="AT686" s="17">
        <v>7.1531987757086204E-2</v>
      </c>
      <c r="AU686" s="17">
        <v>0.12819384585813301</v>
      </c>
    </row>
    <row r="687" spans="2:47" x14ac:dyDescent="0.3"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  <c r="AD687" s="17"/>
      <c r="AE687" s="17"/>
      <c r="AF687" s="17"/>
      <c r="AG687" s="17"/>
      <c r="AH687" s="17"/>
      <c r="AI687" s="17"/>
      <c r="AJ687" s="17"/>
      <c r="AK687" s="17"/>
      <c r="AL687" s="17"/>
      <c r="AM687" s="17"/>
      <c r="AN687" s="17"/>
      <c r="AO687" s="17"/>
      <c r="AP687" s="17"/>
      <c r="AQ687" s="17"/>
      <c r="AR687" s="17"/>
      <c r="AS687" s="17"/>
      <c r="AT687" s="17"/>
      <c r="AU687" s="17"/>
    </row>
    <row r="688" spans="2:47" x14ac:dyDescent="0.3">
      <c r="B688" s="6" t="s">
        <v>300</v>
      </c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  <c r="AE688" s="17"/>
      <c r="AF688" s="17"/>
      <c r="AG688" s="17"/>
      <c r="AH688" s="17"/>
      <c r="AI688" s="17"/>
      <c r="AJ688" s="17"/>
      <c r="AK688" s="17"/>
      <c r="AL688" s="17"/>
      <c r="AM688" s="17"/>
      <c r="AN688" s="17"/>
      <c r="AO688" s="17"/>
      <c r="AP688" s="17"/>
      <c r="AQ688" s="17"/>
      <c r="AR688" s="17"/>
      <c r="AS688" s="17"/>
      <c r="AT688" s="17"/>
      <c r="AU688" s="17"/>
    </row>
    <row r="689" spans="2:47" x14ac:dyDescent="0.3">
      <c r="B689" s="24" t="s">
        <v>71</v>
      </c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  <c r="AB689" s="17"/>
      <c r="AC689" s="17"/>
      <c r="AD689" s="17"/>
      <c r="AE689" s="17"/>
      <c r="AF689" s="17"/>
      <c r="AG689" s="17"/>
      <c r="AH689" s="17"/>
      <c r="AI689" s="17"/>
      <c r="AJ689" s="17"/>
      <c r="AK689" s="17"/>
      <c r="AL689" s="17"/>
      <c r="AM689" s="17"/>
      <c r="AN689" s="17"/>
      <c r="AO689" s="17"/>
      <c r="AP689" s="17"/>
      <c r="AQ689" s="17"/>
      <c r="AR689" s="17"/>
      <c r="AS689" s="17"/>
      <c r="AT689" s="17"/>
      <c r="AU689" s="17"/>
    </row>
    <row r="690" spans="2:47" x14ac:dyDescent="0.3">
      <c r="B690" t="s">
        <v>289</v>
      </c>
      <c r="C690" s="17">
        <v>0.15360688066553199</v>
      </c>
      <c r="D690" s="17">
        <v>0.246053678750703</v>
      </c>
      <c r="E690" s="17">
        <v>6.41081669064969E-2</v>
      </c>
      <c r="F690" s="17"/>
      <c r="G690" s="17">
        <v>0.17193097376959901</v>
      </c>
      <c r="H690" s="17">
        <v>0.172953897243634</v>
      </c>
      <c r="I690" s="17">
        <v>0.16926541753237501</v>
      </c>
      <c r="J690" s="17">
        <v>0.14612638761087501</v>
      </c>
      <c r="K690" s="17">
        <v>0.13638162208624999</v>
      </c>
      <c r="L690" s="17">
        <v>0.130639838539547</v>
      </c>
      <c r="M690" s="17"/>
      <c r="N690" s="17">
        <v>0.16095610850894501</v>
      </c>
      <c r="O690" s="17">
        <v>0.15350015704419401</v>
      </c>
      <c r="P690" s="17">
        <v>0.17483227331158499</v>
      </c>
      <c r="Q690" s="17">
        <v>0.12748539741614401</v>
      </c>
      <c r="R690" s="17"/>
      <c r="S690" s="17">
        <v>0.18833924153451301</v>
      </c>
      <c r="T690" s="17">
        <v>0.125586152241177</v>
      </c>
      <c r="U690" s="17">
        <v>0.16546372944562099</v>
      </c>
      <c r="V690" s="17">
        <v>0.15809547578219699</v>
      </c>
      <c r="W690" s="17">
        <v>0.13633838050036101</v>
      </c>
      <c r="X690" s="17">
        <v>0.15710497275367599</v>
      </c>
      <c r="Y690" s="17">
        <v>0.15559323485676499</v>
      </c>
      <c r="Z690" s="17">
        <v>0.15014441376519799</v>
      </c>
      <c r="AA690" s="17">
        <v>0.14756180001743599</v>
      </c>
      <c r="AB690" s="17">
        <v>0.14014806934060201</v>
      </c>
      <c r="AC690" s="17">
        <v>0.14609497585909401</v>
      </c>
      <c r="AD690" s="17">
        <v>0.172045824405132</v>
      </c>
      <c r="AE690" s="17"/>
      <c r="AF690" s="17">
        <v>0.155400938992315</v>
      </c>
      <c r="AG690" s="17">
        <v>0.15155630439701701</v>
      </c>
      <c r="AH690" s="17"/>
      <c r="AI690" s="17">
        <v>0.20412854510275799</v>
      </c>
      <c r="AJ690" s="17">
        <v>0.12838821838387601</v>
      </c>
      <c r="AK690" s="17"/>
      <c r="AL690" s="17">
        <v>0.16922677515332399</v>
      </c>
      <c r="AM690" s="17">
        <v>0.149989762103135</v>
      </c>
      <c r="AN690" s="17"/>
      <c r="AO690" s="17">
        <v>0.183316177603323</v>
      </c>
      <c r="AP690" s="17">
        <v>0.15101735889639101</v>
      </c>
      <c r="AQ690" s="17"/>
      <c r="AR690" s="17">
        <v>0.16826783464897099</v>
      </c>
      <c r="AS690" s="17">
        <v>0.17278861748336499</v>
      </c>
      <c r="AT690" s="17">
        <v>0.11557588165053601</v>
      </c>
      <c r="AU690" s="17">
        <v>0.16297055238592401</v>
      </c>
    </row>
    <row r="691" spans="2:47" x14ac:dyDescent="0.3">
      <c r="B691" t="s">
        <v>290</v>
      </c>
      <c r="C691" s="17">
        <v>3.1055042175692198E-2</v>
      </c>
      <c r="D691" s="17">
        <v>3.5387759725960602E-2</v>
      </c>
      <c r="E691" s="17">
        <v>2.64904498778341E-2</v>
      </c>
      <c r="F691" s="17"/>
      <c r="G691" s="17">
        <v>4.1550726973803E-2</v>
      </c>
      <c r="H691" s="17">
        <v>4.7722742041129203E-2</v>
      </c>
      <c r="I691" s="17">
        <v>2.92243869701132E-2</v>
      </c>
      <c r="J691" s="17">
        <v>1.50728605015243E-2</v>
      </c>
      <c r="K691" s="17">
        <v>2.7451464825352701E-2</v>
      </c>
      <c r="L691" s="17">
        <v>2.7431740446984602E-2</v>
      </c>
      <c r="M691" s="17"/>
      <c r="N691" s="17">
        <v>2.70419077427815E-2</v>
      </c>
      <c r="O691" s="17">
        <v>2.7618062154138E-2</v>
      </c>
      <c r="P691" s="17">
        <v>4.0018324668341501E-2</v>
      </c>
      <c r="Q691" s="17">
        <v>2.8855549750272502E-2</v>
      </c>
      <c r="R691" s="17"/>
      <c r="S691" s="17">
        <v>4.3180647022005497E-2</v>
      </c>
      <c r="T691" s="17">
        <v>2.8624817338496301E-2</v>
      </c>
      <c r="U691" s="17">
        <v>3.3432961576743699E-2</v>
      </c>
      <c r="V691" s="17">
        <v>2.8023419639372701E-2</v>
      </c>
      <c r="W691" s="17">
        <v>2.15878582497522E-2</v>
      </c>
      <c r="X691" s="17">
        <v>3.2942091157033802E-2</v>
      </c>
      <c r="Y691" s="17">
        <v>3.32100489795321E-2</v>
      </c>
      <c r="Z691" s="17">
        <v>2.1655394873249401E-2</v>
      </c>
      <c r="AA691" s="17">
        <v>1.49757225674677E-2</v>
      </c>
      <c r="AB691" s="17">
        <v>3.04402904981638E-2</v>
      </c>
      <c r="AC691" s="17">
        <v>5.6321979938072197E-2</v>
      </c>
      <c r="AD691" s="17">
        <v>2.9564951275130199E-2</v>
      </c>
      <c r="AE691" s="17"/>
      <c r="AF691" s="17">
        <v>3.18729342987829E-2</v>
      </c>
      <c r="AG691" s="17">
        <v>2.97624966226138E-2</v>
      </c>
      <c r="AH691" s="17"/>
      <c r="AI691" s="17">
        <v>3.0601689293471901E-2</v>
      </c>
      <c r="AJ691" s="17">
        <v>3.12813402076055E-2</v>
      </c>
      <c r="AK691" s="17"/>
      <c r="AL691" s="17">
        <v>4.0633017633616701E-2</v>
      </c>
      <c r="AM691" s="17">
        <v>2.88370583829003E-2</v>
      </c>
      <c r="AN691" s="17"/>
      <c r="AO691" s="17">
        <v>3.73016682421278E-2</v>
      </c>
      <c r="AP691" s="17">
        <v>3.05105737482976E-2</v>
      </c>
      <c r="AQ691" s="17"/>
      <c r="AR691" s="17">
        <v>4.0490549584445597E-2</v>
      </c>
      <c r="AS691" s="17">
        <v>3.3060752147436402E-2</v>
      </c>
      <c r="AT691" s="17">
        <v>1.45828979925495E-2</v>
      </c>
      <c r="AU691" s="17">
        <v>3.8213542234131301E-2</v>
      </c>
    </row>
    <row r="692" spans="2:47" x14ac:dyDescent="0.3">
      <c r="B692" t="s">
        <v>291</v>
      </c>
      <c r="C692" s="17">
        <v>0.43310844478958399</v>
      </c>
      <c r="D692" s="17">
        <v>0.36012018774039001</v>
      </c>
      <c r="E692" s="17">
        <v>0.50352231496840805</v>
      </c>
      <c r="F692" s="17"/>
      <c r="G692" s="17">
        <v>0.36640230223020798</v>
      </c>
      <c r="H692" s="17">
        <v>0.38465672997478101</v>
      </c>
      <c r="I692" s="17">
        <v>0.459846046015356</v>
      </c>
      <c r="J692" s="17">
        <v>0.495389687961731</v>
      </c>
      <c r="K692" s="17">
        <v>0.47204400472392999</v>
      </c>
      <c r="L692" s="17">
        <v>0.418313467349471</v>
      </c>
      <c r="M692" s="17"/>
      <c r="N692" s="17">
        <v>0.48084286874445298</v>
      </c>
      <c r="O692" s="17">
        <v>0.44639189046100602</v>
      </c>
      <c r="P692" s="17">
        <v>0.40406003664073498</v>
      </c>
      <c r="Q692" s="17">
        <v>0.393194927445362</v>
      </c>
      <c r="R692" s="17"/>
      <c r="S692" s="17">
        <v>0.416542962632104</v>
      </c>
      <c r="T692" s="17">
        <v>0.487165524243652</v>
      </c>
      <c r="U692" s="17">
        <v>0.440274526280659</v>
      </c>
      <c r="V692" s="17">
        <v>0.38726166385016603</v>
      </c>
      <c r="W692" s="17">
        <v>0.45827786931856201</v>
      </c>
      <c r="X692" s="17">
        <v>0.37357389589930701</v>
      </c>
      <c r="Y692" s="17">
        <v>0.44704858708207601</v>
      </c>
      <c r="Z692" s="17">
        <v>0.42972497063418702</v>
      </c>
      <c r="AA692" s="17">
        <v>0.43374374929166698</v>
      </c>
      <c r="AB692" s="17">
        <v>0.45246081361162399</v>
      </c>
      <c r="AC692" s="17">
        <v>0.38873327627606302</v>
      </c>
      <c r="AD692" s="17">
        <v>0.49492828587100202</v>
      </c>
      <c r="AE692" s="17"/>
      <c r="AF692" s="17">
        <v>0.44202139132394203</v>
      </c>
      <c r="AG692" s="17">
        <v>0.42380311297962597</v>
      </c>
      <c r="AH692" s="17"/>
      <c r="AI692" s="17">
        <v>0.42457685322639699</v>
      </c>
      <c r="AJ692" s="17">
        <v>0.43736711933551697</v>
      </c>
      <c r="AK692" s="17"/>
      <c r="AL692" s="17">
        <v>0.40707684822071</v>
      </c>
      <c r="AM692" s="17">
        <v>0.43913661426484502</v>
      </c>
      <c r="AN692" s="17"/>
      <c r="AO692" s="17">
        <v>0.430050980249023</v>
      </c>
      <c r="AP692" s="17">
        <v>0.43337493951689898</v>
      </c>
      <c r="AQ692" s="17"/>
      <c r="AR692" s="17">
        <v>0.44502213517283401</v>
      </c>
      <c r="AS692" s="17">
        <v>0.41746403893662998</v>
      </c>
      <c r="AT692" s="17">
        <v>0.50892618693015101</v>
      </c>
      <c r="AU692" s="17">
        <v>0.27212913780551801</v>
      </c>
    </row>
    <row r="693" spans="2:47" x14ac:dyDescent="0.3">
      <c r="B693" t="s">
        <v>292</v>
      </c>
      <c r="C693" s="17">
        <v>9.9560161964478894E-2</v>
      </c>
      <c r="D693" s="17">
        <v>8.9344577066057501E-2</v>
      </c>
      <c r="E693" s="17">
        <v>0.10989352011222001</v>
      </c>
      <c r="F693" s="17"/>
      <c r="G693" s="17">
        <v>9.1408415923353803E-2</v>
      </c>
      <c r="H693" s="17">
        <v>0.11274368535477899</v>
      </c>
      <c r="I693" s="17">
        <v>9.8351991026926794E-2</v>
      </c>
      <c r="J693" s="17">
        <v>8.0078909592235598E-2</v>
      </c>
      <c r="K693" s="17">
        <v>9.2245017575464397E-2</v>
      </c>
      <c r="L693" s="17">
        <v>0.115912276538266</v>
      </c>
      <c r="M693" s="17"/>
      <c r="N693" s="17">
        <v>9.2162475546898395E-2</v>
      </c>
      <c r="O693" s="17">
        <v>9.2958033470329104E-2</v>
      </c>
      <c r="P693" s="17">
        <v>0.10126950007716699</v>
      </c>
      <c r="Q693" s="17">
        <v>0.112868378223722</v>
      </c>
      <c r="R693" s="17"/>
      <c r="S693" s="17">
        <v>0.106411601671107</v>
      </c>
      <c r="T693" s="17">
        <v>8.0462167407232804E-2</v>
      </c>
      <c r="U693" s="17">
        <v>0.106964759146408</v>
      </c>
      <c r="V693" s="17">
        <v>0.118727164420385</v>
      </c>
      <c r="W693" s="17">
        <v>0.112363098267622</v>
      </c>
      <c r="X693" s="17">
        <v>7.1352932310591699E-2</v>
      </c>
      <c r="Y693" s="17">
        <v>7.5659012636295805E-2</v>
      </c>
      <c r="Z693" s="17">
        <v>0.133364846108283</v>
      </c>
      <c r="AA693" s="17">
        <v>9.8248661407576002E-2</v>
      </c>
      <c r="AB693" s="17">
        <v>9.7740281436318993E-2</v>
      </c>
      <c r="AC693" s="17">
        <v>0.122889577146774</v>
      </c>
      <c r="AD693" s="17">
        <v>0.11802349328956201</v>
      </c>
      <c r="AE693" s="17"/>
      <c r="AF693" s="17">
        <v>0.103735592408501</v>
      </c>
      <c r="AG693" s="17">
        <v>9.3578201907866407E-2</v>
      </c>
      <c r="AH693" s="17"/>
      <c r="AI693" s="17">
        <v>0.102287912383031</v>
      </c>
      <c r="AJ693" s="17">
        <v>9.81985635816785E-2</v>
      </c>
      <c r="AK693" s="17"/>
      <c r="AL693" s="17">
        <v>9.8199040932277895E-2</v>
      </c>
      <c r="AM693" s="17">
        <v>9.9875358469493206E-2</v>
      </c>
      <c r="AN693" s="17"/>
      <c r="AO693" s="17">
        <v>9.6719148188481499E-2</v>
      </c>
      <c r="AP693" s="17">
        <v>9.9807790410038594E-2</v>
      </c>
      <c r="AQ693" s="17"/>
      <c r="AR693" s="17">
        <v>0.101344809924485</v>
      </c>
      <c r="AS693" s="17">
        <v>9.1732713465396104E-2</v>
      </c>
      <c r="AT693" s="17">
        <v>8.8145122299729498E-2</v>
      </c>
      <c r="AU693" s="17">
        <v>0.132346001259462</v>
      </c>
    </row>
    <row r="694" spans="2:47" x14ac:dyDescent="0.3">
      <c r="B694" t="s">
        <v>293</v>
      </c>
      <c r="C694" s="17">
        <v>2.9879034718512502E-2</v>
      </c>
      <c r="D694" s="17">
        <v>2.5312263600567299E-2</v>
      </c>
      <c r="E694" s="17">
        <v>3.444277798532E-2</v>
      </c>
      <c r="F694" s="17"/>
      <c r="G694" s="17">
        <v>4.6444588703856898E-2</v>
      </c>
      <c r="H694" s="17">
        <v>4.08397838322462E-2</v>
      </c>
      <c r="I694" s="17">
        <v>1.6963142720071201E-2</v>
      </c>
      <c r="J694" s="17">
        <v>2.1009262201195599E-2</v>
      </c>
      <c r="K694" s="17">
        <v>1.80226008351792E-2</v>
      </c>
      <c r="L694" s="17">
        <v>3.5643625309512698E-2</v>
      </c>
      <c r="M694" s="17"/>
      <c r="N694" s="17">
        <v>3.2774126642494197E-2</v>
      </c>
      <c r="O694" s="17">
        <v>2.49199266077029E-2</v>
      </c>
      <c r="P694" s="17">
        <v>2.4086357953419998E-2</v>
      </c>
      <c r="Q694" s="17">
        <v>3.7433731268882497E-2</v>
      </c>
      <c r="R694" s="17"/>
      <c r="S694" s="17">
        <v>5.16611516661152E-2</v>
      </c>
      <c r="T694" s="17">
        <v>3.0085656342363602E-2</v>
      </c>
      <c r="U694" s="17">
        <v>2.7765075225943299E-2</v>
      </c>
      <c r="V694" s="17">
        <v>3.6410152882517602E-2</v>
      </c>
      <c r="W694" s="17">
        <v>2.33763846600668E-2</v>
      </c>
      <c r="X694" s="17">
        <v>1.6386603880823501E-2</v>
      </c>
      <c r="Y694" s="17">
        <v>3.15610212782136E-2</v>
      </c>
      <c r="Z694" s="17">
        <v>3.7244702498795502E-2</v>
      </c>
      <c r="AA694" s="17">
        <v>2.2567485366232699E-2</v>
      </c>
      <c r="AB694" s="17">
        <v>2.09601360092289E-2</v>
      </c>
      <c r="AC694" s="17">
        <v>2.3228632796672401E-2</v>
      </c>
      <c r="AD694" s="17">
        <v>1.9376368538297901E-2</v>
      </c>
      <c r="AE694" s="17"/>
      <c r="AF694" s="17">
        <v>2.94082624945253E-2</v>
      </c>
      <c r="AG694" s="17">
        <v>3.0746906647827799E-2</v>
      </c>
      <c r="AH694" s="17"/>
      <c r="AI694" s="17">
        <v>2.42039742219529E-2</v>
      </c>
      <c r="AJ694" s="17">
        <v>3.27118280495503E-2</v>
      </c>
      <c r="AK694" s="17"/>
      <c r="AL694" s="17">
        <v>2.3980316705316699E-2</v>
      </c>
      <c r="AM694" s="17">
        <v>3.1245008249034902E-2</v>
      </c>
      <c r="AN694" s="17"/>
      <c r="AO694" s="17">
        <v>2.08554858413133E-2</v>
      </c>
      <c r="AP694" s="17">
        <v>3.0665545294691499E-2</v>
      </c>
      <c r="AQ694" s="17"/>
      <c r="AR694" s="17">
        <v>3.3836621394964697E-2</v>
      </c>
      <c r="AS694" s="17">
        <v>4.0027326768101598E-2</v>
      </c>
      <c r="AT694" s="17">
        <v>1.7104904397341601E-2</v>
      </c>
      <c r="AU694" s="17">
        <v>2.90708025906499E-2</v>
      </c>
    </row>
    <row r="695" spans="2:47" x14ac:dyDescent="0.3">
      <c r="B695" t="s">
        <v>294</v>
      </c>
      <c r="C695" s="17">
        <v>0.180872723716862</v>
      </c>
      <c r="D695" s="17">
        <v>0.177193099856324</v>
      </c>
      <c r="E695" s="17">
        <v>0.18415829661296201</v>
      </c>
      <c r="F695" s="17"/>
      <c r="G695" s="17">
        <v>0.22611100591266201</v>
      </c>
      <c r="H695" s="17">
        <v>0.1763695201222</v>
      </c>
      <c r="I695" s="17">
        <v>0.16184885659850101</v>
      </c>
      <c r="J695" s="17">
        <v>0.17070879262145799</v>
      </c>
      <c r="K695" s="17">
        <v>0.16529434232919099</v>
      </c>
      <c r="L695" s="17">
        <v>0.18872561089100001</v>
      </c>
      <c r="M695" s="17"/>
      <c r="N695" s="17">
        <v>0.15920823937666101</v>
      </c>
      <c r="O695" s="17">
        <v>0.17805818623470501</v>
      </c>
      <c r="P695" s="17">
        <v>0.17832056048483599</v>
      </c>
      <c r="Q695" s="17">
        <v>0.212061841868499</v>
      </c>
      <c r="R695" s="17"/>
      <c r="S695" s="17">
        <v>0.14401267210164601</v>
      </c>
      <c r="T695" s="17">
        <v>0.18302792543349</v>
      </c>
      <c r="U695" s="17">
        <v>0.14319295018085201</v>
      </c>
      <c r="V695" s="17">
        <v>0.19319560267524499</v>
      </c>
      <c r="W695" s="17">
        <v>0.16282402439830701</v>
      </c>
      <c r="X695" s="17">
        <v>0.26910373013292099</v>
      </c>
      <c r="Y695" s="17">
        <v>0.19601134303988699</v>
      </c>
      <c r="Z695" s="17">
        <v>0.18769338845932601</v>
      </c>
      <c r="AA695" s="17">
        <v>0.19165331150106399</v>
      </c>
      <c r="AB695" s="17">
        <v>0.16086423613553699</v>
      </c>
      <c r="AC695" s="17">
        <v>0.18749810304699499</v>
      </c>
      <c r="AD695" s="17">
        <v>0.14471957159283499</v>
      </c>
      <c r="AE695" s="17"/>
      <c r="AF695" s="17">
        <v>0.16880100280129101</v>
      </c>
      <c r="AG695" s="17">
        <v>0.19685083980732701</v>
      </c>
      <c r="AH695" s="17"/>
      <c r="AI695" s="17">
        <v>0.16240120769716401</v>
      </c>
      <c r="AJ695" s="17">
        <v>0.190093063733762</v>
      </c>
      <c r="AK695" s="17"/>
      <c r="AL695" s="17">
        <v>0.18994931741961699</v>
      </c>
      <c r="AM695" s="17">
        <v>0.17877084552611999</v>
      </c>
      <c r="AN695" s="17"/>
      <c r="AO695" s="17">
        <v>0.173668493616742</v>
      </c>
      <c r="AP695" s="17">
        <v>0.18150065882798999</v>
      </c>
      <c r="AQ695" s="17"/>
      <c r="AR695" s="17">
        <v>0.18260864214300501</v>
      </c>
      <c r="AS695" s="17">
        <v>0.186525247694772</v>
      </c>
      <c r="AT695" s="17">
        <v>0.185382075002959</v>
      </c>
      <c r="AU695" s="17">
        <v>0.15737652245716999</v>
      </c>
    </row>
    <row r="696" spans="2:47" x14ac:dyDescent="0.3">
      <c r="B696" t="s">
        <v>295</v>
      </c>
      <c r="C696" s="17">
        <v>2.6079973523374499E-2</v>
      </c>
      <c r="D696" s="17">
        <v>2.3982004710297E-2</v>
      </c>
      <c r="E696" s="17">
        <v>2.8223570639693201E-2</v>
      </c>
      <c r="F696" s="17"/>
      <c r="G696" s="17">
        <v>2.97912093205813E-2</v>
      </c>
      <c r="H696" s="17">
        <v>1.91082824238764E-2</v>
      </c>
      <c r="I696" s="17">
        <v>2.8224413967511099E-2</v>
      </c>
      <c r="J696" s="17">
        <v>2.77954944604792E-2</v>
      </c>
      <c r="K696" s="17">
        <v>1.80462024722284E-2</v>
      </c>
      <c r="L696" s="17">
        <v>3.1525851429907402E-2</v>
      </c>
      <c r="M696" s="17"/>
      <c r="N696" s="17">
        <v>1.6327851141541901E-2</v>
      </c>
      <c r="O696" s="17">
        <v>2.13236803595011E-2</v>
      </c>
      <c r="P696" s="17">
        <v>3.50897014089252E-2</v>
      </c>
      <c r="Q696" s="17">
        <v>3.31676821569519E-2</v>
      </c>
      <c r="R696" s="17"/>
      <c r="S696" s="17">
        <v>2.1413558728350001E-2</v>
      </c>
      <c r="T696" s="17">
        <v>1.8143259776259E-2</v>
      </c>
      <c r="U696" s="17">
        <v>2.49035373839681E-2</v>
      </c>
      <c r="V696" s="17">
        <v>2.5356393693455201E-2</v>
      </c>
      <c r="W696" s="17">
        <v>3.8506568446217297E-2</v>
      </c>
      <c r="X696" s="17">
        <v>2.487807458931E-2</v>
      </c>
      <c r="Y696" s="17">
        <v>3.26749597495882E-2</v>
      </c>
      <c r="Z696" s="17">
        <v>4.6572282034354102E-3</v>
      </c>
      <c r="AA696" s="17">
        <v>4.0107114170900501E-2</v>
      </c>
      <c r="AB696" s="17">
        <v>3.2443160059257903E-2</v>
      </c>
      <c r="AC696" s="17">
        <v>2.1236939587173001E-2</v>
      </c>
      <c r="AD696" s="17">
        <v>1.0738960929087099E-2</v>
      </c>
      <c r="AE696" s="17"/>
      <c r="AF696" s="17">
        <v>2.3212873440137199E-2</v>
      </c>
      <c r="AG696" s="17">
        <v>2.9011483658100801E-2</v>
      </c>
      <c r="AH696" s="17"/>
      <c r="AI696" s="17">
        <v>1.7281479568988602E-2</v>
      </c>
      <c r="AJ696" s="17">
        <v>3.04718764841043E-2</v>
      </c>
      <c r="AK696" s="17"/>
      <c r="AL696" s="17">
        <v>2.8376221581029999E-2</v>
      </c>
      <c r="AM696" s="17">
        <v>2.5548228479916901E-2</v>
      </c>
      <c r="AN696" s="17"/>
      <c r="AO696" s="17">
        <v>2.5293978427050601E-2</v>
      </c>
      <c r="AP696" s="17">
        <v>2.6148482428739399E-2</v>
      </c>
      <c r="AQ696" s="17"/>
      <c r="AR696" s="17">
        <v>1.24311349085731E-2</v>
      </c>
      <c r="AS696" s="17">
        <v>1.3768949175466101E-2</v>
      </c>
      <c r="AT696" s="17">
        <v>1.5287381818108001E-2</v>
      </c>
      <c r="AU696" s="17">
        <v>0.10407638262887001</v>
      </c>
    </row>
    <row r="697" spans="2:47" x14ac:dyDescent="0.3">
      <c r="B697" t="s">
        <v>155</v>
      </c>
      <c r="C697" s="17">
        <v>4.5837738445964102E-2</v>
      </c>
      <c r="D697" s="17">
        <v>4.2606428549700801E-2</v>
      </c>
      <c r="E697" s="17">
        <v>4.9160902897065997E-2</v>
      </c>
      <c r="F697" s="17"/>
      <c r="G697" s="17">
        <v>2.6360777165936902E-2</v>
      </c>
      <c r="H697" s="17">
        <v>4.56053590073544E-2</v>
      </c>
      <c r="I697" s="17">
        <v>3.6275745169146098E-2</v>
      </c>
      <c r="J697" s="17">
        <v>4.3818605050501599E-2</v>
      </c>
      <c r="K697" s="17">
        <v>7.0514745152404606E-2</v>
      </c>
      <c r="L697" s="17">
        <v>5.1807589495312001E-2</v>
      </c>
      <c r="M697" s="17"/>
      <c r="N697" s="17">
        <v>3.0686422296225601E-2</v>
      </c>
      <c r="O697" s="17">
        <v>5.5230063668424402E-2</v>
      </c>
      <c r="P697" s="17">
        <v>4.2323245454990499E-2</v>
      </c>
      <c r="Q697" s="17">
        <v>5.4932491870166099E-2</v>
      </c>
      <c r="R697" s="17"/>
      <c r="S697" s="17">
        <v>2.8438164644158902E-2</v>
      </c>
      <c r="T697" s="17">
        <v>4.6904497217330102E-2</v>
      </c>
      <c r="U697" s="17">
        <v>5.80024607598051E-2</v>
      </c>
      <c r="V697" s="17">
        <v>5.29301270566623E-2</v>
      </c>
      <c r="W697" s="17">
        <v>4.67258161591124E-2</v>
      </c>
      <c r="X697" s="17">
        <v>5.4657699276337901E-2</v>
      </c>
      <c r="Y697" s="17">
        <v>2.82417923776421E-2</v>
      </c>
      <c r="Z697" s="17">
        <v>3.55150554575265E-2</v>
      </c>
      <c r="AA697" s="17">
        <v>5.1142155677656599E-2</v>
      </c>
      <c r="AB697" s="17">
        <v>6.4943012909267697E-2</v>
      </c>
      <c r="AC697" s="17">
        <v>5.3996515349155602E-2</v>
      </c>
      <c r="AD697" s="17">
        <v>1.0602544098953301E-2</v>
      </c>
      <c r="AE697" s="17"/>
      <c r="AF697" s="17">
        <v>4.5547004240505201E-2</v>
      </c>
      <c r="AG697" s="17">
        <v>4.4690653979621998E-2</v>
      </c>
      <c r="AH697" s="17"/>
      <c r="AI697" s="17">
        <v>3.4518338506235799E-2</v>
      </c>
      <c r="AJ697" s="17">
        <v>5.1487990223905801E-2</v>
      </c>
      <c r="AK697" s="17"/>
      <c r="AL697" s="17">
        <v>4.2558462354107401E-2</v>
      </c>
      <c r="AM697" s="17">
        <v>4.6597124524554501E-2</v>
      </c>
      <c r="AN697" s="17"/>
      <c r="AO697" s="17">
        <v>3.2794067831938598E-2</v>
      </c>
      <c r="AP697" s="17">
        <v>4.6974650876953399E-2</v>
      </c>
      <c r="AQ697" s="17"/>
      <c r="AR697" s="17">
        <v>1.5998272222722099E-2</v>
      </c>
      <c r="AS697" s="17">
        <v>4.4632354328832197E-2</v>
      </c>
      <c r="AT697" s="17">
        <v>5.4995549908624403E-2</v>
      </c>
      <c r="AU697" s="17">
        <v>0.10381705863827501</v>
      </c>
    </row>
    <row r="698" spans="2:47" x14ac:dyDescent="0.3"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  <c r="AB698" s="17"/>
      <c r="AC698" s="17"/>
      <c r="AD698" s="17"/>
      <c r="AE698" s="17"/>
      <c r="AF698" s="17"/>
      <c r="AG698" s="17"/>
      <c r="AH698" s="17"/>
      <c r="AI698" s="17"/>
      <c r="AJ698" s="17"/>
      <c r="AK698" s="17"/>
      <c r="AL698" s="17"/>
      <c r="AM698" s="17"/>
      <c r="AN698" s="17"/>
      <c r="AO698" s="17"/>
      <c r="AP698" s="17"/>
      <c r="AQ698" s="17"/>
      <c r="AR698" s="17"/>
      <c r="AS698" s="17"/>
      <c r="AT698" s="17"/>
      <c r="AU698" s="17"/>
    </row>
    <row r="699" spans="2:47" x14ac:dyDescent="0.3">
      <c r="B699" s="6" t="s">
        <v>301</v>
      </c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  <c r="AB699" s="17"/>
      <c r="AC699" s="17"/>
      <c r="AD699" s="17"/>
      <c r="AE699" s="17"/>
      <c r="AF699" s="17"/>
      <c r="AG699" s="17"/>
      <c r="AH699" s="17"/>
      <c r="AI699" s="17"/>
      <c r="AJ699" s="17"/>
      <c r="AK699" s="17"/>
      <c r="AL699" s="17"/>
      <c r="AM699" s="17"/>
      <c r="AN699" s="17"/>
      <c r="AO699" s="17"/>
      <c r="AP699" s="17"/>
      <c r="AQ699" s="17"/>
      <c r="AR699" s="17"/>
      <c r="AS699" s="17"/>
      <c r="AT699" s="17"/>
      <c r="AU699" s="17"/>
    </row>
    <row r="700" spans="2:47" x14ac:dyDescent="0.3">
      <c r="B700" s="24" t="s">
        <v>71</v>
      </c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  <c r="AC700" s="17"/>
      <c r="AD700" s="17"/>
      <c r="AE700" s="17"/>
      <c r="AF700" s="17"/>
      <c r="AG700" s="17"/>
      <c r="AH700" s="17"/>
      <c r="AI700" s="17"/>
      <c r="AJ700" s="17"/>
      <c r="AK700" s="17"/>
      <c r="AL700" s="17"/>
      <c r="AM700" s="17"/>
      <c r="AN700" s="17"/>
      <c r="AO700" s="17"/>
      <c r="AP700" s="17"/>
      <c r="AQ700" s="17"/>
      <c r="AR700" s="17"/>
      <c r="AS700" s="17"/>
      <c r="AT700" s="17"/>
      <c r="AU700" s="17"/>
    </row>
    <row r="701" spans="2:47" x14ac:dyDescent="0.3">
      <c r="B701" t="s">
        <v>289</v>
      </c>
      <c r="C701" s="17">
        <v>0.120784317044023</v>
      </c>
      <c r="D701" s="17">
        <v>0.199383812923039</v>
      </c>
      <c r="E701" s="17">
        <v>4.4653967186196603E-2</v>
      </c>
      <c r="F701" s="17"/>
      <c r="G701" s="17">
        <v>0.115351041542788</v>
      </c>
      <c r="H701" s="17">
        <v>0.117228048487425</v>
      </c>
      <c r="I701" s="17">
        <v>0.13218064257715501</v>
      </c>
      <c r="J701" s="17">
        <v>0.11378163098751801</v>
      </c>
      <c r="K701" s="17">
        <v>0.134924613144148</v>
      </c>
      <c r="L701" s="17">
        <v>0.114212557932673</v>
      </c>
      <c r="M701" s="17"/>
      <c r="N701" s="17">
        <v>0.152397871408988</v>
      </c>
      <c r="O701" s="17">
        <v>0.114693650313096</v>
      </c>
      <c r="P701" s="17">
        <v>9.8624386596139604E-2</v>
      </c>
      <c r="Q701" s="17">
        <v>0.111361761890182</v>
      </c>
      <c r="R701" s="17"/>
      <c r="S701" s="17">
        <v>0.144600880263206</v>
      </c>
      <c r="T701" s="17">
        <v>0.104189918598337</v>
      </c>
      <c r="U701" s="17">
        <v>0.103907971283388</v>
      </c>
      <c r="V701" s="17">
        <v>0.134656924049395</v>
      </c>
      <c r="W701" s="17">
        <v>8.3099822565888201E-2</v>
      </c>
      <c r="X701" s="17">
        <v>0.12326263158631</v>
      </c>
      <c r="Y701" s="17">
        <v>0.116544730856488</v>
      </c>
      <c r="Z701" s="17">
        <v>0.144616961758783</v>
      </c>
      <c r="AA701" s="17">
        <v>9.3021269246744406E-2</v>
      </c>
      <c r="AB701" s="17">
        <v>0.13745840724084599</v>
      </c>
      <c r="AC701" s="17">
        <v>0.13836742729249099</v>
      </c>
      <c r="AD701" s="17">
        <v>0.16745746142447401</v>
      </c>
      <c r="AE701" s="17"/>
      <c r="AF701" s="17">
        <v>0.135718800810645</v>
      </c>
      <c r="AG701" s="17">
        <v>0.101458839748721</v>
      </c>
      <c r="AH701" s="17"/>
      <c r="AI701" s="17">
        <v>0.16206133232334499</v>
      </c>
      <c r="AJ701" s="17">
        <v>0.100180262923491</v>
      </c>
      <c r="AK701" s="17"/>
      <c r="AL701" s="17">
        <v>0.16023385955834901</v>
      </c>
      <c r="AM701" s="17">
        <v>0.111648936992758</v>
      </c>
      <c r="AN701" s="17"/>
      <c r="AO701" s="17">
        <v>0.17814718633587301</v>
      </c>
      <c r="AP701" s="17">
        <v>0.115784454573946</v>
      </c>
      <c r="AQ701" s="17"/>
      <c r="AR701" s="17">
        <v>0.12281153780915099</v>
      </c>
      <c r="AS701" s="17">
        <v>0.14886453466175401</v>
      </c>
      <c r="AT701" s="17">
        <v>9.1742888278968607E-2</v>
      </c>
      <c r="AU701" s="17">
        <v>0.12783493745604699</v>
      </c>
    </row>
    <row r="702" spans="2:47" x14ac:dyDescent="0.3">
      <c r="B702" t="s">
        <v>290</v>
      </c>
      <c r="C702" s="17">
        <v>3.5150805685260703E-2</v>
      </c>
      <c r="D702" s="17">
        <v>4.2569550641508899E-2</v>
      </c>
      <c r="E702" s="17">
        <v>2.7594670425408901E-2</v>
      </c>
      <c r="F702" s="17"/>
      <c r="G702" s="17">
        <v>4.30801561201287E-2</v>
      </c>
      <c r="H702" s="17">
        <v>4.6892281826806097E-2</v>
      </c>
      <c r="I702" s="17">
        <v>3.5853567138787401E-2</v>
      </c>
      <c r="J702" s="17">
        <v>2.3828613023524001E-2</v>
      </c>
      <c r="K702" s="17">
        <v>2.0114828551595101E-2</v>
      </c>
      <c r="L702" s="17">
        <v>3.9038133257529098E-2</v>
      </c>
      <c r="M702" s="17"/>
      <c r="N702" s="17">
        <v>3.4575409474660403E-2</v>
      </c>
      <c r="O702" s="17">
        <v>3.80210243643005E-2</v>
      </c>
      <c r="P702" s="17">
        <v>3.2419380046012601E-2</v>
      </c>
      <c r="Q702" s="17">
        <v>3.47867957403971E-2</v>
      </c>
      <c r="R702" s="17"/>
      <c r="S702" s="17">
        <v>4.8948748010940103E-2</v>
      </c>
      <c r="T702" s="17">
        <v>2.26893927232239E-2</v>
      </c>
      <c r="U702" s="17">
        <v>2.43085950614167E-2</v>
      </c>
      <c r="V702" s="17">
        <v>3.2609658993887201E-2</v>
      </c>
      <c r="W702" s="17">
        <v>4.4138844540252298E-2</v>
      </c>
      <c r="X702" s="17">
        <v>3.7610123394094801E-2</v>
      </c>
      <c r="Y702" s="17">
        <v>3.8144905444391398E-2</v>
      </c>
      <c r="Z702" s="17">
        <v>3.4258636674869801E-2</v>
      </c>
      <c r="AA702" s="17">
        <v>3.0290282908257599E-2</v>
      </c>
      <c r="AB702" s="17">
        <v>4.7055083016466298E-2</v>
      </c>
      <c r="AC702" s="17">
        <v>3.0663389836350599E-2</v>
      </c>
      <c r="AD702" s="17">
        <v>1.5861062839651101E-2</v>
      </c>
      <c r="AE702" s="17"/>
      <c r="AF702" s="17">
        <v>3.7036351992201802E-2</v>
      </c>
      <c r="AG702" s="17">
        <v>3.2472546696252998E-2</v>
      </c>
      <c r="AH702" s="17"/>
      <c r="AI702" s="17">
        <v>4.1140937562653898E-2</v>
      </c>
      <c r="AJ702" s="17">
        <v>3.2160739650792199E-2</v>
      </c>
      <c r="AK702" s="17"/>
      <c r="AL702" s="17">
        <v>3.2751857204803302E-2</v>
      </c>
      <c r="AM702" s="17">
        <v>3.5706333194468802E-2</v>
      </c>
      <c r="AN702" s="17"/>
      <c r="AO702" s="17">
        <v>4.8041568504770198E-2</v>
      </c>
      <c r="AP702" s="17">
        <v>3.4027221003608603E-2</v>
      </c>
      <c r="AQ702" s="17"/>
      <c r="AR702" s="17">
        <v>3.9256261268742203E-2</v>
      </c>
      <c r="AS702" s="17">
        <v>5.4414675599409303E-2</v>
      </c>
      <c r="AT702" s="17">
        <v>1.53256176114843E-2</v>
      </c>
      <c r="AU702" s="17">
        <v>3.2961270287729001E-2</v>
      </c>
    </row>
    <row r="703" spans="2:47" x14ac:dyDescent="0.3">
      <c r="B703" t="s">
        <v>291</v>
      </c>
      <c r="C703" s="17">
        <v>0.31325737853086499</v>
      </c>
      <c r="D703" s="17">
        <v>0.26798667235713602</v>
      </c>
      <c r="E703" s="17">
        <v>0.35816967800215799</v>
      </c>
      <c r="F703" s="17"/>
      <c r="G703" s="17">
        <v>0.26780346140856198</v>
      </c>
      <c r="H703" s="17">
        <v>0.27644086424799502</v>
      </c>
      <c r="I703" s="17">
        <v>0.30912914278001102</v>
      </c>
      <c r="J703" s="17">
        <v>0.35841345692509802</v>
      </c>
      <c r="K703" s="17">
        <v>0.349250248781032</v>
      </c>
      <c r="L703" s="17">
        <v>0.31589512454771002</v>
      </c>
      <c r="M703" s="17"/>
      <c r="N703" s="17">
        <v>0.32284577005958398</v>
      </c>
      <c r="O703" s="17">
        <v>0.33843398500385802</v>
      </c>
      <c r="P703" s="17">
        <v>0.31099668945810599</v>
      </c>
      <c r="Q703" s="17">
        <v>0.28068881902770398</v>
      </c>
      <c r="R703" s="17"/>
      <c r="S703" s="17">
        <v>0.34375812790273103</v>
      </c>
      <c r="T703" s="17">
        <v>0.328532887826256</v>
      </c>
      <c r="U703" s="17">
        <v>0.28202320493231198</v>
      </c>
      <c r="V703" s="17">
        <v>0.28484323903125103</v>
      </c>
      <c r="W703" s="17">
        <v>0.29555970982771701</v>
      </c>
      <c r="X703" s="17">
        <v>0.26490520676828</v>
      </c>
      <c r="Y703" s="17">
        <v>0.33990298499551302</v>
      </c>
      <c r="Z703" s="17">
        <v>0.28126601903458698</v>
      </c>
      <c r="AA703" s="17">
        <v>0.318906710405782</v>
      </c>
      <c r="AB703" s="17">
        <v>0.31850166586355</v>
      </c>
      <c r="AC703" s="17">
        <v>0.34578133662577598</v>
      </c>
      <c r="AD703" s="17">
        <v>0.34026750641112302</v>
      </c>
      <c r="AE703" s="17"/>
      <c r="AF703" s="17">
        <v>0.32135860207507799</v>
      </c>
      <c r="AG703" s="17">
        <v>0.30503024612739099</v>
      </c>
      <c r="AH703" s="17"/>
      <c r="AI703" s="17">
        <v>0.32150712327978598</v>
      </c>
      <c r="AJ703" s="17">
        <v>0.30913939213729802</v>
      </c>
      <c r="AK703" s="17"/>
      <c r="AL703" s="17">
        <v>0.32676595040459799</v>
      </c>
      <c r="AM703" s="17">
        <v>0.31012918159495501</v>
      </c>
      <c r="AN703" s="17"/>
      <c r="AO703" s="17">
        <v>0.32328223697483999</v>
      </c>
      <c r="AP703" s="17">
        <v>0.31238359180923397</v>
      </c>
      <c r="AQ703" s="17"/>
      <c r="AR703" s="17">
        <v>0.32583132449869501</v>
      </c>
      <c r="AS703" s="17">
        <v>0.27601719302218902</v>
      </c>
      <c r="AT703" s="17">
        <v>0.37592925696892199</v>
      </c>
      <c r="AU703" s="17">
        <v>0.215213985157413</v>
      </c>
    </row>
    <row r="704" spans="2:47" x14ac:dyDescent="0.3">
      <c r="B704" t="s">
        <v>292</v>
      </c>
      <c r="C704" s="17">
        <v>0.14737930203570701</v>
      </c>
      <c r="D704" s="17">
        <v>0.13629827601955899</v>
      </c>
      <c r="E704" s="17">
        <v>0.157480418013794</v>
      </c>
      <c r="F704" s="17"/>
      <c r="G704" s="17">
        <v>0.111139704285141</v>
      </c>
      <c r="H704" s="17">
        <v>0.177270524303968</v>
      </c>
      <c r="I704" s="17">
        <v>0.15041984492076599</v>
      </c>
      <c r="J704" s="17">
        <v>0.13782559275327899</v>
      </c>
      <c r="K704" s="17">
        <v>0.13015904397164399</v>
      </c>
      <c r="L704" s="17">
        <v>0.163881648991755</v>
      </c>
      <c r="M704" s="17"/>
      <c r="N704" s="17">
        <v>0.13021352429237501</v>
      </c>
      <c r="O704" s="17">
        <v>0.13042875439698401</v>
      </c>
      <c r="P704" s="17">
        <v>0.15976910166626401</v>
      </c>
      <c r="Q704" s="17">
        <v>0.17157734291708901</v>
      </c>
      <c r="R704" s="17"/>
      <c r="S704" s="17">
        <v>0.14307838268642001</v>
      </c>
      <c r="T704" s="17">
        <v>0.16219467878073299</v>
      </c>
      <c r="U704" s="17">
        <v>0.19459021580587799</v>
      </c>
      <c r="V704" s="17">
        <v>0.16666178739968501</v>
      </c>
      <c r="W704" s="17">
        <v>0.14936844609164099</v>
      </c>
      <c r="X704" s="17">
        <v>8.9813460069294804E-2</v>
      </c>
      <c r="Y704" s="17">
        <v>0.13260231680391499</v>
      </c>
      <c r="Z704" s="17">
        <v>0.184819543330735</v>
      </c>
      <c r="AA704" s="17">
        <v>0.15622002531999399</v>
      </c>
      <c r="AB704" s="17">
        <v>0.107868523497964</v>
      </c>
      <c r="AC704" s="17">
        <v>0.134420396959298</v>
      </c>
      <c r="AD704" s="17">
        <v>0.18455277361602501</v>
      </c>
      <c r="AE704" s="17"/>
      <c r="AF704" s="17">
        <v>0.15234800138718099</v>
      </c>
      <c r="AG704" s="17">
        <v>0.13889174897082801</v>
      </c>
      <c r="AH704" s="17"/>
      <c r="AI704" s="17">
        <v>0.135457665236109</v>
      </c>
      <c r="AJ704" s="17">
        <v>0.15333016956239401</v>
      </c>
      <c r="AK704" s="17"/>
      <c r="AL704" s="17">
        <v>0.119366005578361</v>
      </c>
      <c r="AM704" s="17">
        <v>0.15386637624027399</v>
      </c>
      <c r="AN704" s="17"/>
      <c r="AO704" s="17">
        <v>0.123741149914964</v>
      </c>
      <c r="AP704" s="17">
        <v>0.14943965067428699</v>
      </c>
      <c r="AQ704" s="17"/>
      <c r="AR704" s="17">
        <v>0.14470514943278201</v>
      </c>
      <c r="AS704" s="17">
        <v>0.17259773627637101</v>
      </c>
      <c r="AT704" s="17">
        <v>0.12731575889357499</v>
      </c>
      <c r="AU704" s="17">
        <v>0.15246595991103001</v>
      </c>
    </row>
    <row r="705" spans="2:47" x14ac:dyDescent="0.3">
      <c r="B705" t="s">
        <v>293</v>
      </c>
      <c r="C705" s="17">
        <v>4.07375864820902E-2</v>
      </c>
      <c r="D705" s="17">
        <v>4.1069959578551397E-2</v>
      </c>
      <c r="E705" s="17">
        <v>4.0568763016249697E-2</v>
      </c>
      <c r="F705" s="17"/>
      <c r="G705" s="17">
        <v>6.6566340562632498E-2</v>
      </c>
      <c r="H705" s="17">
        <v>4.3392088924726999E-2</v>
      </c>
      <c r="I705" s="17">
        <v>2.9534131672186398E-2</v>
      </c>
      <c r="J705" s="17">
        <v>3.2597326865450603E-2</v>
      </c>
      <c r="K705" s="17">
        <v>2.5335504066633499E-2</v>
      </c>
      <c r="L705" s="17">
        <v>4.7505580019266698E-2</v>
      </c>
      <c r="M705" s="17"/>
      <c r="N705" s="17">
        <v>5.5284835414561001E-2</v>
      </c>
      <c r="O705" s="17">
        <v>3.1489709964493899E-2</v>
      </c>
      <c r="P705" s="17">
        <v>3.7926866858567901E-2</v>
      </c>
      <c r="Q705" s="17">
        <v>3.7700154849152602E-2</v>
      </c>
      <c r="R705" s="17"/>
      <c r="S705" s="17">
        <v>5.8784445931901498E-2</v>
      </c>
      <c r="T705" s="17">
        <v>3.89340854210155E-2</v>
      </c>
      <c r="U705" s="17">
        <v>4.8765238768205502E-2</v>
      </c>
      <c r="V705" s="17">
        <v>3.7705212991379598E-2</v>
      </c>
      <c r="W705" s="17">
        <v>4.3663326338293097E-2</v>
      </c>
      <c r="X705" s="17">
        <v>4.3198491902500198E-2</v>
      </c>
      <c r="Y705" s="17">
        <v>2.8156451027130401E-2</v>
      </c>
      <c r="Z705" s="17">
        <v>3.2200314683255203E-2</v>
      </c>
      <c r="AA705" s="17">
        <v>3.3807551811671402E-2</v>
      </c>
      <c r="AB705" s="17">
        <v>4.0655775486225197E-2</v>
      </c>
      <c r="AC705" s="17">
        <v>2.1057957646384198E-2</v>
      </c>
      <c r="AD705" s="17">
        <v>4.1214117416406001E-2</v>
      </c>
      <c r="AE705" s="17"/>
      <c r="AF705" s="17">
        <v>3.9192278051469603E-2</v>
      </c>
      <c r="AG705" s="17">
        <v>4.3121545129491602E-2</v>
      </c>
      <c r="AH705" s="17"/>
      <c r="AI705" s="17">
        <v>3.9251198253063099E-2</v>
      </c>
      <c r="AJ705" s="17">
        <v>4.1479539922952002E-2</v>
      </c>
      <c r="AK705" s="17"/>
      <c r="AL705" s="17">
        <v>3.4496343962138597E-2</v>
      </c>
      <c r="AM705" s="17">
        <v>4.2182878842354402E-2</v>
      </c>
      <c r="AN705" s="17"/>
      <c r="AO705" s="17">
        <v>4.2674627265429602E-2</v>
      </c>
      <c r="AP705" s="17">
        <v>4.0568750131412701E-2</v>
      </c>
      <c r="AQ705" s="17"/>
      <c r="AR705" s="17">
        <v>4.6670963174573997E-2</v>
      </c>
      <c r="AS705" s="17">
        <v>4.3553907454783998E-2</v>
      </c>
      <c r="AT705" s="17">
        <v>2.4398946926011598E-2</v>
      </c>
      <c r="AU705" s="17">
        <v>5.5022295093392397E-2</v>
      </c>
    </row>
    <row r="706" spans="2:47" x14ac:dyDescent="0.3">
      <c r="B706" t="s">
        <v>294</v>
      </c>
      <c r="C706" s="17">
        <v>0.26050763752189998</v>
      </c>
      <c r="D706" s="17">
        <v>0.23303679212923001</v>
      </c>
      <c r="E706" s="17">
        <v>0.286573325757848</v>
      </c>
      <c r="F706" s="17"/>
      <c r="G706" s="17">
        <v>0.32112591666030699</v>
      </c>
      <c r="H706" s="17">
        <v>0.27549227170045498</v>
      </c>
      <c r="I706" s="17">
        <v>0.26888459651748298</v>
      </c>
      <c r="J706" s="17">
        <v>0.25200556625188802</v>
      </c>
      <c r="K706" s="17">
        <v>0.23996642466080401</v>
      </c>
      <c r="L706" s="17">
        <v>0.222069415298353</v>
      </c>
      <c r="M706" s="17"/>
      <c r="N706" s="17">
        <v>0.240817555983112</v>
      </c>
      <c r="O706" s="17">
        <v>0.25820461224883301</v>
      </c>
      <c r="P706" s="17">
        <v>0.27833816192902699</v>
      </c>
      <c r="Q706" s="17">
        <v>0.26856510305063802</v>
      </c>
      <c r="R706" s="17"/>
      <c r="S706" s="17">
        <v>0.202749172149326</v>
      </c>
      <c r="T706" s="17">
        <v>0.26202986603211498</v>
      </c>
      <c r="U706" s="17">
        <v>0.245693348461584</v>
      </c>
      <c r="V706" s="17">
        <v>0.27561738138652903</v>
      </c>
      <c r="W706" s="17">
        <v>0.27466104884466302</v>
      </c>
      <c r="X706" s="17">
        <v>0.349084891730436</v>
      </c>
      <c r="Y706" s="17">
        <v>0.27281928680069001</v>
      </c>
      <c r="Z706" s="17">
        <v>0.263544130662487</v>
      </c>
      <c r="AA706" s="17">
        <v>0.28563453293137703</v>
      </c>
      <c r="AB706" s="17">
        <v>0.23173030595244401</v>
      </c>
      <c r="AC706" s="17">
        <v>0.25574232140417802</v>
      </c>
      <c r="AD706" s="17">
        <v>0.184448769823993</v>
      </c>
      <c r="AE706" s="17"/>
      <c r="AF706" s="17">
        <v>0.23673688753575001</v>
      </c>
      <c r="AG706" s="17">
        <v>0.29375600023258502</v>
      </c>
      <c r="AH706" s="17"/>
      <c r="AI706" s="17">
        <v>0.24255978673929601</v>
      </c>
      <c r="AJ706" s="17">
        <v>0.269466582018482</v>
      </c>
      <c r="AK706" s="17"/>
      <c r="AL706" s="17">
        <v>0.24618342628144399</v>
      </c>
      <c r="AM706" s="17">
        <v>0.26382471308921901</v>
      </c>
      <c r="AN706" s="17"/>
      <c r="AO706" s="17">
        <v>0.21306722150239599</v>
      </c>
      <c r="AP706" s="17">
        <v>0.26464263911001801</v>
      </c>
      <c r="AQ706" s="17"/>
      <c r="AR706" s="17">
        <v>0.28933108814577901</v>
      </c>
      <c r="AS706" s="17">
        <v>0.22985211172704501</v>
      </c>
      <c r="AT706" s="17">
        <v>0.288220385258108</v>
      </c>
      <c r="AU706" s="17">
        <v>0.18313485929901099</v>
      </c>
    </row>
    <row r="707" spans="2:47" x14ac:dyDescent="0.3">
      <c r="B707" t="s">
        <v>295</v>
      </c>
      <c r="C707" s="17">
        <v>3.5641379531487702E-2</v>
      </c>
      <c r="D707" s="17">
        <v>3.3334162026444403E-2</v>
      </c>
      <c r="E707" s="17">
        <v>3.8025267734278202E-2</v>
      </c>
      <c r="F707" s="17"/>
      <c r="G707" s="17">
        <v>4.3542735691633597E-2</v>
      </c>
      <c r="H707" s="17">
        <v>1.99602977117651E-2</v>
      </c>
      <c r="I707" s="17">
        <v>3.6993001082324999E-2</v>
      </c>
      <c r="J707" s="17">
        <v>3.2756859905995202E-2</v>
      </c>
      <c r="K707" s="17">
        <v>3.5513981169950498E-2</v>
      </c>
      <c r="L707" s="17">
        <v>4.44654481541914E-2</v>
      </c>
      <c r="M707" s="17"/>
      <c r="N707" s="17">
        <v>2.7380470304670099E-2</v>
      </c>
      <c r="O707" s="17">
        <v>3.5191348089701598E-2</v>
      </c>
      <c r="P707" s="17">
        <v>3.7642253565608803E-2</v>
      </c>
      <c r="Q707" s="17">
        <v>4.3788547229847298E-2</v>
      </c>
      <c r="R707" s="17"/>
      <c r="S707" s="17">
        <v>3.0149357295596001E-2</v>
      </c>
      <c r="T707" s="17">
        <v>3.9135462152043499E-2</v>
      </c>
      <c r="U707" s="17">
        <v>2.7618760423442301E-2</v>
      </c>
      <c r="V707" s="17">
        <v>3.4085162194057599E-2</v>
      </c>
      <c r="W707" s="17">
        <v>5.4786119205246897E-2</v>
      </c>
      <c r="X707" s="17">
        <v>3.4789953814528797E-2</v>
      </c>
      <c r="Y707" s="17">
        <v>3.2806945619602498E-2</v>
      </c>
      <c r="Z707" s="17">
        <v>1.6734139119120299E-2</v>
      </c>
      <c r="AA707" s="17">
        <v>3.1741148983562902E-2</v>
      </c>
      <c r="AB707" s="17">
        <v>5.5890541522901203E-2</v>
      </c>
      <c r="AC707" s="17">
        <v>1.8751229922139401E-2</v>
      </c>
      <c r="AD707" s="17">
        <v>4.4542759512822203E-2</v>
      </c>
      <c r="AE707" s="17"/>
      <c r="AF707" s="17">
        <v>3.4466443476747002E-2</v>
      </c>
      <c r="AG707" s="17">
        <v>3.5416861352351697E-2</v>
      </c>
      <c r="AH707" s="17"/>
      <c r="AI707" s="17">
        <v>1.7978043442050898E-2</v>
      </c>
      <c r="AJ707" s="17">
        <v>4.4458304163105297E-2</v>
      </c>
      <c r="AK707" s="17"/>
      <c r="AL707" s="17">
        <v>3.5452768038218299E-2</v>
      </c>
      <c r="AM707" s="17">
        <v>3.5685056531605697E-2</v>
      </c>
      <c r="AN707" s="17"/>
      <c r="AO707" s="17">
        <v>3.34589906189929E-2</v>
      </c>
      <c r="AP707" s="17">
        <v>3.58316009160419E-2</v>
      </c>
      <c r="AQ707" s="17"/>
      <c r="AR707" s="17">
        <v>1.42431848144705E-2</v>
      </c>
      <c r="AS707" s="17">
        <v>2.8106348513673999E-2</v>
      </c>
      <c r="AT707" s="17">
        <v>2.3255156424503601E-2</v>
      </c>
      <c r="AU707" s="17">
        <v>0.12820532889398201</v>
      </c>
    </row>
    <row r="708" spans="2:47" x14ac:dyDescent="0.3">
      <c r="B708" t="s">
        <v>155</v>
      </c>
      <c r="C708" s="17">
        <v>4.6541593168665102E-2</v>
      </c>
      <c r="D708" s="17">
        <v>4.6320774324532299E-2</v>
      </c>
      <c r="E708" s="17">
        <v>4.69339098640668E-2</v>
      </c>
      <c r="F708" s="17"/>
      <c r="G708" s="17">
        <v>3.1390643728807399E-2</v>
      </c>
      <c r="H708" s="17">
        <v>4.3323622796859099E-2</v>
      </c>
      <c r="I708" s="17">
        <v>3.7005073311286503E-2</v>
      </c>
      <c r="J708" s="17">
        <v>4.8790953287246301E-2</v>
      </c>
      <c r="K708" s="17">
        <v>6.4735355654192098E-2</v>
      </c>
      <c r="L708" s="17">
        <v>5.2932091798521902E-2</v>
      </c>
      <c r="M708" s="17"/>
      <c r="N708" s="17">
        <v>3.6484563062049002E-2</v>
      </c>
      <c r="O708" s="17">
        <v>5.3536915618733298E-2</v>
      </c>
      <c r="P708" s="17">
        <v>4.4283159880274897E-2</v>
      </c>
      <c r="Q708" s="17">
        <v>5.1531475294989797E-2</v>
      </c>
      <c r="R708" s="17"/>
      <c r="S708" s="17">
        <v>2.7930885759879301E-2</v>
      </c>
      <c r="T708" s="17">
        <v>4.2293708466275601E-2</v>
      </c>
      <c r="U708" s="17">
        <v>7.3092665263772894E-2</v>
      </c>
      <c r="V708" s="17">
        <v>3.3820633953815599E-2</v>
      </c>
      <c r="W708" s="17">
        <v>5.4722682586299101E-2</v>
      </c>
      <c r="X708" s="17">
        <v>5.7335240734554697E-2</v>
      </c>
      <c r="Y708" s="17">
        <v>3.9022378452269302E-2</v>
      </c>
      <c r="Z708" s="17">
        <v>4.2560254736163303E-2</v>
      </c>
      <c r="AA708" s="17">
        <v>5.0378478392610303E-2</v>
      </c>
      <c r="AB708" s="17">
        <v>6.08396974196041E-2</v>
      </c>
      <c r="AC708" s="17">
        <v>5.5215940313381902E-2</v>
      </c>
      <c r="AD708" s="17">
        <v>2.1655548955506101E-2</v>
      </c>
      <c r="AE708" s="17"/>
      <c r="AF708" s="17">
        <v>4.3142634670927597E-2</v>
      </c>
      <c r="AG708" s="17">
        <v>4.9852211742379499E-2</v>
      </c>
      <c r="AH708" s="17"/>
      <c r="AI708" s="17">
        <v>4.0043913163696501E-2</v>
      </c>
      <c r="AJ708" s="17">
        <v>4.97850096214855E-2</v>
      </c>
      <c r="AK708" s="17"/>
      <c r="AL708" s="17">
        <v>4.47497889720887E-2</v>
      </c>
      <c r="AM708" s="17">
        <v>4.6956523514365099E-2</v>
      </c>
      <c r="AN708" s="17"/>
      <c r="AO708" s="17">
        <v>3.7587018882733997E-2</v>
      </c>
      <c r="AP708" s="17">
        <v>4.7322091781451601E-2</v>
      </c>
      <c r="AQ708" s="17"/>
      <c r="AR708" s="17">
        <v>1.7150490855805601E-2</v>
      </c>
      <c r="AS708" s="17">
        <v>4.65934927447735E-2</v>
      </c>
      <c r="AT708" s="17">
        <v>5.3811989638426497E-2</v>
      </c>
      <c r="AU708" s="17">
        <v>0.10516136390139599</v>
      </c>
    </row>
    <row r="709" spans="2:47" x14ac:dyDescent="0.3"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  <c r="AB709" s="17"/>
      <c r="AC709" s="17"/>
      <c r="AD709" s="17"/>
      <c r="AE709" s="17"/>
      <c r="AF709" s="17"/>
      <c r="AG709" s="17"/>
      <c r="AH709" s="17"/>
      <c r="AI709" s="17"/>
      <c r="AJ709" s="17"/>
      <c r="AK709" s="17"/>
      <c r="AL709" s="17"/>
      <c r="AM709" s="17"/>
      <c r="AN709" s="17"/>
      <c r="AO709" s="17"/>
      <c r="AP709" s="17"/>
      <c r="AQ709" s="17"/>
      <c r="AR709" s="17"/>
      <c r="AS709" s="17"/>
      <c r="AT709" s="17"/>
      <c r="AU709" s="17"/>
    </row>
    <row r="710" spans="2:47" x14ac:dyDescent="0.3">
      <c r="B710" s="6" t="s">
        <v>309</v>
      </c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  <c r="AC710" s="17"/>
      <c r="AD710" s="17"/>
      <c r="AE710" s="17"/>
      <c r="AF710" s="17"/>
      <c r="AG710" s="17"/>
      <c r="AH710" s="17"/>
      <c r="AI710" s="17"/>
      <c r="AJ710" s="17"/>
      <c r="AK710" s="17"/>
      <c r="AL710" s="17"/>
      <c r="AM710" s="17"/>
      <c r="AN710" s="17"/>
      <c r="AO710" s="17"/>
      <c r="AP710" s="17"/>
      <c r="AQ710" s="17"/>
      <c r="AR710" s="17"/>
      <c r="AS710" s="17"/>
      <c r="AT710" s="17"/>
      <c r="AU710" s="17"/>
    </row>
    <row r="711" spans="2:47" x14ac:dyDescent="0.3">
      <c r="B711" s="24" t="s">
        <v>71</v>
      </c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  <c r="AE711" s="17"/>
      <c r="AF711" s="17"/>
      <c r="AG711" s="17"/>
      <c r="AH711" s="17"/>
      <c r="AI711" s="17"/>
      <c r="AJ711" s="17"/>
      <c r="AK711" s="17"/>
      <c r="AL711" s="17"/>
      <c r="AM711" s="17"/>
      <c r="AN711" s="17"/>
      <c r="AO711" s="17"/>
      <c r="AP711" s="17"/>
      <c r="AQ711" s="17"/>
      <c r="AR711" s="17"/>
      <c r="AS711" s="17"/>
      <c r="AT711" s="17"/>
      <c r="AU711" s="17"/>
    </row>
    <row r="712" spans="2:47" x14ac:dyDescent="0.3">
      <c r="B712" t="s">
        <v>289</v>
      </c>
      <c r="C712" s="17">
        <v>8.7519319127200304E-2</v>
      </c>
      <c r="D712" s="17">
        <v>0.14766813033812901</v>
      </c>
      <c r="E712" s="17">
        <v>2.9241344466837401E-2</v>
      </c>
      <c r="F712" s="17"/>
      <c r="G712" s="17">
        <v>0.130819394823528</v>
      </c>
      <c r="H712" s="17">
        <v>0.120363636522412</v>
      </c>
      <c r="I712" s="17">
        <v>8.3005361365363003E-2</v>
      </c>
      <c r="J712" s="17">
        <v>7.4366349602540405E-2</v>
      </c>
      <c r="K712" s="17">
        <v>7.6173083486131804E-2</v>
      </c>
      <c r="L712" s="17">
        <v>5.4136253849495303E-2</v>
      </c>
      <c r="M712" s="17"/>
      <c r="N712" s="17">
        <v>9.3797966373567396E-2</v>
      </c>
      <c r="O712" s="17">
        <v>7.3376622866501998E-2</v>
      </c>
      <c r="P712" s="17">
        <v>0.100508932213416</v>
      </c>
      <c r="Q712" s="17">
        <v>8.5284888499259498E-2</v>
      </c>
      <c r="R712" s="17"/>
      <c r="S712" s="17">
        <v>0.13077596552321499</v>
      </c>
      <c r="T712" s="17">
        <v>5.8746131750339603E-2</v>
      </c>
      <c r="U712" s="17">
        <v>7.0610148024377997E-2</v>
      </c>
      <c r="V712" s="17">
        <v>6.5265889591352405E-2</v>
      </c>
      <c r="W712" s="17">
        <v>7.1620261396285495E-2</v>
      </c>
      <c r="X712" s="17">
        <v>0.10681436175726999</v>
      </c>
      <c r="Y712" s="17">
        <v>6.6426588364404696E-2</v>
      </c>
      <c r="Z712" s="17">
        <v>0.110547446147825</v>
      </c>
      <c r="AA712" s="17">
        <v>8.6480053898188705E-2</v>
      </c>
      <c r="AB712" s="17">
        <v>0.105273411577673</v>
      </c>
      <c r="AC712" s="17">
        <v>7.0985389218536102E-2</v>
      </c>
      <c r="AD712" s="17">
        <v>0.105341428851046</v>
      </c>
      <c r="AE712" s="17"/>
      <c r="AF712" s="17">
        <v>8.9074268684906102E-2</v>
      </c>
      <c r="AG712" s="17">
        <v>8.6162261103876203E-2</v>
      </c>
      <c r="AH712" s="17"/>
      <c r="AI712" s="17">
        <v>0.12721394805511699</v>
      </c>
      <c r="AJ712" s="17">
        <v>6.7705137380029298E-2</v>
      </c>
      <c r="AK712" s="17"/>
      <c r="AL712" s="17">
        <v>0.10658624896636899</v>
      </c>
      <c r="AM712" s="17">
        <v>8.3103966264024304E-2</v>
      </c>
      <c r="AN712" s="17"/>
      <c r="AO712" s="17">
        <v>0.152536443769962</v>
      </c>
      <c r="AP712" s="17">
        <v>8.1852296444639802E-2</v>
      </c>
      <c r="AQ712" s="17"/>
      <c r="AR712" s="17">
        <v>0.106971727748433</v>
      </c>
      <c r="AS712" s="17">
        <v>8.4268982490899702E-2</v>
      </c>
      <c r="AT712" s="17">
        <v>7.3015840953557898E-2</v>
      </c>
      <c r="AU712" s="17">
        <v>7.4457431904484506E-2</v>
      </c>
    </row>
    <row r="713" spans="2:47" x14ac:dyDescent="0.3">
      <c r="B713" t="s">
        <v>290</v>
      </c>
      <c r="C713" s="17">
        <v>0.181853110880972</v>
      </c>
      <c r="D713" s="17">
        <v>0.21044907015178099</v>
      </c>
      <c r="E713" s="17">
        <v>0.15404970997400899</v>
      </c>
      <c r="F713" s="17"/>
      <c r="G713" s="17">
        <v>0.101616842528486</v>
      </c>
      <c r="H713" s="17">
        <v>0.128031307910903</v>
      </c>
      <c r="I713" s="17">
        <v>0.15394758285469601</v>
      </c>
      <c r="J713" s="17">
        <v>0.20772579654649201</v>
      </c>
      <c r="K713" s="17">
        <v>0.23019981293676101</v>
      </c>
      <c r="L713" s="17">
        <v>0.24798715148112199</v>
      </c>
      <c r="M713" s="17"/>
      <c r="N713" s="17">
        <v>0.20791575536527199</v>
      </c>
      <c r="O713" s="17">
        <v>0.18762690324237599</v>
      </c>
      <c r="P713" s="17">
        <v>0.180944327234206</v>
      </c>
      <c r="Q713" s="17">
        <v>0.14744371378502399</v>
      </c>
      <c r="R713" s="17"/>
      <c r="S713" s="17">
        <v>0.17508621999794199</v>
      </c>
      <c r="T713" s="17">
        <v>0.212752328300577</v>
      </c>
      <c r="U713" s="17">
        <v>0.15641409947802801</v>
      </c>
      <c r="V713" s="17">
        <v>0.17879413841602801</v>
      </c>
      <c r="W713" s="17">
        <v>0.16536409908048899</v>
      </c>
      <c r="X713" s="17">
        <v>0.14105868591767901</v>
      </c>
      <c r="Y713" s="17">
        <v>0.18313975313543601</v>
      </c>
      <c r="Z713" s="17">
        <v>0.19679336044089399</v>
      </c>
      <c r="AA713" s="17">
        <v>0.16097047468803</v>
      </c>
      <c r="AB713" s="17">
        <v>0.213414411334303</v>
      </c>
      <c r="AC713" s="17">
        <v>0.20777469388077099</v>
      </c>
      <c r="AD713" s="17">
        <v>0.23251915698718501</v>
      </c>
      <c r="AE713" s="17"/>
      <c r="AF713" s="17">
        <v>0.20656306052658999</v>
      </c>
      <c r="AG713" s="17">
        <v>0.148790506603169</v>
      </c>
      <c r="AH713" s="17"/>
      <c r="AI713" s="17">
        <v>0.189405655653961</v>
      </c>
      <c r="AJ713" s="17">
        <v>0.178083142529399</v>
      </c>
      <c r="AK713" s="17"/>
      <c r="AL713" s="17">
        <v>0.21648865716842</v>
      </c>
      <c r="AM713" s="17">
        <v>0.173832513975339</v>
      </c>
      <c r="AN713" s="17"/>
      <c r="AO713" s="17">
        <v>0.17704951902875299</v>
      </c>
      <c r="AP713" s="17">
        <v>0.182271801558756</v>
      </c>
      <c r="AQ713" s="17"/>
      <c r="AR713" s="17">
        <v>0.20519506889737901</v>
      </c>
      <c r="AS713" s="17">
        <v>0.26054956656857098</v>
      </c>
      <c r="AT713" s="17">
        <v>0.11094287110668501</v>
      </c>
      <c r="AU713" s="17">
        <v>0.13539373335954799</v>
      </c>
    </row>
    <row r="714" spans="2:47" x14ac:dyDescent="0.3">
      <c r="B714" t="s">
        <v>291</v>
      </c>
      <c r="C714" s="17">
        <v>0.202652004101294</v>
      </c>
      <c r="D714" s="17">
        <v>0.17509563281908</v>
      </c>
      <c r="E714" s="17">
        <v>0.228851912275607</v>
      </c>
      <c r="F714" s="17"/>
      <c r="G714" s="17">
        <v>0.23893843016642999</v>
      </c>
      <c r="H714" s="17">
        <v>0.239046154533755</v>
      </c>
      <c r="I714" s="17">
        <v>0.245588739007225</v>
      </c>
      <c r="J714" s="17">
        <v>0.24512789032797999</v>
      </c>
      <c r="K714" s="17">
        <v>0.158751450125549</v>
      </c>
      <c r="L714" s="17">
        <v>0.10916738746577</v>
      </c>
      <c r="M714" s="17"/>
      <c r="N714" s="17">
        <v>0.19783863140771299</v>
      </c>
      <c r="O714" s="17">
        <v>0.221777415210754</v>
      </c>
      <c r="P714" s="17">
        <v>0.199192253006612</v>
      </c>
      <c r="Q714" s="17">
        <v>0.192196088913137</v>
      </c>
      <c r="R714" s="17"/>
      <c r="S714" s="17">
        <v>0.22583002070988401</v>
      </c>
      <c r="T714" s="17">
        <v>0.21240167380969299</v>
      </c>
      <c r="U714" s="17">
        <v>0.19823327991817299</v>
      </c>
      <c r="V714" s="17">
        <v>0.21494927437990399</v>
      </c>
      <c r="W714" s="17">
        <v>0.18899868966974401</v>
      </c>
      <c r="X714" s="17">
        <v>0.17667980449985701</v>
      </c>
      <c r="Y714" s="17">
        <v>0.22582014569854</v>
      </c>
      <c r="Z714" s="17">
        <v>0.24174856350605001</v>
      </c>
      <c r="AA714" s="17">
        <v>0.18881849653272001</v>
      </c>
      <c r="AB714" s="17">
        <v>0.17649066424853399</v>
      </c>
      <c r="AC714" s="17">
        <v>0.173886799269763</v>
      </c>
      <c r="AD714" s="17">
        <v>0.20007449753405199</v>
      </c>
      <c r="AE714" s="17"/>
      <c r="AF714" s="17">
        <v>0.19162714718528401</v>
      </c>
      <c r="AG714" s="17">
        <v>0.218946870119505</v>
      </c>
      <c r="AH714" s="17"/>
      <c r="AI714" s="17">
        <v>0.20623674165243899</v>
      </c>
      <c r="AJ714" s="17">
        <v>0.200862627470938</v>
      </c>
      <c r="AK714" s="17"/>
      <c r="AL714" s="17">
        <v>0.19234581437985501</v>
      </c>
      <c r="AM714" s="17">
        <v>0.205038621384666</v>
      </c>
      <c r="AN714" s="17"/>
      <c r="AO714" s="17">
        <v>0.194790615711602</v>
      </c>
      <c r="AP714" s="17">
        <v>0.20333721844390901</v>
      </c>
      <c r="AQ714" s="17"/>
      <c r="AR714" s="17">
        <v>0.25063358785096601</v>
      </c>
      <c r="AS714" s="17">
        <v>0.141288918565694</v>
      </c>
      <c r="AT714" s="17">
        <v>0.25190270685643901</v>
      </c>
      <c r="AU714" s="17">
        <v>8.5151967333228107E-2</v>
      </c>
    </row>
    <row r="715" spans="2:47" x14ac:dyDescent="0.3">
      <c r="B715" t="s">
        <v>292</v>
      </c>
      <c r="C715" s="17">
        <v>7.7070666187391196E-2</v>
      </c>
      <c r="D715" s="17">
        <v>7.4591569475079597E-2</v>
      </c>
      <c r="E715" s="17">
        <v>7.9779724526183607E-2</v>
      </c>
      <c r="F715" s="17"/>
      <c r="G715" s="17">
        <v>9.9285715665334701E-2</v>
      </c>
      <c r="H715" s="17">
        <v>8.3506552025174693E-2</v>
      </c>
      <c r="I715" s="17">
        <v>8.9758589709575703E-2</v>
      </c>
      <c r="J715" s="17">
        <v>7.0828377105255705E-2</v>
      </c>
      <c r="K715" s="17">
        <v>7.2744810569126003E-2</v>
      </c>
      <c r="L715" s="17">
        <v>5.4789472908582902E-2</v>
      </c>
      <c r="M715" s="17"/>
      <c r="N715" s="17">
        <v>7.3651527212253695E-2</v>
      </c>
      <c r="O715" s="17">
        <v>7.5640487000913401E-2</v>
      </c>
      <c r="P715" s="17">
        <v>8.4032136270351804E-2</v>
      </c>
      <c r="Q715" s="17">
        <v>7.5760910772858403E-2</v>
      </c>
      <c r="R715" s="17"/>
      <c r="S715" s="17">
        <v>9.3542370294318694E-2</v>
      </c>
      <c r="T715" s="17">
        <v>7.4081880905411193E-2</v>
      </c>
      <c r="U715" s="17">
        <v>0.105664076919148</v>
      </c>
      <c r="V715" s="17">
        <v>7.6734473357886204E-2</v>
      </c>
      <c r="W715" s="17">
        <v>7.3428446355537802E-2</v>
      </c>
      <c r="X715" s="17">
        <v>4.6861684696022497E-2</v>
      </c>
      <c r="Y715" s="17">
        <v>8.6593804490119303E-2</v>
      </c>
      <c r="Z715" s="17">
        <v>4.1808687083939602E-2</v>
      </c>
      <c r="AA715" s="17">
        <v>8.1222522116922005E-2</v>
      </c>
      <c r="AB715" s="17">
        <v>5.65062356368966E-2</v>
      </c>
      <c r="AC715" s="17">
        <v>6.2309839653903402E-2</v>
      </c>
      <c r="AD715" s="17">
        <v>0.12939859929861999</v>
      </c>
      <c r="AE715" s="17"/>
      <c r="AF715" s="17">
        <v>7.5403270900050307E-2</v>
      </c>
      <c r="AG715" s="17">
        <v>7.8647954332086906E-2</v>
      </c>
      <c r="AH715" s="17"/>
      <c r="AI715" s="17">
        <v>7.5708004703838705E-2</v>
      </c>
      <c r="AJ715" s="17">
        <v>7.7750859529014504E-2</v>
      </c>
      <c r="AK715" s="17"/>
      <c r="AL715" s="17">
        <v>7.0087490420005297E-2</v>
      </c>
      <c r="AM715" s="17">
        <v>7.8687768960552296E-2</v>
      </c>
      <c r="AN715" s="17"/>
      <c r="AO715" s="17">
        <v>9.1401722836134999E-2</v>
      </c>
      <c r="AP715" s="17">
        <v>7.5821542613567702E-2</v>
      </c>
      <c r="AQ715" s="17"/>
      <c r="AR715" s="17">
        <v>8.7007455556869603E-2</v>
      </c>
      <c r="AS715" s="17">
        <v>6.8169927340591102E-2</v>
      </c>
      <c r="AT715" s="17">
        <v>8.1094070184321299E-2</v>
      </c>
      <c r="AU715" s="17">
        <v>5.9048376582024199E-2</v>
      </c>
    </row>
    <row r="716" spans="2:47" x14ac:dyDescent="0.3">
      <c r="B716" t="s">
        <v>293</v>
      </c>
      <c r="C716" s="17">
        <v>2.3072421777906801E-2</v>
      </c>
      <c r="D716" s="17">
        <v>2.8028258631108902E-2</v>
      </c>
      <c r="E716" s="17">
        <v>1.8331099303403701E-2</v>
      </c>
      <c r="F716" s="17"/>
      <c r="G716" s="17">
        <v>4.1779980194583698E-2</v>
      </c>
      <c r="H716" s="17">
        <v>4.15348860071083E-2</v>
      </c>
      <c r="I716" s="17">
        <v>2.1520257173958699E-2</v>
      </c>
      <c r="J716" s="17">
        <v>1.8654676032140501E-2</v>
      </c>
      <c r="K716" s="17">
        <v>6.3986841953566197E-3</v>
      </c>
      <c r="L716" s="17">
        <v>1.171007750649E-2</v>
      </c>
      <c r="M716" s="17"/>
      <c r="N716" s="17">
        <v>2.8454003703726301E-2</v>
      </c>
      <c r="O716" s="17">
        <v>1.7954899814581399E-2</v>
      </c>
      <c r="P716" s="17">
        <v>2.6935150558077301E-2</v>
      </c>
      <c r="Q716" s="17">
        <v>1.8645429293583999E-2</v>
      </c>
      <c r="R716" s="17"/>
      <c r="S716" s="17">
        <v>2.9312169030505299E-2</v>
      </c>
      <c r="T716" s="17">
        <v>2.01459842890808E-2</v>
      </c>
      <c r="U716" s="17">
        <v>1.78880715383379E-2</v>
      </c>
      <c r="V716" s="17">
        <v>3.1649178562663201E-2</v>
      </c>
      <c r="W716" s="17">
        <v>1.3373136797478201E-2</v>
      </c>
      <c r="X716" s="17">
        <v>2.7528867753093201E-2</v>
      </c>
      <c r="Y716" s="17">
        <v>1.45746895324733E-2</v>
      </c>
      <c r="Z716" s="17">
        <v>5.1850195415411998E-3</v>
      </c>
      <c r="AA716" s="17">
        <v>2.2243164107787199E-2</v>
      </c>
      <c r="AB716" s="17">
        <v>3.05989308351838E-2</v>
      </c>
      <c r="AC716" s="17">
        <v>2.8140050005486399E-2</v>
      </c>
      <c r="AD716" s="17">
        <v>2.2547217012174599E-2</v>
      </c>
      <c r="AE716" s="17"/>
      <c r="AF716" s="17">
        <v>1.8300717035553499E-2</v>
      </c>
      <c r="AG716" s="17">
        <v>2.9601068573356901E-2</v>
      </c>
      <c r="AH716" s="17"/>
      <c r="AI716" s="17">
        <v>3.00996516741097E-2</v>
      </c>
      <c r="AJ716" s="17">
        <v>1.9564672389560899E-2</v>
      </c>
      <c r="AK716" s="17"/>
      <c r="AL716" s="17">
        <v>2.6623597092161499E-2</v>
      </c>
      <c r="AM716" s="17">
        <v>2.2250071655276E-2</v>
      </c>
      <c r="AN716" s="17"/>
      <c r="AO716" s="17">
        <v>4.03372652151145E-2</v>
      </c>
      <c r="AP716" s="17">
        <v>2.15675834771192E-2</v>
      </c>
      <c r="AQ716" s="17"/>
      <c r="AR716" s="17">
        <v>3.2931607656582498E-2</v>
      </c>
      <c r="AS716" s="17">
        <v>2.0536775674975902E-2</v>
      </c>
      <c r="AT716" s="17">
        <v>1.6235774740897501E-2</v>
      </c>
      <c r="AU716" s="17">
        <v>1.6910742850194602E-2</v>
      </c>
    </row>
    <row r="717" spans="2:47" x14ac:dyDescent="0.3">
      <c r="B717" t="s">
        <v>294</v>
      </c>
      <c r="C717" s="17">
        <v>0.128981164843298</v>
      </c>
      <c r="D717" s="17">
        <v>0.10480029327476501</v>
      </c>
      <c r="E717" s="17">
        <v>0.15267325720422001</v>
      </c>
      <c r="F717" s="17"/>
      <c r="G717" s="17">
        <v>0.22755516841117299</v>
      </c>
      <c r="H717" s="17">
        <v>0.196229384821763</v>
      </c>
      <c r="I717" s="17">
        <v>0.13868187701317899</v>
      </c>
      <c r="J717" s="17">
        <v>0.108359028162963</v>
      </c>
      <c r="K717" s="17">
        <v>8.2497535710999506E-2</v>
      </c>
      <c r="L717" s="17">
        <v>4.9117838666253001E-2</v>
      </c>
      <c r="M717" s="17"/>
      <c r="N717" s="17">
        <v>0.104337266501981</v>
      </c>
      <c r="O717" s="17">
        <v>0.124614862854346</v>
      </c>
      <c r="P717" s="17">
        <v>0.1516651296082</v>
      </c>
      <c r="Q717" s="17">
        <v>0.14114651915798099</v>
      </c>
      <c r="R717" s="17"/>
      <c r="S717" s="17">
        <v>0.12833799799106399</v>
      </c>
      <c r="T717" s="17">
        <v>8.9595502687526807E-2</v>
      </c>
      <c r="U717" s="17">
        <v>7.7867606847954005E-2</v>
      </c>
      <c r="V717" s="17">
        <v>0.139905045465229</v>
      </c>
      <c r="W717" s="17">
        <v>0.185781641492897</v>
      </c>
      <c r="X717" s="17">
        <v>0.17397713989972999</v>
      </c>
      <c r="Y717" s="17">
        <v>0.110543837841871</v>
      </c>
      <c r="Z717" s="17">
        <v>0.138008113884769</v>
      </c>
      <c r="AA717" s="17">
        <v>0.165302690752193</v>
      </c>
      <c r="AB717" s="17">
        <v>0.10686947580025601</v>
      </c>
      <c r="AC717" s="17">
        <v>0.13612340675711701</v>
      </c>
      <c r="AD717" s="17">
        <v>9.7635315252017907E-2</v>
      </c>
      <c r="AE717" s="17"/>
      <c r="AF717" s="17">
        <v>0.101887918866544</v>
      </c>
      <c r="AG717" s="17">
        <v>0.16603375750305699</v>
      </c>
      <c r="AH717" s="17"/>
      <c r="AI717" s="17">
        <v>0.13844959377337501</v>
      </c>
      <c r="AJ717" s="17">
        <v>0.124254853582865</v>
      </c>
      <c r="AK717" s="17"/>
      <c r="AL717" s="17">
        <v>0.134292653854133</v>
      </c>
      <c r="AM717" s="17">
        <v>0.12775117666955799</v>
      </c>
      <c r="AN717" s="17"/>
      <c r="AO717" s="17">
        <v>0.103794051898512</v>
      </c>
      <c r="AP717" s="17">
        <v>0.131176524006758</v>
      </c>
      <c r="AQ717" s="17"/>
      <c r="AR717" s="17">
        <v>0.158106981597438</v>
      </c>
      <c r="AS717" s="17">
        <v>7.8431133758170193E-2</v>
      </c>
      <c r="AT717" s="17">
        <v>0.15839288682893601</v>
      </c>
      <c r="AU717" s="17">
        <v>8.1579134582554599E-2</v>
      </c>
    </row>
    <row r="718" spans="2:47" x14ac:dyDescent="0.3">
      <c r="B718" t="s">
        <v>295</v>
      </c>
      <c r="C718" s="17">
        <v>0.241122783719881</v>
      </c>
      <c r="D718" s="17">
        <v>0.21245845625837301</v>
      </c>
      <c r="E718" s="17">
        <v>0.26858137636625001</v>
      </c>
      <c r="F718" s="17"/>
      <c r="G718" s="17">
        <v>0.116201977471049</v>
      </c>
      <c r="H718" s="17">
        <v>0.139474683231784</v>
      </c>
      <c r="I718" s="17">
        <v>0.21713395208373401</v>
      </c>
      <c r="J718" s="17">
        <v>0.22607529085461001</v>
      </c>
      <c r="K718" s="17">
        <v>0.29245473190522803</v>
      </c>
      <c r="L718" s="17">
        <v>0.40360424621709301</v>
      </c>
      <c r="M718" s="17"/>
      <c r="N718" s="17">
        <v>0.24535953728450299</v>
      </c>
      <c r="O718" s="17">
        <v>0.23675021929481399</v>
      </c>
      <c r="P718" s="17">
        <v>0.21116964701941601</v>
      </c>
      <c r="Q718" s="17">
        <v>0.26826834740458799</v>
      </c>
      <c r="R718" s="17"/>
      <c r="S718" s="17">
        <v>0.17180198804529601</v>
      </c>
      <c r="T718" s="17">
        <v>0.27601247465266099</v>
      </c>
      <c r="U718" s="17">
        <v>0.30315211467386299</v>
      </c>
      <c r="V718" s="17">
        <v>0.230105732835715</v>
      </c>
      <c r="W718" s="17">
        <v>0.235050860413973</v>
      </c>
      <c r="X718" s="17">
        <v>0.245287493999025</v>
      </c>
      <c r="Y718" s="17">
        <v>0.26398391927517201</v>
      </c>
      <c r="Z718" s="17">
        <v>0.22313723807059199</v>
      </c>
      <c r="AA718" s="17">
        <v>0.251117274974056</v>
      </c>
      <c r="AB718" s="17">
        <v>0.251314697415219</v>
      </c>
      <c r="AC718" s="17">
        <v>0.24585541544388101</v>
      </c>
      <c r="AD718" s="17">
        <v>0.17038158871317899</v>
      </c>
      <c r="AE718" s="17"/>
      <c r="AF718" s="17">
        <v>0.261437442230117</v>
      </c>
      <c r="AG718" s="17">
        <v>0.21300258522030099</v>
      </c>
      <c r="AH718" s="17"/>
      <c r="AI718" s="17">
        <v>0.187502825087865</v>
      </c>
      <c r="AJ718" s="17">
        <v>0.26788800698320703</v>
      </c>
      <c r="AK718" s="17"/>
      <c r="AL718" s="17">
        <v>0.20655114495306701</v>
      </c>
      <c r="AM718" s="17">
        <v>0.24912858148078601</v>
      </c>
      <c r="AN718" s="17"/>
      <c r="AO718" s="17">
        <v>0.19699445404190799</v>
      </c>
      <c r="AP718" s="17">
        <v>0.244969097235015</v>
      </c>
      <c r="AQ718" s="17"/>
      <c r="AR718" s="17">
        <v>0.12630187997676501</v>
      </c>
      <c r="AS718" s="17">
        <v>0.28280702369612298</v>
      </c>
      <c r="AT718" s="17">
        <v>0.23132429118063999</v>
      </c>
      <c r="AU718" s="17">
        <v>0.47827725737391402</v>
      </c>
    </row>
    <row r="719" spans="2:47" x14ac:dyDescent="0.3">
      <c r="B719" t="s">
        <v>155</v>
      </c>
      <c r="C719" s="17">
        <v>5.7728529362056302E-2</v>
      </c>
      <c r="D719" s="17">
        <v>4.69085890516832E-2</v>
      </c>
      <c r="E719" s="17">
        <v>6.8491575883489406E-2</v>
      </c>
      <c r="F719" s="17"/>
      <c r="G719" s="17">
        <v>4.3802490739416097E-2</v>
      </c>
      <c r="H719" s="17">
        <v>5.1813394947100799E-2</v>
      </c>
      <c r="I719" s="17">
        <v>5.0363640792268002E-2</v>
      </c>
      <c r="J719" s="17">
        <v>4.8862591368019501E-2</v>
      </c>
      <c r="K719" s="17">
        <v>8.0779891070849E-2</v>
      </c>
      <c r="L719" s="17">
        <v>6.9487571905194098E-2</v>
      </c>
      <c r="M719" s="17"/>
      <c r="N719" s="17">
        <v>4.8645312150982903E-2</v>
      </c>
      <c r="O719" s="17">
        <v>6.22585897157137E-2</v>
      </c>
      <c r="P719" s="17">
        <v>4.5552424089721599E-2</v>
      </c>
      <c r="Q719" s="17">
        <v>7.1254102173568798E-2</v>
      </c>
      <c r="R719" s="17"/>
      <c r="S719" s="17">
        <v>4.5313268407776101E-2</v>
      </c>
      <c r="T719" s="17">
        <v>5.6264023604711402E-2</v>
      </c>
      <c r="U719" s="17">
        <v>7.0170602600118606E-2</v>
      </c>
      <c r="V719" s="17">
        <v>6.2596267391221996E-2</v>
      </c>
      <c r="W719" s="17">
        <v>6.6382864793595897E-2</v>
      </c>
      <c r="X719" s="17">
        <v>8.1791961477323802E-2</v>
      </c>
      <c r="Y719" s="17">
        <v>4.8917261661983701E-2</v>
      </c>
      <c r="Z719" s="17">
        <v>4.27715713243896E-2</v>
      </c>
      <c r="AA719" s="17">
        <v>4.3845322930103903E-2</v>
      </c>
      <c r="AB719" s="17">
        <v>5.9532173151935798E-2</v>
      </c>
      <c r="AC719" s="17">
        <v>7.4924405770541505E-2</v>
      </c>
      <c r="AD719" s="17">
        <v>4.2102196351725601E-2</v>
      </c>
      <c r="AE719" s="17"/>
      <c r="AF719" s="17">
        <v>5.5706174570954697E-2</v>
      </c>
      <c r="AG719" s="17">
        <v>5.88149965446471E-2</v>
      </c>
      <c r="AH719" s="17"/>
      <c r="AI719" s="17">
        <v>4.5383579399295298E-2</v>
      </c>
      <c r="AJ719" s="17">
        <v>6.3890700134985504E-2</v>
      </c>
      <c r="AK719" s="17"/>
      <c r="AL719" s="17">
        <v>4.70243931659894E-2</v>
      </c>
      <c r="AM719" s="17">
        <v>6.0207299609799002E-2</v>
      </c>
      <c r="AN719" s="17"/>
      <c r="AO719" s="17">
        <v>4.3095927498012297E-2</v>
      </c>
      <c r="AP719" s="17">
        <v>5.9003936220234601E-2</v>
      </c>
      <c r="AQ719" s="17"/>
      <c r="AR719" s="17">
        <v>3.28516907155674E-2</v>
      </c>
      <c r="AS719" s="17">
        <v>6.3947671904974607E-2</v>
      </c>
      <c r="AT719" s="17">
        <v>7.7091558148523698E-2</v>
      </c>
      <c r="AU719" s="17">
        <v>6.91813560140523E-2</v>
      </c>
    </row>
    <row r="720" spans="2:47" x14ac:dyDescent="0.3"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  <c r="AB720" s="17"/>
      <c r="AC720" s="17"/>
      <c r="AD720" s="17"/>
      <c r="AE720" s="17"/>
      <c r="AF720" s="17"/>
      <c r="AG720" s="17"/>
      <c r="AH720" s="17"/>
      <c r="AI720" s="17"/>
      <c r="AJ720" s="17"/>
      <c r="AK720" s="17"/>
      <c r="AL720" s="17"/>
      <c r="AM720" s="17"/>
      <c r="AN720" s="17"/>
      <c r="AO720" s="17"/>
      <c r="AP720" s="17"/>
      <c r="AQ720" s="17"/>
      <c r="AR720" s="17"/>
      <c r="AS720" s="17"/>
      <c r="AT720" s="17"/>
      <c r="AU720" s="17"/>
    </row>
    <row r="721" spans="2:47" x14ac:dyDescent="0.3">
      <c r="B721" s="6" t="s">
        <v>310</v>
      </c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  <c r="AC721" s="17"/>
      <c r="AD721" s="17"/>
      <c r="AE721" s="17"/>
      <c r="AF721" s="17"/>
      <c r="AG721" s="17"/>
      <c r="AH721" s="17"/>
      <c r="AI721" s="17"/>
      <c r="AJ721" s="17"/>
      <c r="AK721" s="17"/>
      <c r="AL721" s="17"/>
      <c r="AM721" s="17"/>
      <c r="AN721" s="17"/>
      <c r="AO721" s="17"/>
      <c r="AP721" s="17"/>
      <c r="AQ721" s="17"/>
      <c r="AR721" s="17"/>
      <c r="AS721" s="17"/>
      <c r="AT721" s="17"/>
      <c r="AU721" s="17"/>
    </row>
    <row r="722" spans="2:47" x14ac:dyDescent="0.3">
      <c r="B722" s="24" t="s">
        <v>71</v>
      </c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  <c r="AC722" s="17"/>
      <c r="AD722" s="17"/>
      <c r="AE722" s="17"/>
      <c r="AF722" s="17"/>
      <c r="AG722" s="17"/>
      <c r="AH722" s="17"/>
      <c r="AI722" s="17"/>
      <c r="AJ722" s="17"/>
      <c r="AK722" s="17"/>
      <c r="AL722" s="17"/>
      <c r="AM722" s="17"/>
      <c r="AN722" s="17"/>
      <c r="AO722" s="17"/>
      <c r="AP722" s="17"/>
      <c r="AQ722" s="17"/>
      <c r="AR722" s="17"/>
      <c r="AS722" s="17"/>
      <c r="AT722" s="17"/>
      <c r="AU722" s="17"/>
    </row>
    <row r="723" spans="2:47" x14ac:dyDescent="0.3">
      <c r="B723" t="s">
        <v>289</v>
      </c>
      <c r="C723" s="17">
        <v>7.1257653824061795E-2</v>
      </c>
      <c r="D723" s="17">
        <v>0.112988068696198</v>
      </c>
      <c r="E723" s="17">
        <v>3.0234644370776401E-2</v>
      </c>
      <c r="F723" s="17"/>
      <c r="G723" s="17">
        <v>8.8616070245735201E-2</v>
      </c>
      <c r="H723" s="17">
        <v>0.101955669440009</v>
      </c>
      <c r="I723" s="17">
        <v>8.4369309449684404E-2</v>
      </c>
      <c r="J723" s="17">
        <v>6.5458663486717597E-2</v>
      </c>
      <c r="K723" s="17">
        <v>5.5941946083298097E-2</v>
      </c>
      <c r="L723" s="17">
        <v>3.9146894941703703E-2</v>
      </c>
      <c r="M723" s="17"/>
      <c r="N723" s="17">
        <v>8.4719046875450205E-2</v>
      </c>
      <c r="O723" s="17">
        <v>6.4522909050550303E-2</v>
      </c>
      <c r="P723" s="17">
        <v>8.7255339123680206E-2</v>
      </c>
      <c r="Q723" s="17">
        <v>5.0683324476549003E-2</v>
      </c>
      <c r="R723" s="17"/>
      <c r="S723" s="17">
        <v>9.9408061314499793E-2</v>
      </c>
      <c r="T723" s="17">
        <v>5.3402316145053197E-2</v>
      </c>
      <c r="U723" s="17">
        <v>6.3791693471215202E-2</v>
      </c>
      <c r="V723" s="17">
        <v>6.0417008891546498E-2</v>
      </c>
      <c r="W723" s="17">
        <v>7.0455767971100106E-2</v>
      </c>
      <c r="X723" s="17">
        <v>7.5889446818571293E-2</v>
      </c>
      <c r="Y723" s="17">
        <v>6.7816978885837695E-2</v>
      </c>
      <c r="Z723" s="17">
        <v>7.5516758634636194E-2</v>
      </c>
      <c r="AA723" s="17">
        <v>7.26139756806925E-2</v>
      </c>
      <c r="AB723" s="17">
        <v>8.4374741665561401E-2</v>
      </c>
      <c r="AC723" s="17">
        <v>1.9508001188527802E-2</v>
      </c>
      <c r="AD723" s="17">
        <v>0.103212361048405</v>
      </c>
      <c r="AE723" s="17"/>
      <c r="AF723" s="17">
        <v>7.6660476890478196E-2</v>
      </c>
      <c r="AG723" s="17">
        <v>6.4654934923589799E-2</v>
      </c>
      <c r="AH723" s="17"/>
      <c r="AI723" s="17">
        <v>9.7034324646450801E-2</v>
      </c>
      <c r="AJ723" s="17">
        <v>5.8390833946760499E-2</v>
      </c>
      <c r="AK723" s="17"/>
      <c r="AL723" s="17">
        <v>8.7725346036225005E-2</v>
      </c>
      <c r="AM723" s="17">
        <v>6.7444209679031697E-2</v>
      </c>
      <c r="AN723" s="17"/>
      <c r="AO723" s="17">
        <v>8.1641668666113706E-2</v>
      </c>
      <c r="AP723" s="17">
        <v>7.0352562312105696E-2</v>
      </c>
      <c r="AQ723" s="17"/>
      <c r="AR723" s="17">
        <v>9.2388723101133802E-2</v>
      </c>
      <c r="AS723" s="17">
        <v>6.4604711841895299E-2</v>
      </c>
      <c r="AT723" s="17">
        <v>6.09735693635335E-2</v>
      </c>
      <c r="AU723" s="17">
        <v>5.1046335801059099E-2</v>
      </c>
    </row>
    <row r="724" spans="2:47" x14ac:dyDescent="0.3">
      <c r="B724" t="s">
        <v>290</v>
      </c>
      <c r="C724" s="17">
        <v>0.12572086179271999</v>
      </c>
      <c r="D724" s="17">
        <v>0.138755918102036</v>
      </c>
      <c r="E724" s="17">
        <v>0.113036719339003</v>
      </c>
      <c r="F724" s="17"/>
      <c r="G724" s="17">
        <v>0.11385372912097901</v>
      </c>
      <c r="H724" s="17">
        <v>0.11983815823765601</v>
      </c>
      <c r="I724" s="17">
        <v>0.14482097952881701</v>
      </c>
      <c r="J724" s="17">
        <v>0.14652871465721901</v>
      </c>
      <c r="K724" s="17">
        <v>0.13647597660475899</v>
      </c>
      <c r="L724" s="17">
        <v>9.8764485547063699E-2</v>
      </c>
      <c r="M724" s="17"/>
      <c r="N724" s="17">
        <v>0.127695547747533</v>
      </c>
      <c r="O724" s="17">
        <v>0.12025196600609001</v>
      </c>
      <c r="P724" s="17">
        <v>0.14527336842732799</v>
      </c>
      <c r="Q724" s="17">
        <v>0.108705950666732</v>
      </c>
      <c r="R724" s="17"/>
      <c r="S724" s="17">
        <v>0.1674750112757</v>
      </c>
      <c r="T724" s="17">
        <v>9.9284972956829101E-2</v>
      </c>
      <c r="U724" s="17">
        <v>0.122075242869743</v>
      </c>
      <c r="V724" s="17">
        <v>0.129009923921618</v>
      </c>
      <c r="W724" s="17">
        <v>8.6978526335687797E-2</v>
      </c>
      <c r="X724" s="17">
        <v>0.107536501393871</v>
      </c>
      <c r="Y724" s="17">
        <v>0.116424096215441</v>
      </c>
      <c r="Z724" s="17">
        <v>0.17011293223832599</v>
      </c>
      <c r="AA724" s="17">
        <v>0.11816987708940099</v>
      </c>
      <c r="AB724" s="17">
        <v>0.13972349442845</v>
      </c>
      <c r="AC724" s="17">
        <v>0.14324605203969401</v>
      </c>
      <c r="AD724" s="17">
        <v>0.112530515130968</v>
      </c>
      <c r="AE724" s="17"/>
      <c r="AF724" s="17">
        <v>0.13866026080723801</v>
      </c>
      <c r="AG724" s="17">
        <v>0.106816628076944</v>
      </c>
      <c r="AH724" s="17"/>
      <c r="AI724" s="17">
        <v>0.14997080913215999</v>
      </c>
      <c r="AJ724" s="17">
        <v>0.11361612931580101</v>
      </c>
      <c r="AK724" s="17"/>
      <c r="AL724" s="17">
        <v>0.147056777946867</v>
      </c>
      <c r="AM724" s="17">
        <v>0.120780076922039</v>
      </c>
      <c r="AN724" s="17"/>
      <c r="AO724" s="17">
        <v>0.145582004672143</v>
      </c>
      <c r="AP724" s="17">
        <v>0.123989724837376</v>
      </c>
      <c r="AQ724" s="17"/>
      <c r="AR724" s="17">
        <v>0.17764962240586901</v>
      </c>
      <c r="AS724" s="17">
        <v>0.112569489069128</v>
      </c>
      <c r="AT724" s="17">
        <v>0.103597416320029</v>
      </c>
      <c r="AU724" s="17">
        <v>6.3980914586058299E-2</v>
      </c>
    </row>
    <row r="725" spans="2:47" x14ac:dyDescent="0.3">
      <c r="B725" t="s">
        <v>291</v>
      </c>
      <c r="C725" s="17">
        <v>7.3518706581347903E-2</v>
      </c>
      <c r="D725" s="17">
        <v>6.3402055821950701E-2</v>
      </c>
      <c r="E725" s="17">
        <v>8.3656542817993298E-2</v>
      </c>
      <c r="F725" s="17"/>
      <c r="G725" s="17">
        <v>0.13014255011925599</v>
      </c>
      <c r="H725" s="17">
        <v>9.8549409058226706E-2</v>
      </c>
      <c r="I725" s="17">
        <v>9.7099428680875899E-2</v>
      </c>
      <c r="J725" s="17">
        <v>6.4915896694389602E-2</v>
      </c>
      <c r="K725" s="17">
        <v>3.78851579127642E-2</v>
      </c>
      <c r="L725" s="17">
        <v>2.7389757321449101E-2</v>
      </c>
      <c r="M725" s="17"/>
      <c r="N725" s="17">
        <v>8.2169764760325004E-2</v>
      </c>
      <c r="O725" s="17">
        <v>7.5504918128695003E-2</v>
      </c>
      <c r="P725" s="17">
        <v>8.3861217084412507E-2</v>
      </c>
      <c r="Q725" s="17">
        <v>5.4079584565575801E-2</v>
      </c>
      <c r="R725" s="17"/>
      <c r="S725" s="17">
        <v>8.5583048008815596E-2</v>
      </c>
      <c r="T725" s="17">
        <v>6.3783169878547902E-2</v>
      </c>
      <c r="U725" s="17">
        <v>5.72026846142943E-2</v>
      </c>
      <c r="V725" s="17">
        <v>8.4348991512996602E-2</v>
      </c>
      <c r="W725" s="17">
        <v>7.8034706408067298E-2</v>
      </c>
      <c r="X725" s="17">
        <v>8.0827448860105802E-2</v>
      </c>
      <c r="Y725" s="17">
        <v>7.3982383672086996E-2</v>
      </c>
      <c r="Z725" s="17">
        <v>5.80831811891451E-2</v>
      </c>
      <c r="AA725" s="17">
        <v>6.9594617835587902E-2</v>
      </c>
      <c r="AB725" s="17">
        <v>5.3338448373314799E-2</v>
      </c>
      <c r="AC725" s="17">
        <v>0.101608306094728</v>
      </c>
      <c r="AD725" s="17">
        <v>8.5397604175070696E-2</v>
      </c>
      <c r="AE725" s="17"/>
      <c r="AF725" s="17">
        <v>6.8762122591872796E-2</v>
      </c>
      <c r="AG725" s="17">
        <v>8.0436200305750896E-2</v>
      </c>
      <c r="AH725" s="17"/>
      <c r="AI725" s="17">
        <v>8.4832678999508096E-2</v>
      </c>
      <c r="AJ725" s="17">
        <v>6.7871164033891401E-2</v>
      </c>
      <c r="AK725" s="17"/>
      <c r="AL725" s="17">
        <v>6.8749923115207695E-2</v>
      </c>
      <c r="AM725" s="17">
        <v>7.4623019751255001E-2</v>
      </c>
      <c r="AN725" s="17"/>
      <c r="AO725" s="17">
        <v>7.1397645349389999E-2</v>
      </c>
      <c r="AP725" s="17">
        <v>7.3703582522550298E-2</v>
      </c>
      <c r="AQ725" s="17"/>
      <c r="AR725" s="17">
        <v>0.105403948669178</v>
      </c>
      <c r="AS725" s="17">
        <v>4.3819220685100697E-2</v>
      </c>
      <c r="AT725" s="17">
        <v>7.7906204496904302E-2</v>
      </c>
      <c r="AU725" s="17">
        <v>3.5410249794241198E-2</v>
      </c>
    </row>
    <row r="726" spans="2:47" x14ac:dyDescent="0.3">
      <c r="B726" t="s">
        <v>292</v>
      </c>
      <c r="C726" s="17">
        <v>8.0354662473052799E-2</v>
      </c>
      <c r="D726" s="17">
        <v>8.0196534821893997E-2</v>
      </c>
      <c r="E726" s="17">
        <v>8.0411535131873796E-2</v>
      </c>
      <c r="F726" s="17"/>
      <c r="G726" s="17">
        <v>0.12440179459148799</v>
      </c>
      <c r="H726" s="17">
        <v>0.13163772247625899</v>
      </c>
      <c r="I726" s="17">
        <v>8.72815975503589E-2</v>
      </c>
      <c r="J726" s="17">
        <v>7.0473200007761E-2</v>
      </c>
      <c r="K726" s="17">
        <v>4.6854982914517597E-2</v>
      </c>
      <c r="L726" s="17">
        <v>3.43840220274199E-2</v>
      </c>
      <c r="M726" s="17"/>
      <c r="N726" s="17">
        <v>7.8065729025403693E-2</v>
      </c>
      <c r="O726" s="17">
        <v>6.3233700700002698E-2</v>
      </c>
      <c r="P726" s="17">
        <v>8.9563533899400194E-2</v>
      </c>
      <c r="Q726" s="17">
        <v>9.2917626559447006E-2</v>
      </c>
      <c r="R726" s="17"/>
      <c r="S726" s="17">
        <v>0.10135149253587999</v>
      </c>
      <c r="T726" s="17">
        <v>8.9027092699924204E-2</v>
      </c>
      <c r="U726" s="17">
        <v>8.2241074578354195E-2</v>
      </c>
      <c r="V726" s="17">
        <v>5.0356663233438598E-2</v>
      </c>
      <c r="W726" s="17">
        <v>0.10901826180666301</v>
      </c>
      <c r="X726" s="17">
        <v>6.2547439354886006E-2</v>
      </c>
      <c r="Y726" s="17">
        <v>8.7149889328698493E-2</v>
      </c>
      <c r="Z726" s="17">
        <v>3.8324134537569297E-2</v>
      </c>
      <c r="AA726" s="17">
        <v>0.101336438557503</v>
      </c>
      <c r="AB726" s="17">
        <v>7.6720524346264696E-2</v>
      </c>
      <c r="AC726" s="17">
        <v>4.0921516246602098E-2</v>
      </c>
      <c r="AD726" s="17">
        <v>5.3850545419004102E-2</v>
      </c>
      <c r="AE726" s="17"/>
      <c r="AF726" s="17">
        <v>7.5937539529351006E-2</v>
      </c>
      <c r="AG726" s="17">
        <v>8.63907657969403E-2</v>
      </c>
      <c r="AH726" s="17"/>
      <c r="AI726" s="17">
        <v>8.6484844524383597E-2</v>
      </c>
      <c r="AJ726" s="17">
        <v>7.7294688250119897E-2</v>
      </c>
      <c r="AK726" s="17"/>
      <c r="AL726" s="17">
        <v>7.5493946457513797E-2</v>
      </c>
      <c r="AM726" s="17">
        <v>8.1480264578757705E-2</v>
      </c>
      <c r="AN726" s="17"/>
      <c r="AO726" s="17">
        <v>0.101134214478346</v>
      </c>
      <c r="AP726" s="17">
        <v>7.8543475140569793E-2</v>
      </c>
      <c r="AQ726" s="17"/>
      <c r="AR726" s="17">
        <v>0.11506542162833901</v>
      </c>
      <c r="AS726" s="17">
        <v>6.0689644123109003E-2</v>
      </c>
      <c r="AT726" s="17">
        <v>7.2492154204573098E-2</v>
      </c>
      <c r="AU726" s="17">
        <v>4.3386745706428399E-2</v>
      </c>
    </row>
    <row r="727" spans="2:47" x14ac:dyDescent="0.3">
      <c r="B727" t="s">
        <v>293</v>
      </c>
      <c r="C727" s="17">
        <v>2.79999899591514E-2</v>
      </c>
      <c r="D727" s="17">
        <v>3.3592312301556897E-2</v>
      </c>
      <c r="E727" s="17">
        <v>2.2657208931901599E-2</v>
      </c>
      <c r="F727" s="17"/>
      <c r="G727" s="17">
        <v>4.8705515661618001E-2</v>
      </c>
      <c r="H727" s="17">
        <v>5.8202671580282098E-2</v>
      </c>
      <c r="I727" s="17">
        <v>3.7317469871271602E-2</v>
      </c>
      <c r="J727" s="17">
        <v>9.5846303040545405E-3</v>
      </c>
      <c r="K727" s="17">
        <v>1.1075810073544501E-2</v>
      </c>
      <c r="L727" s="17">
        <v>8.4591904364100298E-3</v>
      </c>
      <c r="M727" s="17"/>
      <c r="N727" s="17">
        <v>3.2968640801421902E-2</v>
      </c>
      <c r="O727" s="17">
        <v>2.4247880784350001E-2</v>
      </c>
      <c r="P727" s="17">
        <v>2.7111317635480001E-2</v>
      </c>
      <c r="Q727" s="17">
        <v>2.7720725118429899E-2</v>
      </c>
      <c r="R727" s="17"/>
      <c r="S727" s="17">
        <v>5.36369141674772E-2</v>
      </c>
      <c r="T727" s="17">
        <v>2.4080555201221699E-2</v>
      </c>
      <c r="U727" s="17">
        <v>2.7572464893717299E-2</v>
      </c>
      <c r="V727" s="17">
        <v>2.7701086965222801E-2</v>
      </c>
      <c r="W727" s="17">
        <v>3.1018190322499702E-2</v>
      </c>
      <c r="X727" s="17">
        <v>1.9569753701780199E-2</v>
      </c>
      <c r="Y727" s="17">
        <v>9.5872168192993497E-3</v>
      </c>
      <c r="Z727" s="17">
        <v>3.57248359832186E-2</v>
      </c>
      <c r="AA727" s="17">
        <v>2.8134292159637302E-2</v>
      </c>
      <c r="AB727" s="17">
        <v>1.49068346217753E-2</v>
      </c>
      <c r="AC727" s="17">
        <v>2.7054983323225701E-2</v>
      </c>
      <c r="AD727" s="17">
        <v>2.4872116845411699E-2</v>
      </c>
      <c r="AE727" s="17"/>
      <c r="AF727" s="17">
        <v>2.6903879249658601E-2</v>
      </c>
      <c r="AG727" s="17">
        <v>2.9683706207617001E-2</v>
      </c>
      <c r="AH727" s="17"/>
      <c r="AI727" s="17">
        <v>3.8825641277495701E-2</v>
      </c>
      <c r="AJ727" s="17">
        <v>2.2596200364778399E-2</v>
      </c>
      <c r="AK727" s="17"/>
      <c r="AL727" s="17">
        <v>2.9553818619780601E-2</v>
      </c>
      <c r="AM727" s="17">
        <v>2.7640167906861701E-2</v>
      </c>
      <c r="AN727" s="17"/>
      <c r="AO727" s="17">
        <v>3.2634088602725701E-2</v>
      </c>
      <c r="AP727" s="17">
        <v>2.7596072648586701E-2</v>
      </c>
      <c r="AQ727" s="17"/>
      <c r="AR727" s="17">
        <v>4.6712651858112103E-2</v>
      </c>
      <c r="AS727" s="17">
        <v>2.2864618414372699E-2</v>
      </c>
      <c r="AT727" s="17">
        <v>1.5275678918440099E-2</v>
      </c>
      <c r="AU727" s="17">
        <v>1.6336845342820001E-2</v>
      </c>
    </row>
    <row r="728" spans="2:47" x14ac:dyDescent="0.3">
      <c r="B728" t="s">
        <v>294</v>
      </c>
      <c r="C728" s="17">
        <v>0.143999988652976</v>
      </c>
      <c r="D728" s="17">
        <v>0.11964376468817201</v>
      </c>
      <c r="E728" s="17">
        <v>0.16636339182637899</v>
      </c>
      <c r="F728" s="17"/>
      <c r="G728" s="17">
        <v>0.25740988415678101</v>
      </c>
      <c r="H728" s="17">
        <v>0.21527665549535299</v>
      </c>
      <c r="I728" s="17">
        <v>0.158940354499362</v>
      </c>
      <c r="J728" s="17">
        <v>0.130238360988884</v>
      </c>
      <c r="K728" s="17">
        <v>7.6988800723566495E-2</v>
      </c>
      <c r="L728" s="17">
        <v>5.4970732609588797E-2</v>
      </c>
      <c r="M728" s="17"/>
      <c r="N728" s="17">
        <v>0.13203810743869299</v>
      </c>
      <c r="O728" s="17">
        <v>0.15472203601006801</v>
      </c>
      <c r="P728" s="17">
        <v>0.149477389886435</v>
      </c>
      <c r="Q728" s="17">
        <v>0.14217055021678701</v>
      </c>
      <c r="R728" s="17"/>
      <c r="S728" s="17">
        <v>0.13353072332060101</v>
      </c>
      <c r="T728" s="17">
        <v>0.14769356757108701</v>
      </c>
      <c r="U728" s="17">
        <v>0.144245450787746</v>
      </c>
      <c r="V728" s="17">
        <v>0.16795315724455201</v>
      </c>
      <c r="W728" s="17">
        <v>0.16904549254138501</v>
      </c>
      <c r="X728" s="17">
        <v>0.17567712490762699</v>
      </c>
      <c r="Y728" s="17">
        <v>0.12012781988103299</v>
      </c>
      <c r="Z728" s="17">
        <v>0.146997290360523</v>
      </c>
      <c r="AA728" s="17">
        <v>0.123306245561005</v>
      </c>
      <c r="AB728" s="17">
        <v>0.13576983566552001</v>
      </c>
      <c r="AC728" s="17">
        <v>0.170575984619737</v>
      </c>
      <c r="AD728" s="17">
        <v>6.70116346024308E-2</v>
      </c>
      <c r="AE728" s="17"/>
      <c r="AF728" s="17">
        <v>0.115659448676242</v>
      </c>
      <c r="AG728" s="17">
        <v>0.182831988889152</v>
      </c>
      <c r="AH728" s="17"/>
      <c r="AI728" s="17">
        <v>0.14668853073993299</v>
      </c>
      <c r="AJ728" s="17">
        <v>0.14265796170916401</v>
      </c>
      <c r="AK728" s="17"/>
      <c r="AL728" s="17">
        <v>0.149814832590734</v>
      </c>
      <c r="AM728" s="17">
        <v>0.14265343794732699</v>
      </c>
      <c r="AN728" s="17"/>
      <c r="AO728" s="17">
        <v>0.143713115020312</v>
      </c>
      <c r="AP728" s="17">
        <v>0.14402499313283099</v>
      </c>
      <c r="AQ728" s="17"/>
      <c r="AR728" s="17">
        <v>0.19015861848395599</v>
      </c>
      <c r="AS728" s="17">
        <v>6.5549937399849406E-2</v>
      </c>
      <c r="AT728" s="17">
        <v>0.189247476561897</v>
      </c>
      <c r="AU728" s="17">
        <v>6.8857525855439E-2</v>
      </c>
    </row>
    <row r="729" spans="2:47" x14ac:dyDescent="0.3">
      <c r="B729" t="s">
        <v>295</v>
      </c>
      <c r="C729" s="17">
        <v>0.43551605918984498</v>
      </c>
      <c r="D729" s="17">
        <v>0.40894618435623897</v>
      </c>
      <c r="E729" s="17">
        <v>0.462670953055696</v>
      </c>
      <c r="F729" s="17"/>
      <c r="G729" s="17">
        <v>0.20983494008504899</v>
      </c>
      <c r="H729" s="17">
        <v>0.23409001852238101</v>
      </c>
      <c r="I729" s="17">
        <v>0.34658377333941998</v>
      </c>
      <c r="J729" s="17">
        <v>0.46135945581082799</v>
      </c>
      <c r="K729" s="17">
        <v>0.58595371647002203</v>
      </c>
      <c r="L729" s="17">
        <v>0.69898575333712298</v>
      </c>
      <c r="M729" s="17"/>
      <c r="N729" s="17">
        <v>0.43308518468021301</v>
      </c>
      <c r="O729" s="17">
        <v>0.45625312754268499</v>
      </c>
      <c r="P729" s="17">
        <v>0.38427332653308899</v>
      </c>
      <c r="Q729" s="17">
        <v>0.461570913601349</v>
      </c>
      <c r="R729" s="17"/>
      <c r="S729" s="17">
        <v>0.32778961829956899</v>
      </c>
      <c r="T729" s="17">
        <v>0.47972148439849599</v>
      </c>
      <c r="U729" s="17">
        <v>0.45928103553337701</v>
      </c>
      <c r="V729" s="17">
        <v>0.45096557976889201</v>
      </c>
      <c r="W729" s="17">
        <v>0.408246923143956</v>
      </c>
      <c r="X729" s="17">
        <v>0.424490479694762</v>
      </c>
      <c r="Y729" s="17">
        <v>0.47782344914901798</v>
      </c>
      <c r="Z729" s="17">
        <v>0.41769881703754302</v>
      </c>
      <c r="AA729" s="17">
        <v>0.46627550998329598</v>
      </c>
      <c r="AB729" s="17">
        <v>0.44304658938338798</v>
      </c>
      <c r="AC729" s="17">
        <v>0.45853771366731599</v>
      </c>
      <c r="AD729" s="17">
        <v>0.47040340782688</v>
      </c>
      <c r="AE729" s="17"/>
      <c r="AF729" s="17">
        <v>0.45423764876432898</v>
      </c>
      <c r="AG729" s="17">
        <v>0.41166195455656301</v>
      </c>
      <c r="AH729" s="17"/>
      <c r="AI729" s="17">
        <v>0.35848477361419401</v>
      </c>
      <c r="AJ729" s="17">
        <v>0.473967404720392</v>
      </c>
      <c r="AK729" s="17"/>
      <c r="AL729" s="17">
        <v>0.38529381981840699</v>
      </c>
      <c r="AM729" s="17">
        <v>0.44714608616714402</v>
      </c>
      <c r="AN729" s="17"/>
      <c r="AO729" s="17">
        <v>0.37360882738833501</v>
      </c>
      <c r="AP729" s="17">
        <v>0.44091201738949398</v>
      </c>
      <c r="AQ729" s="17"/>
      <c r="AR729" s="17">
        <v>0.25024071165246398</v>
      </c>
      <c r="AS729" s="17">
        <v>0.58829209854859599</v>
      </c>
      <c r="AT729" s="17">
        <v>0.430094313687578</v>
      </c>
      <c r="AU729" s="17">
        <v>0.64923057281712704</v>
      </c>
    </row>
    <row r="730" spans="2:47" x14ac:dyDescent="0.3">
      <c r="B730" t="s">
        <v>155</v>
      </c>
      <c r="C730" s="17">
        <v>4.1632077526845099E-2</v>
      </c>
      <c r="D730" s="17">
        <v>4.2475161211952599E-2</v>
      </c>
      <c r="E730" s="17">
        <v>4.0969004526376897E-2</v>
      </c>
      <c r="F730" s="17"/>
      <c r="G730" s="17">
        <v>2.70355160190935E-2</v>
      </c>
      <c r="H730" s="17">
        <v>4.0449695189832699E-2</v>
      </c>
      <c r="I730" s="17">
        <v>4.35870870802103E-2</v>
      </c>
      <c r="J730" s="17">
        <v>5.1441078050145098E-2</v>
      </c>
      <c r="K730" s="17">
        <v>4.8823609217527701E-2</v>
      </c>
      <c r="L730" s="17">
        <v>3.7899163779241997E-2</v>
      </c>
      <c r="M730" s="17"/>
      <c r="N730" s="17">
        <v>2.92579786709606E-2</v>
      </c>
      <c r="O730" s="17">
        <v>4.1263461777558998E-2</v>
      </c>
      <c r="P730" s="17">
        <v>3.3184507410175597E-2</v>
      </c>
      <c r="Q730" s="17">
        <v>6.2151324795130199E-2</v>
      </c>
      <c r="R730" s="17"/>
      <c r="S730" s="17">
        <v>3.1225131077456801E-2</v>
      </c>
      <c r="T730" s="17">
        <v>4.3006841148840902E-2</v>
      </c>
      <c r="U730" s="17">
        <v>4.35903532515532E-2</v>
      </c>
      <c r="V730" s="17">
        <v>2.9247588461733202E-2</v>
      </c>
      <c r="W730" s="17">
        <v>4.7202131470640799E-2</v>
      </c>
      <c r="X730" s="17">
        <v>5.3461805268396501E-2</v>
      </c>
      <c r="Y730" s="17">
        <v>4.7088166048585303E-2</v>
      </c>
      <c r="Z730" s="17">
        <v>5.7542050019037998E-2</v>
      </c>
      <c r="AA730" s="17">
        <v>2.0569043132877801E-2</v>
      </c>
      <c r="AB730" s="17">
        <v>5.2119531515725299E-2</v>
      </c>
      <c r="AC730" s="17">
        <v>3.8547442820168802E-2</v>
      </c>
      <c r="AD730" s="17">
        <v>8.2721814951829703E-2</v>
      </c>
      <c r="AE730" s="17"/>
      <c r="AF730" s="17">
        <v>4.3178623490831E-2</v>
      </c>
      <c r="AG730" s="17">
        <v>3.7523821243444201E-2</v>
      </c>
      <c r="AH730" s="17"/>
      <c r="AI730" s="17">
        <v>3.7678397065874697E-2</v>
      </c>
      <c r="AJ730" s="17">
        <v>4.3605617659092301E-2</v>
      </c>
      <c r="AK730" s="17"/>
      <c r="AL730" s="17">
        <v>5.6311535415265797E-2</v>
      </c>
      <c r="AM730" s="17">
        <v>3.82327370475843E-2</v>
      </c>
      <c r="AN730" s="17"/>
      <c r="AO730" s="17">
        <v>5.0288435822635098E-2</v>
      </c>
      <c r="AP730" s="17">
        <v>4.0877572016486799E-2</v>
      </c>
      <c r="AQ730" s="17"/>
      <c r="AR730" s="17">
        <v>2.2380302200948402E-2</v>
      </c>
      <c r="AS730" s="17">
        <v>4.1610279917948502E-2</v>
      </c>
      <c r="AT730" s="17">
        <v>5.0413186447044102E-2</v>
      </c>
      <c r="AU730" s="17">
        <v>7.1750810096826906E-2</v>
      </c>
    </row>
    <row r="731" spans="2:47" x14ac:dyDescent="0.3"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  <c r="AE731" s="17"/>
      <c r="AF731" s="17"/>
      <c r="AG731" s="17"/>
      <c r="AH731" s="17"/>
      <c r="AI731" s="17"/>
      <c r="AJ731" s="17"/>
      <c r="AK731" s="17"/>
      <c r="AL731" s="17"/>
      <c r="AM731" s="17"/>
      <c r="AN731" s="17"/>
      <c r="AO731" s="17"/>
      <c r="AP731" s="17"/>
      <c r="AQ731" s="17"/>
      <c r="AR731" s="17"/>
      <c r="AS731" s="17"/>
      <c r="AT731" s="17"/>
      <c r="AU731" s="17"/>
    </row>
    <row r="732" spans="2:47" x14ac:dyDescent="0.3">
      <c r="B732" s="6" t="s">
        <v>311</v>
      </c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  <c r="AC732" s="17"/>
      <c r="AD732" s="17"/>
      <c r="AE732" s="17"/>
      <c r="AF732" s="17"/>
      <c r="AG732" s="17"/>
      <c r="AH732" s="17"/>
      <c r="AI732" s="17"/>
      <c r="AJ732" s="17"/>
      <c r="AK732" s="17"/>
      <c r="AL732" s="17"/>
      <c r="AM732" s="17"/>
      <c r="AN732" s="17"/>
      <c r="AO732" s="17"/>
      <c r="AP732" s="17"/>
      <c r="AQ732" s="17"/>
      <c r="AR732" s="17"/>
      <c r="AS732" s="17"/>
      <c r="AT732" s="17"/>
      <c r="AU732" s="17"/>
    </row>
    <row r="733" spans="2:47" x14ac:dyDescent="0.3">
      <c r="B733" s="24" t="s">
        <v>71</v>
      </c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  <c r="AC733" s="17"/>
      <c r="AD733" s="17"/>
      <c r="AE733" s="17"/>
      <c r="AF733" s="17"/>
      <c r="AG733" s="17"/>
      <c r="AH733" s="17"/>
      <c r="AI733" s="17"/>
      <c r="AJ733" s="17"/>
      <c r="AK733" s="17"/>
      <c r="AL733" s="17"/>
      <c r="AM733" s="17"/>
      <c r="AN733" s="17"/>
      <c r="AO733" s="17"/>
      <c r="AP733" s="17"/>
      <c r="AQ733" s="17"/>
      <c r="AR733" s="17"/>
      <c r="AS733" s="17"/>
      <c r="AT733" s="17"/>
      <c r="AU733" s="17"/>
    </row>
    <row r="734" spans="2:47" x14ac:dyDescent="0.3">
      <c r="B734" t="s">
        <v>289</v>
      </c>
      <c r="C734" s="17">
        <v>6.4340384843248194E-2</v>
      </c>
      <c r="D734" s="17">
        <v>0.10968824764278801</v>
      </c>
      <c r="E734" s="17">
        <v>1.9766080882795401E-2</v>
      </c>
      <c r="F734" s="17"/>
      <c r="G734" s="17">
        <v>0.115561958382425</v>
      </c>
      <c r="H734" s="17">
        <v>9.21832425909591E-2</v>
      </c>
      <c r="I734" s="17">
        <v>6.0051569119812603E-2</v>
      </c>
      <c r="J734" s="17">
        <v>7.2537629590971001E-2</v>
      </c>
      <c r="K734" s="17">
        <v>4.18029226384624E-2</v>
      </c>
      <c r="L734" s="17">
        <v>1.97843989170206E-2</v>
      </c>
      <c r="M734" s="17"/>
      <c r="N734" s="17">
        <v>6.8049639770055098E-2</v>
      </c>
      <c r="O734" s="17">
        <v>4.9869253021382898E-2</v>
      </c>
      <c r="P734" s="17">
        <v>8.2457552296163E-2</v>
      </c>
      <c r="Q734" s="17">
        <v>5.9604592662178497E-2</v>
      </c>
      <c r="R734" s="17"/>
      <c r="S734" s="17">
        <v>0.10727205535081299</v>
      </c>
      <c r="T734" s="17">
        <v>4.64600272219566E-2</v>
      </c>
      <c r="U734" s="17">
        <v>4.8481268516805003E-2</v>
      </c>
      <c r="V734" s="17">
        <v>4.6633520428046298E-2</v>
      </c>
      <c r="W734" s="17">
        <v>6.9863104681401403E-2</v>
      </c>
      <c r="X734" s="17">
        <v>7.1397078933662206E-2</v>
      </c>
      <c r="Y734" s="17">
        <v>4.4632522433668699E-2</v>
      </c>
      <c r="Z734" s="17">
        <v>5.4740642519411201E-2</v>
      </c>
      <c r="AA734" s="17">
        <v>6.2992438214463098E-2</v>
      </c>
      <c r="AB734" s="17">
        <v>8.4902211828784394E-2</v>
      </c>
      <c r="AC734" s="17">
        <v>3.4121053804601703E-2</v>
      </c>
      <c r="AD734" s="17">
        <v>6.2026268339495198E-2</v>
      </c>
      <c r="AE734" s="17"/>
      <c r="AF734" s="17">
        <v>5.9939115295144403E-2</v>
      </c>
      <c r="AG734" s="17">
        <v>7.0711260574288906E-2</v>
      </c>
      <c r="AH734" s="17"/>
      <c r="AI734" s="17">
        <v>9.9121928359843903E-2</v>
      </c>
      <c r="AJ734" s="17">
        <v>4.6978644897613303E-2</v>
      </c>
      <c r="AK734" s="17"/>
      <c r="AL734" s="17">
        <v>8.3598839378987697E-2</v>
      </c>
      <c r="AM734" s="17">
        <v>5.9880680365810901E-2</v>
      </c>
      <c r="AN734" s="17"/>
      <c r="AO734" s="17">
        <v>0.10482581563846501</v>
      </c>
      <c r="AP734" s="17">
        <v>6.0811593684144301E-2</v>
      </c>
      <c r="AQ734" s="17"/>
      <c r="AR734" s="17">
        <v>8.7335077327489102E-2</v>
      </c>
      <c r="AS734" s="17">
        <v>5.53907426912029E-2</v>
      </c>
      <c r="AT734" s="17">
        <v>5.1394452626068003E-2</v>
      </c>
      <c r="AU734" s="17">
        <v>4.8948978916432899E-2</v>
      </c>
    </row>
    <row r="735" spans="2:47" x14ac:dyDescent="0.3">
      <c r="B735" t="s">
        <v>290</v>
      </c>
      <c r="C735" s="17">
        <v>8.7398533237354706E-2</v>
      </c>
      <c r="D735" s="17">
        <v>0.106977923604147</v>
      </c>
      <c r="E735" s="17">
        <v>6.8191505477803602E-2</v>
      </c>
      <c r="F735" s="17"/>
      <c r="G735" s="17">
        <v>0.12034302576251101</v>
      </c>
      <c r="H735" s="17">
        <v>0.112417824985947</v>
      </c>
      <c r="I735" s="17">
        <v>0.108244406401901</v>
      </c>
      <c r="J735" s="17">
        <v>8.0813666427853995E-2</v>
      </c>
      <c r="K735" s="17">
        <v>6.9807316118444998E-2</v>
      </c>
      <c r="L735" s="17">
        <v>4.5458687119859099E-2</v>
      </c>
      <c r="M735" s="17"/>
      <c r="N735" s="17">
        <v>0.111641053120291</v>
      </c>
      <c r="O735" s="17">
        <v>8.1364682490308704E-2</v>
      </c>
      <c r="P735" s="17">
        <v>8.8304994891989994E-2</v>
      </c>
      <c r="Q735" s="17">
        <v>6.5111814771019502E-2</v>
      </c>
      <c r="R735" s="17"/>
      <c r="S735" s="17">
        <v>0.13764296988897701</v>
      </c>
      <c r="T735" s="17">
        <v>7.7484820857409306E-2</v>
      </c>
      <c r="U735" s="17">
        <v>5.9140789495492202E-2</v>
      </c>
      <c r="V735" s="17">
        <v>8.0565044683228004E-2</v>
      </c>
      <c r="W735" s="17">
        <v>7.3607120232356493E-2</v>
      </c>
      <c r="X735" s="17">
        <v>7.6890552054926703E-2</v>
      </c>
      <c r="Y735" s="17">
        <v>7.0729079868374206E-2</v>
      </c>
      <c r="Z735" s="17">
        <v>6.04748820342072E-2</v>
      </c>
      <c r="AA735" s="17">
        <v>7.7471370705924303E-2</v>
      </c>
      <c r="AB735" s="17">
        <v>9.1030599561374895E-2</v>
      </c>
      <c r="AC735" s="17">
        <v>9.88861498918579E-2</v>
      </c>
      <c r="AD735" s="17">
        <v>0.14210144145360301</v>
      </c>
      <c r="AE735" s="17"/>
      <c r="AF735" s="17">
        <v>8.9243361819341102E-2</v>
      </c>
      <c r="AG735" s="17">
        <v>8.44153621090869E-2</v>
      </c>
      <c r="AH735" s="17"/>
      <c r="AI735" s="17">
        <v>0.102581082357417</v>
      </c>
      <c r="AJ735" s="17">
        <v>7.9819931401913596E-2</v>
      </c>
      <c r="AK735" s="17"/>
      <c r="AL735" s="17">
        <v>9.6443179386019096E-2</v>
      </c>
      <c r="AM735" s="17">
        <v>8.5304053181793599E-2</v>
      </c>
      <c r="AN735" s="17"/>
      <c r="AO735" s="17">
        <v>0.12016620047084101</v>
      </c>
      <c r="AP735" s="17">
        <v>8.4542437793468594E-2</v>
      </c>
      <c r="AQ735" s="17"/>
      <c r="AR735" s="17">
        <v>0.14468791166891101</v>
      </c>
      <c r="AS735" s="17">
        <v>6.0637375895398797E-2</v>
      </c>
      <c r="AT735" s="17">
        <v>6.4270369684503004E-2</v>
      </c>
      <c r="AU735" s="17">
        <v>3.7725758009194497E-2</v>
      </c>
    </row>
    <row r="736" spans="2:47" x14ac:dyDescent="0.3">
      <c r="B736" t="s">
        <v>291</v>
      </c>
      <c r="C736" s="17">
        <v>7.0452869291713696E-2</v>
      </c>
      <c r="D736" s="17">
        <v>6.9116814485165906E-2</v>
      </c>
      <c r="E736" s="17">
        <v>7.2022919852349807E-2</v>
      </c>
      <c r="F736" s="17"/>
      <c r="G736" s="17">
        <v>0.164691713191738</v>
      </c>
      <c r="H736" s="17">
        <v>0.10634093243282899</v>
      </c>
      <c r="I736" s="17">
        <v>9.2677673693031398E-2</v>
      </c>
      <c r="J736" s="17">
        <v>4.6013325573701101E-2</v>
      </c>
      <c r="K736" s="17">
        <v>2.2660161769104199E-2</v>
      </c>
      <c r="L736" s="17">
        <v>1.26979944528046E-2</v>
      </c>
      <c r="M736" s="17"/>
      <c r="N736" s="17">
        <v>7.3914310939849195E-2</v>
      </c>
      <c r="O736" s="17">
        <v>6.7811098899128799E-2</v>
      </c>
      <c r="P736" s="17">
        <v>8.81812887701236E-2</v>
      </c>
      <c r="Q736" s="17">
        <v>5.4891128368060003E-2</v>
      </c>
      <c r="R736" s="17"/>
      <c r="S736" s="17">
        <v>0.103632140629867</v>
      </c>
      <c r="T736" s="17">
        <v>4.88125969560552E-2</v>
      </c>
      <c r="U736" s="17">
        <v>5.6378698268918198E-2</v>
      </c>
      <c r="V736" s="17">
        <v>6.3599472494791795E-2</v>
      </c>
      <c r="W736" s="17">
        <v>7.9256875799509199E-2</v>
      </c>
      <c r="X736" s="17">
        <v>7.9009994941148798E-2</v>
      </c>
      <c r="Y736" s="17">
        <v>4.2190058597008202E-2</v>
      </c>
      <c r="Z736" s="17">
        <v>9.1819373368950394E-2</v>
      </c>
      <c r="AA736" s="17">
        <v>6.9231500019606304E-2</v>
      </c>
      <c r="AB736" s="17">
        <v>8.3608112868469406E-2</v>
      </c>
      <c r="AC736" s="17">
        <v>5.8771823736546602E-2</v>
      </c>
      <c r="AD736" s="17">
        <v>5.2971140348616899E-2</v>
      </c>
      <c r="AE736" s="17"/>
      <c r="AF736" s="17">
        <v>5.8297857493177702E-2</v>
      </c>
      <c r="AG736" s="17">
        <v>8.6692715655506805E-2</v>
      </c>
      <c r="AH736" s="17"/>
      <c r="AI736" s="17">
        <v>8.6478806232955105E-2</v>
      </c>
      <c r="AJ736" s="17">
        <v>6.2453277513211503E-2</v>
      </c>
      <c r="AK736" s="17"/>
      <c r="AL736" s="17">
        <v>7.2207090157268894E-2</v>
      </c>
      <c r="AM736" s="17">
        <v>7.0046642165128306E-2</v>
      </c>
      <c r="AN736" s="17"/>
      <c r="AO736" s="17">
        <v>8.5875369297089596E-2</v>
      </c>
      <c r="AP736" s="17">
        <v>6.9108613330957594E-2</v>
      </c>
      <c r="AQ736" s="17"/>
      <c r="AR736" s="17">
        <v>0.116226661297995</v>
      </c>
      <c r="AS736" s="17">
        <v>3.8375562993261302E-2</v>
      </c>
      <c r="AT736" s="17">
        <v>5.5569862390440899E-2</v>
      </c>
      <c r="AU736" s="17">
        <v>4.1694969799601002E-2</v>
      </c>
    </row>
    <row r="737" spans="2:47" x14ac:dyDescent="0.3">
      <c r="B737" t="s">
        <v>292</v>
      </c>
      <c r="C737" s="17">
        <v>6.5886881722613505E-2</v>
      </c>
      <c r="D737" s="17">
        <v>6.6039860028907701E-2</v>
      </c>
      <c r="E737" s="17">
        <v>6.5988588138265594E-2</v>
      </c>
      <c r="F737" s="17"/>
      <c r="G737" s="17">
        <v>9.5596245119164494E-2</v>
      </c>
      <c r="H737" s="17">
        <v>0.11850347959810401</v>
      </c>
      <c r="I737" s="17">
        <v>8.3181233132059704E-2</v>
      </c>
      <c r="J737" s="17">
        <v>5.8787868201710503E-2</v>
      </c>
      <c r="K737" s="17">
        <v>3.3436740377507899E-2</v>
      </c>
      <c r="L737" s="17">
        <v>1.6933968174189101E-2</v>
      </c>
      <c r="M737" s="17"/>
      <c r="N737" s="17">
        <v>6.9841321100489906E-2</v>
      </c>
      <c r="O737" s="17">
        <v>6.8160408887314894E-2</v>
      </c>
      <c r="P737" s="17">
        <v>6.55554574457239E-2</v>
      </c>
      <c r="Q737" s="17">
        <v>5.90135588154257E-2</v>
      </c>
      <c r="R737" s="17"/>
      <c r="S737" s="17">
        <v>8.8904355243202601E-2</v>
      </c>
      <c r="T737" s="17">
        <v>4.3640657474138603E-2</v>
      </c>
      <c r="U737" s="17">
        <v>4.8301497996745199E-2</v>
      </c>
      <c r="V737" s="17">
        <v>7.9053644902777595E-2</v>
      </c>
      <c r="W737" s="17">
        <v>5.8182796247629703E-2</v>
      </c>
      <c r="X737" s="17">
        <v>0.100582661151203</v>
      </c>
      <c r="Y737" s="17">
        <v>4.0442814422095998E-2</v>
      </c>
      <c r="Z737" s="17">
        <v>9.1852159331816605E-2</v>
      </c>
      <c r="AA737" s="17">
        <v>5.4510705641954302E-2</v>
      </c>
      <c r="AB737" s="17">
        <v>5.5137281550719203E-2</v>
      </c>
      <c r="AC737" s="17">
        <v>7.4615804124237406E-2</v>
      </c>
      <c r="AD737" s="17">
        <v>6.9079874651833101E-2</v>
      </c>
      <c r="AE737" s="17"/>
      <c r="AF737" s="17">
        <v>6.1427598660173902E-2</v>
      </c>
      <c r="AG737" s="17">
        <v>7.1861733010909104E-2</v>
      </c>
      <c r="AH737" s="17"/>
      <c r="AI737" s="17">
        <v>6.8110726699242702E-2</v>
      </c>
      <c r="AJ737" s="17">
        <v>6.4776815455852704E-2</v>
      </c>
      <c r="AK737" s="17"/>
      <c r="AL737" s="17">
        <v>6.6797336131462798E-2</v>
      </c>
      <c r="AM737" s="17">
        <v>6.5676046652950307E-2</v>
      </c>
      <c r="AN737" s="17"/>
      <c r="AO737" s="17">
        <v>6.9663266652483694E-2</v>
      </c>
      <c r="AP737" s="17">
        <v>6.5557724455612795E-2</v>
      </c>
      <c r="AQ737" s="17"/>
      <c r="AR737" s="17">
        <v>9.9285418930739E-2</v>
      </c>
      <c r="AS737" s="17">
        <v>4.6977966798800203E-2</v>
      </c>
      <c r="AT737" s="17">
        <v>5.8215287066303301E-2</v>
      </c>
      <c r="AU737" s="17">
        <v>3.0516238480844001E-2</v>
      </c>
    </row>
    <row r="738" spans="2:47" x14ac:dyDescent="0.3">
      <c r="B738" t="s">
        <v>293</v>
      </c>
      <c r="C738" s="17">
        <v>1.61158556190047E-2</v>
      </c>
      <c r="D738" s="17">
        <v>2.3052562642664198E-2</v>
      </c>
      <c r="E738" s="17">
        <v>9.4178270980299506E-3</v>
      </c>
      <c r="F738" s="17"/>
      <c r="G738" s="17">
        <v>4.2403741129913602E-2</v>
      </c>
      <c r="H738" s="17">
        <v>3.5438601007908702E-2</v>
      </c>
      <c r="I738" s="17">
        <v>1.37588192814693E-2</v>
      </c>
      <c r="J738" s="17">
        <v>4.7467016937972097E-3</v>
      </c>
      <c r="K738" s="17">
        <v>3.2287365772278001E-3</v>
      </c>
      <c r="L738" s="17">
        <v>2.79337140397684E-3</v>
      </c>
      <c r="M738" s="17"/>
      <c r="N738" s="17">
        <v>1.9180253313884701E-2</v>
      </c>
      <c r="O738" s="17">
        <v>1.34855261312048E-2</v>
      </c>
      <c r="P738" s="17">
        <v>1.22007164963464E-2</v>
      </c>
      <c r="Q738" s="17">
        <v>1.9216467021336999E-2</v>
      </c>
      <c r="R738" s="17"/>
      <c r="S738" s="17">
        <v>3.87499457985735E-2</v>
      </c>
      <c r="T738" s="17">
        <v>2.2277361684166001E-2</v>
      </c>
      <c r="U738" s="17">
        <v>1.4311579837395699E-2</v>
      </c>
      <c r="V738" s="17">
        <v>1.1280285288441799E-2</v>
      </c>
      <c r="W738" s="17">
        <v>4.1663314344295597E-3</v>
      </c>
      <c r="X738" s="17">
        <v>2.6426001168447901E-3</v>
      </c>
      <c r="Y738" s="17">
        <v>1.05580829026808E-2</v>
      </c>
      <c r="Z738" s="17">
        <v>1.9323797761902999E-2</v>
      </c>
      <c r="AA738" s="17">
        <v>1.07883778726668E-2</v>
      </c>
      <c r="AB738" s="17">
        <v>1.5506470457516301E-2</v>
      </c>
      <c r="AC738" s="17">
        <v>1.50913576156283E-2</v>
      </c>
      <c r="AD738" s="17">
        <v>5.0180371164909596E-3</v>
      </c>
      <c r="AE738" s="17"/>
      <c r="AF738" s="17">
        <v>1.5405587942759501E-2</v>
      </c>
      <c r="AG738" s="17">
        <v>1.7190446630022602E-2</v>
      </c>
      <c r="AH738" s="17"/>
      <c r="AI738" s="17">
        <v>1.7984207587865599E-2</v>
      </c>
      <c r="AJ738" s="17">
        <v>1.5183239129607E-2</v>
      </c>
      <c r="AK738" s="17"/>
      <c r="AL738" s="17">
        <v>1.8016941495308698E-2</v>
      </c>
      <c r="AM738" s="17">
        <v>1.5675618777631298E-2</v>
      </c>
      <c r="AN738" s="17"/>
      <c r="AO738" s="17">
        <v>2.12971078962302E-2</v>
      </c>
      <c r="AP738" s="17">
        <v>1.5664247302881198E-2</v>
      </c>
      <c r="AQ738" s="17"/>
      <c r="AR738" s="17">
        <v>2.8837616515040299E-2</v>
      </c>
      <c r="AS738" s="17">
        <v>1.06226511157678E-2</v>
      </c>
      <c r="AT738" s="17">
        <v>7.8914667427384608E-3</v>
      </c>
      <c r="AU738" s="17">
        <v>1.0747158536164401E-2</v>
      </c>
    </row>
    <row r="739" spans="2:47" x14ac:dyDescent="0.3">
      <c r="B739" t="s">
        <v>294</v>
      </c>
      <c r="C739" s="17">
        <v>8.6976855149546298E-2</v>
      </c>
      <c r="D739" s="17">
        <v>7.5858849930415806E-2</v>
      </c>
      <c r="E739" s="17">
        <v>9.73868234419938E-2</v>
      </c>
      <c r="F739" s="17"/>
      <c r="G739" s="17">
        <v>0.167949080676561</v>
      </c>
      <c r="H739" s="17">
        <v>0.16196925800829901</v>
      </c>
      <c r="I739" s="17">
        <v>8.85118760454352E-2</v>
      </c>
      <c r="J739" s="17">
        <v>7.2938146594684006E-2</v>
      </c>
      <c r="K739" s="17">
        <v>3.14238107152435E-2</v>
      </c>
      <c r="L739" s="17">
        <v>1.9844338283506999E-2</v>
      </c>
      <c r="M739" s="17"/>
      <c r="N739" s="17">
        <v>7.7961110061946295E-2</v>
      </c>
      <c r="O739" s="17">
        <v>8.8860454187339094E-2</v>
      </c>
      <c r="P739" s="17">
        <v>9.5846722378712598E-2</v>
      </c>
      <c r="Q739" s="17">
        <v>8.8216417283517604E-2</v>
      </c>
      <c r="R739" s="17"/>
      <c r="S739" s="17">
        <v>9.5872576971318693E-2</v>
      </c>
      <c r="T739" s="17">
        <v>9.1402196469689598E-2</v>
      </c>
      <c r="U739" s="17">
        <v>7.3885384141832197E-2</v>
      </c>
      <c r="V739" s="17">
        <v>9.4667926925462095E-2</v>
      </c>
      <c r="W739" s="17">
        <v>0.129095326012235</v>
      </c>
      <c r="X739" s="17">
        <v>9.8353793207870896E-2</v>
      </c>
      <c r="Y739" s="17">
        <v>8.5613852437380594E-2</v>
      </c>
      <c r="Z739" s="17">
        <v>0.108599315381843</v>
      </c>
      <c r="AA739" s="17">
        <v>8.3876370981683296E-2</v>
      </c>
      <c r="AB739" s="17">
        <v>3.9632301854690299E-2</v>
      </c>
      <c r="AC739" s="17">
        <v>6.6928138236771004E-2</v>
      </c>
      <c r="AD739" s="17">
        <v>6.7439606800875407E-2</v>
      </c>
      <c r="AE739" s="17"/>
      <c r="AF739" s="17">
        <v>6.7166074891098798E-2</v>
      </c>
      <c r="AG739" s="17">
        <v>0.11401052068954599</v>
      </c>
      <c r="AH739" s="17"/>
      <c r="AI739" s="17">
        <v>9.2408101367511E-2</v>
      </c>
      <c r="AJ739" s="17">
        <v>8.4265765448423E-2</v>
      </c>
      <c r="AK739" s="17"/>
      <c r="AL739" s="17">
        <v>8.2941376448272694E-2</v>
      </c>
      <c r="AM739" s="17">
        <v>8.7911356015089495E-2</v>
      </c>
      <c r="AN739" s="17"/>
      <c r="AO739" s="17">
        <v>6.4026184836897898E-2</v>
      </c>
      <c r="AP739" s="17">
        <v>8.8977281498087202E-2</v>
      </c>
      <c r="AQ739" s="17"/>
      <c r="AR739" s="17">
        <v>0.123824740975764</v>
      </c>
      <c r="AS739" s="17">
        <v>2.5410691007726902E-2</v>
      </c>
      <c r="AT739" s="17">
        <v>0.108543712532783</v>
      </c>
      <c r="AU739" s="17">
        <v>5.5493386826270599E-2</v>
      </c>
    </row>
    <row r="740" spans="2:47" x14ac:dyDescent="0.3">
      <c r="B740" t="s">
        <v>295</v>
      </c>
      <c r="C740" s="17">
        <v>0.56142999872343602</v>
      </c>
      <c r="D740" s="17">
        <v>0.50565908226564404</v>
      </c>
      <c r="E740" s="17">
        <v>0.61595220949311802</v>
      </c>
      <c r="F740" s="17"/>
      <c r="G740" s="17">
        <v>0.268626201813221</v>
      </c>
      <c r="H740" s="17">
        <v>0.33027558840009402</v>
      </c>
      <c r="I740" s="17">
        <v>0.50919845516237705</v>
      </c>
      <c r="J740" s="17">
        <v>0.60982962677128305</v>
      </c>
      <c r="K740" s="17">
        <v>0.73640632160631203</v>
      </c>
      <c r="L740" s="17">
        <v>0.82890180667028002</v>
      </c>
      <c r="M740" s="17"/>
      <c r="N740" s="17">
        <v>0.54381140841209097</v>
      </c>
      <c r="O740" s="17">
        <v>0.58445157559597605</v>
      </c>
      <c r="P740" s="17">
        <v>0.52353974629006395</v>
      </c>
      <c r="Q740" s="17">
        <v>0.59076954612343202</v>
      </c>
      <c r="R740" s="17"/>
      <c r="S740" s="17">
        <v>0.40009981513652898</v>
      </c>
      <c r="T740" s="17">
        <v>0.62117955471150998</v>
      </c>
      <c r="U740" s="17">
        <v>0.64631494488191399</v>
      </c>
      <c r="V740" s="17">
        <v>0.58724353475805202</v>
      </c>
      <c r="W740" s="17">
        <v>0.53238686956088599</v>
      </c>
      <c r="X740" s="17">
        <v>0.52118307142576603</v>
      </c>
      <c r="Y740" s="17">
        <v>0.64521707586402999</v>
      </c>
      <c r="Z740" s="17">
        <v>0.52512735643064601</v>
      </c>
      <c r="AA740" s="17">
        <v>0.60185259601158403</v>
      </c>
      <c r="AB740" s="17">
        <v>0.58845791119471902</v>
      </c>
      <c r="AC740" s="17">
        <v>0.551804755067411</v>
      </c>
      <c r="AD740" s="17">
        <v>0.55108213002050099</v>
      </c>
      <c r="AE740" s="17"/>
      <c r="AF740" s="17">
        <v>0.59465927381054096</v>
      </c>
      <c r="AG740" s="17">
        <v>0.51796433361772698</v>
      </c>
      <c r="AH740" s="17"/>
      <c r="AI740" s="17">
        <v>0.490366857593596</v>
      </c>
      <c r="AJ740" s="17">
        <v>0.59690225358261295</v>
      </c>
      <c r="AK740" s="17"/>
      <c r="AL740" s="17">
        <v>0.529496178977927</v>
      </c>
      <c r="AM740" s="17">
        <v>0.56882495342431505</v>
      </c>
      <c r="AN740" s="17"/>
      <c r="AO740" s="17">
        <v>0.48350552870945301</v>
      </c>
      <c r="AP740" s="17">
        <v>0.56822205145603799</v>
      </c>
      <c r="AQ740" s="17"/>
      <c r="AR740" s="17">
        <v>0.36981181735166802</v>
      </c>
      <c r="AS740" s="17">
        <v>0.72121166122498204</v>
      </c>
      <c r="AT740" s="17">
        <v>0.593442479422844</v>
      </c>
      <c r="AU740" s="17">
        <v>0.70100990195950597</v>
      </c>
    </row>
    <row r="741" spans="2:47" x14ac:dyDescent="0.3">
      <c r="B741" t="s">
        <v>155</v>
      </c>
      <c r="C741" s="17">
        <v>4.7398621413082501E-2</v>
      </c>
      <c r="D741" s="17">
        <v>4.36066594002672E-2</v>
      </c>
      <c r="E741" s="17">
        <v>5.12740456156437E-2</v>
      </c>
      <c r="F741" s="17"/>
      <c r="G741" s="17">
        <v>2.4828033924465299E-2</v>
      </c>
      <c r="H741" s="17">
        <v>4.2871072975858897E-2</v>
      </c>
      <c r="I741" s="17">
        <v>4.4375967163913399E-2</v>
      </c>
      <c r="J741" s="17">
        <v>5.4333035145998999E-2</v>
      </c>
      <c r="K741" s="17">
        <v>6.1233990197697097E-2</v>
      </c>
      <c r="L741" s="17">
        <v>5.35854349783631E-2</v>
      </c>
      <c r="M741" s="17"/>
      <c r="N741" s="17">
        <v>3.56009032813926E-2</v>
      </c>
      <c r="O741" s="17">
        <v>4.5997000787344297E-2</v>
      </c>
      <c r="P741" s="17">
        <v>4.3913521430876699E-2</v>
      </c>
      <c r="Q741" s="17">
        <v>6.3176474955029996E-2</v>
      </c>
      <c r="R741" s="17"/>
      <c r="S741" s="17">
        <v>2.7826140980719598E-2</v>
      </c>
      <c r="T741" s="17">
        <v>4.8742784625074399E-2</v>
      </c>
      <c r="U741" s="17">
        <v>5.3185836860897902E-2</v>
      </c>
      <c r="V741" s="17">
        <v>3.6956570519200697E-2</v>
      </c>
      <c r="W741" s="17">
        <v>5.3441576031552897E-2</v>
      </c>
      <c r="X741" s="17">
        <v>4.9940248168578297E-2</v>
      </c>
      <c r="Y741" s="17">
        <v>6.06165134747619E-2</v>
      </c>
      <c r="Z741" s="17">
        <v>4.8062473171222302E-2</v>
      </c>
      <c r="AA741" s="17">
        <v>3.9276640552118103E-2</v>
      </c>
      <c r="AB741" s="17">
        <v>4.17251106837268E-2</v>
      </c>
      <c r="AC741" s="17">
        <v>9.9780917522945795E-2</v>
      </c>
      <c r="AD741" s="17">
        <v>5.02815012685848E-2</v>
      </c>
      <c r="AE741" s="17"/>
      <c r="AF741" s="17">
        <v>5.3861130087764102E-2</v>
      </c>
      <c r="AG741" s="17">
        <v>3.7153627712912501E-2</v>
      </c>
      <c r="AH741" s="17"/>
      <c r="AI741" s="17">
        <v>4.2948289801568798E-2</v>
      </c>
      <c r="AJ741" s="17">
        <v>4.9620072570765499E-2</v>
      </c>
      <c r="AK741" s="17"/>
      <c r="AL741" s="17">
        <v>5.0499058024752803E-2</v>
      </c>
      <c r="AM741" s="17">
        <v>4.6680649417281103E-2</v>
      </c>
      <c r="AN741" s="17"/>
      <c r="AO741" s="17">
        <v>5.0640526498539402E-2</v>
      </c>
      <c r="AP741" s="17">
        <v>4.7116050478810401E-2</v>
      </c>
      <c r="AQ741" s="17"/>
      <c r="AR741" s="17">
        <v>2.9990755932393899E-2</v>
      </c>
      <c r="AS741" s="17">
        <v>4.1373348272860003E-2</v>
      </c>
      <c r="AT741" s="17">
        <v>6.0672369534319898E-2</v>
      </c>
      <c r="AU741" s="17">
        <v>7.3863607471986295E-2</v>
      </c>
    </row>
    <row r="742" spans="2:47" x14ac:dyDescent="0.3"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  <c r="AC742" s="17"/>
      <c r="AD742" s="17"/>
      <c r="AE742" s="17"/>
      <c r="AF742" s="17"/>
      <c r="AG742" s="17"/>
      <c r="AH742" s="17"/>
      <c r="AI742" s="17"/>
      <c r="AJ742" s="17"/>
      <c r="AK742" s="17"/>
      <c r="AL742" s="17"/>
      <c r="AM742" s="17"/>
      <c r="AN742" s="17"/>
      <c r="AO742" s="17"/>
      <c r="AP742" s="17"/>
      <c r="AQ742" s="17"/>
      <c r="AR742" s="17"/>
      <c r="AS742" s="17"/>
      <c r="AT742" s="17"/>
      <c r="AU742" s="17"/>
    </row>
    <row r="743" spans="2:47" x14ac:dyDescent="0.3">
      <c r="B743" s="6" t="s">
        <v>312</v>
      </c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  <c r="AC743" s="17"/>
      <c r="AD743" s="17"/>
      <c r="AE743" s="17"/>
      <c r="AF743" s="17"/>
      <c r="AG743" s="17"/>
      <c r="AH743" s="17"/>
      <c r="AI743" s="17"/>
      <c r="AJ743" s="17"/>
      <c r="AK743" s="17"/>
      <c r="AL743" s="17"/>
      <c r="AM743" s="17"/>
      <c r="AN743" s="17"/>
      <c r="AO743" s="17"/>
      <c r="AP743" s="17"/>
      <c r="AQ743" s="17"/>
      <c r="AR743" s="17"/>
      <c r="AS743" s="17"/>
      <c r="AT743" s="17"/>
      <c r="AU743" s="17"/>
    </row>
    <row r="744" spans="2:47" x14ac:dyDescent="0.3">
      <c r="B744" s="24" t="s">
        <v>71</v>
      </c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  <c r="AB744" s="17"/>
      <c r="AC744" s="17"/>
      <c r="AD744" s="17"/>
      <c r="AE744" s="17"/>
      <c r="AF744" s="17"/>
      <c r="AG744" s="17"/>
      <c r="AH744" s="17"/>
      <c r="AI744" s="17"/>
      <c r="AJ744" s="17"/>
      <c r="AK744" s="17"/>
      <c r="AL744" s="17"/>
      <c r="AM744" s="17"/>
      <c r="AN744" s="17"/>
      <c r="AO744" s="17"/>
      <c r="AP744" s="17"/>
      <c r="AQ744" s="17"/>
      <c r="AR744" s="17"/>
      <c r="AS744" s="17"/>
      <c r="AT744" s="17"/>
      <c r="AU744" s="17"/>
    </row>
    <row r="745" spans="2:47" x14ac:dyDescent="0.3">
      <c r="B745" t="s">
        <v>289</v>
      </c>
      <c r="C745" s="17">
        <v>4.8854093242376197E-2</v>
      </c>
      <c r="D745" s="17">
        <v>8.0651803564510793E-2</v>
      </c>
      <c r="E745" s="17">
        <v>1.8055248185636499E-2</v>
      </c>
      <c r="F745" s="17"/>
      <c r="G745" s="17">
        <v>8.6547126094227905E-2</v>
      </c>
      <c r="H745" s="17">
        <v>8.5641139621415105E-2</v>
      </c>
      <c r="I745" s="17">
        <v>5.86626137415679E-2</v>
      </c>
      <c r="J745" s="17">
        <v>3.6728285413274303E-2</v>
      </c>
      <c r="K745" s="17">
        <v>2.34671964186524E-2</v>
      </c>
      <c r="L745" s="17">
        <v>1.28996612895184E-2</v>
      </c>
      <c r="M745" s="17"/>
      <c r="N745" s="17">
        <v>5.3882571996024198E-2</v>
      </c>
      <c r="O745" s="17">
        <v>3.8711720225907603E-2</v>
      </c>
      <c r="P745" s="17">
        <v>6.8249460395088293E-2</v>
      </c>
      <c r="Q745" s="17">
        <v>3.7618668470097899E-2</v>
      </c>
      <c r="R745" s="17"/>
      <c r="S745" s="17">
        <v>6.9074034861990805E-2</v>
      </c>
      <c r="T745" s="17">
        <v>5.5826506182120199E-2</v>
      </c>
      <c r="U745" s="17">
        <v>4.2099206734375998E-2</v>
      </c>
      <c r="V745" s="17">
        <v>4.9576446418634103E-2</v>
      </c>
      <c r="W745" s="17">
        <v>4.7043770817244597E-2</v>
      </c>
      <c r="X745" s="17">
        <v>6.3955683083746995E-2</v>
      </c>
      <c r="Y745" s="17">
        <v>2.4882688311501901E-2</v>
      </c>
      <c r="Z745" s="17">
        <v>4.6701884241830201E-2</v>
      </c>
      <c r="AA745" s="17">
        <v>5.2198048771767501E-2</v>
      </c>
      <c r="AB745" s="17">
        <v>2.4293632921330899E-2</v>
      </c>
      <c r="AC745" s="17">
        <v>3.2288246284937899E-2</v>
      </c>
      <c r="AD745" s="17">
        <v>5.4939805165239997E-2</v>
      </c>
      <c r="AE745" s="17"/>
      <c r="AF745" s="17">
        <v>4.7994028708591298E-2</v>
      </c>
      <c r="AG745" s="17">
        <v>4.9360994127113103E-2</v>
      </c>
      <c r="AH745" s="17"/>
      <c r="AI745" s="17">
        <v>6.7704698348324599E-2</v>
      </c>
      <c r="AJ745" s="17">
        <v>3.9444525104286803E-2</v>
      </c>
      <c r="AK745" s="17"/>
      <c r="AL745" s="17">
        <v>5.73502345698709E-2</v>
      </c>
      <c r="AM745" s="17">
        <v>4.6886631136377498E-2</v>
      </c>
      <c r="AN745" s="17"/>
      <c r="AO745" s="17">
        <v>7.8421420413284704E-2</v>
      </c>
      <c r="AP745" s="17">
        <v>4.6276945842196902E-2</v>
      </c>
      <c r="AQ745" s="17"/>
      <c r="AR745" s="17">
        <v>7.0846274694329706E-2</v>
      </c>
      <c r="AS745" s="17">
        <v>2.9961222382747E-2</v>
      </c>
      <c r="AT745" s="17">
        <v>3.6634666871085797E-2</v>
      </c>
      <c r="AU745" s="17">
        <v>5.1596612356191202E-2</v>
      </c>
    </row>
    <row r="746" spans="2:47" x14ac:dyDescent="0.3">
      <c r="B746" t="s">
        <v>290</v>
      </c>
      <c r="C746" s="17">
        <v>0.30328421997707899</v>
      </c>
      <c r="D746" s="17">
        <v>0.33563134411569201</v>
      </c>
      <c r="E746" s="17">
        <v>0.272918400196904</v>
      </c>
      <c r="F746" s="17"/>
      <c r="G746" s="17">
        <v>0.186685296553321</v>
      </c>
      <c r="H746" s="17">
        <v>0.26471335184203998</v>
      </c>
      <c r="I746" s="17">
        <v>0.294205313369439</v>
      </c>
      <c r="J746" s="17">
        <v>0.36995783151878803</v>
      </c>
      <c r="K746" s="17">
        <v>0.37007195382743502</v>
      </c>
      <c r="L746" s="17">
        <v>0.32039452035265298</v>
      </c>
      <c r="M746" s="17"/>
      <c r="N746" s="17">
        <v>0.32792433245494601</v>
      </c>
      <c r="O746" s="17">
        <v>0.29005327525248198</v>
      </c>
      <c r="P746" s="17">
        <v>0.30026556983182401</v>
      </c>
      <c r="Q746" s="17">
        <v>0.29239624796751401</v>
      </c>
      <c r="R746" s="17"/>
      <c r="S746" s="17">
        <v>0.31067774013184901</v>
      </c>
      <c r="T746" s="17">
        <v>0.27361919054605399</v>
      </c>
      <c r="U746" s="17">
        <v>0.29115699599567701</v>
      </c>
      <c r="V746" s="17">
        <v>0.31870348358039002</v>
      </c>
      <c r="W746" s="17">
        <v>0.28739167717105302</v>
      </c>
      <c r="X746" s="17">
        <v>0.27088426113723801</v>
      </c>
      <c r="Y746" s="17">
        <v>0.32218102743055599</v>
      </c>
      <c r="Z746" s="17">
        <v>0.303064483362462</v>
      </c>
      <c r="AA746" s="17">
        <v>0.28041544583995598</v>
      </c>
      <c r="AB746" s="17">
        <v>0.32860279849909402</v>
      </c>
      <c r="AC746" s="17">
        <v>0.36311823743363297</v>
      </c>
      <c r="AD746" s="17">
        <v>0.37558671860361598</v>
      </c>
      <c r="AE746" s="17"/>
      <c r="AF746" s="17">
        <v>0.33750731649302901</v>
      </c>
      <c r="AG746" s="17">
        <v>0.25812975493071</v>
      </c>
      <c r="AH746" s="17"/>
      <c r="AI746" s="17">
        <v>0.35914699379883902</v>
      </c>
      <c r="AJ746" s="17">
        <v>0.275399461174686</v>
      </c>
      <c r="AK746" s="17"/>
      <c r="AL746" s="17">
        <v>0.36009634906784899</v>
      </c>
      <c r="AM746" s="17">
        <v>0.290128163970162</v>
      </c>
      <c r="AN746" s="17"/>
      <c r="AO746" s="17">
        <v>0.33038707647883198</v>
      </c>
      <c r="AP746" s="17">
        <v>0.30092188077180798</v>
      </c>
      <c r="AQ746" s="17"/>
      <c r="AR746" s="17">
        <v>0.37338029748411999</v>
      </c>
      <c r="AS746" s="17">
        <v>0.301409411899001</v>
      </c>
      <c r="AT746" s="17">
        <v>0.27900895727199299</v>
      </c>
      <c r="AU746" s="17">
        <v>0.180948727801479</v>
      </c>
    </row>
    <row r="747" spans="2:47" x14ac:dyDescent="0.3">
      <c r="B747" t="s">
        <v>291</v>
      </c>
      <c r="C747" s="17">
        <v>7.74023468583835E-2</v>
      </c>
      <c r="D747" s="17">
        <v>6.8399842321921006E-2</v>
      </c>
      <c r="E747" s="17">
        <v>8.5842402382518904E-2</v>
      </c>
      <c r="F747" s="17"/>
      <c r="G747" s="17">
        <v>0.19399774787649701</v>
      </c>
      <c r="H747" s="17">
        <v>0.13287511667400601</v>
      </c>
      <c r="I747" s="17">
        <v>8.4388238884855402E-2</v>
      </c>
      <c r="J747" s="17">
        <v>3.9505811412082599E-2</v>
      </c>
      <c r="K747" s="17">
        <v>2.3552209560281701E-2</v>
      </c>
      <c r="L747" s="17">
        <v>1.6306478935246001E-2</v>
      </c>
      <c r="M747" s="17"/>
      <c r="N747" s="17">
        <v>7.5123205467424695E-2</v>
      </c>
      <c r="O747" s="17">
        <v>8.4047419394250103E-2</v>
      </c>
      <c r="P747" s="17">
        <v>7.5752448589817403E-2</v>
      </c>
      <c r="Q747" s="17">
        <v>7.5527548229902805E-2</v>
      </c>
      <c r="R747" s="17"/>
      <c r="S747" s="17">
        <v>0.126625900424437</v>
      </c>
      <c r="T747" s="17">
        <v>5.80067149756512E-2</v>
      </c>
      <c r="U747" s="17">
        <v>5.8618587322311698E-2</v>
      </c>
      <c r="V747" s="17">
        <v>6.1150790262001799E-2</v>
      </c>
      <c r="W747" s="17">
        <v>7.60004521497539E-2</v>
      </c>
      <c r="X747" s="17">
        <v>9.2400230735522906E-2</v>
      </c>
      <c r="Y747" s="17">
        <v>5.3500246294404002E-2</v>
      </c>
      <c r="Z747" s="17">
        <v>0.119986698035602</v>
      </c>
      <c r="AA747" s="17">
        <v>7.00756592175239E-2</v>
      </c>
      <c r="AB747" s="17">
        <v>6.8639217416993997E-2</v>
      </c>
      <c r="AC747" s="17">
        <v>6.9786949789293395E-2</v>
      </c>
      <c r="AD747" s="17">
        <v>6.1994915423544697E-2</v>
      </c>
      <c r="AE747" s="17"/>
      <c r="AF747" s="17">
        <v>5.6073982440898902E-2</v>
      </c>
      <c r="AG747" s="17">
        <v>0.106375270757279</v>
      </c>
      <c r="AH747" s="17"/>
      <c r="AI747" s="17">
        <v>8.6028200853714598E-2</v>
      </c>
      <c r="AJ747" s="17">
        <v>7.3096619776303398E-2</v>
      </c>
      <c r="AK747" s="17"/>
      <c r="AL747" s="17">
        <v>7.8222794618007796E-2</v>
      </c>
      <c r="AM747" s="17">
        <v>7.7212354741398703E-2</v>
      </c>
      <c r="AN747" s="17"/>
      <c r="AO747" s="17">
        <v>7.52415472202657E-2</v>
      </c>
      <c r="AP747" s="17">
        <v>7.7590686478582999E-2</v>
      </c>
      <c r="AQ747" s="17"/>
      <c r="AR747" s="17">
        <v>0.117562252461389</v>
      </c>
      <c r="AS747" s="17">
        <v>4.2472335861125803E-2</v>
      </c>
      <c r="AT747" s="17">
        <v>7.6076283203221198E-2</v>
      </c>
      <c r="AU747" s="17">
        <v>3.9416075621369999E-2</v>
      </c>
    </row>
    <row r="748" spans="2:47" x14ac:dyDescent="0.3">
      <c r="B748" t="s">
        <v>292</v>
      </c>
      <c r="C748" s="17">
        <v>3.7461608032881601E-2</v>
      </c>
      <c r="D748" s="17">
        <v>4.2929535199301899E-2</v>
      </c>
      <c r="E748" s="17">
        <v>3.2276054082739099E-2</v>
      </c>
      <c r="F748" s="17"/>
      <c r="G748" s="17">
        <v>6.2648827546252603E-2</v>
      </c>
      <c r="H748" s="17">
        <v>5.8212754564434303E-2</v>
      </c>
      <c r="I748" s="17">
        <v>5.8982894098325099E-2</v>
      </c>
      <c r="J748" s="17">
        <v>2.2685179889355801E-2</v>
      </c>
      <c r="K748" s="17">
        <v>1.7586119942821801E-2</v>
      </c>
      <c r="L748" s="17">
        <v>1.17333400278226E-2</v>
      </c>
      <c r="M748" s="17"/>
      <c r="N748" s="17">
        <v>4.2192850497526503E-2</v>
      </c>
      <c r="O748" s="17">
        <v>2.63778419773881E-2</v>
      </c>
      <c r="P748" s="17">
        <v>4.2778831067531997E-2</v>
      </c>
      <c r="Q748" s="17">
        <v>3.88687548075482E-2</v>
      </c>
      <c r="R748" s="17"/>
      <c r="S748" s="17">
        <v>5.6693366212447499E-2</v>
      </c>
      <c r="T748" s="17">
        <v>3.4162182370312301E-2</v>
      </c>
      <c r="U748" s="17">
        <v>3.5152068987661197E-2</v>
      </c>
      <c r="V748" s="17">
        <v>1.8789136914158198E-2</v>
      </c>
      <c r="W748" s="17">
        <v>6.0328705139842398E-2</v>
      </c>
      <c r="X748" s="17">
        <v>3.3096647806596699E-2</v>
      </c>
      <c r="Y748" s="17">
        <v>2.7578456221176401E-2</v>
      </c>
      <c r="Z748" s="17">
        <v>6.5663414388591607E-2</v>
      </c>
      <c r="AA748" s="17">
        <v>2.6515403622435402E-2</v>
      </c>
      <c r="AB748" s="17">
        <v>2.5562026467585E-2</v>
      </c>
      <c r="AC748" s="17">
        <v>4.5416922774494897E-2</v>
      </c>
      <c r="AD748" s="17">
        <v>3.5308249687542301E-2</v>
      </c>
      <c r="AE748" s="17"/>
      <c r="AF748" s="17">
        <v>3.70096456926685E-2</v>
      </c>
      <c r="AG748" s="17">
        <v>3.7880288397196801E-2</v>
      </c>
      <c r="AH748" s="17"/>
      <c r="AI748" s="17">
        <v>3.3946443192184199E-2</v>
      </c>
      <c r="AJ748" s="17">
        <v>3.92162563796725E-2</v>
      </c>
      <c r="AK748" s="17"/>
      <c r="AL748" s="17">
        <v>3.1406816682133798E-2</v>
      </c>
      <c r="AM748" s="17">
        <v>3.8863723661982E-2</v>
      </c>
      <c r="AN748" s="17"/>
      <c r="AO748" s="17">
        <v>4.2683522385898599E-2</v>
      </c>
      <c r="AP748" s="17">
        <v>3.7006455528867797E-2</v>
      </c>
      <c r="AQ748" s="17"/>
      <c r="AR748" s="17">
        <v>5.08180695517471E-2</v>
      </c>
      <c r="AS748" s="17">
        <v>3.0565559555916701E-2</v>
      </c>
      <c r="AT748" s="17">
        <v>2.7411835607201899E-2</v>
      </c>
      <c r="AU748" s="17">
        <v>3.6718262644312501E-2</v>
      </c>
    </row>
    <row r="749" spans="2:47" x14ac:dyDescent="0.3">
      <c r="B749" t="s">
        <v>293</v>
      </c>
      <c r="C749" s="17">
        <v>1.8134181614464201E-2</v>
      </c>
      <c r="D749" s="17">
        <v>2.0783696947674801E-2</v>
      </c>
      <c r="E749" s="17">
        <v>1.4990759167231801E-2</v>
      </c>
      <c r="F749" s="17"/>
      <c r="G749" s="17">
        <v>5.11658141576979E-2</v>
      </c>
      <c r="H749" s="17">
        <v>3.08388846633154E-2</v>
      </c>
      <c r="I749" s="17">
        <v>1.34751683402249E-2</v>
      </c>
      <c r="J749" s="17">
        <v>7.6759458067468802E-3</v>
      </c>
      <c r="K749" s="17">
        <v>5.7269226347547398E-3</v>
      </c>
      <c r="L749" s="17">
        <v>6.5343942087735998E-3</v>
      </c>
      <c r="M749" s="17"/>
      <c r="N749" s="17">
        <v>1.9586752007034601E-2</v>
      </c>
      <c r="O749" s="17">
        <v>1.47457877217686E-2</v>
      </c>
      <c r="P749" s="17">
        <v>1.7605146710845E-2</v>
      </c>
      <c r="Q749" s="17">
        <v>2.08154919180943E-2</v>
      </c>
      <c r="R749" s="17"/>
      <c r="S749" s="17">
        <v>3.1236592566509298E-2</v>
      </c>
      <c r="T749" s="17">
        <v>1.6226196527050599E-2</v>
      </c>
      <c r="U749" s="17">
        <v>2.8296169230361198E-2</v>
      </c>
      <c r="V749" s="17">
        <v>1.40931901001453E-2</v>
      </c>
      <c r="W749" s="17">
        <v>2.4771851825664201E-3</v>
      </c>
      <c r="X749" s="17">
        <v>3.3493926185220002E-3</v>
      </c>
      <c r="Y749" s="17">
        <v>1.5842793424865699E-2</v>
      </c>
      <c r="Z749" s="17">
        <v>1.20222137723164E-2</v>
      </c>
      <c r="AA749" s="17">
        <v>2.1403633390157401E-2</v>
      </c>
      <c r="AB749" s="17">
        <v>1.5937700080383099E-2</v>
      </c>
      <c r="AC749" s="17">
        <v>3.5757177067517298E-2</v>
      </c>
      <c r="AD749" s="17">
        <v>1.06060962371342E-2</v>
      </c>
      <c r="AE749" s="17"/>
      <c r="AF749" s="17">
        <v>1.41462795331479E-2</v>
      </c>
      <c r="AG749" s="17">
        <v>2.3581120438368099E-2</v>
      </c>
      <c r="AH749" s="17"/>
      <c r="AI749" s="17">
        <v>2.48004249634865E-2</v>
      </c>
      <c r="AJ749" s="17">
        <v>1.48066241877841E-2</v>
      </c>
      <c r="AK749" s="17"/>
      <c r="AL749" s="17">
        <v>2.1934258449166501E-2</v>
      </c>
      <c r="AM749" s="17">
        <v>1.7254193054485101E-2</v>
      </c>
      <c r="AN749" s="17"/>
      <c r="AO749" s="17">
        <v>2.6289405637485001E-2</v>
      </c>
      <c r="AP749" s="17">
        <v>1.7423355970085801E-2</v>
      </c>
      <c r="AQ749" s="17"/>
      <c r="AR749" s="17">
        <v>2.8775465899463799E-2</v>
      </c>
      <c r="AS749" s="17">
        <v>1.1619544059701699E-2</v>
      </c>
      <c r="AT749" s="17">
        <v>1.3977148052024701E-2</v>
      </c>
      <c r="AU749" s="17">
        <v>1.12776325765478E-2</v>
      </c>
    </row>
    <row r="750" spans="2:47" x14ac:dyDescent="0.3">
      <c r="B750" t="s">
        <v>294</v>
      </c>
      <c r="C750" s="17">
        <v>7.9476822912708606E-2</v>
      </c>
      <c r="D750" s="17">
        <v>7.0992533351744297E-2</v>
      </c>
      <c r="E750" s="17">
        <v>8.6352327670506407E-2</v>
      </c>
      <c r="F750" s="17"/>
      <c r="G750" s="17">
        <v>0.20333147150758499</v>
      </c>
      <c r="H750" s="17">
        <v>0.13178078280118499</v>
      </c>
      <c r="I750" s="17">
        <v>7.5181595246275906E-2</v>
      </c>
      <c r="J750" s="17">
        <v>4.3161719477460399E-2</v>
      </c>
      <c r="K750" s="17">
        <v>3.1788279946774703E-2</v>
      </c>
      <c r="L750" s="17">
        <v>1.9917444888409699E-2</v>
      </c>
      <c r="M750" s="17"/>
      <c r="N750" s="17">
        <v>5.65578996038908E-2</v>
      </c>
      <c r="O750" s="17">
        <v>8.5245131120884596E-2</v>
      </c>
      <c r="P750" s="17">
        <v>9.4624376998034707E-2</v>
      </c>
      <c r="Q750" s="17">
        <v>8.6066145127303303E-2</v>
      </c>
      <c r="R750" s="17"/>
      <c r="S750" s="17">
        <v>8.1251971169721604E-2</v>
      </c>
      <c r="T750" s="17">
        <v>6.6211701952954699E-2</v>
      </c>
      <c r="U750" s="17">
        <v>4.3289250467047402E-2</v>
      </c>
      <c r="V750" s="17">
        <v>9.4470578342054995E-2</v>
      </c>
      <c r="W750" s="17">
        <v>0.11877212211683801</v>
      </c>
      <c r="X750" s="17">
        <v>0.116891258689318</v>
      </c>
      <c r="Y750" s="17">
        <v>5.5428989169082399E-2</v>
      </c>
      <c r="Z750" s="17">
        <v>6.5967296172452394E-2</v>
      </c>
      <c r="AA750" s="17">
        <v>0.105917511493534</v>
      </c>
      <c r="AB750" s="17">
        <v>7.1040917766653E-2</v>
      </c>
      <c r="AC750" s="17">
        <v>4.36136117177457E-2</v>
      </c>
      <c r="AD750" s="17">
        <v>4.6976018855214199E-2</v>
      </c>
      <c r="AE750" s="17"/>
      <c r="AF750" s="17">
        <v>5.71884675799334E-2</v>
      </c>
      <c r="AG750" s="17">
        <v>0.109287553504196</v>
      </c>
      <c r="AH750" s="17"/>
      <c r="AI750" s="17">
        <v>6.9631024090114305E-2</v>
      </c>
      <c r="AJ750" s="17">
        <v>8.43915041324583E-2</v>
      </c>
      <c r="AK750" s="17"/>
      <c r="AL750" s="17">
        <v>6.2860612620563805E-2</v>
      </c>
      <c r="AM750" s="17">
        <v>8.3324659575842605E-2</v>
      </c>
      <c r="AN750" s="17"/>
      <c r="AO750" s="17">
        <v>5.5749569793575697E-2</v>
      </c>
      <c r="AP750" s="17">
        <v>8.1544937772598095E-2</v>
      </c>
      <c r="AQ750" s="17"/>
      <c r="AR750" s="17">
        <v>0.118622442474035</v>
      </c>
      <c r="AS750" s="17">
        <v>3.9166897222641599E-2</v>
      </c>
      <c r="AT750" s="17">
        <v>8.2282210426670305E-2</v>
      </c>
      <c r="AU750" s="17">
        <v>4.4697882597639599E-2</v>
      </c>
    </row>
    <row r="751" spans="2:47" x14ac:dyDescent="0.3">
      <c r="B751" t="s">
        <v>295</v>
      </c>
      <c r="C751" s="17">
        <v>0.40219595816790299</v>
      </c>
      <c r="D751" s="17">
        <v>0.35197344634840499</v>
      </c>
      <c r="E751" s="17">
        <v>0.45181113824513303</v>
      </c>
      <c r="F751" s="17"/>
      <c r="G751" s="17">
        <v>0.18856303672213501</v>
      </c>
      <c r="H751" s="17">
        <v>0.25798440035863501</v>
      </c>
      <c r="I751" s="17">
        <v>0.37892425988223299</v>
      </c>
      <c r="J751" s="17">
        <v>0.443666958326144</v>
      </c>
      <c r="K751" s="17">
        <v>0.48962030412283603</v>
      </c>
      <c r="L751" s="17">
        <v>0.58738384251363096</v>
      </c>
      <c r="M751" s="17"/>
      <c r="N751" s="17">
        <v>0.39866178310121297</v>
      </c>
      <c r="O751" s="17">
        <v>0.42859786675163403</v>
      </c>
      <c r="P751" s="17">
        <v>0.373111258049177</v>
      </c>
      <c r="Q751" s="17">
        <v>0.40269267677537202</v>
      </c>
      <c r="R751" s="17"/>
      <c r="S751" s="17">
        <v>0.29465149162718102</v>
      </c>
      <c r="T751" s="17">
        <v>0.46113189184034697</v>
      </c>
      <c r="U751" s="17">
        <v>0.47107988844647802</v>
      </c>
      <c r="V751" s="17">
        <v>0.406729690950978</v>
      </c>
      <c r="W751" s="17">
        <v>0.36808291302513402</v>
      </c>
      <c r="X751" s="17">
        <v>0.37715032319929198</v>
      </c>
      <c r="Y751" s="17">
        <v>0.47540853511258002</v>
      </c>
      <c r="Z751" s="17">
        <v>0.34545093449518899</v>
      </c>
      <c r="AA751" s="17">
        <v>0.41782768214781602</v>
      </c>
      <c r="AB751" s="17">
        <v>0.42868900553505501</v>
      </c>
      <c r="AC751" s="17">
        <v>0.37236719447737099</v>
      </c>
      <c r="AD751" s="17">
        <v>0.39872713318805802</v>
      </c>
      <c r="AE751" s="17"/>
      <c r="AF751" s="17">
        <v>0.41781321431437302</v>
      </c>
      <c r="AG751" s="17">
        <v>0.382332894934796</v>
      </c>
      <c r="AH751" s="17"/>
      <c r="AI751" s="17">
        <v>0.33200788848366902</v>
      </c>
      <c r="AJ751" s="17">
        <v>0.43723140771781499</v>
      </c>
      <c r="AK751" s="17"/>
      <c r="AL751" s="17">
        <v>0.35022062223598299</v>
      </c>
      <c r="AM751" s="17">
        <v>0.41423195191505102</v>
      </c>
      <c r="AN751" s="17"/>
      <c r="AO751" s="17">
        <v>0.36987638153285901</v>
      </c>
      <c r="AP751" s="17">
        <v>0.405012997138603</v>
      </c>
      <c r="AQ751" s="17"/>
      <c r="AR751" s="17">
        <v>0.219383207185743</v>
      </c>
      <c r="AS751" s="17">
        <v>0.51809434840948898</v>
      </c>
      <c r="AT751" s="17">
        <v>0.44349038611942099</v>
      </c>
      <c r="AU751" s="17">
        <v>0.575900906447256</v>
      </c>
    </row>
    <row r="752" spans="2:47" x14ac:dyDescent="0.3">
      <c r="B752" t="s">
        <v>155</v>
      </c>
      <c r="C752" s="17">
        <v>3.3190769194203697E-2</v>
      </c>
      <c r="D752" s="17">
        <v>2.8637798150750401E-2</v>
      </c>
      <c r="E752" s="17">
        <v>3.7753670069329899E-2</v>
      </c>
      <c r="F752" s="17"/>
      <c r="G752" s="17">
        <v>2.7060679542283701E-2</v>
      </c>
      <c r="H752" s="17">
        <v>3.7953569474968502E-2</v>
      </c>
      <c r="I752" s="17">
        <v>3.61799164370789E-2</v>
      </c>
      <c r="J752" s="17">
        <v>3.66182681561475E-2</v>
      </c>
      <c r="K752" s="17">
        <v>3.8187013546443202E-2</v>
      </c>
      <c r="L752" s="17">
        <v>2.48303177839456E-2</v>
      </c>
      <c r="M752" s="17"/>
      <c r="N752" s="17">
        <v>2.6070604871940399E-2</v>
      </c>
      <c r="O752" s="17">
        <v>3.2220957555684299E-2</v>
      </c>
      <c r="P752" s="17">
        <v>2.7612908357681001E-2</v>
      </c>
      <c r="Q752" s="17">
        <v>4.6014466704167298E-2</v>
      </c>
      <c r="R752" s="17"/>
      <c r="S752" s="17">
        <v>2.9788903005863999E-2</v>
      </c>
      <c r="T752" s="17">
        <v>3.4815615605509297E-2</v>
      </c>
      <c r="U752" s="17">
        <v>3.0307832816086899E-2</v>
      </c>
      <c r="V752" s="17">
        <v>3.6486683431637502E-2</v>
      </c>
      <c r="W752" s="17">
        <v>3.9903174397568603E-2</v>
      </c>
      <c r="X752" s="17">
        <v>4.2272202729763897E-2</v>
      </c>
      <c r="Y752" s="17">
        <v>2.5177264035833299E-2</v>
      </c>
      <c r="Z752" s="17">
        <v>4.11430755315568E-2</v>
      </c>
      <c r="AA752" s="17">
        <v>2.5646615516810099E-2</v>
      </c>
      <c r="AB752" s="17">
        <v>3.72347013129051E-2</v>
      </c>
      <c r="AC752" s="17">
        <v>3.76516604550068E-2</v>
      </c>
      <c r="AD752" s="17">
        <v>1.5861062839651101E-2</v>
      </c>
      <c r="AE752" s="17"/>
      <c r="AF752" s="17">
        <v>3.22670652373587E-2</v>
      </c>
      <c r="AG752" s="17">
        <v>3.3052122910341403E-2</v>
      </c>
      <c r="AH752" s="17"/>
      <c r="AI752" s="17">
        <v>2.67343262696671E-2</v>
      </c>
      <c r="AJ752" s="17">
        <v>3.6413601526994001E-2</v>
      </c>
      <c r="AK752" s="17"/>
      <c r="AL752" s="17">
        <v>3.79083117564252E-2</v>
      </c>
      <c r="AM752" s="17">
        <v>3.2098321944701101E-2</v>
      </c>
      <c r="AN752" s="17"/>
      <c r="AO752" s="17">
        <v>2.1351076537798799E-2</v>
      </c>
      <c r="AP752" s="17">
        <v>3.4222740497257403E-2</v>
      </c>
      <c r="AQ752" s="17"/>
      <c r="AR752" s="17">
        <v>2.0611990249172998E-2</v>
      </c>
      <c r="AS752" s="17">
        <v>2.67106806093769E-2</v>
      </c>
      <c r="AT752" s="17">
        <v>4.1118512448382098E-2</v>
      </c>
      <c r="AU752" s="17">
        <v>5.9443899955203799E-2</v>
      </c>
    </row>
    <row r="753" spans="2:47" x14ac:dyDescent="0.3"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  <c r="AC753" s="17"/>
      <c r="AD753" s="17"/>
      <c r="AE753" s="17"/>
      <c r="AF753" s="17"/>
      <c r="AG753" s="17"/>
      <c r="AH753" s="17"/>
      <c r="AI753" s="17"/>
      <c r="AJ753" s="17"/>
      <c r="AK753" s="17"/>
      <c r="AL753" s="17"/>
      <c r="AM753" s="17"/>
      <c r="AN753" s="17"/>
      <c r="AO753" s="17"/>
      <c r="AP753" s="17"/>
      <c r="AQ753" s="17"/>
      <c r="AR753" s="17"/>
      <c r="AS753" s="17"/>
      <c r="AT753" s="17"/>
      <c r="AU753" s="17"/>
    </row>
    <row r="754" spans="2:47" x14ac:dyDescent="0.3">
      <c r="B754" s="6" t="s">
        <v>313</v>
      </c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  <c r="AD754" s="17"/>
      <c r="AE754" s="17"/>
      <c r="AF754" s="17"/>
      <c r="AG754" s="17"/>
      <c r="AH754" s="17"/>
      <c r="AI754" s="17"/>
      <c r="AJ754" s="17"/>
      <c r="AK754" s="17"/>
      <c r="AL754" s="17"/>
      <c r="AM754" s="17"/>
      <c r="AN754" s="17"/>
      <c r="AO754" s="17"/>
      <c r="AP754" s="17"/>
      <c r="AQ754" s="17"/>
      <c r="AR754" s="17"/>
      <c r="AS754" s="17"/>
      <c r="AT754" s="17"/>
      <c r="AU754" s="17"/>
    </row>
    <row r="755" spans="2:47" x14ac:dyDescent="0.3">
      <c r="B755" s="24" t="s">
        <v>71</v>
      </c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  <c r="AE755" s="17"/>
      <c r="AF755" s="17"/>
      <c r="AG755" s="17"/>
      <c r="AH755" s="17"/>
      <c r="AI755" s="17"/>
      <c r="AJ755" s="17"/>
      <c r="AK755" s="17"/>
      <c r="AL755" s="17"/>
      <c r="AM755" s="17"/>
      <c r="AN755" s="17"/>
      <c r="AO755" s="17"/>
      <c r="AP755" s="17"/>
      <c r="AQ755" s="17"/>
      <c r="AR755" s="17"/>
      <c r="AS755" s="17"/>
      <c r="AT755" s="17"/>
      <c r="AU755" s="17"/>
    </row>
    <row r="756" spans="2:47" x14ac:dyDescent="0.3">
      <c r="B756" t="s">
        <v>289</v>
      </c>
      <c r="C756" s="17">
        <v>6.6444813467537306E-2</v>
      </c>
      <c r="D756" s="17">
        <v>0.113342756110149</v>
      </c>
      <c r="E756" s="17">
        <v>2.0368067759047401E-2</v>
      </c>
      <c r="F756" s="17"/>
      <c r="G756" s="17">
        <v>0.118565107301006</v>
      </c>
      <c r="H756" s="17">
        <v>8.7808125631443398E-2</v>
      </c>
      <c r="I756" s="17">
        <v>8.4937022293048406E-2</v>
      </c>
      <c r="J756" s="17">
        <v>6.3318386124586998E-2</v>
      </c>
      <c r="K756" s="17">
        <v>3.93625489460478E-2</v>
      </c>
      <c r="L756" s="17">
        <v>2.0249485525789701E-2</v>
      </c>
      <c r="M756" s="17"/>
      <c r="N756" s="17">
        <v>7.7796567777767098E-2</v>
      </c>
      <c r="O756" s="17">
        <v>5.4770122095862198E-2</v>
      </c>
      <c r="P756" s="17">
        <v>7.7695808829929894E-2</v>
      </c>
      <c r="Q756" s="17">
        <v>5.5743616293923097E-2</v>
      </c>
      <c r="R756" s="17"/>
      <c r="S756" s="17">
        <v>0.106720357641442</v>
      </c>
      <c r="T756" s="17">
        <v>4.8865768460067502E-2</v>
      </c>
      <c r="U756" s="17">
        <v>5.2025883628636201E-2</v>
      </c>
      <c r="V756" s="17">
        <v>6.0224119907157897E-2</v>
      </c>
      <c r="W756" s="17">
        <v>8.1492651638262303E-2</v>
      </c>
      <c r="X756" s="17">
        <v>7.2576499992709806E-2</v>
      </c>
      <c r="Y756" s="17">
        <v>4.73521461257672E-2</v>
      </c>
      <c r="Z756" s="17">
        <v>4.9943789702389399E-2</v>
      </c>
      <c r="AA756" s="17">
        <v>7.3249795483306804E-2</v>
      </c>
      <c r="AB756" s="17">
        <v>5.3970331207416497E-2</v>
      </c>
      <c r="AC756" s="17">
        <v>5.1281924101907302E-2</v>
      </c>
      <c r="AD756" s="17">
        <v>6.9091828157338803E-2</v>
      </c>
      <c r="AE756" s="17"/>
      <c r="AF756" s="17">
        <v>6.4847611662446306E-2</v>
      </c>
      <c r="AG756" s="17">
        <v>6.9106134026664295E-2</v>
      </c>
      <c r="AH756" s="17"/>
      <c r="AI756" s="17">
        <v>7.4697406344249401E-2</v>
      </c>
      <c r="AJ756" s="17">
        <v>6.2325405387378102E-2</v>
      </c>
      <c r="AK756" s="17"/>
      <c r="AL756" s="17">
        <v>6.6540435620814894E-2</v>
      </c>
      <c r="AM756" s="17">
        <v>6.6422670125540498E-2</v>
      </c>
      <c r="AN756" s="17"/>
      <c r="AO756" s="17">
        <v>9.2079369191740396E-2</v>
      </c>
      <c r="AP756" s="17">
        <v>6.4210454296094094E-2</v>
      </c>
      <c r="AQ756" s="17"/>
      <c r="AR756" s="17">
        <v>0.10118655782779699</v>
      </c>
      <c r="AS756" s="17">
        <v>4.4351299582462797E-2</v>
      </c>
      <c r="AT756" s="17">
        <v>4.8600411346422602E-2</v>
      </c>
      <c r="AU756" s="17">
        <v>5.4382836815760498E-2</v>
      </c>
    </row>
    <row r="757" spans="2:47" x14ac:dyDescent="0.3">
      <c r="B757" t="s">
        <v>290</v>
      </c>
      <c r="C757" s="17">
        <v>9.0746170720381297E-2</v>
      </c>
      <c r="D757" s="17">
        <v>0.116701626435228</v>
      </c>
      <c r="E757" s="17">
        <v>6.5799667358850303E-2</v>
      </c>
      <c r="F757" s="17"/>
      <c r="G757" s="17">
        <v>8.9578134048705696E-2</v>
      </c>
      <c r="H757" s="17">
        <v>0.15522340977842</v>
      </c>
      <c r="I757" s="17">
        <v>0.11787655878450901</v>
      </c>
      <c r="J757" s="17">
        <v>9.8307517616549295E-2</v>
      </c>
      <c r="K757" s="17">
        <v>5.6286333241447301E-2</v>
      </c>
      <c r="L757" s="17">
        <v>3.4063497446628302E-2</v>
      </c>
      <c r="M757" s="17"/>
      <c r="N757" s="17">
        <v>0.117402556075901</v>
      </c>
      <c r="O757" s="17">
        <v>8.3213194664881696E-2</v>
      </c>
      <c r="P757" s="17">
        <v>9.9050660837850302E-2</v>
      </c>
      <c r="Q757" s="17">
        <v>6.2312710497439902E-2</v>
      </c>
      <c r="R757" s="17"/>
      <c r="S757" s="17">
        <v>0.122454873001015</v>
      </c>
      <c r="T757" s="17">
        <v>7.7846057271386798E-2</v>
      </c>
      <c r="U757" s="17">
        <v>9.4121231319064497E-2</v>
      </c>
      <c r="V757" s="17">
        <v>8.9114049756728694E-2</v>
      </c>
      <c r="W757" s="17">
        <v>8.8556494062148897E-2</v>
      </c>
      <c r="X757" s="17">
        <v>7.6184803141626303E-2</v>
      </c>
      <c r="Y757" s="17">
        <v>9.2012998082343603E-2</v>
      </c>
      <c r="Z757" s="17">
        <v>8.76588520304383E-2</v>
      </c>
      <c r="AA757" s="17">
        <v>7.4712094623532593E-2</v>
      </c>
      <c r="AB757" s="17">
        <v>8.5132823407046795E-2</v>
      </c>
      <c r="AC757" s="17">
        <v>7.08977324051943E-2</v>
      </c>
      <c r="AD757" s="17">
        <v>0.15266955779858199</v>
      </c>
      <c r="AE757" s="17"/>
      <c r="AF757" s="17">
        <v>0.101256300214601</v>
      </c>
      <c r="AG757" s="17">
        <v>7.7513809298806094E-2</v>
      </c>
      <c r="AH757" s="17"/>
      <c r="AI757" s="17">
        <v>0.122109342035471</v>
      </c>
      <c r="AJ757" s="17">
        <v>7.5090763593806606E-2</v>
      </c>
      <c r="AK757" s="17"/>
      <c r="AL757" s="17">
        <v>0.13548002244823901</v>
      </c>
      <c r="AM757" s="17">
        <v>8.0387096555135304E-2</v>
      </c>
      <c r="AN757" s="17"/>
      <c r="AO757" s="17">
        <v>0.13730122589580901</v>
      </c>
      <c r="AP757" s="17">
        <v>8.6688338955033001E-2</v>
      </c>
      <c r="AQ757" s="17"/>
      <c r="AR757" s="17">
        <v>0.16621426146975399</v>
      </c>
      <c r="AS757" s="17">
        <v>6.5598982808481393E-2</v>
      </c>
      <c r="AT757" s="17">
        <v>4.9156415616478301E-2</v>
      </c>
      <c r="AU757" s="17">
        <v>3.1080837471495201E-2</v>
      </c>
    </row>
    <row r="758" spans="2:47" x14ac:dyDescent="0.3">
      <c r="B758" t="s">
        <v>291</v>
      </c>
      <c r="C758" s="17">
        <v>6.9840989686431695E-2</v>
      </c>
      <c r="D758" s="17">
        <v>6.3857762433461404E-2</v>
      </c>
      <c r="E758" s="17">
        <v>7.5310177408879395E-2</v>
      </c>
      <c r="F758" s="17"/>
      <c r="G758" s="17">
        <v>0.14051927806242101</v>
      </c>
      <c r="H758" s="17">
        <v>0.100021788302358</v>
      </c>
      <c r="I758" s="17">
        <v>0.11328762271887</v>
      </c>
      <c r="J758" s="17">
        <v>4.3637507238856899E-2</v>
      </c>
      <c r="K758" s="17">
        <v>2.84749111945625E-2</v>
      </c>
      <c r="L758" s="17">
        <v>1.21810743234741E-2</v>
      </c>
      <c r="M758" s="17"/>
      <c r="N758" s="17">
        <v>9.0068822879736804E-2</v>
      </c>
      <c r="O758" s="17">
        <v>6.2820304720837494E-2</v>
      </c>
      <c r="P758" s="17">
        <v>6.6840917566786201E-2</v>
      </c>
      <c r="Q758" s="17">
        <v>5.8940422998140299E-2</v>
      </c>
      <c r="R758" s="17"/>
      <c r="S758" s="17">
        <v>0.12154571449028501</v>
      </c>
      <c r="T758" s="17">
        <v>7.8834029350648704E-2</v>
      </c>
      <c r="U758" s="17">
        <v>4.0947616389711998E-2</v>
      </c>
      <c r="V758" s="17">
        <v>7.0692542385916504E-2</v>
      </c>
      <c r="W758" s="17">
        <v>7.2646100905943395E-2</v>
      </c>
      <c r="X758" s="17">
        <v>6.9216867340262403E-2</v>
      </c>
      <c r="Y758" s="17">
        <v>3.4725841327240603E-2</v>
      </c>
      <c r="Z758" s="17">
        <v>0.109100451433471</v>
      </c>
      <c r="AA758" s="17">
        <v>6.1951714612910498E-2</v>
      </c>
      <c r="AB758" s="17">
        <v>3.2807816732907599E-2</v>
      </c>
      <c r="AC758" s="17">
        <v>4.9778141215208203E-2</v>
      </c>
      <c r="AD758" s="17">
        <v>7.43700081868756E-2</v>
      </c>
      <c r="AE758" s="17"/>
      <c r="AF758" s="17">
        <v>5.9696676895988801E-2</v>
      </c>
      <c r="AG758" s="17">
        <v>8.3434137343442002E-2</v>
      </c>
      <c r="AH758" s="17"/>
      <c r="AI758" s="17">
        <v>8.1607823591223802E-2</v>
      </c>
      <c r="AJ758" s="17">
        <v>6.3967394394693095E-2</v>
      </c>
      <c r="AK758" s="17"/>
      <c r="AL758" s="17">
        <v>5.4728617464940003E-2</v>
      </c>
      <c r="AM758" s="17">
        <v>7.3340580680912204E-2</v>
      </c>
      <c r="AN758" s="17"/>
      <c r="AO758" s="17">
        <v>6.2944489995262004E-2</v>
      </c>
      <c r="AP758" s="17">
        <v>7.0442102399349601E-2</v>
      </c>
      <c r="AQ758" s="17"/>
      <c r="AR758" s="17">
        <v>0.11232886500714501</v>
      </c>
      <c r="AS758" s="17">
        <v>3.5284177934999002E-2</v>
      </c>
      <c r="AT758" s="17">
        <v>6.6436425841882904E-2</v>
      </c>
      <c r="AU758" s="17">
        <v>2.9692891752267098E-2</v>
      </c>
    </row>
    <row r="759" spans="2:47" x14ac:dyDescent="0.3">
      <c r="B759" t="s">
        <v>292</v>
      </c>
      <c r="C759" s="17">
        <v>5.0537730203030803E-2</v>
      </c>
      <c r="D759" s="17">
        <v>5.5023139797732698E-2</v>
      </c>
      <c r="E759" s="17">
        <v>4.5562951274153302E-2</v>
      </c>
      <c r="F759" s="17"/>
      <c r="G759" s="17">
        <v>9.6582341743137901E-2</v>
      </c>
      <c r="H759" s="17">
        <v>9.7895671464817494E-2</v>
      </c>
      <c r="I759" s="17">
        <v>6.1867617778908597E-2</v>
      </c>
      <c r="J759" s="17">
        <v>2.72286099205871E-2</v>
      </c>
      <c r="K759" s="17">
        <v>2.1999903341182899E-2</v>
      </c>
      <c r="L759" s="17">
        <v>1.04110196029817E-2</v>
      </c>
      <c r="M759" s="17"/>
      <c r="N759" s="17">
        <v>4.7665620334288103E-2</v>
      </c>
      <c r="O759" s="17">
        <v>4.6702135035888E-2</v>
      </c>
      <c r="P759" s="17">
        <v>5.8546119921816402E-2</v>
      </c>
      <c r="Q759" s="17">
        <v>5.1316928907053597E-2</v>
      </c>
      <c r="R759" s="17"/>
      <c r="S759" s="17">
        <v>7.8882871291778803E-2</v>
      </c>
      <c r="T759" s="17">
        <v>5.4194837614048703E-2</v>
      </c>
      <c r="U759" s="17">
        <v>3.2390908121782601E-2</v>
      </c>
      <c r="V759" s="17">
        <v>4.5784922856872003E-2</v>
      </c>
      <c r="W759" s="17">
        <v>4.1871713684779301E-2</v>
      </c>
      <c r="X759" s="17">
        <v>5.9765084634404803E-2</v>
      </c>
      <c r="Y759" s="17">
        <v>2.42515403781575E-2</v>
      </c>
      <c r="Z759" s="17">
        <v>6.3881566953072094E-2</v>
      </c>
      <c r="AA759" s="17">
        <v>5.0667487609421198E-2</v>
      </c>
      <c r="AB759" s="17">
        <v>4.0104760789472199E-2</v>
      </c>
      <c r="AC759" s="17">
        <v>6.1389365447102502E-2</v>
      </c>
      <c r="AD759" s="17">
        <v>2.28410001620378E-2</v>
      </c>
      <c r="AE759" s="17"/>
      <c r="AF759" s="17">
        <v>4.43135258195567E-2</v>
      </c>
      <c r="AG759" s="17">
        <v>5.70085281388766E-2</v>
      </c>
      <c r="AH759" s="17"/>
      <c r="AI759" s="17">
        <v>6.4033390530735201E-2</v>
      </c>
      <c r="AJ759" s="17">
        <v>4.3801164734266401E-2</v>
      </c>
      <c r="AK759" s="17"/>
      <c r="AL759" s="17">
        <v>4.90508928733044E-2</v>
      </c>
      <c r="AM759" s="17">
        <v>5.0882038988779799E-2</v>
      </c>
      <c r="AN759" s="17"/>
      <c r="AO759" s="17">
        <v>5.5050440684757403E-2</v>
      </c>
      <c r="AP759" s="17">
        <v>5.0144393327549303E-2</v>
      </c>
      <c r="AQ759" s="17"/>
      <c r="AR759" s="17">
        <v>8.1356338445397205E-2</v>
      </c>
      <c r="AS759" s="17">
        <v>3.9432880321920702E-2</v>
      </c>
      <c r="AT759" s="17">
        <v>3.1112751661862899E-2</v>
      </c>
      <c r="AU759" s="17">
        <v>3.2698714469871298E-2</v>
      </c>
    </row>
    <row r="760" spans="2:47" x14ac:dyDescent="0.3">
      <c r="B760" t="s">
        <v>293</v>
      </c>
      <c r="C760" s="17">
        <v>2.0466941442186699E-2</v>
      </c>
      <c r="D760" s="17">
        <v>2.4303368578025598E-2</v>
      </c>
      <c r="E760" s="17">
        <v>1.68064937678985E-2</v>
      </c>
      <c r="F760" s="17"/>
      <c r="G760" s="17">
        <v>5.5984990787378397E-2</v>
      </c>
      <c r="H760" s="17">
        <v>4.5396860038360999E-2</v>
      </c>
      <c r="I760" s="17">
        <v>1.47682485366831E-2</v>
      </c>
      <c r="J760" s="17">
        <v>8.5055786455410596E-3</v>
      </c>
      <c r="K760" s="17">
        <v>4.6241365258640399E-3</v>
      </c>
      <c r="L760" s="17">
        <v>1.6616789567625899E-3</v>
      </c>
      <c r="M760" s="17"/>
      <c r="N760" s="17">
        <v>2.46276342589676E-2</v>
      </c>
      <c r="O760" s="17">
        <v>1.6206999492912998E-2</v>
      </c>
      <c r="P760" s="17">
        <v>2.0206279738213401E-2</v>
      </c>
      <c r="Q760" s="17">
        <v>2.0926988885567498E-2</v>
      </c>
      <c r="R760" s="17"/>
      <c r="S760" s="17">
        <v>4.6632792016086298E-2</v>
      </c>
      <c r="T760" s="17">
        <v>1.0945215179367701E-2</v>
      </c>
      <c r="U760" s="17">
        <v>1.52681335624733E-2</v>
      </c>
      <c r="V760" s="17">
        <v>2.24646410272226E-2</v>
      </c>
      <c r="W760" s="17">
        <v>1.19520365758428E-2</v>
      </c>
      <c r="X760" s="17">
        <v>2.18430858269292E-2</v>
      </c>
      <c r="Y760" s="17">
        <v>6.42118563071125E-3</v>
      </c>
      <c r="Z760" s="17">
        <v>1.86035871941569E-2</v>
      </c>
      <c r="AA760" s="17">
        <v>1.45294043953553E-2</v>
      </c>
      <c r="AB760" s="17">
        <v>4.02097899882305E-2</v>
      </c>
      <c r="AC760" s="17">
        <v>0</v>
      </c>
      <c r="AD760" s="17">
        <v>0</v>
      </c>
      <c r="AE760" s="17"/>
      <c r="AF760" s="17">
        <v>1.43379439578995E-2</v>
      </c>
      <c r="AG760" s="17">
        <v>2.7746150275006501E-2</v>
      </c>
      <c r="AH760" s="17"/>
      <c r="AI760" s="17">
        <v>2.9437197086312799E-2</v>
      </c>
      <c r="AJ760" s="17">
        <v>1.5989301004381801E-2</v>
      </c>
      <c r="AK760" s="17"/>
      <c r="AL760" s="17">
        <v>2.6909115073449098E-2</v>
      </c>
      <c r="AM760" s="17">
        <v>1.8975119212399201E-2</v>
      </c>
      <c r="AN760" s="17"/>
      <c r="AO760" s="17">
        <v>3.1091243984063099E-2</v>
      </c>
      <c r="AP760" s="17">
        <v>1.9540905973500399E-2</v>
      </c>
      <c r="AQ760" s="17"/>
      <c r="AR760" s="17">
        <v>3.5709805409018802E-2</v>
      </c>
      <c r="AS760" s="17">
        <v>1.0716187199747901E-2</v>
      </c>
      <c r="AT760" s="17">
        <v>1.4585607549720599E-2</v>
      </c>
      <c r="AU760" s="17">
        <v>1.1214464917316E-2</v>
      </c>
    </row>
    <row r="761" spans="2:47" x14ac:dyDescent="0.3">
      <c r="B761" t="s">
        <v>294</v>
      </c>
      <c r="C761" s="17">
        <v>7.1215257244891805E-2</v>
      </c>
      <c r="D761" s="17">
        <v>6.5547762850598407E-2</v>
      </c>
      <c r="E761" s="17">
        <v>7.7008914254805994E-2</v>
      </c>
      <c r="F761" s="17"/>
      <c r="G761" s="17">
        <v>0.17830916397482699</v>
      </c>
      <c r="H761" s="17">
        <v>0.11372332859159701</v>
      </c>
      <c r="I761" s="17">
        <v>8.2511473820899295E-2</v>
      </c>
      <c r="J761" s="17">
        <v>3.7893284410653302E-2</v>
      </c>
      <c r="K761" s="17">
        <v>3.4011775839940098E-2</v>
      </c>
      <c r="L761" s="17">
        <v>8.5786707398453101E-3</v>
      </c>
      <c r="M761" s="17"/>
      <c r="N761" s="17">
        <v>6.4089435802200501E-2</v>
      </c>
      <c r="O761" s="17">
        <v>7.1436932100599496E-2</v>
      </c>
      <c r="P761" s="17">
        <v>8.1703483070238503E-2</v>
      </c>
      <c r="Q761" s="17">
        <v>7.0489876459715203E-2</v>
      </c>
      <c r="R761" s="17"/>
      <c r="S761" s="17">
        <v>6.7893081781920495E-2</v>
      </c>
      <c r="T761" s="17">
        <v>6.2639869836685305E-2</v>
      </c>
      <c r="U761" s="17">
        <v>6.7876129578937502E-2</v>
      </c>
      <c r="V761" s="17">
        <v>7.4940449238798695E-2</v>
      </c>
      <c r="W761" s="17">
        <v>7.6283653009806496E-2</v>
      </c>
      <c r="X761" s="17">
        <v>8.7786499476992796E-2</v>
      </c>
      <c r="Y761" s="17">
        <v>4.7418553614841499E-2</v>
      </c>
      <c r="Z761" s="17">
        <v>9.7559696445937399E-2</v>
      </c>
      <c r="AA761" s="17">
        <v>7.49245776607676E-2</v>
      </c>
      <c r="AB761" s="17">
        <v>6.6103563775149601E-2</v>
      </c>
      <c r="AC761" s="17">
        <v>8.1290145004782197E-2</v>
      </c>
      <c r="AD761" s="17">
        <v>7.3537803672197505E-2</v>
      </c>
      <c r="AE761" s="17"/>
      <c r="AF761" s="17">
        <v>5.6882858199704803E-2</v>
      </c>
      <c r="AG761" s="17">
        <v>9.0840365915530893E-2</v>
      </c>
      <c r="AH761" s="17"/>
      <c r="AI761" s="17">
        <v>7.5686392839972499E-2</v>
      </c>
      <c r="AJ761" s="17">
        <v>6.8983421460306199E-2</v>
      </c>
      <c r="AK761" s="17"/>
      <c r="AL761" s="17">
        <v>7.2174975492782206E-2</v>
      </c>
      <c r="AM761" s="17">
        <v>7.0993014086218206E-2</v>
      </c>
      <c r="AN761" s="17"/>
      <c r="AO761" s="17">
        <v>6.7653174904318894E-2</v>
      </c>
      <c r="AP761" s="17">
        <v>7.1525735469391796E-2</v>
      </c>
      <c r="AQ761" s="17"/>
      <c r="AR761" s="17">
        <v>0.10475445092077799</v>
      </c>
      <c r="AS761" s="17">
        <v>3.6967472034695199E-2</v>
      </c>
      <c r="AT761" s="17">
        <v>7.4422906084403398E-2</v>
      </c>
      <c r="AU761" s="17">
        <v>3.9244084921452801E-2</v>
      </c>
    </row>
    <row r="762" spans="2:47" x14ac:dyDescent="0.3">
      <c r="B762" t="s">
        <v>295</v>
      </c>
      <c r="C762" s="17">
        <v>0.59168318041613999</v>
      </c>
      <c r="D762" s="17">
        <v>0.52617395817346202</v>
      </c>
      <c r="E762" s="17">
        <v>0.65601748659360704</v>
      </c>
      <c r="F762" s="17"/>
      <c r="G762" s="17">
        <v>0.29085276315272501</v>
      </c>
      <c r="H762" s="17">
        <v>0.34630149755577599</v>
      </c>
      <c r="I762" s="17">
        <v>0.48375206063398002</v>
      </c>
      <c r="J762" s="17">
        <v>0.67942981538567804</v>
      </c>
      <c r="K762" s="17">
        <v>0.77213855973018897</v>
      </c>
      <c r="L762" s="17">
        <v>0.88574689000232498</v>
      </c>
      <c r="M762" s="17"/>
      <c r="N762" s="17">
        <v>0.54983919665989101</v>
      </c>
      <c r="O762" s="17">
        <v>0.62974009740946901</v>
      </c>
      <c r="P762" s="17">
        <v>0.55315676585725204</v>
      </c>
      <c r="Q762" s="17">
        <v>0.62967226808831001</v>
      </c>
      <c r="R762" s="17"/>
      <c r="S762" s="17">
        <v>0.43116879970387101</v>
      </c>
      <c r="T762" s="17">
        <v>0.62897668557486097</v>
      </c>
      <c r="U762" s="17">
        <v>0.64592909939960497</v>
      </c>
      <c r="V762" s="17">
        <v>0.60763445822180995</v>
      </c>
      <c r="W762" s="17">
        <v>0.59377467328278699</v>
      </c>
      <c r="X762" s="17">
        <v>0.578096863645436</v>
      </c>
      <c r="Y762" s="17">
        <v>0.70494651587546198</v>
      </c>
      <c r="Z762" s="17">
        <v>0.52631826638504997</v>
      </c>
      <c r="AA762" s="17">
        <v>0.60941556959417098</v>
      </c>
      <c r="AB762" s="17">
        <v>0.63174859207710399</v>
      </c>
      <c r="AC762" s="17">
        <v>0.61807320273418198</v>
      </c>
      <c r="AD762" s="17">
        <v>0.57767960094465698</v>
      </c>
      <c r="AE762" s="17"/>
      <c r="AF762" s="17">
        <v>0.61942633633071398</v>
      </c>
      <c r="AG762" s="17">
        <v>0.55724083571364602</v>
      </c>
      <c r="AH762" s="17"/>
      <c r="AI762" s="17">
        <v>0.51982749692441699</v>
      </c>
      <c r="AJ762" s="17">
        <v>0.62755104492893499</v>
      </c>
      <c r="AK762" s="17"/>
      <c r="AL762" s="17">
        <v>0.55821603424805499</v>
      </c>
      <c r="AM762" s="17">
        <v>0.59943320944032097</v>
      </c>
      <c r="AN762" s="17"/>
      <c r="AO762" s="17">
        <v>0.53079304907506897</v>
      </c>
      <c r="AP762" s="17">
        <v>0.59699048610444805</v>
      </c>
      <c r="AQ762" s="17"/>
      <c r="AR762" s="17">
        <v>0.36866623896325701</v>
      </c>
      <c r="AS762" s="17">
        <v>0.72903673958345105</v>
      </c>
      <c r="AT762" s="17">
        <v>0.67206435008683596</v>
      </c>
      <c r="AU762" s="17">
        <v>0.74801170983542598</v>
      </c>
    </row>
    <row r="763" spans="2:47" x14ac:dyDescent="0.3">
      <c r="B763" t="s">
        <v>155</v>
      </c>
      <c r="C763" s="17">
        <v>3.9064916819400199E-2</v>
      </c>
      <c r="D763" s="17">
        <v>3.5049625621343401E-2</v>
      </c>
      <c r="E763" s="17">
        <v>4.3126241582758101E-2</v>
      </c>
      <c r="F763" s="17"/>
      <c r="G763" s="17">
        <v>2.96082209297991E-2</v>
      </c>
      <c r="H763" s="17">
        <v>5.3629318637226302E-2</v>
      </c>
      <c r="I763" s="17">
        <v>4.0999395433101098E-2</v>
      </c>
      <c r="J763" s="17">
        <v>4.1679300657547699E-2</v>
      </c>
      <c r="K763" s="17">
        <v>4.3101831180766201E-2</v>
      </c>
      <c r="L763" s="17">
        <v>2.7107683402193002E-2</v>
      </c>
      <c r="M763" s="17"/>
      <c r="N763" s="17">
        <v>2.8510166211248099E-2</v>
      </c>
      <c r="O763" s="17">
        <v>3.5110214479548998E-2</v>
      </c>
      <c r="P763" s="17">
        <v>4.2799964177912903E-2</v>
      </c>
      <c r="Q763" s="17">
        <v>5.0597187869850797E-2</v>
      </c>
      <c r="R763" s="17"/>
      <c r="S763" s="17">
        <v>2.47015100736016E-2</v>
      </c>
      <c r="T763" s="17">
        <v>3.7697536712934E-2</v>
      </c>
      <c r="U763" s="17">
        <v>5.14409979997884E-2</v>
      </c>
      <c r="V763" s="17">
        <v>2.9144816605494301E-2</v>
      </c>
      <c r="W763" s="17">
        <v>3.3422676840429703E-2</v>
      </c>
      <c r="X763" s="17">
        <v>3.4530295941639103E-2</v>
      </c>
      <c r="Y763" s="17">
        <v>4.2871218965476403E-2</v>
      </c>
      <c r="Z763" s="17">
        <v>4.6933789855485797E-2</v>
      </c>
      <c r="AA763" s="17">
        <v>4.0549356020535103E-2</v>
      </c>
      <c r="AB763" s="17">
        <v>4.9922322022672799E-2</v>
      </c>
      <c r="AC763" s="17">
        <v>6.7289489091623994E-2</v>
      </c>
      <c r="AD763" s="17">
        <v>2.9810201078311501E-2</v>
      </c>
      <c r="AE763" s="17"/>
      <c r="AF763" s="17">
        <v>3.9238746919089199E-2</v>
      </c>
      <c r="AG763" s="17">
        <v>3.7110039288027599E-2</v>
      </c>
      <c r="AH763" s="17"/>
      <c r="AI763" s="17">
        <v>3.2600950647618303E-2</v>
      </c>
      <c r="AJ763" s="17">
        <v>4.2291504496232701E-2</v>
      </c>
      <c r="AK763" s="17"/>
      <c r="AL763" s="17">
        <v>3.6899906778414898E-2</v>
      </c>
      <c r="AM763" s="17">
        <v>3.95662709106935E-2</v>
      </c>
      <c r="AN763" s="17"/>
      <c r="AO763" s="17">
        <v>2.3087006268980501E-2</v>
      </c>
      <c r="AP763" s="17">
        <v>4.0457583474633997E-2</v>
      </c>
      <c r="AQ763" s="17"/>
      <c r="AR763" s="17">
        <v>2.9783481956853899E-2</v>
      </c>
      <c r="AS763" s="17">
        <v>3.8612260534241702E-2</v>
      </c>
      <c r="AT763" s="17">
        <v>4.36211318123935E-2</v>
      </c>
      <c r="AU763" s="17">
        <v>5.3674459816410801E-2</v>
      </c>
    </row>
    <row r="764" spans="2:47" x14ac:dyDescent="0.3"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  <c r="AC764" s="17"/>
      <c r="AD764" s="17"/>
      <c r="AE764" s="17"/>
      <c r="AF764" s="17"/>
      <c r="AG764" s="17"/>
      <c r="AH764" s="17"/>
      <c r="AI764" s="17"/>
      <c r="AJ764" s="17"/>
      <c r="AK764" s="17"/>
      <c r="AL764" s="17"/>
      <c r="AM764" s="17"/>
      <c r="AN764" s="17"/>
      <c r="AO764" s="17"/>
      <c r="AP764" s="17"/>
      <c r="AQ764" s="17"/>
      <c r="AR764" s="17"/>
      <c r="AS764" s="17"/>
      <c r="AT764" s="17"/>
      <c r="AU764" s="17"/>
    </row>
    <row r="765" spans="2:47" x14ac:dyDescent="0.3">
      <c r="B765" s="6" t="s">
        <v>314</v>
      </c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  <c r="AC765" s="17"/>
      <c r="AD765" s="17"/>
      <c r="AE765" s="17"/>
      <c r="AF765" s="17"/>
      <c r="AG765" s="17"/>
      <c r="AH765" s="17"/>
      <c r="AI765" s="17"/>
      <c r="AJ765" s="17"/>
      <c r="AK765" s="17"/>
      <c r="AL765" s="17"/>
      <c r="AM765" s="17"/>
      <c r="AN765" s="17"/>
      <c r="AO765" s="17"/>
      <c r="AP765" s="17"/>
      <c r="AQ765" s="17"/>
      <c r="AR765" s="17"/>
      <c r="AS765" s="17"/>
      <c r="AT765" s="17"/>
      <c r="AU765" s="17"/>
    </row>
    <row r="766" spans="2:47" x14ac:dyDescent="0.3">
      <c r="B766" s="24" t="s">
        <v>71</v>
      </c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  <c r="AC766" s="17"/>
      <c r="AD766" s="17"/>
      <c r="AE766" s="17"/>
      <c r="AF766" s="17"/>
      <c r="AG766" s="17"/>
      <c r="AH766" s="17"/>
      <c r="AI766" s="17"/>
      <c r="AJ766" s="17"/>
      <c r="AK766" s="17"/>
      <c r="AL766" s="17"/>
      <c r="AM766" s="17"/>
      <c r="AN766" s="17"/>
      <c r="AO766" s="17"/>
      <c r="AP766" s="17"/>
      <c r="AQ766" s="17"/>
      <c r="AR766" s="17"/>
      <c r="AS766" s="17"/>
      <c r="AT766" s="17"/>
      <c r="AU766" s="17"/>
    </row>
    <row r="767" spans="2:47" x14ac:dyDescent="0.3">
      <c r="B767" t="s">
        <v>289</v>
      </c>
      <c r="C767" s="17">
        <v>7.6906199369535994E-2</v>
      </c>
      <c r="D767" s="17">
        <v>0.123433832438845</v>
      </c>
      <c r="E767" s="17">
        <v>3.18607774345201E-2</v>
      </c>
      <c r="F767" s="17"/>
      <c r="G767" s="17">
        <v>0.11284519659280901</v>
      </c>
      <c r="H767" s="17">
        <v>9.5945958297304901E-2</v>
      </c>
      <c r="I767" s="17">
        <v>8.2139411811058105E-2</v>
      </c>
      <c r="J767" s="17">
        <v>6.4363000391648398E-2</v>
      </c>
      <c r="K767" s="17">
        <v>6.5075798956398007E-2</v>
      </c>
      <c r="L767" s="17">
        <v>5.1503104245055303E-2</v>
      </c>
      <c r="M767" s="17"/>
      <c r="N767" s="17">
        <v>7.7007942787689798E-2</v>
      </c>
      <c r="O767" s="17">
        <v>6.9909124490835597E-2</v>
      </c>
      <c r="P767" s="17">
        <v>8.8833089620162495E-2</v>
      </c>
      <c r="Q767" s="17">
        <v>7.3805189690492101E-2</v>
      </c>
      <c r="R767" s="17"/>
      <c r="S767" s="17">
        <v>0.11196386559268801</v>
      </c>
      <c r="T767" s="17">
        <v>5.6114252294683302E-2</v>
      </c>
      <c r="U767" s="17">
        <v>6.9534231502321298E-2</v>
      </c>
      <c r="V767" s="17">
        <v>6.8589869688462701E-2</v>
      </c>
      <c r="W767" s="17">
        <v>5.5629447532052401E-2</v>
      </c>
      <c r="X767" s="17">
        <v>8.4475435534869303E-2</v>
      </c>
      <c r="Y767" s="17">
        <v>6.6064420737277793E-2</v>
      </c>
      <c r="Z767" s="17">
        <v>8.2471513418416798E-2</v>
      </c>
      <c r="AA767" s="17">
        <v>7.2032248845347494E-2</v>
      </c>
      <c r="AB767" s="17">
        <v>7.4408410022786295E-2</v>
      </c>
      <c r="AC767" s="17">
        <v>8.3753446446239804E-2</v>
      </c>
      <c r="AD767" s="17">
        <v>0.110449662186132</v>
      </c>
      <c r="AE767" s="17"/>
      <c r="AF767" s="17">
        <v>7.3803485953706602E-2</v>
      </c>
      <c r="AG767" s="17">
        <v>8.1198313739918093E-2</v>
      </c>
      <c r="AH767" s="17"/>
      <c r="AI767" s="17">
        <v>0.102819410987721</v>
      </c>
      <c r="AJ767" s="17">
        <v>6.3971223063597399E-2</v>
      </c>
      <c r="AK767" s="17"/>
      <c r="AL767" s="17">
        <v>8.1985095795799601E-2</v>
      </c>
      <c r="AM767" s="17">
        <v>7.57300729524025E-2</v>
      </c>
      <c r="AN767" s="17"/>
      <c r="AO767" s="17">
        <v>9.7901720371944598E-2</v>
      </c>
      <c r="AP767" s="17">
        <v>7.5076187747112305E-2</v>
      </c>
      <c r="AQ767" s="17"/>
      <c r="AR767" s="17">
        <v>0.101702195756734</v>
      </c>
      <c r="AS767" s="17">
        <v>5.9265078398838898E-2</v>
      </c>
      <c r="AT767" s="17">
        <v>6.0394704799812703E-2</v>
      </c>
      <c r="AU767" s="17">
        <v>7.93903422156126E-2</v>
      </c>
    </row>
    <row r="768" spans="2:47" x14ac:dyDescent="0.3">
      <c r="B768" t="s">
        <v>290</v>
      </c>
      <c r="C768" s="17">
        <v>0.17565742513610599</v>
      </c>
      <c r="D768" s="17">
        <v>0.20287733144501199</v>
      </c>
      <c r="E768" s="17">
        <v>0.14980198026942701</v>
      </c>
      <c r="F768" s="17"/>
      <c r="G768" s="17">
        <v>8.5514617252354805E-2</v>
      </c>
      <c r="H768" s="17">
        <v>0.12654050497581301</v>
      </c>
      <c r="I768" s="17">
        <v>0.15057170485901999</v>
      </c>
      <c r="J768" s="17">
        <v>0.18071502910279</v>
      </c>
      <c r="K768" s="17">
        <v>0.228895703730183</v>
      </c>
      <c r="L768" s="17">
        <v>0.25582453638048902</v>
      </c>
      <c r="M768" s="17"/>
      <c r="N768" s="17">
        <v>0.189559570889971</v>
      </c>
      <c r="O768" s="17">
        <v>0.177421555980286</v>
      </c>
      <c r="P768" s="17">
        <v>0.163185204336666</v>
      </c>
      <c r="Q768" s="17">
        <v>0.16712395990398801</v>
      </c>
      <c r="R768" s="17"/>
      <c r="S768" s="17">
        <v>0.16908923275626001</v>
      </c>
      <c r="T768" s="17">
        <v>0.16994581681653501</v>
      </c>
      <c r="U768" s="17">
        <v>0.202991801779318</v>
      </c>
      <c r="V768" s="17">
        <v>0.16952615425435499</v>
      </c>
      <c r="W768" s="17">
        <v>0.118561039249606</v>
      </c>
      <c r="X768" s="17">
        <v>0.15362217028985201</v>
      </c>
      <c r="Y768" s="17">
        <v>0.17898745220981599</v>
      </c>
      <c r="Z768" s="17">
        <v>0.17534963416570601</v>
      </c>
      <c r="AA768" s="17">
        <v>0.14580145124663199</v>
      </c>
      <c r="AB768" s="17">
        <v>0.223511281657814</v>
      </c>
      <c r="AC768" s="17">
        <v>0.170112648113807</v>
      </c>
      <c r="AD768" s="17">
        <v>0.342101736521291</v>
      </c>
      <c r="AE768" s="17"/>
      <c r="AF768" s="17">
        <v>0.200865849104018</v>
      </c>
      <c r="AG768" s="17">
        <v>0.14190552145757701</v>
      </c>
      <c r="AH768" s="17"/>
      <c r="AI768" s="17">
        <v>0.19262165261663999</v>
      </c>
      <c r="AJ768" s="17">
        <v>0.16718947126985301</v>
      </c>
      <c r="AK768" s="17"/>
      <c r="AL768" s="17">
        <v>0.195862874415758</v>
      </c>
      <c r="AM768" s="17">
        <v>0.17097842389777401</v>
      </c>
      <c r="AN768" s="17"/>
      <c r="AO768" s="17">
        <v>0.18263187072790699</v>
      </c>
      <c r="AP768" s="17">
        <v>0.17504951850252001</v>
      </c>
      <c r="AQ768" s="17"/>
      <c r="AR768" s="17">
        <v>0.18491850029912699</v>
      </c>
      <c r="AS768" s="17">
        <v>0.24380203853969201</v>
      </c>
      <c r="AT768" s="17">
        <v>0.129604668780059</v>
      </c>
      <c r="AU768" s="17">
        <v>0.13096166655664401</v>
      </c>
    </row>
    <row r="769" spans="2:47" x14ac:dyDescent="0.3">
      <c r="B769" t="s">
        <v>291</v>
      </c>
      <c r="C769" s="17">
        <v>0.210613979501551</v>
      </c>
      <c r="D769" s="17">
        <v>0.167939889940422</v>
      </c>
      <c r="E769" s="17">
        <v>0.25260537213072498</v>
      </c>
      <c r="F769" s="17"/>
      <c r="G769" s="17">
        <v>0.26150990440927702</v>
      </c>
      <c r="H769" s="17">
        <v>0.26804468991691199</v>
      </c>
      <c r="I769" s="17">
        <v>0.22963675182401899</v>
      </c>
      <c r="J769" s="17">
        <v>0.24321796634485099</v>
      </c>
      <c r="K769" s="17">
        <v>0.16879549620404299</v>
      </c>
      <c r="L769" s="17">
        <v>0.116435945744663</v>
      </c>
      <c r="M769" s="17"/>
      <c r="N769" s="17">
        <v>0.211076936384684</v>
      </c>
      <c r="O769" s="17">
        <v>0.21815238779914201</v>
      </c>
      <c r="P769" s="17">
        <v>0.20904288992140899</v>
      </c>
      <c r="Q769" s="17">
        <v>0.204991246077428</v>
      </c>
      <c r="R769" s="17"/>
      <c r="S769" s="17">
        <v>0.249156336806027</v>
      </c>
      <c r="T769" s="17">
        <v>0.24946291553699601</v>
      </c>
      <c r="U769" s="17">
        <v>0.19483897894930799</v>
      </c>
      <c r="V769" s="17">
        <v>0.22680988909618999</v>
      </c>
      <c r="W769" s="17">
        <v>0.225430750594729</v>
      </c>
      <c r="X769" s="17">
        <v>0.23890368529796599</v>
      </c>
      <c r="Y769" s="17">
        <v>0.18794979188512501</v>
      </c>
      <c r="Z769" s="17">
        <v>0.217824028999968</v>
      </c>
      <c r="AA769" s="17">
        <v>0.17664323769068899</v>
      </c>
      <c r="AB769" s="17">
        <v>0.14954421757931999</v>
      </c>
      <c r="AC769" s="17">
        <v>0.186294321935569</v>
      </c>
      <c r="AD769" s="17">
        <v>0.13562937343645101</v>
      </c>
      <c r="AE769" s="17"/>
      <c r="AF769" s="17">
        <v>0.18196428287723601</v>
      </c>
      <c r="AG769" s="17">
        <v>0.24936469282308499</v>
      </c>
      <c r="AH769" s="17"/>
      <c r="AI769" s="17">
        <v>0.20639041630667301</v>
      </c>
      <c r="AJ769" s="17">
        <v>0.21272223573228499</v>
      </c>
      <c r="AK769" s="17"/>
      <c r="AL769" s="17">
        <v>0.19216501910504599</v>
      </c>
      <c r="AM769" s="17">
        <v>0.214886228405619</v>
      </c>
      <c r="AN769" s="17"/>
      <c r="AO769" s="17">
        <v>0.20196759753395599</v>
      </c>
      <c r="AP769" s="17">
        <v>0.21136761545518101</v>
      </c>
      <c r="AQ769" s="17"/>
      <c r="AR769" s="17">
        <v>0.26744882088856298</v>
      </c>
      <c r="AS769" s="17">
        <v>0.146989968689231</v>
      </c>
      <c r="AT769" s="17">
        <v>0.244461067441925</v>
      </c>
      <c r="AU769" s="17">
        <v>0.106858857994346</v>
      </c>
    </row>
    <row r="770" spans="2:47" x14ac:dyDescent="0.3">
      <c r="B770" t="s">
        <v>292</v>
      </c>
      <c r="C770" s="17">
        <v>7.4806885172835E-2</v>
      </c>
      <c r="D770" s="17">
        <v>7.4720398361548604E-2</v>
      </c>
      <c r="E770" s="17">
        <v>7.3918321715195898E-2</v>
      </c>
      <c r="F770" s="17"/>
      <c r="G770" s="17">
        <v>8.1573231722388895E-2</v>
      </c>
      <c r="H770" s="17">
        <v>9.9598756814222103E-2</v>
      </c>
      <c r="I770" s="17">
        <v>9.3505502026895407E-2</v>
      </c>
      <c r="J770" s="17">
        <v>6.16821260458345E-2</v>
      </c>
      <c r="K770" s="17">
        <v>5.71979856107891E-2</v>
      </c>
      <c r="L770" s="17">
        <v>5.7424242005079097E-2</v>
      </c>
      <c r="M770" s="17"/>
      <c r="N770" s="17">
        <v>7.4053774542180803E-2</v>
      </c>
      <c r="O770" s="17">
        <v>7.3164166835283706E-2</v>
      </c>
      <c r="P770" s="17">
        <v>8.88941053105861E-2</v>
      </c>
      <c r="Q770" s="17">
        <v>6.43462392850144E-2</v>
      </c>
      <c r="R770" s="17"/>
      <c r="S770" s="17">
        <v>0.10413768799115</v>
      </c>
      <c r="T770" s="17">
        <v>4.7204882002119898E-2</v>
      </c>
      <c r="U770" s="17">
        <v>0.102149683886255</v>
      </c>
      <c r="V770" s="17">
        <v>8.3978182398984899E-2</v>
      </c>
      <c r="W770" s="17">
        <v>5.9053112132242298E-2</v>
      </c>
      <c r="X770" s="17">
        <v>6.2867796097017703E-2</v>
      </c>
      <c r="Y770" s="17">
        <v>6.84352381702346E-2</v>
      </c>
      <c r="Z770" s="17">
        <v>8.6010308034121394E-2</v>
      </c>
      <c r="AA770" s="17">
        <v>7.5018810225710705E-2</v>
      </c>
      <c r="AB770" s="17">
        <v>5.2287986212740001E-2</v>
      </c>
      <c r="AC770" s="17">
        <v>0.11337962142778001</v>
      </c>
      <c r="AD770" s="17">
        <v>3.4310543236936303E-2</v>
      </c>
      <c r="AE770" s="17"/>
      <c r="AF770" s="17">
        <v>7.26527286287285E-2</v>
      </c>
      <c r="AG770" s="17">
        <v>7.7333886752615197E-2</v>
      </c>
      <c r="AH770" s="17"/>
      <c r="AI770" s="17">
        <v>7.8752585867091496E-2</v>
      </c>
      <c r="AJ770" s="17">
        <v>7.2837328263311907E-2</v>
      </c>
      <c r="AK770" s="17"/>
      <c r="AL770" s="17">
        <v>7.6676649507564407E-2</v>
      </c>
      <c r="AM770" s="17">
        <v>7.4373901500138395E-2</v>
      </c>
      <c r="AN770" s="17"/>
      <c r="AO770" s="17">
        <v>7.7615359435850198E-2</v>
      </c>
      <c r="AP770" s="17">
        <v>7.4562092936338198E-2</v>
      </c>
      <c r="AQ770" s="17"/>
      <c r="AR770" s="17">
        <v>9.4947394325732903E-2</v>
      </c>
      <c r="AS770" s="17">
        <v>5.8516440047533001E-2</v>
      </c>
      <c r="AT770" s="17">
        <v>7.2906971891933806E-2</v>
      </c>
      <c r="AU770" s="17">
        <v>5.6215665412679097E-2</v>
      </c>
    </row>
    <row r="771" spans="2:47" x14ac:dyDescent="0.3">
      <c r="B771" t="s">
        <v>293</v>
      </c>
      <c r="C771" s="17">
        <v>2.8080617046832301E-2</v>
      </c>
      <c r="D771" s="17">
        <v>3.1962089559219697E-2</v>
      </c>
      <c r="E771" s="17">
        <v>2.4405254206718501E-2</v>
      </c>
      <c r="F771" s="17"/>
      <c r="G771" s="17">
        <v>7.9352001985545303E-2</v>
      </c>
      <c r="H771" s="17">
        <v>4.0784335319987298E-2</v>
      </c>
      <c r="I771" s="17">
        <v>2.57319654563276E-2</v>
      </c>
      <c r="J771" s="17">
        <v>8.6918833440196592E-3</v>
      </c>
      <c r="K771" s="17">
        <v>1.33661865896216E-2</v>
      </c>
      <c r="L771" s="17">
        <v>1.1316945321288701E-2</v>
      </c>
      <c r="M771" s="17"/>
      <c r="N771" s="17">
        <v>3.0908558153768001E-2</v>
      </c>
      <c r="O771" s="17">
        <v>2.1043190081429901E-2</v>
      </c>
      <c r="P771" s="17">
        <v>3.1761701735928301E-2</v>
      </c>
      <c r="Q771" s="17">
        <v>2.95116825362274E-2</v>
      </c>
      <c r="R771" s="17"/>
      <c r="S771" s="17">
        <v>3.5476928577941803E-2</v>
      </c>
      <c r="T771" s="17">
        <v>2.1742842640359202E-2</v>
      </c>
      <c r="U771" s="17">
        <v>1.10608126187148E-2</v>
      </c>
      <c r="V771" s="17">
        <v>2.4809453605291298E-2</v>
      </c>
      <c r="W771" s="17">
        <v>4.8217800066052897E-2</v>
      </c>
      <c r="X771" s="17">
        <v>2.6172089596666299E-2</v>
      </c>
      <c r="Y771" s="17">
        <v>2.6777801561173001E-2</v>
      </c>
      <c r="Z771" s="17">
        <v>3.5260470433157803E-2</v>
      </c>
      <c r="AA771" s="17">
        <v>3.0577359590413099E-2</v>
      </c>
      <c r="AB771" s="17">
        <v>3.0080979367877798E-2</v>
      </c>
      <c r="AC771" s="17">
        <v>2.8106791051281301E-2</v>
      </c>
      <c r="AD771" s="17">
        <v>1.3803454463449801E-2</v>
      </c>
      <c r="AE771" s="17"/>
      <c r="AF771" s="17">
        <v>2.5982833219138302E-2</v>
      </c>
      <c r="AG771" s="17">
        <v>3.1096213572076498E-2</v>
      </c>
      <c r="AH771" s="17"/>
      <c r="AI771" s="17">
        <v>3.37810542823892E-2</v>
      </c>
      <c r="AJ771" s="17">
        <v>2.5235156528010599E-2</v>
      </c>
      <c r="AK771" s="17"/>
      <c r="AL771" s="17">
        <v>3.5682017410953802E-2</v>
      </c>
      <c r="AM771" s="17">
        <v>2.6320351228214599E-2</v>
      </c>
      <c r="AN771" s="17"/>
      <c r="AO771" s="17">
        <v>4.59788399940005E-2</v>
      </c>
      <c r="AP771" s="17">
        <v>2.6520572120569599E-2</v>
      </c>
      <c r="AQ771" s="17"/>
      <c r="AR771" s="17">
        <v>4.35797233565915E-2</v>
      </c>
      <c r="AS771" s="17">
        <v>1.95554586931397E-2</v>
      </c>
      <c r="AT771" s="17">
        <v>1.8993756771060299E-2</v>
      </c>
      <c r="AU771" s="17">
        <v>2.2752673069733002E-2</v>
      </c>
    </row>
    <row r="772" spans="2:47" x14ac:dyDescent="0.3">
      <c r="B772" t="s">
        <v>294</v>
      </c>
      <c r="C772" s="17">
        <v>0.14217113741127699</v>
      </c>
      <c r="D772" s="17">
        <v>0.12978803933939301</v>
      </c>
      <c r="E772" s="17">
        <v>0.15348745100400801</v>
      </c>
      <c r="F772" s="17"/>
      <c r="G772" s="17">
        <v>0.224865076052533</v>
      </c>
      <c r="H772" s="17">
        <v>0.19130611767892899</v>
      </c>
      <c r="I772" s="17">
        <v>0.158333543760698</v>
      </c>
      <c r="J772" s="17">
        <v>0.118824401452382</v>
      </c>
      <c r="K772" s="17">
        <v>9.8427251837790997E-2</v>
      </c>
      <c r="L772" s="17">
        <v>8.2635238461418806E-2</v>
      </c>
      <c r="M772" s="17"/>
      <c r="N772" s="17">
        <v>0.111202241787988</v>
      </c>
      <c r="O772" s="17">
        <v>0.135643944138157</v>
      </c>
      <c r="P772" s="17">
        <v>0.13583805037060001</v>
      </c>
      <c r="Q772" s="17">
        <v>0.18899868994260599</v>
      </c>
      <c r="R772" s="17"/>
      <c r="S772" s="17">
        <v>0.150779855723565</v>
      </c>
      <c r="T772" s="17">
        <v>0.14106742778188899</v>
      </c>
      <c r="U772" s="17">
        <v>9.1444640385349704E-2</v>
      </c>
      <c r="V772" s="17">
        <v>0.13237869383929499</v>
      </c>
      <c r="W772" s="17">
        <v>0.197056464725401</v>
      </c>
      <c r="X772" s="17">
        <v>0.16162484275361899</v>
      </c>
      <c r="Y772" s="17">
        <v>0.14596591221973601</v>
      </c>
      <c r="Z772" s="17">
        <v>0.172886825345134</v>
      </c>
      <c r="AA772" s="17">
        <v>0.158312524766444</v>
      </c>
      <c r="AB772" s="17">
        <v>0.13010217797401999</v>
      </c>
      <c r="AC772" s="17">
        <v>0.105274535063221</v>
      </c>
      <c r="AD772" s="17">
        <v>7.2895101387173103E-2</v>
      </c>
      <c r="AE772" s="17"/>
      <c r="AF772" s="17">
        <v>0.120620785163688</v>
      </c>
      <c r="AG772" s="17">
        <v>0.171478803947441</v>
      </c>
      <c r="AH772" s="17"/>
      <c r="AI772" s="17">
        <v>0.14739479384679599</v>
      </c>
      <c r="AJ772" s="17">
        <v>0.139563669328224</v>
      </c>
      <c r="AK772" s="17"/>
      <c r="AL772" s="17">
        <v>0.14506337558836299</v>
      </c>
      <c r="AM772" s="17">
        <v>0.14150137818816699</v>
      </c>
      <c r="AN772" s="17"/>
      <c r="AO772" s="17">
        <v>0.14472367918257101</v>
      </c>
      <c r="AP772" s="17">
        <v>0.14194865276287699</v>
      </c>
      <c r="AQ772" s="17"/>
      <c r="AR772" s="17">
        <v>0.156070055277374</v>
      </c>
      <c r="AS772" s="17">
        <v>0.10460458114344801</v>
      </c>
      <c r="AT772" s="17">
        <v>0.170009542070923</v>
      </c>
      <c r="AU772" s="17">
        <v>0.113946770254575</v>
      </c>
    </row>
    <row r="773" spans="2:47" x14ac:dyDescent="0.3">
      <c r="B773" t="s">
        <v>295</v>
      </c>
      <c r="C773" s="17">
        <v>0.253369871365828</v>
      </c>
      <c r="D773" s="17">
        <v>0.234738272252631</v>
      </c>
      <c r="E773" s="17">
        <v>0.271625610216849</v>
      </c>
      <c r="F773" s="17"/>
      <c r="G773" s="17">
        <v>0.114521635214399</v>
      </c>
      <c r="H773" s="17">
        <v>0.14383976343249699</v>
      </c>
      <c r="I773" s="17">
        <v>0.221635517207949</v>
      </c>
      <c r="J773" s="17">
        <v>0.28717099991968198</v>
      </c>
      <c r="K773" s="17">
        <v>0.31979962721414801</v>
      </c>
      <c r="L773" s="17">
        <v>0.38808009064926002</v>
      </c>
      <c r="M773" s="17"/>
      <c r="N773" s="17">
        <v>0.27947603077655098</v>
      </c>
      <c r="O773" s="17">
        <v>0.26271398195680301</v>
      </c>
      <c r="P773" s="17">
        <v>0.2448163530003</v>
      </c>
      <c r="Q773" s="17">
        <v>0.22478993458615701</v>
      </c>
      <c r="R773" s="17"/>
      <c r="S773" s="17">
        <v>0.15994211859371099</v>
      </c>
      <c r="T773" s="17">
        <v>0.271735557647866</v>
      </c>
      <c r="U773" s="17">
        <v>0.28118010144795402</v>
      </c>
      <c r="V773" s="17">
        <v>0.26548030671994399</v>
      </c>
      <c r="W773" s="17">
        <v>0.25170268200530599</v>
      </c>
      <c r="X773" s="17">
        <v>0.227510224752771</v>
      </c>
      <c r="Y773" s="17">
        <v>0.28222685701489197</v>
      </c>
      <c r="Z773" s="17">
        <v>0.21153492629102499</v>
      </c>
      <c r="AA773" s="17">
        <v>0.29737960815865899</v>
      </c>
      <c r="AB773" s="17">
        <v>0.28105516340319198</v>
      </c>
      <c r="AC773" s="17">
        <v>0.27575776119688999</v>
      </c>
      <c r="AD773" s="17">
        <v>0.27754476062382499</v>
      </c>
      <c r="AE773" s="17"/>
      <c r="AF773" s="17">
        <v>0.28790892033217602</v>
      </c>
      <c r="AG773" s="17">
        <v>0.207153229284115</v>
      </c>
      <c r="AH773" s="17"/>
      <c r="AI773" s="17">
        <v>0.20485426514062799</v>
      </c>
      <c r="AJ773" s="17">
        <v>0.27758717897855101</v>
      </c>
      <c r="AK773" s="17"/>
      <c r="AL773" s="17">
        <v>0.23147246300587701</v>
      </c>
      <c r="AM773" s="17">
        <v>0.25844068169102402</v>
      </c>
      <c r="AN773" s="17"/>
      <c r="AO773" s="17">
        <v>0.219773436795896</v>
      </c>
      <c r="AP773" s="17">
        <v>0.256298203829114</v>
      </c>
      <c r="AQ773" s="17"/>
      <c r="AR773" s="17">
        <v>0.135837892879107</v>
      </c>
      <c r="AS773" s="17">
        <v>0.32740229878368898</v>
      </c>
      <c r="AT773" s="17">
        <v>0.251062391876121</v>
      </c>
      <c r="AU773" s="17">
        <v>0.426003300688167</v>
      </c>
    </row>
    <row r="774" spans="2:47" x14ac:dyDescent="0.3">
      <c r="B774" t="s">
        <v>155</v>
      </c>
      <c r="C774" s="17">
        <v>3.8393884996035001E-2</v>
      </c>
      <c r="D774" s="17">
        <v>3.4540146662929101E-2</v>
      </c>
      <c r="E774" s="17">
        <v>4.2295233022556902E-2</v>
      </c>
      <c r="F774" s="17"/>
      <c r="G774" s="17">
        <v>3.9818336770693998E-2</v>
      </c>
      <c r="H774" s="17">
        <v>3.3939873564333402E-2</v>
      </c>
      <c r="I774" s="17">
        <v>3.8445603054032697E-2</v>
      </c>
      <c r="J774" s="17">
        <v>3.5334593398792198E-2</v>
      </c>
      <c r="K774" s="17">
        <v>4.8441949857026399E-2</v>
      </c>
      <c r="L774" s="17">
        <v>3.6779897192746297E-2</v>
      </c>
      <c r="M774" s="17"/>
      <c r="N774" s="17">
        <v>2.6714944677166601E-2</v>
      </c>
      <c r="O774" s="17">
        <v>4.1951648718063402E-2</v>
      </c>
      <c r="P774" s="17">
        <v>3.7628605704348402E-2</v>
      </c>
      <c r="Q774" s="17">
        <v>4.64330579780865E-2</v>
      </c>
      <c r="R774" s="17"/>
      <c r="S774" s="17">
        <v>1.9453973958656001E-2</v>
      </c>
      <c r="T774" s="17">
        <v>4.2726305279551E-2</v>
      </c>
      <c r="U774" s="17">
        <v>4.6799749430779802E-2</v>
      </c>
      <c r="V774" s="17">
        <v>2.84274503974771E-2</v>
      </c>
      <c r="W774" s="17">
        <v>4.4348703694610497E-2</v>
      </c>
      <c r="X774" s="17">
        <v>4.4823755677239202E-2</v>
      </c>
      <c r="Y774" s="17">
        <v>4.3592526201745203E-2</v>
      </c>
      <c r="Z774" s="17">
        <v>1.86622933124698E-2</v>
      </c>
      <c r="AA774" s="17">
        <v>4.42347594761048E-2</v>
      </c>
      <c r="AB774" s="17">
        <v>5.9009783782250302E-2</v>
      </c>
      <c r="AC774" s="17">
        <v>3.7320874765212397E-2</v>
      </c>
      <c r="AD774" s="17">
        <v>1.32653681447413E-2</v>
      </c>
      <c r="AE774" s="17"/>
      <c r="AF774" s="17">
        <v>3.6201114721309303E-2</v>
      </c>
      <c r="AG774" s="17">
        <v>4.0469338423173198E-2</v>
      </c>
      <c r="AH774" s="17"/>
      <c r="AI774" s="17">
        <v>3.3385820952060698E-2</v>
      </c>
      <c r="AJ774" s="17">
        <v>4.0893736836166303E-2</v>
      </c>
      <c r="AK774" s="17"/>
      <c r="AL774" s="17">
        <v>4.1092505170638297E-2</v>
      </c>
      <c r="AM774" s="17">
        <v>3.7768962136661997E-2</v>
      </c>
      <c r="AN774" s="17"/>
      <c r="AO774" s="17">
        <v>2.9407495957874799E-2</v>
      </c>
      <c r="AP774" s="17">
        <v>3.9177156646286897E-2</v>
      </c>
      <c r="AQ774" s="17"/>
      <c r="AR774" s="17">
        <v>1.54954172167702E-2</v>
      </c>
      <c r="AS774" s="17">
        <v>3.9864135704428601E-2</v>
      </c>
      <c r="AT774" s="17">
        <v>5.2566896368164702E-2</v>
      </c>
      <c r="AU774" s="17">
        <v>6.3870723808242602E-2</v>
      </c>
    </row>
    <row r="775" spans="2:47" x14ac:dyDescent="0.3"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  <c r="AB775" s="17"/>
      <c r="AC775" s="17"/>
      <c r="AD775" s="17"/>
      <c r="AE775" s="17"/>
      <c r="AF775" s="17"/>
      <c r="AG775" s="17"/>
      <c r="AH775" s="17"/>
      <c r="AI775" s="17"/>
      <c r="AJ775" s="17"/>
      <c r="AK775" s="17"/>
      <c r="AL775" s="17"/>
      <c r="AM775" s="17"/>
      <c r="AN775" s="17"/>
      <c r="AO775" s="17"/>
      <c r="AP775" s="17"/>
      <c r="AQ775" s="17"/>
      <c r="AR775" s="17"/>
      <c r="AS775" s="17"/>
      <c r="AT775" s="17"/>
      <c r="AU775" s="17"/>
    </row>
    <row r="776" spans="2:47" x14ac:dyDescent="0.3">
      <c r="B776" s="6" t="s">
        <v>333</v>
      </c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/>
      <c r="AC776" s="17"/>
      <c r="AD776" s="17"/>
      <c r="AE776" s="17"/>
      <c r="AF776" s="17"/>
      <c r="AG776" s="17"/>
      <c r="AH776" s="17"/>
      <c r="AI776" s="17"/>
      <c r="AJ776" s="17"/>
      <c r="AK776" s="17"/>
      <c r="AL776" s="17"/>
      <c r="AM776" s="17"/>
      <c r="AN776" s="17"/>
      <c r="AO776" s="17"/>
      <c r="AP776" s="17"/>
      <c r="AQ776" s="17"/>
      <c r="AR776" s="17"/>
      <c r="AS776" s="17"/>
      <c r="AT776" s="17"/>
      <c r="AU776" s="17"/>
    </row>
    <row r="777" spans="2:47" x14ac:dyDescent="0.3">
      <c r="B777" s="24" t="s">
        <v>71</v>
      </c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  <c r="AB777" s="17"/>
      <c r="AC777" s="17"/>
      <c r="AD777" s="17"/>
      <c r="AE777" s="17"/>
      <c r="AF777" s="17"/>
      <c r="AG777" s="17"/>
      <c r="AH777" s="17"/>
      <c r="AI777" s="17"/>
      <c r="AJ777" s="17"/>
      <c r="AK777" s="17"/>
      <c r="AL777" s="17"/>
      <c r="AM777" s="17"/>
      <c r="AN777" s="17"/>
      <c r="AO777" s="17"/>
      <c r="AP777" s="17"/>
      <c r="AQ777" s="17"/>
      <c r="AR777" s="17"/>
      <c r="AS777" s="17"/>
      <c r="AT777" s="17"/>
      <c r="AU777" s="17"/>
    </row>
    <row r="778" spans="2:47" x14ac:dyDescent="0.3">
      <c r="B778" t="s">
        <v>322</v>
      </c>
      <c r="C778" s="17">
        <v>0.105084902969991</v>
      </c>
      <c r="D778" s="17">
        <v>0.13621275550853801</v>
      </c>
      <c r="E778" s="17">
        <v>7.4616330707056505E-2</v>
      </c>
      <c r="F778" s="17"/>
      <c r="G778" s="17">
        <v>9.7137412075144702E-2</v>
      </c>
      <c r="H778" s="17">
        <v>0.122225823847675</v>
      </c>
      <c r="I778" s="17">
        <v>0.14348695986717899</v>
      </c>
      <c r="J778" s="17">
        <v>0.12301293813883001</v>
      </c>
      <c r="K778" s="17">
        <v>8.4381320707763705E-2</v>
      </c>
      <c r="L778" s="17">
        <v>6.4540571178397094E-2</v>
      </c>
      <c r="M778" s="17"/>
      <c r="N778" s="17">
        <v>0.111749510424049</v>
      </c>
      <c r="O778" s="17">
        <v>0.109678779254238</v>
      </c>
      <c r="P778" s="17">
        <v>0.117316913554216</v>
      </c>
      <c r="Q778" s="17">
        <v>8.3876033667959898E-2</v>
      </c>
      <c r="R778" s="17"/>
      <c r="S778" s="17">
        <v>0.12674344328666401</v>
      </c>
      <c r="T778" s="17">
        <v>0.10266471072128899</v>
      </c>
      <c r="U778" s="17">
        <v>7.4231205350516E-2</v>
      </c>
      <c r="V778" s="17">
        <v>0.110541043289705</v>
      </c>
      <c r="W778" s="17">
        <v>7.6863480863174002E-2</v>
      </c>
      <c r="X778" s="17">
        <v>0.113800534940721</v>
      </c>
      <c r="Y778" s="17">
        <v>0.119537619004079</v>
      </c>
      <c r="Z778" s="17">
        <v>0.115011043714545</v>
      </c>
      <c r="AA778" s="17">
        <v>9.8312632648805201E-2</v>
      </c>
      <c r="AB778" s="17">
        <v>0.10473929839428101</v>
      </c>
      <c r="AC778" s="17">
        <v>9.8061733101782594E-2</v>
      </c>
      <c r="AD778" s="17">
        <v>0.105982388758823</v>
      </c>
      <c r="AE778" s="17"/>
      <c r="AF778" s="17">
        <v>0.10978398514976601</v>
      </c>
      <c r="AG778" s="17">
        <v>9.9691678245193996E-2</v>
      </c>
      <c r="AH778" s="17"/>
      <c r="AI778" s="17">
        <v>0.119850076967876</v>
      </c>
      <c r="AJ778" s="17">
        <v>9.7714640316724694E-2</v>
      </c>
      <c r="AK778" s="17"/>
      <c r="AL778" s="17">
        <v>0.114494008288576</v>
      </c>
      <c r="AM778" s="17">
        <v>0.102906024647221</v>
      </c>
      <c r="AN778" s="17"/>
      <c r="AO778" s="17">
        <v>0.145453482909253</v>
      </c>
      <c r="AP778" s="17">
        <v>0.10156629676531</v>
      </c>
      <c r="AQ778" s="17"/>
      <c r="AR778" s="17">
        <v>0.138808582092141</v>
      </c>
      <c r="AS778" s="17">
        <v>9.6912931368099503E-2</v>
      </c>
      <c r="AT778" s="17">
        <v>9.3104141831867299E-2</v>
      </c>
      <c r="AU778" s="17">
        <v>5.9380866495422097E-2</v>
      </c>
    </row>
    <row r="779" spans="2:47" x14ac:dyDescent="0.3">
      <c r="B779" t="s">
        <v>323</v>
      </c>
      <c r="C779" s="17">
        <v>6.1449758485823097E-2</v>
      </c>
      <c r="D779" s="17">
        <v>9.4316330755729802E-2</v>
      </c>
      <c r="E779" s="17">
        <v>2.86370772293205E-2</v>
      </c>
      <c r="F779" s="17"/>
      <c r="G779" s="17">
        <v>8.3426258033128906E-2</v>
      </c>
      <c r="H779" s="17">
        <v>5.8850427031039501E-2</v>
      </c>
      <c r="I779" s="17">
        <v>7.3186304108770694E-2</v>
      </c>
      <c r="J779" s="17">
        <v>7.1102280651738806E-2</v>
      </c>
      <c r="K779" s="17">
        <v>4.7887904234885099E-2</v>
      </c>
      <c r="L779" s="17">
        <v>4.0735421094025698E-2</v>
      </c>
      <c r="M779" s="17"/>
      <c r="N779" s="17">
        <v>6.5174095287743497E-2</v>
      </c>
      <c r="O779" s="17">
        <v>4.7801371542052398E-2</v>
      </c>
      <c r="P779" s="17">
        <v>7.1648751532548294E-2</v>
      </c>
      <c r="Q779" s="17">
        <v>6.2052902033224701E-2</v>
      </c>
      <c r="R779" s="17"/>
      <c r="S779" s="17">
        <v>5.8921177538525903E-2</v>
      </c>
      <c r="T779" s="17">
        <v>6.7360819003723593E-2</v>
      </c>
      <c r="U779" s="17">
        <v>8.6477309165924707E-2</v>
      </c>
      <c r="V779" s="17">
        <v>8.3090836921514102E-2</v>
      </c>
      <c r="W779" s="17">
        <v>5.31341194368612E-2</v>
      </c>
      <c r="X779" s="17">
        <v>4.7093611654824903E-2</v>
      </c>
      <c r="Y779" s="17">
        <v>4.8044396947245903E-2</v>
      </c>
      <c r="Z779" s="17">
        <v>7.3085644086742493E-2</v>
      </c>
      <c r="AA779" s="17">
        <v>5.1455308634664403E-2</v>
      </c>
      <c r="AB779" s="17">
        <v>6.6564059636052705E-2</v>
      </c>
      <c r="AC779" s="17">
        <v>3.9673646175531901E-2</v>
      </c>
      <c r="AD779" s="17">
        <v>5.6264258124499603E-2</v>
      </c>
      <c r="AE779" s="17"/>
      <c r="AF779" s="17">
        <v>5.3178277719643501E-2</v>
      </c>
      <c r="AG779" s="17">
        <v>7.2940724059963796E-2</v>
      </c>
      <c r="AH779" s="17"/>
      <c r="AI779" s="17">
        <v>6.41445338631733E-2</v>
      </c>
      <c r="AJ779" s="17">
        <v>6.0104620099680803E-2</v>
      </c>
      <c r="AK779" s="17"/>
      <c r="AL779" s="17">
        <v>6.3995396605769805E-2</v>
      </c>
      <c r="AM779" s="17">
        <v>6.08602618727698E-2</v>
      </c>
      <c r="AN779" s="17"/>
      <c r="AO779" s="17">
        <v>6.85257085486667E-2</v>
      </c>
      <c r="AP779" s="17">
        <v>6.0833004519431501E-2</v>
      </c>
      <c r="AQ779" s="17"/>
      <c r="AR779" s="17">
        <v>7.2977261514979894E-2</v>
      </c>
      <c r="AS779" s="17">
        <v>5.2378678162434397E-2</v>
      </c>
      <c r="AT779" s="17">
        <v>5.4701292249246698E-2</v>
      </c>
      <c r="AU779" s="17">
        <v>6.2170031011554903E-2</v>
      </c>
    </row>
    <row r="780" spans="2:47" x14ac:dyDescent="0.3">
      <c r="B780" t="s">
        <v>324</v>
      </c>
      <c r="C780" s="17">
        <v>3.54312239857364E-2</v>
      </c>
      <c r="D780" s="17">
        <v>3.8367251461192103E-2</v>
      </c>
      <c r="E780" s="17">
        <v>3.2705112860621798E-2</v>
      </c>
      <c r="F780" s="17"/>
      <c r="G780" s="17">
        <v>8.1465833405173799E-2</v>
      </c>
      <c r="H780" s="17">
        <v>4.1658660669364599E-2</v>
      </c>
      <c r="I780" s="17">
        <v>2.8511447750583299E-2</v>
      </c>
      <c r="J780" s="17">
        <v>1.6467607248043799E-2</v>
      </c>
      <c r="K780" s="17">
        <v>2.3398576869734001E-2</v>
      </c>
      <c r="L780" s="17">
        <v>2.89651616648465E-2</v>
      </c>
      <c r="M780" s="17"/>
      <c r="N780" s="17">
        <v>3.3441723615677099E-2</v>
      </c>
      <c r="O780" s="17">
        <v>3.4256123261794703E-2</v>
      </c>
      <c r="P780" s="17">
        <v>2.3616802719777098E-2</v>
      </c>
      <c r="Q780" s="17">
        <v>4.8623171494753703E-2</v>
      </c>
      <c r="R780" s="17"/>
      <c r="S780" s="17">
        <v>3.9111772938872101E-2</v>
      </c>
      <c r="T780" s="17">
        <v>3.0719658671976E-2</v>
      </c>
      <c r="U780" s="17">
        <v>3.7451355904257203E-2</v>
      </c>
      <c r="V780" s="17">
        <v>2.4181798904687399E-2</v>
      </c>
      <c r="W780" s="17">
        <v>4.9453692084975603E-2</v>
      </c>
      <c r="X780" s="17">
        <v>4.1651767856353598E-2</v>
      </c>
      <c r="Y780" s="17">
        <v>2.6629464593948399E-2</v>
      </c>
      <c r="Z780" s="17">
        <v>1.79276536046469E-2</v>
      </c>
      <c r="AA780" s="17">
        <v>3.9342309593638901E-2</v>
      </c>
      <c r="AB780" s="17">
        <v>4.7129412019275702E-2</v>
      </c>
      <c r="AC780" s="17">
        <v>1.5853406839741301E-2</v>
      </c>
      <c r="AD780" s="17">
        <v>4.5685402263412202E-2</v>
      </c>
      <c r="AE780" s="17"/>
      <c r="AF780" s="17">
        <v>3.2456414894978497E-2</v>
      </c>
      <c r="AG780" s="17">
        <v>3.9217136513277698E-2</v>
      </c>
      <c r="AH780" s="17"/>
      <c r="AI780" s="17">
        <v>4.7570982797030599E-2</v>
      </c>
      <c r="AJ780" s="17">
        <v>2.9371477517502301E-2</v>
      </c>
      <c r="AK780" s="17"/>
      <c r="AL780" s="17">
        <v>4.2332123075861899E-2</v>
      </c>
      <c r="AM780" s="17">
        <v>3.3833174125948197E-2</v>
      </c>
      <c r="AN780" s="17"/>
      <c r="AO780" s="17">
        <v>5.3439153134220901E-2</v>
      </c>
      <c r="AP780" s="17">
        <v>3.3861616847445798E-2</v>
      </c>
      <c r="AQ780" s="17"/>
      <c r="AR780" s="17">
        <v>4.6095698689875897E-2</v>
      </c>
      <c r="AS780" s="17">
        <v>3.2393192464482502E-2</v>
      </c>
      <c r="AT780" s="17">
        <v>2.8047864765672101E-2</v>
      </c>
      <c r="AU780" s="17">
        <v>2.9250540097991499E-2</v>
      </c>
    </row>
    <row r="781" spans="2:47" x14ac:dyDescent="0.3">
      <c r="B781" t="s">
        <v>325</v>
      </c>
      <c r="C781" s="17">
        <v>2.7978773297604301E-2</v>
      </c>
      <c r="D781" s="17">
        <v>3.08135016983065E-2</v>
      </c>
      <c r="E781" s="17">
        <v>2.53230065319037E-2</v>
      </c>
      <c r="F781" s="17"/>
      <c r="G781" s="17">
        <v>9.0775526451046598E-2</v>
      </c>
      <c r="H781" s="17">
        <v>5.8422183623426903E-2</v>
      </c>
      <c r="I781" s="17">
        <v>1.50272966831942E-2</v>
      </c>
      <c r="J781" s="17">
        <v>6.2879665548288399E-3</v>
      </c>
      <c r="K781" s="17">
        <v>7.6986781094477404E-3</v>
      </c>
      <c r="L781" s="17">
        <v>3.4011999044681099E-3</v>
      </c>
      <c r="M781" s="17"/>
      <c r="N781" s="17">
        <v>2.7350698105667998E-2</v>
      </c>
      <c r="O781" s="17">
        <v>1.8736068675941599E-2</v>
      </c>
      <c r="P781" s="17">
        <v>3.4995033229800403E-2</v>
      </c>
      <c r="Q781" s="17">
        <v>3.25010491842267E-2</v>
      </c>
      <c r="R781" s="17"/>
      <c r="S781" s="17">
        <v>3.4829586373352601E-2</v>
      </c>
      <c r="T781" s="17">
        <v>1.6285354266049299E-2</v>
      </c>
      <c r="U781" s="17">
        <v>1.5999417440741199E-2</v>
      </c>
      <c r="V781" s="17">
        <v>2.7558792142558599E-2</v>
      </c>
      <c r="W781" s="17">
        <v>4.0002476939227698E-2</v>
      </c>
      <c r="X781" s="17">
        <v>3.7304048306232601E-2</v>
      </c>
      <c r="Y781" s="17">
        <v>3.1649781998047903E-2</v>
      </c>
      <c r="Z781" s="17">
        <v>3.5656097174939103E-2</v>
      </c>
      <c r="AA781" s="17">
        <v>4.8912243972976097E-2</v>
      </c>
      <c r="AB781" s="17">
        <v>1.6742330169666898E-2</v>
      </c>
      <c r="AC781" s="17">
        <v>4.5813499084541099E-3</v>
      </c>
      <c r="AD781" s="17">
        <v>0</v>
      </c>
      <c r="AE781" s="17"/>
      <c r="AF781" s="17">
        <v>1.7919514406302899E-2</v>
      </c>
      <c r="AG781" s="17">
        <v>4.1574369224216999E-2</v>
      </c>
      <c r="AH781" s="17"/>
      <c r="AI781" s="17">
        <v>3.3239597439066799E-2</v>
      </c>
      <c r="AJ781" s="17">
        <v>2.5352752385099001E-2</v>
      </c>
      <c r="AK781" s="17"/>
      <c r="AL781" s="17">
        <v>2.4178146759064701E-2</v>
      </c>
      <c r="AM781" s="17">
        <v>2.8858889153190601E-2</v>
      </c>
      <c r="AN781" s="17"/>
      <c r="AO781" s="17">
        <v>2.7981269197735099E-2</v>
      </c>
      <c r="AP781" s="17">
        <v>2.7978555749954601E-2</v>
      </c>
      <c r="AQ781" s="17"/>
      <c r="AR781" s="17">
        <v>3.8768132664801398E-2</v>
      </c>
      <c r="AS781" s="17">
        <v>2.0417863121235402E-2</v>
      </c>
      <c r="AT781" s="17">
        <v>2.79666591574491E-2</v>
      </c>
      <c r="AU781" s="17">
        <v>1.3915221700318101E-2</v>
      </c>
    </row>
    <row r="782" spans="2:47" x14ac:dyDescent="0.3">
      <c r="B782" t="s">
        <v>326</v>
      </c>
      <c r="C782" s="17">
        <v>0.15553944755261001</v>
      </c>
      <c r="D782" s="17">
        <v>0.157219820961987</v>
      </c>
      <c r="E782" s="17">
        <v>0.153729479196199</v>
      </c>
      <c r="F782" s="17"/>
      <c r="G782" s="17">
        <v>0.24785562282426099</v>
      </c>
      <c r="H782" s="17">
        <v>0.19427769875932799</v>
      </c>
      <c r="I782" s="17">
        <v>0.16091519734566301</v>
      </c>
      <c r="J782" s="17">
        <v>0.14303021437271399</v>
      </c>
      <c r="K782" s="17">
        <v>0.103274399264591</v>
      </c>
      <c r="L782" s="17">
        <v>0.10376678688494601</v>
      </c>
      <c r="M782" s="17"/>
      <c r="N782" s="17">
        <v>0.13405147564304901</v>
      </c>
      <c r="O782" s="17">
        <v>0.14470445493376499</v>
      </c>
      <c r="P782" s="17">
        <v>0.173468442620059</v>
      </c>
      <c r="Q782" s="17">
        <v>0.17469573720235099</v>
      </c>
      <c r="R782" s="17"/>
      <c r="S782" s="17">
        <v>0.17800046298383099</v>
      </c>
      <c r="T782" s="17">
        <v>0.14482272007343799</v>
      </c>
      <c r="U782" s="17">
        <v>0.13141023115664199</v>
      </c>
      <c r="V782" s="17">
        <v>0.170561141202522</v>
      </c>
      <c r="W782" s="17">
        <v>0.17737494844844001</v>
      </c>
      <c r="X782" s="17">
        <v>0.13514724432533801</v>
      </c>
      <c r="Y782" s="17">
        <v>0.16600221380853999</v>
      </c>
      <c r="Z782" s="17">
        <v>0.186701917649917</v>
      </c>
      <c r="AA782" s="17">
        <v>0.13061014678256799</v>
      </c>
      <c r="AB782" s="17">
        <v>0.128719603562784</v>
      </c>
      <c r="AC782" s="17">
        <v>0.196002193228071</v>
      </c>
      <c r="AD782" s="17">
        <v>0.16163621471239101</v>
      </c>
      <c r="AE782" s="17"/>
      <c r="AF782" s="17">
        <v>0.13748985657836399</v>
      </c>
      <c r="AG782" s="17">
        <v>0.17751481611681699</v>
      </c>
      <c r="AH782" s="17"/>
      <c r="AI782" s="17">
        <v>0.138877722890521</v>
      </c>
      <c r="AJ782" s="17">
        <v>0.16385640250577199</v>
      </c>
      <c r="AK782" s="17"/>
      <c r="AL782" s="17">
        <v>0.12097654837960301</v>
      </c>
      <c r="AM782" s="17">
        <v>0.16354322147481201</v>
      </c>
      <c r="AN782" s="17"/>
      <c r="AO782" s="17">
        <v>0.10728354705415501</v>
      </c>
      <c r="AP782" s="17">
        <v>0.15974552839969</v>
      </c>
      <c r="AQ782" s="17"/>
      <c r="AR782" s="17">
        <v>0.18020664095696501</v>
      </c>
      <c r="AS782" s="17">
        <v>0.14732620517883499</v>
      </c>
      <c r="AT782" s="17">
        <v>0.16042083772899199</v>
      </c>
      <c r="AU782" s="17">
        <v>9.7527726381706495E-2</v>
      </c>
    </row>
    <row r="783" spans="2:47" x14ac:dyDescent="0.3">
      <c r="B783" t="s">
        <v>327</v>
      </c>
      <c r="C783" s="17">
        <v>0.115655619487865</v>
      </c>
      <c r="D783" s="17">
        <v>9.8872958727524898E-2</v>
      </c>
      <c r="E783" s="17">
        <v>0.132449425071229</v>
      </c>
      <c r="F783" s="17"/>
      <c r="G783" s="17">
        <v>6.1971871778651703E-2</v>
      </c>
      <c r="H783" s="17">
        <v>8.7835920420303595E-2</v>
      </c>
      <c r="I783" s="17">
        <v>0.10644651387986399</v>
      </c>
      <c r="J783" s="17">
        <v>0.112638270909491</v>
      </c>
      <c r="K783" s="17">
        <v>0.161817936728408</v>
      </c>
      <c r="L783" s="17">
        <v>0.152789904976915</v>
      </c>
      <c r="M783" s="17"/>
      <c r="N783" s="17">
        <v>0.133271956736145</v>
      </c>
      <c r="O783" s="17">
        <v>0.114213060547446</v>
      </c>
      <c r="P783" s="17">
        <v>0.104256633667656</v>
      </c>
      <c r="Q783" s="17">
        <v>0.108180503406447</v>
      </c>
      <c r="R783" s="17"/>
      <c r="S783" s="17">
        <v>9.0920157762193296E-2</v>
      </c>
      <c r="T783" s="17">
        <v>0.103910002790311</v>
      </c>
      <c r="U783" s="17">
        <v>0.130781131126953</v>
      </c>
      <c r="V783" s="17">
        <v>0.111196766551882</v>
      </c>
      <c r="W783" s="17">
        <v>9.1759364576554897E-2</v>
      </c>
      <c r="X783" s="17">
        <v>8.7793348685796302E-2</v>
      </c>
      <c r="Y783" s="17">
        <v>0.137394765662704</v>
      </c>
      <c r="Z783" s="17">
        <v>9.3865413153972496E-2</v>
      </c>
      <c r="AA783" s="17">
        <v>0.14216561810066999</v>
      </c>
      <c r="AB783" s="17">
        <v>0.15234474589409</v>
      </c>
      <c r="AC783" s="17">
        <v>0.11732708259066001</v>
      </c>
      <c r="AD783" s="17">
        <v>0.15525980780024801</v>
      </c>
      <c r="AE783" s="17"/>
      <c r="AF783" s="17">
        <v>0.12909455352070501</v>
      </c>
      <c r="AG783" s="17">
        <v>9.8732796043922405E-2</v>
      </c>
      <c r="AH783" s="17"/>
      <c r="AI783" s="17">
        <v>0.11143734828637999</v>
      </c>
      <c r="AJ783" s="17">
        <v>0.11776123413907801</v>
      </c>
      <c r="AK783" s="17"/>
      <c r="AL783" s="17">
        <v>0.12863183076159601</v>
      </c>
      <c r="AM783" s="17">
        <v>0.112650701963967</v>
      </c>
      <c r="AN783" s="17"/>
      <c r="AO783" s="17">
        <v>0.13436541213789299</v>
      </c>
      <c r="AP783" s="17">
        <v>0.114024836522357</v>
      </c>
      <c r="AQ783" s="17"/>
      <c r="AR783" s="17">
        <v>0.109598179192974</v>
      </c>
      <c r="AS783" s="17">
        <v>0.122294231132949</v>
      </c>
      <c r="AT783" s="17">
        <v>0.13112376408102899</v>
      </c>
      <c r="AU783" s="17">
        <v>8.7209249337001096E-2</v>
      </c>
    </row>
    <row r="784" spans="2:47" x14ac:dyDescent="0.3">
      <c r="B784" t="s">
        <v>328</v>
      </c>
      <c r="C784" s="17">
        <v>3.3003465910540999E-2</v>
      </c>
      <c r="D784" s="17">
        <v>4.2292171984988199E-2</v>
      </c>
      <c r="E784" s="17">
        <v>2.3447180501503899E-2</v>
      </c>
      <c r="F784" s="17"/>
      <c r="G784" s="17">
        <v>4.34620138539068E-2</v>
      </c>
      <c r="H784" s="17">
        <v>5.4885225182242502E-2</v>
      </c>
      <c r="I784" s="17">
        <v>4.0059183461635103E-2</v>
      </c>
      <c r="J784" s="17">
        <v>3.8320651482739797E-2</v>
      </c>
      <c r="K784" s="17">
        <v>2.3541950849584901E-2</v>
      </c>
      <c r="L784" s="17">
        <v>4.6123744030974103E-3</v>
      </c>
      <c r="M784" s="17"/>
      <c r="N784" s="17">
        <v>1.39953682696625E-2</v>
      </c>
      <c r="O784" s="17">
        <v>3.4249174827966897E-2</v>
      </c>
      <c r="P784" s="17">
        <v>4.7785905951801599E-2</v>
      </c>
      <c r="Q784" s="17">
        <v>3.9718409797746497E-2</v>
      </c>
      <c r="R784" s="17"/>
      <c r="S784" s="17">
        <v>4.4308882129223799E-2</v>
      </c>
      <c r="T784" s="17">
        <v>3.2821380348749499E-2</v>
      </c>
      <c r="U784" s="17">
        <v>2.4427351300787398E-2</v>
      </c>
      <c r="V784" s="17">
        <v>2.7149907502106801E-2</v>
      </c>
      <c r="W784" s="17">
        <v>4.0101472450501899E-2</v>
      </c>
      <c r="X784" s="17">
        <v>4.48831677037103E-2</v>
      </c>
      <c r="Y784" s="17">
        <v>2.2544378866460001E-2</v>
      </c>
      <c r="Z784" s="17">
        <v>5.6007955163706297E-2</v>
      </c>
      <c r="AA784" s="17">
        <v>3.5771080027571997E-2</v>
      </c>
      <c r="AB784" s="17">
        <v>1.2083785306051399E-2</v>
      </c>
      <c r="AC784" s="17">
        <v>2.9709129119240299E-2</v>
      </c>
      <c r="AD784" s="17">
        <v>2.4708975020924801E-2</v>
      </c>
      <c r="AE784" s="17"/>
      <c r="AF784" s="17">
        <v>2.9186199788136601E-2</v>
      </c>
      <c r="AG784" s="17">
        <v>3.8344166766561098E-2</v>
      </c>
      <c r="AH784" s="17"/>
      <c r="AI784" s="17">
        <v>3.8575160737259098E-2</v>
      </c>
      <c r="AJ784" s="17">
        <v>3.02222691361148E-2</v>
      </c>
      <c r="AK784" s="17"/>
      <c r="AL784" s="17">
        <v>3.4423665460828097E-2</v>
      </c>
      <c r="AM784" s="17">
        <v>3.2674588518976901E-2</v>
      </c>
      <c r="AN784" s="17"/>
      <c r="AO784" s="17">
        <v>3.4885386933847302E-2</v>
      </c>
      <c r="AP784" s="17">
        <v>3.2839433908442101E-2</v>
      </c>
      <c r="AQ784" s="17"/>
      <c r="AR784" s="17">
        <v>4.6918105073486698E-2</v>
      </c>
      <c r="AS784" s="17">
        <v>1.8140237782133001E-2</v>
      </c>
      <c r="AT784" s="17">
        <v>3.0925732773957201E-2</v>
      </c>
      <c r="AU784" s="17">
        <v>2.7969719383384099E-2</v>
      </c>
    </row>
    <row r="785" spans="2:47" x14ac:dyDescent="0.3">
      <c r="B785" t="s">
        <v>329</v>
      </c>
      <c r="C785" s="17">
        <v>0.17943458162522899</v>
      </c>
      <c r="D785" s="17">
        <v>0.12618251978233999</v>
      </c>
      <c r="E785" s="17">
        <v>0.23161484397693399</v>
      </c>
      <c r="F785" s="17"/>
      <c r="G785" s="17">
        <v>8.6440157977129395E-2</v>
      </c>
      <c r="H785" s="17">
        <v>0.155573861292925</v>
      </c>
      <c r="I785" s="17">
        <v>0.13424855612530501</v>
      </c>
      <c r="J785" s="17">
        <v>0.19486076899976701</v>
      </c>
      <c r="K785" s="17">
        <v>0.22724649911053699</v>
      </c>
      <c r="L785" s="17">
        <v>0.25255945286370102</v>
      </c>
      <c r="M785" s="17"/>
      <c r="N785" s="17">
        <v>0.20373292662954501</v>
      </c>
      <c r="O785" s="17">
        <v>0.19174425749009599</v>
      </c>
      <c r="P785" s="17">
        <v>0.153873604635033</v>
      </c>
      <c r="Q785" s="17">
        <v>0.16294497008230999</v>
      </c>
      <c r="R785" s="17"/>
      <c r="S785" s="17">
        <v>0.16675993130111699</v>
      </c>
      <c r="T785" s="17">
        <v>0.19157010502099001</v>
      </c>
      <c r="U785" s="17">
        <v>0.21789843791131699</v>
      </c>
      <c r="V785" s="17">
        <v>0.15001529755431001</v>
      </c>
      <c r="W785" s="17">
        <v>0.194540170535212</v>
      </c>
      <c r="X785" s="17">
        <v>0.13880595021990599</v>
      </c>
      <c r="Y785" s="17">
        <v>0.155645399893656</v>
      </c>
      <c r="Z785" s="17">
        <v>0.208440281516938</v>
      </c>
      <c r="AA785" s="17">
        <v>0.17772453803315999</v>
      </c>
      <c r="AB785" s="17">
        <v>0.21792899720975101</v>
      </c>
      <c r="AC785" s="17">
        <v>0.18206961076424699</v>
      </c>
      <c r="AD785" s="17">
        <v>0.16945448534497401</v>
      </c>
      <c r="AE785" s="17"/>
      <c r="AF785" s="17">
        <v>0.207347933410193</v>
      </c>
      <c r="AG785" s="17">
        <v>0.14285026890524699</v>
      </c>
      <c r="AH785" s="17"/>
      <c r="AI785" s="17">
        <v>0.20733365150880101</v>
      </c>
      <c r="AJ785" s="17">
        <v>0.16550833376298099</v>
      </c>
      <c r="AK785" s="17"/>
      <c r="AL785" s="17">
        <v>0.208537775029598</v>
      </c>
      <c r="AM785" s="17">
        <v>0.17269511861731601</v>
      </c>
      <c r="AN785" s="17"/>
      <c r="AO785" s="17">
        <v>0.21655242522663201</v>
      </c>
      <c r="AP785" s="17">
        <v>0.17619931610445</v>
      </c>
      <c r="AQ785" s="17"/>
      <c r="AR785" s="17">
        <v>0.179611570485641</v>
      </c>
      <c r="AS785" s="17">
        <v>0.199015063334021</v>
      </c>
      <c r="AT785" s="17">
        <v>0.19034218439058301</v>
      </c>
      <c r="AU785" s="17">
        <v>0.122530423349065</v>
      </c>
    </row>
    <row r="786" spans="2:47" x14ac:dyDescent="0.3">
      <c r="B786" t="s">
        <v>330</v>
      </c>
      <c r="C786" s="17">
        <v>4.12964212899102E-2</v>
      </c>
      <c r="D786" s="17">
        <v>2.5900672096830401E-2</v>
      </c>
      <c r="E786" s="17">
        <v>5.6455751744113498E-2</v>
      </c>
      <c r="F786" s="17"/>
      <c r="G786" s="17">
        <v>7.3305697208845902E-2</v>
      </c>
      <c r="H786" s="17">
        <v>6.3416632816357094E-2</v>
      </c>
      <c r="I786" s="17">
        <v>5.1884766733894597E-2</v>
      </c>
      <c r="J786" s="17">
        <v>3.0881474785700001E-2</v>
      </c>
      <c r="K786" s="17">
        <v>2.22683986264775E-2</v>
      </c>
      <c r="L786" s="17">
        <v>1.47311162707201E-2</v>
      </c>
      <c r="M786" s="17"/>
      <c r="N786" s="17">
        <v>4.8164294846123001E-2</v>
      </c>
      <c r="O786" s="17">
        <v>3.33008347570274E-2</v>
      </c>
      <c r="P786" s="17">
        <v>4.3149536333127597E-2</v>
      </c>
      <c r="Q786" s="17">
        <v>4.0123359910673499E-2</v>
      </c>
      <c r="R786" s="17"/>
      <c r="S786" s="17">
        <v>4.9934917137750397E-2</v>
      </c>
      <c r="T786" s="17">
        <v>3.6289005898130999E-2</v>
      </c>
      <c r="U786" s="17">
        <v>2.5062332718563E-2</v>
      </c>
      <c r="V786" s="17">
        <v>3.9964021363388898E-2</v>
      </c>
      <c r="W786" s="17">
        <v>4.5537179323650298E-2</v>
      </c>
      <c r="X786" s="17">
        <v>6.2274009945993997E-2</v>
      </c>
      <c r="Y786" s="17">
        <v>3.6872124523749703E-2</v>
      </c>
      <c r="Z786" s="17">
        <v>3.89488612014477E-2</v>
      </c>
      <c r="AA786" s="17">
        <v>4.4672860464800603E-2</v>
      </c>
      <c r="AB786" s="17">
        <v>2.33014405475469E-2</v>
      </c>
      <c r="AC786" s="17">
        <v>4.3448819677851101E-2</v>
      </c>
      <c r="AD786" s="17">
        <v>5.0156029031508599E-2</v>
      </c>
      <c r="AE786" s="17"/>
      <c r="AF786" s="17">
        <v>3.8106721377216102E-2</v>
      </c>
      <c r="AG786" s="17">
        <v>4.5436399422175699E-2</v>
      </c>
      <c r="AH786" s="17"/>
      <c r="AI786" s="17">
        <v>4.0496072946508303E-2</v>
      </c>
      <c r="AJ786" s="17">
        <v>4.1695927418711899E-2</v>
      </c>
      <c r="AK786" s="17"/>
      <c r="AL786" s="17">
        <v>3.3703295983462403E-2</v>
      </c>
      <c r="AM786" s="17">
        <v>4.3054770843040997E-2</v>
      </c>
      <c r="AN786" s="17"/>
      <c r="AO786" s="17">
        <v>2.70922728219254E-2</v>
      </c>
      <c r="AP786" s="17">
        <v>4.2534483292756498E-2</v>
      </c>
      <c r="AQ786" s="17"/>
      <c r="AR786" s="17">
        <v>6.1442859992188702E-2</v>
      </c>
      <c r="AS786" s="17">
        <v>2.2684010072782399E-2</v>
      </c>
      <c r="AT786" s="17">
        <v>4.1065948139962297E-2</v>
      </c>
      <c r="AU786" s="17">
        <v>2.3211395505138298E-2</v>
      </c>
    </row>
    <row r="787" spans="2:47" x14ac:dyDescent="0.3">
      <c r="B787" t="s">
        <v>331</v>
      </c>
      <c r="C787" s="17">
        <v>0.21077691496682199</v>
      </c>
      <c r="D787" s="17">
        <v>0.2187370116339</v>
      </c>
      <c r="E787" s="17">
        <v>0.203361722958214</v>
      </c>
      <c r="F787" s="17"/>
      <c r="G787" s="17">
        <v>0.11129134991851999</v>
      </c>
      <c r="H787" s="17">
        <v>0.145832446397754</v>
      </c>
      <c r="I787" s="17">
        <v>0.215440180956949</v>
      </c>
      <c r="J787" s="17">
        <v>0.231549347872439</v>
      </c>
      <c r="K787" s="17">
        <v>0.25256943732526999</v>
      </c>
      <c r="L787" s="17">
        <v>0.28071386213405503</v>
      </c>
      <c r="M787" s="17"/>
      <c r="N787" s="17">
        <v>0.19882800447062901</v>
      </c>
      <c r="O787" s="17">
        <v>0.23959275002073899</v>
      </c>
      <c r="P787" s="17">
        <v>0.19313458716215401</v>
      </c>
      <c r="Q787" s="17">
        <v>0.20927414051742499</v>
      </c>
      <c r="R787" s="17"/>
      <c r="S787" s="17">
        <v>0.18258553326131199</v>
      </c>
      <c r="T787" s="17">
        <v>0.230037078388834</v>
      </c>
      <c r="U787" s="17">
        <v>0.22360856946631799</v>
      </c>
      <c r="V787" s="17">
        <v>0.22065514194355301</v>
      </c>
      <c r="W787" s="17">
        <v>0.187128291215586</v>
      </c>
      <c r="X787" s="17">
        <v>0.25873532763789697</v>
      </c>
      <c r="Y787" s="17">
        <v>0.21075895724962901</v>
      </c>
      <c r="Z787" s="17">
        <v>0.15601365620371099</v>
      </c>
      <c r="AA787" s="17">
        <v>0.20533546789350299</v>
      </c>
      <c r="AB787" s="17">
        <v>0.191739630981722</v>
      </c>
      <c r="AC787" s="17">
        <v>0.23761534721524999</v>
      </c>
      <c r="AD787" s="17">
        <v>0.211479935265727</v>
      </c>
      <c r="AE787" s="17"/>
      <c r="AF787" s="17">
        <v>0.21129872135174399</v>
      </c>
      <c r="AG787" s="17">
        <v>0.20993977919304899</v>
      </c>
      <c r="AH787" s="17"/>
      <c r="AI787" s="17">
        <v>0.171715069831364</v>
      </c>
      <c r="AJ787" s="17">
        <v>0.230275232996178</v>
      </c>
      <c r="AK787" s="17"/>
      <c r="AL787" s="17">
        <v>0.19509968722861501</v>
      </c>
      <c r="AM787" s="17">
        <v>0.21440731026194401</v>
      </c>
      <c r="AN787" s="17"/>
      <c r="AO787" s="17">
        <v>0.17002530496627299</v>
      </c>
      <c r="AP787" s="17">
        <v>0.214328906838084</v>
      </c>
      <c r="AQ787" s="17"/>
      <c r="AR787" s="17">
        <v>0.11072340671087801</v>
      </c>
      <c r="AS787" s="17">
        <v>0.24762747441864799</v>
      </c>
      <c r="AT787" s="17">
        <v>0.210742878382739</v>
      </c>
      <c r="AU787" s="17">
        <v>0.39880054424400502</v>
      </c>
    </row>
    <row r="788" spans="2:47" x14ac:dyDescent="0.3">
      <c r="B788" t="s">
        <v>155</v>
      </c>
      <c r="C788" s="17">
        <v>3.4348890427868803E-2</v>
      </c>
      <c r="D788" s="17">
        <v>3.1085005388662899E-2</v>
      </c>
      <c r="E788" s="17">
        <v>3.7660069222904803E-2</v>
      </c>
      <c r="F788" s="17"/>
      <c r="G788" s="17">
        <v>2.28682564741911E-2</v>
      </c>
      <c r="H788" s="17">
        <v>1.70211199595845E-2</v>
      </c>
      <c r="I788" s="17">
        <v>3.07935930869612E-2</v>
      </c>
      <c r="J788" s="17">
        <v>3.1848478983707698E-2</v>
      </c>
      <c r="K788" s="17">
        <v>4.5914898173300203E-2</v>
      </c>
      <c r="L788" s="17">
        <v>5.3184148624826802E-2</v>
      </c>
      <c r="M788" s="17"/>
      <c r="N788" s="17">
        <v>3.0239945971709099E-2</v>
      </c>
      <c r="O788" s="17">
        <v>3.1723124688932902E-2</v>
      </c>
      <c r="P788" s="17">
        <v>3.6753788593827698E-2</v>
      </c>
      <c r="Q788" s="17">
        <v>3.8009722702881797E-2</v>
      </c>
      <c r="R788" s="17"/>
      <c r="S788" s="17">
        <v>2.7884135287158201E-2</v>
      </c>
      <c r="T788" s="17">
        <v>4.3519164816508499E-2</v>
      </c>
      <c r="U788" s="17">
        <v>3.2652658457979801E-2</v>
      </c>
      <c r="V788" s="17">
        <v>3.5085252623771997E-2</v>
      </c>
      <c r="W788" s="17">
        <v>4.4104804125816403E-2</v>
      </c>
      <c r="X788" s="17">
        <v>3.2510988723226199E-2</v>
      </c>
      <c r="Y788" s="17">
        <v>4.4920897451941201E-2</v>
      </c>
      <c r="Z788" s="17">
        <v>1.83414765294353E-2</v>
      </c>
      <c r="AA788" s="17">
        <v>2.5697793847641901E-2</v>
      </c>
      <c r="AB788" s="17">
        <v>3.8706696278778797E-2</v>
      </c>
      <c r="AC788" s="17">
        <v>3.5657681379171101E-2</v>
      </c>
      <c r="AD788" s="17">
        <v>1.9372503677490001E-2</v>
      </c>
      <c r="AE788" s="17"/>
      <c r="AF788" s="17">
        <v>3.4137821802951197E-2</v>
      </c>
      <c r="AG788" s="17">
        <v>3.3757865509576497E-2</v>
      </c>
      <c r="AH788" s="17"/>
      <c r="AI788" s="17">
        <v>2.67597827320206E-2</v>
      </c>
      <c r="AJ788" s="17">
        <v>3.81371097221581E-2</v>
      </c>
      <c r="AK788" s="17"/>
      <c r="AL788" s="17">
        <v>3.3627522427024603E-2</v>
      </c>
      <c r="AM788" s="17">
        <v>3.4515938520812799E-2</v>
      </c>
      <c r="AN788" s="17"/>
      <c r="AO788" s="17">
        <v>1.4396037069397899E-2</v>
      </c>
      <c r="AP788" s="17">
        <v>3.6088021052078097E-2</v>
      </c>
      <c r="AQ788" s="17"/>
      <c r="AR788" s="17">
        <v>1.48495626260681E-2</v>
      </c>
      <c r="AS788" s="17">
        <v>4.0810112964379502E-2</v>
      </c>
      <c r="AT788" s="17">
        <v>3.1558696498502299E-2</v>
      </c>
      <c r="AU788" s="17">
        <v>7.8034282494413604E-2</v>
      </c>
    </row>
    <row r="789" spans="2:47" x14ac:dyDescent="0.3"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  <c r="AB789" s="17"/>
      <c r="AC789" s="17"/>
      <c r="AD789" s="17"/>
      <c r="AE789" s="17"/>
      <c r="AF789" s="17"/>
      <c r="AG789" s="17"/>
      <c r="AH789" s="17"/>
      <c r="AI789" s="17"/>
      <c r="AJ789" s="17"/>
      <c r="AK789" s="17"/>
      <c r="AL789" s="17"/>
      <c r="AM789" s="17"/>
      <c r="AN789" s="17"/>
      <c r="AO789" s="17"/>
      <c r="AP789" s="17"/>
      <c r="AQ789" s="17"/>
      <c r="AR789" s="17"/>
      <c r="AS789" s="17"/>
      <c r="AT789" s="17"/>
      <c r="AU789" s="17"/>
    </row>
    <row r="790" spans="2:47" x14ac:dyDescent="0.3">
      <c r="B790" s="6" t="s">
        <v>334</v>
      </c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  <c r="AB790" s="17"/>
      <c r="AC790" s="17"/>
      <c r="AD790" s="17"/>
      <c r="AE790" s="17"/>
      <c r="AF790" s="17"/>
      <c r="AG790" s="17"/>
      <c r="AH790" s="17"/>
      <c r="AI790" s="17"/>
      <c r="AJ790" s="17"/>
      <c r="AK790" s="17"/>
      <c r="AL790" s="17"/>
      <c r="AM790" s="17"/>
      <c r="AN790" s="17"/>
      <c r="AO790" s="17"/>
      <c r="AP790" s="17"/>
      <c r="AQ790" s="17"/>
      <c r="AR790" s="17"/>
      <c r="AS790" s="17"/>
      <c r="AT790" s="17"/>
      <c r="AU790" s="17"/>
    </row>
    <row r="791" spans="2:47" x14ac:dyDescent="0.3">
      <c r="B791" s="24" t="s">
        <v>71</v>
      </c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  <c r="AC791" s="17"/>
      <c r="AD791" s="17"/>
      <c r="AE791" s="17"/>
      <c r="AF791" s="17"/>
      <c r="AG791" s="17"/>
      <c r="AH791" s="17"/>
      <c r="AI791" s="17"/>
      <c r="AJ791" s="17"/>
      <c r="AK791" s="17"/>
      <c r="AL791" s="17"/>
      <c r="AM791" s="17"/>
      <c r="AN791" s="17"/>
      <c r="AO791" s="17"/>
      <c r="AP791" s="17"/>
      <c r="AQ791" s="17"/>
      <c r="AR791" s="17"/>
      <c r="AS791" s="17"/>
      <c r="AT791" s="17"/>
      <c r="AU791" s="17"/>
    </row>
    <row r="792" spans="2:47" x14ac:dyDescent="0.3">
      <c r="B792" t="s">
        <v>322</v>
      </c>
      <c r="C792" s="17">
        <v>5.0641759938753597E-2</v>
      </c>
      <c r="D792" s="17">
        <v>4.52053721483422E-2</v>
      </c>
      <c r="E792" s="17">
        <v>5.5501249398124702E-2</v>
      </c>
      <c r="F792" s="17"/>
      <c r="G792" s="17">
        <v>6.2853977985149301E-2</v>
      </c>
      <c r="H792" s="17">
        <v>6.7710169562123002E-2</v>
      </c>
      <c r="I792" s="17">
        <v>6.7754829331764396E-2</v>
      </c>
      <c r="J792" s="17">
        <v>4.6832709166787299E-2</v>
      </c>
      <c r="K792" s="17">
        <v>4.8061024489280103E-2</v>
      </c>
      <c r="L792" s="17">
        <v>1.9611387131446199E-2</v>
      </c>
      <c r="M792" s="17"/>
      <c r="N792" s="17">
        <v>5.0527594589549099E-2</v>
      </c>
      <c r="O792" s="17">
        <v>5.3122190913039199E-2</v>
      </c>
      <c r="P792" s="17">
        <v>5.2268255229981499E-2</v>
      </c>
      <c r="Q792" s="17">
        <v>4.7489458833760198E-2</v>
      </c>
      <c r="R792" s="17"/>
      <c r="S792" s="17">
        <v>5.8114681205284298E-2</v>
      </c>
      <c r="T792" s="17">
        <v>5.4358215156793399E-2</v>
      </c>
      <c r="U792" s="17">
        <v>4.6831832268101198E-2</v>
      </c>
      <c r="V792" s="17">
        <v>4.4126617163742103E-2</v>
      </c>
      <c r="W792" s="17">
        <v>5.3678687604643102E-2</v>
      </c>
      <c r="X792" s="17">
        <v>3.5419939513322098E-2</v>
      </c>
      <c r="Y792" s="17">
        <v>5.4485164872698701E-2</v>
      </c>
      <c r="Z792" s="17">
        <v>6.32939865729268E-2</v>
      </c>
      <c r="AA792" s="17">
        <v>5.6235355440629499E-2</v>
      </c>
      <c r="AB792" s="17">
        <v>3.1306902883076103E-2</v>
      </c>
      <c r="AC792" s="17">
        <v>5.4438187963642103E-2</v>
      </c>
      <c r="AD792" s="17">
        <v>7.1925348151577001E-2</v>
      </c>
      <c r="AE792" s="17"/>
      <c r="AF792" s="17">
        <v>4.79650410331229E-2</v>
      </c>
      <c r="AG792" s="17">
        <v>5.4609654721819799E-2</v>
      </c>
      <c r="AH792" s="17"/>
      <c r="AI792" s="17">
        <v>5.6718438377318797E-2</v>
      </c>
      <c r="AJ792" s="17">
        <v>4.7608492863263498E-2</v>
      </c>
      <c r="AK792" s="17"/>
      <c r="AL792" s="17">
        <v>5.3043394521664303E-2</v>
      </c>
      <c r="AM792" s="17">
        <v>5.0085610405430497E-2</v>
      </c>
      <c r="AN792" s="17"/>
      <c r="AO792" s="17">
        <v>6.8959266373746206E-2</v>
      </c>
      <c r="AP792" s="17">
        <v>4.9045169424709503E-2</v>
      </c>
      <c r="AQ792" s="17"/>
      <c r="AR792" s="17">
        <v>6.7942382897271406E-2</v>
      </c>
      <c r="AS792" s="17">
        <v>3.4625192409077098E-2</v>
      </c>
      <c r="AT792" s="17">
        <v>5.17522336864151E-2</v>
      </c>
      <c r="AU792" s="17">
        <v>3.2442250183918102E-2</v>
      </c>
    </row>
    <row r="793" spans="2:47" x14ac:dyDescent="0.3">
      <c r="B793" t="s">
        <v>323</v>
      </c>
      <c r="C793" s="17">
        <v>2.9584295723349301E-2</v>
      </c>
      <c r="D793" s="17">
        <v>3.8175611357826301E-2</v>
      </c>
      <c r="E793" s="17">
        <v>2.1325221863501401E-2</v>
      </c>
      <c r="F793" s="17"/>
      <c r="G793" s="17">
        <v>5.7235182034679997E-2</v>
      </c>
      <c r="H793" s="17">
        <v>4.56868086650319E-2</v>
      </c>
      <c r="I793" s="17">
        <v>3.0450831646306201E-2</v>
      </c>
      <c r="J793" s="17">
        <v>2.37037764122177E-2</v>
      </c>
      <c r="K793" s="17">
        <v>1.9735716780878099E-2</v>
      </c>
      <c r="L793" s="17">
        <v>8.8734943330420306E-3</v>
      </c>
      <c r="M793" s="17"/>
      <c r="N793" s="17">
        <v>2.8019676658786501E-2</v>
      </c>
      <c r="O793" s="17">
        <v>2.3559974229857499E-2</v>
      </c>
      <c r="P793" s="17">
        <v>4.6738404733215201E-2</v>
      </c>
      <c r="Q793" s="17">
        <v>2.2880988879332601E-2</v>
      </c>
      <c r="R793" s="17"/>
      <c r="S793" s="17">
        <v>3.0235792612109E-2</v>
      </c>
      <c r="T793" s="17">
        <v>2.80551565171284E-2</v>
      </c>
      <c r="U793" s="17">
        <v>3.6654761313454097E-2</v>
      </c>
      <c r="V793" s="17">
        <v>3.0970865751656199E-2</v>
      </c>
      <c r="W793" s="17">
        <v>3.7925869243572899E-2</v>
      </c>
      <c r="X793" s="17">
        <v>3.36597789314039E-2</v>
      </c>
      <c r="Y793" s="17">
        <v>3.0479520976690801E-2</v>
      </c>
      <c r="Z793" s="17">
        <v>2.9423129745975801E-2</v>
      </c>
      <c r="AA793" s="17">
        <v>2.27721084453389E-2</v>
      </c>
      <c r="AB793" s="17">
        <v>3.4456192393749897E-2</v>
      </c>
      <c r="AC793" s="17">
        <v>2.1607835325007398E-2</v>
      </c>
      <c r="AD793" s="17">
        <v>0</v>
      </c>
      <c r="AE793" s="17"/>
      <c r="AF793" s="17">
        <v>2.5700884167909499E-2</v>
      </c>
      <c r="AG793" s="17">
        <v>3.49851865852637E-2</v>
      </c>
      <c r="AH793" s="17"/>
      <c r="AI793" s="17">
        <v>3.2464727776308697E-2</v>
      </c>
      <c r="AJ793" s="17">
        <v>2.8146483965205499E-2</v>
      </c>
      <c r="AK793" s="17"/>
      <c r="AL793" s="17">
        <v>3.0656866724946899E-2</v>
      </c>
      <c r="AM793" s="17">
        <v>2.9335919110920799E-2</v>
      </c>
      <c r="AN793" s="17"/>
      <c r="AO793" s="17">
        <v>1.50032090441568E-2</v>
      </c>
      <c r="AP793" s="17">
        <v>3.08552124149345E-2</v>
      </c>
      <c r="AQ793" s="17"/>
      <c r="AR793" s="17">
        <v>3.6734031787930402E-2</v>
      </c>
      <c r="AS793" s="17">
        <v>2.3219359368253801E-2</v>
      </c>
      <c r="AT793" s="17">
        <v>2.92607329790085E-2</v>
      </c>
      <c r="AU793" s="17">
        <v>2.3255829630147901E-2</v>
      </c>
    </row>
    <row r="794" spans="2:47" x14ac:dyDescent="0.3">
      <c r="B794" t="s">
        <v>324</v>
      </c>
      <c r="C794" s="17">
        <v>2.7010224467597099E-2</v>
      </c>
      <c r="D794" s="17">
        <v>3.3962664872086497E-2</v>
      </c>
      <c r="E794" s="17">
        <v>2.03383301361875E-2</v>
      </c>
      <c r="F794" s="17"/>
      <c r="G794" s="17">
        <v>4.67605168915134E-2</v>
      </c>
      <c r="H794" s="17">
        <v>3.3196194886504798E-2</v>
      </c>
      <c r="I794" s="17">
        <v>3.2573468388464699E-2</v>
      </c>
      <c r="J794" s="17">
        <v>2.0207736130420002E-2</v>
      </c>
      <c r="K794" s="17">
        <v>2.3926866548317601E-2</v>
      </c>
      <c r="L794" s="17">
        <v>1.19765426346318E-2</v>
      </c>
      <c r="M794" s="17"/>
      <c r="N794" s="17">
        <v>3.2710759077988497E-2</v>
      </c>
      <c r="O794" s="17">
        <v>1.6242354056429702E-2</v>
      </c>
      <c r="P794" s="17">
        <v>3.2129687418693098E-2</v>
      </c>
      <c r="Q794" s="17">
        <v>2.5984116662239199E-2</v>
      </c>
      <c r="R794" s="17"/>
      <c r="S794" s="17">
        <v>4.2837762303027598E-2</v>
      </c>
      <c r="T794" s="17">
        <v>3.04276004795563E-2</v>
      </c>
      <c r="U794" s="17">
        <v>2.0277845119273E-2</v>
      </c>
      <c r="V794" s="17">
        <v>1.9119032405124799E-2</v>
      </c>
      <c r="W794" s="17">
        <v>2.9017008910743401E-2</v>
      </c>
      <c r="X794" s="17">
        <v>2.7255376141284701E-2</v>
      </c>
      <c r="Y794" s="17">
        <v>1.54417269494956E-2</v>
      </c>
      <c r="Z794" s="17">
        <v>3.6711000006888699E-2</v>
      </c>
      <c r="AA794" s="17">
        <v>2.3680393995372199E-2</v>
      </c>
      <c r="AB794" s="17">
        <v>1.42890987491448E-2</v>
      </c>
      <c r="AC794" s="17">
        <v>2.9249868385970199E-2</v>
      </c>
      <c r="AD794" s="17">
        <v>3.9112685458452402E-2</v>
      </c>
      <c r="AE794" s="17"/>
      <c r="AF794" s="17">
        <v>3.1994343255209598E-2</v>
      </c>
      <c r="AG794" s="17">
        <v>2.06052733715479E-2</v>
      </c>
      <c r="AH794" s="17"/>
      <c r="AI794" s="17">
        <v>2.8978307672703901E-2</v>
      </c>
      <c r="AJ794" s="17">
        <v>2.6027825604759601E-2</v>
      </c>
      <c r="AK794" s="17"/>
      <c r="AL794" s="17">
        <v>2.6688162580174798E-2</v>
      </c>
      <c r="AM794" s="17">
        <v>2.70848047429086E-2</v>
      </c>
      <c r="AN794" s="17"/>
      <c r="AO794" s="17">
        <v>3.11772057395329E-2</v>
      </c>
      <c r="AP794" s="17">
        <v>2.6647022041842099E-2</v>
      </c>
      <c r="AQ794" s="17"/>
      <c r="AR794" s="17">
        <v>4.4904437903139E-2</v>
      </c>
      <c r="AS794" s="17">
        <v>2.2399323436024399E-2</v>
      </c>
      <c r="AT794" s="17">
        <v>1.49723620532592E-2</v>
      </c>
      <c r="AU794" s="17">
        <v>1.50699256380365E-2</v>
      </c>
    </row>
    <row r="795" spans="2:47" x14ac:dyDescent="0.3">
      <c r="B795" t="s">
        <v>325</v>
      </c>
      <c r="C795" s="17">
        <v>1.7052837856960899E-2</v>
      </c>
      <c r="D795" s="17">
        <v>2.1941089785569402E-2</v>
      </c>
      <c r="E795" s="17">
        <v>1.1961120060445101E-2</v>
      </c>
      <c r="F795" s="17"/>
      <c r="G795" s="17">
        <v>4.75619630126803E-2</v>
      </c>
      <c r="H795" s="17">
        <v>3.2163704735853699E-2</v>
      </c>
      <c r="I795" s="17">
        <v>1.89563120658045E-2</v>
      </c>
      <c r="J795" s="17">
        <v>5.4346656876533804E-3</v>
      </c>
      <c r="K795" s="17">
        <v>1.3498953780559299E-3</v>
      </c>
      <c r="L795" s="17">
        <v>2.9789476914479098E-3</v>
      </c>
      <c r="M795" s="17"/>
      <c r="N795" s="17">
        <v>1.92997408086239E-2</v>
      </c>
      <c r="O795" s="17">
        <v>6.7072162248760598E-3</v>
      </c>
      <c r="P795" s="17">
        <v>3.0170331304842E-2</v>
      </c>
      <c r="Q795" s="17">
        <v>1.40930947408212E-2</v>
      </c>
      <c r="R795" s="17"/>
      <c r="S795" s="17">
        <v>2.3169113001078899E-2</v>
      </c>
      <c r="T795" s="17">
        <v>4.5524515967479903E-3</v>
      </c>
      <c r="U795" s="17">
        <v>2.2017328662093199E-2</v>
      </c>
      <c r="V795" s="17">
        <v>9.3714312192991304E-3</v>
      </c>
      <c r="W795" s="17">
        <v>8.3135992509881899E-3</v>
      </c>
      <c r="X795" s="17">
        <v>2.9098200836993798E-2</v>
      </c>
      <c r="Y795" s="17">
        <v>1.36435019818102E-2</v>
      </c>
      <c r="Z795" s="17">
        <v>3.5817988459913699E-2</v>
      </c>
      <c r="AA795" s="17">
        <v>1.8397441787387701E-2</v>
      </c>
      <c r="AB795" s="17">
        <v>2.45398773788531E-2</v>
      </c>
      <c r="AC795" s="17">
        <v>4.8992036921622802E-3</v>
      </c>
      <c r="AD795" s="17">
        <v>1.3803454463449801E-2</v>
      </c>
      <c r="AE795" s="17"/>
      <c r="AF795" s="17">
        <v>1.2232408112225099E-2</v>
      </c>
      <c r="AG795" s="17">
        <v>2.3597442616241901E-2</v>
      </c>
      <c r="AH795" s="17"/>
      <c r="AI795" s="17">
        <v>1.8192614222272401E-2</v>
      </c>
      <c r="AJ795" s="17">
        <v>1.6483901034439599E-2</v>
      </c>
      <c r="AK795" s="17"/>
      <c r="AL795" s="17">
        <v>1.9533612200016998E-2</v>
      </c>
      <c r="AM795" s="17">
        <v>1.6478361830096599E-2</v>
      </c>
      <c r="AN795" s="17"/>
      <c r="AO795" s="17">
        <v>3.14402592377791E-2</v>
      </c>
      <c r="AP795" s="17">
        <v>1.5798801420304501E-2</v>
      </c>
      <c r="AQ795" s="17"/>
      <c r="AR795" s="17">
        <v>2.2242546874790398E-2</v>
      </c>
      <c r="AS795" s="17">
        <v>8.4214275711084301E-3</v>
      </c>
      <c r="AT795" s="17">
        <v>1.7189459721792401E-2</v>
      </c>
      <c r="AU795" s="17">
        <v>1.8595249445570498E-2</v>
      </c>
    </row>
    <row r="796" spans="2:47" x14ac:dyDescent="0.3">
      <c r="B796" t="s">
        <v>326</v>
      </c>
      <c r="C796" s="17">
        <v>0.13120796915685501</v>
      </c>
      <c r="D796" s="17">
        <v>0.1177660799066</v>
      </c>
      <c r="E796" s="17">
        <v>0.14400921202589101</v>
      </c>
      <c r="F796" s="17"/>
      <c r="G796" s="17">
        <v>0.15295069321039101</v>
      </c>
      <c r="H796" s="17">
        <v>0.180938745787697</v>
      </c>
      <c r="I796" s="17">
        <v>0.186314812347873</v>
      </c>
      <c r="J796" s="17">
        <v>0.14667934814816</v>
      </c>
      <c r="K796" s="17">
        <v>9.1316132593560903E-2</v>
      </c>
      <c r="L796" s="17">
        <v>4.5822311920615401E-2</v>
      </c>
      <c r="M796" s="17"/>
      <c r="N796" s="17">
        <v>0.114129073027714</v>
      </c>
      <c r="O796" s="17">
        <v>0.13903080661379599</v>
      </c>
      <c r="P796" s="17">
        <v>0.14329237217160101</v>
      </c>
      <c r="Q796" s="17">
        <v>0.132022561421932</v>
      </c>
      <c r="R796" s="17"/>
      <c r="S796" s="17">
        <v>0.13649932831238401</v>
      </c>
      <c r="T796" s="17">
        <v>0.13730748925852301</v>
      </c>
      <c r="U796" s="17">
        <v>0.133649038246869</v>
      </c>
      <c r="V796" s="17">
        <v>0.13050985108347599</v>
      </c>
      <c r="W796" s="17">
        <v>0.138317759839898</v>
      </c>
      <c r="X796" s="17">
        <v>0.13480957074517799</v>
      </c>
      <c r="Y796" s="17">
        <v>0.15860416894500401</v>
      </c>
      <c r="Z796" s="17">
        <v>0.16525414436248201</v>
      </c>
      <c r="AA796" s="17">
        <v>0.10911395503566799</v>
      </c>
      <c r="AB796" s="17">
        <v>9.9413299853124498E-2</v>
      </c>
      <c r="AC796" s="17">
        <v>0.124545097119552</v>
      </c>
      <c r="AD796" s="17">
        <v>0.117222136403253</v>
      </c>
      <c r="AE796" s="17"/>
      <c r="AF796" s="17">
        <v>0.119565561672723</v>
      </c>
      <c r="AG796" s="17">
        <v>0.14596040285723699</v>
      </c>
      <c r="AH796" s="17"/>
      <c r="AI796" s="17">
        <v>0.12965847168318101</v>
      </c>
      <c r="AJ796" s="17">
        <v>0.131981424543373</v>
      </c>
      <c r="AK796" s="17"/>
      <c r="AL796" s="17">
        <v>0.108464924099892</v>
      </c>
      <c r="AM796" s="17">
        <v>0.13647460463286701</v>
      </c>
      <c r="AN796" s="17"/>
      <c r="AO796" s="17">
        <v>0.12765259385734001</v>
      </c>
      <c r="AP796" s="17">
        <v>0.13151786278223501</v>
      </c>
      <c r="AQ796" s="17"/>
      <c r="AR796" s="17">
        <v>0.169923836806018</v>
      </c>
      <c r="AS796" s="17">
        <v>0.107267472981252</v>
      </c>
      <c r="AT796" s="17">
        <v>0.141958468884854</v>
      </c>
      <c r="AU796" s="17">
        <v>5.2754340012196997E-2</v>
      </c>
    </row>
    <row r="797" spans="2:47" x14ac:dyDescent="0.3">
      <c r="B797" t="s">
        <v>327</v>
      </c>
      <c r="C797" s="17">
        <v>4.0557143011837903E-2</v>
      </c>
      <c r="D797" s="17">
        <v>3.9272930185760599E-2</v>
      </c>
      <c r="E797" s="17">
        <v>4.1962890050482399E-2</v>
      </c>
      <c r="F797" s="17"/>
      <c r="G797" s="17">
        <v>4.2016237671436897E-2</v>
      </c>
      <c r="H797" s="17">
        <v>5.4027775582293901E-2</v>
      </c>
      <c r="I797" s="17">
        <v>3.7675938790885197E-2</v>
      </c>
      <c r="J797" s="17">
        <v>4.1576144279892202E-2</v>
      </c>
      <c r="K797" s="17">
        <v>4.2301531585941798E-2</v>
      </c>
      <c r="L797" s="17">
        <v>2.9008099015152101E-2</v>
      </c>
      <c r="M797" s="17"/>
      <c r="N797" s="17">
        <v>3.86902490939793E-2</v>
      </c>
      <c r="O797" s="17">
        <v>3.98009776586103E-2</v>
      </c>
      <c r="P797" s="17">
        <v>3.9946776683418297E-2</v>
      </c>
      <c r="Q797" s="17">
        <v>4.3710082797739698E-2</v>
      </c>
      <c r="R797" s="17"/>
      <c r="S797" s="17">
        <v>5.2021547088249798E-2</v>
      </c>
      <c r="T797" s="17">
        <v>2.9256646585693501E-2</v>
      </c>
      <c r="U797" s="17">
        <v>3.7393960178026001E-2</v>
      </c>
      <c r="V797" s="17">
        <v>3.8055060392794902E-2</v>
      </c>
      <c r="W797" s="17">
        <v>5.5736562862827299E-2</v>
      </c>
      <c r="X797" s="17">
        <v>2.0766712375229701E-2</v>
      </c>
      <c r="Y797" s="17">
        <v>3.6543331719411903E-2</v>
      </c>
      <c r="Z797" s="17">
        <v>6.1783211969689202E-2</v>
      </c>
      <c r="AA797" s="17">
        <v>4.6507356636445001E-2</v>
      </c>
      <c r="AB797" s="17">
        <v>4.4144579569059497E-2</v>
      </c>
      <c r="AC797" s="17">
        <v>3.6278564652091401E-2</v>
      </c>
      <c r="AD797" s="17">
        <v>3.3006259388186798E-2</v>
      </c>
      <c r="AE797" s="17"/>
      <c r="AF797" s="17">
        <v>3.6217194505989099E-2</v>
      </c>
      <c r="AG797" s="17">
        <v>4.6653724203740303E-2</v>
      </c>
      <c r="AH797" s="17"/>
      <c r="AI797" s="17">
        <v>4.71907203918479E-2</v>
      </c>
      <c r="AJ797" s="17">
        <v>3.7245891303700603E-2</v>
      </c>
      <c r="AK797" s="17"/>
      <c r="AL797" s="17">
        <v>3.9364292549360698E-2</v>
      </c>
      <c r="AM797" s="17">
        <v>4.0833372889918298E-2</v>
      </c>
      <c r="AN797" s="17"/>
      <c r="AO797" s="17">
        <v>3.9518043529223203E-2</v>
      </c>
      <c r="AP797" s="17">
        <v>4.0647713001971598E-2</v>
      </c>
      <c r="AQ797" s="17"/>
      <c r="AR797" s="17">
        <v>4.1703560353789901E-2</v>
      </c>
      <c r="AS797" s="17">
        <v>3.9105874158393901E-2</v>
      </c>
      <c r="AT797" s="17">
        <v>4.4005264394574299E-2</v>
      </c>
      <c r="AU797" s="17">
        <v>3.2990980627636599E-2</v>
      </c>
    </row>
    <row r="798" spans="2:47" x14ac:dyDescent="0.3">
      <c r="B798" t="s">
        <v>328</v>
      </c>
      <c r="C798" s="17">
        <v>3.5278329099378301E-2</v>
      </c>
      <c r="D798" s="17">
        <v>4.08207019488167E-2</v>
      </c>
      <c r="E798" s="17">
        <v>2.9385023182092299E-2</v>
      </c>
      <c r="F798" s="17"/>
      <c r="G798" s="17">
        <v>6.2949548083350196E-2</v>
      </c>
      <c r="H798" s="17">
        <v>6.0877123659983198E-2</v>
      </c>
      <c r="I798" s="17">
        <v>3.8170352783348897E-2</v>
      </c>
      <c r="J798" s="17">
        <v>3.5772158841536297E-2</v>
      </c>
      <c r="K798" s="17">
        <v>1.344572214681E-2</v>
      </c>
      <c r="L798" s="17">
        <v>8.0543116788621798E-3</v>
      </c>
      <c r="M798" s="17"/>
      <c r="N798" s="17">
        <v>2.2767190368549701E-2</v>
      </c>
      <c r="O798" s="17">
        <v>3.10364247568648E-2</v>
      </c>
      <c r="P798" s="17">
        <v>4.33609782083954E-2</v>
      </c>
      <c r="Q798" s="17">
        <v>4.6604947646540801E-2</v>
      </c>
      <c r="R798" s="17"/>
      <c r="S798" s="17">
        <v>3.2478284268730097E-2</v>
      </c>
      <c r="T798" s="17">
        <v>2.97672912990639E-2</v>
      </c>
      <c r="U798" s="17">
        <v>3.10547258506845E-2</v>
      </c>
      <c r="V798" s="17">
        <v>3.0506658546108401E-2</v>
      </c>
      <c r="W798" s="17">
        <v>4.9062692101514302E-2</v>
      </c>
      <c r="X798" s="17">
        <v>3.6569483538008603E-2</v>
      </c>
      <c r="Y798" s="17">
        <v>2.9257191568030701E-2</v>
      </c>
      <c r="Z798" s="17">
        <v>2.9921297203815599E-2</v>
      </c>
      <c r="AA798" s="17">
        <v>4.6385147814427999E-2</v>
      </c>
      <c r="AB798" s="17">
        <v>4.3219945612002403E-2</v>
      </c>
      <c r="AC798" s="17">
        <v>4.1676958700443599E-2</v>
      </c>
      <c r="AD798" s="17">
        <v>9.8792530427615696E-3</v>
      </c>
      <c r="AE798" s="17"/>
      <c r="AF798" s="17">
        <v>2.7864760511682199E-2</v>
      </c>
      <c r="AG798" s="17">
        <v>4.4959656349932597E-2</v>
      </c>
      <c r="AH798" s="17"/>
      <c r="AI798" s="17">
        <v>2.98392465202156E-2</v>
      </c>
      <c r="AJ798" s="17">
        <v>3.7993330440166902E-2</v>
      </c>
      <c r="AK798" s="17"/>
      <c r="AL798" s="17">
        <v>3.72229115347536E-2</v>
      </c>
      <c r="AM798" s="17">
        <v>3.48280197052524E-2</v>
      </c>
      <c r="AN798" s="17"/>
      <c r="AO798" s="17">
        <v>2.8701240390028901E-2</v>
      </c>
      <c r="AP798" s="17">
        <v>3.5851601311982097E-2</v>
      </c>
      <c r="AQ798" s="17"/>
      <c r="AR798" s="17">
        <v>4.0575706079515703E-2</v>
      </c>
      <c r="AS798" s="17">
        <v>2.3663746531426701E-2</v>
      </c>
      <c r="AT798" s="17">
        <v>4.16485168094229E-2</v>
      </c>
      <c r="AU798" s="17">
        <v>2.8699499703036001E-2</v>
      </c>
    </row>
    <row r="799" spans="2:47" x14ac:dyDescent="0.3">
      <c r="B799" t="s">
        <v>329</v>
      </c>
      <c r="C799" s="17">
        <v>5.13961265112335E-2</v>
      </c>
      <c r="D799" s="17">
        <v>5.3307557895426599E-2</v>
      </c>
      <c r="E799" s="17">
        <v>4.9729181723414E-2</v>
      </c>
      <c r="F799" s="17"/>
      <c r="G799" s="17">
        <v>6.6879415752094606E-2</v>
      </c>
      <c r="H799" s="17">
        <v>6.7054932504064399E-2</v>
      </c>
      <c r="I799" s="17">
        <v>4.1948340553956701E-2</v>
      </c>
      <c r="J799" s="17">
        <v>5.6402171485547103E-2</v>
      </c>
      <c r="K799" s="17">
        <v>4.7298751378941198E-2</v>
      </c>
      <c r="L799" s="17">
        <v>3.4810748465665002E-2</v>
      </c>
      <c r="M799" s="17"/>
      <c r="N799" s="17">
        <v>5.2670052780406998E-2</v>
      </c>
      <c r="O799" s="17">
        <v>4.8598434180559702E-2</v>
      </c>
      <c r="P799" s="17">
        <v>5.6537837826176197E-2</v>
      </c>
      <c r="Q799" s="17">
        <v>4.9151371718459402E-2</v>
      </c>
      <c r="R799" s="17"/>
      <c r="S799" s="17">
        <v>7.7022324738857603E-2</v>
      </c>
      <c r="T799" s="17">
        <v>4.7716122204710901E-2</v>
      </c>
      <c r="U799" s="17">
        <v>3.5628227620890497E-2</v>
      </c>
      <c r="V799" s="17">
        <v>5.0669706133473998E-2</v>
      </c>
      <c r="W799" s="17">
        <v>6.6582339850002198E-2</v>
      </c>
      <c r="X799" s="17">
        <v>2.52810798308786E-2</v>
      </c>
      <c r="Y799" s="17">
        <v>4.6577886798135001E-2</v>
      </c>
      <c r="Z799" s="17">
        <v>4.638003252918E-2</v>
      </c>
      <c r="AA799" s="17">
        <v>5.5461533484488401E-2</v>
      </c>
      <c r="AB799" s="17">
        <v>3.2040028963968202E-2</v>
      </c>
      <c r="AC799" s="17">
        <v>7.1749686629394904E-2</v>
      </c>
      <c r="AD799" s="17">
        <v>6.36431504686467E-2</v>
      </c>
      <c r="AE799" s="17"/>
      <c r="AF799" s="17">
        <v>4.8205689776360403E-2</v>
      </c>
      <c r="AG799" s="17">
        <v>5.6052869146471701E-2</v>
      </c>
      <c r="AH799" s="17"/>
      <c r="AI799" s="17">
        <v>5.6865567598397698E-2</v>
      </c>
      <c r="AJ799" s="17">
        <v>4.8665971256392403E-2</v>
      </c>
      <c r="AK799" s="17"/>
      <c r="AL799" s="17">
        <v>5.8785113378734599E-2</v>
      </c>
      <c r="AM799" s="17">
        <v>4.9685049552510401E-2</v>
      </c>
      <c r="AN799" s="17"/>
      <c r="AO799" s="17">
        <v>4.1278405111547102E-2</v>
      </c>
      <c r="AP799" s="17">
        <v>5.2278007353902103E-2</v>
      </c>
      <c r="AQ799" s="17"/>
      <c r="AR799" s="17">
        <v>7.9851825042120197E-2</v>
      </c>
      <c r="AS799" s="17">
        <v>3.3501444245107398E-2</v>
      </c>
      <c r="AT799" s="17">
        <v>4.0820874357182402E-2</v>
      </c>
      <c r="AU799" s="17">
        <v>3.2750277487968701E-2</v>
      </c>
    </row>
    <row r="800" spans="2:47" x14ac:dyDescent="0.3">
      <c r="B800" t="s">
        <v>330</v>
      </c>
      <c r="C800" s="17">
        <v>0.14386034846918</v>
      </c>
      <c r="D800" s="17">
        <v>0.16235209595785</v>
      </c>
      <c r="E800" s="17">
        <v>0.126388900077472</v>
      </c>
      <c r="F800" s="17"/>
      <c r="G800" s="17">
        <v>0.249680216809752</v>
      </c>
      <c r="H800" s="17">
        <v>0.21076481487944199</v>
      </c>
      <c r="I800" s="17">
        <v>0.181538079076976</v>
      </c>
      <c r="J800" s="17">
        <v>0.121813181822043</v>
      </c>
      <c r="K800" s="17">
        <v>7.1077520966133401E-2</v>
      </c>
      <c r="L800" s="17">
        <v>5.5491610836618098E-2</v>
      </c>
      <c r="M800" s="17"/>
      <c r="N800" s="17">
        <v>0.18178752112771401</v>
      </c>
      <c r="O800" s="17">
        <v>0.136552690237431</v>
      </c>
      <c r="P800" s="17">
        <v>0.149360485203056</v>
      </c>
      <c r="Q800" s="17">
        <v>0.105218542705751</v>
      </c>
      <c r="R800" s="17"/>
      <c r="S800" s="17">
        <v>0.190146653180196</v>
      </c>
      <c r="T800" s="17">
        <v>0.12611408416667899</v>
      </c>
      <c r="U800" s="17">
        <v>0.111003348492498</v>
      </c>
      <c r="V800" s="17">
        <v>0.169464226135635</v>
      </c>
      <c r="W800" s="17">
        <v>0.12185580585813</v>
      </c>
      <c r="X800" s="17">
        <v>0.17420653000964201</v>
      </c>
      <c r="Y800" s="17">
        <v>0.11690187505294</v>
      </c>
      <c r="Z800" s="17">
        <v>0.145132160116273</v>
      </c>
      <c r="AA800" s="17">
        <v>0.151243814133699</v>
      </c>
      <c r="AB800" s="17">
        <v>0.12702206700420199</v>
      </c>
      <c r="AC800" s="17">
        <v>7.8103619310384995E-2</v>
      </c>
      <c r="AD800" s="17">
        <v>0.179416038162375</v>
      </c>
      <c r="AE800" s="17"/>
      <c r="AF800" s="17">
        <v>0.14898297483018799</v>
      </c>
      <c r="AG800" s="17">
        <v>0.13673156125661901</v>
      </c>
      <c r="AH800" s="17"/>
      <c r="AI800" s="17">
        <v>0.172249626572653</v>
      </c>
      <c r="AJ800" s="17">
        <v>0.129689405668968</v>
      </c>
      <c r="AK800" s="17"/>
      <c r="AL800" s="17">
        <v>0.18374318812259299</v>
      </c>
      <c r="AM800" s="17">
        <v>0.13462462925582599</v>
      </c>
      <c r="AN800" s="17"/>
      <c r="AO800" s="17">
        <v>0.21514201585724099</v>
      </c>
      <c r="AP800" s="17">
        <v>0.13764729570564399</v>
      </c>
      <c r="AQ800" s="17"/>
      <c r="AR800" s="17">
        <v>0.22725160454954901</v>
      </c>
      <c r="AS800" s="17">
        <v>0.106252936108748</v>
      </c>
      <c r="AT800" s="17">
        <v>0.119774035700074</v>
      </c>
      <c r="AU800" s="17">
        <v>4.9274737836905502E-2</v>
      </c>
    </row>
    <row r="801" spans="2:47" x14ac:dyDescent="0.3">
      <c r="B801" t="s">
        <v>331</v>
      </c>
      <c r="C801" s="17">
        <v>0.32523006447956898</v>
      </c>
      <c r="D801" s="17">
        <v>0.31108432214932902</v>
      </c>
      <c r="E801" s="17">
        <v>0.33942968579227101</v>
      </c>
      <c r="F801" s="17"/>
      <c r="G801" s="17">
        <v>0.15660848318800999</v>
      </c>
      <c r="H801" s="17">
        <v>0.18239675325001201</v>
      </c>
      <c r="I801" s="17">
        <v>0.28432110460494597</v>
      </c>
      <c r="J801" s="17">
        <v>0.36785541838485297</v>
      </c>
      <c r="K801" s="17">
        <v>0.42693408167601898</v>
      </c>
      <c r="L801" s="17">
        <v>0.48337202929089301</v>
      </c>
      <c r="M801" s="17"/>
      <c r="N801" s="17">
        <v>0.30898508166030902</v>
      </c>
      <c r="O801" s="17">
        <v>0.358805732386002</v>
      </c>
      <c r="P801" s="17">
        <v>0.26672275741769402</v>
      </c>
      <c r="Q801" s="17">
        <v>0.35916114551050399</v>
      </c>
      <c r="R801" s="17"/>
      <c r="S801" s="17">
        <v>0.253953062590625</v>
      </c>
      <c r="T801" s="17">
        <v>0.370370794346291</v>
      </c>
      <c r="U801" s="17">
        <v>0.355647278307755</v>
      </c>
      <c r="V801" s="17">
        <v>0.320752914599997</v>
      </c>
      <c r="W801" s="17">
        <v>0.30027532015866898</v>
      </c>
      <c r="X801" s="17">
        <v>0.35825268897277301</v>
      </c>
      <c r="Y801" s="17">
        <v>0.318537241839978</v>
      </c>
      <c r="Z801" s="17">
        <v>0.28106439898337898</v>
      </c>
      <c r="AA801" s="17">
        <v>0.31887637018113901</v>
      </c>
      <c r="AB801" s="17">
        <v>0.34903995264823701</v>
      </c>
      <c r="AC801" s="17">
        <v>0.36193397178466502</v>
      </c>
      <c r="AD801" s="17">
        <v>0.320817620869637</v>
      </c>
      <c r="AE801" s="17"/>
      <c r="AF801" s="17">
        <v>0.33195234774232801</v>
      </c>
      <c r="AG801" s="17">
        <v>0.31668905688368298</v>
      </c>
      <c r="AH801" s="17"/>
      <c r="AI801" s="17">
        <v>0.29514108000276801</v>
      </c>
      <c r="AJ801" s="17">
        <v>0.34024944173823501</v>
      </c>
      <c r="AK801" s="17"/>
      <c r="AL801" s="17">
        <v>0.31347779083273403</v>
      </c>
      <c r="AM801" s="17">
        <v>0.32795155323172198</v>
      </c>
      <c r="AN801" s="17"/>
      <c r="AO801" s="17">
        <v>0.28926981193396301</v>
      </c>
      <c r="AP801" s="17">
        <v>0.32836443204759502</v>
      </c>
      <c r="AQ801" s="17"/>
      <c r="AR801" s="17">
        <v>0.19268522480330399</v>
      </c>
      <c r="AS801" s="17">
        <v>0.38802391719220197</v>
      </c>
      <c r="AT801" s="17">
        <v>0.35298921001663403</v>
      </c>
      <c r="AU801" s="17">
        <v>0.49229726961286502</v>
      </c>
    </row>
    <row r="802" spans="2:47" x14ac:dyDescent="0.3">
      <c r="B802" t="s">
        <v>155</v>
      </c>
      <c r="C802" s="17">
        <v>0.14818090128528499</v>
      </c>
      <c r="D802" s="17">
        <v>0.136111573792392</v>
      </c>
      <c r="E802" s="17">
        <v>0.159969185690119</v>
      </c>
      <c r="F802" s="17"/>
      <c r="G802" s="17">
        <v>5.4503765360942202E-2</v>
      </c>
      <c r="H802" s="17">
        <v>6.5182976486995198E-2</v>
      </c>
      <c r="I802" s="17">
        <v>8.0295930409674102E-2</v>
      </c>
      <c r="J802" s="17">
        <v>0.13372268964089001</v>
      </c>
      <c r="K802" s="17">
        <v>0.214552756456062</v>
      </c>
      <c r="L802" s="17">
        <v>0.300000517001626</v>
      </c>
      <c r="M802" s="17"/>
      <c r="N802" s="17">
        <v>0.15041306080638001</v>
      </c>
      <c r="O802" s="17">
        <v>0.14654319874253399</v>
      </c>
      <c r="P802" s="17">
        <v>0.13947211380292701</v>
      </c>
      <c r="Q802" s="17">
        <v>0.15368368908291999</v>
      </c>
      <c r="R802" s="17"/>
      <c r="S802" s="17">
        <v>0.10352145069945801</v>
      </c>
      <c r="T802" s="17">
        <v>0.14207414838881199</v>
      </c>
      <c r="U802" s="17">
        <v>0.169841653940356</v>
      </c>
      <c r="V802" s="17">
        <v>0.15645363656869299</v>
      </c>
      <c r="W802" s="17">
        <v>0.13923435431901099</v>
      </c>
      <c r="X802" s="17">
        <v>0.124680639105286</v>
      </c>
      <c r="Y802" s="17">
        <v>0.179528389295806</v>
      </c>
      <c r="Z802" s="17">
        <v>0.105218650049476</v>
      </c>
      <c r="AA802" s="17">
        <v>0.151326523045404</v>
      </c>
      <c r="AB802" s="17">
        <v>0.20052805494458201</v>
      </c>
      <c r="AC802" s="17">
        <v>0.175517006436686</v>
      </c>
      <c r="AD802" s="17">
        <v>0.15117405359166</v>
      </c>
      <c r="AE802" s="17"/>
      <c r="AF802" s="17">
        <v>0.169318794392262</v>
      </c>
      <c r="AG802" s="17">
        <v>0.11915517200744299</v>
      </c>
      <c r="AH802" s="17"/>
      <c r="AI802" s="17">
        <v>0.132701199182333</v>
      </c>
      <c r="AJ802" s="17">
        <v>0.15590783158149599</v>
      </c>
      <c r="AK802" s="17"/>
      <c r="AL802" s="17">
        <v>0.12901974345512901</v>
      </c>
      <c r="AM802" s="17">
        <v>0.15261807464254701</v>
      </c>
      <c r="AN802" s="17"/>
      <c r="AO802" s="17">
        <v>0.111857948925442</v>
      </c>
      <c r="AP802" s="17">
        <v>0.15134688249487899</v>
      </c>
      <c r="AQ802" s="17"/>
      <c r="AR802" s="17">
        <v>7.6184842902572505E-2</v>
      </c>
      <c r="AS802" s="17">
        <v>0.21351930599840599</v>
      </c>
      <c r="AT802" s="17">
        <v>0.14562884139678201</v>
      </c>
      <c r="AU802" s="17">
        <v>0.22186963982171801</v>
      </c>
    </row>
    <row r="803" spans="2:47" x14ac:dyDescent="0.3"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  <c r="AB803" s="17"/>
      <c r="AC803" s="17"/>
      <c r="AD803" s="17"/>
      <c r="AE803" s="17"/>
      <c r="AF803" s="17"/>
      <c r="AG803" s="17"/>
      <c r="AH803" s="17"/>
      <c r="AI803" s="17"/>
      <c r="AJ803" s="17"/>
      <c r="AK803" s="17"/>
      <c r="AL803" s="17"/>
      <c r="AM803" s="17"/>
      <c r="AN803" s="17"/>
      <c r="AO803" s="17"/>
      <c r="AP803" s="17"/>
      <c r="AQ803" s="17"/>
      <c r="AR803" s="17"/>
      <c r="AS803" s="17"/>
      <c r="AT803" s="17"/>
      <c r="AU803" s="17"/>
    </row>
    <row r="804" spans="2:47" x14ac:dyDescent="0.3">
      <c r="B804" s="6" t="s">
        <v>335</v>
      </c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  <c r="AB804" s="17"/>
      <c r="AC804" s="17"/>
      <c r="AD804" s="17"/>
      <c r="AE804" s="17"/>
      <c r="AF804" s="17"/>
      <c r="AG804" s="17"/>
      <c r="AH804" s="17"/>
      <c r="AI804" s="17"/>
      <c r="AJ804" s="17"/>
      <c r="AK804" s="17"/>
      <c r="AL804" s="17"/>
      <c r="AM804" s="17"/>
      <c r="AN804" s="17"/>
      <c r="AO804" s="17"/>
      <c r="AP804" s="17"/>
      <c r="AQ804" s="17"/>
      <c r="AR804" s="17"/>
      <c r="AS804" s="17"/>
      <c r="AT804" s="17"/>
      <c r="AU804" s="17"/>
    </row>
    <row r="805" spans="2:47" x14ac:dyDescent="0.3">
      <c r="B805" s="24" t="s">
        <v>71</v>
      </c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  <c r="AB805" s="17"/>
      <c r="AC805" s="17"/>
      <c r="AD805" s="17"/>
      <c r="AE805" s="17"/>
      <c r="AF805" s="17"/>
      <c r="AG805" s="17"/>
      <c r="AH805" s="17"/>
      <c r="AI805" s="17"/>
      <c r="AJ805" s="17"/>
      <c r="AK805" s="17"/>
      <c r="AL805" s="17"/>
      <c r="AM805" s="17"/>
      <c r="AN805" s="17"/>
      <c r="AO805" s="17"/>
      <c r="AP805" s="17"/>
      <c r="AQ805" s="17"/>
      <c r="AR805" s="17"/>
      <c r="AS805" s="17"/>
      <c r="AT805" s="17"/>
      <c r="AU805" s="17"/>
    </row>
    <row r="806" spans="2:47" x14ac:dyDescent="0.3">
      <c r="B806" t="s">
        <v>322</v>
      </c>
      <c r="C806" s="17">
        <v>7.9959977905529805E-2</v>
      </c>
      <c r="D806" s="17">
        <v>0.10305836032039099</v>
      </c>
      <c r="E806" s="17">
        <v>5.7756452080909203E-2</v>
      </c>
      <c r="F806" s="17"/>
      <c r="G806" s="17">
        <v>8.8513496383524501E-2</v>
      </c>
      <c r="H806" s="17">
        <v>6.5381540078464306E-2</v>
      </c>
      <c r="I806" s="17">
        <v>8.2717223874067602E-2</v>
      </c>
      <c r="J806" s="17">
        <v>8.5856153685349296E-2</v>
      </c>
      <c r="K806" s="17">
        <v>0.103742817772753</v>
      </c>
      <c r="L806" s="17">
        <v>6.3202547331493206E-2</v>
      </c>
      <c r="M806" s="17"/>
      <c r="N806" s="17">
        <v>9.6196863483784895E-2</v>
      </c>
      <c r="O806" s="17">
        <v>8.1693562870860506E-2</v>
      </c>
      <c r="P806" s="17">
        <v>6.7516961492686697E-2</v>
      </c>
      <c r="Q806" s="17">
        <v>7.2719477568613397E-2</v>
      </c>
      <c r="R806" s="17"/>
      <c r="S806" s="17">
        <v>0.100116745949592</v>
      </c>
      <c r="T806" s="17">
        <v>8.3820395799569694E-2</v>
      </c>
      <c r="U806" s="17">
        <v>6.7025715083057297E-2</v>
      </c>
      <c r="V806" s="17">
        <v>8.2919163280022704E-2</v>
      </c>
      <c r="W806" s="17">
        <v>9.4076081138188106E-2</v>
      </c>
      <c r="X806" s="17">
        <v>6.6071158569443705E-2</v>
      </c>
      <c r="Y806" s="17">
        <v>8.4147090804598604E-2</v>
      </c>
      <c r="Z806" s="17">
        <v>8.7740442448897796E-2</v>
      </c>
      <c r="AA806" s="17">
        <v>7.5571119029855194E-2</v>
      </c>
      <c r="AB806" s="17">
        <v>5.01935658823391E-2</v>
      </c>
      <c r="AC806" s="17">
        <v>6.1685337032844401E-2</v>
      </c>
      <c r="AD806" s="17">
        <v>0.11772783471978</v>
      </c>
      <c r="AE806" s="17"/>
      <c r="AF806" s="17">
        <v>7.7373226642483306E-2</v>
      </c>
      <c r="AG806" s="17">
        <v>8.4045973342888797E-2</v>
      </c>
      <c r="AH806" s="17"/>
      <c r="AI806" s="17">
        <v>8.6092326980126893E-2</v>
      </c>
      <c r="AJ806" s="17">
        <v>7.6898921979756799E-2</v>
      </c>
      <c r="AK806" s="17"/>
      <c r="AL806" s="17">
        <v>7.9436047029277299E-2</v>
      </c>
      <c r="AM806" s="17">
        <v>8.0081305235838507E-2</v>
      </c>
      <c r="AN806" s="17"/>
      <c r="AO806" s="17">
        <v>0.101964636612503</v>
      </c>
      <c r="AP806" s="17">
        <v>7.8042007821500503E-2</v>
      </c>
      <c r="AQ806" s="17"/>
      <c r="AR806" s="17">
        <v>9.0994687453333695E-2</v>
      </c>
      <c r="AS806" s="17">
        <v>8.2736899263999894E-2</v>
      </c>
      <c r="AT806" s="17">
        <v>7.2988672752304695E-2</v>
      </c>
      <c r="AU806" s="17">
        <v>6.1973226617407201E-2</v>
      </c>
    </row>
    <row r="807" spans="2:47" x14ac:dyDescent="0.3">
      <c r="B807" t="s">
        <v>323</v>
      </c>
      <c r="C807" s="17">
        <v>4.1432917720493102E-2</v>
      </c>
      <c r="D807" s="17">
        <v>5.7144405685623498E-2</v>
      </c>
      <c r="E807" s="17">
        <v>2.5744317392727999E-2</v>
      </c>
      <c r="F807" s="17"/>
      <c r="G807" s="17">
        <v>5.9169149444706901E-2</v>
      </c>
      <c r="H807" s="17">
        <v>5.6513670635171903E-2</v>
      </c>
      <c r="I807" s="17">
        <v>3.45957388379904E-2</v>
      </c>
      <c r="J807" s="17">
        <v>3.97893237038131E-2</v>
      </c>
      <c r="K807" s="17">
        <v>3.6239526279857201E-2</v>
      </c>
      <c r="L807" s="17">
        <v>2.78249137332796E-2</v>
      </c>
      <c r="M807" s="17"/>
      <c r="N807" s="17">
        <v>4.1915936955052399E-2</v>
      </c>
      <c r="O807" s="17">
        <v>2.52094234207857E-2</v>
      </c>
      <c r="P807" s="17">
        <v>5.9601897449637301E-2</v>
      </c>
      <c r="Q807" s="17">
        <v>4.2399865664383002E-2</v>
      </c>
      <c r="R807" s="17"/>
      <c r="S807" s="17">
        <v>5.2159756054678999E-2</v>
      </c>
      <c r="T807" s="17">
        <v>3.1495518469871003E-2</v>
      </c>
      <c r="U807" s="17">
        <v>3.1891684184285903E-2</v>
      </c>
      <c r="V807" s="17">
        <v>4.7761336779809399E-2</v>
      </c>
      <c r="W807" s="17">
        <v>6.1249250862609197E-2</v>
      </c>
      <c r="X807" s="17">
        <v>5.0371300118947103E-2</v>
      </c>
      <c r="Y807" s="17">
        <v>2.73405524811067E-2</v>
      </c>
      <c r="Z807" s="17">
        <v>2.7232821003583801E-2</v>
      </c>
      <c r="AA807" s="17">
        <v>4.3082188295065299E-2</v>
      </c>
      <c r="AB807" s="17">
        <v>3.3773041830857303E-2</v>
      </c>
      <c r="AC807" s="17">
        <v>2.77200059605676E-2</v>
      </c>
      <c r="AD807" s="17">
        <v>6.4208870933324294E-2</v>
      </c>
      <c r="AE807" s="17"/>
      <c r="AF807" s="17">
        <v>3.5320459924687603E-2</v>
      </c>
      <c r="AG807" s="17">
        <v>4.9437427775219298E-2</v>
      </c>
      <c r="AH807" s="17"/>
      <c r="AI807" s="17">
        <v>3.4580187327646401E-2</v>
      </c>
      <c r="AJ807" s="17">
        <v>4.4853563010182E-2</v>
      </c>
      <c r="AK807" s="17"/>
      <c r="AL807" s="17">
        <v>3.5723666473142901E-2</v>
      </c>
      <c r="AM807" s="17">
        <v>4.2755016194354102E-2</v>
      </c>
      <c r="AN807" s="17"/>
      <c r="AO807" s="17">
        <v>3.1868012785197901E-2</v>
      </c>
      <c r="AP807" s="17">
        <v>4.2266613973944503E-2</v>
      </c>
      <c r="AQ807" s="17"/>
      <c r="AR807" s="17">
        <v>4.8761685319735799E-2</v>
      </c>
      <c r="AS807" s="17">
        <v>3.1084585023923798E-2</v>
      </c>
      <c r="AT807" s="17">
        <v>4.0216219079404203E-2</v>
      </c>
      <c r="AU807" s="17">
        <v>4.3377606938008399E-2</v>
      </c>
    </row>
    <row r="808" spans="2:47" x14ac:dyDescent="0.3">
      <c r="B808" t="s">
        <v>324</v>
      </c>
      <c r="C808" s="17">
        <v>0.11101554013236101</v>
      </c>
      <c r="D808" s="17">
        <v>8.3470392625602005E-2</v>
      </c>
      <c r="E808" s="17">
        <v>0.137885683593922</v>
      </c>
      <c r="F808" s="17"/>
      <c r="G808" s="17">
        <v>0.123398377861278</v>
      </c>
      <c r="H808" s="17">
        <v>0.112894824396206</v>
      </c>
      <c r="I808" s="17">
        <v>8.4055797501595503E-2</v>
      </c>
      <c r="J808" s="17">
        <v>0.11401184274673901</v>
      </c>
      <c r="K808" s="17">
        <v>0.106857023411257</v>
      </c>
      <c r="L808" s="17">
        <v>0.12356993513028899</v>
      </c>
      <c r="M808" s="17"/>
      <c r="N808" s="17">
        <v>0.11279369953065201</v>
      </c>
      <c r="O808" s="17">
        <v>0.107488683521874</v>
      </c>
      <c r="P808" s="17">
        <v>0.115803298410472</v>
      </c>
      <c r="Q808" s="17">
        <v>0.108232955738952</v>
      </c>
      <c r="R808" s="17"/>
      <c r="S808" s="17">
        <v>0.110206034910051</v>
      </c>
      <c r="T808" s="17">
        <v>0.108022972856679</v>
      </c>
      <c r="U808" s="17">
        <v>0.11572366214744199</v>
      </c>
      <c r="V808" s="17">
        <v>8.9112417718988202E-2</v>
      </c>
      <c r="W808" s="17">
        <v>0.11358427343298801</v>
      </c>
      <c r="X808" s="17">
        <v>0.102168029717779</v>
      </c>
      <c r="Y808" s="17">
        <v>0.107286174173796</v>
      </c>
      <c r="Z808" s="17">
        <v>0.13265232664207299</v>
      </c>
      <c r="AA808" s="17">
        <v>0.12485399246419999</v>
      </c>
      <c r="AB808" s="17">
        <v>0.13697186547589599</v>
      </c>
      <c r="AC808" s="17">
        <v>7.3461106100167997E-2</v>
      </c>
      <c r="AD808" s="17">
        <v>0.116667576719684</v>
      </c>
      <c r="AE808" s="17"/>
      <c r="AF808" s="17">
        <v>0.12216853625094901</v>
      </c>
      <c r="AG808" s="17">
        <v>9.5627045496791602E-2</v>
      </c>
      <c r="AH808" s="17"/>
      <c r="AI808" s="17">
        <v>0.11833070168555</v>
      </c>
      <c r="AJ808" s="17">
        <v>0.10736406524924701</v>
      </c>
      <c r="AK808" s="17"/>
      <c r="AL808" s="17">
        <v>0.118150185006756</v>
      </c>
      <c r="AM808" s="17">
        <v>0.109363361468065</v>
      </c>
      <c r="AN808" s="17"/>
      <c r="AO808" s="17">
        <v>0.13245357649716899</v>
      </c>
      <c r="AP808" s="17">
        <v>0.10914695798548101</v>
      </c>
      <c r="AQ808" s="17"/>
      <c r="AR808" s="17">
        <v>0.14285666960445201</v>
      </c>
      <c r="AS808" s="17">
        <v>0.126367545171225</v>
      </c>
      <c r="AT808" s="17">
        <v>9.0779375410327795E-2</v>
      </c>
      <c r="AU808" s="17">
        <v>4.6721853155894999E-2</v>
      </c>
    </row>
    <row r="809" spans="2:47" x14ac:dyDescent="0.3">
      <c r="B809" t="s">
        <v>325</v>
      </c>
      <c r="C809" s="17">
        <v>8.7114007658240802E-2</v>
      </c>
      <c r="D809" s="17">
        <v>7.7827526389370502E-2</v>
      </c>
      <c r="E809" s="17">
        <v>9.5867743747484399E-2</v>
      </c>
      <c r="F809" s="17"/>
      <c r="G809" s="17">
        <v>0.127165979704392</v>
      </c>
      <c r="H809" s="17">
        <v>0.11311594365673</v>
      </c>
      <c r="I809" s="17">
        <v>0.111697066196435</v>
      </c>
      <c r="J809" s="17">
        <v>8.5968854321497007E-2</v>
      </c>
      <c r="K809" s="17">
        <v>3.8447321040048797E-2</v>
      </c>
      <c r="L809" s="17">
        <v>5.3022844719219302E-2</v>
      </c>
      <c r="M809" s="17"/>
      <c r="N809" s="17">
        <v>8.0029206092059602E-2</v>
      </c>
      <c r="O809" s="17">
        <v>7.8960426981551396E-2</v>
      </c>
      <c r="P809" s="17">
        <v>0.103981930931586</v>
      </c>
      <c r="Q809" s="17">
        <v>8.8187313160656006E-2</v>
      </c>
      <c r="R809" s="17"/>
      <c r="S809" s="17">
        <v>7.9172305767759493E-2</v>
      </c>
      <c r="T809" s="17">
        <v>8.6345175331191903E-2</v>
      </c>
      <c r="U809" s="17">
        <v>7.2624101209219402E-2</v>
      </c>
      <c r="V809" s="17">
        <v>9.73475483336185E-2</v>
      </c>
      <c r="W809" s="17">
        <v>9.4111579692637504E-2</v>
      </c>
      <c r="X809" s="17">
        <v>0.13027475273309699</v>
      </c>
      <c r="Y809" s="17">
        <v>9.7872434182981E-2</v>
      </c>
      <c r="Z809" s="17">
        <v>8.4258846403854795E-2</v>
      </c>
      <c r="AA809" s="17">
        <v>6.9916628646902707E-2</v>
      </c>
      <c r="AB809" s="17">
        <v>8.73202211792935E-2</v>
      </c>
      <c r="AC809" s="17">
        <v>6.9767569171778301E-2</v>
      </c>
      <c r="AD809" s="17">
        <v>5.6211733138304E-2</v>
      </c>
      <c r="AE809" s="17"/>
      <c r="AF809" s="17">
        <v>8.4989197611995193E-2</v>
      </c>
      <c r="AG809" s="17">
        <v>9.0644075881304895E-2</v>
      </c>
      <c r="AH809" s="17"/>
      <c r="AI809" s="17">
        <v>9.1962190204125799E-2</v>
      </c>
      <c r="AJ809" s="17">
        <v>8.4693963115638399E-2</v>
      </c>
      <c r="AK809" s="17"/>
      <c r="AL809" s="17">
        <v>8.5618025671694103E-2</v>
      </c>
      <c r="AM809" s="17">
        <v>8.7460434083642E-2</v>
      </c>
      <c r="AN809" s="17"/>
      <c r="AO809" s="17">
        <v>8.56816635253419E-2</v>
      </c>
      <c r="AP809" s="17">
        <v>8.7238853638972297E-2</v>
      </c>
      <c r="AQ809" s="17"/>
      <c r="AR809" s="17">
        <v>9.3312624555677501E-2</v>
      </c>
      <c r="AS809" s="17">
        <v>8.9757051094114207E-2</v>
      </c>
      <c r="AT809" s="17">
        <v>9.4560124506870999E-2</v>
      </c>
      <c r="AU809" s="17">
        <v>5.1467685036060001E-2</v>
      </c>
    </row>
    <row r="810" spans="2:47" x14ac:dyDescent="0.3">
      <c r="B810" t="s">
        <v>326</v>
      </c>
      <c r="C810" s="17">
        <v>0.20030290462557299</v>
      </c>
      <c r="D810" s="17">
        <v>0.20727699552055101</v>
      </c>
      <c r="E810" s="17">
        <v>0.19351464127361301</v>
      </c>
      <c r="F810" s="17"/>
      <c r="G810" s="17">
        <v>0.204548494767295</v>
      </c>
      <c r="H810" s="17">
        <v>0.22179535424177199</v>
      </c>
      <c r="I810" s="17">
        <v>0.24535706544896599</v>
      </c>
      <c r="J810" s="17">
        <v>0.21577150618694499</v>
      </c>
      <c r="K810" s="17">
        <v>0.178032479776606</v>
      </c>
      <c r="L810" s="17">
        <v>0.14579438077200399</v>
      </c>
      <c r="M810" s="17"/>
      <c r="N810" s="17">
        <v>0.17644214592681601</v>
      </c>
      <c r="O810" s="17">
        <v>0.20912631292499301</v>
      </c>
      <c r="P810" s="17">
        <v>0.222890373493044</v>
      </c>
      <c r="Q810" s="17">
        <v>0.195563558755112</v>
      </c>
      <c r="R810" s="17"/>
      <c r="S810" s="17">
        <v>0.22457191755759801</v>
      </c>
      <c r="T810" s="17">
        <v>0.20653668718387899</v>
      </c>
      <c r="U810" s="17">
        <v>0.21989260602246399</v>
      </c>
      <c r="V810" s="17">
        <v>0.245818158174051</v>
      </c>
      <c r="W810" s="17">
        <v>0.17430527110241201</v>
      </c>
      <c r="X810" s="17">
        <v>0.196917345769314</v>
      </c>
      <c r="Y810" s="17">
        <v>0.189930478422978</v>
      </c>
      <c r="Z810" s="17">
        <v>0.16851879636563499</v>
      </c>
      <c r="AA810" s="17">
        <v>0.15782649571945001</v>
      </c>
      <c r="AB810" s="17">
        <v>0.19016232409348599</v>
      </c>
      <c r="AC810" s="17">
        <v>0.19695496030295201</v>
      </c>
      <c r="AD810" s="17">
        <v>0.203645389569795</v>
      </c>
      <c r="AE810" s="17"/>
      <c r="AF810" s="17">
        <v>0.19440534983278901</v>
      </c>
      <c r="AG810" s="17">
        <v>0.20873475151986901</v>
      </c>
      <c r="AH810" s="17"/>
      <c r="AI810" s="17">
        <v>0.20367089311339501</v>
      </c>
      <c r="AJ810" s="17">
        <v>0.19862172160856501</v>
      </c>
      <c r="AK810" s="17"/>
      <c r="AL810" s="17">
        <v>0.206375273413308</v>
      </c>
      <c r="AM810" s="17">
        <v>0.19889671856733801</v>
      </c>
      <c r="AN810" s="17"/>
      <c r="AO810" s="17">
        <v>0.20118134110046099</v>
      </c>
      <c r="AP810" s="17">
        <v>0.20022633834467801</v>
      </c>
      <c r="AQ810" s="17"/>
      <c r="AR810" s="17">
        <v>0.22826681309230001</v>
      </c>
      <c r="AS810" s="17">
        <v>0.21561465212073</v>
      </c>
      <c r="AT810" s="17">
        <v>0.197186240157114</v>
      </c>
      <c r="AU810" s="17">
        <v>0.11014811990161601</v>
      </c>
    </row>
    <row r="811" spans="2:47" x14ac:dyDescent="0.3">
      <c r="B811" t="s">
        <v>327</v>
      </c>
      <c r="C811" s="17">
        <v>4.4792226642364298E-2</v>
      </c>
      <c r="D811" s="17">
        <v>5.0804664961054798E-2</v>
      </c>
      <c r="E811" s="17">
        <v>3.8473319479771402E-2</v>
      </c>
      <c r="F811" s="17"/>
      <c r="G811" s="17">
        <v>2.0785903987346799E-2</v>
      </c>
      <c r="H811" s="17">
        <v>5.1931138577295498E-2</v>
      </c>
      <c r="I811" s="17">
        <v>3.9075867996199901E-2</v>
      </c>
      <c r="J811" s="17">
        <v>3.6384580053632598E-2</v>
      </c>
      <c r="K811" s="17">
        <v>5.3744400669426297E-2</v>
      </c>
      <c r="L811" s="17">
        <v>6.03467284582812E-2</v>
      </c>
      <c r="M811" s="17"/>
      <c r="N811" s="17">
        <v>5.3546543700433699E-2</v>
      </c>
      <c r="O811" s="17">
        <v>3.5295223511179898E-2</v>
      </c>
      <c r="P811" s="17">
        <v>4.8017761878079601E-2</v>
      </c>
      <c r="Q811" s="17">
        <v>4.21090841678049E-2</v>
      </c>
      <c r="R811" s="17"/>
      <c r="S811" s="17">
        <v>5.11168788664653E-2</v>
      </c>
      <c r="T811" s="17">
        <v>4.1151497998840901E-2</v>
      </c>
      <c r="U811" s="17">
        <v>4.1111728824054297E-2</v>
      </c>
      <c r="V811" s="17">
        <v>3.3213537479771502E-2</v>
      </c>
      <c r="W811" s="17">
        <v>2.69798050867327E-2</v>
      </c>
      <c r="X811" s="17">
        <v>3.83138413590529E-2</v>
      </c>
      <c r="Y811" s="17">
        <v>4.6649097092040098E-2</v>
      </c>
      <c r="Z811" s="17">
        <v>4.4792824934013299E-2</v>
      </c>
      <c r="AA811" s="17">
        <v>5.8082908714205503E-2</v>
      </c>
      <c r="AB811" s="17">
        <v>5.1761350215827402E-2</v>
      </c>
      <c r="AC811" s="17">
        <v>4.8654342152984503E-2</v>
      </c>
      <c r="AD811" s="17">
        <v>5.5584124488906303E-2</v>
      </c>
      <c r="AE811" s="17"/>
      <c r="AF811" s="17">
        <v>4.6112125145108901E-2</v>
      </c>
      <c r="AG811" s="17">
        <v>4.2487234069337999E-2</v>
      </c>
      <c r="AH811" s="17"/>
      <c r="AI811" s="17">
        <v>5.2618281605632297E-2</v>
      </c>
      <c r="AJ811" s="17">
        <v>4.0885731491921297E-2</v>
      </c>
      <c r="AK811" s="17"/>
      <c r="AL811" s="17">
        <v>4.0880767657700198E-2</v>
      </c>
      <c r="AM811" s="17">
        <v>4.5698008106544001E-2</v>
      </c>
      <c r="AN811" s="17"/>
      <c r="AO811" s="17">
        <v>6.6564558422180398E-2</v>
      </c>
      <c r="AP811" s="17">
        <v>4.2894506638190201E-2</v>
      </c>
      <c r="AQ811" s="17"/>
      <c r="AR811" s="17">
        <v>3.9495563015849E-2</v>
      </c>
      <c r="AS811" s="17">
        <v>4.58142423639364E-2</v>
      </c>
      <c r="AT811" s="17">
        <v>5.4057447622666101E-2</v>
      </c>
      <c r="AU811" s="17">
        <v>3.7035104055879502E-2</v>
      </c>
    </row>
    <row r="812" spans="2:47" x14ac:dyDescent="0.3">
      <c r="B812" t="s">
        <v>328</v>
      </c>
      <c r="C812" s="17">
        <v>2.20258450813661E-2</v>
      </c>
      <c r="D812" s="17">
        <v>3.3286721014436402E-2</v>
      </c>
      <c r="E812" s="17">
        <v>1.11366908210232E-2</v>
      </c>
      <c r="F812" s="17"/>
      <c r="G812" s="17">
        <v>4.7638570975208801E-2</v>
      </c>
      <c r="H812" s="17">
        <v>3.9422776553302702E-2</v>
      </c>
      <c r="I812" s="17">
        <v>2.2369654497140502E-2</v>
      </c>
      <c r="J812" s="17">
        <v>1.8348901272238299E-2</v>
      </c>
      <c r="K812" s="17">
        <v>9.9201936317749404E-3</v>
      </c>
      <c r="L812" s="17">
        <v>1.7625701049000699E-3</v>
      </c>
      <c r="M812" s="17"/>
      <c r="N812" s="17">
        <v>9.9314833333174497E-3</v>
      </c>
      <c r="O812" s="17">
        <v>2.2291863414309401E-2</v>
      </c>
      <c r="P812" s="17">
        <v>2.1559600223228101E-2</v>
      </c>
      <c r="Q812" s="17">
        <v>3.4669802795912003E-2</v>
      </c>
      <c r="R812" s="17"/>
      <c r="S812" s="17">
        <v>2.3464047394872799E-2</v>
      </c>
      <c r="T812" s="17">
        <v>1.3832941778387901E-2</v>
      </c>
      <c r="U812" s="17">
        <v>1.6172000016776902E-2</v>
      </c>
      <c r="V812" s="17">
        <v>2.69341464266349E-2</v>
      </c>
      <c r="W812" s="17">
        <v>2.73834525368611E-2</v>
      </c>
      <c r="X812" s="17">
        <v>2.3335567722387901E-2</v>
      </c>
      <c r="Y812" s="17">
        <v>0</v>
      </c>
      <c r="Z812" s="17">
        <v>2.6838030677014402E-2</v>
      </c>
      <c r="AA812" s="17">
        <v>3.0836012662457599E-2</v>
      </c>
      <c r="AB812" s="17">
        <v>2.6779512432320102E-2</v>
      </c>
      <c r="AC812" s="17">
        <v>3.5246706147794703E-2</v>
      </c>
      <c r="AD812" s="17">
        <v>1.91538824040756E-2</v>
      </c>
      <c r="AE812" s="17"/>
      <c r="AF812" s="17">
        <v>2.00160442923174E-2</v>
      </c>
      <c r="AG812" s="17">
        <v>2.4875428909222601E-2</v>
      </c>
      <c r="AH812" s="17"/>
      <c r="AI812" s="17">
        <v>2.40610334879208E-2</v>
      </c>
      <c r="AJ812" s="17">
        <v>2.1009949629857E-2</v>
      </c>
      <c r="AK812" s="17"/>
      <c r="AL812" s="17">
        <v>2.7145738638634301E-2</v>
      </c>
      <c r="AM812" s="17">
        <v>2.0840224907173101E-2</v>
      </c>
      <c r="AN812" s="17"/>
      <c r="AO812" s="17">
        <v>2.1009920814651799E-2</v>
      </c>
      <c r="AP812" s="17">
        <v>2.21143950733085E-2</v>
      </c>
      <c r="AQ812" s="17"/>
      <c r="AR812" s="17">
        <v>3.1076049662477099E-2</v>
      </c>
      <c r="AS812" s="17">
        <v>8.4400779870353795E-3</v>
      </c>
      <c r="AT812" s="17">
        <v>1.8968592039404601E-2</v>
      </c>
      <c r="AU812" s="17">
        <v>2.90568761269656E-2</v>
      </c>
    </row>
    <row r="813" spans="2:47" x14ac:dyDescent="0.3">
      <c r="B813" t="s">
        <v>329</v>
      </c>
      <c r="C813" s="17">
        <v>7.9278936779513004E-2</v>
      </c>
      <c r="D813" s="17">
        <v>6.7488686148876598E-2</v>
      </c>
      <c r="E813" s="17">
        <v>9.1069510838832399E-2</v>
      </c>
      <c r="F813" s="17"/>
      <c r="G813" s="17">
        <v>6.4022034465564398E-2</v>
      </c>
      <c r="H813" s="17">
        <v>8.0278541060081796E-2</v>
      </c>
      <c r="I813" s="17">
        <v>5.8780053597441997E-2</v>
      </c>
      <c r="J813" s="17">
        <v>8.2857931630410595E-2</v>
      </c>
      <c r="K813" s="17">
        <v>8.7454738406349403E-2</v>
      </c>
      <c r="L813" s="17">
        <v>9.6853729117036505E-2</v>
      </c>
      <c r="M813" s="17"/>
      <c r="N813" s="17">
        <v>9.7364131108739704E-2</v>
      </c>
      <c r="O813" s="17">
        <v>7.8649692426876097E-2</v>
      </c>
      <c r="P813" s="17">
        <v>5.9651840163935897E-2</v>
      </c>
      <c r="Q813" s="17">
        <v>7.8805802399077293E-2</v>
      </c>
      <c r="R813" s="17"/>
      <c r="S813" s="17">
        <v>6.8977342552905899E-2</v>
      </c>
      <c r="T813" s="17">
        <v>0.10150008240007199</v>
      </c>
      <c r="U813" s="17">
        <v>9.1939891773724594E-2</v>
      </c>
      <c r="V813" s="17">
        <v>8.4947272197357399E-2</v>
      </c>
      <c r="W813" s="17">
        <v>7.1285067479956998E-2</v>
      </c>
      <c r="X813" s="17">
        <v>3.2658414317245497E-2</v>
      </c>
      <c r="Y813" s="17">
        <v>8.94008479708637E-2</v>
      </c>
      <c r="Z813" s="17">
        <v>9.2383681706480397E-2</v>
      </c>
      <c r="AA813" s="17">
        <v>9.2237367354279301E-2</v>
      </c>
      <c r="AB813" s="17">
        <v>8.1331463591579195E-2</v>
      </c>
      <c r="AC813" s="17">
        <v>6.3538687912887207E-2</v>
      </c>
      <c r="AD813" s="17">
        <v>6.6798585541079605E-2</v>
      </c>
      <c r="AE813" s="17"/>
      <c r="AF813" s="17">
        <v>8.5156063072734794E-2</v>
      </c>
      <c r="AG813" s="17">
        <v>7.21108918972415E-2</v>
      </c>
      <c r="AH813" s="17"/>
      <c r="AI813" s="17">
        <v>8.3676665410468296E-2</v>
      </c>
      <c r="AJ813" s="17">
        <v>7.7083743204918204E-2</v>
      </c>
      <c r="AK813" s="17"/>
      <c r="AL813" s="17">
        <v>8.0544208731817404E-2</v>
      </c>
      <c r="AM813" s="17">
        <v>7.8985936166177398E-2</v>
      </c>
      <c r="AN813" s="17"/>
      <c r="AO813" s="17">
        <v>8.0424915900913801E-2</v>
      </c>
      <c r="AP813" s="17">
        <v>7.9179050946197496E-2</v>
      </c>
      <c r="AQ813" s="17"/>
      <c r="AR813" s="17">
        <v>8.5125476829282204E-2</v>
      </c>
      <c r="AS813" s="17">
        <v>7.5186081494307305E-2</v>
      </c>
      <c r="AT813" s="17">
        <v>7.5289438114037294E-2</v>
      </c>
      <c r="AU813" s="17">
        <v>7.9950541552773605E-2</v>
      </c>
    </row>
    <row r="814" spans="2:47" x14ac:dyDescent="0.3">
      <c r="B814" t="s">
        <v>330</v>
      </c>
      <c r="C814" s="17">
        <v>7.4580009927004795E-2</v>
      </c>
      <c r="D814" s="17">
        <v>5.2723774066880703E-2</v>
      </c>
      <c r="E814" s="17">
        <v>9.6161343807660907E-2</v>
      </c>
      <c r="F814" s="17"/>
      <c r="G814" s="17">
        <v>0.12672598501417001</v>
      </c>
      <c r="H814" s="17">
        <v>8.6236067853320206E-2</v>
      </c>
      <c r="I814" s="17">
        <v>7.4775131847784407E-2</v>
      </c>
      <c r="J814" s="17">
        <v>6.8964944865716402E-2</v>
      </c>
      <c r="K814" s="17">
        <v>5.8059420139677603E-2</v>
      </c>
      <c r="L814" s="17">
        <v>4.60697055260888E-2</v>
      </c>
      <c r="M814" s="17"/>
      <c r="N814" s="17">
        <v>8.1506775563049194E-2</v>
      </c>
      <c r="O814" s="17">
        <v>7.5657757032489503E-2</v>
      </c>
      <c r="P814" s="17">
        <v>6.8513278023799806E-2</v>
      </c>
      <c r="Q814" s="17">
        <v>7.1547272953929597E-2</v>
      </c>
      <c r="R814" s="17"/>
      <c r="S814" s="17">
        <v>8.9847862323566605E-2</v>
      </c>
      <c r="T814" s="17">
        <v>7.9516775080574004E-2</v>
      </c>
      <c r="U814" s="17">
        <v>5.9115317583221798E-2</v>
      </c>
      <c r="V814" s="17">
        <v>5.0272892203207097E-2</v>
      </c>
      <c r="W814" s="17">
        <v>8.09051339222156E-2</v>
      </c>
      <c r="X814" s="17">
        <v>9.6944635570782603E-2</v>
      </c>
      <c r="Y814" s="17">
        <v>6.9745148271752294E-2</v>
      </c>
      <c r="Z814" s="17">
        <v>0.113211782866228</v>
      </c>
      <c r="AA814" s="17">
        <v>7.0963661987389307E-2</v>
      </c>
      <c r="AB814" s="17">
        <v>5.7767750075727001E-2</v>
      </c>
      <c r="AC814" s="17">
        <v>4.8818531566584E-2</v>
      </c>
      <c r="AD814" s="17">
        <v>8.2380888792888393E-2</v>
      </c>
      <c r="AE814" s="17"/>
      <c r="AF814" s="17">
        <v>6.9725409818697806E-2</v>
      </c>
      <c r="AG814" s="17">
        <v>8.1636370824832702E-2</v>
      </c>
      <c r="AH814" s="17"/>
      <c r="AI814" s="17">
        <v>7.2879666207541702E-2</v>
      </c>
      <c r="AJ814" s="17">
        <v>7.5428762526538698E-2</v>
      </c>
      <c r="AK814" s="17"/>
      <c r="AL814" s="17">
        <v>8.3644329577305096E-2</v>
      </c>
      <c r="AM814" s="17">
        <v>7.2480974053988706E-2</v>
      </c>
      <c r="AN814" s="17"/>
      <c r="AO814" s="17">
        <v>6.1214186357525603E-2</v>
      </c>
      <c r="AP814" s="17">
        <v>7.5745001854216606E-2</v>
      </c>
      <c r="AQ814" s="17"/>
      <c r="AR814" s="17">
        <v>0.10522854721988099</v>
      </c>
      <c r="AS814" s="17">
        <v>5.4292131038394503E-2</v>
      </c>
      <c r="AT814" s="17">
        <v>7.1139954220579601E-2</v>
      </c>
      <c r="AU814" s="17">
        <v>3.9677781561497302E-2</v>
      </c>
    </row>
    <row r="815" spans="2:47" x14ac:dyDescent="0.3">
      <c r="B815" t="s">
        <v>331</v>
      </c>
      <c r="C815" s="17">
        <v>0.21688185036076299</v>
      </c>
      <c r="D815" s="17">
        <v>0.226209088771544</v>
      </c>
      <c r="E815" s="17">
        <v>0.20821549359092401</v>
      </c>
      <c r="F815" s="17"/>
      <c r="G815" s="17">
        <v>0.113960782755159</v>
      </c>
      <c r="H815" s="17">
        <v>0.147776672689616</v>
      </c>
      <c r="I815" s="17">
        <v>0.216799487496521</v>
      </c>
      <c r="J815" s="17">
        <v>0.20542441893550001</v>
      </c>
      <c r="K815" s="17">
        <v>0.269420904484242</v>
      </c>
      <c r="L815" s="17">
        <v>0.31524731878678403</v>
      </c>
      <c r="M815" s="17"/>
      <c r="N815" s="17">
        <v>0.20669116020577799</v>
      </c>
      <c r="O815" s="17">
        <v>0.23961038255332601</v>
      </c>
      <c r="P815" s="17">
        <v>0.20069321306509399</v>
      </c>
      <c r="Q815" s="17">
        <v>0.218517678521672</v>
      </c>
      <c r="R815" s="17"/>
      <c r="S815" s="17">
        <v>0.16227298967166101</v>
      </c>
      <c r="T815" s="17">
        <v>0.21350105562574301</v>
      </c>
      <c r="U815" s="17">
        <v>0.23264819399109199</v>
      </c>
      <c r="V815" s="17">
        <v>0.20624694669090801</v>
      </c>
      <c r="W815" s="17">
        <v>0.20601379693381899</v>
      </c>
      <c r="X815" s="17">
        <v>0.217596561483312</v>
      </c>
      <c r="Y815" s="17">
        <v>0.228742353802763</v>
      </c>
      <c r="Z815" s="17">
        <v>0.18891563554951599</v>
      </c>
      <c r="AA815" s="17">
        <v>0.23148744179586001</v>
      </c>
      <c r="AB815" s="17">
        <v>0.23901538086101301</v>
      </c>
      <c r="AC815" s="17">
        <v>0.32938875000288798</v>
      </c>
      <c r="AD815" s="17">
        <v>0.197472702642183</v>
      </c>
      <c r="AE815" s="17"/>
      <c r="AF815" s="17">
        <v>0.220697669894031</v>
      </c>
      <c r="AG815" s="17">
        <v>0.21097621925386101</v>
      </c>
      <c r="AH815" s="17"/>
      <c r="AI815" s="17">
        <v>0.19380577494281701</v>
      </c>
      <c r="AJ815" s="17">
        <v>0.22840062669629499</v>
      </c>
      <c r="AK815" s="17"/>
      <c r="AL815" s="17">
        <v>0.19027348641254399</v>
      </c>
      <c r="AM815" s="17">
        <v>0.22304358258164</v>
      </c>
      <c r="AN815" s="17"/>
      <c r="AO815" s="17">
        <v>0.182855002219169</v>
      </c>
      <c r="AP815" s="17">
        <v>0.21984769853221001</v>
      </c>
      <c r="AQ815" s="17"/>
      <c r="AR815" s="17">
        <v>0.121717877645838</v>
      </c>
      <c r="AS815" s="17">
        <v>0.21756653981066301</v>
      </c>
      <c r="AT815" s="17">
        <v>0.23701859514082599</v>
      </c>
      <c r="AU815" s="17">
        <v>0.41288655430319998</v>
      </c>
    </row>
    <row r="816" spans="2:47" x14ac:dyDescent="0.3">
      <c r="B816" t="s">
        <v>155</v>
      </c>
      <c r="C816" s="17">
        <v>4.2615783166790697E-2</v>
      </c>
      <c r="D816" s="17">
        <v>4.0709384495669299E-2</v>
      </c>
      <c r="E816" s="17">
        <v>4.4174803373131802E-2</v>
      </c>
      <c r="F816" s="17"/>
      <c r="G816" s="17">
        <v>2.4071224641354E-2</v>
      </c>
      <c r="H816" s="17">
        <v>2.4653470258039299E-2</v>
      </c>
      <c r="I816" s="17">
        <v>2.9776912705858902E-2</v>
      </c>
      <c r="J816" s="17">
        <v>4.6621542598158497E-2</v>
      </c>
      <c r="K816" s="17">
        <v>5.8081174388007001E-2</v>
      </c>
      <c r="L816" s="17">
        <v>6.6305326320624594E-2</v>
      </c>
      <c r="M816" s="17"/>
      <c r="N816" s="17">
        <v>4.3582054100317097E-2</v>
      </c>
      <c r="O816" s="17">
        <v>4.60166713417536E-2</v>
      </c>
      <c r="P816" s="17">
        <v>3.1769844868436502E-2</v>
      </c>
      <c r="Q816" s="17">
        <v>4.7247188273887498E-2</v>
      </c>
      <c r="R816" s="17"/>
      <c r="S816" s="17">
        <v>3.8094118950848702E-2</v>
      </c>
      <c r="T816" s="17">
        <v>3.4276897475192102E-2</v>
      </c>
      <c r="U816" s="17">
        <v>5.1855099164662702E-2</v>
      </c>
      <c r="V816" s="17">
        <v>3.5426580715630603E-2</v>
      </c>
      <c r="W816" s="17">
        <v>5.0106287811580101E-2</v>
      </c>
      <c r="X816" s="17">
        <v>4.5348392638639101E-2</v>
      </c>
      <c r="Y816" s="17">
        <v>5.8885822797120298E-2</v>
      </c>
      <c r="Z816" s="17">
        <v>3.3454811402703198E-2</v>
      </c>
      <c r="AA816" s="17">
        <v>4.5142183330335102E-2</v>
      </c>
      <c r="AB816" s="17">
        <v>4.4923524361662102E-2</v>
      </c>
      <c r="AC816" s="17">
        <v>4.4764003648551598E-2</v>
      </c>
      <c r="AD816" s="17">
        <v>2.01484110499798E-2</v>
      </c>
      <c r="AE816" s="17"/>
      <c r="AF816" s="17">
        <v>4.4035917514205998E-2</v>
      </c>
      <c r="AG816" s="17">
        <v>3.9424581029429799E-2</v>
      </c>
      <c r="AH816" s="17"/>
      <c r="AI816" s="17">
        <v>3.8322279034775801E-2</v>
      </c>
      <c r="AJ816" s="17">
        <v>4.4758951487080603E-2</v>
      </c>
      <c r="AK816" s="17"/>
      <c r="AL816" s="17">
        <v>5.2208271387820498E-2</v>
      </c>
      <c r="AM816" s="17">
        <v>4.0394438635239602E-2</v>
      </c>
      <c r="AN816" s="17"/>
      <c r="AO816" s="17">
        <v>3.4782185764886203E-2</v>
      </c>
      <c r="AP816" s="17">
        <v>4.3298575191300599E-2</v>
      </c>
      <c r="AQ816" s="17"/>
      <c r="AR816" s="17">
        <v>1.3164005601174001E-2</v>
      </c>
      <c r="AS816" s="17">
        <v>5.3140194631671002E-2</v>
      </c>
      <c r="AT816" s="17">
        <v>4.7795340956464698E-2</v>
      </c>
      <c r="AU816" s="17">
        <v>8.7704650750697805E-2</v>
      </c>
    </row>
    <row r="817" spans="2:47" x14ac:dyDescent="0.3"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  <c r="AB817" s="17"/>
      <c r="AC817" s="17"/>
      <c r="AD817" s="17"/>
      <c r="AE817" s="17"/>
      <c r="AF817" s="17"/>
      <c r="AG817" s="17"/>
      <c r="AH817" s="17"/>
      <c r="AI817" s="17"/>
      <c r="AJ817" s="17"/>
      <c r="AK817" s="17"/>
      <c r="AL817" s="17"/>
      <c r="AM817" s="17"/>
      <c r="AN817" s="17"/>
      <c r="AO817" s="17"/>
      <c r="AP817" s="17"/>
      <c r="AQ817" s="17"/>
      <c r="AR817" s="17"/>
      <c r="AS817" s="17"/>
      <c r="AT817" s="17"/>
      <c r="AU817" s="17"/>
    </row>
    <row r="818" spans="2:47" x14ac:dyDescent="0.3">
      <c r="B818" s="6" t="s">
        <v>336</v>
      </c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  <c r="AB818" s="17"/>
      <c r="AC818" s="17"/>
      <c r="AD818" s="17"/>
      <c r="AE818" s="17"/>
      <c r="AF818" s="17"/>
      <c r="AG818" s="17"/>
      <c r="AH818" s="17"/>
      <c r="AI818" s="17"/>
      <c r="AJ818" s="17"/>
      <c r="AK818" s="17"/>
      <c r="AL818" s="17"/>
      <c r="AM818" s="17"/>
      <c r="AN818" s="17"/>
      <c r="AO818" s="17"/>
      <c r="AP818" s="17"/>
      <c r="AQ818" s="17"/>
      <c r="AR818" s="17"/>
      <c r="AS818" s="17"/>
      <c r="AT818" s="17"/>
      <c r="AU818" s="17"/>
    </row>
    <row r="819" spans="2:47" x14ac:dyDescent="0.3">
      <c r="B819" s="24" t="s">
        <v>71</v>
      </c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  <c r="AC819" s="17"/>
      <c r="AD819" s="17"/>
      <c r="AE819" s="17"/>
      <c r="AF819" s="17"/>
      <c r="AG819" s="17"/>
      <c r="AH819" s="17"/>
      <c r="AI819" s="17"/>
      <c r="AJ819" s="17"/>
      <c r="AK819" s="17"/>
      <c r="AL819" s="17"/>
      <c r="AM819" s="17"/>
      <c r="AN819" s="17"/>
      <c r="AO819" s="17"/>
      <c r="AP819" s="17"/>
      <c r="AQ819" s="17"/>
      <c r="AR819" s="17"/>
      <c r="AS819" s="17"/>
      <c r="AT819" s="17"/>
      <c r="AU819" s="17"/>
    </row>
    <row r="820" spans="2:47" x14ac:dyDescent="0.3">
      <c r="B820" t="s">
        <v>322</v>
      </c>
      <c r="C820" s="17">
        <v>3.6205267830413002E-2</v>
      </c>
      <c r="D820" s="17">
        <v>4.3670910373355701E-2</v>
      </c>
      <c r="E820" s="17">
        <v>2.90682890600188E-2</v>
      </c>
      <c r="F820" s="17"/>
      <c r="G820" s="17">
        <v>6.2490652271781098E-2</v>
      </c>
      <c r="H820" s="17">
        <v>4.0647236110287102E-2</v>
      </c>
      <c r="I820" s="17">
        <v>3.8079175633098303E-2</v>
      </c>
      <c r="J820" s="17">
        <v>3.0548527641887601E-2</v>
      </c>
      <c r="K820" s="17">
        <v>3.1125515605873601E-2</v>
      </c>
      <c r="L820" s="17">
        <v>2.1670794596255601E-2</v>
      </c>
      <c r="M820" s="17"/>
      <c r="N820" s="17">
        <v>3.5648632684938501E-2</v>
      </c>
      <c r="O820" s="17">
        <v>3.5599066974506002E-2</v>
      </c>
      <c r="P820" s="17">
        <v>3.5248515254831497E-2</v>
      </c>
      <c r="Q820" s="17">
        <v>3.7930507272698401E-2</v>
      </c>
      <c r="R820" s="17"/>
      <c r="S820" s="17">
        <v>4.3757289376411899E-2</v>
      </c>
      <c r="T820" s="17">
        <v>2.4259786188238101E-2</v>
      </c>
      <c r="U820" s="17">
        <v>4.0822396746265199E-2</v>
      </c>
      <c r="V820" s="17">
        <v>2.7108479352102598E-2</v>
      </c>
      <c r="W820" s="17">
        <v>4.9565441734151498E-2</v>
      </c>
      <c r="X820" s="17">
        <v>3.5998040141949697E-2</v>
      </c>
      <c r="Y820" s="17">
        <v>4.8139673435367E-2</v>
      </c>
      <c r="Z820" s="17">
        <v>1.5325630237308501E-2</v>
      </c>
      <c r="AA820" s="17">
        <v>3.5414753291613997E-2</v>
      </c>
      <c r="AB820" s="17">
        <v>3.5115034147727403E-2</v>
      </c>
      <c r="AC820" s="17">
        <v>4.9609427014090803E-2</v>
      </c>
      <c r="AD820" s="17">
        <v>1.6958464779840799E-2</v>
      </c>
      <c r="AE820" s="17"/>
      <c r="AF820" s="17">
        <v>3.6161055262930598E-2</v>
      </c>
      <c r="AG820" s="17">
        <v>3.6557524220856799E-2</v>
      </c>
      <c r="AH820" s="17"/>
      <c r="AI820" s="17">
        <v>4.0211123610096801E-2</v>
      </c>
      <c r="AJ820" s="17">
        <v>3.4205683589035002E-2</v>
      </c>
      <c r="AK820" s="17"/>
      <c r="AL820" s="17">
        <v>2.5487560344547501E-2</v>
      </c>
      <c r="AM820" s="17">
        <v>3.8687180798760303E-2</v>
      </c>
      <c r="AN820" s="17"/>
      <c r="AO820" s="17">
        <v>5.8465264051213502E-2</v>
      </c>
      <c r="AP820" s="17">
        <v>3.4265042017750401E-2</v>
      </c>
      <c r="AQ820" s="17"/>
      <c r="AR820" s="17">
        <v>4.2231630039300902E-2</v>
      </c>
      <c r="AS820" s="17">
        <v>4.0462722236873E-2</v>
      </c>
      <c r="AT820" s="17">
        <v>2.5992400171218798E-2</v>
      </c>
      <c r="AU820" s="17">
        <v>3.5008799184469898E-2</v>
      </c>
    </row>
    <row r="821" spans="2:47" x14ac:dyDescent="0.3">
      <c r="B821" t="s">
        <v>323</v>
      </c>
      <c r="C821" s="17">
        <v>2.26998954790502E-2</v>
      </c>
      <c r="D821" s="17">
        <v>3.4405500660016797E-2</v>
      </c>
      <c r="E821" s="17">
        <v>1.1379947162143401E-2</v>
      </c>
      <c r="F821" s="17"/>
      <c r="G821" s="17">
        <v>3.8057788976035602E-2</v>
      </c>
      <c r="H821" s="17">
        <v>2.8493819952929999E-2</v>
      </c>
      <c r="I821" s="17">
        <v>2.5332762779680999E-2</v>
      </c>
      <c r="J821" s="17">
        <v>2.0149895715995299E-2</v>
      </c>
      <c r="K821" s="17">
        <v>1.9171933134473601E-2</v>
      </c>
      <c r="L821" s="17">
        <v>1.01243554610062E-2</v>
      </c>
      <c r="M821" s="17"/>
      <c r="N821" s="17">
        <v>2.2645177345791301E-2</v>
      </c>
      <c r="O821" s="17">
        <v>1.6948479666540998E-2</v>
      </c>
      <c r="P821" s="17">
        <v>3.06085198818766E-2</v>
      </c>
      <c r="Q821" s="17">
        <v>2.2112295114571402E-2</v>
      </c>
      <c r="R821" s="17"/>
      <c r="S821" s="17">
        <v>2.1939417517183799E-2</v>
      </c>
      <c r="T821" s="17">
        <v>2.6221658155964798E-2</v>
      </c>
      <c r="U821" s="17">
        <v>2.0074390449134099E-2</v>
      </c>
      <c r="V821" s="17">
        <v>2.20691215707647E-2</v>
      </c>
      <c r="W821" s="17">
        <v>3.7961561456126898E-2</v>
      </c>
      <c r="X821" s="17">
        <v>1.8497963494180699E-2</v>
      </c>
      <c r="Y821" s="17">
        <v>7.03842079389576E-3</v>
      </c>
      <c r="Z821" s="17">
        <v>3.7070340813848697E-2</v>
      </c>
      <c r="AA821" s="17">
        <v>2.16222600253781E-2</v>
      </c>
      <c r="AB821" s="17">
        <v>3.0306749621025902E-2</v>
      </c>
      <c r="AC821" s="17">
        <v>1.88304388648598E-2</v>
      </c>
      <c r="AD821" s="17">
        <v>7.1813850424655001E-3</v>
      </c>
      <c r="AE821" s="17"/>
      <c r="AF821" s="17">
        <v>2.0175333571785699E-2</v>
      </c>
      <c r="AG821" s="17">
        <v>2.6239062610841399E-2</v>
      </c>
      <c r="AH821" s="17"/>
      <c r="AI821" s="17">
        <v>2.6369504738291E-2</v>
      </c>
      <c r="AJ821" s="17">
        <v>2.0868153836226502E-2</v>
      </c>
      <c r="AK821" s="17"/>
      <c r="AL821" s="17">
        <v>3.48107080088257E-2</v>
      </c>
      <c r="AM821" s="17">
        <v>1.9895379427971802E-2</v>
      </c>
      <c r="AN821" s="17"/>
      <c r="AO821" s="17">
        <v>3.7096426050552002E-2</v>
      </c>
      <c r="AP821" s="17">
        <v>2.14450650671064E-2</v>
      </c>
      <c r="AQ821" s="17"/>
      <c r="AR821" s="17">
        <v>2.7022896301968798E-2</v>
      </c>
      <c r="AS821" s="17">
        <v>1.5944527030887199E-2</v>
      </c>
      <c r="AT821" s="17">
        <v>1.6098562826507901E-2</v>
      </c>
      <c r="AU821" s="17">
        <v>3.7229233859474103E-2</v>
      </c>
    </row>
    <row r="822" spans="2:47" x14ac:dyDescent="0.3">
      <c r="B822" t="s">
        <v>324</v>
      </c>
      <c r="C822" s="17">
        <v>2.9479799376076199E-2</v>
      </c>
      <c r="D822" s="17">
        <v>3.1389870542614703E-2</v>
      </c>
      <c r="E822" s="17">
        <v>2.7730763728770799E-2</v>
      </c>
      <c r="F822" s="17"/>
      <c r="G822" s="17">
        <v>3.4188763160454202E-2</v>
      </c>
      <c r="H822" s="17">
        <v>3.9498635437017503E-2</v>
      </c>
      <c r="I822" s="17">
        <v>2.8992800583924599E-2</v>
      </c>
      <c r="J822" s="17">
        <v>2.5730858061121398E-2</v>
      </c>
      <c r="K822" s="17">
        <v>1.9112664693759999E-2</v>
      </c>
      <c r="L822" s="17">
        <v>2.8603114082457699E-2</v>
      </c>
      <c r="M822" s="17"/>
      <c r="N822" s="17">
        <v>2.5960467226270701E-2</v>
      </c>
      <c r="O822" s="17">
        <v>2.3842430198220198E-2</v>
      </c>
      <c r="P822" s="17">
        <v>3.4260330558293403E-2</v>
      </c>
      <c r="Q822" s="17">
        <v>3.4284171438151698E-2</v>
      </c>
      <c r="R822" s="17"/>
      <c r="S822" s="17">
        <v>2.1926015209958301E-2</v>
      </c>
      <c r="T822" s="17">
        <v>4.0478892762516198E-2</v>
      </c>
      <c r="U822" s="17">
        <v>2.6184540784540199E-2</v>
      </c>
      <c r="V822" s="17">
        <v>2.4041258172987998E-2</v>
      </c>
      <c r="W822" s="17">
        <v>3.6590031126061399E-2</v>
      </c>
      <c r="X822" s="17">
        <v>4.28064230988228E-2</v>
      </c>
      <c r="Y822" s="17">
        <v>2.3784791662884899E-2</v>
      </c>
      <c r="Z822" s="17">
        <v>1.17091155658752E-2</v>
      </c>
      <c r="AA822" s="17">
        <v>2.7861957070952001E-2</v>
      </c>
      <c r="AB822" s="17">
        <v>3.3337738254691197E-2</v>
      </c>
      <c r="AC822" s="17">
        <v>3.2524186632901103E-2</v>
      </c>
      <c r="AD822" s="17">
        <v>1.37544191195062E-2</v>
      </c>
      <c r="AE822" s="17"/>
      <c r="AF822" s="17">
        <v>3.1396892920085302E-2</v>
      </c>
      <c r="AG822" s="17">
        <v>2.67370418377431E-2</v>
      </c>
      <c r="AH822" s="17"/>
      <c r="AI822" s="17">
        <v>3.4689060887458198E-2</v>
      </c>
      <c r="AJ822" s="17">
        <v>2.6879516739790599E-2</v>
      </c>
      <c r="AK822" s="17"/>
      <c r="AL822" s="17">
        <v>3.6516792102577002E-2</v>
      </c>
      <c r="AM822" s="17">
        <v>2.7850234142177101E-2</v>
      </c>
      <c r="AN822" s="17"/>
      <c r="AO822" s="17">
        <v>3.30013636196375E-2</v>
      </c>
      <c r="AP822" s="17">
        <v>2.9172852789988199E-2</v>
      </c>
      <c r="AQ822" s="17"/>
      <c r="AR822" s="17">
        <v>3.9631156066195598E-2</v>
      </c>
      <c r="AS822" s="17">
        <v>3.1516914127536703E-2</v>
      </c>
      <c r="AT822" s="17">
        <v>1.81492753064353E-2</v>
      </c>
      <c r="AU822" s="17">
        <v>2.4071109904520799E-2</v>
      </c>
    </row>
    <row r="823" spans="2:47" x14ac:dyDescent="0.3">
      <c r="B823" t="s">
        <v>325</v>
      </c>
      <c r="C823" s="17">
        <v>1.7264948626051799E-2</v>
      </c>
      <c r="D823" s="17">
        <v>2.2972107572297399E-2</v>
      </c>
      <c r="E823" s="17">
        <v>1.1769407915961601E-2</v>
      </c>
      <c r="F823" s="17"/>
      <c r="G823" s="17">
        <v>3.3123248460294803E-2</v>
      </c>
      <c r="H823" s="17">
        <v>4.6830958352997297E-2</v>
      </c>
      <c r="I823" s="17">
        <v>1.38124729466137E-2</v>
      </c>
      <c r="J823" s="17">
        <v>5.6902655755718401E-3</v>
      </c>
      <c r="K823" s="17">
        <v>5.8399728717710396E-3</v>
      </c>
      <c r="L823" s="17">
        <v>2.6064809975928898E-3</v>
      </c>
      <c r="M823" s="17"/>
      <c r="N823" s="17">
        <v>1.76186226232324E-2</v>
      </c>
      <c r="O823" s="17">
        <v>1.13929511289076E-2</v>
      </c>
      <c r="P823" s="17">
        <v>2.6465601449967999E-2</v>
      </c>
      <c r="Q823" s="17">
        <v>1.51467629198569E-2</v>
      </c>
      <c r="R823" s="17"/>
      <c r="S823" s="17">
        <v>2.4605770105255598E-2</v>
      </c>
      <c r="T823" s="17">
        <v>9.6557963213967299E-3</v>
      </c>
      <c r="U823" s="17">
        <v>1.1042490682375001E-2</v>
      </c>
      <c r="V823" s="17">
        <v>1.36201046131983E-2</v>
      </c>
      <c r="W823" s="17">
        <v>2.0373003252341499E-2</v>
      </c>
      <c r="X823" s="17">
        <v>2.8150824786351301E-2</v>
      </c>
      <c r="Y823" s="17">
        <v>2.0717367067563899E-2</v>
      </c>
      <c r="Z823" s="17">
        <v>1.7120426067032301E-2</v>
      </c>
      <c r="AA823" s="17">
        <v>2.42190954602437E-2</v>
      </c>
      <c r="AB823" s="17">
        <v>1.1979120310503501E-2</v>
      </c>
      <c r="AC823" s="17">
        <v>0</v>
      </c>
      <c r="AD823" s="17">
        <v>1.3803454463449801E-2</v>
      </c>
      <c r="AE823" s="17"/>
      <c r="AF823" s="17">
        <v>1.5307526096972101E-2</v>
      </c>
      <c r="AG823" s="17">
        <v>2.0006327410372501E-2</v>
      </c>
      <c r="AH823" s="17"/>
      <c r="AI823" s="17">
        <v>2.2477043344413399E-2</v>
      </c>
      <c r="AJ823" s="17">
        <v>1.46632517511262E-2</v>
      </c>
      <c r="AK823" s="17"/>
      <c r="AL823" s="17">
        <v>2.5991273505148502E-2</v>
      </c>
      <c r="AM823" s="17">
        <v>1.5244182626232901E-2</v>
      </c>
      <c r="AN823" s="17"/>
      <c r="AO823" s="17">
        <v>1.9336438077294099E-2</v>
      </c>
      <c r="AP823" s="17">
        <v>1.7084393460449199E-2</v>
      </c>
      <c r="AQ823" s="17"/>
      <c r="AR823" s="17">
        <v>2.9998714430968701E-2</v>
      </c>
      <c r="AS823" s="17">
        <v>5.8899795659393597E-3</v>
      </c>
      <c r="AT823" s="17">
        <v>1.6847044564382799E-2</v>
      </c>
      <c r="AU823" s="17">
        <v>5.7309523252950002E-3</v>
      </c>
    </row>
    <row r="824" spans="2:47" x14ac:dyDescent="0.3">
      <c r="B824" t="s">
        <v>326</v>
      </c>
      <c r="C824" s="17">
        <v>7.6236879930762197E-2</v>
      </c>
      <c r="D824" s="17">
        <v>7.71557859580905E-2</v>
      </c>
      <c r="E824" s="17">
        <v>7.4876787443553902E-2</v>
      </c>
      <c r="F824" s="17"/>
      <c r="G824" s="17">
        <v>9.1032069896363602E-2</v>
      </c>
      <c r="H824" s="17">
        <v>0.100422450506893</v>
      </c>
      <c r="I824" s="17">
        <v>0.106683551160927</v>
      </c>
      <c r="J824" s="17">
        <v>8.6447606365574206E-2</v>
      </c>
      <c r="K824" s="17">
        <v>6.09338933213808E-2</v>
      </c>
      <c r="L824" s="17">
        <v>2.40364010965664E-2</v>
      </c>
      <c r="M824" s="17"/>
      <c r="N824" s="17">
        <v>6.9852700922805697E-2</v>
      </c>
      <c r="O824" s="17">
        <v>6.9048465828309494E-2</v>
      </c>
      <c r="P824" s="17">
        <v>8.6109174554871007E-2</v>
      </c>
      <c r="Q824" s="17">
        <v>8.2254555088058998E-2</v>
      </c>
      <c r="R824" s="17"/>
      <c r="S824" s="17">
        <v>8.6695423852390097E-2</v>
      </c>
      <c r="T824" s="17">
        <v>5.8582175705275602E-2</v>
      </c>
      <c r="U824" s="17">
        <v>7.9949640607092295E-2</v>
      </c>
      <c r="V824" s="17">
        <v>6.9368386430806103E-2</v>
      </c>
      <c r="W824" s="17">
        <v>9.5257131259586098E-2</v>
      </c>
      <c r="X824" s="17">
        <v>7.0982562420473003E-2</v>
      </c>
      <c r="Y824" s="17">
        <v>8.3925992863835605E-2</v>
      </c>
      <c r="Z824" s="17">
        <v>9.56203528404031E-2</v>
      </c>
      <c r="AA824" s="17">
        <v>6.4816794058494498E-2</v>
      </c>
      <c r="AB824" s="17">
        <v>8.6603924318903597E-2</v>
      </c>
      <c r="AC824" s="17">
        <v>6.7660368195287299E-2</v>
      </c>
      <c r="AD824" s="17">
        <v>6.4826538132949904E-2</v>
      </c>
      <c r="AE824" s="17"/>
      <c r="AF824" s="17">
        <v>7.5599665105188896E-2</v>
      </c>
      <c r="AG824" s="17">
        <v>7.5917755779542601E-2</v>
      </c>
      <c r="AH824" s="17"/>
      <c r="AI824" s="17">
        <v>7.9946939378193999E-2</v>
      </c>
      <c r="AJ824" s="17">
        <v>7.4384946957217604E-2</v>
      </c>
      <c r="AK824" s="17"/>
      <c r="AL824" s="17">
        <v>7.3284483252397406E-2</v>
      </c>
      <c r="AM824" s="17">
        <v>7.69205701334853E-2</v>
      </c>
      <c r="AN824" s="17"/>
      <c r="AO824" s="17">
        <v>8.7224122375085797E-2</v>
      </c>
      <c r="AP824" s="17">
        <v>7.5279209893938895E-2</v>
      </c>
      <c r="AQ824" s="17"/>
      <c r="AR824" s="17">
        <v>9.2513142481916694E-2</v>
      </c>
      <c r="AS824" s="17">
        <v>7.59033570328419E-2</v>
      </c>
      <c r="AT824" s="17">
        <v>7.83241149967214E-2</v>
      </c>
      <c r="AU824" s="17">
        <v>3.1560050390256097E-2</v>
      </c>
    </row>
    <row r="825" spans="2:47" x14ac:dyDescent="0.3">
      <c r="B825" t="s">
        <v>327</v>
      </c>
      <c r="C825" s="17">
        <v>3.6022218201942E-2</v>
      </c>
      <c r="D825" s="17">
        <v>3.9067621431870203E-2</v>
      </c>
      <c r="E825" s="17">
        <v>3.3191776953134397E-2</v>
      </c>
      <c r="F825" s="17"/>
      <c r="G825" s="17">
        <v>6.2159846653128001E-2</v>
      </c>
      <c r="H825" s="17">
        <v>3.3528527271517797E-2</v>
      </c>
      <c r="I825" s="17">
        <v>3.3284427490323697E-2</v>
      </c>
      <c r="J825" s="17">
        <v>3.28020212284812E-2</v>
      </c>
      <c r="K825" s="17">
        <v>3.22555050914679E-2</v>
      </c>
      <c r="L825" s="17">
        <v>2.8111043423168801E-2</v>
      </c>
      <c r="M825" s="17"/>
      <c r="N825" s="17">
        <v>3.8872799125851197E-2</v>
      </c>
      <c r="O825" s="17">
        <v>2.9921856466062002E-2</v>
      </c>
      <c r="P825" s="17">
        <v>3.8194725058724698E-2</v>
      </c>
      <c r="Q825" s="17">
        <v>3.7122671320189898E-2</v>
      </c>
      <c r="R825" s="17"/>
      <c r="S825" s="17">
        <v>4.2227958715510903E-2</v>
      </c>
      <c r="T825" s="17">
        <v>3.8846730787343201E-2</v>
      </c>
      <c r="U825" s="17">
        <v>3.6528351320686998E-2</v>
      </c>
      <c r="V825" s="17">
        <v>3.6177156125203898E-2</v>
      </c>
      <c r="W825" s="17">
        <v>5.5979248546828397E-2</v>
      </c>
      <c r="X825" s="17">
        <v>2.9692721711824299E-2</v>
      </c>
      <c r="Y825" s="17">
        <v>2.8161151113536599E-2</v>
      </c>
      <c r="Z825" s="17">
        <v>4.4455711018544702E-2</v>
      </c>
      <c r="AA825" s="17">
        <v>2.4729513605446202E-2</v>
      </c>
      <c r="AB825" s="17">
        <v>3.0039029108384002E-2</v>
      </c>
      <c r="AC825" s="17">
        <v>3.8603161006711698E-2</v>
      </c>
      <c r="AD825" s="17">
        <v>3.02070616740777E-2</v>
      </c>
      <c r="AE825" s="17"/>
      <c r="AF825" s="17">
        <v>3.3932833902253497E-2</v>
      </c>
      <c r="AG825" s="17">
        <v>3.8058867354180903E-2</v>
      </c>
      <c r="AH825" s="17"/>
      <c r="AI825" s="17">
        <v>4.1633454374579E-2</v>
      </c>
      <c r="AJ825" s="17">
        <v>3.3221283759329298E-2</v>
      </c>
      <c r="AK825" s="17"/>
      <c r="AL825" s="17">
        <v>4.2669914134868203E-2</v>
      </c>
      <c r="AM825" s="17">
        <v>3.4482802914921201E-2</v>
      </c>
      <c r="AN825" s="17"/>
      <c r="AO825" s="17">
        <v>4.2874791750755502E-2</v>
      </c>
      <c r="AP825" s="17">
        <v>3.5424934179487701E-2</v>
      </c>
      <c r="AQ825" s="17"/>
      <c r="AR825" s="17">
        <v>3.8151083433604897E-2</v>
      </c>
      <c r="AS825" s="17">
        <v>2.4578140610857498E-2</v>
      </c>
      <c r="AT825" s="17">
        <v>4.5241523900837501E-2</v>
      </c>
      <c r="AU825" s="17">
        <v>3.1175056605075298E-2</v>
      </c>
    </row>
    <row r="826" spans="2:47" x14ac:dyDescent="0.3">
      <c r="B826" t="s">
        <v>328</v>
      </c>
      <c r="C826" s="17">
        <v>2.3202878064477801E-2</v>
      </c>
      <c r="D826" s="17">
        <v>2.8114171358067399E-2</v>
      </c>
      <c r="E826" s="17">
        <v>1.78785572284875E-2</v>
      </c>
      <c r="F826" s="17"/>
      <c r="G826" s="17">
        <v>2.8897986652452499E-2</v>
      </c>
      <c r="H826" s="17">
        <v>3.2733605238407897E-2</v>
      </c>
      <c r="I826" s="17">
        <v>3.1630281370468201E-2</v>
      </c>
      <c r="J826" s="17">
        <v>3.3038960517982899E-2</v>
      </c>
      <c r="K826" s="17">
        <v>1.06450379103178E-2</v>
      </c>
      <c r="L826" s="17">
        <v>5.2829836767341503E-3</v>
      </c>
      <c r="M826" s="17"/>
      <c r="N826" s="17">
        <v>1.12096871760363E-2</v>
      </c>
      <c r="O826" s="17">
        <v>2.0989765531568099E-2</v>
      </c>
      <c r="P826" s="17">
        <v>2.64406672092036E-2</v>
      </c>
      <c r="Q826" s="17">
        <v>3.5946430248099098E-2</v>
      </c>
      <c r="R826" s="17"/>
      <c r="S826" s="17">
        <v>3.1155159207189E-2</v>
      </c>
      <c r="T826" s="17">
        <v>1.8439687835542399E-2</v>
      </c>
      <c r="U826" s="17">
        <v>3.2153908044629302E-2</v>
      </c>
      <c r="V826" s="17">
        <v>3.3417347973732602E-2</v>
      </c>
      <c r="W826" s="17">
        <v>4.6507301623147701E-2</v>
      </c>
      <c r="X826" s="17">
        <v>7.4206252728476101E-3</v>
      </c>
      <c r="Y826" s="17">
        <v>1.8845678587812401E-2</v>
      </c>
      <c r="Z826" s="17">
        <v>2.0486845247262402E-2</v>
      </c>
      <c r="AA826" s="17">
        <v>2.1413806281996201E-2</v>
      </c>
      <c r="AB826" s="17">
        <v>7.4522000029333202E-3</v>
      </c>
      <c r="AC826" s="17">
        <v>2.5818943800980401E-2</v>
      </c>
      <c r="AD826" s="17">
        <v>9.8792530427615696E-3</v>
      </c>
      <c r="AE826" s="17"/>
      <c r="AF826" s="17">
        <v>2.0352298904976002E-2</v>
      </c>
      <c r="AG826" s="17">
        <v>2.7179400558205901E-2</v>
      </c>
      <c r="AH826" s="17"/>
      <c r="AI826" s="17">
        <v>2.59674195803202E-2</v>
      </c>
      <c r="AJ826" s="17">
        <v>2.1822914842199701E-2</v>
      </c>
      <c r="AK826" s="17"/>
      <c r="AL826" s="17">
        <v>2.3299650432059001E-2</v>
      </c>
      <c r="AM826" s="17">
        <v>2.3180468365911699E-2</v>
      </c>
      <c r="AN826" s="17"/>
      <c r="AO826" s="17">
        <v>2.4690346290309698E-2</v>
      </c>
      <c r="AP826" s="17">
        <v>2.30732273575034E-2</v>
      </c>
      <c r="AQ826" s="17"/>
      <c r="AR826" s="17">
        <v>2.1626023698892102E-2</v>
      </c>
      <c r="AS826" s="17">
        <v>1.8899416929553901E-2</v>
      </c>
      <c r="AT826" s="17">
        <v>2.81721393994207E-2</v>
      </c>
      <c r="AU826" s="17">
        <v>2.4223759132524801E-2</v>
      </c>
    </row>
    <row r="827" spans="2:47" x14ac:dyDescent="0.3">
      <c r="B827" t="s">
        <v>329</v>
      </c>
      <c r="C827" s="17">
        <v>5.3374027376354702E-2</v>
      </c>
      <c r="D827" s="17">
        <v>5.32435821328495E-2</v>
      </c>
      <c r="E827" s="17">
        <v>5.3704286011760402E-2</v>
      </c>
      <c r="F827" s="17"/>
      <c r="G827" s="17">
        <v>6.4473134479172994E-2</v>
      </c>
      <c r="H827" s="17">
        <v>5.2422234446560002E-2</v>
      </c>
      <c r="I827" s="17">
        <v>4.3121090272966303E-2</v>
      </c>
      <c r="J827" s="17">
        <v>5.0406892701517998E-2</v>
      </c>
      <c r="K827" s="17">
        <v>5.6253661177077099E-2</v>
      </c>
      <c r="L827" s="17">
        <v>5.5616345072709898E-2</v>
      </c>
      <c r="M827" s="17"/>
      <c r="N827" s="17">
        <v>5.4403748407389298E-2</v>
      </c>
      <c r="O827" s="17">
        <v>5.7597966554892598E-2</v>
      </c>
      <c r="P827" s="17">
        <v>6.07041068719383E-2</v>
      </c>
      <c r="Q827" s="17">
        <v>4.2197837860095497E-2</v>
      </c>
      <c r="R827" s="17"/>
      <c r="S827" s="17">
        <v>7.2412301919152697E-2</v>
      </c>
      <c r="T827" s="17">
        <v>5.8744512012492103E-2</v>
      </c>
      <c r="U827" s="17">
        <v>5.1473716324813901E-2</v>
      </c>
      <c r="V827" s="17">
        <v>5.76222462432028E-2</v>
      </c>
      <c r="W827" s="17">
        <v>3.3734324569411001E-2</v>
      </c>
      <c r="X827" s="17">
        <v>3.5524388708577201E-2</v>
      </c>
      <c r="Y827" s="17">
        <v>4.0336554080063203E-2</v>
      </c>
      <c r="Z827" s="17">
        <v>5.6930628332499102E-2</v>
      </c>
      <c r="AA827" s="17">
        <v>5.2612362584610502E-2</v>
      </c>
      <c r="AB827" s="17">
        <v>5.3190294778159702E-2</v>
      </c>
      <c r="AC827" s="17">
        <v>6.8824703229023995E-2</v>
      </c>
      <c r="AD827" s="17">
        <v>4.05938135006308E-2</v>
      </c>
      <c r="AE827" s="17"/>
      <c r="AF827" s="17">
        <v>5.1859391026857403E-2</v>
      </c>
      <c r="AG827" s="17">
        <v>5.53623480796002E-2</v>
      </c>
      <c r="AH827" s="17"/>
      <c r="AI827" s="17">
        <v>5.2826535530311997E-2</v>
      </c>
      <c r="AJ827" s="17">
        <v>5.3647316313310899E-2</v>
      </c>
      <c r="AK827" s="17"/>
      <c r="AL827" s="17">
        <v>4.6629911438264997E-2</v>
      </c>
      <c r="AM827" s="17">
        <v>5.4935770764934402E-2</v>
      </c>
      <c r="AN827" s="17"/>
      <c r="AO827" s="17">
        <v>4.6204797550840997E-2</v>
      </c>
      <c r="AP827" s="17">
        <v>5.39989117935126E-2</v>
      </c>
      <c r="AQ827" s="17"/>
      <c r="AR827" s="17">
        <v>6.9902339779948794E-2</v>
      </c>
      <c r="AS827" s="17">
        <v>4.1898796583846203E-2</v>
      </c>
      <c r="AT827" s="17">
        <v>5.2748331379883301E-2</v>
      </c>
      <c r="AU827" s="17">
        <v>3.2910116275534203E-2</v>
      </c>
    </row>
    <row r="828" spans="2:47" x14ac:dyDescent="0.3">
      <c r="B828" t="s">
        <v>330</v>
      </c>
      <c r="C828" s="17">
        <v>0.286170261628926</v>
      </c>
      <c r="D828" s="17">
        <v>0.25916537667270001</v>
      </c>
      <c r="E828" s="17">
        <v>0.31294329266276899</v>
      </c>
      <c r="F828" s="17"/>
      <c r="G828" s="17">
        <v>0.43154631202586202</v>
      </c>
      <c r="H828" s="17">
        <v>0.42495822723272503</v>
      </c>
      <c r="I828" s="17">
        <v>0.30938477483232202</v>
      </c>
      <c r="J828" s="17">
        <v>0.27259293181560001</v>
      </c>
      <c r="K828" s="17">
        <v>0.18393769190231801</v>
      </c>
      <c r="L828" s="17">
        <v>0.137892298836859</v>
      </c>
      <c r="M828" s="17"/>
      <c r="N828" s="17">
        <v>0.30673697741405198</v>
      </c>
      <c r="O828" s="17">
        <v>0.27074270332421702</v>
      </c>
      <c r="P828" s="17">
        <v>0.308221714639065</v>
      </c>
      <c r="Q828" s="17">
        <v>0.26235005962242203</v>
      </c>
      <c r="R828" s="17"/>
      <c r="S828" s="17">
        <v>0.351267282182192</v>
      </c>
      <c r="T828" s="17">
        <v>0.27380445591220198</v>
      </c>
      <c r="U828" s="17">
        <v>0.226080716385998</v>
      </c>
      <c r="V828" s="17">
        <v>0.29315264343471997</v>
      </c>
      <c r="W828" s="17">
        <v>0.26518920275546798</v>
      </c>
      <c r="X828" s="17">
        <v>0.31164506409669401</v>
      </c>
      <c r="Y828" s="17">
        <v>0.29805034406765901</v>
      </c>
      <c r="Z828" s="17">
        <v>0.35250436188988998</v>
      </c>
      <c r="AA828" s="17">
        <v>0.28119795414410698</v>
      </c>
      <c r="AB828" s="17">
        <v>0.229117689733629</v>
      </c>
      <c r="AC828" s="17">
        <v>0.21588471994137701</v>
      </c>
      <c r="AD828" s="17">
        <v>0.334463195091871</v>
      </c>
      <c r="AE828" s="17"/>
      <c r="AF828" s="17">
        <v>0.288019600297372</v>
      </c>
      <c r="AG828" s="17">
        <v>0.28554666079888302</v>
      </c>
      <c r="AH828" s="17"/>
      <c r="AI828" s="17">
        <v>0.320850146388243</v>
      </c>
      <c r="AJ828" s="17">
        <v>0.26885926620836498</v>
      </c>
      <c r="AK828" s="17"/>
      <c r="AL828" s="17">
        <v>0.30716713437107102</v>
      </c>
      <c r="AM828" s="17">
        <v>0.28130798946650798</v>
      </c>
      <c r="AN828" s="17"/>
      <c r="AO828" s="17">
        <v>0.31418534833345302</v>
      </c>
      <c r="AP828" s="17">
        <v>0.28372841061381698</v>
      </c>
      <c r="AQ828" s="17"/>
      <c r="AR828" s="17">
        <v>0.42674746122992802</v>
      </c>
      <c r="AS828" s="17">
        <v>0.21258592146172001</v>
      </c>
      <c r="AT828" s="17">
        <v>0.27142594143349502</v>
      </c>
      <c r="AU828" s="17">
        <v>9.0385468583399797E-2</v>
      </c>
    </row>
    <row r="829" spans="2:47" x14ac:dyDescent="0.3">
      <c r="B829" t="s">
        <v>331</v>
      </c>
      <c r="C829" s="17">
        <v>0.34729480730530699</v>
      </c>
      <c r="D829" s="17">
        <v>0.33713502925862998</v>
      </c>
      <c r="E829" s="17">
        <v>0.35725945940713699</v>
      </c>
      <c r="F829" s="17"/>
      <c r="G829" s="17">
        <v>0.123598706707644</v>
      </c>
      <c r="H829" s="17">
        <v>0.17501755268604299</v>
      </c>
      <c r="I829" s="17">
        <v>0.31886302701004599</v>
      </c>
      <c r="J829" s="17">
        <v>0.375703084909986</v>
      </c>
      <c r="K829" s="17">
        <v>0.47434508480971199</v>
      </c>
      <c r="L829" s="17">
        <v>0.550182257708143</v>
      </c>
      <c r="M829" s="17"/>
      <c r="N829" s="17">
        <v>0.34166049914082303</v>
      </c>
      <c r="O829" s="17">
        <v>0.37891034644428101</v>
      </c>
      <c r="P829" s="17">
        <v>0.29932904074989902</v>
      </c>
      <c r="Q829" s="17">
        <v>0.36097209601672597</v>
      </c>
      <c r="R829" s="17"/>
      <c r="S829" s="17">
        <v>0.24712040649459599</v>
      </c>
      <c r="T829" s="17">
        <v>0.39327870779593599</v>
      </c>
      <c r="U829" s="17">
        <v>0.38714203574705103</v>
      </c>
      <c r="V829" s="17">
        <v>0.34546959672917399</v>
      </c>
      <c r="W829" s="17">
        <v>0.295574475711955</v>
      </c>
      <c r="X829" s="17">
        <v>0.34829956018306202</v>
      </c>
      <c r="Y829" s="17">
        <v>0.35919488738833499</v>
      </c>
      <c r="Z829" s="17">
        <v>0.31019806321628401</v>
      </c>
      <c r="AA829" s="17">
        <v>0.35161963898035697</v>
      </c>
      <c r="AB829" s="17">
        <v>0.40301044586331303</v>
      </c>
      <c r="AC829" s="17">
        <v>0.39664062012482598</v>
      </c>
      <c r="AD829" s="17">
        <v>0.38438306887050699</v>
      </c>
      <c r="AE829" s="17"/>
      <c r="AF829" s="17">
        <v>0.35369091420682602</v>
      </c>
      <c r="AG829" s="17">
        <v>0.33884624262497098</v>
      </c>
      <c r="AH829" s="17"/>
      <c r="AI829" s="17">
        <v>0.29661454134526499</v>
      </c>
      <c r="AJ829" s="17">
        <v>0.37259263796523701</v>
      </c>
      <c r="AK829" s="17"/>
      <c r="AL829" s="17">
        <v>0.31438292345983998</v>
      </c>
      <c r="AM829" s="17">
        <v>0.35491625353683698</v>
      </c>
      <c r="AN829" s="17"/>
      <c r="AO829" s="17">
        <v>0.28437411612223701</v>
      </c>
      <c r="AP829" s="17">
        <v>0.35277910065257501</v>
      </c>
      <c r="AQ829" s="17"/>
      <c r="AR829" s="17">
        <v>0.180028332923694</v>
      </c>
      <c r="AS829" s="17">
        <v>0.43302368154496701</v>
      </c>
      <c r="AT829" s="17">
        <v>0.38048050571083197</v>
      </c>
      <c r="AU829" s="17">
        <v>0.550800318754748</v>
      </c>
    </row>
    <row r="830" spans="2:47" x14ac:dyDescent="0.3">
      <c r="B830" t="s">
        <v>155</v>
      </c>
      <c r="C830" s="17">
        <v>7.2049016180639303E-2</v>
      </c>
      <c r="D830" s="17">
        <v>7.36800440395083E-2</v>
      </c>
      <c r="E830" s="17">
        <v>7.0197432426263306E-2</v>
      </c>
      <c r="F830" s="17"/>
      <c r="G830" s="17">
        <v>3.0431490716810599E-2</v>
      </c>
      <c r="H830" s="17">
        <v>2.54467527646219E-2</v>
      </c>
      <c r="I830" s="17">
        <v>5.0815635919629697E-2</v>
      </c>
      <c r="J830" s="17">
        <v>6.6888955466282304E-2</v>
      </c>
      <c r="K830" s="17">
        <v>0.106379039481849</v>
      </c>
      <c r="L830" s="17">
        <v>0.13587392504850601</v>
      </c>
      <c r="M830" s="17"/>
      <c r="N830" s="17">
        <v>7.5390687932809994E-2</v>
      </c>
      <c r="O830" s="17">
        <v>8.5005967882494898E-2</v>
      </c>
      <c r="P830" s="17">
        <v>5.4417603771329301E-2</v>
      </c>
      <c r="Q830" s="17">
        <v>6.9682613099129806E-2</v>
      </c>
      <c r="R830" s="17"/>
      <c r="S830" s="17">
        <v>5.6892975420159198E-2</v>
      </c>
      <c r="T830" s="17">
        <v>5.7687596523092001E-2</v>
      </c>
      <c r="U830" s="17">
        <v>8.8547812907413703E-2</v>
      </c>
      <c r="V830" s="17">
        <v>7.7953659354106794E-2</v>
      </c>
      <c r="W830" s="17">
        <v>6.3268277964922903E-2</v>
      </c>
      <c r="X830" s="17">
        <v>7.0981826085217595E-2</v>
      </c>
      <c r="Y830" s="17">
        <v>7.1805138939046206E-2</v>
      </c>
      <c r="Z830" s="17">
        <v>3.8578524771051302E-2</v>
      </c>
      <c r="AA830" s="17">
        <v>9.4491864496801206E-2</v>
      </c>
      <c r="AB830" s="17">
        <v>7.9847773860728694E-2</v>
      </c>
      <c r="AC830" s="17">
        <v>8.5603431189942694E-2</v>
      </c>
      <c r="AD830" s="17">
        <v>8.3949346281939896E-2</v>
      </c>
      <c r="AE830" s="17"/>
      <c r="AF830" s="17">
        <v>7.3504488704751902E-2</v>
      </c>
      <c r="AG830" s="17">
        <v>6.9548768724802701E-2</v>
      </c>
      <c r="AH830" s="17"/>
      <c r="AI830" s="17">
        <v>5.8414230822827103E-2</v>
      </c>
      <c r="AJ830" s="17">
        <v>7.8855028038161801E-2</v>
      </c>
      <c r="AK830" s="17"/>
      <c r="AL830" s="17">
        <v>6.9759648950400294E-2</v>
      </c>
      <c r="AM830" s="17">
        <v>7.2579167822259705E-2</v>
      </c>
      <c r="AN830" s="17"/>
      <c r="AO830" s="17">
        <v>5.2546985778620402E-2</v>
      </c>
      <c r="AP830" s="17">
        <v>7.3748852173871393E-2</v>
      </c>
      <c r="AQ830" s="17"/>
      <c r="AR830" s="17">
        <v>3.2147219613581697E-2</v>
      </c>
      <c r="AS830" s="17">
        <v>9.9296542874977994E-2</v>
      </c>
      <c r="AT830" s="17">
        <v>6.6520160310265197E-2</v>
      </c>
      <c r="AU830" s="17">
        <v>0.136905134984702</v>
      </c>
    </row>
    <row r="831" spans="2:47" x14ac:dyDescent="0.3"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/>
      <c r="AC831" s="17"/>
      <c r="AD831" s="17"/>
      <c r="AE831" s="17"/>
      <c r="AF831" s="17"/>
      <c r="AG831" s="17"/>
      <c r="AH831" s="17"/>
      <c r="AI831" s="17"/>
      <c r="AJ831" s="17"/>
      <c r="AK831" s="17"/>
      <c r="AL831" s="17"/>
      <c r="AM831" s="17"/>
      <c r="AN831" s="17"/>
      <c r="AO831" s="17"/>
      <c r="AP831" s="17"/>
      <c r="AQ831" s="17"/>
      <c r="AR831" s="17"/>
      <c r="AS831" s="17"/>
      <c r="AT831" s="17"/>
      <c r="AU831" s="17"/>
    </row>
    <row r="832" spans="2:47" x14ac:dyDescent="0.3">
      <c r="B832" s="6" t="s">
        <v>337</v>
      </c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  <c r="AB832" s="17"/>
      <c r="AC832" s="17"/>
      <c r="AD832" s="17"/>
      <c r="AE832" s="17"/>
      <c r="AF832" s="17"/>
      <c r="AG832" s="17"/>
      <c r="AH832" s="17"/>
      <c r="AI832" s="17"/>
      <c r="AJ832" s="17"/>
      <c r="AK832" s="17"/>
      <c r="AL832" s="17"/>
      <c r="AM832" s="17"/>
      <c r="AN832" s="17"/>
      <c r="AO832" s="17"/>
      <c r="AP832" s="17"/>
      <c r="AQ832" s="17"/>
      <c r="AR832" s="17"/>
      <c r="AS832" s="17"/>
      <c r="AT832" s="17"/>
      <c r="AU832" s="17"/>
    </row>
    <row r="833" spans="2:47" x14ac:dyDescent="0.3">
      <c r="B833" s="24" t="s">
        <v>71</v>
      </c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  <c r="AB833" s="17"/>
      <c r="AC833" s="17"/>
      <c r="AD833" s="17"/>
      <c r="AE833" s="17"/>
      <c r="AF833" s="17"/>
      <c r="AG833" s="17"/>
      <c r="AH833" s="17"/>
      <c r="AI833" s="17"/>
      <c r="AJ833" s="17"/>
      <c r="AK833" s="17"/>
      <c r="AL833" s="17"/>
      <c r="AM833" s="17"/>
      <c r="AN833" s="17"/>
      <c r="AO833" s="17"/>
      <c r="AP833" s="17"/>
      <c r="AQ833" s="17"/>
      <c r="AR833" s="17"/>
      <c r="AS833" s="17"/>
      <c r="AT833" s="17"/>
      <c r="AU833" s="17"/>
    </row>
    <row r="834" spans="2:47" x14ac:dyDescent="0.3">
      <c r="B834" t="s">
        <v>322</v>
      </c>
      <c r="C834" s="17">
        <v>4.3739911234053602E-2</v>
      </c>
      <c r="D834" s="17">
        <v>4.8493519148309697E-2</v>
      </c>
      <c r="E834" s="17">
        <v>3.9274310708666001E-2</v>
      </c>
      <c r="F834" s="17"/>
      <c r="G834" s="17">
        <v>4.36906857143331E-2</v>
      </c>
      <c r="H834" s="17">
        <v>5.8272850663705703E-2</v>
      </c>
      <c r="I834" s="17">
        <v>4.9491849847979101E-2</v>
      </c>
      <c r="J834" s="17">
        <v>5.5380912596365198E-2</v>
      </c>
      <c r="K834" s="17">
        <v>3.2109170866856697E-2</v>
      </c>
      <c r="L834" s="17">
        <v>2.5652194200194701E-2</v>
      </c>
      <c r="M834" s="17"/>
      <c r="N834" s="17">
        <v>5.05259276043711E-2</v>
      </c>
      <c r="O834" s="17">
        <v>4.0611574991581398E-2</v>
      </c>
      <c r="P834" s="17">
        <v>4.9340618412904297E-2</v>
      </c>
      <c r="Q834" s="17">
        <v>3.5370722279743902E-2</v>
      </c>
      <c r="R834" s="17"/>
      <c r="S834" s="17">
        <v>4.3197192410707803E-2</v>
      </c>
      <c r="T834" s="17">
        <v>3.7714063558385399E-2</v>
      </c>
      <c r="U834" s="17">
        <v>4.31895650659107E-2</v>
      </c>
      <c r="V834" s="17">
        <v>4.67735648004306E-2</v>
      </c>
      <c r="W834" s="17">
        <v>4.6060580770456098E-2</v>
      </c>
      <c r="X834" s="17">
        <v>6.1218393425057797E-2</v>
      </c>
      <c r="Y834" s="17">
        <v>4.08230114874399E-2</v>
      </c>
      <c r="Z834" s="17">
        <v>8.2283461050836004E-2</v>
      </c>
      <c r="AA834" s="17">
        <v>2.9785108514700401E-2</v>
      </c>
      <c r="AB834" s="17">
        <v>3.2213939208492498E-2</v>
      </c>
      <c r="AC834" s="17">
        <v>4.6065994992262799E-2</v>
      </c>
      <c r="AD834" s="17">
        <v>4.5248689471154999E-2</v>
      </c>
      <c r="AE834" s="17"/>
      <c r="AF834" s="17">
        <v>4.8778524944738201E-2</v>
      </c>
      <c r="AG834" s="17">
        <v>3.7398155305825798E-2</v>
      </c>
      <c r="AH834" s="17"/>
      <c r="AI834" s="17">
        <v>4.9039702715607002E-2</v>
      </c>
      <c r="AJ834" s="17">
        <v>4.1094439177158999E-2</v>
      </c>
      <c r="AK834" s="17"/>
      <c r="AL834" s="17">
        <v>5.14174399698425E-2</v>
      </c>
      <c r="AM834" s="17">
        <v>4.19620162729024E-2</v>
      </c>
      <c r="AN834" s="17"/>
      <c r="AO834" s="17">
        <v>7.0412826399060005E-2</v>
      </c>
      <c r="AP834" s="17">
        <v>4.1415046576001799E-2</v>
      </c>
      <c r="AQ834" s="17"/>
      <c r="AR834" s="17">
        <v>5.5284358087586402E-2</v>
      </c>
      <c r="AS834" s="17">
        <v>3.8196538044472102E-2</v>
      </c>
      <c r="AT834" s="17">
        <v>3.5981558144973801E-2</v>
      </c>
      <c r="AU834" s="17">
        <v>4.0445074393944E-2</v>
      </c>
    </row>
    <row r="835" spans="2:47" x14ac:dyDescent="0.3">
      <c r="B835" t="s">
        <v>323</v>
      </c>
      <c r="C835" s="17">
        <v>4.4265099745601902E-2</v>
      </c>
      <c r="D835" s="17">
        <v>5.8027378723534702E-2</v>
      </c>
      <c r="E835" s="17">
        <v>3.1023137156105701E-2</v>
      </c>
      <c r="F835" s="17"/>
      <c r="G835" s="17">
        <v>7.4578170861970994E-2</v>
      </c>
      <c r="H835" s="17">
        <v>5.1804825620235202E-2</v>
      </c>
      <c r="I835" s="17">
        <v>3.9588055479522599E-2</v>
      </c>
      <c r="J835" s="17">
        <v>3.5759810978826197E-2</v>
      </c>
      <c r="K835" s="17">
        <v>3.8058383145645198E-2</v>
      </c>
      <c r="L835" s="17">
        <v>3.2939303376291099E-2</v>
      </c>
      <c r="M835" s="17"/>
      <c r="N835" s="17">
        <v>4.9366197765046499E-2</v>
      </c>
      <c r="O835" s="17">
        <v>3.6600347755671898E-2</v>
      </c>
      <c r="P835" s="17">
        <v>5.4233312053454198E-2</v>
      </c>
      <c r="Q835" s="17">
        <v>3.7114865613769497E-2</v>
      </c>
      <c r="R835" s="17"/>
      <c r="S835" s="17">
        <v>6.3059136707512106E-2</v>
      </c>
      <c r="T835" s="17">
        <v>3.5589439253712399E-2</v>
      </c>
      <c r="U835" s="17">
        <v>5.2875666106612797E-2</v>
      </c>
      <c r="V835" s="17">
        <v>5.1814141194442102E-2</v>
      </c>
      <c r="W835" s="17">
        <v>5.3633906778814099E-2</v>
      </c>
      <c r="X835" s="17">
        <v>4.2551258198857203E-2</v>
      </c>
      <c r="Y835" s="17">
        <v>3.2108640072913502E-2</v>
      </c>
      <c r="Z835" s="17">
        <v>4.3626459865315402E-2</v>
      </c>
      <c r="AA835" s="17">
        <v>2.6640560528058299E-2</v>
      </c>
      <c r="AB835" s="17">
        <v>3.4350347680014701E-2</v>
      </c>
      <c r="AC835" s="17">
        <v>4.8623371631575298E-2</v>
      </c>
      <c r="AD835" s="17">
        <v>5.2177477572485698E-2</v>
      </c>
      <c r="AE835" s="17"/>
      <c r="AF835" s="17">
        <v>3.8654801876478503E-2</v>
      </c>
      <c r="AG835" s="17">
        <v>5.2080037697933297E-2</v>
      </c>
      <c r="AH835" s="17"/>
      <c r="AI835" s="17">
        <v>4.3673775636053298E-2</v>
      </c>
      <c r="AJ835" s="17">
        <v>4.4560268227951401E-2</v>
      </c>
      <c r="AK835" s="17"/>
      <c r="AL835" s="17">
        <v>4.9646371358776302E-2</v>
      </c>
      <c r="AM835" s="17">
        <v>4.3018951927092201E-2</v>
      </c>
      <c r="AN835" s="17"/>
      <c r="AO835" s="17">
        <v>6.6664177916966993E-2</v>
      </c>
      <c r="AP835" s="17">
        <v>4.23127512718263E-2</v>
      </c>
      <c r="AQ835" s="17"/>
      <c r="AR835" s="17">
        <v>4.7607797361129897E-2</v>
      </c>
      <c r="AS835" s="17">
        <v>5.1787210694751597E-2</v>
      </c>
      <c r="AT835" s="17">
        <v>3.5329929879018999E-2</v>
      </c>
      <c r="AU835" s="17">
        <v>4.15263443009029E-2</v>
      </c>
    </row>
    <row r="836" spans="2:47" x14ac:dyDescent="0.3">
      <c r="B836" t="s">
        <v>324</v>
      </c>
      <c r="C836" s="17">
        <v>1.9021482462329199E-2</v>
      </c>
      <c r="D836" s="17">
        <v>2.32221667574742E-2</v>
      </c>
      <c r="E836" s="17">
        <v>1.50005884010772E-2</v>
      </c>
      <c r="F836" s="17"/>
      <c r="G836" s="17">
        <v>3.1066595871940099E-2</v>
      </c>
      <c r="H836" s="17">
        <v>3.0264368644705601E-2</v>
      </c>
      <c r="I836" s="17">
        <v>1.9657581936385001E-2</v>
      </c>
      <c r="J836" s="17">
        <v>1.52873158055608E-2</v>
      </c>
      <c r="K836" s="17">
        <v>1.21358191235191E-2</v>
      </c>
      <c r="L836" s="17">
        <v>9.0440172311273496E-3</v>
      </c>
      <c r="M836" s="17"/>
      <c r="N836" s="17">
        <v>1.3234821405553101E-2</v>
      </c>
      <c r="O836" s="17">
        <v>1.9219754580157001E-2</v>
      </c>
      <c r="P836" s="17">
        <v>2.3324615234649401E-2</v>
      </c>
      <c r="Q836" s="17">
        <v>2.0476617622047999E-2</v>
      </c>
      <c r="R836" s="17"/>
      <c r="S836" s="17">
        <v>1.3837805299334699E-2</v>
      </c>
      <c r="T836" s="17">
        <v>2.0633792676073601E-2</v>
      </c>
      <c r="U836" s="17">
        <v>2.42753667832151E-2</v>
      </c>
      <c r="V836" s="17">
        <v>2.2254242761629701E-2</v>
      </c>
      <c r="W836" s="17">
        <v>2.4678009148365598E-2</v>
      </c>
      <c r="X836" s="17">
        <v>2.96135830821911E-2</v>
      </c>
      <c r="Y836" s="17">
        <v>1.4881639057810101E-2</v>
      </c>
      <c r="Z836" s="17">
        <v>1.2037560622053601E-2</v>
      </c>
      <c r="AA836" s="17">
        <v>1.13052200419449E-2</v>
      </c>
      <c r="AB836" s="17">
        <v>2.61583108341795E-2</v>
      </c>
      <c r="AC836" s="17">
        <v>1.3353842882738101E-2</v>
      </c>
      <c r="AD836" s="17">
        <v>4.2424425778810303E-3</v>
      </c>
      <c r="AE836" s="17"/>
      <c r="AF836" s="17">
        <v>2.0852739267781601E-2</v>
      </c>
      <c r="AG836" s="17">
        <v>1.6741934015965299E-2</v>
      </c>
      <c r="AH836" s="17"/>
      <c r="AI836" s="17">
        <v>2.5332025671368601E-2</v>
      </c>
      <c r="AJ836" s="17">
        <v>1.58714782062283E-2</v>
      </c>
      <c r="AK836" s="17"/>
      <c r="AL836" s="17">
        <v>2.1869213006811501E-2</v>
      </c>
      <c r="AM836" s="17">
        <v>1.8362029927537601E-2</v>
      </c>
      <c r="AN836" s="17"/>
      <c r="AO836" s="17">
        <v>1.36422696030405E-2</v>
      </c>
      <c r="AP836" s="17">
        <v>1.9490345418902599E-2</v>
      </c>
      <c r="AQ836" s="17"/>
      <c r="AR836" s="17">
        <v>2.28476388040211E-2</v>
      </c>
      <c r="AS836" s="17">
        <v>1.6828686211838501E-2</v>
      </c>
      <c r="AT836" s="17">
        <v>1.86865996988962E-2</v>
      </c>
      <c r="AU836" s="17">
        <v>1.3881635634992799E-2</v>
      </c>
    </row>
    <row r="837" spans="2:47" x14ac:dyDescent="0.3">
      <c r="B837" t="s">
        <v>325</v>
      </c>
      <c r="C837" s="17">
        <v>2.4653434321625301E-2</v>
      </c>
      <c r="D837" s="17">
        <v>2.54737857872749E-2</v>
      </c>
      <c r="E837" s="17">
        <v>2.33172255765909E-2</v>
      </c>
      <c r="F837" s="17"/>
      <c r="G837" s="17">
        <v>6.52538080798888E-2</v>
      </c>
      <c r="H837" s="17">
        <v>3.4704099145109898E-2</v>
      </c>
      <c r="I837" s="17">
        <v>2.7768168930620601E-2</v>
      </c>
      <c r="J837" s="17">
        <v>1.4506304905424001E-2</v>
      </c>
      <c r="K837" s="17">
        <v>9.87946468440749E-3</v>
      </c>
      <c r="L837" s="17">
        <v>5.21320982552853E-3</v>
      </c>
      <c r="M837" s="17"/>
      <c r="N837" s="17">
        <v>2.21202289060707E-2</v>
      </c>
      <c r="O837" s="17">
        <v>2.1320412286940101E-2</v>
      </c>
      <c r="P837" s="17">
        <v>3.2407759973870097E-2</v>
      </c>
      <c r="Q837" s="17">
        <v>2.35210470974841E-2</v>
      </c>
      <c r="R837" s="17"/>
      <c r="S837" s="17">
        <v>3.1719726655443599E-2</v>
      </c>
      <c r="T837" s="17">
        <v>6.6935412981669502E-3</v>
      </c>
      <c r="U837" s="17">
        <v>2.2935589203679899E-2</v>
      </c>
      <c r="V837" s="17">
        <v>1.4481886389392899E-2</v>
      </c>
      <c r="W837" s="17">
        <v>2.9342152571956898E-2</v>
      </c>
      <c r="X837" s="17">
        <v>4.8814777085274097E-2</v>
      </c>
      <c r="Y837" s="17">
        <v>1.76531262614383E-2</v>
      </c>
      <c r="Z837" s="17">
        <v>3.6180886014713601E-2</v>
      </c>
      <c r="AA837" s="17">
        <v>2.54264767989432E-2</v>
      </c>
      <c r="AB837" s="17">
        <v>2.8259324075639001E-2</v>
      </c>
      <c r="AC837" s="17">
        <v>4.4498980547336402E-3</v>
      </c>
      <c r="AD837" s="17">
        <v>4.4627691489197097E-2</v>
      </c>
      <c r="AE837" s="17"/>
      <c r="AF837" s="17">
        <v>2.08242161090979E-2</v>
      </c>
      <c r="AG837" s="17">
        <v>2.9942330069501501E-2</v>
      </c>
      <c r="AH837" s="17"/>
      <c r="AI837" s="17">
        <v>3.3158224493154101E-2</v>
      </c>
      <c r="AJ837" s="17">
        <v>2.0408138100661999E-2</v>
      </c>
      <c r="AK837" s="17"/>
      <c r="AL837" s="17">
        <v>2.74419613421036E-2</v>
      </c>
      <c r="AM837" s="17">
        <v>2.4007691621160801E-2</v>
      </c>
      <c r="AN837" s="17"/>
      <c r="AO837" s="17">
        <v>3.6252829361608098E-2</v>
      </c>
      <c r="AP837" s="17">
        <v>2.36424078396524E-2</v>
      </c>
      <c r="AQ837" s="17"/>
      <c r="AR837" s="17">
        <v>3.36861507297255E-2</v>
      </c>
      <c r="AS837" s="17">
        <v>2.19488480970748E-2</v>
      </c>
      <c r="AT837" s="17">
        <v>1.7877185434115699E-2</v>
      </c>
      <c r="AU837" s="17">
        <v>2.07338219574816E-2</v>
      </c>
    </row>
    <row r="838" spans="2:47" x14ac:dyDescent="0.3">
      <c r="B838" t="s">
        <v>326</v>
      </c>
      <c r="C838" s="17">
        <v>4.8875442553651199E-2</v>
      </c>
      <c r="D838" s="17">
        <v>5.5848627397153301E-2</v>
      </c>
      <c r="E838" s="17">
        <v>4.2266555897802302E-2</v>
      </c>
      <c r="F838" s="17"/>
      <c r="G838" s="17">
        <v>6.6448354432002907E-2</v>
      </c>
      <c r="H838" s="17">
        <v>5.79910906471965E-2</v>
      </c>
      <c r="I838" s="17">
        <v>5.0871191322184199E-2</v>
      </c>
      <c r="J838" s="17">
        <v>4.4554208476951698E-2</v>
      </c>
      <c r="K838" s="17">
        <v>4.4371551329763302E-2</v>
      </c>
      <c r="L838" s="17">
        <v>3.4744571475752099E-2</v>
      </c>
      <c r="M838" s="17"/>
      <c r="N838" s="17">
        <v>5.7740869715366801E-2</v>
      </c>
      <c r="O838" s="17">
        <v>4.5320662203206803E-2</v>
      </c>
      <c r="P838" s="17">
        <v>5.2191311379237097E-2</v>
      </c>
      <c r="Q838" s="17">
        <v>4.0787084041744602E-2</v>
      </c>
      <c r="R838" s="17"/>
      <c r="S838" s="17">
        <v>5.4638858065608198E-2</v>
      </c>
      <c r="T838" s="17">
        <v>5.1393604881797603E-2</v>
      </c>
      <c r="U838" s="17">
        <v>5.3452811430565697E-2</v>
      </c>
      <c r="V838" s="17">
        <v>5.0986907434859001E-2</v>
      </c>
      <c r="W838" s="17">
        <v>3.04705408608274E-2</v>
      </c>
      <c r="X838" s="17">
        <v>5.0959238313642997E-2</v>
      </c>
      <c r="Y838" s="17">
        <v>3.1075897476201202E-2</v>
      </c>
      <c r="Z838" s="17">
        <v>5.7701601330727097E-2</v>
      </c>
      <c r="AA838" s="17">
        <v>4.6614090672922402E-2</v>
      </c>
      <c r="AB838" s="17">
        <v>5.3259225044065897E-2</v>
      </c>
      <c r="AC838" s="17">
        <v>4.9533931043699998E-2</v>
      </c>
      <c r="AD838" s="17">
        <v>5.89951637768426E-2</v>
      </c>
      <c r="AE838" s="17"/>
      <c r="AF838" s="17">
        <v>4.7436449109114501E-2</v>
      </c>
      <c r="AG838" s="17">
        <v>5.063996320137E-2</v>
      </c>
      <c r="AH838" s="17"/>
      <c r="AI838" s="17">
        <v>5.2280112705914601E-2</v>
      </c>
      <c r="AJ838" s="17">
        <v>4.7175949322246502E-2</v>
      </c>
      <c r="AK838" s="17"/>
      <c r="AL838" s="17">
        <v>4.4715235773820902E-2</v>
      </c>
      <c r="AM838" s="17">
        <v>4.9838826856822699E-2</v>
      </c>
      <c r="AN838" s="17"/>
      <c r="AO838" s="17">
        <v>5.5071687296291597E-2</v>
      </c>
      <c r="AP838" s="17">
        <v>4.8335365463251102E-2</v>
      </c>
      <c r="AQ838" s="17"/>
      <c r="AR838" s="17">
        <v>6.7459394746806803E-2</v>
      </c>
      <c r="AS838" s="17">
        <v>4.5890232243703803E-2</v>
      </c>
      <c r="AT838" s="17">
        <v>4.1252766927529598E-2</v>
      </c>
      <c r="AU838" s="17">
        <v>2.32009508588828E-2</v>
      </c>
    </row>
    <row r="839" spans="2:47" x14ac:dyDescent="0.3">
      <c r="B839" t="s">
        <v>327</v>
      </c>
      <c r="C839" s="17">
        <v>0.109704362676471</v>
      </c>
      <c r="D839" s="17">
        <v>8.8479871313224503E-2</v>
      </c>
      <c r="E839" s="17">
        <v>0.130267309187793</v>
      </c>
      <c r="F839" s="17"/>
      <c r="G839" s="17">
        <v>0.15309220956033201</v>
      </c>
      <c r="H839" s="17">
        <v>0.122661884726945</v>
      </c>
      <c r="I839" s="17">
        <v>0.106653987198829</v>
      </c>
      <c r="J839" s="17">
        <v>9.8060327948003803E-2</v>
      </c>
      <c r="K839" s="17">
        <v>8.5027022292408896E-2</v>
      </c>
      <c r="L839" s="17">
        <v>9.8911825511732096E-2</v>
      </c>
      <c r="M839" s="17"/>
      <c r="N839" s="17">
        <v>0.106901345675069</v>
      </c>
      <c r="O839" s="17">
        <v>0.11135453564362301</v>
      </c>
      <c r="P839" s="17">
        <v>0.11033692304323101</v>
      </c>
      <c r="Q839" s="17">
        <v>0.112048612372394</v>
      </c>
      <c r="R839" s="17"/>
      <c r="S839" s="17">
        <v>0.11821041782509201</v>
      </c>
      <c r="T839" s="17">
        <v>8.9882512338965603E-2</v>
      </c>
      <c r="U839" s="17">
        <v>0.105601761081748</v>
      </c>
      <c r="V839" s="17">
        <v>8.8439642714066694E-2</v>
      </c>
      <c r="W839" s="17">
        <v>0.106276232195924</v>
      </c>
      <c r="X839" s="17">
        <v>8.3051815773157497E-2</v>
      </c>
      <c r="Y839" s="17">
        <v>0.11319686387263</v>
      </c>
      <c r="Z839" s="17">
        <v>0.13080231992107</v>
      </c>
      <c r="AA839" s="17">
        <v>0.10822217030572399</v>
      </c>
      <c r="AB839" s="17">
        <v>0.16381689412730499</v>
      </c>
      <c r="AC839" s="17">
        <v>0.11340947683468799</v>
      </c>
      <c r="AD839" s="17">
        <v>0.11819159670952201</v>
      </c>
      <c r="AE839" s="17"/>
      <c r="AF839" s="17">
        <v>0.109867080681644</v>
      </c>
      <c r="AG839" s="17">
        <v>0.110377427595823</v>
      </c>
      <c r="AH839" s="17"/>
      <c r="AI839" s="17">
        <v>0.117581901725933</v>
      </c>
      <c r="AJ839" s="17">
        <v>0.105772168456192</v>
      </c>
      <c r="AK839" s="17"/>
      <c r="AL839" s="17">
        <v>0.10310618290090599</v>
      </c>
      <c r="AM839" s="17">
        <v>0.11123231144481199</v>
      </c>
      <c r="AN839" s="17"/>
      <c r="AO839" s="17">
        <v>0.13387924224668801</v>
      </c>
      <c r="AP839" s="17">
        <v>0.107597231799409</v>
      </c>
      <c r="AQ839" s="17"/>
      <c r="AR839" s="17">
        <v>0.127392218833251</v>
      </c>
      <c r="AS839" s="17">
        <v>0.101525244351878</v>
      </c>
      <c r="AT839" s="17">
        <v>0.12483684373816201</v>
      </c>
      <c r="AU839" s="17">
        <v>4.7811454473688397E-2</v>
      </c>
    </row>
    <row r="840" spans="2:47" x14ac:dyDescent="0.3">
      <c r="B840" t="s">
        <v>328</v>
      </c>
      <c r="C840" s="17">
        <v>0.28994653803140602</v>
      </c>
      <c r="D840" s="17">
        <v>0.30373236212194299</v>
      </c>
      <c r="E840" s="17">
        <v>0.27623498128951901</v>
      </c>
      <c r="F840" s="17"/>
      <c r="G840" s="17">
        <v>0.35388061175583302</v>
      </c>
      <c r="H840" s="17">
        <v>0.40541048786474299</v>
      </c>
      <c r="I840" s="17">
        <v>0.37198855797957697</v>
      </c>
      <c r="J840" s="17">
        <v>0.32575635059593699</v>
      </c>
      <c r="K840" s="17">
        <v>0.233805661659578</v>
      </c>
      <c r="L840" s="17">
        <v>9.5798654163721297E-2</v>
      </c>
      <c r="M840" s="17"/>
      <c r="N840" s="17">
        <v>0.24494336990513499</v>
      </c>
      <c r="O840" s="17">
        <v>0.26226040273582402</v>
      </c>
      <c r="P840" s="17">
        <v>0.35099584879899198</v>
      </c>
      <c r="Q840" s="17">
        <v>0.31694786536962199</v>
      </c>
      <c r="R840" s="17"/>
      <c r="S840" s="17">
        <v>0.292632525170893</v>
      </c>
      <c r="T840" s="17">
        <v>0.264373908685892</v>
      </c>
      <c r="U840" s="17">
        <v>0.24616062991594001</v>
      </c>
      <c r="V840" s="17">
        <v>0.31327524175532601</v>
      </c>
      <c r="W840" s="17">
        <v>0.29037442556090998</v>
      </c>
      <c r="X840" s="17">
        <v>0.27660554547532801</v>
      </c>
      <c r="Y840" s="17">
        <v>0.30947461834978501</v>
      </c>
      <c r="Z840" s="17">
        <v>0.32393402620320999</v>
      </c>
      <c r="AA840" s="17">
        <v>0.34545368101566598</v>
      </c>
      <c r="AB840" s="17">
        <v>0.23861444509252899</v>
      </c>
      <c r="AC840" s="17">
        <v>0.29273236793027801</v>
      </c>
      <c r="AD840" s="17">
        <v>0.32271090969937399</v>
      </c>
      <c r="AE840" s="17"/>
      <c r="AF840" s="17">
        <v>0.27058837661899698</v>
      </c>
      <c r="AG840" s="17">
        <v>0.31747786670028799</v>
      </c>
      <c r="AH840" s="17"/>
      <c r="AI840" s="17">
        <v>0.30757519657520599</v>
      </c>
      <c r="AJ840" s="17">
        <v>0.28114692322759999</v>
      </c>
      <c r="AK840" s="17"/>
      <c r="AL840" s="17">
        <v>0.293865635888655</v>
      </c>
      <c r="AM840" s="17">
        <v>0.289038987623918</v>
      </c>
      <c r="AN840" s="17"/>
      <c r="AO840" s="17">
        <v>0.23942835028874401</v>
      </c>
      <c r="AP840" s="17">
        <v>0.29434980436150798</v>
      </c>
      <c r="AQ840" s="17"/>
      <c r="AR840" s="17">
        <v>0.38249384794173202</v>
      </c>
      <c r="AS840" s="17">
        <v>0.217422218416473</v>
      </c>
      <c r="AT840" s="17">
        <v>0.306510162886243</v>
      </c>
      <c r="AU840" s="17">
        <v>0.147794083655408</v>
      </c>
    </row>
    <row r="841" spans="2:47" x14ac:dyDescent="0.3">
      <c r="B841" t="s">
        <v>329</v>
      </c>
      <c r="C841" s="17">
        <v>5.1764087125974502E-2</v>
      </c>
      <c r="D841" s="17">
        <v>4.7445171502652303E-2</v>
      </c>
      <c r="E841" s="17">
        <v>5.57762675665942E-2</v>
      </c>
      <c r="F841" s="17"/>
      <c r="G841" s="17">
        <v>3.9499502619085497E-2</v>
      </c>
      <c r="H841" s="17">
        <v>5.2818008321192399E-2</v>
      </c>
      <c r="I841" s="17">
        <v>3.5538359026630502E-2</v>
      </c>
      <c r="J841" s="17">
        <v>5.1148474037467799E-2</v>
      </c>
      <c r="K841" s="17">
        <v>5.0947880830602997E-2</v>
      </c>
      <c r="L841" s="17">
        <v>7.3256689201007003E-2</v>
      </c>
      <c r="M841" s="17"/>
      <c r="N841" s="17">
        <v>5.9942045588104502E-2</v>
      </c>
      <c r="O841" s="17">
        <v>5.0710916238893101E-2</v>
      </c>
      <c r="P841" s="17">
        <v>4.1646069801299E-2</v>
      </c>
      <c r="Q841" s="17">
        <v>5.2125385728836598E-2</v>
      </c>
      <c r="R841" s="17"/>
      <c r="S841" s="17">
        <v>5.0671461392099902E-2</v>
      </c>
      <c r="T841" s="17">
        <v>5.8418449426047701E-2</v>
      </c>
      <c r="U841" s="17">
        <v>3.3288265371388397E-2</v>
      </c>
      <c r="V841" s="17">
        <v>5.6090266213002601E-2</v>
      </c>
      <c r="W841" s="17">
        <v>4.4464729155865301E-2</v>
      </c>
      <c r="X841" s="17">
        <v>5.7959752368394499E-2</v>
      </c>
      <c r="Y841" s="17">
        <v>6.4181335815279003E-2</v>
      </c>
      <c r="Z841" s="17">
        <v>4.1113099516698101E-2</v>
      </c>
      <c r="AA841" s="17">
        <v>5.1805863266884397E-2</v>
      </c>
      <c r="AB841" s="17">
        <v>6.1698464578566599E-2</v>
      </c>
      <c r="AC841" s="17">
        <v>4.5347191300253997E-2</v>
      </c>
      <c r="AD841" s="17">
        <v>2.4639067902612E-2</v>
      </c>
      <c r="AE841" s="17"/>
      <c r="AF841" s="17">
        <v>5.3638084431987497E-2</v>
      </c>
      <c r="AG841" s="17">
        <v>4.8661001209972098E-2</v>
      </c>
      <c r="AH841" s="17"/>
      <c r="AI841" s="17">
        <v>4.9581589887456902E-2</v>
      </c>
      <c r="AJ841" s="17">
        <v>5.28535140362301E-2</v>
      </c>
      <c r="AK841" s="17"/>
      <c r="AL841" s="17">
        <v>5.37434093112985E-2</v>
      </c>
      <c r="AM841" s="17">
        <v>5.1305733004370399E-2</v>
      </c>
      <c r="AN841" s="17"/>
      <c r="AO841" s="17">
        <v>5.1801130850158902E-2</v>
      </c>
      <c r="AP841" s="17">
        <v>5.1760858320850402E-2</v>
      </c>
      <c r="AQ841" s="17"/>
      <c r="AR841" s="17">
        <v>6.3720157736841601E-2</v>
      </c>
      <c r="AS841" s="17">
        <v>4.3780079388708301E-2</v>
      </c>
      <c r="AT841" s="17">
        <v>4.84398751428722E-2</v>
      </c>
      <c r="AU841" s="17">
        <v>4.2399244697459398E-2</v>
      </c>
    </row>
    <row r="842" spans="2:47" x14ac:dyDescent="0.3">
      <c r="B842" t="s">
        <v>330</v>
      </c>
      <c r="C842" s="17">
        <v>1.7876338182919501E-2</v>
      </c>
      <c r="D842" s="17">
        <v>1.6840411489391399E-2</v>
      </c>
      <c r="E842" s="17">
        <v>1.8953820616333598E-2</v>
      </c>
      <c r="F842" s="17"/>
      <c r="G842" s="17">
        <v>4.0548647279097398E-2</v>
      </c>
      <c r="H842" s="17">
        <v>1.8293736594309901E-2</v>
      </c>
      <c r="I842" s="17">
        <v>2.5482475459869799E-2</v>
      </c>
      <c r="J842" s="17">
        <v>1.5686692333481099E-2</v>
      </c>
      <c r="K842" s="17">
        <v>1.00142354588173E-2</v>
      </c>
      <c r="L842" s="17">
        <v>3.3913457853207199E-3</v>
      </c>
      <c r="M842" s="17"/>
      <c r="N842" s="17">
        <v>2.2045661593554401E-2</v>
      </c>
      <c r="O842" s="17">
        <v>1.54046101368584E-2</v>
      </c>
      <c r="P842" s="17">
        <v>1.23856876740854E-2</v>
      </c>
      <c r="Q842" s="17">
        <v>2.10295292016442E-2</v>
      </c>
      <c r="R842" s="17"/>
      <c r="S842" s="17">
        <v>3.0118682376890901E-2</v>
      </c>
      <c r="T842" s="17">
        <v>5.3872960567042704E-3</v>
      </c>
      <c r="U842" s="17">
        <v>1.9514236749896201E-2</v>
      </c>
      <c r="V842" s="17">
        <v>2.3861313768253699E-2</v>
      </c>
      <c r="W842" s="17">
        <v>2.1116161779119898E-2</v>
      </c>
      <c r="X842" s="17">
        <v>1.3134388359118499E-2</v>
      </c>
      <c r="Y842" s="17">
        <v>2.37234843739146E-2</v>
      </c>
      <c r="Z842" s="17">
        <v>2.8184345555925999E-2</v>
      </c>
      <c r="AA842" s="17">
        <v>7.9354304428954896E-3</v>
      </c>
      <c r="AB842" s="17">
        <v>1.7160979541402801E-2</v>
      </c>
      <c r="AC842" s="17">
        <v>1.5317257315223E-2</v>
      </c>
      <c r="AD842" s="17">
        <v>1.27701372747993E-2</v>
      </c>
      <c r="AE842" s="17"/>
      <c r="AF842" s="17">
        <v>1.5701776926184401E-2</v>
      </c>
      <c r="AG842" s="17">
        <v>2.0453939359930302E-2</v>
      </c>
      <c r="AH842" s="17"/>
      <c r="AI842" s="17">
        <v>1.94792671234215E-2</v>
      </c>
      <c r="AJ842" s="17">
        <v>1.70762116617071E-2</v>
      </c>
      <c r="AK842" s="17"/>
      <c r="AL842" s="17">
        <v>1.4581840444309499E-2</v>
      </c>
      <c r="AM842" s="17">
        <v>1.86392491573447E-2</v>
      </c>
      <c r="AN842" s="17"/>
      <c r="AO842" s="17">
        <v>2.5522457650794202E-2</v>
      </c>
      <c r="AP842" s="17">
        <v>1.7209887110281399E-2</v>
      </c>
      <c r="AQ842" s="17"/>
      <c r="AR842" s="17">
        <v>3.0892010318900699E-2</v>
      </c>
      <c r="AS842" s="17">
        <v>6.8723881853151002E-3</v>
      </c>
      <c r="AT842" s="17">
        <v>1.2964083413343999E-2</v>
      </c>
      <c r="AU842" s="17">
        <v>1.43601722803951E-2</v>
      </c>
    </row>
    <row r="843" spans="2:47" x14ac:dyDescent="0.3">
      <c r="B843" t="s">
        <v>331</v>
      </c>
      <c r="C843" s="17">
        <v>0.28515955267438298</v>
      </c>
      <c r="D843" s="17">
        <v>0.27690514510740299</v>
      </c>
      <c r="E843" s="17">
        <v>0.29388523402490202</v>
      </c>
      <c r="F843" s="17"/>
      <c r="G843" s="17">
        <v>9.2229621741554205E-2</v>
      </c>
      <c r="H843" s="17">
        <v>0.139943781348945</v>
      </c>
      <c r="I843" s="17">
        <v>0.23570911408040199</v>
      </c>
      <c r="J843" s="17">
        <v>0.27660827565552498</v>
      </c>
      <c r="K843" s="17">
        <v>0.38857170233463001</v>
      </c>
      <c r="L843" s="17">
        <v>0.50857766987242903</v>
      </c>
      <c r="M843" s="17"/>
      <c r="N843" s="17">
        <v>0.30468800089216902</v>
      </c>
      <c r="O843" s="17">
        <v>0.32686901319071499</v>
      </c>
      <c r="P843" s="17">
        <v>0.21966790723887999</v>
      </c>
      <c r="Q843" s="17">
        <v>0.27653468510096302</v>
      </c>
      <c r="R843" s="17"/>
      <c r="S843" s="17">
        <v>0.24419785844649899</v>
      </c>
      <c r="T843" s="17">
        <v>0.36220356089686001</v>
      </c>
      <c r="U843" s="17">
        <v>0.32610081033084498</v>
      </c>
      <c r="V843" s="17">
        <v>0.25901287675176998</v>
      </c>
      <c r="W843" s="17">
        <v>0.29626300869368699</v>
      </c>
      <c r="X843" s="17">
        <v>0.27474003017453602</v>
      </c>
      <c r="Y843" s="17">
        <v>0.26781111606059599</v>
      </c>
      <c r="Z843" s="17">
        <v>0.177918603426756</v>
      </c>
      <c r="AA843" s="17">
        <v>0.28544234185396999</v>
      </c>
      <c r="AB843" s="17">
        <v>0.29300409609530098</v>
      </c>
      <c r="AC843" s="17">
        <v>0.30131654808208402</v>
      </c>
      <c r="AD843" s="17">
        <v>0.25423230357313198</v>
      </c>
      <c r="AE843" s="17"/>
      <c r="AF843" s="17">
        <v>0.30414694428494898</v>
      </c>
      <c r="AG843" s="17">
        <v>0.260570344467077</v>
      </c>
      <c r="AH843" s="17"/>
      <c r="AI843" s="17">
        <v>0.25165310231215798</v>
      </c>
      <c r="AJ843" s="17">
        <v>0.30188481035056097</v>
      </c>
      <c r="AK843" s="17"/>
      <c r="AL843" s="17">
        <v>0.27477746348711601</v>
      </c>
      <c r="AM843" s="17">
        <v>0.28756374609227597</v>
      </c>
      <c r="AN843" s="17"/>
      <c r="AO843" s="17">
        <v>0.247617662191948</v>
      </c>
      <c r="AP843" s="17">
        <v>0.28843177896982602</v>
      </c>
      <c r="AQ843" s="17"/>
      <c r="AR843" s="17">
        <v>0.143088213102981</v>
      </c>
      <c r="AS843" s="17">
        <v>0.37014367026473499</v>
      </c>
      <c r="AT843" s="17">
        <v>0.29422036694675802</v>
      </c>
      <c r="AU843" s="17">
        <v>0.47690482190816602</v>
      </c>
    </row>
    <row r="844" spans="2:47" x14ac:dyDescent="0.3">
      <c r="B844" t="s">
        <v>155</v>
      </c>
      <c r="C844" s="17">
        <v>6.4993750991585206E-2</v>
      </c>
      <c r="D844" s="17">
        <v>5.5531560651637897E-2</v>
      </c>
      <c r="E844" s="17">
        <v>7.4000569574616301E-2</v>
      </c>
      <c r="F844" s="17"/>
      <c r="G844" s="17">
        <v>3.9711792083962E-2</v>
      </c>
      <c r="H844" s="17">
        <v>2.7834866422910699E-2</v>
      </c>
      <c r="I844" s="17">
        <v>3.7250658737999799E-2</v>
      </c>
      <c r="J844" s="17">
        <v>6.7251326666457598E-2</v>
      </c>
      <c r="K844" s="17">
        <v>9.5079108273771001E-2</v>
      </c>
      <c r="L844" s="17">
        <v>0.112470519356896</v>
      </c>
      <c r="M844" s="17"/>
      <c r="N844" s="17">
        <v>6.8491530949560106E-2</v>
      </c>
      <c r="O844" s="17">
        <v>7.0327770236529003E-2</v>
      </c>
      <c r="P844" s="17">
        <v>5.3469946389397199E-2</v>
      </c>
      <c r="Q844" s="17">
        <v>6.40435855717503E-2</v>
      </c>
      <c r="R844" s="17"/>
      <c r="S844" s="17">
        <v>5.7716335649918703E-2</v>
      </c>
      <c r="T844" s="17">
        <v>6.7709830927393896E-2</v>
      </c>
      <c r="U844" s="17">
        <v>7.2605297960198906E-2</v>
      </c>
      <c r="V844" s="17">
        <v>7.3009916216826107E-2</v>
      </c>
      <c r="W844" s="17">
        <v>5.7320252484075102E-2</v>
      </c>
      <c r="X844" s="17">
        <v>6.1351217744442299E-2</v>
      </c>
      <c r="Y844" s="17">
        <v>8.5070267171992203E-2</v>
      </c>
      <c r="Z844" s="17">
        <v>6.6217636492694507E-2</v>
      </c>
      <c r="AA844" s="17">
        <v>6.1369056558291099E-2</v>
      </c>
      <c r="AB844" s="17">
        <v>5.14639737225039E-2</v>
      </c>
      <c r="AC844" s="17">
        <v>6.9850119932463595E-2</v>
      </c>
      <c r="AD844" s="17">
        <v>6.2164519952998702E-2</v>
      </c>
      <c r="AE844" s="17"/>
      <c r="AF844" s="17">
        <v>6.9511005749026994E-2</v>
      </c>
      <c r="AG844" s="17">
        <v>5.56570003763147E-2</v>
      </c>
      <c r="AH844" s="17"/>
      <c r="AI844" s="17">
        <v>5.06451011537268E-2</v>
      </c>
      <c r="AJ844" s="17">
        <v>7.2156099233462695E-2</v>
      </c>
      <c r="AK844" s="17"/>
      <c r="AL844" s="17">
        <v>6.4835246516360301E-2</v>
      </c>
      <c r="AM844" s="17">
        <v>6.5030456071763998E-2</v>
      </c>
      <c r="AN844" s="17"/>
      <c r="AO844" s="17">
        <v>5.9707366194700802E-2</v>
      </c>
      <c r="AP844" s="17">
        <v>6.5454522868491405E-2</v>
      </c>
      <c r="AQ844" s="17"/>
      <c r="AR844" s="17">
        <v>2.5528212337023699E-2</v>
      </c>
      <c r="AS844" s="17">
        <v>8.56048841010493E-2</v>
      </c>
      <c r="AT844" s="17">
        <v>6.3900627788085806E-2</v>
      </c>
      <c r="AU844" s="17">
        <v>0.130942395838679</v>
      </c>
    </row>
    <row r="845" spans="2:47" x14ac:dyDescent="0.3"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  <c r="AB845" s="17"/>
      <c r="AC845" s="17"/>
      <c r="AD845" s="17"/>
      <c r="AE845" s="17"/>
      <c r="AF845" s="17"/>
      <c r="AG845" s="17"/>
      <c r="AH845" s="17"/>
      <c r="AI845" s="17"/>
      <c r="AJ845" s="17"/>
      <c r="AK845" s="17"/>
      <c r="AL845" s="17"/>
      <c r="AM845" s="17"/>
      <c r="AN845" s="17"/>
      <c r="AO845" s="17"/>
      <c r="AP845" s="17"/>
      <c r="AQ845" s="17"/>
      <c r="AR845" s="17"/>
      <c r="AS845" s="17"/>
      <c r="AT845" s="17"/>
      <c r="AU845" s="17"/>
    </row>
    <row r="846" spans="2:47" x14ac:dyDescent="0.3">
      <c r="B846" s="6" t="s">
        <v>338</v>
      </c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  <c r="AC846" s="17"/>
      <c r="AD846" s="17"/>
      <c r="AE846" s="17"/>
      <c r="AF846" s="17"/>
      <c r="AG846" s="17"/>
      <c r="AH846" s="17"/>
      <c r="AI846" s="17"/>
      <c r="AJ846" s="17"/>
      <c r="AK846" s="17"/>
      <c r="AL846" s="17"/>
      <c r="AM846" s="17"/>
      <c r="AN846" s="17"/>
      <c r="AO846" s="17"/>
      <c r="AP846" s="17"/>
      <c r="AQ846" s="17"/>
      <c r="AR846" s="17"/>
      <c r="AS846" s="17"/>
      <c r="AT846" s="17"/>
      <c r="AU846" s="17"/>
    </row>
    <row r="847" spans="2:47" x14ac:dyDescent="0.3">
      <c r="B847" s="24" t="s">
        <v>71</v>
      </c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  <c r="AC847" s="17"/>
      <c r="AD847" s="17"/>
      <c r="AE847" s="17"/>
      <c r="AF847" s="17"/>
      <c r="AG847" s="17"/>
      <c r="AH847" s="17"/>
      <c r="AI847" s="17"/>
      <c r="AJ847" s="17"/>
      <c r="AK847" s="17"/>
      <c r="AL847" s="17"/>
      <c r="AM847" s="17"/>
      <c r="AN847" s="17"/>
      <c r="AO847" s="17"/>
      <c r="AP847" s="17"/>
      <c r="AQ847" s="17"/>
      <c r="AR847" s="17"/>
      <c r="AS847" s="17"/>
      <c r="AT847" s="17"/>
      <c r="AU847" s="17"/>
    </row>
    <row r="848" spans="2:47" x14ac:dyDescent="0.3">
      <c r="B848" t="s">
        <v>322</v>
      </c>
      <c r="C848" s="17">
        <v>9.1516894003942098E-2</v>
      </c>
      <c r="D848" s="17">
        <v>0.113396392407711</v>
      </c>
      <c r="E848" s="17">
        <v>7.0545078040886305E-2</v>
      </c>
      <c r="F848" s="17"/>
      <c r="G848" s="17">
        <v>8.1223258077642399E-2</v>
      </c>
      <c r="H848" s="17">
        <v>8.8111818704112901E-2</v>
      </c>
      <c r="I848" s="17">
        <v>0.10626925324249401</v>
      </c>
      <c r="J848" s="17">
        <v>0.110868565685298</v>
      </c>
      <c r="K848" s="17">
        <v>9.0206672576191096E-2</v>
      </c>
      <c r="L848" s="17">
        <v>7.4295878946466304E-2</v>
      </c>
      <c r="M848" s="17"/>
      <c r="N848" s="17">
        <v>9.6415126284636998E-2</v>
      </c>
      <c r="O848" s="17">
        <v>9.5002799306446797E-2</v>
      </c>
      <c r="P848" s="17">
        <v>8.4854659012264799E-2</v>
      </c>
      <c r="Q848" s="17">
        <v>8.8167071499510405E-2</v>
      </c>
      <c r="R848" s="17"/>
      <c r="S848" s="17">
        <v>9.6581139555699899E-2</v>
      </c>
      <c r="T848" s="17">
        <v>9.2149439818967505E-2</v>
      </c>
      <c r="U848" s="17">
        <v>9.0602493465273798E-2</v>
      </c>
      <c r="V848" s="17">
        <v>9.02193945639682E-2</v>
      </c>
      <c r="W848" s="17">
        <v>9.4052566462208997E-2</v>
      </c>
      <c r="X848" s="17">
        <v>9.6330934697096998E-2</v>
      </c>
      <c r="Y848" s="17">
        <v>7.8619891591497904E-2</v>
      </c>
      <c r="Z848" s="17">
        <v>7.3633242262714602E-2</v>
      </c>
      <c r="AA848" s="17">
        <v>8.2832355222792906E-2</v>
      </c>
      <c r="AB848" s="17">
        <v>9.2279753202182804E-2</v>
      </c>
      <c r="AC848" s="17">
        <v>0.10605023589945201</v>
      </c>
      <c r="AD848" s="17">
        <v>0.114608279315631</v>
      </c>
      <c r="AE848" s="17"/>
      <c r="AF848" s="17">
        <v>9.70080619595452E-2</v>
      </c>
      <c r="AG848" s="17">
        <v>8.4960995861730601E-2</v>
      </c>
      <c r="AH848" s="17"/>
      <c r="AI848" s="17">
        <v>0.11370545125824399</v>
      </c>
      <c r="AJ848" s="17">
        <v>8.0441135947540404E-2</v>
      </c>
      <c r="AK848" s="17"/>
      <c r="AL848" s="17">
        <v>0.11706921487260701</v>
      </c>
      <c r="AM848" s="17">
        <v>8.55997110038514E-2</v>
      </c>
      <c r="AN848" s="17"/>
      <c r="AO848" s="17">
        <v>0.122966245664616</v>
      </c>
      <c r="AP848" s="17">
        <v>8.8775705583320305E-2</v>
      </c>
      <c r="AQ848" s="17"/>
      <c r="AR848" s="17">
        <v>0.110279800764879</v>
      </c>
      <c r="AS848" s="17">
        <v>8.5213046343888904E-2</v>
      </c>
      <c r="AT848" s="17">
        <v>9.3541645217307304E-2</v>
      </c>
      <c r="AU848" s="17">
        <v>5.1006055180850399E-2</v>
      </c>
    </row>
    <row r="849" spans="2:47" x14ac:dyDescent="0.3">
      <c r="B849" t="s">
        <v>323</v>
      </c>
      <c r="C849" s="17">
        <v>6.6420969659819001E-2</v>
      </c>
      <c r="D849" s="17">
        <v>9.6875569104660497E-2</v>
      </c>
      <c r="E849" s="17">
        <v>3.5973755022028202E-2</v>
      </c>
      <c r="F849" s="17"/>
      <c r="G849" s="17">
        <v>8.7635818022058998E-2</v>
      </c>
      <c r="H849" s="17">
        <v>6.7497411608596E-2</v>
      </c>
      <c r="I849" s="17">
        <v>6.3251827079867803E-2</v>
      </c>
      <c r="J849" s="17">
        <v>7.3942865365835206E-2</v>
      </c>
      <c r="K849" s="17">
        <v>5.5345738108602799E-2</v>
      </c>
      <c r="L849" s="17">
        <v>5.5406454236615901E-2</v>
      </c>
      <c r="M849" s="17"/>
      <c r="N849" s="17">
        <v>4.62915899701676E-2</v>
      </c>
      <c r="O849" s="17">
        <v>6.3674130693539804E-2</v>
      </c>
      <c r="P849" s="17">
        <v>8.6797048809252902E-2</v>
      </c>
      <c r="Q849" s="17">
        <v>7.22451703815091E-2</v>
      </c>
      <c r="R849" s="17"/>
      <c r="S849" s="17">
        <v>8.0778163476011702E-2</v>
      </c>
      <c r="T849" s="17">
        <v>7.2465262335439901E-2</v>
      </c>
      <c r="U849" s="17">
        <v>6.5090653222132797E-2</v>
      </c>
      <c r="V849" s="17">
        <v>8.0704377596393595E-2</v>
      </c>
      <c r="W849" s="17">
        <v>6.7760654088618297E-2</v>
      </c>
      <c r="X849" s="17">
        <v>7.1142089737165903E-2</v>
      </c>
      <c r="Y849" s="17">
        <v>4.4400438036231102E-2</v>
      </c>
      <c r="Z849" s="17">
        <v>8.1159394321496298E-2</v>
      </c>
      <c r="AA849" s="17">
        <v>4.89109558089234E-2</v>
      </c>
      <c r="AB849" s="17">
        <v>3.6341786536205498E-2</v>
      </c>
      <c r="AC849" s="17">
        <v>7.6591552037953606E-2</v>
      </c>
      <c r="AD849" s="17">
        <v>9.3155255484712596E-2</v>
      </c>
      <c r="AE849" s="17"/>
      <c r="AF849" s="17">
        <v>5.6785520466914201E-2</v>
      </c>
      <c r="AG849" s="17">
        <v>7.9764952582745893E-2</v>
      </c>
      <c r="AH849" s="17"/>
      <c r="AI849" s="17">
        <v>5.6933320130719799E-2</v>
      </c>
      <c r="AJ849" s="17">
        <v>7.1156875176517795E-2</v>
      </c>
      <c r="AK849" s="17"/>
      <c r="AL849" s="17">
        <v>4.7314243085852699E-2</v>
      </c>
      <c r="AM849" s="17">
        <v>7.0845538302798897E-2</v>
      </c>
      <c r="AN849" s="17"/>
      <c r="AO849" s="17">
        <v>5.4317693480898897E-2</v>
      </c>
      <c r="AP849" s="17">
        <v>6.7475915430123407E-2</v>
      </c>
      <c r="AQ849" s="17"/>
      <c r="AR849" s="17">
        <v>6.4565610909857296E-2</v>
      </c>
      <c r="AS849" s="17">
        <v>6.3418998554936101E-2</v>
      </c>
      <c r="AT849" s="17">
        <v>7.5197648919072102E-2</v>
      </c>
      <c r="AU849" s="17">
        <v>5.7965791154636299E-2</v>
      </c>
    </row>
    <row r="850" spans="2:47" x14ac:dyDescent="0.3">
      <c r="B850" t="s">
        <v>324</v>
      </c>
      <c r="C850" s="17">
        <v>4.8353418139807598E-2</v>
      </c>
      <c r="D850" s="17">
        <v>3.9046928101601902E-2</v>
      </c>
      <c r="E850" s="17">
        <v>5.76060234601962E-2</v>
      </c>
      <c r="F850" s="17"/>
      <c r="G850" s="17">
        <v>7.6722800760955306E-2</v>
      </c>
      <c r="H850" s="17">
        <v>4.8155016978772801E-2</v>
      </c>
      <c r="I850" s="17">
        <v>4.4843103514238002E-2</v>
      </c>
      <c r="J850" s="17">
        <v>3.8061581088086299E-2</v>
      </c>
      <c r="K850" s="17">
        <v>3.6472259633164E-2</v>
      </c>
      <c r="L850" s="17">
        <v>4.88897175653666E-2</v>
      </c>
      <c r="M850" s="17"/>
      <c r="N850" s="17">
        <v>4.8121524617053199E-2</v>
      </c>
      <c r="O850" s="17">
        <v>4.7201513901822999E-2</v>
      </c>
      <c r="P850" s="17">
        <v>5.8569616861290197E-2</v>
      </c>
      <c r="Q850" s="17">
        <v>3.8108283153696298E-2</v>
      </c>
      <c r="R850" s="17"/>
      <c r="S850" s="17">
        <v>4.7818923930154598E-2</v>
      </c>
      <c r="T850" s="17">
        <v>4.4770773362540102E-2</v>
      </c>
      <c r="U850" s="17">
        <v>5.1314847476174E-2</v>
      </c>
      <c r="V850" s="17">
        <v>4.9298922244186798E-2</v>
      </c>
      <c r="W850" s="17">
        <v>4.20798682496809E-2</v>
      </c>
      <c r="X850" s="17">
        <v>5.8328248100423898E-2</v>
      </c>
      <c r="Y850" s="17">
        <v>5.2021903013165803E-2</v>
      </c>
      <c r="Z850" s="17">
        <v>5.6031271765952399E-2</v>
      </c>
      <c r="AA850" s="17">
        <v>6.3209984158374699E-2</v>
      </c>
      <c r="AB850" s="17">
        <v>3.1383572565600801E-2</v>
      </c>
      <c r="AC850" s="17">
        <v>2.9351856573764001E-2</v>
      </c>
      <c r="AD850" s="17">
        <v>4.8495070457296403E-2</v>
      </c>
      <c r="AE850" s="17"/>
      <c r="AF850" s="17">
        <v>4.49569964495364E-2</v>
      </c>
      <c r="AG850" s="17">
        <v>5.3259249723992701E-2</v>
      </c>
      <c r="AH850" s="17"/>
      <c r="AI850" s="17">
        <v>4.7416365004643198E-2</v>
      </c>
      <c r="AJ850" s="17">
        <v>4.88211625583439E-2</v>
      </c>
      <c r="AK850" s="17"/>
      <c r="AL850" s="17">
        <v>4.6544932173120598E-2</v>
      </c>
      <c r="AM850" s="17">
        <v>4.8772211503940198E-2</v>
      </c>
      <c r="AN850" s="17"/>
      <c r="AO850" s="17">
        <v>5.29465989326438E-2</v>
      </c>
      <c r="AP850" s="17">
        <v>4.7953067310989403E-2</v>
      </c>
      <c r="AQ850" s="17"/>
      <c r="AR850" s="17">
        <v>5.1887329307461497E-2</v>
      </c>
      <c r="AS850" s="17">
        <v>5.6862212097501301E-2</v>
      </c>
      <c r="AT850" s="17">
        <v>4.0754508231236199E-2</v>
      </c>
      <c r="AU850" s="17">
        <v>4.06499379594829E-2</v>
      </c>
    </row>
    <row r="851" spans="2:47" x14ac:dyDescent="0.3">
      <c r="B851" t="s">
        <v>325</v>
      </c>
      <c r="C851" s="17">
        <v>4.5551232920133002E-2</v>
      </c>
      <c r="D851" s="17">
        <v>3.9673214707061699E-2</v>
      </c>
      <c r="E851" s="17">
        <v>5.1452351117772799E-2</v>
      </c>
      <c r="F851" s="17"/>
      <c r="G851" s="17">
        <v>9.2310518376665707E-2</v>
      </c>
      <c r="H851" s="17">
        <v>8.1064513269288097E-2</v>
      </c>
      <c r="I851" s="17">
        <v>6.5506989075346994E-2</v>
      </c>
      <c r="J851" s="17">
        <v>2.75396003953313E-2</v>
      </c>
      <c r="K851" s="17">
        <v>1.2070776594025501E-2</v>
      </c>
      <c r="L851" s="17">
        <v>6.5685318810684403E-3</v>
      </c>
      <c r="M851" s="17"/>
      <c r="N851" s="17">
        <v>4.2446024420626498E-2</v>
      </c>
      <c r="O851" s="17">
        <v>3.9770438271168003E-2</v>
      </c>
      <c r="P851" s="17">
        <v>5.7247740999539103E-2</v>
      </c>
      <c r="Q851" s="17">
        <v>4.5289064755409301E-2</v>
      </c>
      <c r="R851" s="17"/>
      <c r="S851" s="17">
        <v>7.0453788763385705E-2</v>
      </c>
      <c r="T851" s="17">
        <v>4.0846804082837897E-2</v>
      </c>
      <c r="U851" s="17">
        <v>4.9095085597109303E-2</v>
      </c>
      <c r="V851" s="17">
        <v>4.2820187999284103E-2</v>
      </c>
      <c r="W851" s="17">
        <v>5.5686232932561398E-2</v>
      </c>
      <c r="X851" s="17">
        <v>4.9994330354624202E-2</v>
      </c>
      <c r="Y851" s="17">
        <v>3.5754951240907697E-2</v>
      </c>
      <c r="Z851" s="17">
        <v>3.2001354169496697E-2</v>
      </c>
      <c r="AA851" s="17">
        <v>5.1730203793640898E-2</v>
      </c>
      <c r="AB851" s="17">
        <v>2.9444312262991899E-2</v>
      </c>
      <c r="AC851" s="17">
        <v>2.1515539202401301E-2</v>
      </c>
      <c r="AD851" s="17">
        <v>2.1492942585527301E-2</v>
      </c>
      <c r="AE851" s="17"/>
      <c r="AF851" s="17">
        <v>4.0147573997274102E-2</v>
      </c>
      <c r="AG851" s="17">
        <v>5.16124983208033E-2</v>
      </c>
      <c r="AH851" s="17"/>
      <c r="AI851" s="17">
        <v>4.5506201471353001E-2</v>
      </c>
      <c r="AJ851" s="17">
        <v>4.5573711057215097E-2</v>
      </c>
      <c r="AK851" s="17"/>
      <c r="AL851" s="17">
        <v>4.45526925773864E-2</v>
      </c>
      <c r="AM851" s="17">
        <v>4.5782466160016598E-2</v>
      </c>
      <c r="AN851" s="17"/>
      <c r="AO851" s="17">
        <v>3.1245140758177699E-2</v>
      </c>
      <c r="AP851" s="17">
        <v>4.6798180539334301E-2</v>
      </c>
      <c r="AQ851" s="17"/>
      <c r="AR851" s="17">
        <v>5.9232423448036899E-2</v>
      </c>
      <c r="AS851" s="17">
        <v>3.2115360540784302E-2</v>
      </c>
      <c r="AT851" s="17">
        <v>4.78678532474099E-2</v>
      </c>
      <c r="AU851" s="17">
        <v>2.9488318250130499E-2</v>
      </c>
    </row>
    <row r="852" spans="2:47" x14ac:dyDescent="0.3">
      <c r="B852" t="s">
        <v>326</v>
      </c>
      <c r="C852" s="17">
        <v>0.105023298242338</v>
      </c>
      <c r="D852" s="17">
        <v>0.112240441356457</v>
      </c>
      <c r="E852" s="17">
        <v>9.7492409951956502E-2</v>
      </c>
      <c r="F852" s="17"/>
      <c r="G852" s="17">
        <v>0.109143772188229</v>
      </c>
      <c r="H852" s="17">
        <v>0.13487300654728601</v>
      </c>
      <c r="I852" s="17">
        <v>0.120487140071266</v>
      </c>
      <c r="J852" s="17">
        <v>0.107258934406897</v>
      </c>
      <c r="K852" s="17">
        <v>8.7273114798963797E-2</v>
      </c>
      <c r="L852" s="17">
        <v>7.5565303460363498E-2</v>
      </c>
      <c r="M852" s="17"/>
      <c r="N852" s="17">
        <v>9.9400174911535702E-2</v>
      </c>
      <c r="O852" s="17">
        <v>0.108773632217379</v>
      </c>
      <c r="P852" s="17">
        <v>0.11420039536887699</v>
      </c>
      <c r="Q852" s="17">
        <v>9.9613581077305405E-2</v>
      </c>
      <c r="R852" s="17"/>
      <c r="S852" s="17">
        <v>9.6155686698616794E-2</v>
      </c>
      <c r="T852" s="17">
        <v>9.4108862195021403E-2</v>
      </c>
      <c r="U852" s="17">
        <v>8.3521056326672005E-2</v>
      </c>
      <c r="V852" s="17">
        <v>9.9815097641118303E-2</v>
      </c>
      <c r="W852" s="17">
        <v>0.119567417262353</v>
      </c>
      <c r="X852" s="17">
        <v>0.133989788338675</v>
      </c>
      <c r="Y852" s="17">
        <v>9.4732904599801201E-2</v>
      </c>
      <c r="Z852" s="17">
        <v>9.4457369073838601E-2</v>
      </c>
      <c r="AA852" s="17">
        <v>0.108824573567476</v>
      </c>
      <c r="AB852" s="17">
        <v>0.118236809319489</v>
      </c>
      <c r="AC852" s="17">
        <v>0.13164405300048601</v>
      </c>
      <c r="AD852" s="17">
        <v>8.9593598391791193E-2</v>
      </c>
      <c r="AE852" s="17"/>
      <c r="AF852" s="17">
        <v>0.103779421635577</v>
      </c>
      <c r="AG852" s="17">
        <v>0.105743786375183</v>
      </c>
      <c r="AH852" s="17"/>
      <c r="AI852" s="17">
        <v>0.103848175568063</v>
      </c>
      <c r="AJ852" s="17">
        <v>0.105609878716124</v>
      </c>
      <c r="AK852" s="17"/>
      <c r="AL852" s="17">
        <v>9.8871733488240104E-2</v>
      </c>
      <c r="AM852" s="17">
        <v>0.106447823809858</v>
      </c>
      <c r="AN852" s="17"/>
      <c r="AO852" s="17">
        <v>0.111740885470493</v>
      </c>
      <c r="AP852" s="17">
        <v>0.10443777989769901</v>
      </c>
      <c r="AQ852" s="17"/>
      <c r="AR852" s="17">
        <v>0.12318904858202601</v>
      </c>
      <c r="AS852" s="17">
        <v>0.113201192068649</v>
      </c>
      <c r="AT852" s="17">
        <v>9.6876963575213304E-2</v>
      </c>
      <c r="AU852" s="17">
        <v>6.2261015304695501E-2</v>
      </c>
    </row>
    <row r="853" spans="2:47" x14ac:dyDescent="0.3">
      <c r="B853" t="s">
        <v>327</v>
      </c>
      <c r="C853" s="17">
        <v>0.12842855116187399</v>
      </c>
      <c r="D853" s="17">
        <v>0.123578539332063</v>
      </c>
      <c r="E853" s="17">
        <v>0.133240333492601</v>
      </c>
      <c r="F853" s="17"/>
      <c r="G853" s="17">
        <v>9.58888202543072E-2</v>
      </c>
      <c r="H853" s="17">
        <v>0.114938038421573</v>
      </c>
      <c r="I853" s="17">
        <v>0.103354051510347</v>
      </c>
      <c r="J853" s="17">
        <v>0.13295600128047699</v>
      </c>
      <c r="K853" s="17">
        <v>0.14241308680429801</v>
      </c>
      <c r="L853" s="17">
        <v>0.168261105392122</v>
      </c>
      <c r="M853" s="17"/>
      <c r="N853" s="17">
        <v>0.13599071604235</v>
      </c>
      <c r="O853" s="17">
        <v>0.119476032026836</v>
      </c>
      <c r="P853" s="17">
        <v>0.12741871274333699</v>
      </c>
      <c r="Q853" s="17">
        <v>0.13063741057960701</v>
      </c>
      <c r="R853" s="17"/>
      <c r="S853" s="17">
        <v>0.11389138310940899</v>
      </c>
      <c r="T853" s="17">
        <v>0.117468146791188</v>
      </c>
      <c r="U853" s="17">
        <v>0.13697890099343701</v>
      </c>
      <c r="V853" s="17">
        <v>0.12418317803400999</v>
      </c>
      <c r="W853" s="17">
        <v>0.105624746699304</v>
      </c>
      <c r="X853" s="17">
        <v>0.105196604721961</v>
      </c>
      <c r="Y853" s="17">
        <v>0.15617248819266599</v>
      </c>
      <c r="Z853" s="17">
        <v>9.7562751808332501E-2</v>
      </c>
      <c r="AA853" s="17">
        <v>0.13765308678413399</v>
      </c>
      <c r="AB853" s="17">
        <v>0.16064710892668799</v>
      </c>
      <c r="AC853" s="17">
        <v>0.118606788140472</v>
      </c>
      <c r="AD853" s="17">
        <v>0.20938635834563199</v>
      </c>
      <c r="AE853" s="17"/>
      <c r="AF853" s="17">
        <v>0.13001408255976901</v>
      </c>
      <c r="AG853" s="17">
        <v>0.126429249179456</v>
      </c>
      <c r="AH853" s="17"/>
      <c r="AI853" s="17">
        <v>0.13269745916923301</v>
      </c>
      <c r="AJ853" s="17">
        <v>0.12629766037376899</v>
      </c>
      <c r="AK853" s="17"/>
      <c r="AL853" s="17">
        <v>0.136354621339425</v>
      </c>
      <c r="AM853" s="17">
        <v>0.12659310114724801</v>
      </c>
      <c r="AN853" s="17"/>
      <c r="AO853" s="17">
        <v>0.122014287876415</v>
      </c>
      <c r="AP853" s="17">
        <v>0.12898763118472001</v>
      </c>
      <c r="AQ853" s="17"/>
      <c r="AR853" s="17">
        <v>0.126701710000547</v>
      </c>
      <c r="AS853" s="17">
        <v>0.129261269340852</v>
      </c>
      <c r="AT853" s="17">
        <v>0.15689958150634101</v>
      </c>
      <c r="AU853" s="17">
        <v>7.2005305828048705E-2</v>
      </c>
    </row>
    <row r="854" spans="2:47" x14ac:dyDescent="0.3">
      <c r="B854" t="s">
        <v>328</v>
      </c>
      <c r="C854" s="17">
        <v>4.1031795165761102E-2</v>
      </c>
      <c r="D854" s="17">
        <v>4.5902747034700202E-2</v>
      </c>
      <c r="E854" s="17">
        <v>3.5814643515756299E-2</v>
      </c>
      <c r="F854" s="17"/>
      <c r="G854" s="17">
        <v>5.8617770493504098E-2</v>
      </c>
      <c r="H854" s="17">
        <v>6.4628435998554001E-2</v>
      </c>
      <c r="I854" s="17">
        <v>5.5853494552553E-2</v>
      </c>
      <c r="J854" s="17">
        <v>3.2676846528503403E-2</v>
      </c>
      <c r="K854" s="17">
        <v>3.2019138752928902E-2</v>
      </c>
      <c r="L854" s="17">
        <v>1.09974575330135E-2</v>
      </c>
      <c r="M854" s="17"/>
      <c r="N854" s="17">
        <v>2.4353947199449201E-2</v>
      </c>
      <c r="O854" s="17">
        <v>3.47745891402646E-2</v>
      </c>
      <c r="P854" s="17">
        <v>4.81145467371955E-2</v>
      </c>
      <c r="Q854" s="17">
        <v>5.9916556758109002E-2</v>
      </c>
      <c r="R854" s="17"/>
      <c r="S854" s="17">
        <v>4.10353498087178E-2</v>
      </c>
      <c r="T854" s="17">
        <v>3.9355541651824401E-2</v>
      </c>
      <c r="U854" s="17">
        <v>4.3844034686409801E-2</v>
      </c>
      <c r="V854" s="17">
        <v>4.4153992924174698E-2</v>
      </c>
      <c r="W854" s="17">
        <v>5.7619944619131301E-2</v>
      </c>
      <c r="X854" s="17">
        <v>3.8885968981316098E-2</v>
      </c>
      <c r="Y854" s="17">
        <v>3.5592959844027001E-2</v>
      </c>
      <c r="Z854" s="17">
        <v>6.3580757554973902E-2</v>
      </c>
      <c r="AA854" s="17">
        <v>3.1584874856767003E-2</v>
      </c>
      <c r="AB854" s="17">
        <v>4.1960665033791103E-2</v>
      </c>
      <c r="AC854" s="17">
        <v>3.8557538719874003E-2</v>
      </c>
      <c r="AD854" s="17">
        <v>1.9656332780136801E-2</v>
      </c>
      <c r="AE854" s="17"/>
      <c r="AF854" s="17">
        <v>3.5376519882163997E-2</v>
      </c>
      <c r="AG854" s="17">
        <v>4.8880297480063201E-2</v>
      </c>
      <c r="AH854" s="17"/>
      <c r="AI854" s="17">
        <v>4.6127422942857599E-2</v>
      </c>
      <c r="AJ854" s="17">
        <v>3.8488234547656597E-2</v>
      </c>
      <c r="AK854" s="17"/>
      <c r="AL854" s="17">
        <v>3.9552803333291697E-2</v>
      </c>
      <c r="AM854" s="17">
        <v>4.1374287159867802E-2</v>
      </c>
      <c r="AN854" s="17"/>
      <c r="AO854" s="17">
        <v>6.1628041878423599E-2</v>
      </c>
      <c r="AP854" s="17">
        <v>3.9236585089375997E-2</v>
      </c>
      <c r="AQ854" s="17"/>
      <c r="AR854" s="17">
        <v>5.4235443268233E-2</v>
      </c>
      <c r="AS854" s="17">
        <v>2.1665471275352101E-2</v>
      </c>
      <c r="AT854" s="17">
        <v>3.9618647724837003E-2</v>
      </c>
      <c r="AU854" s="17">
        <v>4.4157066141322303E-2</v>
      </c>
    </row>
    <row r="855" spans="2:47" x14ac:dyDescent="0.3">
      <c r="B855" t="s">
        <v>329</v>
      </c>
      <c r="C855" s="17">
        <v>0.13584453176955399</v>
      </c>
      <c r="D855" s="17">
        <v>0.117875062140368</v>
      </c>
      <c r="E855" s="17">
        <v>0.15347830543280699</v>
      </c>
      <c r="F855" s="17"/>
      <c r="G855" s="17">
        <v>8.3839035890887106E-2</v>
      </c>
      <c r="H855" s="17">
        <v>0.108580051209218</v>
      </c>
      <c r="I855" s="17">
        <v>0.106895382742066</v>
      </c>
      <c r="J855" s="17">
        <v>0.15566595865449701</v>
      </c>
      <c r="K855" s="17">
        <v>0.167745319096437</v>
      </c>
      <c r="L855" s="17">
        <v>0.17850413658323599</v>
      </c>
      <c r="M855" s="17"/>
      <c r="N855" s="17">
        <v>0.15887547423031401</v>
      </c>
      <c r="O855" s="17">
        <v>0.12774220638630099</v>
      </c>
      <c r="P855" s="17">
        <v>0.131534849277642</v>
      </c>
      <c r="Q855" s="17">
        <v>0.12514797631670599</v>
      </c>
      <c r="R855" s="17"/>
      <c r="S855" s="17">
        <v>0.12521795117707801</v>
      </c>
      <c r="T855" s="17">
        <v>0.14412914035680499</v>
      </c>
      <c r="U855" s="17">
        <v>0.13815603484467001</v>
      </c>
      <c r="V855" s="17">
        <v>0.13372302498091199</v>
      </c>
      <c r="W855" s="17">
        <v>0.120499042932385</v>
      </c>
      <c r="X855" s="17">
        <v>0.111435246873098</v>
      </c>
      <c r="Y855" s="17">
        <v>0.15394206167569899</v>
      </c>
      <c r="Z855" s="17">
        <v>0.15670024259196999</v>
      </c>
      <c r="AA855" s="17">
        <v>0.124821223351552</v>
      </c>
      <c r="AB855" s="17">
        <v>0.16190168693149501</v>
      </c>
      <c r="AC855" s="17">
        <v>0.140241914778997</v>
      </c>
      <c r="AD855" s="17">
        <v>0.137528494800018</v>
      </c>
      <c r="AE855" s="17"/>
      <c r="AF855" s="17">
        <v>0.147723725414216</v>
      </c>
      <c r="AG855" s="17">
        <v>0.120701630026954</v>
      </c>
      <c r="AH855" s="17"/>
      <c r="AI855" s="17">
        <v>0.152229689702118</v>
      </c>
      <c r="AJ855" s="17">
        <v>0.12766562933362299</v>
      </c>
      <c r="AK855" s="17"/>
      <c r="AL855" s="17">
        <v>0.140673465207068</v>
      </c>
      <c r="AM855" s="17">
        <v>0.13472628959531499</v>
      </c>
      <c r="AN855" s="17"/>
      <c r="AO855" s="17">
        <v>0.14181464612927799</v>
      </c>
      <c r="AP855" s="17">
        <v>0.13532416465581401</v>
      </c>
      <c r="AQ855" s="17"/>
      <c r="AR855" s="17">
        <v>0.130232525074292</v>
      </c>
      <c r="AS855" s="17">
        <v>0.15864025347993299</v>
      </c>
      <c r="AT855" s="17">
        <v>0.13927672449772199</v>
      </c>
      <c r="AU855" s="17">
        <v>0.103526693569595</v>
      </c>
    </row>
    <row r="856" spans="2:47" x14ac:dyDescent="0.3">
      <c r="B856" t="s">
        <v>330</v>
      </c>
      <c r="C856" s="17">
        <v>0.115943349585135</v>
      </c>
      <c r="D856" s="17">
        <v>6.8335862084237101E-2</v>
      </c>
      <c r="E856" s="17">
        <v>0.162775028750337</v>
      </c>
      <c r="F856" s="17"/>
      <c r="G856" s="17">
        <v>0.17826425899477599</v>
      </c>
      <c r="H856" s="17">
        <v>0.149670543806493</v>
      </c>
      <c r="I856" s="17">
        <v>0.119718781489282</v>
      </c>
      <c r="J856" s="17">
        <v>0.103986531564058</v>
      </c>
      <c r="K856" s="17">
        <v>9.2052800001777305E-2</v>
      </c>
      <c r="L856" s="17">
        <v>6.9947348108995194E-2</v>
      </c>
      <c r="M856" s="17"/>
      <c r="N856" s="17">
        <v>0.130659946573456</v>
      </c>
      <c r="O856" s="17">
        <v>0.12446412096832001</v>
      </c>
      <c r="P856" s="17">
        <v>9.5536523156577E-2</v>
      </c>
      <c r="Q856" s="17">
        <v>0.109900568043361</v>
      </c>
      <c r="R856" s="17"/>
      <c r="S856" s="17">
        <v>0.127561881182293</v>
      </c>
      <c r="T856" s="17">
        <v>0.118162858240438</v>
      </c>
      <c r="U856" s="17">
        <v>0.10704523053408201</v>
      </c>
      <c r="V856" s="17">
        <v>0.107634623988693</v>
      </c>
      <c r="W856" s="17">
        <v>0.121302450145903</v>
      </c>
      <c r="X856" s="17">
        <v>0.108055015273246</v>
      </c>
      <c r="Y856" s="17">
        <v>0.103670155738215</v>
      </c>
      <c r="Z856" s="17">
        <v>0.18190482990068799</v>
      </c>
      <c r="AA856" s="17">
        <v>0.131499973843307</v>
      </c>
      <c r="AB856" s="17">
        <v>8.2612127265793298E-2</v>
      </c>
      <c r="AC856" s="17">
        <v>0.10190912034600701</v>
      </c>
      <c r="AD856" s="17">
        <v>0.123232340246831</v>
      </c>
      <c r="AE856" s="17"/>
      <c r="AF856" s="17">
        <v>0.12365931479944101</v>
      </c>
      <c r="AG856" s="17">
        <v>0.105657713018973</v>
      </c>
      <c r="AH856" s="17"/>
      <c r="AI856" s="17">
        <v>0.105145948884204</v>
      </c>
      <c r="AJ856" s="17">
        <v>0.121333037451314</v>
      </c>
      <c r="AK856" s="17"/>
      <c r="AL856" s="17">
        <v>0.111315055440298</v>
      </c>
      <c r="AM856" s="17">
        <v>0.117015129466658</v>
      </c>
      <c r="AN856" s="17"/>
      <c r="AO856" s="17">
        <v>0.122223224434023</v>
      </c>
      <c r="AP856" s="17">
        <v>0.115395983127331</v>
      </c>
      <c r="AQ856" s="17"/>
      <c r="AR856" s="17">
        <v>0.16742480025339901</v>
      </c>
      <c r="AS856" s="17">
        <v>7.9732977565347696E-2</v>
      </c>
      <c r="AT856" s="17">
        <v>0.11321824160373101</v>
      </c>
      <c r="AU856" s="17">
        <v>5.4627174665114499E-2</v>
      </c>
    </row>
    <row r="857" spans="2:47" x14ac:dyDescent="0.3">
      <c r="B857" t="s">
        <v>331</v>
      </c>
      <c r="C857" s="17">
        <v>0.18439549660774901</v>
      </c>
      <c r="D857" s="17">
        <v>0.20246087956519401</v>
      </c>
      <c r="E857" s="17">
        <v>0.167032952753153</v>
      </c>
      <c r="F857" s="17"/>
      <c r="G857" s="17">
        <v>0.10215889925706199</v>
      </c>
      <c r="H857" s="17">
        <v>0.11792057016857101</v>
      </c>
      <c r="I857" s="17">
        <v>0.188298847930956</v>
      </c>
      <c r="J857" s="17">
        <v>0.17708301141966001</v>
      </c>
      <c r="K857" s="17">
        <v>0.23282631679869001</v>
      </c>
      <c r="L857" s="17">
        <v>0.26309410566139402</v>
      </c>
      <c r="M857" s="17"/>
      <c r="N857" s="17">
        <v>0.18578583942790799</v>
      </c>
      <c r="O857" s="17">
        <v>0.20312498694522499</v>
      </c>
      <c r="P857" s="17">
        <v>0.15671570114719</v>
      </c>
      <c r="Q857" s="17">
        <v>0.187369135127536</v>
      </c>
      <c r="R857" s="17"/>
      <c r="S857" s="17">
        <v>0.17029994964094999</v>
      </c>
      <c r="T857" s="17">
        <v>0.207858431458116</v>
      </c>
      <c r="U857" s="17">
        <v>0.19641082874129401</v>
      </c>
      <c r="V857" s="17">
        <v>0.18528392796783899</v>
      </c>
      <c r="W857" s="17">
        <v>0.162059088777604</v>
      </c>
      <c r="X857" s="17">
        <v>0.196210121448539</v>
      </c>
      <c r="Y857" s="17">
        <v>0.20326218108056399</v>
      </c>
      <c r="Z857" s="17">
        <v>0.13748166500831699</v>
      </c>
      <c r="AA857" s="17">
        <v>0.175889099617241</v>
      </c>
      <c r="AB857" s="17">
        <v>0.19261909804430399</v>
      </c>
      <c r="AC857" s="17">
        <v>0.19523013655971999</v>
      </c>
      <c r="AD857" s="17">
        <v>0.130971971368083</v>
      </c>
      <c r="AE857" s="17"/>
      <c r="AF857" s="17">
        <v>0.18546414332114</v>
      </c>
      <c r="AG857" s="17">
        <v>0.18314788680910801</v>
      </c>
      <c r="AH857" s="17"/>
      <c r="AI857" s="17">
        <v>0.16278450792478899</v>
      </c>
      <c r="AJ857" s="17">
        <v>0.19518295246929199</v>
      </c>
      <c r="AK857" s="17"/>
      <c r="AL857" s="17">
        <v>0.17677505579496</v>
      </c>
      <c r="AM857" s="17">
        <v>0.18616017164695201</v>
      </c>
      <c r="AN857" s="17"/>
      <c r="AO857" s="17">
        <v>0.16006207130282801</v>
      </c>
      <c r="AP857" s="17">
        <v>0.186516446648297</v>
      </c>
      <c r="AQ857" s="17"/>
      <c r="AR857" s="17">
        <v>9.6768810152923199E-2</v>
      </c>
      <c r="AS857" s="17">
        <v>0.21386011199573399</v>
      </c>
      <c r="AT857" s="17">
        <v>0.165890425011051</v>
      </c>
      <c r="AU857" s="17">
        <v>0.39240419415849498</v>
      </c>
    </row>
    <row r="858" spans="2:47" x14ac:dyDescent="0.3">
      <c r="B858" t="s">
        <v>155</v>
      </c>
      <c r="C858" s="17">
        <v>3.7490462743886802E-2</v>
      </c>
      <c r="D858" s="17">
        <v>4.0614364165945098E-2</v>
      </c>
      <c r="E858" s="17">
        <v>3.4589118462505897E-2</v>
      </c>
      <c r="F858" s="17"/>
      <c r="G858" s="17">
        <v>3.41950476839116E-2</v>
      </c>
      <c r="H858" s="17">
        <v>2.4560593287535199E-2</v>
      </c>
      <c r="I858" s="17">
        <v>2.55211287915828E-2</v>
      </c>
      <c r="J858" s="17">
        <v>3.9960103611356899E-2</v>
      </c>
      <c r="K858" s="17">
        <v>5.15747768349211E-2</v>
      </c>
      <c r="L858" s="17">
        <v>4.84699606313585E-2</v>
      </c>
      <c r="M858" s="17"/>
      <c r="N858" s="17">
        <v>3.1659636322502203E-2</v>
      </c>
      <c r="O858" s="17">
        <v>3.5995550142697098E-2</v>
      </c>
      <c r="P858" s="17">
        <v>3.90102058868343E-2</v>
      </c>
      <c r="Q858" s="17">
        <v>4.3605182307250502E-2</v>
      </c>
      <c r="R858" s="17"/>
      <c r="S858" s="17">
        <v>3.0205782657683301E-2</v>
      </c>
      <c r="T858" s="17">
        <v>2.8684739706822501E-2</v>
      </c>
      <c r="U858" s="17">
        <v>3.7940834112746298E-2</v>
      </c>
      <c r="V858" s="17">
        <v>4.21632720594202E-2</v>
      </c>
      <c r="W858" s="17">
        <v>5.37479878302509E-2</v>
      </c>
      <c r="X858" s="17">
        <v>3.0431651473853499E-2</v>
      </c>
      <c r="Y858" s="17">
        <v>4.1830064987223997E-2</v>
      </c>
      <c r="Z858" s="17">
        <v>2.548712154222E-2</v>
      </c>
      <c r="AA858" s="17">
        <v>4.30436689957907E-2</v>
      </c>
      <c r="AB858" s="17">
        <v>5.25730799114595E-2</v>
      </c>
      <c r="AC858" s="17">
        <v>4.03012647408722E-2</v>
      </c>
      <c r="AD858" s="17">
        <v>1.187935622434E-2</v>
      </c>
      <c r="AE858" s="17"/>
      <c r="AF858" s="17">
        <v>3.5084639514422998E-2</v>
      </c>
      <c r="AG858" s="17">
        <v>3.9841740620989601E-2</v>
      </c>
      <c r="AH858" s="17"/>
      <c r="AI858" s="17">
        <v>3.3605457943776097E-2</v>
      </c>
      <c r="AJ858" s="17">
        <v>3.9429722368603697E-2</v>
      </c>
      <c r="AK858" s="17"/>
      <c r="AL858" s="17">
        <v>4.0976182687749697E-2</v>
      </c>
      <c r="AM858" s="17">
        <v>3.6683270203494302E-2</v>
      </c>
      <c r="AN858" s="17"/>
      <c r="AO858" s="17">
        <v>1.9041164072203898E-2</v>
      </c>
      <c r="AP858" s="17">
        <v>3.9098540532995898E-2</v>
      </c>
      <c r="AQ858" s="17"/>
      <c r="AR858" s="17">
        <v>1.54824982383451E-2</v>
      </c>
      <c r="AS858" s="17">
        <v>4.60291067370222E-2</v>
      </c>
      <c r="AT858" s="17">
        <v>3.0857760466080401E-2</v>
      </c>
      <c r="AU858" s="17">
        <v>9.1908447787628897E-2</v>
      </c>
    </row>
    <row r="859" spans="2:47" x14ac:dyDescent="0.3"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  <c r="AB859" s="17"/>
      <c r="AC859" s="17"/>
      <c r="AD859" s="17"/>
      <c r="AE859" s="17"/>
      <c r="AF859" s="17"/>
      <c r="AG859" s="17"/>
      <c r="AH859" s="17"/>
      <c r="AI859" s="17"/>
      <c r="AJ859" s="17"/>
      <c r="AK859" s="17"/>
      <c r="AL859" s="17"/>
      <c r="AM859" s="17"/>
      <c r="AN859" s="17"/>
      <c r="AO859" s="17"/>
      <c r="AP859" s="17"/>
      <c r="AQ859" s="17"/>
      <c r="AR859" s="17"/>
      <c r="AS859" s="17"/>
      <c r="AT859" s="17"/>
      <c r="AU859" s="17"/>
    </row>
    <row r="860" spans="2:47" x14ac:dyDescent="0.3">
      <c r="B860" s="6" t="s">
        <v>339</v>
      </c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  <c r="AB860" s="17"/>
      <c r="AC860" s="17"/>
      <c r="AD860" s="17"/>
      <c r="AE860" s="17"/>
      <c r="AF860" s="17"/>
      <c r="AG860" s="17"/>
      <c r="AH860" s="17"/>
      <c r="AI860" s="17"/>
      <c r="AJ860" s="17"/>
      <c r="AK860" s="17"/>
      <c r="AL860" s="17"/>
      <c r="AM860" s="17"/>
      <c r="AN860" s="17"/>
      <c r="AO860" s="17"/>
      <c r="AP860" s="17"/>
      <c r="AQ860" s="17"/>
      <c r="AR860" s="17"/>
      <c r="AS860" s="17"/>
      <c r="AT860" s="17"/>
      <c r="AU860" s="17"/>
    </row>
    <row r="861" spans="2:47" x14ac:dyDescent="0.3">
      <c r="B861" s="24" t="s">
        <v>71</v>
      </c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/>
      <c r="AC861" s="17"/>
      <c r="AD861" s="17"/>
      <c r="AE861" s="17"/>
      <c r="AF861" s="17"/>
      <c r="AG861" s="17"/>
      <c r="AH861" s="17"/>
      <c r="AI861" s="17"/>
      <c r="AJ861" s="17"/>
      <c r="AK861" s="17"/>
      <c r="AL861" s="17"/>
      <c r="AM861" s="17"/>
      <c r="AN861" s="17"/>
      <c r="AO861" s="17"/>
      <c r="AP861" s="17"/>
      <c r="AQ861" s="17"/>
      <c r="AR861" s="17"/>
      <c r="AS861" s="17"/>
      <c r="AT861" s="17"/>
      <c r="AU861" s="17"/>
    </row>
    <row r="862" spans="2:47" x14ac:dyDescent="0.3">
      <c r="B862" t="s">
        <v>322</v>
      </c>
      <c r="C862" s="17">
        <v>4.7966461299872198E-2</v>
      </c>
      <c r="D862" s="17">
        <v>6.1036845118745402E-2</v>
      </c>
      <c r="E862" s="17">
        <v>3.4782129206957703E-2</v>
      </c>
      <c r="F862" s="17"/>
      <c r="G862" s="17">
        <v>7.3925570793190704E-2</v>
      </c>
      <c r="H862" s="17">
        <v>7.1751065411978399E-2</v>
      </c>
      <c r="I862" s="17">
        <v>6.1253841673409103E-2</v>
      </c>
      <c r="J862" s="17">
        <v>3.4441455572042201E-2</v>
      </c>
      <c r="K862" s="17">
        <v>3.7120694771286801E-2</v>
      </c>
      <c r="L862" s="17">
        <v>1.8903217714877799E-2</v>
      </c>
      <c r="M862" s="17"/>
      <c r="N862" s="17">
        <v>4.6730657450317098E-2</v>
      </c>
      <c r="O862" s="17">
        <v>5.6838098638444599E-2</v>
      </c>
      <c r="P862" s="17">
        <v>4.9401331617550601E-2</v>
      </c>
      <c r="Q862" s="17">
        <v>3.9511288668697402E-2</v>
      </c>
      <c r="R862" s="17"/>
      <c r="S862" s="17">
        <v>5.7097259438954398E-2</v>
      </c>
      <c r="T862" s="17">
        <v>4.7215223586797403E-2</v>
      </c>
      <c r="U862" s="17">
        <v>3.9057556433175898E-2</v>
      </c>
      <c r="V862" s="17">
        <v>5.8948650515342101E-2</v>
      </c>
      <c r="W862" s="17">
        <v>4.6699251422448698E-2</v>
      </c>
      <c r="X862" s="17">
        <v>4.8546489323603899E-2</v>
      </c>
      <c r="Y862" s="17">
        <v>3.2834264858790201E-2</v>
      </c>
      <c r="Z862" s="17">
        <v>7.4324803508855994E-2</v>
      </c>
      <c r="AA862" s="17">
        <v>5.2866286805315403E-2</v>
      </c>
      <c r="AB862" s="17">
        <v>2.6942173542100298E-2</v>
      </c>
      <c r="AC862" s="17">
        <v>3.88337606880296E-2</v>
      </c>
      <c r="AD862" s="17">
        <v>6.6282954647616799E-2</v>
      </c>
      <c r="AE862" s="17"/>
      <c r="AF862" s="17">
        <v>4.7997510695853202E-2</v>
      </c>
      <c r="AG862" s="17">
        <v>4.7281873432162398E-2</v>
      </c>
      <c r="AH862" s="17"/>
      <c r="AI862" s="17">
        <v>6.3636030008927896E-2</v>
      </c>
      <c r="AJ862" s="17">
        <v>4.0144756180400601E-2</v>
      </c>
      <c r="AK862" s="17"/>
      <c r="AL862" s="17">
        <v>5.6993962675079501E-2</v>
      </c>
      <c r="AM862" s="17">
        <v>4.5875951481009598E-2</v>
      </c>
      <c r="AN862" s="17"/>
      <c r="AO862" s="17">
        <v>5.9768773448460398E-2</v>
      </c>
      <c r="AP862" s="17">
        <v>4.6937748156677901E-2</v>
      </c>
      <c r="AQ862" s="17"/>
      <c r="AR862" s="17">
        <v>7.2535090400091706E-2</v>
      </c>
      <c r="AS862" s="17">
        <v>4.1466425676875002E-2</v>
      </c>
      <c r="AT862" s="17">
        <v>3.8355507912560503E-2</v>
      </c>
      <c r="AU862" s="17">
        <v>1.7450535518377899E-2</v>
      </c>
    </row>
    <row r="863" spans="2:47" x14ac:dyDescent="0.3">
      <c r="B863" t="s">
        <v>323</v>
      </c>
      <c r="C863" s="17">
        <v>3.7482314451202599E-2</v>
      </c>
      <c r="D863" s="17">
        <v>5.9021531702190301E-2</v>
      </c>
      <c r="E863" s="17">
        <v>1.6636417806743999E-2</v>
      </c>
      <c r="F863" s="17"/>
      <c r="G863" s="17">
        <v>4.8159099299079897E-2</v>
      </c>
      <c r="H863" s="17">
        <v>5.4460271683351297E-2</v>
      </c>
      <c r="I863" s="17">
        <v>5.2002693591260099E-2</v>
      </c>
      <c r="J863" s="17">
        <v>3.7877133802594401E-2</v>
      </c>
      <c r="K863" s="17">
        <v>2.8608640711538999E-2</v>
      </c>
      <c r="L863" s="17">
        <v>1.0453485238320801E-2</v>
      </c>
      <c r="M863" s="17"/>
      <c r="N863" s="17">
        <v>2.6537009011159501E-2</v>
      </c>
      <c r="O863" s="17">
        <v>3.1362318842766801E-2</v>
      </c>
      <c r="P863" s="17">
        <v>4.977805066352E-2</v>
      </c>
      <c r="Q863" s="17">
        <v>4.5397228625952198E-2</v>
      </c>
      <c r="R863" s="17"/>
      <c r="S863" s="17">
        <v>3.0093798834739199E-2</v>
      </c>
      <c r="T863" s="17">
        <v>4.0271524541841998E-2</v>
      </c>
      <c r="U863" s="17">
        <v>5.4170642690613301E-2</v>
      </c>
      <c r="V863" s="17">
        <v>5.6365145110564098E-2</v>
      </c>
      <c r="W863" s="17">
        <v>5.5228621057561697E-2</v>
      </c>
      <c r="X863" s="17">
        <v>3.24591913880782E-2</v>
      </c>
      <c r="Y863" s="17">
        <v>2.2908701604339402E-2</v>
      </c>
      <c r="Z863" s="17">
        <v>4.1672620244242599E-2</v>
      </c>
      <c r="AA863" s="17">
        <v>2.8073615916122601E-2</v>
      </c>
      <c r="AB863" s="17">
        <v>2.9391974180161901E-2</v>
      </c>
      <c r="AC863" s="17">
        <v>4.6428375642471403E-2</v>
      </c>
      <c r="AD863" s="17">
        <v>9.5495593979217294E-3</v>
      </c>
      <c r="AE863" s="17"/>
      <c r="AF863" s="17">
        <v>2.8623462803893499E-2</v>
      </c>
      <c r="AG863" s="17">
        <v>4.9102293952437301E-2</v>
      </c>
      <c r="AH863" s="17"/>
      <c r="AI863" s="17">
        <v>3.5531099565225398E-2</v>
      </c>
      <c r="AJ863" s="17">
        <v>3.8456293234295599E-2</v>
      </c>
      <c r="AK863" s="17"/>
      <c r="AL863" s="17">
        <v>4.0433743216623401E-2</v>
      </c>
      <c r="AM863" s="17">
        <v>3.6798848389294203E-2</v>
      </c>
      <c r="AN863" s="17"/>
      <c r="AO863" s="17">
        <v>5.3870433838646398E-2</v>
      </c>
      <c r="AP863" s="17">
        <v>3.60538931729096E-2</v>
      </c>
      <c r="AQ863" s="17"/>
      <c r="AR863" s="17">
        <v>4.1566051424928301E-2</v>
      </c>
      <c r="AS863" s="17">
        <v>2.64809166429202E-2</v>
      </c>
      <c r="AT863" s="17">
        <v>4.2798573462248003E-2</v>
      </c>
      <c r="AU863" s="17">
        <v>3.5093238727899802E-2</v>
      </c>
    </row>
    <row r="864" spans="2:47" x14ac:dyDescent="0.3">
      <c r="B864" t="s">
        <v>324</v>
      </c>
      <c r="C864" s="17">
        <v>3.2736175969517799E-2</v>
      </c>
      <c r="D864" s="17">
        <v>3.4411058447891898E-2</v>
      </c>
      <c r="E864" s="17">
        <v>3.12287105026944E-2</v>
      </c>
      <c r="F864" s="17"/>
      <c r="G864" s="17">
        <v>8.2262290339483499E-2</v>
      </c>
      <c r="H864" s="17">
        <v>4.02877900509905E-2</v>
      </c>
      <c r="I864" s="17">
        <v>4.4079016222339097E-2</v>
      </c>
      <c r="J864" s="17">
        <v>1.4177863101600199E-2</v>
      </c>
      <c r="K864" s="17">
        <v>1.7659583465647201E-2</v>
      </c>
      <c r="L864" s="17">
        <v>9.7481812213042404E-3</v>
      </c>
      <c r="M864" s="17"/>
      <c r="N864" s="17">
        <v>3.6083900898383002E-2</v>
      </c>
      <c r="O864" s="17">
        <v>2.8106372172489302E-2</v>
      </c>
      <c r="P864" s="17">
        <v>3.4407008922043798E-2</v>
      </c>
      <c r="Q864" s="17">
        <v>3.1857532539283001E-2</v>
      </c>
      <c r="R864" s="17"/>
      <c r="S864" s="17">
        <v>4.6221949422265797E-2</v>
      </c>
      <c r="T864" s="17">
        <v>2.0320460437029401E-2</v>
      </c>
      <c r="U864" s="17">
        <v>3.6855531078661699E-2</v>
      </c>
      <c r="V864" s="17">
        <v>2.2676909679345499E-2</v>
      </c>
      <c r="W864" s="17">
        <v>2.9165609714330201E-2</v>
      </c>
      <c r="X864" s="17">
        <v>3.0362583973098701E-2</v>
      </c>
      <c r="Y864" s="17">
        <v>3.5283988680936199E-2</v>
      </c>
      <c r="Z864" s="17">
        <v>1.76517226043779E-2</v>
      </c>
      <c r="AA864" s="17">
        <v>3.6649574517819902E-2</v>
      </c>
      <c r="AB864" s="17">
        <v>4.3085622797952201E-2</v>
      </c>
      <c r="AC864" s="17">
        <v>2.5744727546313899E-2</v>
      </c>
      <c r="AD864" s="17">
        <v>3.7824165334686598E-2</v>
      </c>
      <c r="AE864" s="17"/>
      <c r="AF864" s="17">
        <v>3.1800687761657599E-2</v>
      </c>
      <c r="AG864" s="17">
        <v>3.37899773448639E-2</v>
      </c>
      <c r="AH864" s="17"/>
      <c r="AI864" s="17">
        <v>3.8760988775116301E-2</v>
      </c>
      <c r="AJ864" s="17">
        <v>2.9728798418776799E-2</v>
      </c>
      <c r="AK864" s="17"/>
      <c r="AL864" s="17">
        <v>2.70711069626909E-2</v>
      </c>
      <c r="AM864" s="17">
        <v>3.4048043106512202E-2</v>
      </c>
      <c r="AN864" s="17"/>
      <c r="AO864" s="17">
        <v>3.3887741036774201E-2</v>
      </c>
      <c r="AP864" s="17">
        <v>3.26358032539842E-2</v>
      </c>
      <c r="AQ864" s="17"/>
      <c r="AR864" s="17">
        <v>4.3207074165674299E-2</v>
      </c>
      <c r="AS864" s="17">
        <v>3.0009550995658999E-2</v>
      </c>
      <c r="AT864" s="17">
        <v>2.28212479315314E-2</v>
      </c>
      <c r="AU864" s="17">
        <v>3.1780822820568197E-2</v>
      </c>
    </row>
    <row r="865" spans="2:47" x14ac:dyDescent="0.3">
      <c r="B865" t="s">
        <v>325</v>
      </c>
      <c r="C865" s="17">
        <v>2.4397611595121299E-2</v>
      </c>
      <c r="D865" s="17">
        <v>2.9298804796479901E-2</v>
      </c>
      <c r="E865" s="17">
        <v>1.9714579626364699E-2</v>
      </c>
      <c r="F865" s="17"/>
      <c r="G865" s="17">
        <v>6.5061812766767202E-2</v>
      </c>
      <c r="H865" s="17">
        <v>3.8105477494787397E-2</v>
      </c>
      <c r="I865" s="17">
        <v>3.2512016972482398E-2</v>
      </c>
      <c r="J865" s="17">
        <v>1.45040089415091E-2</v>
      </c>
      <c r="K865" s="17">
        <v>0</v>
      </c>
      <c r="L865" s="17">
        <v>4.1164306522817303E-3</v>
      </c>
      <c r="M865" s="17"/>
      <c r="N865" s="17">
        <v>1.8083947496304299E-2</v>
      </c>
      <c r="O865" s="17">
        <v>1.69600492067867E-2</v>
      </c>
      <c r="P865" s="17">
        <v>4.0392964318886497E-2</v>
      </c>
      <c r="Q865" s="17">
        <v>2.5236841963257799E-2</v>
      </c>
      <c r="R865" s="17"/>
      <c r="S865" s="17">
        <v>4.6386156711023203E-2</v>
      </c>
      <c r="T865" s="17">
        <v>1.60581185190267E-2</v>
      </c>
      <c r="U865" s="17">
        <v>1.9273618408303599E-2</v>
      </c>
      <c r="V865" s="17">
        <v>1.2855476520294E-2</v>
      </c>
      <c r="W865" s="17">
        <v>1.20184142361169E-2</v>
      </c>
      <c r="X865" s="17">
        <v>3.1206771049764E-2</v>
      </c>
      <c r="Y865" s="17">
        <v>2.6005812317671798E-2</v>
      </c>
      <c r="Z865" s="17">
        <v>1.8010525278373098E-2</v>
      </c>
      <c r="AA865" s="17">
        <v>2.1165347673736699E-2</v>
      </c>
      <c r="AB865" s="17">
        <v>3.9736346809819197E-2</v>
      </c>
      <c r="AC865" s="17">
        <v>7.0016985523311797E-3</v>
      </c>
      <c r="AD865" s="17">
        <v>1.3803454463449801E-2</v>
      </c>
      <c r="AE865" s="17"/>
      <c r="AF865" s="17">
        <v>1.8371321614844002E-2</v>
      </c>
      <c r="AG865" s="17">
        <v>3.2604348696216798E-2</v>
      </c>
      <c r="AH865" s="17"/>
      <c r="AI865" s="17">
        <v>2.8164702197428702E-2</v>
      </c>
      <c r="AJ865" s="17">
        <v>2.2517210647483701E-2</v>
      </c>
      <c r="AK865" s="17"/>
      <c r="AL865" s="17">
        <v>2.05880054403474E-2</v>
      </c>
      <c r="AM865" s="17">
        <v>2.5279806871704301E-2</v>
      </c>
      <c r="AN865" s="17"/>
      <c r="AO865" s="17">
        <v>3.3570272717973901E-2</v>
      </c>
      <c r="AP865" s="17">
        <v>2.3598104097238899E-2</v>
      </c>
      <c r="AQ865" s="17"/>
      <c r="AR865" s="17">
        <v>3.9977693081113798E-2</v>
      </c>
      <c r="AS865" s="17">
        <v>1.67433729904659E-2</v>
      </c>
      <c r="AT865" s="17">
        <v>1.7067806119222002E-2</v>
      </c>
      <c r="AU865" s="17">
        <v>1.3704529895558299E-2</v>
      </c>
    </row>
    <row r="866" spans="2:47" x14ac:dyDescent="0.3">
      <c r="B866" t="s">
        <v>326</v>
      </c>
      <c r="C866" s="17">
        <v>0.118346405926302</v>
      </c>
      <c r="D866" s="17">
        <v>0.113871097954423</v>
      </c>
      <c r="E866" s="17">
        <v>0.122796237607102</v>
      </c>
      <c r="F866" s="17"/>
      <c r="G866" s="17">
        <v>0.192326943431675</v>
      </c>
      <c r="H866" s="17">
        <v>0.172664072108763</v>
      </c>
      <c r="I866" s="17">
        <v>0.140744455742013</v>
      </c>
      <c r="J866" s="17">
        <v>0.111893654299555</v>
      </c>
      <c r="K866" s="17">
        <v>6.99984821714279E-2</v>
      </c>
      <c r="L866" s="17">
        <v>4.4692458708707299E-2</v>
      </c>
      <c r="M866" s="17"/>
      <c r="N866" s="17">
        <v>0.12321167681238999</v>
      </c>
      <c r="O866" s="17">
        <v>0.119445303605637</v>
      </c>
      <c r="P866" s="17">
        <v>0.12770609464119101</v>
      </c>
      <c r="Q866" s="17">
        <v>0.101137174571789</v>
      </c>
      <c r="R866" s="17"/>
      <c r="S866" s="17">
        <v>0.13396826496209499</v>
      </c>
      <c r="T866" s="17">
        <v>0.122401954173407</v>
      </c>
      <c r="U866" s="17">
        <v>9.1100419155685494E-2</v>
      </c>
      <c r="V866" s="17">
        <v>0.10437744929796</v>
      </c>
      <c r="W866" s="17">
        <v>0.12543968346946299</v>
      </c>
      <c r="X866" s="17">
        <v>0.115168698678842</v>
      </c>
      <c r="Y866" s="17">
        <v>0.13993640667730101</v>
      </c>
      <c r="Z866" s="17">
        <v>0.11415585499139699</v>
      </c>
      <c r="AA866" s="17">
        <v>0.12796512135289201</v>
      </c>
      <c r="AB866" s="17">
        <v>0.108509825526323</v>
      </c>
      <c r="AC866" s="17">
        <v>9.0513408358197503E-2</v>
      </c>
      <c r="AD866" s="17">
        <v>0.124057222308899</v>
      </c>
      <c r="AE866" s="17"/>
      <c r="AF866" s="17">
        <v>0.101754919918023</v>
      </c>
      <c r="AG866" s="17">
        <v>0.13957191812790401</v>
      </c>
      <c r="AH866" s="17"/>
      <c r="AI866" s="17">
        <v>0.116996039619588</v>
      </c>
      <c r="AJ866" s="17">
        <v>0.11902046194217</v>
      </c>
      <c r="AK866" s="17"/>
      <c r="AL866" s="17">
        <v>0.110985452874553</v>
      </c>
      <c r="AM866" s="17">
        <v>0.12005099105914201</v>
      </c>
      <c r="AN866" s="17"/>
      <c r="AO866" s="17">
        <v>0.109435496305486</v>
      </c>
      <c r="AP866" s="17">
        <v>0.119123098639505</v>
      </c>
      <c r="AQ866" s="17"/>
      <c r="AR866" s="17">
        <v>0.15642933867273101</v>
      </c>
      <c r="AS866" s="17">
        <v>9.1671537425805694E-2</v>
      </c>
      <c r="AT866" s="17">
        <v>0.127823483856947</v>
      </c>
      <c r="AU866" s="17">
        <v>4.8847223933563999E-2</v>
      </c>
    </row>
    <row r="867" spans="2:47" x14ac:dyDescent="0.3">
      <c r="B867" t="s">
        <v>327</v>
      </c>
      <c r="C867" s="17">
        <v>3.8478538160611399E-2</v>
      </c>
      <c r="D867" s="17">
        <v>3.6009598936235801E-2</v>
      </c>
      <c r="E867" s="17">
        <v>4.0637471071692501E-2</v>
      </c>
      <c r="F867" s="17"/>
      <c r="G867" s="17">
        <v>2.9129465464392601E-2</v>
      </c>
      <c r="H867" s="17">
        <v>5.91191350960125E-2</v>
      </c>
      <c r="I867" s="17">
        <v>3.2795397196042499E-2</v>
      </c>
      <c r="J867" s="17">
        <v>4.68913039694464E-2</v>
      </c>
      <c r="K867" s="17">
        <v>2.9108756042995999E-2</v>
      </c>
      <c r="L867" s="17">
        <v>3.1983784066055003E-2</v>
      </c>
      <c r="M867" s="17"/>
      <c r="N867" s="17">
        <v>4.7380727667605302E-2</v>
      </c>
      <c r="O867" s="17">
        <v>3.6410114224480997E-2</v>
      </c>
      <c r="P867" s="17">
        <v>2.4901730467480801E-2</v>
      </c>
      <c r="Q867" s="17">
        <v>4.3509225807076099E-2</v>
      </c>
      <c r="R867" s="17"/>
      <c r="S867" s="17">
        <v>4.9593927949880698E-2</v>
      </c>
      <c r="T867" s="17">
        <v>4.3099752839059702E-2</v>
      </c>
      <c r="U867" s="17">
        <v>3.1730306736452003E-2</v>
      </c>
      <c r="V867" s="17">
        <v>3.7909675228333398E-2</v>
      </c>
      <c r="W867" s="17">
        <v>4.1570161089287398E-2</v>
      </c>
      <c r="X867" s="17">
        <v>2.8012090358348101E-2</v>
      </c>
      <c r="Y867" s="17">
        <v>3.8906095848186099E-2</v>
      </c>
      <c r="Z867" s="17">
        <v>4.36765899403063E-2</v>
      </c>
      <c r="AA867" s="17">
        <v>3.7563465987167997E-2</v>
      </c>
      <c r="AB867" s="17">
        <v>3.8693212412770801E-2</v>
      </c>
      <c r="AC867" s="17">
        <v>2.6599159723468602E-2</v>
      </c>
      <c r="AD867" s="17">
        <v>2.49478092456854E-2</v>
      </c>
      <c r="AE867" s="17"/>
      <c r="AF867" s="17">
        <v>4.2781189041276799E-2</v>
      </c>
      <c r="AG867" s="17">
        <v>3.3072227826814203E-2</v>
      </c>
      <c r="AH867" s="17"/>
      <c r="AI867" s="17">
        <v>4.78416575659356E-2</v>
      </c>
      <c r="AJ867" s="17">
        <v>3.38047937617292E-2</v>
      </c>
      <c r="AK867" s="17"/>
      <c r="AL867" s="17">
        <v>4.6404423822495197E-2</v>
      </c>
      <c r="AM867" s="17">
        <v>3.6643130874509502E-2</v>
      </c>
      <c r="AN867" s="17"/>
      <c r="AO867" s="17">
        <v>4.4982585790279098E-2</v>
      </c>
      <c r="AP867" s="17">
        <v>3.7911632354667199E-2</v>
      </c>
      <c r="AQ867" s="17"/>
      <c r="AR867" s="17">
        <v>4.5475089509458798E-2</v>
      </c>
      <c r="AS867" s="17">
        <v>2.4401076869852299E-2</v>
      </c>
      <c r="AT867" s="17">
        <v>4.8870036314421703E-2</v>
      </c>
      <c r="AU867" s="17">
        <v>2.3492691653794098E-2</v>
      </c>
    </row>
    <row r="868" spans="2:47" x14ac:dyDescent="0.3">
      <c r="B868" t="s">
        <v>328</v>
      </c>
      <c r="C868" s="17">
        <v>4.2309997562046599E-2</v>
      </c>
      <c r="D868" s="17">
        <v>4.7032609889638699E-2</v>
      </c>
      <c r="E868" s="17">
        <v>3.7242258096571799E-2</v>
      </c>
      <c r="F868" s="17"/>
      <c r="G868" s="17">
        <v>6.80912113148371E-2</v>
      </c>
      <c r="H868" s="17">
        <v>5.9425902995937502E-2</v>
      </c>
      <c r="I868" s="17">
        <v>5.8098406471869597E-2</v>
      </c>
      <c r="J868" s="17">
        <v>4.8804818881092601E-2</v>
      </c>
      <c r="K868" s="17">
        <v>2.15498817032862E-2</v>
      </c>
      <c r="L868" s="17">
        <v>7.1581370531414203E-3</v>
      </c>
      <c r="M868" s="17"/>
      <c r="N868" s="17">
        <v>2.8549611214820299E-2</v>
      </c>
      <c r="O868" s="17">
        <v>3.54990020004919E-2</v>
      </c>
      <c r="P868" s="17">
        <v>4.7549179703166397E-2</v>
      </c>
      <c r="Q868" s="17">
        <v>6.0258906418428002E-2</v>
      </c>
      <c r="R868" s="17"/>
      <c r="S868" s="17">
        <v>4.64665909200132E-2</v>
      </c>
      <c r="T868" s="17">
        <v>2.3300880504176998E-2</v>
      </c>
      <c r="U868" s="17">
        <v>4.4630718385082403E-2</v>
      </c>
      <c r="V868" s="17">
        <v>3.5631877327373003E-2</v>
      </c>
      <c r="W868" s="17">
        <v>5.5364165680807501E-2</v>
      </c>
      <c r="X868" s="17">
        <v>5.8355650628154898E-2</v>
      </c>
      <c r="Y868" s="17">
        <v>3.0534901019925901E-2</v>
      </c>
      <c r="Z868" s="17">
        <v>6.5243932572773999E-2</v>
      </c>
      <c r="AA868" s="17">
        <v>4.7596402196576799E-2</v>
      </c>
      <c r="AB868" s="17">
        <v>3.5020663958451201E-2</v>
      </c>
      <c r="AC868" s="17">
        <v>6.2822314470614593E-2</v>
      </c>
      <c r="AD868" s="17">
        <v>9.8792530427615696E-3</v>
      </c>
      <c r="AE868" s="17"/>
      <c r="AF868" s="17">
        <v>3.6056840850960101E-2</v>
      </c>
      <c r="AG868" s="17">
        <v>5.0963447882498999E-2</v>
      </c>
      <c r="AH868" s="17"/>
      <c r="AI868" s="17">
        <v>4.1537204185636299E-2</v>
      </c>
      <c r="AJ868" s="17">
        <v>4.2695749207212703E-2</v>
      </c>
      <c r="AK868" s="17"/>
      <c r="AL868" s="17">
        <v>4.3137428626634902E-2</v>
      </c>
      <c r="AM868" s="17">
        <v>4.21183883123704E-2</v>
      </c>
      <c r="AN868" s="17"/>
      <c r="AO868" s="17">
        <v>5.7478335026769301E-2</v>
      </c>
      <c r="AP868" s="17">
        <v>4.0987894916910801E-2</v>
      </c>
      <c r="AQ868" s="17"/>
      <c r="AR868" s="17">
        <v>6.4352751528295796E-2</v>
      </c>
      <c r="AS868" s="17">
        <v>2.3135438424673901E-2</v>
      </c>
      <c r="AT868" s="17">
        <v>3.93785798608128E-2</v>
      </c>
      <c r="AU868" s="17">
        <v>2.6056202619471398E-2</v>
      </c>
    </row>
    <row r="869" spans="2:47" x14ac:dyDescent="0.3">
      <c r="B869" t="s">
        <v>329</v>
      </c>
      <c r="C869" s="17">
        <v>6.5258382934744494E-2</v>
      </c>
      <c r="D869" s="17">
        <v>5.0483991080364603E-2</v>
      </c>
      <c r="E869" s="17">
        <v>7.9903443529813503E-2</v>
      </c>
      <c r="F869" s="17"/>
      <c r="G869" s="17">
        <v>7.87935183184581E-2</v>
      </c>
      <c r="H869" s="17">
        <v>7.4372060230512502E-2</v>
      </c>
      <c r="I869" s="17">
        <v>6.21122935190924E-2</v>
      </c>
      <c r="J869" s="17">
        <v>7.16235290213183E-2</v>
      </c>
      <c r="K869" s="17">
        <v>6.7514024830317307E-2</v>
      </c>
      <c r="L869" s="17">
        <v>4.4799259235884202E-2</v>
      </c>
      <c r="M869" s="17"/>
      <c r="N869" s="17">
        <v>7.5228027279531304E-2</v>
      </c>
      <c r="O869" s="17">
        <v>5.93900551054483E-2</v>
      </c>
      <c r="P869" s="17">
        <v>6.5895196870292397E-2</v>
      </c>
      <c r="Q869" s="17">
        <v>5.9428359803186399E-2</v>
      </c>
      <c r="R869" s="17"/>
      <c r="S869" s="17">
        <v>9.0870185319778696E-2</v>
      </c>
      <c r="T869" s="17">
        <v>5.8870968934721997E-2</v>
      </c>
      <c r="U869" s="17">
        <v>5.4609074581350898E-2</v>
      </c>
      <c r="V869" s="17">
        <v>6.2214713290514402E-2</v>
      </c>
      <c r="W869" s="17">
        <v>7.6490843950574899E-2</v>
      </c>
      <c r="X869" s="17">
        <v>6.6192702029923195E-2</v>
      </c>
      <c r="Y869" s="17">
        <v>6.4554174832060607E-2</v>
      </c>
      <c r="Z869" s="17">
        <v>4.7267426533443402E-2</v>
      </c>
      <c r="AA869" s="17">
        <v>7.0108455557156696E-2</v>
      </c>
      <c r="AB869" s="17">
        <v>4.7502981705874602E-2</v>
      </c>
      <c r="AC869" s="17">
        <v>5.3377789660346502E-2</v>
      </c>
      <c r="AD869" s="17">
        <v>6.3109737254898393E-2</v>
      </c>
      <c r="AE869" s="17"/>
      <c r="AF869" s="17">
        <v>7.3061544619656693E-2</v>
      </c>
      <c r="AG869" s="17">
        <v>5.5416973534564998E-2</v>
      </c>
      <c r="AH869" s="17"/>
      <c r="AI869" s="17">
        <v>6.1758645444020599E-2</v>
      </c>
      <c r="AJ869" s="17">
        <v>6.7005330483606004E-2</v>
      </c>
      <c r="AK869" s="17"/>
      <c r="AL869" s="17">
        <v>6.3759410948397793E-2</v>
      </c>
      <c r="AM869" s="17">
        <v>6.5605501758150497E-2</v>
      </c>
      <c r="AN869" s="17"/>
      <c r="AO869" s="17">
        <v>6.3474996867834393E-2</v>
      </c>
      <c r="AP869" s="17">
        <v>6.5413826432876299E-2</v>
      </c>
      <c r="AQ869" s="17"/>
      <c r="AR869" s="17">
        <v>0.100908823738973</v>
      </c>
      <c r="AS869" s="17">
        <v>3.8540236029461397E-2</v>
      </c>
      <c r="AT869" s="17">
        <v>5.31940060155075E-2</v>
      </c>
      <c r="AU869" s="17">
        <v>4.6834923289830001E-2</v>
      </c>
    </row>
    <row r="870" spans="2:47" x14ac:dyDescent="0.3">
      <c r="B870" t="s">
        <v>330</v>
      </c>
      <c r="C870" s="17">
        <v>7.3062350156663805E-2</v>
      </c>
      <c r="D870" s="17">
        <v>4.6548747613019303E-2</v>
      </c>
      <c r="E870" s="17">
        <v>9.9176206984580101E-2</v>
      </c>
      <c r="F870" s="17"/>
      <c r="G870" s="17">
        <v>0.126703029708748</v>
      </c>
      <c r="H870" s="17">
        <v>0.10897337522944001</v>
      </c>
      <c r="I870" s="17">
        <v>9.0775881985367901E-2</v>
      </c>
      <c r="J870" s="17">
        <v>7.1380926909799206E-2</v>
      </c>
      <c r="K870" s="17">
        <v>4.0512100739403499E-2</v>
      </c>
      <c r="L870" s="17">
        <v>1.7174806278997399E-2</v>
      </c>
      <c r="M870" s="17"/>
      <c r="N870" s="17">
        <v>7.5132973671253794E-2</v>
      </c>
      <c r="O870" s="17">
        <v>5.5941010931168697E-2</v>
      </c>
      <c r="P870" s="17">
        <v>9.6824619031731299E-2</v>
      </c>
      <c r="Q870" s="17">
        <v>6.7874912851979496E-2</v>
      </c>
      <c r="R870" s="17"/>
      <c r="S870" s="17">
        <v>8.5462419034718795E-2</v>
      </c>
      <c r="T870" s="17">
        <v>6.5109390094179001E-2</v>
      </c>
      <c r="U870" s="17">
        <v>7.4743314552483994E-2</v>
      </c>
      <c r="V870" s="17">
        <v>6.6128213180506601E-2</v>
      </c>
      <c r="W870" s="17">
        <v>6.6672948138701699E-2</v>
      </c>
      <c r="X870" s="17">
        <v>7.4960738444673797E-2</v>
      </c>
      <c r="Y870" s="17">
        <v>8.0204069663199096E-2</v>
      </c>
      <c r="Z870" s="17">
        <v>0.120411367375861</v>
      </c>
      <c r="AA870" s="17">
        <v>6.0545499297036398E-2</v>
      </c>
      <c r="AB870" s="17">
        <v>4.5883603512916302E-2</v>
      </c>
      <c r="AC870" s="17">
        <v>7.5204494127246294E-2</v>
      </c>
      <c r="AD870" s="17">
        <v>0.11682000778024999</v>
      </c>
      <c r="AE870" s="17"/>
      <c r="AF870" s="17">
        <v>7.1289403640677804E-2</v>
      </c>
      <c r="AG870" s="17">
        <v>7.6010880995496397E-2</v>
      </c>
      <c r="AH870" s="17"/>
      <c r="AI870" s="17">
        <v>7.9054800465091293E-2</v>
      </c>
      <c r="AJ870" s="17">
        <v>7.0071126841849907E-2</v>
      </c>
      <c r="AK870" s="17"/>
      <c r="AL870" s="17">
        <v>7.1622183464607705E-2</v>
      </c>
      <c r="AM870" s="17">
        <v>7.3395851364297104E-2</v>
      </c>
      <c r="AN870" s="17"/>
      <c r="AO870" s="17">
        <v>7.0762735173793806E-2</v>
      </c>
      <c r="AP870" s="17">
        <v>7.3262789200080294E-2</v>
      </c>
      <c r="AQ870" s="17"/>
      <c r="AR870" s="17">
        <v>0.10780574037047801</v>
      </c>
      <c r="AS870" s="17">
        <v>3.4365975892004297E-2</v>
      </c>
      <c r="AT870" s="17">
        <v>8.9065895868748898E-2</v>
      </c>
      <c r="AU870" s="17">
        <v>1.9064085665508199E-2</v>
      </c>
    </row>
    <row r="871" spans="2:47" x14ac:dyDescent="0.3">
      <c r="B871" t="s">
        <v>331</v>
      </c>
      <c r="C871" s="17">
        <v>0.340895738293991</v>
      </c>
      <c r="D871" s="17">
        <v>0.350334443268847</v>
      </c>
      <c r="E871" s="17">
        <v>0.33173859430512298</v>
      </c>
      <c r="F871" s="17"/>
      <c r="G871" s="17">
        <v>0.158801623976803</v>
      </c>
      <c r="H871" s="17">
        <v>0.23045419336984099</v>
      </c>
      <c r="I871" s="17">
        <v>0.31102776616343097</v>
      </c>
      <c r="J871" s="17">
        <v>0.37230684874430803</v>
      </c>
      <c r="K871" s="17">
        <v>0.43035729157581099</v>
      </c>
      <c r="L871" s="17">
        <v>0.48996108991640802</v>
      </c>
      <c r="M871" s="17"/>
      <c r="N871" s="17">
        <v>0.33446560031690697</v>
      </c>
      <c r="O871" s="17">
        <v>0.37515652045414799</v>
      </c>
      <c r="P871" s="17">
        <v>0.28829777978307702</v>
      </c>
      <c r="Q871" s="17">
        <v>0.35944776800550299</v>
      </c>
      <c r="R871" s="17"/>
      <c r="S871" s="17">
        <v>0.28749857132916101</v>
      </c>
      <c r="T871" s="17">
        <v>0.379013829298882</v>
      </c>
      <c r="U871" s="17">
        <v>0.34246379223684398</v>
      </c>
      <c r="V871" s="17">
        <v>0.330867148193075</v>
      </c>
      <c r="W871" s="17">
        <v>0.31815263227476498</v>
      </c>
      <c r="X871" s="17">
        <v>0.371299469119938</v>
      </c>
      <c r="Y871" s="17">
        <v>0.352859458934766</v>
      </c>
      <c r="Z871" s="17">
        <v>0.30444407514224597</v>
      </c>
      <c r="AA871" s="17">
        <v>0.34721243852370598</v>
      </c>
      <c r="AB871" s="17">
        <v>0.37447684607343801</v>
      </c>
      <c r="AC871" s="17">
        <v>0.34911572070639302</v>
      </c>
      <c r="AD871" s="17">
        <v>0.29165323137945398</v>
      </c>
      <c r="AE871" s="17"/>
      <c r="AF871" s="17">
        <v>0.345325227431242</v>
      </c>
      <c r="AG871" s="17">
        <v>0.33591086212437399</v>
      </c>
      <c r="AH871" s="17"/>
      <c r="AI871" s="17">
        <v>0.32541859246872901</v>
      </c>
      <c r="AJ871" s="17">
        <v>0.34862139258505598</v>
      </c>
      <c r="AK871" s="17"/>
      <c r="AL871" s="17">
        <v>0.34909785720396103</v>
      </c>
      <c r="AM871" s="17">
        <v>0.33899636332808197</v>
      </c>
      <c r="AN871" s="17"/>
      <c r="AO871" s="17">
        <v>0.30415958765054901</v>
      </c>
      <c r="AP871" s="17">
        <v>0.34409773469278898</v>
      </c>
      <c r="AQ871" s="17"/>
      <c r="AR871" s="17">
        <v>0.222629368149384</v>
      </c>
      <c r="AS871" s="17">
        <v>0.42390917991170801</v>
      </c>
      <c r="AT871" s="17">
        <v>0.338124888838716</v>
      </c>
      <c r="AU871" s="17">
        <v>0.50086926493236705</v>
      </c>
    </row>
    <row r="872" spans="2:47" x14ac:dyDescent="0.3">
      <c r="B872" t="s">
        <v>155</v>
      </c>
      <c r="C872" s="17">
        <v>0.17906602364992699</v>
      </c>
      <c r="D872" s="17">
        <v>0.171951271192164</v>
      </c>
      <c r="E872" s="17">
        <v>0.186143951262356</v>
      </c>
      <c r="F872" s="17"/>
      <c r="G872" s="17">
        <v>7.6745434586565506E-2</v>
      </c>
      <c r="H872" s="17">
        <v>9.0386656328386397E-2</v>
      </c>
      <c r="I872" s="17">
        <v>0.114598230462693</v>
      </c>
      <c r="J872" s="17">
        <v>0.176098456756734</v>
      </c>
      <c r="K872" s="17">
        <v>0.25757054398828499</v>
      </c>
      <c r="L872" s="17">
        <v>0.32100914991402202</v>
      </c>
      <c r="M872" s="17"/>
      <c r="N872" s="17">
        <v>0.18859586818132801</v>
      </c>
      <c r="O872" s="17">
        <v>0.184891154818138</v>
      </c>
      <c r="P872" s="17">
        <v>0.17484604398106099</v>
      </c>
      <c r="Q872" s="17">
        <v>0.16634076074484699</v>
      </c>
      <c r="R872" s="17"/>
      <c r="S872" s="17">
        <v>0.12634087607736999</v>
      </c>
      <c r="T872" s="17">
        <v>0.184337897070878</v>
      </c>
      <c r="U872" s="17">
        <v>0.211365025741347</v>
      </c>
      <c r="V872" s="17">
        <v>0.212024741656692</v>
      </c>
      <c r="W872" s="17">
        <v>0.17319766896594399</v>
      </c>
      <c r="X872" s="17">
        <v>0.143435615005575</v>
      </c>
      <c r="Y872" s="17">
        <v>0.17597212556282399</v>
      </c>
      <c r="Z872" s="17">
        <v>0.153141081808123</v>
      </c>
      <c r="AA872" s="17">
        <v>0.17025379217247</v>
      </c>
      <c r="AB872" s="17">
        <v>0.21075674948019199</v>
      </c>
      <c r="AC872" s="17">
        <v>0.224358550524588</v>
      </c>
      <c r="AD872" s="17">
        <v>0.24207260514437601</v>
      </c>
      <c r="AE872" s="17"/>
      <c r="AF872" s="17">
        <v>0.202937891621915</v>
      </c>
      <c r="AG872" s="17">
        <v>0.14627519608266701</v>
      </c>
      <c r="AH872" s="17"/>
      <c r="AI872" s="17">
        <v>0.16130023970430099</v>
      </c>
      <c r="AJ872" s="17">
        <v>0.18793408669742001</v>
      </c>
      <c r="AK872" s="17"/>
      <c r="AL872" s="17">
        <v>0.16990642476460999</v>
      </c>
      <c r="AM872" s="17">
        <v>0.18118712345492799</v>
      </c>
      <c r="AN872" s="17"/>
      <c r="AO872" s="17">
        <v>0.168609042143433</v>
      </c>
      <c r="AP872" s="17">
        <v>0.179977475082361</v>
      </c>
      <c r="AQ872" s="17"/>
      <c r="AR872" s="17">
        <v>0.10511297895887101</v>
      </c>
      <c r="AS872" s="17">
        <v>0.24927628914057401</v>
      </c>
      <c r="AT872" s="17">
        <v>0.18249997381928401</v>
      </c>
      <c r="AU872" s="17">
        <v>0.236806480943061</v>
      </c>
    </row>
    <row r="873" spans="2:47" x14ac:dyDescent="0.3"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  <c r="AB873" s="17"/>
      <c r="AC873" s="17"/>
      <c r="AD873" s="17"/>
      <c r="AE873" s="17"/>
      <c r="AF873" s="17"/>
      <c r="AG873" s="17"/>
      <c r="AH873" s="17"/>
      <c r="AI873" s="17"/>
      <c r="AJ873" s="17"/>
      <c r="AK873" s="17"/>
      <c r="AL873" s="17"/>
      <c r="AM873" s="17"/>
      <c r="AN873" s="17"/>
      <c r="AO873" s="17"/>
      <c r="AP873" s="17"/>
      <c r="AQ873" s="17"/>
      <c r="AR873" s="17"/>
      <c r="AS873" s="17"/>
      <c r="AT873" s="17"/>
      <c r="AU873" s="17"/>
    </row>
    <row r="874" spans="2:47" x14ac:dyDescent="0.3">
      <c r="B874" s="6" t="s">
        <v>354</v>
      </c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  <c r="AB874" s="17"/>
      <c r="AC874" s="17"/>
      <c r="AD874" s="17"/>
      <c r="AE874" s="17"/>
      <c r="AF874" s="17"/>
      <c r="AG874" s="17"/>
      <c r="AH874" s="17"/>
      <c r="AI874" s="17"/>
      <c r="AJ874" s="17"/>
      <c r="AK874" s="17"/>
      <c r="AL874" s="17"/>
      <c r="AM874" s="17"/>
      <c r="AN874" s="17"/>
      <c r="AO874" s="17"/>
      <c r="AP874" s="17"/>
      <c r="AQ874" s="17"/>
      <c r="AR874" s="17"/>
      <c r="AS874" s="17"/>
      <c r="AT874" s="17"/>
      <c r="AU874" s="17"/>
    </row>
    <row r="875" spans="2:47" x14ac:dyDescent="0.3">
      <c r="B875" s="24" t="s">
        <v>71</v>
      </c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  <c r="AB875" s="17"/>
      <c r="AC875" s="17"/>
      <c r="AD875" s="17"/>
      <c r="AE875" s="17"/>
      <c r="AF875" s="17"/>
      <c r="AG875" s="17"/>
      <c r="AH875" s="17"/>
      <c r="AI875" s="17"/>
      <c r="AJ875" s="17"/>
      <c r="AK875" s="17"/>
      <c r="AL875" s="17"/>
      <c r="AM875" s="17"/>
      <c r="AN875" s="17"/>
      <c r="AO875" s="17"/>
      <c r="AP875" s="17"/>
      <c r="AQ875" s="17"/>
      <c r="AR875" s="17"/>
      <c r="AS875" s="17"/>
      <c r="AT875" s="17"/>
      <c r="AU875" s="17"/>
    </row>
    <row r="876" spans="2:47" x14ac:dyDescent="0.3">
      <c r="B876" t="s">
        <v>349</v>
      </c>
      <c r="C876" s="17">
        <v>0.29723316128111399</v>
      </c>
      <c r="D876" s="17">
        <v>0.27027202542405798</v>
      </c>
      <c r="E876" s="17">
        <v>0.32222087060717602</v>
      </c>
      <c r="F876" s="17"/>
      <c r="G876" s="17">
        <v>0.33990354029009701</v>
      </c>
      <c r="H876" s="17">
        <v>0.34972181686538001</v>
      </c>
      <c r="I876" s="17">
        <v>0.32396725674881199</v>
      </c>
      <c r="J876" s="17">
        <v>0.33170353361462501</v>
      </c>
      <c r="K876" s="17">
        <v>0.25838598590804401</v>
      </c>
      <c r="L876" s="17">
        <v>0.202738599466603</v>
      </c>
      <c r="M876" s="17"/>
      <c r="N876" s="17">
        <v>0.269427647588175</v>
      </c>
      <c r="O876" s="17">
        <v>0.28875429835170602</v>
      </c>
      <c r="P876" s="17">
        <v>0.323318966530589</v>
      </c>
      <c r="Q876" s="17">
        <v>0.31558761660560702</v>
      </c>
      <c r="R876" s="17"/>
      <c r="S876" s="17">
        <v>0.34761926369339902</v>
      </c>
      <c r="T876" s="17">
        <v>0.24492288986288199</v>
      </c>
      <c r="U876" s="17">
        <v>0.322331444139832</v>
      </c>
      <c r="V876" s="17">
        <v>0.30201211361754698</v>
      </c>
      <c r="W876" s="17">
        <v>0.32294643837203701</v>
      </c>
      <c r="X876" s="17">
        <v>0.30105435354105498</v>
      </c>
      <c r="Y876" s="17">
        <v>0.29209108589294802</v>
      </c>
      <c r="Z876" s="17">
        <v>0.292645059526427</v>
      </c>
      <c r="AA876" s="17">
        <v>0.296605603213283</v>
      </c>
      <c r="AB876" s="17">
        <v>0.28170836062221599</v>
      </c>
      <c r="AC876" s="17">
        <v>0.25876892235856103</v>
      </c>
      <c r="AD876" s="17">
        <v>0.26909815821689398</v>
      </c>
      <c r="AE876" s="17"/>
      <c r="AF876" s="17">
        <v>0.28215164110497998</v>
      </c>
      <c r="AG876" s="17">
        <v>0.31871507794319298</v>
      </c>
      <c r="AH876" s="17"/>
      <c r="AI876" s="17">
        <v>0.32942024042731199</v>
      </c>
      <c r="AJ876" s="17">
        <v>0.28116648794675703</v>
      </c>
      <c r="AK876" s="17"/>
      <c r="AL876" s="17">
        <v>0.33452953596145302</v>
      </c>
      <c r="AM876" s="17">
        <v>0.28859639300641099</v>
      </c>
      <c r="AN876" s="17"/>
      <c r="AO876" s="17">
        <v>0.34377936721783797</v>
      </c>
      <c r="AP876" s="17">
        <v>0.29317610083311801</v>
      </c>
      <c r="AQ876" s="17"/>
      <c r="AR876" s="17">
        <v>0.48075516162020998</v>
      </c>
      <c r="AS876" s="17">
        <v>0.18861270656853399</v>
      </c>
      <c r="AT876" s="17">
        <v>0.28888877636320998</v>
      </c>
      <c r="AU876" s="17">
        <v>4.0546946453487699E-2</v>
      </c>
    </row>
    <row r="877" spans="2:47" x14ac:dyDescent="0.3">
      <c r="B877" t="s">
        <v>350</v>
      </c>
      <c r="C877" s="17">
        <v>0.42795854463468902</v>
      </c>
      <c r="D877" s="17">
        <v>0.429282748617898</v>
      </c>
      <c r="E877" s="17">
        <v>0.42744287574727402</v>
      </c>
      <c r="F877" s="17"/>
      <c r="G877" s="17">
        <v>0.40963697990501602</v>
      </c>
      <c r="H877" s="17">
        <v>0.43846556294647998</v>
      </c>
      <c r="I877" s="17">
        <v>0.437941755672213</v>
      </c>
      <c r="J877" s="17">
        <v>0.44689115822914699</v>
      </c>
      <c r="K877" s="17">
        <v>0.44953160628282002</v>
      </c>
      <c r="L877" s="17">
        <v>0.39366137475117602</v>
      </c>
      <c r="M877" s="17"/>
      <c r="N877" s="17">
        <v>0.43026443931332398</v>
      </c>
      <c r="O877" s="17">
        <v>0.43554882862640398</v>
      </c>
      <c r="P877" s="17">
        <v>0.42209720106840198</v>
      </c>
      <c r="Q877" s="17">
        <v>0.42039887834476097</v>
      </c>
      <c r="R877" s="17"/>
      <c r="S877" s="17">
        <v>0.40242049862222801</v>
      </c>
      <c r="T877" s="17">
        <v>0.45359905864283401</v>
      </c>
      <c r="U877" s="17">
        <v>0.44570835597817299</v>
      </c>
      <c r="V877" s="17">
        <v>0.42583257036243299</v>
      </c>
      <c r="W877" s="17">
        <v>0.38178514044961998</v>
      </c>
      <c r="X877" s="17">
        <v>0.41586281441259099</v>
      </c>
      <c r="Y877" s="17">
        <v>0.44705740036951602</v>
      </c>
      <c r="Z877" s="17">
        <v>0.43407297677092399</v>
      </c>
      <c r="AA877" s="17">
        <v>0.42189916661090898</v>
      </c>
      <c r="AB877" s="17">
        <v>0.41544418513058201</v>
      </c>
      <c r="AC877" s="17">
        <v>0.45881767022112102</v>
      </c>
      <c r="AD877" s="17">
        <v>0.48791760556295999</v>
      </c>
      <c r="AE877" s="17"/>
      <c r="AF877" s="17">
        <v>0.43951159271620799</v>
      </c>
      <c r="AG877" s="17">
        <v>0.41412943523058698</v>
      </c>
      <c r="AH877" s="17"/>
      <c r="AI877" s="17">
        <v>0.43437529136153702</v>
      </c>
      <c r="AJ877" s="17">
        <v>0.424755527266716</v>
      </c>
      <c r="AK877" s="17"/>
      <c r="AL877" s="17">
        <v>0.41476297770473503</v>
      </c>
      <c r="AM877" s="17">
        <v>0.43101425862309001</v>
      </c>
      <c r="AN877" s="17"/>
      <c r="AO877" s="17">
        <v>0.40501324335294703</v>
      </c>
      <c r="AP877" s="17">
        <v>0.42995850300775301</v>
      </c>
      <c r="AQ877" s="17"/>
      <c r="AR877" s="17">
        <v>0.43856140620592299</v>
      </c>
      <c r="AS877" s="17">
        <v>0.443106719717973</v>
      </c>
      <c r="AT877" s="17">
        <v>0.497665039410363</v>
      </c>
      <c r="AU877" s="17">
        <v>0.22996370426944401</v>
      </c>
    </row>
    <row r="878" spans="2:47" x14ac:dyDescent="0.3">
      <c r="B878" t="s">
        <v>351</v>
      </c>
      <c r="C878" s="17">
        <v>0.175290269785848</v>
      </c>
      <c r="D878" s="17">
        <v>0.18719022726824699</v>
      </c>
      <c r="E878" s="17">
        <v>0.16436171604914501</v>
      </c>
      <c r="F878" s="17"/>
      <c r="G878" s="17">
        <v>0.17423925693404099</v>
      </c>
      <c r="H878" s="17">
        <v>0.13415401875962399</v>
      </c>
      <c r="I878" s="17">
        <v>0.154272323842087</v>
      </c>
      <c r="J878" s="17">
        <v>0.13084895564396501</v>
      </c>
      <c r="K878" s="17">
        <v>0.190880740690482</v>
      </c>
      <c r="L878" s="17">
        <v>0.25203242939687098</v>
      </c>
      <c r="M878" s="17"/>
      <c r="N878" s="17">
        <v>0.19288183321490601</v>
      </c>
      <c r="O878" s="17">
        <v>0.18096507143152499</v>
      </c>
      <c r="P878" s="17">
        <v>0.16226257902246899</v>
      </c>
      <c r="Q878" s="17">
        <v>0.16116382946959801</v>
      </c>
      <c r="R878" s="17"/>
      <c r="S878" s="17">
        <v>0.15984849910587201</v>
      </c>
      <c r="T878" s="17">
        <v>0.19665529031580201</v>
      </c>
      <c r="U878" s="17">
        <v>0.120950189050399</v>
      </c>
      <c r="V878" s="17">
        <v>0.20331298818954599</v>
      </c>
      <c r="W878" s="17">
        <v>0.20590499228331699</v>
      </c>
      <c r="X878" s="17">
        <v>0.156320442291699</v>
      </c>
      <c r="Y878" s="17">
        <v>0.16514807271088899</v>
      </c>
      <c r="Z878" s="17">
        <v>0.216820152193997</v>
      </c>
      <c r="AA878" s="17">
        <v>0.174977779455535</v>
      </c>
      <c r="AB878" s="17">
        <v>0.1781671806931</v>
      </c>
      <c r="AC878" s="17">
        <v>0.16392656140480999</v>
      </c>
      <c r="AD878" s="17">
        <v>0.184423440926898</v>
      </c>
      <c r="AE878" s="17"/>
      <c r="AF878" s="17">
        <v>0.17954495244815499</v>
      </c>
      <c r="AG878" s="17">
        <v>0.16949573133381601</v>
      </c>
      <c r="AH878" s="17"/>
      <c r="AI878" s="17">
        <v>0.14592500702935701</v>
      </c>
      <c r="AJ878" s="17">
        <v>0.18994839026777</v>
      </c>
      <c r="AK878" s="17"/>
      <c r="AL878" s="17">
        <v>0.146860120806037</v>
      </c>
      <c r="AM878" s="17">
        <v>0.181873875052002</v>
      </c>
      <c r="AN878" s="17"/>
      <c r="AO878" s="17">
        <v>0.172725253492826</v>
      </c>
      <c r="AP878" s="17">
        <v>0.175513841738523</v>
      </c>
      <c r="AQ878" s="17"/>
      <c r="AR878" s="17">
        <v>6.2105463873440403E-2</v>
      </c>
      <c r="AS878" s="17">
        <v>0.26004338075406602</v>
      </c>
      <c r="AT878" s="17">
        <v>0.12888967521025299</v>
      </c>
      <c r="AU878" s="17">
        <v>0.41041332671376002</v>
      </c>
    </row>
    <row r="879" spans="2:47" x14ac:dyDescent="0.3">
      <c r="B879" t="s">
        <v>352</v>
      </c>
      <c r="C879" s="17">
        <v>7.1691489197481306E-2</v>
      </c>
      <c r="D879" s="17">
        <v>8.3968381810231807E-2</v>
      </c>
      <c r="E879" s="17">
        <v>5.9464845435196E-2</v>
      </c>
      <c r="F879" s="17"/>
      <c r="G879" s="17">
        <v>5.37902545027443E-2</v>
      </c>
      <c r="H879" s="17">
        <v>4.9553943682790001E-2</v>
      </c>
      <c r="I879" s="17">
        <v>5.1442347378870303E-2</v>
      </c>
      <c r="J879" s="17">
        <v>6.31087576566189E-2</v>
      </c>
      <c r="K879" s="17">
        <v>7.5769751164162999E-2</v>
      </c>
      <c r="L879" s="17">
        <v>0.12218627945105801</v>
      </c>
      <c r="M879" s="17"/>
      <c r="N879" s="17">
        <v>8.31933970772748E-2</v>
      </c>
      <c r="O879" s="17">
        <v>6.6330784860130901E-2</v>
      </c>
      <c r="P879" s="17">
        <v>6.49234509473154E-2</v>
      </c>
      <c r="Q879" s="17">
        <v>7.0958683441206594E-2</v>
      </c>
      <c r="R879" s="17"/>
      <c r="S879" s="17">
        <v>6.7625026085703699E-2</v>
      </c>
      <c r="T879" s="17">
        <v>7.5176956341896403E-2</v>
      </c>
      <c r="U879" s="17">
        <v>7.4212004643613994E-2</v>
      </c>
      <c r="V879" s="17">
        <v>4.9598706734469297E-2</v>
      </c>
      <c r="W879" s="17">
        <v>7.1799531784924597E-2</v>
      </c>
      <c r="X879" s="17">
        <v>8.0780707601166707E-2</v>
      </c>
      <c r="Y879" s="17">
        <v>7.1493069051486294E-2</v>
      </c>
      <c r="Z879" s="17">
        <v>4.43670084007107E-2</v>
      </c>
      <c r="AA879" s="17">
        <v>7.4151884970430307E-2</v>
      </c>
      <c r="AB879" s="17">
        <v>8.8396420984665894E-2</v>
      </c>
      <c r="AC879" s="17">
        <v>9.6291384762985294E-2</v>
      </c>
      <c r="AD879" s="17">
        <v>4.4393069065153903E-2</v>
      </c>
      <c r="AE879" s="17"/>
      <c r="AF879" s="17">
        <v>7.2715697226000894E-2</v>
      </c>
      <c r="AG879" s="17">
        <v>7.0454840737748797E-2</v>
      </c>
      <c r="AH879" s="17"/>
      <c r="AI879" s="17">
        <v>6.9795202490831501E-2</v>
      </c>
      <c r="AJ879" s="17">
        <v>7.26380497389221E-2</v>
      </c>
      <c r="AK879" s="17"/>
      <c r="AL879" s="17">
        <v>8.3849419671921194E-2</v>
      </c>
      <c r="AM879" s="17">
        <v>6.8876061984845402E-2</v>
      </c>
      <c r="AN879" s="17"/>
      <c r="AO879" s="17">
        <v>5.93228627209735E-2</v>
      </c>
      <c r="AP879" s="17">
        <v>7.2769563430686995E-2</v>
      </c>
      <c r="AQ879" s="17"/>
      <c r="AR879" s="17">
        <v>1.5208384213783401E-2</v>
      </c>
      <c r="AS879" s="17">
        <v>8.4030838962462398E-2</v>
      </c>
      <c r="AT879" s="17">
        <v>3.0400726142421199E-2</v>
      </c>
      <c r="AU879" s="17">
        <v>0.27841858313909001</v>
      </c>
    </row>
    <row r="880" spans="2:47" x14ac:dyDescent="0.3">
      <c r="B880" t="s">
        <v>79</v>
      </c>
      <c r="C880" s="17">
        <v>2.7826535100867401E-2</v>
      </c>
      <c r="D880" s="17">
        <v>2.9286616879564999E-2</v>
      </c>
      <c r="E880" s="17">
        <v>2.6509692161208499E-2</v>
      </c>
      <c r="F880" s="17"/>
      <c r="G880" s="17">
        <v>2.2429968368102099E-2</v>
      </c>
      <c r="H880" s="17">
        <v>2.8104657745726101E-2</v>
      </c>
      <c r="I880" s="17">
        <v>3.23763163580175E-2</v>
      </c>
      <c r="J880" s="17">
        <v>2.74475948556448E-2</v>
      </c>
      <c r="K880" s="17">
        <v>2.5431915954491E-2</v>
      </c>
      <c r="L880" s="17">
        <v>2.9381316934291898E-2</v>
      </c>
      <c r="M880" s="17"/>
      <c r="N880" s="17">
        <v>2.4232682806320498E-2</v>
      </c>
      <c r="O880" s="17">
        <v>2.8401016730234499E-2</v>
      </c>
      <c r="P880" s="17">
        <v>2.7397802431224701E-2</v>
      </c>
      <c r="Q880" s="17">
        <v>3.1890992138827803E-2</v>
      </c>
      <c r="R880" s="17"/>
      <c r="S880" s="17">
        <v>2.2486712492797E-2</v>
      </c>
      <c r="T880" s="17">
        <v>2.9645804836586E-2</v>
      </c>
      <c r="U880" s="17">
        <v>3.6798006187981097E-2</v>
      </c>
      <c r="V880" s="17">
        <v>1.9243621096004099E-2</v>
      </c>
      <c r="W880" s="17">
        <v>1.7563897110102599E-2</v>
      </c>
      <c r="X880" s="17">
        <v>4.5981682153487899E-2</v>
      </c>
      <c r="Y880" s="17">
        <v>2.4210371975160998E-2</v>
      </c>
      <c r="Z880" s="17">
        <v>1.2094803107941501E-2</v>
      </c>
      <c r="AA880" s="17">
        <v>3.2365565749842999E-2</v>
      </c>
      <c r="AB880" s="17">
        <v>3.6283852569436101E-2</v>
      </c>
      <c r="AC880" s="17">
        <v>2.21954612525226E-2</v>
      </c>
      <c r="AD880" s="17">
        <v>1.41677262280937E-2</v>
      </c>
      <c r="AE880" s="17"/>
      <c r="AF880" s="17">
        <v>2.6076116504656799E-2</v>
      </c>
      <c r="AG880" s="17">
        <v>2.72049147546553E-2</v>
      </c>
      <c r="AH880" s="17"/>
      <c r="AI880" s="17">
        <v>2.0484258690961699E-2</v>
      </c>
      <c r="AJ880" s="17">
        <v>3.1491544779834901E-2</v>
      </c>
      <c r="AK880" s="17"/>
      <c r="AL880" s="17">
        <v>1.9997945855854599E-2</v>
      </c>
      <c r="AM880" s="17">
        <v>2.9639411333651802E-2</v>
      </c>
      <c r="AN880" s="17"/>
      <c r="AO880" s="17">
        <v>1.9159273215414899E-2</v>
      </c>
      <c r="AP880" s="17">
        <v>2.85819909899186E-2</v>
      </c>
      <c r="AQ880" s="17"/>
      <c r="AR880" s="17">
        <v>3.3695840866433298E-3</v>
      </c>
      <c r="AS880" s="17">
        <v>2.4206353996964299E-2</v>
      </c>
      <c r="AT880" s="17">
        <v>5.4155782873753097E-2</v>
      </c>
      <c r="AU880" s="17">
        <v>4.0657439424217699E-2</v>
      </c>
    </row>
    <row r="881" spans="2:47" x14ac:dyDescent="0.3"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  <c r="AC881" s="17"/>
      <c r="AD881" s="17"/>
      <c r="AE881" s="17"/>
      <c r="AF881" s="17"/>
      <c r="AG881" s="17"/>
      <c r="AH881" s="17"/>
      <c r="AI881" s="17"/>
      <c r="AJ881" s="17"/>
      <c r="AK881" s="17"/>
      <c r="AL881" s="17"/>
      <c r="AM881" s="17"/>
      <c r="AN881" s="17"/>
      <c r="AO881" s="17"/>
      <c r="AP881" s="17"/>
      <c r="AQ881" s="17"/>
      <c r="AR881" s="17"/>
      <c r="AS881" s="17"/>
      <c r="AT881" s="17"/>
      <c r="AU881" s="17"/>
    </row>
    <row r="882" spans="2:47" x14ac:dyDescent="0.3">
      <c r="B882" s="6" t="s">
        <v>355</v>
      </c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  <c r="AB882" s="17"/>
      <c r="AC882" s="17"/>
      <c r="AD882" s="17"/>
      <c r="AE882" s="17"/>
      <c r="AF882" s="17"/>
      <c r="AG882" s="17"/>
      <c r="AH882" s="17"/>
      <c r="AI882" s="17"/>
      <c r="AJ882" s="17"/>
      <c r="AK882" s="17"/>
      <c r="AL882" s="17"/>
      <c r="AM882" s="17"/>
      <c r="AN882" s="17"/>
      <c r="AO882" s="17"/>
      <c r="AP882" s="17"/>
      <c r="AQ882" s="17"/>
      <c r="AR882" s="17"/>
      <c r="AS882" s="17"/>
      <c r="AT882" s="17"/>
      <c r="AU882" s="17"/>
    </row>
    <row r="883" spans="2:47" x14ac:dyDescent="0.3">
      <c r="B883" s="24" t="s">
        <v>71</v>
      </c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  <c r="AB883" s="17"/>
      <c r="AC883" s="17"/>
      <c r="AD883" s="17"/>
      <c r="AE883" s="17"/>
      <c r="AF883" s="17"/>
      <c r="AG883" s="17"/>
      <c r="AH883" s="17"/>
      <c r="AI883" s="17"/>
      <c r="AJ883" s="17"/>
      <c r="AK883" s="17"/>
      <c r="AL883" s="17"/>
      <c r="AM883" s="17"/>
      <c r="AN883" s="17"/>
      <c r="AO883" s="17"/>
      <c r="AP883" s="17"/>
      <c r="AQ883" s="17"/>
      <c r="AR883" s="17"/>
      <c r="AS883" s="17"/>
      <c r="AT883" s="17"/>
      <c r="AU883" s="17"/>
    </row>
    <row r="884" spans="2:47" x14ac:dyDescent="0.3">
      <c r="B884" t="s">
        <v>349</v>
      </c>
      <c r="C884" s="17">
        <v>0.34652232230834601</v>
      </c>
      <c r="D884" s="17">
        <v>0.34457457410680198</v>
      </c>
      <c r="E884" s="17">
        <v>0.34804480366645602</v>
      </c>
      <c r="F884" s="17"/>
      <c r="G884" s="17">
        <v>0.40360056457555599</v>
      </c>
      <c r="H884" s="17">
        <v>0.450743967872761</v>
      </c>
      <c r="I884" s="17">
        <v>0.36922277815691601</v>
      </c>
      <c r="J884" s="17">
        <v>0.322865114302197</v>
      </c>
      <c r="K884" s="17">
        <v>0.26886374943077002</v>
      </c>
      <c r="L884" s="17">
        <v>0.27685014530850699</v>
      </c>
      <c r="M884" s="17"/>
      <c r="N884" s="17">
        <v>0.355516766826803</v>
      </c>
      <c r="O884" s="17">
        <v>0.32370945220125802</v>
      </c>
      <c r="P884" s="17">
        <v>0.38131436763336002</v>
      </c>
      <c r="Q884" s="17">
        <v>0.33122257874448702</v>
      </c>
      <c r="R884" s="17"/>
      <c r="S884" s="17">
        <v>0.39958233671640903</v>
      </c>
      <c r="T884" s="17">
        <v>0.32101876887361103</v>
      </c>
      <c r="U884" s="17">
        <v>0.36663464519956901</v>
      </c>
      <c r="V884" s="17">
        <v>0.34219165905691201</v>
      </c>
      <c r="W884" s="17">
        <v>0.366601159567229</v>
      </c>
      <c r="X884" s="17">
        <v>0.39226318571348301</v>
      </c>
      <c r="Y884" s="17">
        <v>0.34107162271039299</v>
      </c>
      <c r="Z884" s="17">
        <v>0.37023131786994001</v>
      </c>
      <c r="AA884" s="17">
        <v>0.30401503319693701</v>
      </c>
      <c r="AB884" s="17">
        <v>0.29006726149120798</v>
      </c>
      <c r="AC884" s="17">
        <v>0.32860331372977297</v>
      </c>
      <c r="AD884" s="17">
        <v>0.32278703327191499</v>
      </c>
      <c r="AE884" s="17"/>
      <c r="AF884" s="17">
        <v>0.34406081701602098</v>
      </c>
      <c r="AG884" s="17">
        <v>0.35063974447083501</v>
      </c>
      <c r="AH884" s="17"/>
      <c r="AI884" s="17">
        <v>0.36707926557724002</v>
      </c>
      <c r="AJ884" s="17">
        <v>0.33626100935248399</v>
      </c>
      <c r="AK884" s="17"/>
      <c r="AL884" s="17">
        <v>0.357900775846823</v>
      </c>
      <c r="AM884" s="17">
        <v>0.34388739954765901</v>
      </c>
      <c r="AN884" s="17"/>
      <c r="AO884" s="17">
        <v>0.35830817101049001</v>
      </c>
      <c r="AP884" s="17">
        <v>0.34549504415208698</v>
      </c>
      <c r="AQ884" s="17"/>
      <c r="AR884" s="17">
        <v>0.57068233571515203</v>
      </c>
      <c r="AS884" s="17">
        <v>0.304501562872531</v>
      </c>
      <c r="AT884" s="17">
        <v>0.246704290000648</v>
      </c>
      <c r="AU884" s="17">
        <v>6.3600622219776706E-2</v>
      </c>
    </row>
    <row r="885" spans="2:47" x14ac:dyDescent="0.3">
      <c r="B885" t="s">
        <v>350</v>
      </c>
      <c r="C885" s="17">
        <v>0.48160853860341502</v>
      </c>
      <c r="D885" s="17">
        <v>0.48223821017113799</v>
      </c>
      <c r="E885" s="17">
        <v>0.48134694510488002</v>
      </c>
      <c r="F885" s="17"/>
      <c r="G885" s="17">
        <v>0.40521552318063297</v>
      </c>
      <c r="H885" s="17">
        <v>0.40424289521059298</v>
      </c>
      <c r="I885" s="17">
        <v>0.468956062574925</v>
      </c>
      <c r="J885" s="17">
        <v>0.52606451935478804</v>
      </c>
      <c r="K885" s="17">
        <v>0.544553875980336</v>
      </c>
      <c r="L885" s="17">
        <v>0.52708610920657395</v>
      </c>
      <c r="M885" s="17"/>
      <c r="N885" s="17">
        <v>0.48655147684488098</v>
      </c>
      <c r="O885" s="17">
        <v>0.51563776145767104</v>
      </c>
      <c r="P885" s="17">
        <v>0.452186591040035</v>
      </c>
      <c r="Q885" s="17">
        <v>0.464063922653071</v>
      </c>
      <c r="R885" s="17"/>
      <c r="S885" s="17">
        <v>0.444051267146224</v>
      </c>
      <c r="T885" s="17">
        <v>0.51561654768212895</v>
      </c>
      <c r="U885" s="17">
        <v>0.44307461969836598</v>
      </c>
      <c r="V885" s="17">
        <v>0.47756684985661702</v>
      </c>
      <c r="W885" s="17">
        <v>0.45894685483907199</v>
      </c>
      <c r="X885" s="17">
        <v>0.408144679849613</v>
      </c>
      <c r="Y885" s="17">
        <v>0.49829876637742698</v>
      </c>
      <c r="Z885" s="17">
        <v>0.51162033979861299</v>
      </c>
      <c r="AA885" s="17">
        <v>0.511823233255009</v>
      </c>
      <c r="AB885" s="17">
        <v>0.54405459102981002</v>
      </c>
      <c r="AC885" s="17">
        <v>0.495140319917308</v>
      </c>
      <c r="AD885" s="17">
        <v>0.49246635655147603</v>
      </c>
      <c r="AE885" s="17"/>
      <c r="AF885" s="17">
        <v>0.50035769895122595</v>
      </c>
      <c r="AG885" s="17">
        <v>0.45887636477065202</v>
      </c>
      <c r="AH885" s="17"/>
      <c r="AI885" s="17">
        <v>0.49845869944447202</v>
      </c>
      <c r="AJ885" s="17">
        <v>0.473197522846596</v>
      </c>
      <c r="AK885" s="17"/>
      <c r="AL885" s="17">
        <v>0.50016886814112704</v>
      </c>
      <c r="AM885" s="17">
        <v>0.47731049980759999</v>
      </c>
      <c r="AN885" s="17"/>
      <c r="AO885" s="17">
        <v>0.49067879853597501</v>
      </c>
      <c r="AP885" s="17">
        <v>0.48081795659818199</v>
      </c>
      <c r="AQ885" s="17"/>
      <c r="AR885" s="17">
        <v>0.39543090927826902</v>
      </c>
      <c r="AS885" s="17">
        <v>0.55222814390251496</v>
      </c>
      <c r="AT885" s="17">
        <v>0.57247746182282699</v>
      </c>
      <c r="AU885" s="17">
        <v>0.387165898609173</v>
      </c>
    </row>
    <row r="886" spans="2:47" x14ac:dyDescent="0.3">
      <c r="B886" t="s">
        <v>351</v>
      </c>
      <c r="C886" s="17">
        <v>0.111424158896872</v>
      </c>
      <c r="D886" s="17">
        <v>0.106319373326622</v>
      </c>
      <c r="E886" s="17">
        <v>0.11619186914101</v>
      </c>
      <c r="F886" s="17"/>
      <c r="G886" s="17">
        <v>0.123628500480328</v>
      </c>
      <c r="H886" s="17">
        <v>9.3066415833784194E-2</v>
      </c>
      <c r="I886" s="17">
        <v>0.10187662818712299</v>
      </c>
      <c r="J886" s="17">
        <v>0.100751222527386</v>
      </c>
      <c r="K886" s="17">
        <v>0.11971514113638899</v>
      </c>
      <c r="L886" s="17">
        <v>0.12911149359403301</v>
      </c>
      <c r="M886" s="17"/>
      <c r="N886" s="17">
        <v>0.109517407597979</v>
      </c>
      <c r="O886" s="17">
        <v>0.10256665143765301</v>
      </c>
      <c r="P886" s="17">
        <v>0.105117139278604</v>
      </c>
      <c r="Q886" s="17">
        <v>0.12877055328415199</v>
      </c>
      <c r="R886" s="17"/>
      <c r="S886" s="17">
        <v>0.10513005275288199</v>
      </c>
      <c r="T886" s="17">
        <v>0.10008179407586699</v>
      </c>
      <c r="U886" s="17">
        <v>0.100429080941383</v>
      </c>
      <c r="V886" s="17">
        <v>0.148200077524759</v>
      </c>
      <c r="W886" s="17">
        <v>9.8002490860380806E-2</v>
      </c>
      <c r="X886" s="17">
        <v>0.133426170677277</v>
      </c>
      <c r="Y886" s="17">
        <v>0.112886387709663</v>
      </c>
      <c r="Z886" s="17">
        <v>7.6409418233858495E-2</v>
      </c>
      <c r="AA886" s="17">
        <v>0.12041955113208699</v>
      </c>
      <c r="AB886" s="17">
        <v>8.7416972217655903E-2</v>
      </c>
      <c r="AC886" s="17">
        <v>0.111732720882787</v>
      </c>
      <c r="AD886" s="17">
        <v>0.15551143793407601</v>
      </c>
      <c r="AE886" s="17"/>
      <c r="AF886" s="17">
        <v>0.100763201135253</v>
      </c>
      <c r="AG886" s="17">
        <v>0.12470980274219599</v>
      </c>
      <c r="AH886" s="17"/>
      <c r="AI886" s="17">
        <v>8.7431690555083694E-2</v>
      </c>
      <c r="AJ886" s="17">
        <v>0.12340036679015499</v>
      </c>
      <c r="AK886" s="17"/>
      <c r="AL886" s="17">
        <v>8.4962547990833498E-2</v>
      </c>
      <c r="AM886" s="17">
        <v>0.117551907331663</v>
      </c>
      <c r="AN886" s="17"/>
      <c r="AO886" s="17">
        <v>9.35430061493914E-2</v>
      </c>
      <c r="AP886" s="17">
        <v>0.112982715950373</v>
      </c>
      <c r="AQ886" s="17"/>
      <c r="AR886" s="17">
        <v>2.7595791418213601E-2</v>
      </c>
      <c r="AS886" s="17">
        <v>0.10851402953268</v>
      </c>
      <c r="AT886" s="17">
        <v>0.11890084396436899</v>
      </c>
      <c r="AU886" s="17">
        <v>0.31151643627393799</v>
      </c>
    </row>
    <row r="887" spans="2:47" x14ac:dyDescent="0.3">
      <c r="B887" t="s">
        <v>352</v>
      </c>
      <c r="C887" s="17">
        <v>3.5924939940647202E-2</v>
      </c>
      <c r="D887" s="17">
        <v>4.2404589045194403E-2</v>
      </c>
      <c r="E887" s="17">
        <v>2.97476803520722E-2</v>
      </c>
      <c r="F887" s="17"/>
      <c r="G887" s="17">
        <v>4.4196282704750497E-2</v>
      </c>
      <c r="H887" s="17">
        <v>2.76006333099016E-2</v>
      </c>
      <c r="I887" s="17">
        <v>3.2308847683035498E-2</v>
      </c>
      <c r="J887" s="17">
        <v>3.1865422831314598E-2</v>
      </c>
      <c r="K887" s="17">
        <v>3.7898137573855697E-2</v>
      </c>
      <c r="L887" s="17">
        <v>4.2117971891976601E-2</v>
      </c>
      <c r="M887" s="17"/>
      <c r="N887" s="17">
        <v>2.8793094092813401E-2</v>
      </c>
      <c r="O887" s="17">
        <v>3.2023728275162297E-2</v>
      </c>
      <c r="P887" s="17">
        <v>3.5234241802281602E-2</v>
      </c>
      <c r="Q887" s="17">
        <v>4.8811272537765099E-2</v>
      </c>
      <c r="R887" s="17"/>
      <c r="S887" s="17">
        <v>3.2289630401808697E-2</v>
      </c>
      <c r="T887" s="17">
        <v>4.6297197939910398E-2</v>
      </c>
      <c r="U887" s="17">
        <v>5.0488105251069101E-2</v>
      </c>
      <c r="V887" s="17">
        <v>1.1829221589312299E-2</v>
      </c>
      <c r="W887" s="17">
        <v>5.0100767843340201E-2</v>
      </c>
      <c r="X887" s="17">
        <v>3.4834315935408901E-2</v>
      </c>
      <c r="Y887" s="17">
        <v>2.87359948461644E-2</v>
      </c>
      <c r="Z887" s="17">
        <v>4.0477129766016903E-3</v>
      </c>
      <c r="AA887" s="17">
        <v>4.59708767512578E-2</v>
      </c>
      <c r="AB887" s="17">
        <v>4.6338727169586202E-2</v>
      </c>
      <c r="AC887" s="17">
        <v>3.0601222525611201E-2</v>
      </c>
      <c r="AD887" s="17">
        <v>1.39976351678467E-2</v>
      </c>
      <c r="AE887" s="17"/>
      <c r="AF887" s="17">
        <v>3.2755266976894001E-2</v>
      </c>
      <c r="AG887" s="17">
        <v>3.8939868106864797E-2</v>
      </c>
      <c r="AH887" s="17"/>
      <c r="AI887" s="17">
        <v>2.4104061183420102E-2</v>
      </c>
      <c r="AJ887" s="17">
        <v>4.1825512547896002E-2</v>
      </c>
      <c r="AK887" s="17"/>
      <c r="AL887" s="17">
        <v>4.3599757266703898E-2</v>
      </c>
      <c r="AM887" s="17">
        <v>3.4147672864049301E-2</v>
      </c>
      <c r="AN887" s="17"/>
      <c r="AO887" s="17">
        <v>3.7717066992117201E-2</v>
      </c>
      <c r="AP887" s="17">
        <v>3.5768734560810499E-2</v>
      </c>
      <c r="AQ887" s="17"/>
      <c r="AR887" s="17">
        <v>2.3203666450273401E-3</v>
      </c>
      <c r="AS887" s="17">
        <v>1.3223945990711901E-2</v>
      </c>
      <c r="AT887" s="17">
        <v>1.4349809255533299E-2</v>
      </c>
      <c r="AU887" s="17">
        <v>0.20443665593678401</v>
      </c>
    </row>
    <row r="888" spans="2:47" x14ac:dyDescent="0.3">
      <c r="B888" t="s">
        <v>79</v>
      </c>
      <c r="C888" s="17">
        <v>2.4520040250720201E-2</v>
      </c>
      <c r="D888" s="17">
        <v>2.44632533502432E-2</v>
      </c>
      <c r="E888" s="17">
        <v>2.4668701735581899E-2</v>
      </c>
      <c r="F888" s="17"/>
      <c r="G888" s="17">
        <v>2.3359129058732501E-2</v>
      </c>
      <c r="H888" s="17">
        <v>2.4346087772960798E-2</v>
      </c>
      <c r="I888" s="17">
        <v>2.7635683398000401E-2</v>
      </c>
      <c r="J888" s="17">
        <v>1.84537209843138E-2</v>
      </c>
      <c r="K888" s="17">
        <v>2.8969095878649698E-2</v>
      </c>
      <c r="L888" s="17">
        <v>2.4834279998909099E-2</v>
      </c>
      <c r="M888" s="17"/>
      <c r="N888" s="17">
        <v>1.9621254637523702E-2</v>
      </c>
      <c r="O888" s="17">
        <v>2.6062406628255201E-2</v>
      </c>
      <c r="P888" s="17">
        <v>2.6147660245719399E-2</v>
      </c>
      <c r="Q888" s="17">
        <v>2.7131672780525199E-2</v>
      </c>
      <c r="R888" s="17"/>
      <c r="S888" s="17">
        <v>1.8946712982675699E-2</v>
      </c>
      <c r="T888" s="17">
        <v>1.6985691428482701E-2</v>
      </c>
      <c r="U888" s="17">
        <v>3.9373548909612997E-2</v>
      </c>
      <c r="V888" s="17">
        <v>2.02121919723997E-2</v>
      </c>
      <c r="W888" s="17">
        <v>2.63487268899779E-2</v>
      </c>
      <c r="X888" s="17">
        <v>3.1331647824218198E-2</v>
      </c>
      <c r="Y888" s="17">
        <v>1.9007228356352501E-2</v>
      </c>
      <c r="Z888" s="17">
        <v>3.7691211120987299E-2</v>
      </c>
      <c r="AA888" s="17">
        <v>1.7771305664709299E-2</v>
      </c>
      <c r="AB888" s="17">
        <v>3.2122448091739302E-2</v>
      </c>
      <c r="AC888" s="17">
        <v>3.3922422944520497E-2</v>
      </c>
      <c r="AD888" s="17">
        <v>1.52375370746864E-2</v>
      </c>
      <c r="AE888" s="17"/>
      <c r="AF888" s="17">
        <v>2.2063015920605899E-2</v>
      </c>
      <c r="AG888" s="17">
        <v>2.6834219909452402E-2</v>
      </c>
      <c r="AH888" s="17"/>
      <c r="AI888" s="17">
        <v>2.2926283239784101E-2</v>
      </c>
      <c r="AJ888" s="17">
        <v>2.5315588462869E-2</v>
      </c>
      <c r="AK888" s="17"/>
      <c r="AL888" s="17">
        <v>1.3368050754512801E-2</v>
      </c>
      <c r="AM888" s="17">
        <v>2.71025204490286E-2</v>
      </c>
      <c r="AN888" s="17"/>
      <c r="AO888" s="17">
        <v>1.9752957312026399E-2</v>
      </c>
      <c r="AP888" s="17">
        <v>2.4935548738547999E-2</v>
      </c>
      <c r="AQ888" s="17"/>
      <c r="AR888" s="17">
        <v>3.9705969433387802E-3</v>
      </c>
      <c r="AS888" s="17">
        <v>2.1532317701562501E-2</v>
      </c>
      <c r="AT888" s="17">
        <v>4.7567594956622397E-2</v>
      </c>
      <c r="AU888" s="17">
        <v>3.3280386960328902E-2</v>
      </c>
    </row>
    <row r="889" spans="2:47" x14ac:dyDescent="0.3"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  <c r="AB889" s="17"/>
      <c r="AC889" s="17"/>
      <c r="AD889" s="17"/>
      <c r="AE889" s="17"/>
      <c r="AF889" s="17"/>
      <c r="AG889" s="17"/>
      <c r="AH889" s="17"/>
      <c r="AI889" s="17"/>
      <c r="AJ889" s="17"/>
      <c r="AK889" s="17"/>
      <c r="AL889" s="17"/>
      <c r="AM889" s="17"/>
      <c r="AN889" s="17"/>
      <c r="AO889" s="17"/>
      <c r="AP889" s="17"/>
      <c r="AQ889" s="17"/>
      <c r="AR889" s="17"/>
      <c r="AS889" s="17"/>
      <c r="AT889" s="17"/>
      <c r="AU889" s="17"/>
    </row>
    <row r="890" spans="2:47" x14ac:dyDescent="0.3">
      <c r="B890" s="6" t="s">
        <v>356</v>
      </c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/>
      <c r="AC890" s="17"/>
      <c r="AD890" s="17"/>
      <c r="AE890" s="17"/>
      <c r="AF890" s="17"/>
      <c r="AG890" s="17"/>
      <c r="AH890" s="17"/>
      <c r="AI890" s="17"/>
      <c r="AJ890" s="17"/>
      <c r="AK890" s="17"/>
      <c r="AL890" s="17"/>
      <c r="AM890" s="17"/>
      <c r="AN890" s="17"/>
      <c r="AO890" s="17"/>
      <c r="AP890" s="17"/>
      <c r="AQ890" s="17"/>
      <c r="AR890" s="17"/>
      <c r="AS890" s="17"/>
      <c r="AT890" s="17"/>
      <c r="AU890" s="17"/>
    </row>
    <row r="891" spans="2:47" x14ac:dyDescent="0.3">
      <c r="B891" s="24" t="s">
        <v>71</v>
      </c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  <c r="AC891" s="17"/>
      <c r="AD891" s="17"/>
      <c r="AE891" s="17"/>
      <c r="AF891" s="17"/>
      <c r="AG891" s="17"/>
      <c r="AH891" s="17"/>
      <c r="AI891" s="17"/>
      <c r="AJ891" s="17"/>
      <c r="AK891" s="17"/>
      <c r="AL891" s="17"/>
      <c r="AM891" s="17"/>
      <c r="AN891" s="17"/>
      <c r="AO891" s="17"/>
      <c r="AP891" s="17"/>
      <c r="AQ891" s="17"/>
      <c r="AR891" s="17"/>
      <c r="AS891" s="17"/>
      <c r="AT891" s="17"/>
      <c r="AU891" s="17"/>
    </row>
    <row r="892" spans="2:47" x14ac:dyDescent="0.3">
      <c r="B892" t="s">
        <v>349</v>
      </c>
      <c r="C892" s="17">
        <v>0.27688691468362697</v>
      </c>
      <c r="D892" s="17">
        <v>0.26972443972052002</v>
      </c>
      <c r="E892" s="17">
        <v>0.28259886553402103</v>
      </c>
      <c r="F892" s="17"/>
      <c r="G892" s="17">
        <v>0.38075113128653698</v>
      </c>
      <c r="H892" s="17">
        <v>0.35848868355389402</v>
      </c>
      <c r="I892" s="17">
        <v>0.27656024788773298</v>
      </c>
      <c r="J892" s="17">
        <v>0.270601389769211</v>
      </c>
      <c r="K892" s="17">
        <v>0.20241843388263001</v>
      </c>
      <c r="L892" s="17">
        <v>0.197135465237914</v>
      </c>
      <c r="M892" s="17"/>
      <c r="N892" s="17">
        <v>0.251551431257239</v>
      </c>
      <c r="O892" s="17">
        <v>0.25829391469083102</v>
      </c>
      <c r="P892" s="17">
        <v>0.312129977191338</v>
      </c>
      <c r="Q892" s="17">
        <v>0.29306593921076501</v>
      </c>
      <c r="R892" s="17"/>
      <c r="S892" s="17">
        <v>0.28360440937425402</v>
      </c>
      <c r="T892" s="17">
        <v>0.27514642611634299</v>
      </c>
      <c r="U892" s="17">
        <v>0.28368479394379598</v>
      </c>
      <c r="V892" s="17">
        <v>0.27923424497423599</v>
      </c>
      <c r="W892" s="17">
        <v>0.30990677546367101</v>
      </c>
      <c r="X892" s="17">
        <v>0.348219148532806</v>
      </c>
      <c r="Y892" s="17">
        <v>0.27993049630799099</v>
      </c>
      <c r="Z892" s="17">
        <v>0.204874669421716</v>
      </c>
      <c r="AA892" s="17">
        <v>0.24857126156944601</v>
      </c>
      <c r="AB892" s="17">
        <v>0.238899843886899</v>
      </c>
      <c r="AC892" s="17">
        <v>0.28906521198658802</v>
      </c>
      <c r="AD892" s="17">
        <v>0.22214913177725501</v>
      </c>
      <c r="AE892" s="17"/>
      <c r="AF892" s="17">
        <v>0.25794450214220399</v>
      </c>
      <c r="AG892" s="17">
        <v>0.30327385850631899</v>
      </c>
      <c r="AH892" s="17"/>
      <c r="AI892" s="17">
        <v>0.31421990266025701</v>
      </c>
      <c r="AJ892" s="17">
        <v>0.2582515821736</v>
      </c>
      <c r="AK892" s="17"/>
      <c r="AL892" s="17">
        <v>0.30168730070795302</v>
      </c>
      <c r="AM892" s="17">
        <v>0.27114385817877601</v>
      </c>
      <c r="AN892" s="17"/>
      <c r="AO892" s="17">
        <v>0.31955954825563498</v>
      </c>
      <c r="AP892" s="17">
        <v>0.27316748255392498</v>
      </c>
      <c r="AQ892" s="17"/>
      <c r="AR892" s="17">
        <v>0.44192892094248998</v>
      </c>
      <c r="AS892" s="17">
        <v>0.20566878926271501</v>
      </c>
      <c r="AT892" s="17">
        <v>0.23853434919097799</v>
      </c>
      <c r="AU892" s="17">
        <v>6.4741540249134796E-2</v>
      </c>
    </row>
    <row r="893" spans="2:47" x14ac:dyDescent="0.3">
      <c r="B893" t="s">
        <v>350</v>
      </c>
      <c r="C893" s="17">
        <v>0.48758915033907202</v>
      </c>
      <c r="D893" s="17">
        <v>0.497678541524125</v>
      </c>
      <c r="E893" s="17">
        <v>0.47875934115829599</v>
      </c>
      <c r="F893" s="17"/>
      <c r="G893" s="17">
        <v>0.38719280808100898</v>
      </c>
      <c r="H893" s="17">
        <v>0.45835574809634999</v>
      </c>
      <c r="I893" s="17">
        <v>0.52122371834523895</v>
      </c>
      <c r="J893" s="17">
        <v>0.48038807500246899</v>
      </c>
      <c r="K893" s="17">
        <v>0.55537186185820298</v>
      </c>
      <c r="L893" s="17">
        <v>0.51086606401180101</v>
      </c>
      <c r="M893" s="17"/>
      <c r="N893" s="17">
        <v>0.50181659949699498</v>
      </c>
      <c r="O893" s="17">
        <v>0.51235173222830699</v>
      </c>
      <c r="P893" s="17">
        <v>0.47718428771107202</v>
      </c>
      <c r="Q893" s="17">
        <v>0.45454073505456499</v>
      </c>
      <c r="R893" s="17"/>
      <c r="S893" s="17">
        <v>0.47756615242564199</v>
      </c>
      <c r="T893" s="17">
        <v>0.495490423677589</v>
      </c>
      <c r="U893" s="17">
        <v>0.48587592790180401</v>
      </c>
      <c r="V893" s="17">
        <v>0.48925637999965299</v>
      </c>
      <c r="W893" s="17">
        <v>0.41314377186279999</v>
      </c>
      <c r="X893" s="17">
        <v>0.452983916584629</v>
      </c>
      <c r="Y893" s="17">
        <v>0.48872163360707899</v>
      </c>
      <c r="Z893" s="17">
        <v>0.57105756000575802</v>
      </c>
      <c r="AA893" s="17">
        <v>0.49198912150753499</v>
      </c>
      <c r="AB893" s="17">
        <v>0.51422013695103996</v>
      </c>
      <c r="AC893" s="17">
        <v>0.50654187039357601</v>
      </c>
      <c r="AD893" s="17">
        <v>0.53531116172770599</v>
      </c>
      <c r="AE893" s="17"/>
      <c r="AF893" s="17">
        <v>0.50004471132756301</v>
      </c>
      <c r="AG893" s="17">
        <v>0.47278401006930298</v>
      </c>
      <c r="AH893" s="17"/>
      <c r="AI893" s="17">
        <v>0.48133835895487298</v>
      </c>
      <c r="AJ893" s="17">
        <v>0.49070932855701299</v>
      </c>
      <c r="AK893" s="17"/>
      <c r="AL893" s="17">
        <v>0.475689118877899</v>
      </c>
      <c r="AM893" s="17">
        <v>0.49034485555365898</v>
      </c>
      <c r="AN893" s="17"/>
      <c r="AO893" s="17">
        <v>0.473001360703732</v>
      </c>
      <c r="AP893" s="17">
        <v>0.48886065127372702</v>
      </c>
      <c r="AQ893" s="17"/>
      <c r="AR893" s="17">
        <v>0.48602906911107302</v>
      </c>
      <c r="AS893" s="17">
        <v>0.55442512957614998</v>
      </c>
      <c r="AT893" s="17">
        <v>0.50649437694578103</v>
      </c>
      <c r="AU893" s="17">
        <v>0.33698078359279199</v>
      </c>
    </row>
    <row r="894" spans="2:47" x14ac:dyDescent="0.3">
      <c r="B894" t="s">
        <v>351</v>
      </c>
      <c r="C894" s="17">
        <v>0.15494271362565001</v>
      </c>
      <c r="D894" s="17">
        <v>0.15133947699620801</v>
      </c>
      <c r="E894" s="17">
        <v>0.15841289969561401</v>
      </c>
      <c r="F894" s="17"/>
      <c r="G894" s="17">
        <v>0.14614468447496201</v>
      </c>
      <c r="H894" s="17">
        <v>0.116542184325403</v>
      </c>
      <c r="I894" s="17">
        <v>0.13235406975612099</v>
      </c>
      <c r="J894" s="17">
        <v>0.17349694382818501</v>
      </c>
      <c r="K894" s="17">
        <v>0.16222021650285701</v>
      </c>
      <c r="L894" s="17">
        <v>0.19039089721748501</v>
      </c>
      <c r="M894" s="17"/>
      <c r="N894" s="17">
        <v>0.16875975182317099</v>
      </c>
      <c r="O894" s="17">
        <v>0.15295866847235001</v>
      </c>
      <c r="P894" s="17">
        <v>0.141892703608957</v>
      </c>
      <c r="Q894" s="17">
        <v>0.15408278503268399</v>
      </c>
      <c r="R894" s="17"/>
      <c r="S894" s="17">
        <v>0.15110509241766101</v>
      </c>
      <c r="T894" s="17">
        <v>0.15766356913835899</v>
      </c>
      <c r="U894" s="17">
        <v>0.124365708878512</v>
      </c>
      <c r="V894" s="17">
        <v>0.17423638373999301</v>
      </c>
      <c r="W894" s="17">
        <v>0.16924775686136201</v>
      </c>
      <c r="X894" s="17">
        <v>0.13968964951181101</v>
      </c>
      <c r="Y894" s="17">
        <v>0.16099684079398199</v>
      </c>
      <c r="Z894" s="17">
        <v>0.161016120707624</v>
      </c>
      <c r="AA894" s="17">
        <v>0.15008357671075401</v>
      </c>
      <c r="AB894" s="17">
        <v>0.16475235983696901</v>
      </c>
      <c r="AC894" s="17">
        <v>0.13262725895577299</v>
      </c>
      <c r="AD894" s="17">
        <v>0.19844861790629001</v>
      </c>
      <c r="AE894" s="17"/>
      <c r="AF894" s="17">
        <v>0.16324105585975701</v>
      </c>
      <c r="AG894" s="17">
        <v>0.14295025989217899</v>
      </c>
      <c r="AH894" s="17"/>
      <c r="AI894" s="17">
        <v>0.13972538664783199</v>
      </c>
      <c r="AJ894" s="17">
        <v>0.16253867536123201</v>
      </c>
      <c r="AK894" s="17"/>
      <c r="AL894" s="17">
        <v>0.15267209151259301</v>
      </c>
      <c r="AM894" s="17">
        <v>0.15546852443696799</v>
      </c>
      <c r="AN894" s="17"/>
      <c r="AO894" s="17">
        <v>0.13941891523923</v>
      </c>
      <c r="AP894" s="17">
        <v>0.15629579895599499</v>
      </c>
      <c r="AQ894" s="17"/>
      <c r="AR894" s="17">
        <v>5.9441952194905098E-2</v>
      </c>
      <c r="AS894" s="17">
        <v>0.167745991972473</v>
      </c>
      <c r="AT894" s="17">
        <v>0.169491605408289</v>
      </c>
      <c r="AU894" s="17">
        <v>0.34256191930290503</v>
      </c>
    </row>
    <row r="895" spans="2:47" x14ac:dyDescent="0.3">
      <c r="B895" t="s">
        <v>352</v>
      </c>
      <c r="C895" s="17">
        <v>5.5999853147379999E-2</v>
      </c>
      <c r="D895" s="17">
        <v>5.4935475994814999E-2</v>
      </c>
      <c r="E895" s="17">
        <v>5.7250161594884302E-2</v>
      </c>
      <c r="F895" s="17"/>
      <c r="G895" s="17">
        <v>5.6861491837524501E-2</v>
      </c>
      <c r="H895" s="17">
        <v>3.4118764716402801E-2</v>
      </c>
      <c r="I895" s="17">
        <v>4.3548426521519801E-2</v>
      </c>
      <c r="J895" s="17">
        <v>5.00441324721944E-2</v>
      </c>
      <c r="K895" s="17">
        <v>5.9787572224067699E-2</v>
      </c>
      <c r="L895" s="17">
        <v>8.5602082263327398E-2</v>
      </c>
      <c r="M895" s="17"/>
      <c r="N895" s="17">
        <v>5.7347515648377603E-2</v>
      </c>
      <c r="O895" s="17">
        <v>4.7173538532886999E-2</v>
      </c>
      <c r="P895" s="17">
        <v>4.6127133001180397E-2</v>
      </c>
      <c r="Q895" s="17">
        <v>7.2131676935098699E-2</v>
      </c>
      <c r="R895" s="17"/>
      <c r="S895" s="17">
        <v>6.6887136769665595E-2</v>
      </c>
      <c r="T895" s="17">
        <v>5.4657182489411101E-2</v>
      </c>
      <c r="U895" s="17">
        <v>7.0658309550667195E-2</v>
      </c>
      <c r="V895" s="17">
        <v>4.4948834977638297E-2</v>
      </c>
      <c r="W895" s="17">
        <v>6.9260854718738996E-2</v>
      </c>
      <c r="X895" s="17">
        <v>2.5892508772868899E-2</v>
      </c>
      <c r="Y895" s="17">
        <v>4.4681801473195802E-2</v>
      </c>
      <c r="Z895" s="17">
        <v>5.1186108910852998E-2</v>
      </c>
      <c r="AA895" s="17">
        <v>7.5491855317683501E-2</v>
      </c>
      <c r="AB895" s="17">
        <v>5.4209434633860402E-2</v>
      </c>
      <c r="AC895" s="17">
        <v>5.4187182201970302E-2</v>
      </c>
      <c r="AD895" s="17">
        <v>3.8007105486472799E-2</v>
      </c>
      <c r="AE895" s="17"/>
      <c r="AF895" s="17">
        <v>5.6854935408896301E-2</v>
      </c>
      <c r="AG895" s="17">
        <v>5.4860769217046301E-2</v>
      </c>
      <c r="AH895" s="17"/>
      <c r="AI895" s="17">
        <v>4.2575024031644301E-2</v>
      </c>
      <c r="AJ895" s="17">
        <v>6.2701062132276802E-2</v>
      </c>
      <c r="AK895" s="17"/>
      <c r="AL895" s="17">
        <v>5.4286208776510803E-2</v>
      </c>
      <c r="AM895" s="17">
        <v>5.6396683924186002E-2</v>
      </c>
      <c r="AN895" s="17"/>
      <c r="AO895" s="17">
        <v>5.8292539724305301E-2</v>
      </c>
      <c r="AP895" s="17">
        <v>5.5800017997689397E-2</v>
      </c>
      <c r="AQ895" s="17"/>
      <c r="AR895" s="17">
        <v>1.06217376374585E-2</v>
      </c>
      <c r="AS895" s="17">
        <v>4.7110277157429402E-2</v>
      </c>
      <c r="AT895" s="17">
        <v>3.6393721031926902E-2</v>
      </c>
      <c r="AU895" s="17">
        <v>0.22620324239738701</v>
      </c>
    </row>
    <row r="896" spans="2:47" x14ac:dyDescent="0.3">
      <c r="B896" t="s">
        <v>79</v>
      </c>
      <c r="C896" s="17">
        <v>2.4581368204271401E-2</v>
      </c>
      <c r="D896" s="17">
        <v>2.6322065764330899E-2</v>
      </c>
      <c r="E896" s="17">
        <v>2.2978732017184599E-2</v>
      </c>
      <c r="F896" s="17"/>
      <c r="G896" s="17">
        <v>2.9049884319966999E-2</v>
      </c>
      <c r="H896" s="17">
        <v>3.24946193079498E-2</v>
      </c>
      <c r="I896" s="17">
        <v>2.63135374893874E-2</v>
      </c>
      <c r="J896" s="17">
        <v>2.5469458927940902E-2</v>
      </c>
      <c r="K896" s="17">
        <v>2.02019155322424E-2</v>
      </c>
      <c r="L896" s="17">
        <v>1.6005491269472798E-2</v>
      </c>
      <c r="M896" s="17"/>
      <c r="N896" s="17">
        <v>2.0524701774216399E-2</v>
      </c>
      <c r="O896" s="17">
        <v>2.9222146075625399E-2</v>
      </c>
      <c r="P896" s="17">
        <v>2.2665898487452402E-2</v>
      </c>
      <c r="Q896" s="17">
        <v>2.61788637668867E-2</v>
      </c>
      <c r="R896" s="17"/>
      <c r="S896" s="17">
        <v>2.0837209012777701E-2</v>
      </c>
      <c r="T896" s="17">
        <v>1.70423985782974E-2</v>
      </c>
      <c r="U896" s="17">
        <v>3.5415259725220603E-2</v>
      </c>
      <c r="V896" s="17">
        <v>1.2324156308479901E-2</v>
      </c>
      <c r="W896" s="17">
        <v>3.8440841093428497E-2</v>
      </c>
      <c r="X896" s="17">
        <v>3.3214776597884799E-2</v>
      </c>
      <c r="Y896" s="17">
        <v>2.56692278177519E-2</v>
      </c>
      <c r="Z896" s="17">
        <v>1.18655409540486E-2</v>
      </c>
      <c r="AA896" s="17">
        <v>3.3864184894581803E-2</v>
      </c>
      <c r="AB896" s="17">
        <v>2.7918224691232001E-2</v>
      </c>
      <c r="AC896" s="17">
        <v>1.7578476462091801E-2</v>
      </c>
      <c r="AD896" s="17">
        <v>6.0839831022757801E-3</v>
      </c>
      <c r="AE896" s="17"/>
      <c r="AF896" s="17">
        <v>2.1914795261579301E-2</v>
      </c>
      <c r="AG896" s="17">
        <v>2.6131102315152602E-2</v>
      </c>
      <c r="AH896" s="17"/>
      <c r="AI896" s="17">
        <v>2.2141327705393201E-2</v>
      </c>
      <c r="AJ896" s="17">
        <v>2.57993517758782E-2</v>
      </c>
      <c r="AK896" s="17"/>
      <c r="AL896" s="17">
        <v>1.56652801250435E-2</v>
      </c>
      <c r="AM896" s="17">
        <v>2.66460779064111E-2</v>
      </c>
      <c r="AN896" s="17"/>
      <c r="AO896" s="17">
        <v>9.7276360770971702E-3</v>
      </c>
      <c r="AP896" s="17">
        <v>2.5876049218663901E-2</v>
      </c>
      <c r="AQ896" s="17"/>
      <c r="AR896" s="17">
        <v>1.9783201140737899E-3</v>
      </c>
      <c r="AS896" s="17">
        <v>2.5049812031233E-2</v>
      </c>
      <c r="AT896" s="17">
        <v>4.9085947423025002E-2</v>
      </c>
      <c r="AU896" s="17">
        <v>2.9512514457781299E-2</v>
      </c>
    </row>
    <row r="897" spans="2:47" x14ac:dyDescent="0.3"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  <c r="AB897" s="17"/>
      <c r="AC897" s="17"/>
      <c r="AD897" s="17"/>
      <c r="AE897" s="17"/>
      <c r="AF897" s="17"/>
      <c r="AG897" s="17"/>
      <c r="AH897" s="17"/>
      <c r="AI897" s="17"/>
      <c r="AJ897" s="17"/>
      <c r="AK897" s="17"/>
      <c r="AL897" s="17"/>
      <c r="AM897" s="17"/>
      <c r="AN897" s="17"/>
      <c r="AO897" s="17"/>
      <c r="AP897" s="17"/>
      <c r="AQ897" s="17"/>
      <c r="AR897" s="17"/>
      <c r="AS897" s="17"/>
      <c r="AT897" s="17"/>
      <c r="AU897" s="17"/>
    </row>
    <row r="898" spans="2:47" x14ac:dyDescent="0.3">
      <c r="B898" s="6" t="s">
        <v>357</v>
      </c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  <c r="AB898" s="17"/>
      <c r="AC898" s="17"/>
      <c r="AD898" s="17"/>
      <c r="AE898" s="17"/>
      <c r="AF898" s="17"/>
      <c r="AG898" s="17"/>
      <c r="AH898" s="17"/>
      <c r="AI898" s="17"/>
      <c r="AJ898" s="17"/>
      <c r="AK898" s="17"/>
      <c r="AL898" s="17"/>
      <c r="AM898" s="17"/>
      <c r="AN898" s="17"/>
      <c r="AO898" s="17"/>
      <c r="AP898" s="17"/>
      <c r="AQ898" s="17"/>
      <c r="AR898" s="17"/>
      <c r="AS898" s="17"/>
      <c r="AT898" s="17"/>
      <c r="AU898" s="17"/>
    </row>
    <row r="899" spans="2:47" x14ac:dyDescent="0.3">
      <c r="B899" s="24" t="s">
        <v>71</v>
      </c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  <c r="AB899" s="17"/>
      <c r="AC899" s="17"/>
      <c r="AD899" s="17"/>
      <c r="AE899" s="17"/>
      <c r="AF899" s="17"/>
      <c r="AG899" s="17"/>
      <c r="AH899" s="17"/>
      <c r="AI899" s="17"/>
      <c r="AJ899" s="17"/>
      <c r="AK899" s="17"/>
      <c r="AL899" s="17"/>
      <c r="AM899" s="17"/>
      <c r="AN899" s="17"/>
      <c r="AO899" s="17"/>
      <c r="AP899" s="17"/>
      <c r="AQ899" s="17"/>
      <c r="AR899" s="17"/>
      <c r="AS899" s="17"/>
      <c r="AT899" s="17"/>
      <c r="AU899" s="17"/>
    </row>
    <row r="900" spans="2:47" x14ac:dyDescent="0.3">
      <c r="B900" t="s">
        <v>349</v>
      </c>
      <c r="C900" s="17">
        <v>0.21596780234756299</v>
      </c>
      <c r="D900" s="17">
        <v>0.19400516376999299</v>
      </c>
      <c r="E900" s="17">
        <v>0.235775496662119</v>
      </c>
      <c r="F900" s="17"/>
      <c r="G900" s="17">
        <v>0.35679151175389401</v>
      </c>
      <c r="H900" s="17">
        <v>0.31446775456771497</v>
      </c>
      <c r="I900" s="17">
        <v>0.24600303783300001</v>
      </c>
      <c r="J900" s="17">
        <v>0.17208783188048299</v>
      </c>
      <c r="K900" s="17">
        <v>0.149920003558139</v>
      </c>
      <c r="L900" s="17">
        <v>9.8194574161224304E-2</v>
      </c>
      <c r="M900" s="17"/>
      <c r="N900" s="17">
        <v>0.19906411793942499</v>
      </c>
      <c r="O900" s="17">
        <v>0.20042760125113099</v>
      </c>
      <c r="P900" s="17">
        <v>0.26026239036937499</v>
      </c>
      <c r="Q900" s="17">
        <v>0.21455773167276099</v>
      </c>
      <c r="R900" s="17"/>
      <c r="S900" s="17">
        <v>0.27114338073938299</v>
      </c>
      <c r="T900" s="17">
        <v>0.189501552928898</v>
      </c>
      <c r="U900" s="17">
        <v>0.20444937554054801</v>
      </c>
      <c r="V900" s="17">
        <v>0.18864313785145401</v>
      </c>
      <c r="W900" s="17">
        <v>0.246792014142414</v>
      </c>
      <c r="X900" s="17">
        <v>0.22899234824672299</v>
      </c>
      <c r="Y900" s="17">
        <v>0.21650416344877799</v>
      </c>
      <c r="Z900" s="17">
        <v>0.241279602448641</v>
      </c>
      <c r="AA900" s="17">
        <v>0.195658800091636</v>
      </c>
      <c r="AB900" s="17">
        <v>0.16910844883395601</v>
      </c>
      <c r="AC900" s="17">
        <v>0.24582960908748</v>
      </c>
      <c r="AD900" s="17">
        <v>0.20503119074777601</v>
      </c>
      <c r="AE900" s="17"/>
      <c r="AF900" s="17">
        <v>0.20172006956088001</v>
      </c>
      <c r="AG900" s="17">
        <v>0.23665382479708699</v>
      </c>
      <c r="AH900" s="17"/>
      <c r="AI900" s="17">
        <v>0.23634655762190501</v>
      </c>
      <c r="AJ900" s="17">
        <v>0.20579543465720901</v>
      </c>
      <c r="AK900" s="17"/>
      <c r="AL900" s="17">
        <v>0.21533195302258401</v>
      </c>
      <c r="AM900" s="17">
        <v>0.21611504677345</v>
      </c>
      <c r="AN900" s="17"/>
      <c r="AO900" s="17">
        <v>0.254431627155915</v>
      </c>
      <c r="AP900" s="17">
        <v>0.21261521841149</v>
      </c>
      <c r="AQ900" s="17"/>
      <c r="AR900" s="17">
        <v>0.38927046083026501</v>
      </c>
      <c r="AS900" s="17">
        <v>8.4871533429346099E-2</v>
      </c>
      <c r="AT900" s="17">
        <v>0.19662188839504</v>
      </c>
      <c r="AU900" s="17">
        <v>4.6605321558427899E-2</v>
      </c>
    </row>
    <row r="901" spans="2:47" x14ac:dyDescent="0.3">
      <c r="B901" t="s">
        <v>350</v>
      </c>
      <c r="C901" s="17">
        <v>0.39752611333635801</v>
      </c>
      <c r="D901" s="17">
        <v>0.40395652550530903</v>
      </c>
      <c r="E901" s="17">
        <v>0.39223665018173798</v>
      </c>
      <c r="F901" s="17"/>
      <c r="G901" s="17">
        <v>0.39350531119177901</v>
      </c>
      <c r="H901" s="17">
        <v>0.47229778356698998</v>
      </c>
      <c r="I901" s="17">
        <v>0.42360115475628002</v>
      </c>
      <c r="J901" s="17">
        <v>0.43714305810342602</v>
      </c>
      <c r="K901" s="17">
        <v>0.36560728919591001</v>
      </c>
      <c r="L901" s="17">
        <v>0.30756227444332401</v>
      </c>
      <c r="M901" s="17"/>
      <c r="N901" s="17">
        <v>0.40366226546294398</v>
      </c>
      <c r="O901" s="17">
        <v>0.40237539051889998</v>
      </c>
      <c r="P901" s="17">
        <v>0.38095823793063599</v>
      </c>
      <c r="Q901" s="17">
        <v>0.39719568972957803</v>
      </c>
      <c r="R901" s="17"/>
      <c r="S901" s="17">
        <v>0.39603682156710601</v>
      </c>
      <c r="T901" s="17">
        <v>0.38768506903691602</v>
      </c>
      <c r="U901" s="17">
        <v>0.36168074505605802</v>
      </c>
      <c r="V901" s="17">
        <v>0.44471518620031097</v>
      </c>
      <c r="W901" s="17">
        <v>0.34291167183909099</v>
      </c>
      <c r="X901" s="17">
        <v>0.40906069159730601</v>
      </c>
      <c r="Y901" s="17">
        <v>0.411033298072847</v>
      </c>
      <c r="Z901" s="17">
        <v>0.37775200147779697</v>
      </c>
      <c r="AA901" s="17">
        <v>0.43326622683704102</v>
      </c>
      <c r="AB901" s="17">
        <v>0.44095425654033399</v>
      </c>
      <c r="AC901" s="17">
        <v>0.350566228398969</v>
      </c>
      <c r="AD901" s="17">
        <v>0.30174982389757998</v>
      </c>
      <c r="AE901" s="17"/>
      <c r="AF901" s="17">
        <v>0.39840967427734297</v>
      </c>
      <c r="AG901" s="17">
        <v>0.39760206931557401</v>
      </c>
      <c r="AH901" s="17"/>
      <c r="AI901" s="17">
        <v>0.44353666261284302</v>
      </c>
      <c r="AJ901" s="17">
        <v>0.37455924325156698</v>
      </c>
      <c r="AK901" s="17"/>
      <c r="AL901" s="17">
        <v>0.462137280129574</v>
      </c>
      <c r="AM901" s="17">
        <v>0.38256402438444198</v>
      </c>
      <c r="AN901" s="17"/>
      <c r="AO901" s="17">
        <v>0.44438225605751702</v>
      </c>
      <c r="AP901" s="17">
        <v>0.39344203817805001</v>
      </c>
      <c r="AQ901" s="17"/>
      <c r="AR901" s="17">
        <v>0.48919386670765203</v>
      </c>
      <c r="AS901" s="17">
        <v>0.30365977716509801</v>
      </c>
      <c r="AT901" s="17">
        <v>0.46535065613196203</v>
      </c>
      <c r="AU901" s="17">
        <v>0.18753027360287999</v>
      </c>
    </row>
    <row r="902" spans="2:47" x14ac:dyDescent="0.3">
      <c r="B902" t="s">
        <v>351</v>
      </c>
      <c r="C902" s="17">
        <v>0.19848320779849701</v>
      </c>
      <c r="D902" s="17">
        <v>0.20402171942311201</v>
      </c>
      <c r="E902" s="17">
        <v>0.19338090070088099</v>
      </c>
      <c r="F902" s="17"/>
      <c r="G902" s="17">
        <v>0.16969644689352201</v>
      </c>
      <c r="H902" s="17">
        <v>0.130668243324191</v>
      </c>
      <c r="I902" s="17">
        <v>0.18913779341777301</v>
      </c>
      <c r="J902" s="17">
        <v>0.223850519682529</v>
      </c>
      <c r="K902" s="17">
        <v>0.22387777554660801</v>
      </c>
      <c r="L902" s="17">
        <v>0.24262004827984501</v>
      </c>
      <c r="M902" s="17"/>
      <c r="N902" s="17">
        <v>0.20080451765861199</v>
      </c>
      <c r="O902" s="17">
        <v>0.21379282867705701</v>
      </c>
      <c r="P902" s="17">
        <v>0.18664586108370701</v>
      </c>
      <c r="Q902" s="17">
        <v>0.18966809079270799</v>
      </c>
      <c r="R902" s="17"/>
      <c r="S902" s="17">
        <v>0.21324756354354299</v>
      </c>
      <c r="T902" s="17">
        <v>0.21292265527943999</v>
      </c>
      <c r="U902" s="17">
        <v>0.187862836756613</v>
      </c>
      <c r="V902" s="17">
        <v>0.20501246447299701</v>
      </c>
      <c r="W902" s="17">
        <v>0.21230115554283899</v>
      </c>
      <c r="X902" s="17">
        <v>0.18367193350480299</v>
      </c>
      <c r="Y902" s="17">
        <v>0.160121267733356</v>
      </c>
      <c r="Z902" s="17">
        <v>0.21329554623586</v>
      </c>
      <c r="AA902" s="17">
        <v>0.17471372513346201</v>
      </c>
      <c r="AB902" s="17">
        <v>0.18573707071935999</v>
      </c>
      <c r="AC902" s="17">
        <v>0.213849834482079</v>
      </c>
      <c r="AD902" s="17">
        <v>0.27015544280840798</v>
      </c>
      <c r="AE902" s="17"/>
      <c r="AF902" s="17">
        <v>0.19734987307020099</v>
      </c>
      <c r="AG902" s="17">
        <v>0.19941623143916301</v>
      </c>
      <c r="AH902" s="17"/>
      <c r="AI902" s="17">
        <v>0.18281171078494701</v>
      </c>
      <c r="AJ902" s="17">
        <v>0.20630587546067899</v>
      </c>
      <c r="AK902" s="17"/>
      <c r="AL902" s="17">
        <v>0.18045680722641799</v>
      </c>
      <c r="AM902" s="17">
        <v>0.20265760399390301</v>
      </c>
      <c r="AN902" s="17"/>
      <c r="AO902" s="17">
        <v>0.151895805347326</v>
      </c>
      <c r="AP902" s="17">
        <v>0.20254385901712599</v>
      </c>
      <c r="AQ902" s="17"/>
      <c r="AR902" s="17">
        <v>9.1381188944843206E-2</v>
      </c>
      <c r="AS902" s="17">
        <v>0.31105728690831302</v>
      </c>
      <c r="AT902" s="17">
        <v>0.17793680880729201</v>
      </c>
      <c r="AU902" s="17">
        <v>0.31651970336011098</v>
      </c>
    </row>
    <row r="903" spans="2:47" x14ac:dyDescent="0.3">
      <c r="B903" t="s">
        <v>352</v>
      </c>
      <c r="C903" s="17">
        <v>0.16271483517656901</v>
      </c>
      <c r="D903" s="17">
        <v>0.17148834566514801</v>
      </c>
      <c r="E903" s="17">
        <v>0.15439159483336101</v>
      </c>
      <c r="F903" s="17"/>
      <c r="G903" s="17">
        <v>6.02700939454235E-2</v>
      </c>
      <c r="H903" s="17">
        <v>6.0179875935350999E-2</v>
      </c>
      <c r="I903" s="17">
        <v>0.110838709687143</v>
      </c>
      <c r="J903" s="17">
        <v>0.135552169976244</v>
      </c>
      <c r="K903" s="17">
        <v>0.238422199573046</v>
      </c>
      <c r="L903" s="17">
        <v>0.32722371036786402</v>
      </c>
      <c r="M903" s="17"/>
      <c r="N903" s="17">
        <v>0.17818660852266099</v>
      </c>
      <c r="O903" s="17">
        <v>0.15851316871114901</v>
      </c>
      <c r="P903" s="17">
        <v>0.14901145631423701</v>
      </c>
      <c r="Q903" s="17">
        <v>0.16383154439463801</v>
      </c>
      <c r="R903" s="17"/>
      <c r="S903" s="17">
        <v>9.9054581803794006E-2</v>
      </c>
      <c r="T903" s="17">
        <v>0.179879754902076</v>
      </c>
      <c r="U903" s="17">
        <v>0.20578471863544501</v>
      </c>
      <c r="V903" s="17">
        <v>0.140106110137482</v>
      </c>
      <c r="W903" s="17">
        <v>0.16727124977726299</v>
      </c>
      <c r="X903" s="17">
        <v>0.14624134250454601</v>
      </c>
      <c r="Y903" s="17">
        <v>0.18867709133390301</v>
      </c>
      <c r="Z903" s="17">
        <v>0.14540986721487001</v>
      </c>
      <c r="AA903" s="17">
        <v>0.17691953734548299</v>
      </c>
      <c r="AB903" s="17">
        <v>0.18433137699399699</v>
      </c>
      <c r="AC903" s="17">
        <v>0.16124192196891801</v>
      </c>
      <c r="AD903" s="17">
        <v>0.216125072166133</v>
      </c>
      <c r="AE903" s="17"/>
      <c r="AF903" s="17">
        <v>0.182796895609419</v>
      </c>
      <c r="AG903" s="17">
        <v>0.13656629197637399</v>
      </c>
      <c r="AH903" s="17"/>
      <c r="AI903" s="17">
        <v>0.121808467027007</v>
      </c>
      <c r="AJ903" s="17">
        <v>0.18313387510773901</v>
      </c>
      <c r="AK903" s="17"/>
      <c r="AL903" s="17">
        <v>0.131916670383564</v>
      </c>
      <c r="AM903" s="17">
        <v>0.16984680483536599</v>
      </c>
      <c r="AN903" s="17"/>
      <c r="AO903" s="17">
        <v>0.13562458425513699</v>
      </c>
      <c r="AP903" s="17">
        <v>0.16507607565423599</v>
      </c>
      <c r="AQ903" s="17"/>
      <c r="AR903" s="17">
        <v>2.6698751161925799E-2</v>
      </c>
      <c r="AS903" s="17">
        <v>0.27749393096486802</v>
      </c>
      <c r="AT903" s="17">
        <v>0.10776529147266301</v>
      </c>
      <c r="AU903" s="17">
        <v>0.42130314519343698</v>
      </c>
    </row>
    <row r="904" spans="2:47" x14ac:dyDescent="0.3">
      <c r="B904" t="s">
        <v>79</v>
      </c>
      <c r="C904" s="17">
        <v>2.5308041341013301E-2</v>
      </c>
      <c r="D904" s="17">
        <v>2.6528245636439001E-2</v>
      </c>
      <c r="E904" s="17">
        <v>2.4215357621899702E-2</v>
      </c>
      <c r="F904" s="17"/>
      <c r="G904" s="17">
        <v>1.9736636215381301E-2</v>
      </c>
      <c r="H904" s="17">
        <v>2.2386342605752601E-2</v>
      </c>
      <c r="I904" s="17">
        <v>3.0419304305803401E-2</v>
      </c>
      <c r="J904" s="17">
        <v>3.13664203573168E-2</v>
      </c>
      <c r="K904" s="17">
        <v>2.21727321262974E-2</v>
      </c>
      <c r="L904" s="17">
        <v>2.4399392747742402E-2</v>
      </c>
      <c r="M904" s="17"/>
      <c r="N904" s="17">
        <v>1.8282490416357999E-2</v>
      </c>
      <c r="O904" s="17">
        <v>2.4891010841762401E-2</v>
      </c>
      <c r="P904" s="17">
        <v>2.3122054302044601E-2</v>
      </c>
      <c r="Q904" s="17">
        <v>3.4746943410315298E-2</v>
      </c>
      <c r="R904" s="17"/>
      <c r="S904" s="17">
        <v>2.05176523461734E-2</v>
      </c>
      <c r="T904" s="17">
        <v>3.0010967852670201E-2</v>
      </c>
      <c r="U904" s="17">
        <v>4.0222324011336699E-2</v>
      </c>
      <c r="V904" s="17">
        <v>2.15231013377561E-2</v>
      </c>
      <c r="W904" s="17">
        <v>3.0723908698393299E-2</v>
      </c>
      <c r="X904" s="17">
        <v>3.2033684146621201E-2</v>
      </c>
      <c r="Y904" s="17">
        <v>2.3664179411115701E-2</v>
      </c>
      <c r="Z904" s="17">
        <v>2.2262982622831301E-2</v>
      </c>
      <c r="AA904" s="17">
        <v>1.94417105923782E-2</v>
      </c>
      <c r="AB904" s="17">
        <v>1.9868846912353699E-2</v>
      </c>
      <c r="AC904" s="17">
        <v>2.8512406062554601E-2</v>
      </c>
      <c r="AD904" s="17">
        <v>6.9384703801023103E-3</v>
      </c>
      <c r="AE904" s="17"/>
      <c r="AF904" s="17">
        <v>1.97234874821576E-2</v>
      </c>
      <c r="AG904" s="17">
        <v>2.9761582471803098E-2</v>
      </c>
      <c r="AH904" s="17"/>
      <c r="AI904" s="17">
        <v>1.5496601953297299E-2</v>
      </c>
      <c r="AJ904" s="17">
        <v>3.02055715228065E-2</v>
      </c>
      <c r="AK904" s="17"/>
      <c r="AL904" s="17">
        <v>1.0157289237860301E-2</v>
      </c>
      <c r="AM904" s="17">
        <v>2.8816520012839301E-2</v>
      </c>
      <c r="AN904" s="17"/>
      <c r="AO904" s="17">
        <v>1.3665727184104999E-2</v>
      </c>
      <c r="AP904" s="17">
        <v>2.6322808739098199E-2</v>
      </c>
      <c r="AQ904" s="17"/>
      <c r="AR904" s="17">
        <v>3.4557323553145898E-3</v>
      </c>
      <c r="AS904" s="17">
        <v>2.2917471532374199E-2</v>
      </c>
      <c r="AT904" s="17">
        <v>5.23253551930421E-2</v>
      </c>
      <c r="AU904" s="17">
        <v>2.8041556285144702E-2</v>
      </c>
    </row>
    <row r="905" spans="2:47" x14ac:dyDescent="0.3"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  <c r="AC905" s="17"/>
      <c r="AD905" s="17"/>
      <c r="AE905" s="17"/>
      <c r="AF905" s="17"/>
      <c r="AG905" s="17"/>
      <c r="AH905" s="17"/>
      <c r="AI905" s="17"/>
      <c r="AJ905" s="17"/>
      <c r="AK905" s="17"/>
      <c r="AL905" s="17"/>
      <c r="AM905" s="17"/>
      <c r="AN905" s="17"/>
      <c r="AO905" s="17"/>
      <c r="AP905" s="17"/>
      <c r="AQ905" s="17"/>
      <c r="AR905" s="17"/>
      <c r="AS905" s="17"/>
      <c r="AT905" s="17"/>
      <c r="AU905" s="17"/>
    </row>
    <row r="906" spans="2:47" x14ac:dyDescent="0.3">
      <c r="B906" s="6" t="s">
        <v>358</v>
      </c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/>
      <c r="AC906" s="17"/>
      <c r="AD906" s="17"/>
      <c r="AE906" s="17"/>
      <c r="AF906" s="17"/>
      <c r="AG906" s="17"/>
      <c r="AH906" s="17"/>
      <c r="AI906" s="17"/>
      <c r="AJ906" s="17"/>
      <c r="AK906" s="17"/>
      <c r="AL906" s="17"/>
      <c r="AM906" s="17"/>
      <c r="AN906" s="17"/>
      <c r="AO906" s="17"/>
      <c r="AP906" s="17"/>
      <c r="AQ906" s="17"/>
      <c r="AR906" s="17"/>
      <c r="AS906" s="17"/>
      <c r="AT906" s="17"/>
      <c r="AU906" s="17"/>
    </row>
    <row r="907" spans="2:47" x14ac:dyDescent="0.3">
      <c r="B907" s="24" t="s">
        <v>71</v>
      </c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/>
      <c r="AC907" s="17"/>
      <c r="AD907" s="17"/>
      <c r="AE907" s="17"/>
      <c r="AF907" s="17"/>
      <c r="AG907" s="17"/>
      <c r="AH907" s="17"/>
      <c r="AI907" s="17"/>
      <c r="AJ907" s="17"/>
      <c r="AK907" s="17"/>
      <c r="AL907" s="17"/>
      <c r="AM907" s="17"/>
      <c r="AN907" s="17"/>
      <c r="AO907" s="17"/>
      <c r="AP907" s="17"/>
      <c r="AQ907" s="17"/>
      <c r="AR907" s="17"/>
      <c r="AS907" s="17"/>
      <c r="AT907" s="17"/>
      <c r="AU907" s="17"/>
    </row>
    <row r="908" spans="2:47" x14ac:dyDescent="0.3">
      <c r="B908" t="s">
        <v>349</v>
      </c>
      <c r="C908" s="17">
        <v>0.26269868853150702</v>
      </c>
      <c r="D908" s="17">
        <v>0.27117135139878801</v>
      </c>
      <c r="E908" s="17">
        <v>0.25481183283821301</v>
      </c>
      <c r="F908" s="17"/>
      <c r="G908" s="17">
        <v>0.32547893503807102</v>
      </c>
      <c r="H908" s="17">
        <v>0.31100123391669998</v>
      </c>
      <c r="I908" s="17">
        <v>0.26356164255763398</v>
      </c>
      <c r="J908" s="17">
        <v>0.26560892971547601</v>
      </c>
      <c r="K908" s="17">
        <v>0.238681267865127</v>
      </c>
      <c r="L908" s="17">
        <v>0.194976519392938</v>
      </c>
      <c r="M908" s="17"/>
      <c r="N908" s="17">
        <v>0.27281858172659301</v>
      </c>
      <c r="O908" s="17">
        <v>0.238953220489309</v>
      </c>
      <c r="P908" s="17">
        <v>0.28594915655362302</v>
      </c>
      <c r="Q908" s="17">
        <v>0.25637651402716599</v>
      </c>
      <c r="R908" s="17"/>
      <c r="S908" s="17">
        <v>0.34938082644840202</v>
      </c>
      <c r="T908" s="17">
        <v>0.251403260510488</v>
      </c>
      <c r="U908" s="17">
        <v>0.26383890095345502</v>
      </c>
      <c r="V908" s="17">
        <v>0.22522683423142101</v>
      </c>
      <c r="W908" s="17">
        <v>0.26780126941677002</v>
      </c>
      <c r="X908" s="17">
        <v>0.29886733840631402</v>
      </c>
      <c r="Y908" s="17">
        <v>0.22741998534156199</v>
      </c>
      <c r="Z908" s="17">
        <v>0.27723419671595201</v>
      </c>
      <c r="AA908" s="17">
        <v>0.23424697569988401</v>
      </c>
      <c r="AB908" s="17">
        <v>0.23406850150887801</v>
      </c>
      <c r="AC908" s="17">
        <v>0.231146770759107</v>
      </c>
      <c r="AD908" s="17">
        <v>0.21382583702390501</v>
      </c>
      <c r="AE908" s="17"/>
      <c r="AF908" s="17">
        <v>0.27539579681353499</v>
      </c>
      <c r="AG908" s="17">
        <v>0.246435933263116</v>
      </c>
      <c r="AH908" s="17"/>
      <c r="AI908" s="17">
        <v>0.30000201238114999</v>
      </c>
      <c r="AJ908" s="17">
        <v>0.24407816332461699</v>
      </c>
      <c r="AK908" s="17"/>
      <c r="AL908" s="17">
        <v>0.29203147973968002</v>
      </c>
      <c r="AM908" s="17">
        <v>0.25590605727212601</v>
      </c>
      <c r="AN908" s="17"/>
      <c r="AO908" s="17">
        <v>0.32949527851803501</v>
      </c>
      <c r="AP908" s="17">
        <v>0.25687656408888898</v>
      </c>
      <c r="AQ908" s="17"/>
      <c r="AR908" s="17">
        <v>0.49656030696317099</v>
      </c>
      <c r="AS908" s="17">
        <v>0.188809373432507</v>
      </c>
      <c r="AT908" s="17">
        <v>0.153133423703391</v>
      </c>
      <c r="AU908" s="17">
        <v>3.0606263377025902E-2</v>
      </c>
    </row>
    <row r="909" spans="2:47" x14ac:dyDescent="0.3">
      <c r="B909" t="s">
        <v>350</v>
      </c>
      <c r="C909" s="17">
        <v>0.50523558985942896</v>
      </c>
      <c r="D909" s="17">
        <v>0.491314429716947</v>
      </c>
      <c r="E909" s="17">
        <v>0.51840256139015095</v>
      </c>
      <c r="F909" s="17"/>
      <c r="G909" s="17">
        <v>0.39478998241431501</v>
      </c>
      <c r="H909" s="17">
        <v>0.476640172515575</v>
      </c>
      <c r="I909" s="17">
        <v>0.52511016774892605</v>
      </c>
      <c r="J909" s="17">
        <v>0.53424652819006901</v>
      </c>
      <c r="K909" s="17">
        <v>0.52568980074620997</v>
      </c>
      <c r="L909" s="17">
        <v>0.54815794696733899</v>
      </c>
      <c r="M909" s="17"/>
      <c r="N909" s="17">
        <v>0.51796108653527195</v>
      </c>
      <c r="O909" s="17">
        <v>0.545498445598948</v>
      </c>
      <c r="P909" s="17">
        <v>0.481489671001261</v>
      </c>
      <c r="Q909" s="17">
        <v>0.47045823786050101</v>
      </c>
      <c r="R909" s="17"/>
      <c r="S909" s="17">
        <v>0.43916879339417098</v>
      </c>
      <c r="T909" s="17">
        <v>0.52397017869944895</v>
      </c>
      <c r="U909" s="17">
        <v>0.48825715705917</v>
      </c>
      <c r="V909" s="17">
        <v>0.539624927522665</v>
      </c>
      <c r="W909" s="17">
        <v>0.49635668634359598</v>
      </c>
      <c r="X909" s="17">
        <v>0.49423559941945699</v>
      </c>
      <c r="Y909" s="17">
        <v>0.53411769595184599</v>
      </c>
      <c r="Z909" s="17">
        <v>0.48723376911975902</v>
      </c>
      <c r="AA909" s="17">
        <v>0.50653027405865003</v>
      </c>
      <c r="AB909" s="17">
        <v>0.49428033347018602</v>
      </c>
      <c r="AC909" s="17">
        <v>0.54293790480452597</v>
      </c>
      <c r="AD909" s="17">
        <v>0.63997059253884303</v>
      </c>
      <c r="AE909" s="17"/>
      <c r="AF909" s="17">
        <v>0.51492882340169999</v>
      </c>
      <c r="AG909" s="17">
        <v>0.49505146084553198</v>
      </c>
      <c r="AH909" s="17"/>
      <c r="AI909" s="17">
        <v>0.49265358095297102</v>
      </c>
      <c r="AJ909" s="17">
        <v>0.51151609223343497</v>
      </c>
      <c r="AK909" s="17"/>
      <c r="AL909" s="17">
        <v>0.50110703704931603</v>
      </c>
      <c r="AM909" s="17">
        <v>0.506191644013122</v>
      </c>
      <c r="AN909" s="17"/>
      <c r="AO909" s="17">
        <v>0.471906618435326</v>
      </c>
      <c r="AP909" s="17">
        <v>0.50814060969973396</v>
      </c>
      <c r="AQ909" s="17"/>
      <c r="AR909" s="17">
        <v>0.459714290130189</v>
      </c>
      <c r="AS909" s="17">
        <v>0.62332724083911994</v>
      </c>
      <c r="AT909" s="17">
        <v>0.55937766616524898</v>
      </c>
      <c r="AU909" s="17">
        <v>0.30337927151591199</v>
      </c>
    </row>
    <row r="910" spans="2:47" x14ac:dyDescent="0.3">
      <c r="B910" t="s">
        <v>351</v>
      </c>
      <c r="C910" s="17">
        <v>0.15021522147630001</v>
      </c>
      <c r="D910" s="17">
        <v>0.15447417147579101</v>
      </c>
      <c r="E910" s="17">
        <v>0.14624355007957299</v>
      </c>
      <c r="F910" s="17"/>
      <c r="G910" s="17">
        <v>0.18175258075046999</v>
      </c>
      <c r="H910" s="17">
        <v>0.13362651685409499</v>
      </c>
      <c r="I910" s="17">
        <v>0.13281057574070201</v>
      </c>
      <c r="J910" s="17">
        <v>0.138595034674593</v>
      </c>
      <c r="K910" s="17">
        <v>0.14821484299794199</v>
      </c>
      <c r="L910" s="17">
        <v>0.16771863189095601</v>
      </c>
      <c r="M910" s="17"/>
      <c r="N910" s="17">
        <v>0.143473024870273</v>
      </c>
      <c r="O910" s="17">
        <v>0.14010740410945399</v>
      </c>
      <c r="P910" s="17">
        <v>0.144964347882724</v>
      </c>
      <c r="Q910" s="17">
        <v>0.171126102751818</v>
      </c>
      <c r="R910" s="17"/>
      <c r="S910" s="17">
        <v>0.135967446924143</v>
      </c>
      <c r="T910" s="17">
        <v>0.152610252101503</v>
      </c>
      <c r="U910" s="17">
        <v>0.139326798013236</v>
      </c>
      <c r="V910" s="17">
        <v>0.17419762233355399</v>
      </c>
      <c r="W910" s="17">
        <v>0.15354550372223</v>
      </c>
      <c r="X910" s="17">
        <v>0.121110802191645</v>
      </c>
      <c r="Y910" s="17">
        <v>0.14879051511302999</v>
      </c>
      <c r="Z910" s="17">
        <v>0.17991870204771901</v>
      </c>
      <c r="AA910" s="17">
        <v>0.15189604267012599</v>
      </c>
      <c r="AB910" s="17">
        <v>0.175027928416503</v>
      </c>
      <c r="AC910" s="17">
        <v>0.15373833194351</v>
      </c>
      <c r="AD910" s="17">
        <v>0.120854931251175</v>
      </c>
      <c r="AE910" s="17"/>
      <c r="AF910" s="17">
        <v>0.13728081108200499</v>
      </c>
      <c r="AG910" s="17">
        <v>0.16562504138879899</v>
      </c>
      <c r="AH910" s="17"/>
      <c r="AI910" s="17">
        <v>0.141144772358306</v>
      </c>
      <c r="AJ910" s="17">
        <v>0.15474287502053</v>
      </c>
      <c r="AK910" s="17"/>
      <c r="AL910" s="17">
        <v>0.13643308819897401</v>
      </c>
      <c r="AM910" s="17">
        <v>0.15340676736963499</v>
      </c>
      <c r="AN910" s="17"/>
      <c r="AO910" s="17">
        <v>0.149595583892914</v>
      </c>
      <c r="AP910" s="17">
        <v>0.150269230327957</v>
      </c>
      <c r="AQ910" s="17"/>
      <c r="AR910" s="17">
        <v>3.37581189576752E-2</v>
      </c>
      <c r="AS910" s="17">
        <v>0.13236953812531499</v>
      </c>
      <c r="AT910" s="17">
        <v>0.19805469279374799</v>
      </c>
      <c r="AU910" s="17">
        <v>0.373922919864565</v>
      </c>
    </row>
    <row r="911" spans="2:47" x14ac:dyDescent="0.3">
      <c r="B911" t="s">
        <v>352</v>
      </c>
      <c r="C911" s="17">
        <v>4.9848754675306098E-2</v>
      </c>
      <c r="D911" s="17">
        <v>5.5652763188183199E-2</v>
      </c>
      <c r="E911" s="17">
        <v>4.3922016759872999E-2</v>
      </c>
      <c r="F911" s="17"/>
      <c r="G911" s="17">
        <v>7.1613688395040606E-2</v>
      </c>
      <c r="H911" s="17">
        <v>4.1557132788296001E-2</v>
      </c>
      <c r="I911" s="17">
        <v>3.8874307609407799E-2</v>
      </c>
      <c r="J911" s="17">
        <v>3.5362049456434397E-2</v>
      </c>
      <c r="K911" s="17">
        <v>4.9000076007211499E-2</v>
      </c>
      <c r="L911" s="17">
        <v>6.3406957441746695E-2</v>
      </c>
      <c r="M911" s="17"/>
      <c r="N911" s="17">
        <v>3.7964663445900597E-2</v>
      </c>
      <c r="O911" s="17">
        <v>4.5547453071037497E-2</v>
      </c>
      <c r="P911" s="17">
        <v>6.1424454001862798E-2</v>
      </c>
      <c r="Q911" s="17">
        <v>5.7699207520034199E-2</v>
      </c>
      <c r="R911" s="17"/>
      <c r="S911" s="17">
        <v>4.1420133306533297E-2</v>
      </c>
      <c r="T911" s="17">
        <v>4.5812933787895797E-2</v>
      </c>
      <c r="U911" s="17">
        <v>5.7670688223379597E-2</v>
      </c>
      <c r="V911" s="17">
        <v>3.8637109920922799E-2</v>
      </c>
      <c r="W911" s="17">
        <v>5.3452530929120501E-2</v>
      </c>
      <c r="X911" s="17">
        <v>4.5101472502433897E-2</v>
      </c>
      <c r="Y911" s="17">
        <v>6.0806701612112303E-2</v>
      </c>
      <c r="Z911" s="17">
        <v>3.15885781543256E-2</v>
      </c>
      <c r="AA911" s="17">
        <v>7.5063194191889698E-2</v>
      </c>
      <c r="AB911" s="17">
        <v>6.0592968706324399E-2</v>
      </c>
      <c r="AC911" s="17">
        <v>4.31612626716259E-2</v>
      </c>
      <c r="AD911" s="17">
        <v>6.9384703801023103E-3</v>
      </c>
      <c r="AE911" s="17"/>
      <c r="AF911" s="17">
        <v>4.5920914234749803E-2</v>
      </c>
      <c r="AG911" s="17">
        <v>5.5472965358349301E-2</v>
      </c>
      <c r="AH911" s="17"/>
      <c r="AI911" s="17">
        <v>4.43835174804139E-2</v>
      </c>
      <c r="AJ911" s="17">
        <v>5.2576811492958599E-2</v>
      </c>
      <c r="AK911" s="17"/>
      <c r="AL911" s="17">
        <v>4.5730560191691097E-2</v>
      </c>
      <c r="AM911" s="17">
        <v>5.0802410138336702E-2</v>
      </c>
      <c r="AN911" s="17"/>
      <c r="AO911" s="17">
        <v>2.6560498581870699E-2</v>
      </c>
      <c r="AP911" s="17">
        <v>5.1878605676006599E-2</v>
      </c>
      <c r="AQ911" s="17"/>
      <c r="AR911" s="17">
        <v>8.6868104673877497E-3</v>
      </c>
      <c r="AS911" s="17">
        <v>2.0980143557513101E-2</v>
      </c>
      <c r="AT911" s="17">
        <v>2.4916325532919E-2</v>
      </c>
      <c r="AU911" s="17">
        <v>0.25497253314195201</v>
      </c>
    </row>
    <row r="912" spans="2:47" x14ac:dyDescent="0.3">
      <c r="B912" t="s">
        <v>79</v>
      </c>
      <c r="C912" s="17">
        <v>3.2001745457458403E-2</v>
      </c>
      <c r="D912" s="17">
        <v>2.7387284220290999E-2</v>
      </c>
      <c r="E912" s="17">
        <v>3.6620038932189999E-2</v>
      </c>
      <c r="F912" s="17"/>
      <c r="G912" s="17">
        <v>2.6364813402103102E-2</v>
      </c>
      <c r="H912" s="17">
        <v>3.7174943925334797E-2</v>
      </c>
      <c r="I912" s="17">
        <v>3.9643306343330603E-2</v>
      </c>
      <c r="J912" s="17">
        <v>2.6187457963427301E-2</v>
      </c>
      <c r="K912" s="17">
        <v>3.8414012383509798E-2</v>
      </c>
      <c r="L912" s="17">
        <v>2.57399443070205E-2</v>
      </c>
      <c r="M912" s="17"/>
      <c r="N912" s="17">
        <v>2.7782643421961899E-2</v>
      </c>
      <c r="O912" s="17">
        <v>2.9893476731250701E-2</v>
      </c>
      <c r="P912" s="17">
        <v>2.61723705605292E-2</v>
      </c>
      <c r="Q912" s="17">
        <v>4.4339937840480202E-2</v>
      </c>
      <c r="R912" s="17"/>
      <c r="S912" s="17">
        <v>3.4062799926750799E-2</v>
      </c>
      <c r="T912" s="17">
        <v>2.6203374900664898E-2</v>
      </c>
      <c r="U912" s="17">
        <v>5.0906455750759201E-2</v>
      </c>
      <c r="V912" s="17">
        <v>2.23135059914371E-2</v>
      </c>
      <c r="W912" s="17">
        <v>2.88440095882843E-2</v>
      </c>
      <c r="X912" s="17">
        <v>4.0684787480149802E-2</v>
      </c>
      <c r="Y912" s="17">
        <v>2.8865101981449499E-2</v>
      </c>
      <c r="Z912" s="17">
        <v>2.4024753962243999E-2</v>
      </c>
      <c r="AA912" s="17">
        <v>3.2263513379450701E-2</v>
      </c>
      <c r="AB912" s="17">
        <v>3.6030267898108599E-2</v>
      </c>
      <c r="AC912" s="17">
        <v>2.9015729821232E-2</v>
      </c>
      <c r="AD912" s="17">
        <v>1.8410168805974701E-2</v>
      </c>
      <c r="AE912" s="17"/>
      <c r="AF912" s="17">
        <v>2.64736544680097E-2</v>
      </c>
      <c r="AG912" s="17">
        <v>3.7414599144204197E-2</v>
      </c>
      <c r="AH912" s="17"/>
      <c r="AI912" s="17">
        <v>2.18161168271582E-2</v>
      </c>
      <c r="AJ912" s="17">
        <v>3.7086057928459197E-2</v>
      </c>
      <c r="AK912" s="17"/>
      <c r="AL912" s="17">
        <v>2.4697834820338001E-2</v>
      </c>
      <c r="AM912" s="17">
        <v>3.3693121206780301E-2</v>
      </c>
      <c r="AN912" s="17"/>
      <c r="AO912" s="17">
        <v>2.24420205718538E-2</v>
      </c>
      <c r="AP912" s="17">
        <v>3.2834990207413497E-2</v>
      </c>
      <c r="AQ912" s="17"/>
      <c r="AR912" s="17">
        <v>1.2804734815763199E-3</v>
      </c>
      <c r="AS912" s="17">
        <v>3.4513704045544102E-2</v>
      </c>
      <c r="AT912" s="17">
        <v>6.4517891804692598E-2</v>
      </c>
      <c r="AU912" s="17">
        <v>3.7119012100545003E-2</v>
      </c>
    </row>
    <row r="913" spans="2:47" x14ac:dyDescent="0.3"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  <c r="AB913" s="17"/>
      <c r="AC913" s="17"/>
      <c r="AD913" s="17"/>
      <c r="AE913" s="17"/>
      <c r="AF913" s="17"/>
      <c r="AG913" s="17"/>
      <c r="AH913" s="17"/>
      <c r="AI913" s="17"/>
      <c r="AJ913" s="17"/>
      <c r="AK913" s="17"/>
      <c r="AL913" s="17"/>
      <c r="AM913" s="17"/>
      <c r="AN913" s="17"/>
      <c r="AO913" s="17"/>
      <c r="AP913" s="17"/>
      <c r="AQ913" s="17"/>
      <c r="AR913" s="17"/>
      <c r="AS913" s="17"/>
      <c r="AT913" s="17"/>
      <c r="AU913" s="17"/>
    </row>
    <row r="914" spans="2:47" x14ac:dyDescent="0.3">
      <c r="B914" s="6" t="s">
        <v>359</v>
      </c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  <c r="AB914" s="17"/>
      <c r="AC914" s="17"/>
      <c r="AD914" s="17"/>
      <c r="AE914" s="17"/>
      <c r="AF914" s="17"/>
      <c r="AG914" s="17"/>
      <c r="AH914" s="17"/>
      <c r="AI914" s="17"/>
      <c r="AJ914" s="17"/>
      <c r="AK914" s="17"/>
      <c r="AL914" s="17"/>
      <c r="AM914" s="17"/>
      <c r="AN914" s="17"/>
      <c r="AO914" s="17"/>
      <c r="AP914" s="17"/>
      <c r="AQ914" s="17"/>
      <c r="AR914" s="17"/>
      <c r="AS914" s="17"/>
      <c r="AT914" s="17"/>
      <c r="AU914" s="17"/>
    </row>
    <row r="915" spans="2:47" x14ac:dyDescent="0.3">
      <c r="B915" s="24" t="s">
        <v>71</v>
      </c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  <c r="AB915" s="17"/>
      <c r="AC915" s="17"/>
      <c r="AD915" s="17"/>
      <c r="AE915" s="17"/>
      <c r="AF915" s="17"/>
      <c r="AG915" s="17"/>
      <c r="AH915" s="17"/>
      <c r="AI915" s="17"/>
      <c r="AJ915" s="17"/>
      <c r="AK915" s="17"/>
      <c r="AL915" s="17"/>
      <c r="AM915" s="17"/>
      <c r="AN915" s="17"/>
      <c r="AO915" s="17"/>
      <c r="AP915" s="17"/>
      <c r="AQ915" s="17"/>
      <c r="AR915" s="17"/>
      <c r="AS915" s="17"/>
      <c r="AT915" s="17"/>
      <c r="AU915" s="17"/>
    </row>
    <row r="916" spans="2:47" x14ac:dyDescent="0.3">
      <c r="B916" t="s">
        <v>349</v>
      </c>
      <c r="C916" s="17">
        <v>0.20506336977273801</v>
      </c>
      <c r="D916" s="17">
        <v>0.29403181418914498</v>
      </c>
      <c r="E916" s="17">
        <v>0.119149934143307</v>
      </c>
      <c r="F916" s="17"/>
      <c r="G916" s="17">
        <v>0.206358399157716</v>
      </c>
      <c r="H916" s="17">
        <v>0.22786319982035999</v>
      </c>
      <c r="I916" s="17">
        <v>0.21533858368561301</v>
      </c>
      <c r="J916" s="17">
        <v>0.20096753741012399</v>
      </c>
      <c r="K916" s="17">
        <v>0.197221974107196</v>
      </c>
      <c r="L916" s="17">
        <v>0.18591376131811199</v>
      </c>
      <c r="M916" s="17"/>
      <c r="N916" s="17">
        <v>0.24027074712603499</v>
      </c>
      <c r="O916" s="17">
        <v>0.19936180929655201</v>
      </c>
      <c r="P916" s="17">
        <v>0.205925931556276</v>
      </c>
      <c r="Q916" s="17">
        <v>0.17252463362583301</v>
      </c>
      <c r="R916" s="17"/>
      <c r="S916" s="17">
        <v>0.22253959398314099</v>
      </c>
      <c r="T916" s="17">
        <v>0.17853488482428401</v>
      </c>
      <c r="U916" s="17">
        <v>0.22769495101186599</v>
      </c>
      <c r="V916" s="17">
        <v>0.17055397351846899</v>
      </c>
      <c r="W916" s="17">
        <v>0.172161187001446</v>
      </c>
      <c r="X916" s="17">
        <v>0.21456495430386699</v>
      </c>
      <c r="Y916" s="17">
        <v>0.21434512811189599</v>
      </c>
      <c r="Z916" s="17">
        <v>0.22861430539727001</v>
      </c>
      <c r="AA916" s="17">
        <v>0.200999833566569</v>
      </c>
      <c r="AB916" s="17">
        <v>0.21522285030795599</v>
      </c>
      <c r="AC916" s="17">
        <v>0.22315991860709</v>
      </c>
      <c r="AD916" s="17">
        <v>0.22798295845576</v>
      </c>
      <c r="AE916" s="17"/>
      <c r="AF916" s="17">
        <v>0.220752610424507</v>
      </c>
      <c r="AG916" s="17">
        <v>0.18587466517328599</v>
      </c>
      <c r="AH916" s="17"/>
      <c r="AI916" s="17">
        <v>0.26781605654264101</v>
      </c>
      <c r="AJ916" s="17">
        <v>0.173739405438922</v>
      </c>
      <c r="AK916" s="17"/>
      <c r="AL916" s="17">
        <v>0.25484219531590702</v>
      </c>
      <c r="AM916" s="17">
        <v>0.19353602469193501</v>
      </c>
      <c r="AN916" s="17"/>
      <c r="AO916" s="17">
        <v>0.26667691404574501</v>
      </c>
      <c r="AP916" s="17">
        <v>0.19969300996573999</v>
      </c>
      <c r="AQ916" s="17"/>
      <c r="AR916" s="17">
        <v>0.33817360269062102</v>
      </c>
      <c r="AS916" s="17">
        <v>0.22192994735855101</v>
      </c>
      <c r="AT916" s="17">
        <v>8.5998138796050505E-2</v>
      </c>
      <c r="AU916" s="17">
        <v>8.9614442120600005E-2</v>
      </c>
    </row>
    <row r="917" spans="2:47" x14ac:dyDescent="0.3">
      <c r="B917" t="s">
        <v>350</v>
      </c>
      <c r="C917" s="17">
        <v>0.34747543726339503</v>
      </c>
      <c r="D917" s="17">
        <v>0.40000744372184399</v>
      </c>
      <c r="E917" s="17">
        <v>0.296584961548784</v>
      </c>
      <c r="F917" s="17"/>
      <c r="G917" s="17">
        <v>0.38577112248315398</v>
      </c>
      <c r="H917" s="17">
        <v>0.37924583454268901</v>
      </c>
      <c r="I917" s="17">
        <v>0.35002825374692798</v>
      </c>
      <c r="J917" s="17">
        <v>0.34169797080077702</v>
      </c>
      <c r="K917" s="17">
        <v>0.32241639092847202</v>
      </c>
      <c r="L917" s="17">
        <v>0.31572968141903601</v>
      </c>
      <c r="M917" s="17"/>
      <c r="N917" s="17">
        <v>0.37736775298891601</v>
      </c>
      <c r="O917" s="17">
        <v>0.34011522654266602</v>
      </c>
      <c r="P917" s="17">
        <v>0.33484983549525899</v>
      </c>
      <c r="Q917" s="17">
        <v>0.33514999951402802</v>
      </c>
      <c r="R917" s="17"/>
      <c r="S917" s="17">
        <v>0.381572523947318</v>
      </c>
      <c r="T917" s="17">
        <v>0.31596899676006002</v>
      </c>
      <c r="U917" s="17">
        <v>0.27944331183752003</v>
      </c>
      <c r="V917" s="17">
        <v>0.351137441156607</v>
      </c>
      <c r="W917" s="17">
        <v>0.342097722059855</v>
      </c>
      <c r="X917" s="17">
        <v>0.38169108321230399</v>
      </c>
      <c r="Y917" s="17">
        <v>0.36984330308347102</v>
      </c>
      <c r="Z917" s="17">
        <v>0.36012240022230002</v>
      </c>
      <c r="AA917" s="17">
        <v>0.33802003462293101</v>
      </c>
      <c r="AB917" s="17">
        <v>0.33726751869359101</v>
      </c>
      <c r="AC917" s="17">
        <v>0.351734673970929</v>
      </c>
      <c r="AD917" s="17">
        <v>0.387104302746969</v>
      </c>
      <c r="AE917" s="17"/>
      <c r="AF917" s="17">
        <v>0.35404841592555703</v>
      </c>
      <c r="AG917" s="17">
        <v>0.33915578040160099</v>
      </c>
      <c r="AH917" s="17"/>
      <c r="AI917" s="17">
        <v>0.37656699755095802</v>
      </c>
      <c r="AJ917" s="17">
        <v>0.33295393955917701</v>
      </c>
      <c r="AK917" s="17"/>
      <c r="AL917" s="17">
        <v>0.357840861179472</v>
      </c>
      <c r="AM917" s="17">
        <v>0.345075103043259</v>
      </c>
      <c r="AN917" s="17"/>
      <c r="AO917" s="17">
        <v>0.37171194176588201</v>
      </c>
      <c r="AP917" s="17">
        <v>0.34536293503392501</v>
      </c>
      <c r="AQ917" s="17"/>
      <c r="AR917" s="17">
        <v>0.45236484386696801</v>
      </c>
      <c r="AS917" s="17">
        <v>0.42467723688896702</v>
      </c>
      <c r="AT917" s="17">
        <v>0.23223952865467901</v>
      </c>
      <c r="AU917" s="17">
        <v>0.191029906002609</v>
      </c>
    </row>
    <row r="918" spans="2:47" x14ac:dyDescent="0.3">
      <c r="B918" t="s">
        <v>351</v>
      </c>
      <c r="C918" s="17">
        <v>0.22334978221186</v>
      </c>
      <c r="D918" s="17">
        <v>0.15673893544045001</v>
      </c>
      <c r="E918" s="17">
        <v>0.28817797254447203</v>
      </c>
      <c r="F918" s="17"/>
      <c r="G918" s="17">
        <v>0.233252819865784</v>
      </c>
      <c r="H918" s="17">
        <v>0.21507001415045099</v>
      </c>
      <c r="I918" s="17">
        <v>0.21465441202438601</v>
      </c>
      <c r="J918" s="17">
        <v>0.225946271701609</v>
      </c>
      <c r="K918" s="17">
        <v>0.23082679355486399</v>
      </c>
      <c r="L918" s="17">
        <v>0.22348112884743099</v>
      </c>
      <c r="M918" s="17"/>
      <c r="N918" s="17">
        <v>0.207887347108656</v>
      </c>
      <c r="O918" s="17">
        <v>0.23296169330427</v>
      </c>
      <c r="P918" s="17">
        <v>0.225856270413127</v>
      </c>
      <c r="Q918" s="17">
        <v>0.22704674412435299</v>
      </c>
      <c r="R918" s="17"/>
      <c r="S918" s="17">
        <v>0.21938860351026401</v>
      </c>
      <c r="T918" s="17">
        <v>0.23445623450584799</v>
      </c>
      <c r="U918" s="17">
        <v>0.209546518903796</v>
      </c>
      <c r="V918" s="17">
        <v>0.27137769690522501</v>
      </c>
      <c r="W918" s="17">
        <v>0.23950553169521699</v>
      </c>
      <c r="X918" s="17">
        <v>0.203240021388191</v>
      </c>
      <c r="Y918" s="17">
        <v>0.21136422707104299</v>
      </c>
      <c r="Z918" s="17">
        <v>0.21932574963406201</v>
      </c>
      <c r="AA918" s="17">
        <v>0.20545906565555</v>
      </c>
      <c r="AB918" s="17">
        <v>0.23213517269752401</v>
      </c>
      <c r="AC918" s="17">
        <v>0.21844866551211201</v>
      </c>
      <c r="AD918" s="17">
        <v>0.19388999303229801</v>
      </c>
      <c r="AE918" s="17"/>
      <c r="AF918" s="17">
        <v>0.21895801489213099</v>
      </c>
      <c r="AG918" s="17">
        <v>0.22797024597847099</v>
      </c>
      <c r="AH918" s="17"/>
      <c r="AI918" s="17">
        <v>0.19085588743784501</v>
      </c>
      <c r="AJ918" s="17">
        <v>0.23956960726413401</v>
      </c>
      <c r="AK918" s="17"/>
      <c r="AL918" s="17">
        <v>0.192888417013207</v>
      </c>
      <c r="AM918" s="17">
        <v>0.23040375876606201</v>
      </c>
      <c r="AN918" s="17"/>
      <c r="AO918" s="17">
        <v>0.176631269183357</v>
      </c>
      <c r="AP918" s="17">
        <v>0.22742186129076</v>
      </c>
      <c r="AQ918" s="17"/>
      <c r="AR918" s="17">
        <v>0.14662766783672301</v>
      </c>
      <c r="AS918" s="17">
        <v>0.19832491680300099</v>
      </c>
      <c r="AT918" s="17">
        <v>0.313405076710155</v>
      </c>
      <c r="AU918" s="17">
        <v>0.27160138022000602</v>
      </c>
    </row>
    <row r="919" spans="2:47" x14ac:dyDescent="0.3">
      <c r="B919" t="s">
        <v>352</v>
      </c>
      <c r="C919" s="17">
        <v>0.19512125538585801</v>
      </c>
      <c r="D919" s="17">
        <v>0.123893170711359</v>
      </c>
      <c r="E919" s="17">
        <v>0.263418724906201</v>
      </c>
      <c r="F919" s="17"/>
      <c r="G919" s="17">
        <v>0.14942914041524</v>
      </c>
      <c r="H919" s="17">
        <v>0.14787955388798801</v>
      </c>
      <c r="I919" s="17">
        <v>0.17884090408941999</v>
      </c>
      <c r="J919" s="17">
        <v>0.19710434619160999</v>
      </c>
      <c r="K919" s="17">
        <v>0.22482158048197001</v>
      </c>
      <c r="L919" s="17">
        <v>0.25544469519122198</v>
      </c>
      <c r="M919" s="17"/>
      <c r="N919" s="17">
        <v>0.158627409482857</v>
      </c>
      <c r="O919" s="17">
        <v>0.18877088139246201</v>
      </c>
      <c r="P919" s="17">
        <v>0.20297133940527801</v>
      </c>
      <c r="Q919" s="17">
        <v>0.23309716796482399</v>
      </c>
      <c r="R919" s="17"/>
      <c r="S919" s="17">
        <v>0.15452668595198199</v>
      </c>
      <c r="T919" s="17">
        <v>0.24447759747311101</v>
      </c>
      <c r="U919" s="17">
        <v>0.231388155599072</v>
      </c>
      <c r="V919" s="17">
        <v>0.188992670675311</v>
      </c>
      <c r="W919" s="17">
        <v>0.212756595587173</v>
      </c>
      <c r="X919" s="17">
        <v>0.16624916971607201</v>
      </c>
      <c r="Y919" s="17">
        <v>0.17640783054401299</v>
      </c>
      <c r="Z919" s="17">
        <v>0.16268791505251401</v>
      </c>
      <c r="AA919" s="17">
        <v>0.21661652227511599</v>
      </c>
      <c r="AB919" s="17">
        <v>0.19414667862778201</v>
      </c>
      <c r="AC919" s="17">
        <v>0.17339559705369301</v>
      </c>
      <c r="AD919" s="17">
        <v>0.191022745764973</v>
      </c>
      <c r="AE919" s="17"/>
      <c r="AF919" s="17">
        <v>0.18393932259415</v>
      </c>
      <c r="AG919" s="17">
        <v>0.21106450883762301</v>
      </c>
      <c r="AH919" s="17"/>
      <c r="AI919" s="17">
        <v>0.13955462176419101</v>
      </c>
      <c r="AJ919" s="17">
        <v>0.22285819127352</v>
      </c>
      <c r="AK919" s="17"/>
      <c r="AL919" s="17">
        <v>0.17295254175128999</v>
      </c>
      <c r="AM919" s="17">
        <v>0.200254892213861</v>
      </c>
      <c r="AN919" s="17"/>
      <c r="AO919" s="17">
        <v>0.15772946018342199</v>
      </c>
      <c r="AP919" s="17">
        <v>0.19838039907635699</v>
      </c>
      <c r="AQ919" s="17"/>
      <c r="AR919" s="17">
        <v>5.62457621900024E-2</v>
      </c>
      <c r="AS919" s="17">
        <v>0.12649936418868099</v>
      </c>
      <c r="AT919" s="17">
        <v>0.31008544192694198</v>
      </c>
      <c r="AU919" s="17">
        <v>0.42275940486298103</v>
      </c>
    </row>
    <row r="920" spans="2:47" x14ac:dyDescent="0.3">
      <c r="B920" t="s">
        <v>79</v>
      </c>
      <c r="C920" s="17">
        <v>2.8990155366149201E-2</v>
      </c>
      <c r="D920" s="17">
        <v>2.53286359372027E-2</v>
      </c>
      <c r="E920" s="17">
        <v>3.2668406857235599E-2</v>
      </c>
      <c r="F920" s="17"/>
      <c r="G920" s="17">
        <v>2.5188518078107298E-2</v>
      </c>
      <c r="H920" s="17">
        <v>2.9941397598510701E-2</v>
      </c>
      <c r="I920" s="17">
        <v>4.1137846453653697E-2</v>
      </c>
      <c r="J920" s="17">
        <v>3.4283873895880099E-2</v>
      </c>
      <c r="K920" s="17">
        <v>2.4713260927498201E-2</v>
      </c>
      <c r="L920" s="17">
        <v>1.9430733224199099E-2</v>
      </c>
      <c r="M920" s="17"/>
      <c r="N920" s="17">
        <v>1.5846743293536001E-2</v>
      </c>
      <c r="O920" s="17">
        <v>3.8790389464050001E-2</v>
      </c>
      <c r="P920" s="17">
        <v>3.0396623130059398E-2</v>
      </c>
      <c r="Q920" s="17">
        <v>3.2181454770961203E-2</v>
      </c>
      <c r="R920" s="17"/>
      <c r="S920" s="17">
        <v>2.19725926072947E-2</v>
      </c>
      <c r="T920" s="17">
        <v>2.65622864366971E-2</v>
      </c>
      <c r="U920" s="17">
        <v>5.1927062647746602E-2</v>
      </c>
      <c r="V920" s="17">
        <v>1.7938217744389601E-2</v>
      </c>
      <c r="W920" s="17">
        <v>3.3478963656309299E-2</v>
      </c>
      <c r="X920" s="17">
        <v>3.4254771379566902E-2</v>
      </c>
      <c r="Y920" s="17">
        <v>2.8039511189576701E-2</v>
      </c>
      <c r="Z920" s="17">
        <v>2.9249629693854001E-2</v>
      </c>
      <c r="AA920" s="17">
        <v>3.8904543879834101E-2</v>
      </c>
      <c r="AB920" s="17">
        <v>2.1227779673147599E-2</v>
      </c>
      <c r="AC920" s="17">
        <v>3.3261144856176199E-2</v>
      </c>
      <c r="AD920" s="17">
        <v>0</v>
      </c>
      <c r="AE920" s="17"/>
      <c r="AF920" s="17">
        <v>2.2301636163653899E-2</v>
      </c>
      <c r="AG920" s="17">
        <v>3.5934799609018998E-2</v>
      </c>
      <c r="AH920" s="17"/>
      <c r="AI920" s="17">
        <v>2.5206436704363899E-2</v>
      </c>
      <c r="AJ920" s="17">
        <v>3.08788564642479E-2</v>
      </c>
      <c r="AK920" s="17"/>
      <c r="AL920" s="17">
        <v>2.14759847401239E-2</v>
      </c>
      <c r="AM920" s="17">
        <v>3.0730221284882401E-2</v>
      </c>
      <c r="AN920" s="17"/>
      <c r="AO920" s="17">
        <v>2.7250414821594501E-2</v>
      </c>
      <c r="AP920" s="17">
        <v>2.9141794633218199E-2</v>
      </c>
      <c r="AQ920" s="17"/>
      <c r="AR920" s="17">
        <v>6.5881234156858802E-3</v>
      </c>
      <c r="AS920" s="17">
        <v>2.8568534760799999E-2</v>
      </c>
      <c r="AT920" s="17">
        <v>5.8271813912174099E-2</v>
      </c>
      <c r="AU920" s="17">
        <v>2.4994866793803899E-2</v>
      </c>
    </row>
    <row r="921" spans="2:47" x14ac:dyDescent="0.3"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/>
      <c r="AC921" s="17"/>
      <c r="AD921" s="17"/>
      <c r="AE921" s="17"/>
      <c r="AF921" s="17"/>
      <c r="AG921" s="17"/>
      <c r="AH921" s="17"/>
      <c r="AI921" s="17"/>
      <c r="AJ921" s="17"/>
      <c r="AK921" s="17"/>
      <c r="AL921" s="17"/>
      <c r="AM921" s="17"/>
      <c r="AN921" s="17"/>
      <c r="AO921" s="17"/>
      <c r="AP921" s="17"/>
      <c r="AQ921" s="17"/>
      <c r="AR921" s="17"/>
      <c r="AS921" s="17"/>
      <c r="AT921" s="17"/>
      <c r="AU921" s="17"/>
    </row>
    <row r="922" spans="2:47" x14ac:dyDescent="0.3">
      <c r="B922" s="6" t="s">
        <v>360</v>
      </c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  <c r="AB922" s="17"/>
      <c r="AC922" s="17"/>
      <c r="AD922" s="17"/>
      <c r="AE922" s="17"/>
      <c r="AF922" s="17"/>
      <c r="AG922" s="17"/>
      <c r="AH922" s="17"/>
      <c r="AI922" s="17"/>
      <c r="AJ922" s="17"/>
      <c r="AK922" s="17"/>
      <c r="AL922" s="17"/>
      <c r="AM922" s="17"/>
      <c r="AN922" s="17"/>
      <c r="AO922" s="17"/>
      <c r="AP922" s="17"/>
      <c r="AQ922" s="17"/>
      <c r="AR922" s="17"/>
      <c r="AS922" s="17"/>
      <c r="AT922" s="17"/>
      <c r="AU922" s="17"/>
    </row>
    <row r="923" spans="2:47" x14ac:dyDescent="0.3">
      <c r="B923" s="24" t="s">
        <v>71</v>
      </c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  <c r="AB923" s="17"/>
      <c r="AC923" s="17"/>
      <c r="AD923" s="17"/>
      <c r="AE923" s="17"/>
      <c r="AF923" s="17"/>
      <c r="AG923" s="17"/>
      <c r="AH923" s="17"/>
      <c r="AI923" s="17"/>
      <c r="AJ923" s="17"/>
      <c r="AK923" s="17"/>
      <c r="AL923" s="17"/>
      <c r="AM923" s="17"/>
      <c r="AN923" s="17"/>
      <c r="AO923" s="17"/>
      <c r="AP923" s="17"/>
      <c r="AQ923" s="17"/>
      <c r="AR923" s="17"/>
      <c r="AS923" s="17"/>
      <c r="AT923" s="17"/>
      <c r="AU923" s="17"/>
    </row>
    <row r="924" spans="2:47" x14ac:dyDescent="0.3">
      <c r="B924" t="s">
        <v>349</v>
      </c>
      <c r="C924" s="17">
        <v>0.23436231956211401</v>
      </c>
      <c r="D924" s="17">
        <v>0.25999432950809198</v>
      </c>
      <c r="E924" s="17">
        <v>0.20918610845889701</v>
      </c>
      <c r="F924" s="17"/>
      <c r="G924" s="17">
        <v>0.30079152131282599</v>
      </c>
      <c r="H924" s="17">
        <v>0.312143179061181</v>
      </c>
      <c r="I924" s="17">
        <v>0.23871938116152799</v>
      </c>
      <c r="J924" s="17">
        <v>0.193600723200303</v>
      </c>
      <c r="K924" s="17">
        <v>0.17514405590940299</v>
      </c>
      <c r="L924" s="17">
        <v>0.196395326044837</v>
      </c>
      <c r="M924" s="17"/>
      <c r="N924" s="17">
        <v>0.27098488778337698</v>
      </c>
      <c r="O924" s="17">
        <v>0.200738155708372</v>
      </c>
      <c r="P924" s="17">
        <v>0.26097034524728402</v>
      </c>
      <c r="Q924" s="17">
        <v>0.20776324922404901</v>
      </c>
      <c r="R924" s="17"/>
      <c r="S924" s="17">
        <v>0.31602174167237301</v>
      </c>
      <c r="T924" s="17">
        <v>0.19788954623768501</v>
      </c>
      <c r="U924" s="17">
        <v>0.250506194709196</v>
      </c>
      <c r="V924" s="17">
        <v>0.24393325749047001</v>
      </c>
      <c r="W924" s="17">
        <v>0.24146440159495999</v>
      </c>
      <c r="X924" s="17">
        <v>0.25419359560173499</v>
      </c>
      <c r="Y924" s="17">
        <v>0.19040464115032599</v>
      </c>
      <c r="Z924" s="17">
        <v>0.24230043289127601</v>
      </c>
      <c r="AA924" s="17">
        <v>0.21461874289983601</v>
      </c>
      <c r="AB924" s="17">
        <v>0.18932775351924799</v>
      </c>
      <c r="AC924" s="17">
        <v>0.20267678035948899</v>
      </c>
      <c r="AD924" s="17">
        <v>0.230684813087253</v>
      </c>
      <c r="AE924" s="17"/>
      <c r="AF924" s="17">
        <v>0.239882148919631</v>
      </c>
      <c r="AG924" s="17">
        <v>0.226572231417142</v>
      </c>
      <c r="AH924" s="17"/>
      <c r="AI924" s="17">
        <v>0.26899358236717702</v>
      </c>
      <c r="AJ924" s="17">
        <v>0.217075594534412</v>
      </c>
      <c r="AK924" s="17"/>
      <c r="AL924" s="17">
        <v>0.25113964426201901</v>
      </c>
      <c r="AM924" s="17">
        <v>0.23047717343344901</v>
      </c>
      <c r="AN924" s="17"/>
      <c r="AO924" s="17">
        <v>0.25641746357976802</v>
      </c>
      <c r="AP924" s="17">
        <v>0.23243994907738499</v>
      </c>
      <c r="AQ924" s="17"/>
      <c r="AR924" s="17">
        <v>0.45888212255587901</v>
      </c>
      <c r="AS924" s="17">
        <v>0.233328727785166</v>
      </c>
      <c r="AT924" s="17">
        <v>5.7358511056725098E-2</v>
      </c>
      <c r="AU924" s="17">
        <v>4.07713353360162E-2</v>
      </c>
    </row>
    <row r="925" spans="2:47" x14ac:dyDescent="0.3">
      <c r="B925" t="s">
        <v>350</v>
      </c>
      <c r="C925" s="17">
        <v>0.46956700058691703</v>
      </c>
      <c r="D925" s="17">
        <v>0.46737246070581001</v>
      </c>
      <c r="E925" s="17">
        <v>0.47157444054099001</v>
      </c>
      <c r="F925" s="17"/>
      <c r="G925" s="17">
        <v>0.40930078530051101</v>
      </c>
      <c r="H925" s="17">
        <v>0.42210364790524801</v>
      </c>
      <c r="I925" s="17">
        <v>0.469155505672124</v>
      </c>
      <c r="J925" s="17">
        <v>0.50855985769246104</v>
      </c>
      <c r="K925" s="17">
        <v>0.48803067604159001</v>
      </c>
      <c r="L925" s="17">
        <v>0.50434530234171004</v>
      </c>
      <c r="M925" s="17"/>
      <c r="N925" s="17">
        <v>0.48449995505056798</v>
      </c>
      <c r="O925" s="17">
        <v>0.50441982750442704</v>
      </c>
      <c r="P925" s="17">
        <v>0.43659780336968201</v>
      </c>
      <c r="Q925" s="17">
        <v>0.44226746000720801</v>
      </c>
      <c r="R925" s="17"/>
      <c r="S925" s="17">
        <v>0.43678712221838201</v>
      </c>
      <c r="T925" s="17">
        <v>0.49129991030035702</v>
      </c>
      <c r="U925" s="17">
        <v>0.47677172960304798</v>
      </c>
      <c r="V925" s="17">
        <v>0.46599900378728598</v>
      </c>
      <c r="W925" s="17">
        <v>0.46944118411756403</v>
      </c>
      <c r="X925" s="17">
        <v>0.471262718854704</v>
      </c>
      <c r="Y925" s="17">
        <v>0.46973531040202499</v>
      </c>
      <c r="Z925" s="17">
        <v>0.45939122368826502</v>
      </c>
      <c r="AA925" s="17">
        <v>0.49988909384928598</v>
      </c>
      <c r="AB925" s="17">
        <v>0.46927301740062999</v>
      </c>
      <c r="AC925" s="17">
        <v>0.47668967769415399</v>
      </c>
      <c r="AD925" s="17">
        <v>0.40607613498345602</v>
      </c>
      <c r="AE925" s="17"/>
      <c r="AF925" s="17">
        <v>0.47922933425974801</v>
      </c>
      <c r="AG925" s="17">
        <v>0.45864912917567502</v>
      </c>
      <c r="AH925" s="17"/>
      <c r="AI925" s="17">
        <v>0.45079947518378699</v>
      </c>
      <c r="AJ925" s="17">
        <v>0.47893509821940899</v>
      </c>
      <c r="AK925" s="17"/>
      <c r="AL925" s="17">
        <v>0.443337389233392</v>
      </c>
      <c r="AM925" s="17">
        <v>0.47564102459427798</v>
      </c>
      <c r="AN925" s="17"/>
      <c r="AO925" s="17">
        <v>0.45279179872221298</v>
      </c>
      <c r="AP925" s="17">
        <v>0.471029160748477</v>
      </c>
      <c r="AQ925" s="17"/>
      <c r="AR925" s="17">
        <v>0.48707491703383299</v>
      </c>
      <c r="AS925" s="17">
        <v>0.60721118884660896</v>
      </c>
      <c r="AT925" s="17">
        <v>0.452408088955913</v>
      </c>
      <c r="AU925" s="17">
        <v>0.224215443782812</v>
      </c>
    </row>
    <row r="926" spans="2:47" x14ac:dyDescent="0.3">
      <c r="B926" t="s">
        <v>351</v>
      </c>
      <c r="C926" s="17">
        <v>0.200265204927077</v>
      </c>
      <c r="D926" s="17">
        <v>0.17756853522924301</v>
      </c>
      <c r="E926" s="17">
        <v>0.222347466839726</v>
      </c>
      <c r="F926" s="17"/>
      <c r="G926" s="17">
        <v>0.18422735057304199</v>
      </c>
      <c r="H926" s="17">
        <v>0.19117900823929801</v>
      </c>
      <c r="I926" s="17">
        <v>0.20420709636353301</v>
      </c>
      <c r="J926" s="17">
        <v>0.18881540424342</v>
      </c>
      <c r="K926" s="17">
        <v>0.23453971610449401</v>
      </c>
      <c r="L926" s="17">
        <v>0.201387372701886</v>
      </c>
      <c r="M926" s="17"/>
      <c r="N926" s="17">
        <v>0.17378471291445399</v>
      </c>
      <c r="O926" s="17">
        <v>0.211956430889957</v>
      </c>
      <c r="P926" s="17">
        <v>0.20000424599394401</v>
      </c>
      <c r="Q926" s="17">
        <v>0.218084664228965</v>
      </c>
      <c r="R926" s="17"/>
      <c r="S926" s="17">
        <v>0.15846864417723699</v>
      </c>
      <c r="T926" s="17">
        <v>0.22535502688391501</v>
      </c>
      <c r="U926" s="17">
        <v>0.14895713110384501</v>
      </c>
      <c r="V926" s="17">
        <v>0.19456511587457201</v>
      </c>
      <c r="W926" s="17">
        <v>0.18387684183327299</v>
      </c>
      <c r="X926" s="17">
        <v>0.186102042022152</v>
      </c>
      <c r="Y926" s="17">
        <v>0.23938704579985801</v>
      </c>
      <c r="Z926" s="17">
        <v>0.236273772466191</v>
      </c>
      <c r="AA926" s="17">
        <v>0.19153063621920699</v>
      </c>
      <c r="AB926" s="17">
        <v>0.222581428222417</v>
      </c>
      <c r="AC926" s="17">
        <v>0.22544600734648099</v>
      </c>
      <c r="AD926" s="17">
        <v>0.291779865619957</v>
      </c>
      <c r="AE926" s="17"/>
      <c r="AF926" s="17">
        <v>0.19116248441543299</v>
      </c>
      <c r="AG926" s="17">
        <v>0.212200135965808</v>
      </c>
      <c r="AH926" s="17"/>
      <c r="AI926" s="17">
        <v>0.20034064078897701</v>
      </c>
      <c r="AJ926" s="17">
        <v>0.2002275499617</v>
      </c>
      <c r="AK926" s="17"/>
      <c r="AL926" s="17">
        <v>0.208301504345734</v>
      </c>
      <c r="AM926" s="17">
        <v>0.198404228988801</v>
      </c>
      <c r="AN926" s="17"/>
      <c r="AO926" s="17">
        <v>0.195753388028342</v>
      </c>
      <c r="AP926" s="17">
        <v>0.200658463916077</v>
      </c>
      <c r="AQ926" s="17"/>
      <c r="AR926" s="17">
        <v>4.30617321260751E-2</v>
      </c>
      <c r="AS926" s="17">
        <v>0.11990119188921999</v>
      </c>
      <c r="AT926" s="17">
        <v>0.34896358126163202</v>
      </c>
      <c r="AU926" s="17">
        <v>0.42389287253831998</v>
      </c>
    </row>
    <row r="927" spans="2:47" x14ac:dyDescent="0.3">
      <c r="B927" t="s">
        <v>352</v>
      </c>
      <c r="C927" s="17">
        <v>6.3603841771018299E-2</v>
      </c>
      <c r="D927" s="17">
        <v>6.3763732390213101E-2</v>
      </c>
      <c r="E927" s="17">
        <v>6.3690123051917999E-2</v>
      </c>
      <c r="F927" s="17"/>
      <c r="G927" s="17">
        <v>7.9891461827864996E-2</v>
      </c>
      <c r="H927" s="17">
        <v>4.1860858244095203E-2</v>
      </c>
      <c r="I927" s="17">
        <v>5.91751934701997E-2</v>
      </c>
      <c r="J927" s="17">
        <v>7.3556233774881699E-2</v>
      </c>
      <c r="K927" s="17">
        <v>6.3818590307550896E-2</v>
      </c>
      <c r="L927" s="17">
        <v>6.5870268519111097E-2</v>
      </c>
      <c r="M927" s="17"/>
      <c r="N927" s="17">
        <v>4.5329250063294101E-2</v>
      </c>
      <c r="O927" s="17">
        <v>5.3302399869287302E-2</v>
      </c>
      <c r="P927" s="17">
        <v>7.0590256251715694E-2</v>
      </c>
      <c r="Q927" s="17">
        <v>8.8829087990861602E-2</v>
      </c>
      <c r="R927" s="17"/>
      <c r="S927" s="17">
        <v>6.3806208280302396E-2</v>
      </c>
      <c r="T927" s="17">
        <v>6.4563921507594393E-2</v>
      </c>
      <c r="U927" s="17">
        <v>8.2583361798319696E-2</v>
      </c>
      <c r="V927" s="17">
        <v>5.4925571000836698E-2</v>
      </c>
      <c r="W927" s="17">
        <v>8.1059447363917E-2</v>
      </c>
      <c r="X927" s="17">
        <v>5.1929888174153498E-2</v>
      </c>
      <c r="Y927" s="17">
        <v>7.5885698254982106E-2</v>
      </c>
      <c r="Z927" s="17">
        <v>3.7187737720525402E-2</v>
      </c>
      <c r="AA927" s="17">
        <v>6.3823820088544106E-2</v>
      </c>
      <c r="AB927" s="17">
        <v>7.06805965259545E-2</v>
      </c>
      <c r="AC927" s="17">
        <v>5.0629444111308201E-2</v>
      </c>
      <c r="AD927" s="17">
        <v>3.0185162841230701E-2</v>
      </c>
      <c r="AE927" s="17"/>
      <c r="AF927" s="17">
        <v>5.8196165578924597E-2</v>
      </c>
      <c r="AG927" s="17">
        <v>7.0806945335716104E-2</v>
      </c>
      <c r="AH927" s="17"/>
      <c r="AI927" s="17">
        <v>4.5416327754394602E-2</v>
      </c>
      <c r="AJ927" s="17">
        <v>7.2682417840063199E-2</v>
      </c>
      <c r="AK927" s="17"/>
      <c r="AL927" s="17">
        <v>6.9162401280833605E-2</v>
      </c>
      <c r="AM927" s="17">
        <v>6.2316639171867798E-2</v>
      </c>
      <c r="AN927" s="17"/>
      <c r="AO927" s="17">
        <v>6.6099186364709198E-2</v>
      </c>
      <c r="AP927" s="17">
        <v>6.3386342543069504E-2</v>
      </c>
      <c r="AQ927" s="17"/>
      <c r="AR927" s="17">
        <v>2.8954864259996302E-3</v>
      </c>
      <c r="AS927" s="17">
        <v>2.0540731105414E-2</v>
      </c>
      <c r="AT927" s="17">
        <v>7.5741248468532696E-2</v>
      </c>
      <c r="AU927" s="17">
        <v>0.26505272016131298</v>
      </c>
    </row>
    <row r="928" spans="2:47" x14ac:dyDescent="0.3">
      <c r="B928" t="s">
        <v>79</v>
      </c>
      <c r="C928" s="17">
        <v>3.2201633152873797E-2</v>
      </c>
      <c r="D928" s="17">
        <v>3.1300942166642101E-2</v>
      </c>
      <c r="E928" s="17">
        <v>3.3201861108469302E-2</v>
      </c>
      <c r="F928" s="17"/>
      <c r="G928" s="17">
        <v>2.5788880985756799E-2</v>
      </c>
      <c r="H928" s="17">
        <v>3.2713306550176603E-2</v>
      </c>
      <c r="I928" s="17">
        <v>2.8742823332615401E-2</v>
      </c>
      <c r="J928" s="17">
        <v>3.5467781088933802E-2</v>
      </c>
      <c r="K928" s="17">
        <v>3.84669616369629E-2</v>
      </c>
      <c r="L928" s="17">
        <v>3.2001730392455803E-2</v>
      </c>
      <c r="M928" s="17"/>
      <c r="N928" s="17">
        <v>2.5401194188306098E-2</v>
      </c>
      <c r="O928" s="17">
        <v>2.9583186027956399E-2</v>
      </c>
      <c r="P928" s="17">
        <v>3.1837349137374397E-2</v>
      </c>
      <c r="Q928" s="17">
        <v>4.3055538548916701E-2</v>
      </c>
      <c r="R928" s="17"/>
      <c r="S928" s="17">
        <v>2.4916283651705801E-2</v>
      </c>
      <c r="T928" s="17">
        <v>2.0891595070448299E-2</v>
      </c>
      <c r="U928" s="17">
        <v>4.1181582785590497E-2</v>
      </c>
      <c r="V928" s="17">
        <v>4.0577051846835903E-2</v>
      </c>
      <c r="W928" s="17">
        <v>2.4158125090285101E-2</v>
      </c>
      <c r="X928" s="17">
        <v>3.65117553472546E-2</v>
      </c>
      <c r="Y928" s="17">
        <v>2.4587304392808301E-2</v>
      </c>
      <c r="Z928" s="17">
        <v>2.4846833233742399E-2</v>
      </c>
      <c r="AA928" s="17">
        <v>3.0137706943127399E-2</v>
      </c>
      <c r="AB928" s="17">
        <v>4.81372043317514E-2</v>
      </c>
      <c r="AC928" s="17">
        <v>4.4558090488566897E-2</v>
      </c>
      <c r="AD928" s="17">
        <v>4.1274023468103403E-2</v>
      </c>
      <c r="AE928" s="17"/>
      <c r="AF928" s="17">
        <v>3.1529866826263603E-2</v>
      </c>
      <c r="AG928" s="17">
        <v>3.1771558105658897E-2</v>
      </c>
      <c r="AH928" s="17"/>
      <c r="AI928" s="17">
        <v>3.4449973905665197E-2</v>
      </c>
      <c r="AJ928" s="17">
        <v>3.10793394444158E-2</v>
      </c>
      <c r="AK928" s="17"/>
      <c r="AL928" s="17">
        <v>2.80590608780216E-2</v>
      </c>
      <c r="AM928" s="17">
        <v>3.3160933811604301E-2</v>
      </c>
      <c r="AN928" s="17"/>
      <c r="AO928" s="17">
        <v>2.8938163304967401E-2</v>
      </c>
      <c r="AP928" s="17">
        <v>3.2486083714992002E-2</v>
      </c>
      <c r="AQ928" s="17"/>
      <c r="AR928" s="17">
        <v>8.08574185821327E-3</v>
      </c>
      <c r="AS928" s="17">
        <v>1.9018160373591001E-2</v>
      </c>
      <c r="AT928" s="17">
        <v>6.5528570257196606E-2</v>
      </c>
      <c r="AU928" s="17">
        <v>4.6067628181539297E-2</v>
      </c>
    </row>
    <row r="929" spans="2:47" x14ac:dyDescent="0.3"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  <c r="AB929" s="17"/>
      <c r="AC929" s="17"/>
      <c r="AD929" s="17"/>
      <c r="AE929" s="17"/>
      <c r="AF929" s="17"/>
      <c r="AG929" s="17"/>
      <c r="AH929" s="17"/>
      <c r="AI929" s="17"/>
      <c r="AJ929" s="17"/>
      <c r="AK929" s="17"/>
      <c r="AL929" s="17"/>
      <c r="AM929" s="17"/>
      <c r="AN929" s="17"/>
      <c r="AO929" s="17"/>
      <c r="AP929" s="17"/>
      <c r="AQ929" s="17"/>
      <c r="AR929" s="17"/>
      <c r="AS929" s="17"/>
      <c r="AT929" s="17"/>
      <c r="AU929" s="17"/>
    </row>
    <row r="930" spans="2:47" x14ac:dyDescent="0.3">
      <c r="B930" s="6" t="s">
        <v>361</v>
      </c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  <c r="AB930" s="17"/>
      <c r="AC930" s="17"/>
      <c r="AD930" s="17"/>
      <c r="AE930" s="17"/>
      <c r="AF930" s="17"/>
      <c r="AG930" s="17"/>
      <c r="AH930" s="17"/>
      <c r="AI930" s="17"/>
      <c r="AJ930" s="17"/>
      <c r="AK930" s="17"/>
      <c r="AL930" s="17"/>
      <c r="AM930" s="17"/>
      <c r="AN930" s="17"/>
      <c r="AO930" s="17"/>
      <c r="AP930" s="17"/>
      <c r="AQ930" s="17"/>
      <c r="AR930" s="17"/>
      <c r="AS930" s="17"/>
      <c r="AT930" s="17"/>
      <c r="AU930" s="17"/>
    </row>
    <row r="931" spans="2:47" x14ac:dyDescent="0.3">
      <c r="B931" s="24" t="s">
        <v>71</v>
      </c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  <c r="AB931" s="17"/>
      <c r="AC931" s="17"/>
      <c r="AD931" s="17"/>
      <c r="AE931" s="17"/>
      <c r="AF931" s="17"/>
      <c r="AG931" s="17"/>
      <c r="AH931" s="17"/>
      <c r="AI931" s="17"/>
      <c r="AJ931" s="17"/>
      <c r="AK931" s="17"/>
      <c r="AL931" s="17"/>
      <c r="AM931" s="17"/>
      <c r="AN931" s="17"/>
      <c r="AO931" s="17"/>
      <c r="AP931" s="17"/>
      <c r="AQ931" s="17"/>
      <c r="AR931" s="17"/>
      <c r="AS931" s="17"/>
      <c r="AT931" s="17"/>
      <c r="AU931" s="17"/>
    </row>
    <row r="932" spans="2:47" x14ac:dyDescent="0.3">
      <c r="B932" t="s">
        <v>349</v>
      </c>
      <c r="C932" s="17">
        <v>0.21120235030415899</v>
      </c>
      <c r="D932" s="17">
        <v>0.195718403468671</v>
      </c>
      <c r="E932" s="17">
        <v>0.225081897528119</v>
      </c>
      <c r="F932" s="17"/>
      <c r="G932" s="17">
        <v>0.32901844374606498</v>
      </c>
      <c r="H932" s="17">
        <v>0.28676708480972801</v>
      </c>
      <c r="I932" s="17">
        <v>0.218134818037412</v>
      </c>
      <c r="J932" s="17">
        <v>0.151323504931306</v>
      </c>
      <c r="K932" s="17">
        <v>0.15085207894698699</v>
      </c>
      <c r="L932" s="17">
        <v>0.15519384442612499</v>
      </c>
      <c r="M932" s="17"/>
      <c r="N932" s="17">
        <v>0.22253270142034301</v>
      </c>
      <c r="O932" s="17">
        <v>0.192184269819444</v>
      </c>
      <c r="P932" s="17">
        <v>0.220192340513583</v>
      </c>
      <c r="Q932" s="17">
        <v>0.21297514564099099</v>
      </c>
      <c r="R932" s="17"/>
      <c r="S932" s="17">
        <v>0.315345652806377</v>
      </c>
      <c r="T932" s="17">
        <v>0.16768701847538001</v>
      </c>
      <c r="U932" s="17">
        <v>0.22157809031225001</v>
      </c>
      <c r="V932" s="17">
        <v>0.18347277826851699</v>
      </c>
      <c r="W932" s="17">
        <v>0.23173034919815</v>
      </c>
      <c r="X932" s="17">
        <v>0.21450884216687</v>
      </c>
      <c r="Y932" s="17">
        <v>0.17853140847986601</v>
      </c>
      <c r="Z932" s="17">
        <v>0.238535024108535</v>
      </c>
      <c r="AA932" s="17">
        <v>0.191009658544738</v>
      </c>
      <c r="AB932" s="17">
        <v>0.18173152514399099</v>
      </c>
      <c r="AC932" s="17">
        <v>0.18334417011956</v>
      </c>
      <c r="AD932" s="17">
        <v>0.17135822583478</v>
      </c>
      <c r="AE932" s="17"/>
      <c r="AF932" s="17">
        <v>0.21510882514875401</v>
      </c>
      <c r="AG932" s="17">
        <v>0.20728883145414601</v>
      </c>
      <c r="AH932" s="17"/>
      <c r="AI932" s="17">
        <v>0.23174888188606299</v>
      </c>
      <c r="AJ932" s="17">
        <v>0.20094623450126001</v>
      </c>
      <c r="AK932" s="17"/>
      <c r="AL932" s="17">
        <v>0.21841792676229499</v>
      </c>
      <c r="AM932" s="17">
        <v>0.20953143021148399</v>
      </c>
      <c r="AN932" s="17"/>
      <c r="AO932" s="17">
        <v>0.223678251990611</v>
      </c>
      <c r="AP932" s="17">
        <v>0.21011492574899801</v>
      </c>
      <c r="AQ932" s="17"/>
      <c r="AR932" s="17">
        <v>0.44275949176510698</v>
      </c>
      <c r="AS932" s="17">
        <v>0.128284162182036</v>
      </c>
      <c r="AT932" s="17">
        <v>9.6072372819263993E-2</v>
      </c>
      <c r="AU932" s="17">
        <v>1.2050290133455901E-2</v>
      </c>
    </row>
    <row r="933" spans="2:47" x14ac:dyDescent="0.3">
      <c r="B933" t="s">
        <v>350</v>
      </c>
      <c r="C933" s="17">
        <v>0.42638378268714899</v>
      </c>
      <c r="D933" s="17">
        <v>0.41232662742138798</v>
      </c>
      <c r="E933" s="17">
        <v>0.44116795052161101</v>
      </c>
      <c r="F933" s="17"/>
      <c r="G933" s="17">
        <v>0.36130908632389303</v>
      </c>
      <c r="H933" s="17">
        <v>0.42505851587933802</v>
      </c>
      <c r="I933" s="17">
        <v>0.42258791572066701</v>
      </c>
      <c r="J933" s="17">
        <v>0.44611092979459799</v>
      </c>
      <c r="K933" s="17">
        <v>0.44853185935405498</v>
      </c>
      <c r="L933" s="17">
        <v>0.44279000274906299</v>
      </c>
      <c r="M933" s="17"/>
      <c r="N933" s="17">
        <v>0.42986936064278503</v>
      </c>
      <c r="O933" s="17">
        <v>0.44779631476133502</v>
      </c>
      <c r="P933" s="17">
        <v>0.41608013302195401</v>
      </c>
      <c r="Q933" s="17">
        <v>0.40727294840631201</v>
      </c>
      <c r="R933" s="17"/>
      <c r="S933" s="17">
        <v>0.41603201770758902</v>
      </c>
      <c r="T933" s="17">
        <v>0.44247742736724899</v>
      </c>
      <c r="U933" s="17">
        <v>0.39972385786743903</v>
      </c>
      <c r="V933" s="17">
        <v>0.47877356003881899</v>
      </c>
      <c r="W933" s="17">
        <v>0.42599638483800201</v>
      </c>
      <c r="X933" s="17">
        <v>0.38054599827845298</v>
      </c>
      <c r="Y933" s="17">
        <v>0.41250714379192899</v>
      </c>
      <c r="Z933" s="17">
        <v>0.42439548917966502</v>
      </c>
      <c r="AA933" s="17">
        <v>0.450606934859554</v>
      </c>
      <c r="AB933" s="17">
        <v>0.42479498039313901</v>
      </c>
      <c r="AC933" s="17">
        <v>0.411049122198058</v>
      </c>
      <c r="AD933" s="17">
        <v>0.43855530762246198</v>
      </c>
      <c r="AE933" s="17"/>
      <c r="AF933" s="17">
        <v>0.43777527096361102</v>
      </c>
      <c r="AG933" s="17">
        <v>0.41100783517125999</v>
      </c>
      <c r="AH933" s="17"/>
      <c r="AI933" s="17">
        <v>0.42706297223048001</v>
      </c>
      <c r="AJ933" s="17">
        <v>0.42604475482832199</v>
      </c>
      <c r="AK933" s="17"/>
      <c r="AL933" s="17">
        <v>0.419816257488626</v>
      </c>
      <c r="AM933" s="17">
        <v>0.42790463273662599</v>
      </c>
      <c r="AN933" s="17"/>
      <c r="AO933" s="17">
        <v>0.42633904195523897</v>
      </c>
      <c r="AP933" s="17">
        <v>0.42638768237886798</v>
      </c>
      <c r="AQ933" s="17"/>
      <c r="AR933" s="17">
        <v>0.46985193525772201</v>
      </c>
      <c r="AS933" s="17">
        <v>0.53190205849829097</v>
      </c>
      <c r="AT933" s="17">
        <v>0.42073844499528401</v>
      </c>
      <c r="AU933" s="17">
        <v>0.14714363818672499</v>
      </c>
    </row>
    <row r="934" spans="2:47" x14ac:dyDescent="0.3">
      <c r="B934" t="s">
        <v>351</v>
      </c>
      <c r="C934" s="17">
        <v>0.23630886742308099</v>
      </c>
      <c r="D934" s="17">
        <v>0.25756252027564303</v>
      </c>
      <c r="E934" s="17">
        <v>0.21610465241201299</v>
      </c>
      <c r="F934" s="17"/>
      <c r="G934" s="17">
        <v>0.216282377723476</v>
      </c>
      <c r="H934" s="17">
        <v>0.19225461183630499</v>
      </c>
      <c r="I934" s="17">
        <v>0.23167925178320301</v>
      </c>
      <c r="J934" s="17">
        <v>0.27207164567980702</v>
      </c>
      <c r="K934" s="17">
        <v>0.245479147300841</v>
      </c>
      <c r="L934" s="17">
        <v>0.253965906340887</v>
      </c>
      <c r="M934" s="17"/>
      <c r="N934" s="17">
        <v>0.238589330610088</v>
      </c>
      <c r="O934" s="17">
        <v>0.231079802559365</v>
      </c>
      <c r="P934" s="17">
        <v>0.24102296224115599</v>
      </c>
      <c r="Q934" s="17">
        <v>0.234156817551818</v>
      </c>
      <c r="R934" s="17"/>
      <c r="S934" s="17">
        <v>0.18323456426731799</v>
      </c>
      <c r="T934" s="17">
        <v>0.27040320284847502</v>
      </c>
      <c r="U934" s="17">
        <v>0.240686217191279</v>
      </c>
      <c r="V934" s="17">
        <v>0.2365815941926</v>
      </c>
      <c r="W934" s="17">
        <v>0.23465917848925499</v>
      </c>
      <c r="X934" s="17">
        <v>0.254335093748631</v>
      </c>
      <c r="Y934" s="17">
        <v>0.23995627915616899</v>
      </c>
      <c r="Z934" s="17">
        <v>0.20677605585467701</v>
      </c>
      <c r="AA934" s="17">
        <v>0.208891221905353</v>
      </c>
      <c r="AB934" s="17">
        <v>0.26111083147167002</v>
      </c>
      <c r="AC934" s="17">
        <v>0.25764732405368701</v>
      </c>
      <c r="AD934" s="17">
        <v>0.29335165306373001</v>
      </c>
      <c r="AE934" s="17"/>
      <c r="AF934" s="17">
        <v>0.2258674799565</v>
      </c>
      <c r="AG934" s="17">
        <v>0.25031507868646702</v>
      </c>
      <c r="AH934" s="17"/>
      <c r="AI934" s="17">
        <v>0.227469347414989</v>
      </c>
      <c r="AJ934" s="17">
        <v>0.24072124916661999</v>
      </c>
      <c r="AK934" s="17"/>
      <c r="AL934" s="17">
        <v>0.24501387668666599</v>
      </c>
      <c r="AM934" s="17">
        <v>0.23429303750708799</v>
      </c>
      <c r="AN934" s="17"/>
      <c r="AO934" s="17">
        <v>0.22225954797834099</v>
      </c>
      <c r="AP934" s="17">
        <v>0.23753343421845</v>
      </c>
      <c r="AQ934" s="17"/>
      <c r="AR934" s="17">
        <v>6.3466583236757898E-2</v>
      </c>
      <c r="AS934" s="17">
        <v>0.247078441547949</v>
      </c>
      <c r="AT934" s="17">
        <v>0.33308433139143301</v>
      </c>
      <c r="AU934" s="17">
        <v>0.450444490556064</v>
      </c>
    </row>
    <row r="935" spans="2:47" x14ac:dyDescent="0.3">
      <c r="B935" t="s">
        <v>352</v>
      </c>
      <c r="C935" s="17">
        <v>7.1202763081034695E-2</v>
      </c>
      <c r="D935" s="17">
        <v>8.2896160131331706E-2</v>
      </c>
      <c r="E935" s="17">
        <v>5.9215424739211799E-2</v>
      </c>
      <c r="F935" s="17"/>
      <c r="G935" s="17">
        <v>5.5425497516064702E-2</v>
      </c>
      <c r="H935" s="17">
        <v>5.2231483432756597E-2</v>
      </c>
      <c r="I935" s="17">
        <v>6.5345898500578398E-2</v>
      </c>
      <c r="J935" s="17">
        <v>7.0517190912969402E-2</v>
      </c>
      <c r="K935" s="17">
        <v>9.0619378940603401E-2</v>
      </c>
      <c r="L935" s="17">
        <v>8.9361880235717395E-2</v>
      </c>
      <c r="M935" s="17"/>
      <c r="N935" s="17">
        <v>6.4418935125165902E-2</v>
      </c>
      <c r="O935" s="17">
        <v>6.7695344296361495E-2</v>
      </c>
      <c r="P935" s="17">
        <v>7.5837618700528797E-2</v>
      </c>
      <c r="Q935" s="17">
        <v>7.8286409271263194E-2</v>
      </c>
      <c r="R935" s="17"/>
      <c r="S935" s="17">
        <v>5.1332702451110303E-2</v>
      </c>
      <c r="T935" s="17">
        <v>7.2575419120171597E-2</v>
      </c>
      <c r="U935" s="17">
        <v>6.9823490682475106E-2</v>
      </c>
      <c r="V935" s="17">
        <v>5.9536953476177899E-2</v>
      </c>
      <c r="W935" s="17">
        <v>4.8740725267544999E-2</v>
      </c>
      <c r="X935" s="17">
        <v>8.8361583660232904E-2</v>
      </c>
      <c r="Y935" s="17">
        <v>9.9771674884074901E-2</v>
      </c>
      <c r="Z935" s="17">
        <v>5.32551824636395E-2</v>
      </c>
      <c r="AA935" s="17">
        <v>8.8086818659321706E-2</v>
      </c>
      <c r="AB935" s="17">
        <v>7.3092552828629503E-2</v>
      </c>
      <c r="AC935" s="17">
        <v>7.5741857552397499E-2</v>
      </c>
      <c r="AD935" s="17">
        <v>7.0102189991182506E-2</v>
      </c>
      <c r="AE935" s="17"/>
      <c r="AF935" s="17">
        <v>6.70715916681624E-2</v>
      </c>
      <c r="AG935" s="17">
        <v>7.6770988446553307E-2</v>
      </c>
      <c r="AH935" s="17"/>
      <c r="AI935" s="17">
        <v>5.9837199836449098E-2</v>
      </c>
      <c r="AJ935" s="17">
        <v>7.6876057979347906E-2</v>
      </c>
      <c r="AK935" s="17"/>
      <c r="AL935" s="17">
        <v>7.1147912790235704E-2</v>
      </c>
      <c r="AM935" s="17">
        <v>7.1215464831687197E-2</v>
      </c>
      <c r="AN935" s="17"/>
      <c r="AO935" s="17">
        <v>5.9968355844003E-2</v>
      </c>
      <c r="AP935" s="17">
        <v>7.2181976495764993E-2</v>
      </c>
      <c r="AQ935" s="17"/>
      <c r="AR935" s="17">
        <v>5.4826968895677402E-3</v>
      </c>
      <c r="AS935" s="17">
        <v>3.3671106754189002E-2</v>
      </c>
      <c r="AT935" s="17">
        <v>5.8394361182016602E-2</v>
      </c>
      <c r="AU935" s="17">
        <v>0.32769971229196798</v>
      </c>
    </row>
    <row r="936" spans="2:47" x14ac:dyDescent="0.3">
      <c r="B936" t="s">
        <v>79</v>
      </c>
      <c r="C936" s="17">
        <v>5.49022365045762E-2</v>
      </c>
      <c r="D936" s="17">
        <v>5.1496288702966998E-2</v>
      </c>
      <c r="E936" s="17">
        <v>5.8430074799045398E-2</v>
      </c>
      <c r="F936" s="17"/>
      <c r="G936" s="17">
        <v>3.7964594690500897E-2</v>
      </c>
      <c r="H936" s="17">
        <v>4.3688304041873002E-2</v>
      </c>
      <c r="I936" s="17">
        <v>6.2252115958139002E-2</v>
      </c>
      <c r="J936" s="17">
        <v>5.9976728681319001E-2</v>
      </c>
      <c r="K936" s="17">
        <v>6.4517535457512404E-2</v>
      </c>
      <c r="L936" s="17">
        <v>5.8688366248208002E-2</v>
      </c>
      <c r="M936" s="17"/>
      <c r="N936" s="17">
        <v>4.4589672201617601E-2</v>
      </c>
      <c r="O936" s="17">
        <v>6.1244268563495199E-2</v>
      </c>
      <c r="P936" s="17">
        <v>4.6866945522778203E-2</v>
      </c>
      <c r="Q936" s="17">
        <v>6.7308679129616203E-2</v>
      </c>
      <c r="R936" s="17"/>
      <c r="S936" s="17">
        <v>3.4055062767605497E-2</v>
      </c>
      <c r="T936" s="17">
        <v>4.6856932188723902E-2</v>
      </c>
      <c r="U936" s="17">
        <v>6.8188343946557303E-2</v>
      </c>
      <c r="V936" s="17">
        <v>4.1635114023886699E-2</v>
      </c>
      <c r="W936" s="17">
        <v>5.8873362207048099E-2</v>
      </c>
      <c r="X936" s="17">
        <v>6.2248482145813501E-2</v>
      </c>
      <c r="Y936" s="17">
        <v>6.9233493687960404E-2</v>
      </c>
      <c r="Z936" s="17">
        <v>7.7038248393483902E-2</v>
      </c>
      <c r="AA936" s="17">
        <v>6.1405366031033401E-2</v>
      </c>
      <c r="AB936" s="17">
        <v>5.9270110162570298E-2</v>
      </c>
      <c r="AC936" s="17">
        <v>7.2217526076298194E-2</v>
      </c>
      <c r="AD936" s="17">
        <v>2.66326234878453E-2</v>
      </c>
      <c r="AE936" s="17"/>
      <c r="AF936" s="17">
        <v>5.4176832262971999E-2</v>
      </c>
      <c r="AG936" s="17">
        <v>5.4617266241574099E-2</v>
      </c>
      <c r="AH936" s="17"/>
      <c r="AI936" s="17">
        <v>5.3881598632018697E-2</v>
      </c>
      <c r="AJ936" s="17">
        <v>5.5411703524449997E-2</v>
      </c>
      <c r="AK936" s="17"/>
      <c r="AL936" s="17">
        <v>4.56040262721773E-2</v>
      </c>
      <c r="AM936" s="17">
        <v>5.7055434713115097E-2</v>
      </c>
      <c r="AN936" s="17"/>
      <c r="AO936" s="17">
        <v>6.7754802231806702E-2</v>
      </c>
      <c r="AP936" s="17">
        <v>5.3781981157919198E-2</v>
      </c>
      <c r="AQ936" s="17"/>
      <c r="AR936" s="17">
        <v>1.8439292850845401E-2</v>
      </c>
      <c r="AS936" s="17">
        <v>5.90642310175356E-2</v>
      </c>
      <c r="AT936" s="17">
        <v>9.1710489612002205E-2</v>
      </c>
      <c r="AU936" s="17">
        <v>6.2661868831787398E-2</v>
      </c>
    </row>
    <row r="937" spans="2:47" x14ac:dyDescent="0.3"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  <c r="AB937" s="17"/>
      <c r="AC937" s="17"/>
      <c r="AD937" s="17"/>
      <c r="AE937" s="17"/>
      <c r="AF937" s="17"/>
      <c r="AG937" s="17"/>
      <c r="AH937" s="17"/>
      <c r="AI937" s="17"/>
      <c r="AJ937" s="17"/>
      <c r="AK937" s="17"/>
      <c r="AL937" s="17"/>
      <c r="AM937" s="17"/>
      <c r="AN937" s="17"/>
      <c r="AO937" s="17"/>
      <c r="AP937" s="17"/>
      <c r="AQ937" s="17"/>
      <c r="AR937" s="17"/>
      <c r="AS937" s="17"/>
      <c r="AT937" s="17"/>
      <c r="AU937" s="17"/>
    </row>
    <row r="938" spans="2:47" x14ac:dyDescent="0.3">
      <c r="B938" s="6" t="s">
        <v>362</v>
      </c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  <c r="AB938" s="17"/>
      <c r="AC938" s="17"/>
      <c r="AD938" s="17"/>
      <c r="AE938" s="17"/>
      <c r="AF938" s="17"/>
      <c r="AG938" s="17"/>
      <c r="AH938" s="17"/>
      <c r="AI938" s="17"/>
      <c r="AJ938" s="17"/>
      <c r="AK938" s="17"/>
      <c r="AL938" s="17"/>
      <c r="AM938" s="17"/>
      <c r="AN938" s="17"/>
      <c r="AO938" s="17"/>
      <c r="AP938" s="17"/>
      <c r="AQ938" s="17"/>
      <c r="AR938" s="17"/>
      <c r="AS938" s="17"/>
      <c r="AT938" s="17"/>
      <c r="AU938" s="17"/>
    </row>
    <row r="939" spans="2:47" x14ac:dyDescent="0.3">
      <c r="B939" s="24" t="s">
        <v>71</v>
      </c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  <c r="AB939" s="17"/>
      <c r="AC939" s="17"/>
      <c r="AD939" s="17"/>
      <c r="AE939" s="17"/>
      <c r="AF939" s="17"/>
      <c r="AG939" s="17"/>
      <c r="AH939" s="17"/>
      <c r="AI939" s="17"/>
      <c r="AJ939" s="17"/>
      <c r="AK939" s="17"/>
      <c r="AL939" s="17"/>
      <c r="AM939" s="17"/>
      <c r="AN939" s="17"/>
      <c r="AO939" s="17"/>
      <c r="AP939" s="17"/>
      <c r="AQ939" s="17"/>
      <c r="AR939" s="17"/>
      <c r="AS939" s="17"/>
      <c r="AT939" s="17"/>
      <c r="AU939" s="17"/>
    </row>
    <row r="940" spans="2:47" x14ac:dyDescent="0.3">
      <c r="B940" t="s">
        <v>349</v>
      </c>
      <c r="C940" s="17">
        <v>0.15889600710605001</v>
      </c>
      <c r="D940" s="17">
        <v>0.14999028083078</v>
      </c>
      <c r="E940" s="17">
        <v>0.16781732867062599</v>
      </c>
      <c r="F940" s="17"/>
      <c r="G940" s="17">
        <v>0.26775896838393898</v>
      </c>
      <c r="H940" s="17">
        <v>0.241286123189106</v>
      </c>
      <c r="I940" s="17">
        <v>0.154880682189416</v>
      </c>
      <c r="J940" s="17">
        <v>0.135622330229419</v>
      </c>
      <c r="K940" s="17">
        <v>0.110626302686929</v>
      </c>
      <c r="L940" s="17">
        <v>7.4430066535234707E-2</v>
      </c>
      <c r="M940" s="17"/>
      <c r="N940" s="17">
        <v>0.162766078195239</v>
      </c>
      <c r="O940" s="17">
        <v>0.14049531762835599</v>
      </c>
      <c r="P940" s="17">
        <v>0.17979302757505899</v>
      </c>
      <c r="Q940" s="17">
        <v>0.154236466725752</v>
      </c>
      <c r="R940" s="17"/>
      <c r="S940" s="17">
        <v>0.23897031154324</v>
      </c>
      <c r="T940" s="17">
        <v>0.10502994235476799</v>
      </c>
      <c r="U940" s="17">
        <v>0.12594589924025101</v>
      </c>
      <c r="V940" s="17">
        <v>0.15810929918296299</v>
      </c>
      <c r="W940" s="17">
        <v>0.157503987515867</v>
      </c>
      <c r="X940" s="17">
        <v>0.186993846796631</v>
      </c>
      <c r="Y940" s="17">
        <v>0.16197034964210399</v>
      </c>
      <c r="Z940" s="17">
        <v>0.13634995656072499</v>
      </c>
      <c r="AA940" s="17">
        <v>0.148061342466837</v>
      </c>
      <c r="AB940" s="17">
        <v>0.13649802016815499</v>
      </c>
      <c r="AC940" s="17">
        <v>0.17858575453303899</v>
      </c>
      <c r="AD940" s="17">
        <v>0.124067537724816</v>
      </c>
      <c r="AE940" s="17"/>
      <c r="AF940" s="17">
        <v>0.15426479337402901</v>
      </c>
      <c r="AG940" s="17">
        <v>0.16585333261323801</v>
      </c>
      <c r="AH940" s="17"/>
      <c r="AI940" s="17">
        <v>0.18912582900844299</v>
      </c>
      <c r="AJ940" s="17">
        <v>0.14380632869020299</v>
      </c>
      <c r="AK940" s="17"/>
      <c r="AL940" s="17">
        <v>0.17363527610714399</v>
      </c>
      <c r="AM940" s="17">
        <v>0.15548281609239101</v>
      </c>
      <c r="AN940" s="17"/>
      <c r="AO940" s="17">
        <v>0.179971727025134</v>
      </c>
      <c r="AP940" s="17">
        <v>0.157059005185571</v>
      </c>
      <c r="AQ940" s="17"/>
      <c r="AR940" s="17">
        <v>0.36449179187234698</v>
      </c>
      <c r="AS940" s="17">
        <v>6.0051153149482901E-2</v>
      </c>
      <c r="AT940" s="17">
        <v>6.1220320616151798E-2</v>
      </c>
      <c r="AU940" s="17">
        <v>1.60487028353553E-2</v>
      </c>
    </row>
    <row r="941" spans="2:47" x14ac:dyDescent="0.3">
      <c r="B941" t="s">
        <v>350</v>
      </c>
      <c r="C941" s="17">
        <v>0.421276469372938</v>
      </c>
      <c r="D941" s="17">
        <v>0.37892429434901498</v>
      </c>
      <c r="E941" s="17">
        <v>0.46196194030954202</v>
      </c>
      <c r="F941" s="17"/>
      <c r="G941" s="17">
        <v>0.392581534795098</v>
      </c>
      <c r="H941" s="17">
        <v>0.46572084121620499</v>
      </c>
      <c r="I941" s="17">
        <v>0.44385321383176601</v>
      </c>
      <c r="J941" s="17">
        <v>0.42793620277321998</v>
      </c>
      <c r="K941" s="17">
        <v>0.37918942126969601</v>
      </c>
      <c r="L941" s="17">
        <v>0.408597852901467</v>
      </c>
      <c r="M941" s="17"/>
      <c r="N941" s="17">
        <v>0.43010597430065101</v>
      </c>
      <c r="O941" s="17">
        <v>0.442380335263518</v>
      </c>
      <c r="P941" s="17">
        <v>0.38955292442369499</v>
      </c>
      <c r="Q941" s="17">
        <v>0.417079267032333</v>
      </c>
      <c r="R941" s="17"/>
      <c r="S941" s="17">
        <v>0.42406903819063602</v>
      </c>
      <c r="T941" s="17">
        <v>0.45580121146736202</v>
      </c>
      <c r="U941" s="17">
        <v>0.453738503253304</v>
      </c>
      <c r="V941" s="17">
        <v>0.409649784051975</v>
      </c>
      <c r="W941" s="17">
        <v>0.44971655525923998</v>
      </c>
      <c r="X941" s="17">
        <v>0.40845449761320901</v>
      </c>
      <c r="Y941" s="17">
        <v>0.41023819707683401</v>
      </c>
      <c r="Z941" s="17">
        <v>0.426560781822237</v>
      </c>
      <c r="AA941" s="17">
        <v>0.42488153172117898</v>
      </c>
      <c r="AB941" s="17">
        <v>0.39968877782588402</v>
      </c>
      <c r="AC941" s="17">
        <v>0.35077986419477503</v>
      </c>
      <c r="AD941" s="17">
        <v>0.37044800558325303</v>
      </c>
      <c r="AE941" s="17"/>
      <c r="AF941" s="17">
        <v>0.43345815519284098</v>
      </c>
      <c r="AG941" s="17">
        <v>0.40678340801247798</v>
      </c>
      <c r="AH941" s="17"/>
      <c r="AI941" s="17">
        <v>0.43109334437309499</v>
      </c>
      <c r="AJ941" s="17">
        <v>0.41637622592197598</v>
      </c>
      <c r="AK941" s="17"/>
      <c r="AL941" s="17">
        <v>0.42059703174720198</v>
      </c>
      <c r="AM941" s="17">
        <v>0.42143380759631399</v>
      </c>
      <c r="AN941" s="17"/>
      <c r="AO941" s="17">
        <v>0.43520467810041003</v>
      </c>
      <c r="AP941" s="17">
        <v>0.42006245883002702</v>
      </c>
      <c r="AQ941" s="17"/>
      <c r="AR941" s="17">
        <v>0.52312934191455895</v>
      </c>
      <c r="AS941" s="17">
        <v>0.43709870366213999</v>
      </c>
      <c r="AT941" s="17">
        <v>0.432963510698469</v>
      </c>
      <c r="AU941" s="17">
        <v>0.113712491228986</v>
      </c>
    </row>
    <row r="942" spans="2:47" x14ac:dyDescent="0.3">
      <c r="B942" t="s">
        <v>351</v>
      </c>
      <c r="C942" s="17">
        <v>0.27278515811160597</v>
      </c>
      <c r="D942" s="17">
        <v>0.29842542835791502</v>
      </c>
      <c r="E942" s="17">
        <v>0.24844530458983899</v>
      </c>
      <c r="F942" s="17"/>
      <c r="G942" s="17">
        <v>0.22247270692177201</v>
      </c>
      <c r="H942" s="17">
        <v>0.21111138707188701</v>
      </c>
      <c r="I942" s="17">
        <v>0.25945943377957498</v>
      </c>
      <c r="J942" s="17">
        <v>0.28967957054202198</v>
      </c>
      <c r="K942" s="17">
        <v>0.34192967069228303</v>
      </c>
      <c r="L942" s="17">
        <v>0.30700338360166302</v>
      </c>
      <c r="M942" s="17"/>
      <c r="N942" s="17">
        <v>0.27879228780064702</v>
      </c>
      <c r="O942" s="17">
        <v>0.276119753935402</v>
      </c>
      <c r="P942" s="17">
        <v>0.27249455252933602</v>
      </c>
      <c r="Q942" s="17">
        <v>0.26358011053677799</v>
      </c>
      <c r="R942" s="17"/>
      <c r="S942" s="17">
        <v>0.221970905143408</v>
      </c>
      <c r="T942" s="17">
        <v>0.280571618616622</v>
      </c>
      <c r="U942" s="17">
        <v>0.25385010749998099</v>
      </c>
      <c r="V942" s="17">
        <v>0.30264675433347898</v>
      </c>
      <c r="W942" s="17">
        <v>0.23681048889571901</v>
      </c>
      <c r="X942" s="17">
        <v>0.25691702516979698</v>
      </c>
      <c r="Y942" s="17">
        <v>0.28578096922581098</v>
      </c>
      <c r="Z942" s="17">
        <v>0.33937298397059101</v>
      </c>
      <c r="AA942" s="17">
        <v>0.264519019002043</v>
      </c>
      <c r="AB942" s="17">
        <v>0.30041524813125697</v>
      </c>
      <c r="AC942" s="17">
        <v>0.29895559400506799</v>
      </c>
      <c r="AD942" s="17">
        <v>0.34894956218481299</v>
      </c>
      <c r="AE942" s="17"/>
      <c r="AF942" s="17">
        <v>0.27421035941942801</v>
      </c>
      <c r="AG942" s="17">
        <v>0.26982752868117399</v>
      </c>
      <c r="AH942" s="17"/>
      <c r="AI942" s="17">
        <v>0.263525615219872</v>
      </c>
      <c r="AJ942" s="17">
        <v>0.27740720070799102</v>
      </c>
      <c r="AK942" s="17"/>
      <c r="AL942" s="17">
        <v>0.27524811479912797</v>
      </c>
      <c r="AM942" s="17">
        <v>0.27221480814158699</v>
      </c>
      <c r="AN942" s="17"/>
      <c r="AO942" s="17">
        <v>0.25673345726819902</v>
      </c>
      <c r="AP942" s="17">
        <v>0.27418425647643002</v>
      </c>
      <c r="AQ942" s="17"/>
      <c r="AR942" s="17">
        <v>8.5704690922819696E-2</v>
      </c>
      <c r="AS942" s="17">
        <v>0.37758385064550398</v>
      </c>
      <c r="AT942" s="17">
        <v>0.349746363795225</v>
      </c>
      <c r="AU942" s="17">
        <v>0.40201261867988097</v>
      </c>
    </row>
    <row r="943" spans="2:47" x14ac:dyDescent="0.3">
      <c r="B943" t="s">
        <v>352</v>
      </c>
      <c r="C943" s="17">
        <v>0.104443321369818</v>
      </c>
      <c r="D943" s="17">
        <v>0.13346018157905701</v>
      </c>
      <c r="E943" s="17">
        <v>7.5701918477291394E-2</v>
      </c>
      <c r="F943" s="17"/>
      <c r="G943" s="17">
        <v>8.0637314072074001E-2</v>
      </c>
      <c r="H943" s="17">
        <v>4.3602713774175003E-2</v>
      </c>
      <c r="I943" s="17">
        <v>9.0817831180636202E-2</v>
      </c>
      <c r="J943" s="17">
        <v>0.10374377607748</v>
      </c>
      <c r="K943" s="17">
        <v>0.12688593814703999</v>
      </c>
      <c r="L943" s="17">
        <v>0.166197953907603</v>
      </c>
      <c r="M943" s="17"/>
      <c r="N943" s="17">
        <v>9.5856423749532599E-2</v>
      </c>
      <c r="O943" s="17">
        <v>9.73148556088443E-2</v>
      </c>
      <c r="P943" s="17">
        <v>0.11373079735800699</v>
      </c>
      <c r="Q943" s="17">
        <v>0.113700517919327</v>
      </c>
      <c r="R943" s="17"/>
      <c r="S943" s="17">
        <v>6.7736457228467703E-2</v>
      </c>
      <c r="T943" s="17">
        <v>0.12866047278853401</v>
      </c>
      <c r="U943" s="17">
        <v>0.11163041192942801</v>
      </c>
      <c r="V943" s="17">
        <v>9.3001598858801299E-2</v>
      </c>
      <c r="W943" s="17">
        <v>0.114739538921439</v>
      </c>
      <c r="X943" s="17">
        <v>0.100089078580712</v>
      </c>
      <c r="Y943" s="17">
        <v>9.7077147171416203E-2</v>
      </c>
      <c r="Z943" s="17">
        <v>8.1979968259170505E-2</v>
      </c>
      <c r="AA943" s="17">
        <v>0.12597418325854701</v>
      </c>
      <c r="AB943" s="17">
        <v>0.11657766833892499</v>
      </c>
      <c r="AC943" s="17">
        <v>9.9795546515950698E-2</v>
      </c>
      <c r="AD943" s="17">
        <v>0.116879817536895</v>
      </c>
      <c r="AE943" s="17"/>
      <c r="AF943" s="17">
        <v>9.8978275599876903E-2</v>
      </c>
      <c r="AG943" s="17">
        <v>0.112553053167201</v>
      </c>
      <c r="AH943" s="17"/>
      <c r="AI943" s="17">
        <v>7.6607579204909196E-2</v>
      </c>
      <c r="AJ943" s="17">
        <v>0.11833795823175899</v>
      </c>
      <c r="AK943" s="17"/>
      <c r="AL943" s="17">
        <v>9.3590845681658597E-2</v>
      </c>
      <c r="AM943" s="17">
        <v>0.10695644277984299</v>
      </c>
      <c r="AN943" s="17"/>
      <c r="AO943" s="17">
        <v>9.3406305975176504E-2</v>
      </c>
      <c r="AP943" s="17">
        <v>0.105405329716586</v>
      </c>
      <c r="AQ943" s="17"/>
      <c r="AR943" s="17">
        <v>1.0836245769059E-2</v>
      </c>
      <c r="AS943" s="17">
        <v>8.3599259921756597E-2</v>
      </c>
      <c r="AT943" s="17">
        <v>8.1621956274436899E-2</v>
      </c>
      <c r="AU943" s="17">
        <v>0.42313837017372802</v>
      </c>
    </row>
    <row r="944" spans="2:47" x14ac:dyDescent="0.3">
      <c r="B944" t="s">
        <v>79</v>
      </c>
      <c r="C944" s="17">
        <v>4.2599044039588703E-2</v>
      </c>
      <c r="D944" s="17">
        <v>3.9199814883232598E-2</v>
      </c>
      <c r="E944" s="17">
        <v>4.6073507952701702E-2</v>
      </c>
      <c r="F944" s="17"/>
      <c r="G944" s="17">
        <v>3.6549475827116498E-2</v>
      </c>
      <c r="H944" s="17">
        <v>3.8278934748626398E-2</v>
      </c>
      <c r="I944" s="17">
        <v>5.0988839018606298E-2</v>
      </c>
      <c r="J944" s="17">
        <v>4.3018120377859001E-2</v>
      </c>
      <c r="K944" s="17">
        <v>4.1368667204052197E-2</v>
      </c>
      <c r="L944" s="17">
        <v>4.3770743054032703E-2</v>
      </c>
      <c r="M944" s="17"/>
      <c r="N944" s="17">
        <v>3.2479235953929902E-2</v>
      </c>
      <c r="O944" s="17">
        <v>4.3689737563879498E-2</v>
      </c>
      <c r="P944" s="17">
        <v>4.4428698113902598E-2</v>
      </c>
      <c r="Q944" s="17">
        <v>5.1403637785809801E-2</v>
      </c>
      <c r="R944" s="17"/>
      <c r="S944" s="17">
        <v>4.7253287894248798E-2</v>
      </c>
      <c r="T944" s="17">
        <v>2.99367547727135E-2</v>
      </c>
      <c r="U944" s="17">
        <v>5.4835078077035297E-2</v>
      </c>
      <c r="V944" s="17">
        <v>3.65925635727819E-2</v>
      </c>
      <c r="W944" s="17">
        <v>4.1229429407734802E-2</v>
      </c>
      <c r="X944" s="17">
        <v>4.7545551839651402E-2</v>
      </c>
      <c r="Y944" s="17">
        <v>4.4933336883834697E-2</v>
      </c>
      <c r="Z944" s="17">
        <v>1.5736309387277599E-2</v>
      </c>
      <c r="AA944" s="17">
        <v>3.6563923551393901E-2</v>
      </c>
      <c r="AB944" s="17">
        <v>4.6820285535779001E-2</v>
      </c>
      <c r="AC944" s="17">
        <v>7.1883240751166894E-2</v>
      </c>
      <c r="AD944" s="17">
        <v>3.9655076970223399E-2</v>
      </c>
      <c r="AE944" s="17"/>
      <c r="AF944" s="17">
        <v>3.90884164138251E-2</v>
      </c>
      <c r="AG944" s="17">
        <v>4.4982677525909398E-2</v>
      </c>
      <c r="AH944" s="17"/>
      <c r="AI944" s="17">
        <v>3.9647632193680699E-2</v>
      </c>
      <c r="AJ944" s="17">
        <v>4.4072286448071103E-2</v>
      </c>
      <c r="AK944" s="17"/>
      <c r="AL944" s="17">
        <v>3.6928731664867001E-2</v>
      </c>
      <c r="AM944" s="17">
        <v>4.3912125389864602E-2</v>
      </c>
      <c r="AN944" s="17"/>
      <c r="AO944" s="17">
        <v>3.46838316310807E-2</v>
      </c>
      <c r="AP944" s="17">
        <v>4.3288949791385103E-2</v>
      </c>
      <c r="AQ944" s="17"/>
      <c r="AR944" s="17">
        <v>1.5837929521215599E-2</v>
      </c>
      <c r="AS944" s="17">
        <v>4.16670326211162E-2</v>
      </c>
      <c r="AT944" s="17">
        <v>7.4447848615717196E-2</v>
      </c>
      <c r="AU944" s="17">
        <v>4.5087817082049203E-2</v>
      </c>
    </row>
    <row r="945" spans="2:47" x14ac:dyDescent="0.3"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/>
      <c r="AC945" s="17"/>
      <c r="AD945" s="17"/>
      <c r="AE945" s="17"/>
      <c r="AF945" s="17"/>
      <c r="AG945" s="17"/>
      <c r="AH945" s="17"/>
      <c r="AI945" s="17"/>
      <c r="AJ945" s="17"/>
      <c r="AK945" s="17"/>
      <c r="AL945" s="17"/>
      <c r="AM945" s="17"/>
      <c r="AN945" s="17"/>
      <c r="AO945" s="17"/>
      <c r="AP945" s="17"/>
      <c r="AQ945" s="17"/>
      <c r="AR945" s="17"/>
      <c r="AS945" s="17"/>
      <c r="AT945" s="17"/>
      <c r="AU945" s="17"/>
    </row>
    <row r="946" spans="2:47" x14ac:dyDescent="0.3">
      <c r="B946" s="6" t="s">
        <v>373</v>
      </c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  <c r="AB946" s="17"/>
      <c r="AC946" s="17"/>
      <c r="AD946" s="17"/>
      <c r="AE946" s="17"/>
      <c r="AF946" s="17"/>
      <c r="AG946" s="17"/>
      <c r="AH946" s="17"/>
      <c r="AI946" s="17"/>
      <c r="AJ946" s="17"/>
      <c r="AK946" s="17"/>
      <c r="AL946" s="17"/>
      <c r="AM946" s="17"/>
      <c r="AN946" s="17"/>
      <c r="AO946" s="17"/>
      <c r="AP946" s="17"/>
      <c r="AQ946" s="17"/>
      <c r="AR946" s="17"/>
      <c r="AS946" s="17"/>
      <c r="AT946" s="17"/>
      <c r="AU946" s="17"/>
    </row>
    <row r="947" spans="2:47" x14ac:dyDescent="0.3">
      <c r="B947" s="24" t="s">
        <v>71</v>
      </c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  <c r="AB947" s="17"/>
      <c r="AC947" s="17"/>
      <c r="AD947" s="17"/>
      <c r="AE947" s="17"/>
      <c r="AF947" s="17"/>
      <c r="AG947" s="17"/>
      <c r="AH947" s="17"/>
      <c r="AI947" s="17"/>
      <c r="AJ947" s="17"/>
      <c r="AK947" s="17"/>
      <c r="AL947" s="17"/>
      <c r="AM947" s="17"/>
      <c r="AN947" s="17"/>
      <c r="AO947" s="17"/>
      <c r="AP947" s="17"/>
      <c r="AQ947" s="17"/>
      <c r="AR947" s="17"/>
      <c r="AS947" s="17"/>
      <c r="AT947" s="17"/>
      <c r="AU947" s="17"/>
    </row>
    <row r="948" spans="2:47" x14ac:dyDescent="0.3">
      <c r="B948" t="s">
        <v>349</v>
      </c>
      <c r="C948" s="17">
        <v>0.287909160055908</v>
      </c>
      <c r="D948" s="17">
        <v>0.32087077338835901</v>
      </c>
      <c r="E948" s="17">
        <v>0.25602214723809702</v>
      </c>
      <c r="F948" s="17"/>
      <c r="G948" s="17">
        <v>0.274748019800928</v>
      </c>
      <c r="H948" s="17">
        <v>0.27244184729770898</v>
      </c>
      <c r="I948" s="17">
        <v>0.224574367634571</v>
      </c>
      <c r="J948" s="17">
        <v>0.25265098129547903</v>
      </c>
      <c r="K948" s="17">
        <v>0.28849439077232197</v>
      </c>
      <c r="L948" s="17">
        <v>0.38882845669423199</v>
      </c>
      <c r="M948" s="17"/>
      <c r="N948" s="17">
        <v>0.35638359332673097</v>
      </c>
      <c r="O948" s="17">
        <v>0.27121917148834501</v>
      </c>
      <c r="P948" s="17">
        <v>0.26684500064780697</v>
      </c>
      <c r="Q948" s="17">
        <v>0.252187272731417</v>
      </c>
      <c r="R948" s="17"/>
      <c r="S948" s="17">
        <v>0.32820251846467502</v>
      </c>
      <c r="T948" s="17">
        <v>0.26715418423956599</v>
      </c>
      <c r="U948" s="17">
        <v>0.31216926620985502</v>
      </c>
      <c r="V948" s="17">
        <v>0.27343446950120698</v>
      </c>
      <c r="W948" s="17">
        <v>0.27831828886426002</v>
      </c>
      <c r="X948" s="17">
        <v>0.30558810102346201</v>
      </c>
      <c r="Y948" s="17">
        <v>0.277869617176145</v>
      </c>
      <c r="Z948" s="17">
        <v>0.31204243098445</v>
      </c>
      <c r="AA948" s="17">
        <v>0.243326729062631</v>
      </c>
      <c r="AB948" s="17">
        <v>0.29662505673466799</v>
      </c>
      <c r="AC948" s="17">
        <v>0.30198452515807001</v>
      </c>
      <c r="AD948" s="17">
        <v>0.24641865376584701</v>
      </c>
      <c r="AE948" s="17"/>
      <c r="AF948" s="17">
        <v>0.32224775250551901</v>
      </c>
      <c r="AG948" s="17">
        <v>0.24337188923175099</v>
      </c>
      <c r="AH948" s="17"/>
      <c r="AI948" s="17">
        <v>0.32318422956251402</v>
      </c>
      <c r="AJ948" s="17">
        <v>0.27030106905656298</v>
      </c>
      <c r="AK948" s="17"/>
      <c r="AL948" s="17">
        <v>0.31839890968645801</v>
      </c>
      <c r="AM948" s="17">
        <v>0.28084861048320098</v>
      </c>
      <c r="AN948" s="17"/>
      <c r="AO948" s="17">
        <v>0.34660115376395101</v>
      </c>
      <c r="AP948" s="17">
        <v>0.28279344844214899</v>
      </c>
      <c r="AQ948" s="17"/>
      <c r="AR948" s="17">
        <v>0.44913360333013103</v>
      </c>
      <c r="AS948" s="17">
        <v>0.37083265137914001</v>
      </c>
      <c r="AT948" s="17">
        <v>0.10800685743619701</v>
      </c>
      <c r="AU948" s="17">
        <v>0.114790965196478</v>
      </c>
    </row>
    <row r="949" spans="2:47" x14ac:dyDescent="0.3">
      <c r="B949" t="s">
        <v>350</v>
      </c>
      <c r="C949" s="17">
        <v>0.42581136340078801</v>
      </c>
      <c r="D949" s="17">
        <v>0.43666399366424202</v>
      </c>
      <c r="E949" s="17">
        <v>0.41530015424832301</v>
      </c>
      <c r="F949" s="17"/>
      <c r="G949" s="17">
        <v>0.38471882230877102</v>
      </c>
      <c r="H949" s="17">
        <v>0.41472672371597302</v>
      </c>
      <c r="I949" s="17">
        <v>0.44793653613001899</v>
      </c>
      <c r="J949" s="17">
        <v>0.45673138173210798</v>
      </c>
      <c r="K949" s="17">
        <v>0.45271811413900998</v>
      </c>
      <c r="L949" s="17">
        <v>0.400950677486545</v>
      </c>
      <c r="M949" s="17"/>
      <c r="N949" s="17">
        <v>0.441962821203221</v>
      </c>
      <c r="O949" s="17">
        <v>0.44495456339925399</v>
      </c>
      <c r="P949" s="17">
        <v>0.40780800296894598</v>
      </c>
      <c r="Q949" s="17">
        <v>0.40144213800182199</v>
      </c>
      <c r="R949" s="17"/>
      <c r="S949" s="17">
        <v>0.43766409107814802</v>
      </c>
      <c r="T949" s="17">
        <v>0.432166345839259</v>
      </c>
      <c r="U949" s="17">
        <v>0.39849125111612999</v>
      </c>
      <c r="V949" s="17">
        <v>0.43767968866045498</v>
      </c>
      <c r="W949" s="17">
        <v>0.40238155193196601</v>
      </c>
      <c r="X949" s="17">
        <v>0.40433162448156801</v>
      </c>
      <c r="Y949" s="17">
        <v>0.43707785324243298</v>
      </c>
      <c r="Z949" s="17">
        <v>0.419132135780523</v>
      </c>
      <c r="AA949" s="17">
        <v>0.431280730289541</v>
      </c>
      <c r="AB949" s="17">
        <v>0.43388422010976302</v>
      </c>
      <c r="AC949" s="17">
        <v>0.39836715769674802</v>
      </c>
      <c r="AD949" s="17">
        <v>0.47957152644295797</v>
      </c>
      <c r="AE949" s="17"/>
      <c r="AF949" s="17">
        <v>0.42162137314046799</v>
      </c>
      <c r="AG949" s="17">
        <v>0.43276804239562799</v>
      </c>
      <c r="AH949" s="17"/>
      <c r="AI949" s="17">
        <v>0.43104474689331901</v>
      </c>
      <c r="AJ949" s="17">
        <v>0.42319903990830798</v>
      </c>
      <c r="AK949" s="17"/>
      <c r="AL949" s="17">
        <v>0.42053690580532099</v>
      </c>
      <c r="AM949" s="17">
        <v>0.427032776163214</v>
      </c>
      <c r="AN949" s="17"/>
      <c r="AO949" s="17">
        <v>0.39368439833820101</v>
      </c>
      <c r="AP949" s="17">
        <v>0.428611613961419</v>
      </c>
      <c r="AQ949" s="17"/>
      <c r="AR949" s="17">
        <v>0.44597960250688301</v>
      </c>
      <c r="AS949" s="17">
        <v>0.488486589113244</v>
      </c>
      <c r="AT949" s="17">
        <v>0.41743340608630902</v>
      </c>
      <c r="AU949" s="17">
        <v>0.284620612801466</v>
      </c>
    </row>
    <row r="950" spans="2:47" x14ac:dyDescent="0.3">
      <c r="B950" t="s">
        <v>351</v>
      </c>
      <c r="C950" s="17">
        <v>0.17656834644696701</v>
      </c>
      <c r="D950" s="17">
        <v>0.154970172617551</v>
      </c>
      <c r="E950" s="17">
        <v>0.19690088644935699</v>
      </c>
      <c r="F950" s="17"/>
      <c r="G950" s="17">
        <v>0.22603207045342499</v>
      </c>
      <c r="H950" s="17">
        <v>0.20908766992177399</v>
      </c>
      <c r="I950" s="17">
        <v>0.204032363691346</v>
      </c>
      <c r="J950" s="17">
        <v>0.16861698729711599</v>
      </c>
      <c r="K950" s="17">
        <v>0.14782262814560901</v>
      </c>
      <c r="L950" s="17">
        <v>0.120804467093205</v>
      </c>
      <c r="M950" s="17"/>
      <c r="N950" s="17">
        <v>0.13473703781357599</v>
      </c>
      <c r="O950" s="17">
        <v>0.169844145748239</v>
      </c>
      <c r="P950" s="17">
        <v>0.20667888260027201</v>
      </c>
      <c r="Q950" s="17">
        <v>0.20391642713122701</v>
      </c>
      <c r="R950" s="17"/>
      <c r="S950" s="17">
        <v>0.14665035333877899</v>
      </c>
      <c r="T950" s="17">
        <v>0.186619016076325</v>
      </c>
      <c r="U950" s="17">
        <v>0.18754793846922599</v>
      </c>
      <c r="V950" s="17">
        <v>0.182239982465804</v>
      </c>
      <c r="W950" s="17">
        <v>0.204550928800666</v>
      </c>
      <c r="X950" s="17">
        <v>0.17424570647322901</v>
      </c>
      <c r="Y950" s="17">
        <v>0.16102905888499899</v>
      </c>
      <c r="Z950" s="17">
        <v>0.17660265914199899</v>
      </c>
      <c r="AA950" s="17">
        <v>0.214666946070461</v>
      </c>
      <c r="AB950" s="17">
        <v>0.144477035438835</v>
      </c>
      <c r="AC950" s="17">
        <v>0.16499317566605201</v>
      </c>
      <c r="AD950" s="17">
        <v>0.18531307865586</v>
      </c>
      <c r="AE950" s="17"/>
      <c r="AF950" s="17">
        <v>0.15955847199453199</v>
      </c>
      <c r="AG950" s="17">
        <v>0.19799157421524799</v>
      </c>
      <c r="AH950" s="17"/>
      <c r="AI950" s="17">
        <v>0.149854187036942</v>
      </c>
      <c r="AJ950" s="17">
        <v>0.189903128105573</v>
      </c>
      <c r="AK950" s="17"/>
      <c r="AL950" s="17">
        <v>0.164406910036096</v>
      </c>
      <c r="AM950" s="17">
        <v>0.17938458553370101</v>
      </c>
      <c r="AN950" s="17"/>
      <c r="AO950" s="17">
        <v>0.16583811700660001</v>
      </c>
      <c r="AP950" s="17">
        <v>0.177503614716085</v>
      </c>
      <c r="AQ950" s="17"/>
      <c r="AR950" s="17">
        <v>8.8093855553190104E-2</v>
      </c>
      <c r="AS950" s="17">
        <v>0.10581440446176001</v>
      </c>
      <c r="AT950" s="17">
        <v>0.294573785979028</v>
      </c>
      <c r="AU950" s="17">
        <v>0.27488500786965298</v>
      </c>
    </row>
    <row r="951" spans="2:47" x14ac:dyDescent="0.3">
      <c r="B951" t="s">
        <v>352</v>
      </c>
      <c r="C951" s="17">
        <v>8.1249889416979096E-2</v>
      </c>
      <c r="D951" s="17">
        <v>6.3882391828555998E-2</v>
      </c>
      <c r="E951" s="17">
        <v>9.8482627710850895E-2</v>
      </c>
      <c r="F951" s="17"/>
      <c r="G951" s="17">
        <v>8.5416397495019197E-2</v>
      </c>
      <c r="H951" s="17">
        <v>7.0232136859630395E-2</v>
      </c>
      <c r="I951" s="17">
        <v>8.8084536892847703E-2</v>
      </c>
      <c r="J951" s="17">
        <v>8.48121314393286E-2</v>
      </c>
      <c r="K951" s="17">
        <v>9.7135541844702203E-2</v>
      </c>
      <c r="L951" s="17">
        <v>6.8364888954227099E-2</v>
      </c>
      <c r="M951" s="17"/>
      <c r="N951" s="17">
        <v>4.9949112282379998E-2</v>
      </c>
      <c r="O951" s="17">
        <v>7.8283982719554404E-2</v>
      </c>
      <c r="P951" s="17">
        <v>8.6865778682310296E-2</v>
      </c>
      <c r="Q951" s="17">
        <v>0.11249916935849601</v>
      </c>
      <c r="R951" s="17"/>
      <c r="S951" s="17">
        <v>6.9332580126928098E-2</v>
      </c>
      <c r="T951" s="17">
        <v>8.9310643090314001E-2</v>
      </c>
      <c r="U951" s="17">
        <v>6.9684848684689299E-2</v>
      </c>
      <c r="V951" s="17">
        <v>8.0086197141626694E-2</v>
      </c>
      <c r="W951" s="17">
        <v>8.4736579804763706E-2</v>
      </c>
      <c r="X951" s="17">
        <v>6.6168870900969304E-2</v>
      </c>
      <c r="Y951" s="17">
        <v>8.8200239484283099E-2</v>
      </c>
      <c r="Z951" s="17">
        <v>6.1601180475089702E-2</v>
      </c>
      <c r="AA951" s="17">
        <v>8.7539973869087004E-2</v>
      </c>
      <c r="AB951" s="17">
        <v>0.100147868046401</v>
      </c>
      <c r="AC951" s="17">
        <v>8.8758275090945193E-2</v>
      </c>
      <c r="AD951" s="17">
        <v>8.8696741135334906E-2</v>
      </c>
      <c r="AE951" s="17"/>
      <c r="AF951" s="17">
        <v>7.4357152840521398E-2</v>
      </c>
      <c r="AG951" s="17">
        <v>9.0569690390454594E-2</v>
      </c>
      <c r="AH951" s="17"/>
      <c r="AI951" s="17">
        <v>6.7850982397084494E-2</v>
      </c>
      <c r="AJ951" s="17">
        <v>8.7938158990874093E-2</v>
      </c>
      <c r="AK951" s="17"/>
      <c r="AL951" s="17">
        <v>7.7862443183406002E-2</v>
      </c>
      <c r="AM951" s="17">
        <v>8.2034324590991095E-2</v>
      </c>
      <c r="AN951" s="17"/>
      <c r="AO951" s="17">
        <v>6.8545973152299003E-2</v>
      </c>
      <c r="AP951" s="17">
        <v>8.2357188179033897E-2</v>
      </c>
      <c r="AQ951" s="17"/>
      <c r="AR951" s="17">
        <v>1.0254948935405199E-2</v>
      </c>
      <c r="AS951" s="17">
        <v>1.72769162272252E-2</v>
      </c>
      <c r="AT951" s="17">
        <v>0.11618824205186901</v>
      </c>
      <c r="AU951" s="17">
        <v>0.29705589130478</v>
      </c>
    </row>
    <row r="952" spans="2:47" x14ac:dyDescent="0.3">
      <c r="B952" t="s">
        <v>79</v>
      </c>
      <c r="C952" s="17">
        <v>2.8461240679357801E-2</v>
      </c>
      <c r="D952" s="17">
        <v>2.3612668501292001E-2</v>
      </c>
      <c r="E952" s="17">
        <v>3.3294184353372197E-2</v>
      </c>
      <c r="F952" s="17"/>
      <c r="G952" s="17">
        <v>2.9084689941855799E-2</v>
      </c>
      <c r="H952" s="17">
        <v>3.3511622204914202E-2</v>
      </c>
      <c r="I952" s="17">
        <v>3.5372195651216298E-2</v>
      </c>
      <c r="J952" s="17">
        <v>3.7188518235968797E-2</v>
      </c>
      <c r="K952" s="17">
        <v>1.3829325098356601E-2</v>
      </c>
      <c r="L952" s="17">
        <v>2.10515097717907E-2</v>
      </c>
      <c r="M952" s="17"/>
      <c r="N952" s="17">
        <v>1.6967435374092101E-2</v>
      </c>
      <c r="O952" s="17">
        <v>3.5698136644608101E-2</v>
      </c>
      <c r="P952" s="17">
        <v>3.18023351006647E-2</v>
      </c>
      <c r="Q952" s="17">
        <v>2.9954992777037701E-2</v>
      </c>
      <c r="R952" s="17"/>
      <c r="S952" s="17">
        <v>1.8150456991469201E-2</v>
      </c>
      <c r="T952" s="17">
        <v>2.47498107545359E-2</v>
      </c>
      <c r="U952" s="17">
        <v>3.2106695520100301E-2</v>
      </c>
      <c r="V952" s="17">
        <v>2.6559662230906798E-2</v>
      </c>
      <c r="W952" s="17">
        <v>3.0012650598343099E-2</v>
      </c>
      <c r="X952" s="17">
        <v>4.9665697120771499E-2</v>
      </c>
      <c r="Y952" s="17">
        <v>3.5823231212140198E-2</v>
      </c>
      <c r="Z952" s="17">
        <v>3.0621593617938599E-2</v>
      </c>
      <c r="AA952" s="17">
        <v>2.3185620708279401E-2</v>
      </c>
      <c r="AB952" s="17">
        <v>2.4865819670333598E-2</v>
      </c>
      <c r="AC952" s="17">
        <v>4.5896866388184999E-2</v>
      </c>
      <c r="AD952" s="17">
        <v>0</v>
      </c>
      <c r="AE952" s="17"/>
      <c r="AF952" s="17">
        <v>2.2215249518958698E-2</v>
      </c>
      <c r="AG952" s="17">
        <v>3.5298803766917602E-2</v>
      </c>
      <c r="AH952" s="17"/>
      <c r="AI952" s="17">
        <v>2.8065854110140499E-2</v>
      </c>
      <c r="AJ952" s="17">
        <v>2.8658603938681599E-2</v>
      </c>
      <c r="AK952" s="17"/>
      <c r="AL952" s="17">
        <v>1.8794831288719401E-2</v>
      </c>
      <c r="AM952" s="17">
        <v>3.0699703228892601E-2</v>
      </c>
      <c r="AN952" s="17"/>
      <c r="AO952" s="17">
        <v>2.5330357738949798E-2</v>
      </c>
      <c r="AP952" s="17">
        <v>2.87341347013132E-2</v>
      </c>
      <c r="AQ952" s="17"/>
      <c r="AR952" s="17">
        <v>6.5379896743905904E-3</v>
      </c>
      <c r="AS952" s="17">
        <v>1.7589438818630902E-2</v>
      </c>
      <c r="AT952" s="17">
        <v>6.3797708446597004E-2</v>
      </c>
      <c r="AU952" s="17">
        <v>2.86475228276242E-2</v>
      </c>
    </row>
    <row r="953" spans="2:47" x14ac:dyDescent="0.3"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  <c r="AB953" s="17"/>
      <c r="AC953" s="17"/>
      <c r="AD953" s="17"/>
      <c r="AE953" s="17"/>
      <c r="AF953" s="17"/>
      <c r="AG953" s="17"/>
      <c r="AH953" s="17"/>
      <c r="AI953" s="17"/>
      <c r="AJ953" s="17"/>
      <c r="AK953" s="17"/>
      <c r="AL953" s="17"/>
      <c r="AM953" s="17"/>
      <c r="AN953" s="17"/>
      <c r="AO953" s="17"/>
      <c r="AP953" s="17"/>
      <c r="AQ953" s="17"/>
      <c r="AR953" s="17"/>
      <c r="AS953" s="17"/>
      <c r="AT953" s="17"/>
      <c r="AU953" s="17"/>
    </row>
    <row r="954" spans="2:47" x14ac:dyDescent="0.3">
      <c r="B954" s="6" t="s">
        <v>374</v>
      </c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  <c r="AB954" s="17"/>
      <c r="AC954" s="17"/>
      <c r="AD954" s="17"/>
      <c r="AE954" s="17"/>
      <c r="AF954" s="17"/>
      <c r="AG954" s="17"/>
      <c r="AH954" s="17"/>
      <c r="AI954" s="17"/>
      <c r="AJ954" s="17"/>
      <c r="AK954" s="17"/>
      <c r="AL954" s="17"/>
      <c r="AM954" s="17"/>
      <c r="AN954" s="17"/>
      <c r="AO954" s="17"/>
      <c r="AP954" s="17"/>
      <c r="AQ954" s="17"/>
      <c r="AR954" s="17"/>
      <c r="AS954" s="17"/>
      <c r="AT954" s="17"/>
      <c r="AU954" s="17"/>
    </row>
    <row r="955" spans="2:47" x14ac:dyDescent="0.3">
      <c r="B955" s="24" t="s">
        <v>71</v>
      </c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  <c r="AB955" s="17"/>
      <c r="AC955" s="17"/>
      <c r="AD955" s="17"/>
      <c r="AE955" s="17"/>
      <c r="AF955" s="17"/>
      <c r="AG955" s="17"/>
      <c r="AH955" s="17"/>
      <c r="AI955" s="17"/>
      <c r="AJ955" s="17"/>
      <c r="AK955" s="17"/>
      <c r="AL955" s="17"/>
      <c r="AM955" s="17"/>
      <c r="AN955" s="17"/>
      <c r="AO955" s="17"/>
      <c r="AP955" s="17"/>
      <c r="AQ955" s="17"/>
      <c r="AR955" s="17"/>
      <c r="AS955" s="17"/>
      <c r="AT955" s="17"/>
      <c r="AU955" s="17"/>
    </row>
    <row r="956" spans="2:47" x14ac:dyDescent="0.3">
      <c r="B956" t="s">
        <v>349</v>
      </c>
      <c r="C956" s="17">
        <v>0.16362738595639001</v>
      </c>
      <c r="D956" s="17">
        <v>0.16740714128662301</v>
      </c>
      <c r="E956" s="17">
        <v>0.15993638399173299</v>
      </c>
      <c r="F956" s="17"/>
      <c r="G956" s="17">
        <v>0.27368669061433198</v>
      </c>
      <c r="H956" s="17">
        <v>0.259002360231604</v>
      </c>
      <c r="I956" s="17">
        <v>0.17136034005440601</v>
      </c>
      <c r="J956" s="17">
        <v>0.13937417537267399</v>
      </c>
      <c r="K956" s="17">
        <v>9.9782316497714699E-2</v>
      </c>
      <c r="L956" s="17">
        <v>6.9495980924417694E-2</v>
      </c>
      <c r="M956" s="17"/>
      <c r="N956" s="17">
        <v>0.19368761022987699</v>
      </c>
      <c r="O956" s="17">
        <v>0.154908434396024</v>
      </c>
      <c r="P956" s="17">
        <v>0.16804008272340501</v>
      </c>
      <c r="Q956" s="17">
        <v>0.13685339520825901</v>
      </c>
      <c r="R956" s="17"/>
      <c r="S956" s="17">
        <v>0.21369301644548999</v>
      </c>
      <c r="T956" s="17">
        <v>0.14440098667764401</v>
      </c>
      <c r="U956" s="17">
        <v>0.14959133054516199</v>
      </c>
      <c r="V956" s="17">
        <v>0.15473500079048499</v>
      </c>
      <c r="W956" s="17">
        <v>0.16172358656101199</v>
      </c>
      <c r="X956" s="17">
        <v>0.21247793003260801</v>
      </c>
      <c r="Y956" s="17">
        <v>0.14528521068616301</v>
      </c>
      <c r="Z956" s="17">
        <v>0.161433958136081</v>
      </c>
      <c r="AA956" s="17">
        <v>0.17923234195085699</v>
      </c>
      <c r="AB956" s="17">
        <v>0.119885371966204</v>
      </c>
      <c r="AC956" s="17">
        <v>0.122962085089458</v>
      </c>
      <c r="AD956" s="17">
        <v>0.12924749100480301</v>
      </c>
      <c r="AE956" s="17"/>
      <c r="AF956" s="17">
        <v>0.17680075432263301</v>
      </c>
      <c r="AG956" s="17">
        <v>0.14744638289584799</v>
      </c>
      <c r="AH956" s="17"/>
      <c r="AI956" s="17">
        <v>0.216649581647747</v>
      </c>
      <c r="AJ956" s="17">
        <v>0.13716054521654</v>
      </c>
      <c r="AK956" s="17"/>
      <c r="AL956" s="17">
        <v>0.22314872972445199</v>
      </c>
      <c r="AM956" s="17">
        <v>0.149843953707821</v>
      </c>
      <c r="AN956" s="17"/>
      <c r="AO956" s="17">
        <v>0.22630042486382801</v>
      </c>
      <c r="AP956" s="17">
        <v>0.15816467847701501</v>
      </c>
      <c r="AQ956" s="17"/>
      <c r="AR956" s="17">
        <v>0.35504085122089701</v>
      </c>
      <c r="AS956" s="17">
        <v>4.1542183622948203E-2</v>
      </c>
      <c r="AT956" s="17">
        <v>0.109039542680217</v>
      </c>
      <c r="AU956" s="17">
        <v>6.6675916426404596E-3</v>
      </c>
    </row>
    <row r="957" spans="2:47" x14ac:dyDescent="0.3">
      <c r="B957" t="s">
        <v>350</v>
      </c>
      <c r="C957" s="17">
        <v>0.42634945613383701</v>
      </c>
      <c r="D957" s="17">
        <v>0.39556719993152201</v>
      </c>
      <c r="E957" s="17">
        <v>0.455789353146349</v>
      </c>
      <c r="F957" s="17"/>
      <c r="G957" s="17">
        <v>0.42627519057857899</v>
      </c>
      <c r="H957" s="17">
        <v>0.48998530414984298</v>
      </c>
      <c r="I957" s="17">
        <v>0.47159244450738402</v>
      </c>
      <c r="J957" s="17">
        <v>0.44681198365258901</v>
      </c>
      <c r="K957" s="17">
        <v>0.39991691756032399</v>
      </c>
      <c r="L957" s="17">
        <v>0.339078828235157</v>
      </c>
      <c r="M957" s="17"/>
      <c r="N957" s="17">
        <v>0.41494092190203802</v>
      </c>
      <c r="O957" s="17">
        <v>0.440156214236893</v>
      </c>
      <c r="P957" s="17">
        <v>0.43685517290296799</v>
      </c>
      <c r="Q957" s="17">
        <v>0.41753359203301099</v>
      </c>
      <c r="R957" s="17"/>
      <c r="S957" s="17">
        <v>0.45924652810609301</v>
      </c>
      <c r="T957" s="17">
        <v>0.42648522098957697</v>
      </c>
      <c r="U957" s="17">
        <v>0.38477699072628602</v>
      </c>
      <c r="V957" s="17">
        <v>0.44088667913367302</v>
      </c>
      <c r="W957" s="17">
        <v>0.37914466061449498</v>
      </c>
      <c r="X957" s="17">
        <v>0.39365180540439099</v>
      </c>
      <c r="Y957" s="17">
        <v>0.45143035498544098</v>
      </c>
      <c r="Z957" s="17">
        <v>0.455248579872788</v>
      </c>
      <c r="AA957" s="17">
        <v>0.40543130853453102</v>
      </c>
      <c r="AB957" s="17">
        <v>0.46590128024367</v>
      </c>
      <c r="AC957" s="17">
        <v>0.38984472443387802</v>
      </c>
      <c r="AD957" s="17">
        <v>0.46123252257519598</v>
      </c>
      <c r="AE957" s="17"/>
      <c r="AF957" s="17">
        <v>0.42644332319908301</v>
      </c>
      <c r="AG957" s="17">
        <v>0.42830682478000298</v>
      </c>
      <c r="AH957" s="17"/>
      <c r="AI957" s="17">
        <v>0.430061925365324</v>
      </c>
      <c r="AJ957" s="17">
        <v>0.42449632027968798</v>
      </c>
      <c r="AK957" s="17"/>
      <c r="AL957" s="17">
        <v>0.39350182368361902</v>
      </c>
      <c r="AM957" s="17">
        <v>0.43395602358916402</v>
      </c>
      <c r="AN957" s="17"/>
      <c r="AO957" s="17">
        <v>0.39666924798737402</v>
      </c>
      <c r="AP957" s="17">
        <v>0.42893644246571899</v>
      </c>
      <c r="AQ957" s="17"/>
      <c r="AR957" s="17">
        <v>0.53337343283769501</v>
      </c>
      <c r="AS957" s="17">
        <v>0.35650164899255299</v>
      </c>
      <c r="AT957" s="17">
        <v>0.50952742000236595</v>
      </c>
      <c r="AU957" s="17">
        <v>0.10439492994973899</v>
      </c>
    </row>
    <row r="958" spans="2:47" x14ac:dyDescent="0.3">
      <c r="B958" t="s">
        <v>351</v>
      </c>
      <c r="C958" s="17">
        <v>0.24533157790618401</v>
      </c>
      <c r="D958" s="17">
        <v>0.25956341258614701</v>
      </c>
      <c r="E958" s="17">
        <v>0.231860866963637</v>
      </c>
      <c r="F958" s="17"/>
      <c r="G958" s="17">
        <v>0.18182062859025</v>
      </c>
      <c r="H958" s="17">
        <v>0.167936711933658</v>
      </c>
      <c r="I958" s="17">
        <v>0.22418491318912101</v>
      </c>
      <c r="J958" s="17">
        <v>0.26246164902382002</v>
      </c>
      <c r="K958" s="17">
        <v>0.29358991367422099</v>
      </c>
      <c r="L958" s="17">
        <v>0.32118241317149498</v>
      </c>
      <c r="M958" s="17"/>
      <c r="N958" s="17">
        <v>0.233538892432958</v>
      </c>
      <c r="O958" s="17">
        <v>0.24759178624553899</v>
      </c>
      <c r="P958" s="17">
        <v>0.23497886347987099</v>
      </c>
      <c r="Q958" s="17">
        <v>0.261381826734288</v>
      </c>
      <c r="R958" s="17"/>
      <c r="S958" s="17">
        <v>0.19345283540493999</v>
      </c>
      <c r="T958" s="17">
        <v>0.27044892794169301</v>
      </c>
      <c r="U958" s="17">
        <v>0.241215287944235</v>
      </c>
      <c r="V958" s="17">
        <v>0.24918919595219899</v>
      </c>
      <c r="W958" s="17">
        <v>0.285048187497003</v>
      </c>
      <c r="X958" s="17">
        <v>0.20615044404757901</v>
      </c>
      <c r="Y958" s="17">
        <v>0.21641885058105001</v>
      </c>
      <c r="Z958" s="17">
        <v>0.296429064611541</v>
      </c>
      <c r="AA958" s="17">
        <v>0.23787542241092899</v>
      </c>
      <c r="AB958" s="17">
        <v>0.254199197933556</v>
      </c>
      <c r="AC958" s="17">
        <v>0.30773418783052903</v>
      </c>
      <c r="AD958" s="17">
        <v>0.30844949941732003</v>
      </c>
      <c r="AE958" s="17"/>
      <c r="AF958" s="17">
        <v>0.24240012466614999</v>
      </c>
      <c r="AG958" s="17">
        <v>0.24823831430735899</v>
      </c>
      <c r="AH958" s="17"/>
      <c r="AI958" s="17">
        <v>0.220220809037353</v>
      </c>
      <c r="AJ958" s="17">
        <v>0.25786600262852399</v>
      </c>
      <c r="AK958" s="17"/>
      <c r="AL958" s="17">
        <v>0.228260025011085</v>
      </c>
      <c r="AM958" s="17">
        <v>0.249284858827131</v>
      </c>
      <c r="AN958" s="17"/>
      <c r="AO958" s="17">
        <v>0.24072636739560299</v>
      </c>
      <c r="AP958" s="17">
        <v>0.24573297726927201</v>
      </c>
      <c r="AQ958" s="17"/>
      <c r="AR958" s="17">
        <v>9.3730051391096497E-2</v>
      </c>
      <c r="AS958" s="17">
        <v>0.40266373907915498</v>
      </c>
      <c r="AT958" s="17">
        <v>0.22906886159964501</v>
      </c>
      <c r="AU958" s="17">
        <v>0.389166402990414</v>
      </c>
    </row>
    <row r="959" spans="2:47" x14ac:dyDescent="0.3">
      <c r="B959" t="s">
        <v>352</v>
      </c>
      <c r="C959" s="17">
        <v>0.13255617913762099</v>
      </c>
      <c r="D959" s="17">
        <v>0.14427320930183901</v>
      </c>
      <c r="E959" s="17">
        <v>0.121182383073706</v>
      </c>
      <c r="F959" s="17"/>
      <c r="G959" s="17">
        <v>9.2965267835070003E-2</v>
      </c>
      <c r="H959" s="17">
        <v>5.21715751345899E-2</v>
      </c>
      <c r="I959" s="17">
        <v>8.7457352804455296E-2</v>
      </c>
      <c r="J959" s="17">
        <v>0.119272280984522</v>
      </c>
      <c r="K959" s="17">
        <v>0.17973478933461601</v>
      </c>
      <c r="L959" s="17">
        <v>0.23984462038430401</v>
      </c>
      <c r="M959" s="17"/>
      <c r="N959" s="17">
        <v>0.13794508632799801</v>
      </c>
      <c r="O959" s="17">
        <v>0.120341487961229</v>
      </c>
      <c r="P959" s="17">
        <v>0.12448802139932701</v>
      </c>
      <c r="Q959" s="17">
        <v>0.14654048198126299</v>
      </c>
      <c r="R959" s="17"/>
      <c r="S959" s="17">
        <v>0.107035575945175</v>
      </c>
      <c r="T959" s="17">
        <v>0.135675212691899</v>
      </c>
      <c r="U959" s="17">
        <v>0.178029368752609</v>
      </c>
      <c r="V959" s="17">
        <v>0.121439583797361</v>
      </c>
      <c r="W959" s="17">
        <v>0.116972141714455</v>
      </c>
      <c r="X959" s="17">
        <v>0.14561673263823399</v>
      </c>
      <c r="Y959" s="17">
        <v>0.16534385038823601</v>
      </c>
      <c r="Z959" s="17">
        <v>6.6076932149692694E-2</v>
      </c>
      <c r="AA959" s="17">
        <v>0.12999123946301799</v>
      </c>
      <c r="AB959" s="17">
        <v>0.14870572672590501</v>
      </c>
      <c r="AC959" s="17">
        <v>0.13745361455000299</v>
      </c>
      <c r="AD959" s="17">
        <v>0.10107048700268099</v>
      </c>
      <c r="AE959" s="17"/>
      <c r="AF959" s="17">
        <v>0.126929429247678</v>
      </c>
      <c r="AG959" s="17">
        <v>0.14110871289653901</v>
      </c>
      <c r="AH959" s="17"/>
      <c r="AI959" s="17">
        <v>0.104425131736386</v>
      </c>
      <c r="AJ959" s="17">
        <v>0.14659822212934601</v>
      </c>
      <c r="AK959" s="17"/>
      <c r="AL959" s="17">
        <v>0.125049966883332</v>
      </c>
      <c r="AM959" s="17">
        <v>0.13429440212622801</v>
      </c>
      <c r="AN959" s="17"/>
      <c r="AO959" s="17">
        <v>0.10758507826684401</v>
      </c>
      <c r="AP959" s="17">
        <v>0.13473271025647299</v>
      </c>
      <c r="AQ959" s="17"/>
      <c r="AR959" s="17">
        <v>1.12874419982514E-2</v>
      </c>
      <c r="AS959" s="17">
        <v>0.17117272992830301</v>
      </c>
      <c r="AT959" s="17">
        <v>8.3965576674770698E-2</v>
      </c>
      <c r="AU959" s="17">
        <v>0.47203394389075998</v>
      </c>
    </row>
    <row r="960" spans="2:47" x14ac:dyDescent="0.3">
      <c r="B960" t="s">
        <v>79</v>
      </c>
      <c r="C960" s="17">
        <v>3.2135400865968299E-2</v>
      </c>
      <c r="D960" s="17">
        <v>3.3189036893869699E-2</v>
      </c>
      <c r="E960" s="17">
        <v>3.1231012824576201E-2</v>
      </c>
      <c r="F960" s="17"/>
      <c r="G960" s="17">
        <v>2.5252222381769E-2</v>
      </c>
      <c r="H960" s="17">
        <v>3.0904048550304299E-2</v>
      </c>
      <c r="I960" s="17">
        <v>4.5404949444633601E-2</v>
      </c>
      <c r="J960" s="17">
        <v>3.2079910966393399E-2</v>
      </c>
      <c r="K960" s="17">
        <v>2.69760629331245E-2</v>
      </c>
      <c r="L960" s="17">
        <v>3.0398157284627199E-2</v>
      </c>
      <c r="M960" s="17"/>
      <c r="N960" s="17">
        <v>1.98874891071304E-2</v>
      </c>
      <c r="O960" s="17">
        <v>3.7002077160315602E-2</v>
      </c>
      <c r="P960" s="17">
        <v>3.5637859494428402E-2</v>
      </c>
      <c r="Q960" s="17">
        <v>3.7690704043178501E-2</v>
      </c>
      <c r="R960" s="17"/>
      <c r="S960" s="17">
        <v>2.6572044098301401E-2</v>
      </c>
      <c r="T960" s="17">
        <v>2.2989651699186198E-2</v>
      </c>
      <c r="U960" s="17">
        <v>4.6387022031707602E-2</v>
      </c>
      <c r="V960" s="17">
        <v>3.3749540326281899E-2</v>
      </c>
      <c r="W960" s="17">
        <v>5.7111423613034402E-2</v>
      </c>
      <c r="X960" s="17">
        <v>4.2103087877187501E-2</v>
      </c>
      <c r="Y960" s="17">
        <v>2.15217333591106E-2</v>
      </c>
      <c r="Z960" s="17">
        <v>2.0811465229897502E-2</v>
      </c>
      <c r="AA960" s="17">
        <v>4.7469687640664698E-2</v>
      </c>
      <c r="AB960" s="17">
        <v>1.1308423130664399E-2</v>
      </c>
      <c r="AC960" s="17">
        <v>4.20053880961316E-2</v>
      </c>
      <c r="AD960" s="17">
        <v>0</v>
      </c>
      <c r="AE960" s="17"/>
      <c r="AF960" s="17">
        <v>2.7426368564455898E-2</v>
      </c>
      <c r="AG960" s="17">
        <v>3.48997651202506E-2</v>
      </c>
      <c r="AH960" s="17"/>
      <c r="AI960" s="17">
        <v>2.86425522131914E-2</v>
      </c>
      <c r="AJ960" s="17">
        <v>3.3878909745901603E-2</v>
      </c>
      <c r="AK960" s="17"/>
      <c r="AL960" s="17">
        <v>3.0039454697512201E-2</v>
      </c>
      <c r="AM960" s="17">
        <v>3.2620761749656203E-2</v>
      </c>
      <c r="AN960" s="17"/>
      <c r="AO960" s="17">
        <v>2.87188814863516E-2</v>
      </c>
      <c r="AP960" s="17">
        <v>3.2433191531521001E-2</v>
      </c>
      <c r="AQ960" s="17"/>
      <c r="AR960" s="17">
        <v>6.5682225520602901E-3</v>
      </c>
      <c r="AS960" s="17">
        <v>2.8119698377040599E-2</v>
      </c>
      <c r="AT960" s="17">
        <v>6.8398599043000496E-2</v>
      </c>
      <c r="AU960" s="17">
        <v>2.7737131526445601E-2</v>
      </c>
    </row>
    <row r="961" spans="2:47" x14ac:dyDescent="0.3"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  <c r="AB961" s="17"/>
      <c r="AC961" s="17"/>
      <c r="AD961" s="17"/>
      <c r="AE961" s="17"/>
      <c r="AF961" s="17"/>
      <c r="AG961" s="17"/>
      <c r="AH961" s="17"/>
      <c r="AI961" s="17"/>
      <c r="AJ961" s="17"/>
      <c r="AK961" s="17"/>
      <c r="AL961" s="17"/>
      <c r="AM961" s="17"/>
      <c r="AN961" s="17"/>
      <c r="AO961" s="17"/>
      <c r="AP961" s="17"/>
      <c r="AQ961" s="17"/>
      <c r="AR961" s="17"/>
      <c r="AS961" s="17"/>
      <c r="AT961" s="17"/>
      <c r="AU961" s="17"/>
    </row>
    <row r="962" spans="2:47" x14ac:dyDescent="0.3">
      <c r="B962" s="6" t="s">
        <v>375</v>
      </c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  <c r="AB962" s="17"/>
      <c r="AC962" s="17"/>
      <c r="AD962" s="17"/>
      <c r="AE962" s="17"/>
      <c r="AF962" s="17"/>
      <c r="AG962" s="17"/>
      <c r="AH962" s="17"/>
      <c r="AI962" s="17"/>
      <c r="AJ962" s="17"/>
      <c r="AK962" s="17"/>
      <c r="AL962" s="17"/>
      <c r="AM962" s="17"/>
      <c r="AN962" s="17"/>
      <c r="AO962" s="17"/>
      <c r="AP962" s="17"/>
      <c r="AQ962" s="17"/>
      <c r="AR962" s="17"/>
      <c r="AS962" s="17"/>
      <c r="AT962" s="17"/>
      <c r="AU962" s="17"/>
    </row>
    <row r="963" spans="2:47" x14ac:dyDescent="0.3">
      <c r="B963" s="24" t="s">
        <v>71</v>
      </c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  <c r="AB963" s="17"/>
      <c r="AC963" s="17"/>
      <c r="AD963" s="17"/>
      <c r="AE963" s="17"/>
      <c r="AF963" s="17"/>
      <c r="AG963" s="17"/>
      <c r="AH963" s="17"/>
      <c r="AI963" s="17"/>
      <c r="AJ963" s="17"/>
      <c r="AK963" s="17"/>
      <c r="AL963" s="17"/>
      <c r="AM963" s="17"/>
      <c r="AN963" s="17"/>
      <c r="AO963" s="17"/>
      <c r="AP963" s="17"/>
      <c r="AQ963" s="17"/>
      <c r="AR963" s="17"/>
      <c r="AS963" s="17"/>
      <c r="AT963" s="17"/>
      <c r="AU963" s="17"/>
    </row>
    <row r="964" spans="2:47" x14ac:dyDescent="0.3">
      <c r="B964" t="s">
        <v>349</v>
      </c>
      <c r="C964" s="17">
        <v>0.18616160126327599</v>
      </c>
      <c r="D964" s="17">
        <v>0.182849000659668</v>
      </c>
      <c r="E964" s="17">
        <v>0.188085659056002</v>
      </c>
      <c r="F964" s="17"/>
      <c r="G964" s="17">
        <v>0.27340263595999198</v>
      </c>
      <c r="H964" s="17">
        <v>0.31978582192384097</v>
      </c>
      <c r="I964" s="17">
        <v>0.21585389751544201</v>
      </c>
      <c r="J964" s="17">
        <v>0.157257991256917</v>
      </c>
      <c r="K964" s="17">
        <v>0.114713656869023</v>
      </c>
      <c r="L964" s="17">
        <v>6.7083692921503096E-2</v>
      </c>
      <c r="M964" s="17"/>
      <c r="N964" s="17">
        <v>0.18182394384418499</v>
      </c>
      <c r="O964" s="17">
        <v>0.1716452003026</v>
      </c>
      <c r="P964" s="17">
        <v>0.220098083998779</v>
      </c>
      <c r="Q964" s="17">
        <v>0.175894367819945</v>
      </c>
      <c r="R964" s="17"/>
      <c r="S964" s="17">
        <v>0.26101462808227499</v>
      </c>
      <c r="T964" s="17">
        <v>0.138164504701033</v>
      </c>
      <c r="U964" s="17">
        <v>0.188731162605802</v>
      </c>
      <c r="V964" s="17">
        <v>0.200653563841066</v>
      </c>
      <c r="W964" s="17">
        <v>0.224012914823909</v>
      </c>
      <c r="X964" s="17">
        <v>0.21118465704099701</v>
      </c>
      <c r="Y964" s="17">
        <v>0.16127664884967</v>
      </c>
      <c r="Z964" s="17">
        <v>0.13420633721339401</v>
      </c>
      <c r="AA964" s="17">
        <v>0.16792070046677099</v>
      </c>
      <c r="AB964" s="17">
        <v>0.15498525558819501</v>
      </c>
      <c r="AC964" s="17">
        <v>0.15281102142278399</v>
      </c>
      <c r="AD964" s="17">
        <v>0.18291238242081101</v>
      </c>
      <c r="AE964" s="17"/>
      <c r="AF964" s="17">
        <v>0.17488474093530801</v>
      </c>
      <c r="AG964" s="17">
        <v>0.20114021072607</v>
      </c>
      <c r="AH964" s="17"/>
      <c r="AI964" s="17">
        <v>0.23309446646204299</v>
      </c>
      <c r="AJ964" s="17">
        <v>0.16273434306538301</v>
      </c>
      <c r="AK964" s="17"/>
      <c r="AL964" s="17">
        <v>0.22429600814752901</v>
      </c>
      <c r="AM964" s="17">
        <v>0.17733076881976401</v>
      </c>
      <c r="AN964" s="17"/>
      <c r="AO964" s="17">
        <v>0.25434543653036601</v>
      </c>
      <c r="AP964" s="17">
        <v>0.18021856174613901</v>
      </c>
      <c r="AQ964" s="17"/>
      <c r="AR964" s="17">
        <v>0.41048131323278197</v>
      </c>
      <c r="AS964" s="17">
        <v>5.3705965080439302E-2</v>
      </c>
      <c r="AT964" s="17">
        <v>0.113052072116712</v>
      </c>
      <c r="AU964" s="17">
        <v>2.9691704622467701E-3</v>
      </c>
    </row>
    <row r="965" spans="2:47" x14ac:dyDescent="0.3">
      <c r="B965" t="s">
        <v>350</v>
      </c>
      <c r="C965" s="17">
        <v>0.40148853811641</v>
      </c>
      <c r="D965" s="17">
        <v>0.38294276049399401</v>
      </c>
      <c r="E965" s="17">
        <v>0.419755427062384</v>
      </c>
      <c r="F965" s="17"/>
      <c r="G965" s="17">
        <v>0.41261249160601499</v>
      </c>
      <c r="H965" s="17">
        <v>0.40140040928838</v>
      </c>
      <c r="I965" s="17">
        <v>0.45580459110888599</v>
      </c>
      <c r="J965" s="17">
        <v>0.45933862218101201</v>
      </c>
      <c r="K965" s="17">
        <v>0.36221050318500397</v>
      </c>
      <c r="L965" s="17">
        <v>0.32946008279473499</v>
      </c>
      <c r="M965" s="17"/>
      <c r="N965" s="17">
        <v>0.40678657621527298</v>
      </c>
      <c r="O965" s="17">
        <v>0.40897167313028698</v>
      </c>
      <c r="P965" s="17">
        <v>0.37425224338123497</v>
      </c>
      <c r="Q965" s="17">
        <v>0.412252716204143</v>
      </c>
      <c r="R965" s="17"/>
      <c r="S965" s="17">
        <v>0.39119924884128598</v>
      </c>
      <c r="T965" s="17">
        <v>0.396496585371168</v>
      </c>
      <c r="U965" s="17">
        <v>0.40837444009854801</v>
      </c>
      <c r="V965" s="17">
        <v>0.37535271470075698</v>
      </c>
      <c r="W965" s="17">
        <v>0.41649105540954601</v>
      </c>
      <c r="X965" s="17">
        <v>0.40827051718810398</v>
      </c>
      <c r="Y965" s="17">
        <v>0.41142542697995699</v>
      </c>
      <c r="Z965" s="17">
        <v>0.42584084498410302</v>
      </c>
      <c r="AA965" s="17">
        <v>0.441837695504112</v>
      </c>
      <c r="AB965" s="17">
        <v>0.42013886291144997</v>
      </c>
      <c r="AC965" s="17">
        <v>0.31907280773893898</v>
      </c>
      <c r="AD965" s="17">
        <v>0.35065394977581399</v>
      </c>
      <c r="AE965" s="17"/>
      <c r="AF965" s="17">
        <v>0.40318294732349202</v>
      </c>
      <c r="AG965" s="17">
        <v>0.401715328600108</v>
      </c>
      <c r="AH965" s="17"/>
      <c r="AI965" s="17">
        <v>0.39219235720453</v>
      </c>
      <c r="AJ965" s="17">
        <v>0.406128869141474</v>
      </c>
      <c r="AK965" s="17"/>
      <c r="AL965" s="17">
        <v>0.39264401751852701</v>
      </c>
      <c r="AM965" s="17">
        <v>0.40353667484710998</v>
      </c>
      <c r="AN965" s="17"/>
      <c r="AO965" s="17">
        <v>0.39239751081395602</v>
      </c>
      <c r="AP965" s="17">
        <v>0.402280930247158</v>
      </c>
      <c r="AQ965" s="17"/>
      <c r="AR965" s="17">
        <v>0.47937749587373601</v>
      </c>
      <c r="AS965" s="17">
        <v>0.38730919424035698</v>
      </c>
      <c r="AT965" s="17">
        <v>0.47090124192231902</v>
      </c>
      <c r="AU965" s="17">
        <v>8.5537688180531493E-2</v>
      </c>
    </row>
    <row r="966" spans="2:47" x14ac:dyDescent="0.3">
      <c r="B966" t="s">
        <v>351</v>
      </c>
      <c r="C966" s="17">
        <v>0.25628141227240198</v>
      </c>
      <c r="D966" s="17">
        <v>0.26216993453231402</v>
      </c>
      <c r="E966" s="17">
        <v>0.25151887164815001</v>
      </c>
      <c r="F966" s="17"/>
      <c r="G966" s="17">
        <v>0.20657561099260099</v>
      </c>
      <c r="H966" s="17">
        <v>0.174514669956887</v>
      </c>
      <c r="I966" s="17">
        <v>0.21393401928407599</v>
      </c>
      <c r="J966" s="17">
        <v>0.25232929899323903</v>
      </c>
      <c r="K966" s="17">
        <v>0.31512082912384898</v>
      </c>
      <c r="L966" s="17">
        <v>0.35378321229133702</v>
      </c>
      <c r="M966" s="17"/>
      <c r="N966" s="17">
        <v>0.27291029407616901</v>
      </c>
      <c r="O966" s="17">
        <v>0.25292510269553198</v>
      </c>
      <c r="P966" s="17">
        <v>0.26345918505223598</v>
      </c>
      <c r="Q966" s="17">
        <v>0.23665058566699501</v>
      </c>
      <c r="R966" s="17"/>
      <c r="S966" s="17">
        <v>0.222170067705975</v>
      </c>
      <c r="T966" s="17">
        <v>0.28578207476445899</v>
      </c>
      <c r="U966" s="17">
        <v>0.227163359416022</v>
      </c>
      <c r="V966" s="17">
        <v>0.28242821034862098</v>
      </c>
      <c r="W966" s="17">
        <v>0.214643439984538</v>
      </c>
      <c r="X966" s="17">
        <v>0.229358356108218</v>
      </c>
      <c r="Y966" s="17">
        <v>0.28348191099475101</v>
      </c>
      <c r="Z966" s="17">
        <v>0.32360251586969302</v>
      </c>
      <c r="AA966" s="17">
        <v>0.21692290428229699</v>
      </c>
      <c r="AB966" s="17">
        <v>0.26826169339302902</v>
      </c>
      <c r="AC966" s="17">
        <v>0.29782962078524999</v>
      </c>
      <c r="AD966" s="17">
        <v>0.34129781009563498</v>
      </c>
      <c r="AE966" s="17"/>
      <c r="AF966" s="17">
        <v>0.261667229916202</v>
      </c>
      <c r="AG966" s="17">
        <v>0.24936766286551901</v>
      </c>
      <c r="AH966" s="17"/>
      <c r="AI966" s="17">
        <v>0.24761589022685401</v>
      </c>
      <c r="AJ966" s="17">
        <v>0.26060694026905901</v>
      </c>
      <c r="AK966" s="17"/>
      <c r="AL966" s="17">
        <v>0.24809629064727001</v>
      </c>
      <c r="AM966" s="17">
        <v>0.25817685115573602</v>
      </c>
      <c r="AN966" s="17"/>
      <c r="AO966" s="17">
        <v>0.213330034074311</v>
      </c>
      <c r="AP966" s="17">
        <v>0.260025140341479</v>
      </c>
      <c r="AQ966" s="17"/>
      <c r="AR966" s="17">
        <v>9.4378873322642803E-2</v>
      </c>
      <c r="AS966" s="17">
        <v>0.39240195151940499</v>
      </c>
      <c r="AT966" s="17">
        <v>0.27865108871753802</v>
      </c>
      <c r="AU966" s="17">
        <v>0.382039664904336</v>
      </c>
    </row>
    <row r="967" spans="2:47" x14ac:dyDescent="0.3">
      <c r="B967" t="s">
        <v>352</v>
      </c>
      <c r="C967" s="17">
        <v>0.11945272419041</v>
      </c>
      <c r="D967" s="17">
        <v>0.13578221903343299</v>
      </c>
      <c r="E967" s="17">
        <v>0.103534509442339</v>
      </c>
      <c r="F967" s="17"/>
      <c r="G967" s="17">
        <v>8.2817084079357603E-2</v>
      </c>
      <c r="H967" s="17">
        <v>6.3152975921128604E-2</v>
      </c>
      <c r="I967" s="17">
        <v>7.6614680260234103E-2</v>
      </c>
      <c r="J967" s="17">
        <v>9.4751458925144097E-2</v>
      </c>
      <c r="K967" s="17">
        <v>0.16554392391843101</v>
      </c>
      <c r="L967" s="17">
        <v>0.21337792323115301</v>
      </c>
      <c r="M967" s="17"/>
      <c r="N967" s="17">
        <v>0.11019666019197601</v>
      </c>
      <c r="O967" s="17">
        <v>0.12592663606677401</v>
      </c>
      <c r="P967" s="17">
        <v>0.109245167348579</v>
      </c>
      <c r="Q967" s="17">
        <v>0.13173531067128799</v>
      </c>
      <c r="R967" s="17"/>
      <c r="S967" s="17">
        <v>9.1743391851711098E-2</v>
      </c>
      <c r="T967" s="17">
        <v>0.15395095282625401</v>
      </c>
      <c r="U967" s="17">
        <v>0.13371163653957299</v>
      </c>
      <c r="V967" s="17">
        <v>0.10866156026527</v>
      </c>
      <c r="W967" s="17">
        <v>0.117045128585613</v>
      </c>
      <c r="X967" s="17">
        <v>0.11409633244588201</v>
      </c>
      <c r="Y967" s="17">
        <v>0.11824804017136201</v>
      </c>
      <c r="Z967" s="17">
        <v>0.107524767430785</v>
      </c>
      <c r="AA967" s="17">
        <v>0.12271501854337601</v>
      </c>
      <c r="AB967" s="17">
        <v>0.110030414765715</v>
      </c>
      <c r="AC967" s="17">
        <v>0.15080775770328</v>
      </c>
      <c r="AD967" s="17">
        <v>9.8255271241418807E-2</v>
      </c>
      <c r="AE967" s="17"/>
      <c r="AF967" s="17">
        <v>0.12734249800179101</v>
      </c>
      <c r="AG967" s="17">
        <v>0.10943621412663</v>
      </c>
      <c r="AH967" s="17"/>
      <c r="AI967" s="17">
        <v>9.2605623097211404E-2</v>
      </c>
      <c r="AJ967" s="17">
        <v>0.13285386572548599</v>
      </c>
      <c r="AK967" s="17"/>
      <c r="AL967" s="17">
        <v>0.103216736669255</v>
      </c>
      <c r="AM967" s="17">
        <v>0.12321251218946</v>
      </c>
      <c r="AN967" s="17"/>
      <c r="AO967" s="17">
        <v>0.106608335072315</v>
      </c>
      <c r="AP967" s="17">
        <v>0.12057226684745399</v>
      </c>
      <c r="AQ967" s="17"/>
      <c r="AR967" s="17">
        <v>7.2702439673903501E-3</v>
      </c>
      <c r="AS967" s="17">
        <v>0.12920474568892701</v>
      </c>
      <c r="AT967" s="17">
        <v>6.3854848860908295E-2</v>
      </c>
      <c r="AU967" s="17">
        <v>0.50042172444740296</v>
      </c>
    </row>
    <row r="968" spans="2:47" x14ac:dyDescent="0.3">
      <c r="B968" t="s">
        <v>79</v>
      </c>
      <c r="C968" s="17">
        <v>3.6615724157501202E-2</v>
      </c>
      <c r="D968" s="17">
        <v>3.6256085280592001E-2</v>
      </c>
      <c r="E968" s="17">
        <v>3.7105532791124898E-2</v>
      </c>
      <c r="F968" s="17"/>
      <c r="G968" s="17">
        <v>2.4592177362035599E-2</v>
      </c>
      <c r="H968" s="17">
        <v>4.1146122909763397E-2</v>
      </c>
      <c r="I968" s="17">
        <v>3.7792811831362197E-2</v>
      </c>
      <c r="J968" s="17">
        <v>3.63226286436878E-2</v>
      </c>
      <c r="K968" s="17">
        <v>4.2411086903693197E-2</v>
      </c>
      <c r="L968" s="17">
        <v>3.6295088761271202E-2</v>
      </c>
      <c r="M968" s="17"/>
      <c r="N968" s="17">
        <v>2.8282525672396499E-2</v>
      </c>
      <c r="O968" s="17">
        <v>4.0531387804806703E-2</v>
      </c>
      <c r="P968" s="17">
        <v>3.2945320219171403E-2</v>
      </c>
      <c r="Q968" s="17">
        <v>4.3467019637630201E-2</v>
      </c>
      <c r="R968" s="17"/>
      <c r="S968" s="17">
        <v>3.3872663518752497E-2</v>
      </c>
      <c r="T968" s="17">
        <v>2.5605882337086699E-2</v>
      </c>
      <c r="U968" s="17">
        <v>4.2019401340054503E-2</v>
      </c>
      <c r="V968" s="17">
        <v>3.29039508442849E-2</v>
      </c>
      <c r="W968" s="17">
        <v>2.7807461196394E-2</v>
      </c>
      <c r="X968" s="17">
        <v>3.70901372167989E-2</v>
      </c>
      <c r="Y968" s="17">
        <v>2.55679730042606E-2</v>
      </c>
      <c r="Z968" s="17">
        <v>8.82553450202434E-3</v>
      </c>
      <c r="AA968" s="17">
        <v>5.0603681203443301E-2</v>
      </c>
      <c r="AB968" s="17">
        <v>4.6583773341611102E-2</v>
      </c>
      <c r="AC968" s="17">
        <v>7.9478792349746405E-2</v>
      </c>
      <c r="AD968" s="17">
        <v>2.68805864663221E-2</v>
      </c>
      <c r="AE968" s="17"/>
      <c r="AF968" s="17">
        <v>3.2922583823205898E-2</v>
      </c>
      <c r="AG968" s="17">
        <v>3.83405836816735E-2</v>
      </c>
      <c r="AH968" s="17"/>
      <c r="AI968" s="17">
        <v>3.4491663009361698E-2</v>
      </c>
      <c r="AJ968" s="17">
        <v>3.7675981798598303E-2</v>
      </c>
      <c r="AK968" s="17"/>
      <c r="AL968" s="17">
        <v>3.17469470174183E-2</v>
      </c>
      <c r="AM968" s="17">
        <v>3.7743192987929698E-2</v>
      </c>
      <c r="AN968" s="17"/>
      <c r="AO968" s="17">
        <v>3.3318683509052101E-2</v>
      </c>
      <c r="AP968" s="17">
        <v>3.6903100817769499E-2</v>
      </c>
      <c r="AQ968" s="17"/>
      <c r="AR968" s="17">
        <v>8.4920736034494303E-3</v>
      </c>
      <c r="AS968" s="17">
        <v>3.73781434708719E-2</v>
      </c>
      <c r="AT968" s="17">
        <v>7.3540748382523002E-2</v>
      </c>
      <c r="AU968" s="17">
        <v>2.90317520054835E-2</v>
      </c>
    </row>
    <row r="969" spans="2:47" x14ac:dyDescent="0.3"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  <c r="AB969" s="17"/>
      <c r="AC969" s="17"/>
      <c r="AD969" s="17"/>
      <c r="AE969" s="17"/>
      <c r="AF969" s="17"/>
      <c r="AG969" s="17"/>
      <c r="AH969" s="17"/>
      <c r="AI969" s="17"/>
      <c r="AJ969" s="17"/>
      <c r="AK969" s="17"/>
      <c r="AL969" s="17"/>
      <c r="AM969" s="17"/>
      <c r="AN969" s="17"/>
      <c r="AO969" s="17"/>
      <c r="AP969" s="17"/>
      <c r="AQ969" s="17"/>
      <c r="AR969" s="17"/>
      <c r="AS969" s="17"/>
      <c r="AT969" s="17"/>
      <c r="AU969" s="17"/>
    </row>
    <row r="970" spans="2:47" x14ac:dyDescent="0.3">
      <c r="B970" s="6" t="s">
        <v>376</v>
      </c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  <c r="AB970" s="17"/>
      <c r="AC970" s="17"/>
      <c r="AD970" s="17"/>
      <c r="AE970" s="17"/>
      <c r="AF970" s="17"/>
      <c r="AG970" s="17"/>
      <c r="AH970" s="17"/>
      <c r="AI970" s="17"/>
      <c r="AJ970" s="17"/>
      <c r="AK970" s="17"/>
      <c r="AL970" s="17"/>
      <c r="AM970" s="17"/>
      <c r="AN970" s="17"/>
      <c r="AO970" s="17"/>
      <c r="AP970" s="17"/>
      <c r="AQ970" s="17"/>
      <c r="AR970" s="17"/>
      <c r="AS970" s="17"/>
      <c r="AT970" s="17"/>
      <c r="AU970" s="17"/>
    </row>
    <row r="971" spans="2:47" x14ac:dyDescent="0.3">
      <c r="B971" s="24" t="s">
        <v>71</v>
      </c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  <c r="AB971" s="17"/>
      <c r="AC971" s="17"/>
      <c r="AD971" s="17"/>
      <c r="AE971" s="17"/>
      <c r="AF971" s="17"/>
      <c r="AG971" s="17"/>
      <c r="AH971" s="17"/>
      <c r="AI971" s="17"/>
      <c r="AJ971" s="17"/>
      <c r="AK971" s="17"/>
      <c r="AL971" s="17"/>
      <c r="AM971" s="17"/>
      <c r="AN971" s="17"/>
      <c r="AO971" s="17"/>
      <c r="AP971" s="17"/>
      <c r="AQ971" s="17"/>
      <c r="AR971" s="17"/>
      <c r="AS971" s="17"/>
      <c r="AT971" s="17"/>
      <c r="AU971" s="17"/>
    </row>
    <row r="972" spans="2:47" x14ac:dyDescent="0.3">
      <c r="B972" t="s">
        <v>349</v>
      </c>
      <c r="C972" s="17">
        <v>0.42132265175644801</v>
      </c>
      <c r="D972" s="17">
        <v>0.39584825174169003</v>
      </c>
      <c r="E972" s="17">
        <v>0.44596459838910901</v>
      </c>
      <c r="F972" s="17"/>
      <c r="G972" s="17">
        <v>0.43467901047996998</v>
      </c>
      <c r="H972" s="17">
        <v>0.46135137635314899</v>
      </c>
      <c r="I972" s="17">
        <v>0.45629861714688003</v>
      </c>
      <c r="J972" s="17">
        <v>0.46115030322788803</v>
      </c>
      <c r="K972" s="17">
        <v>0.411305006138803</v>
      </c>
      <c r="L972" s="17">
        <v>0.32600180109431598</v>
      </c>
      <c r="M972" s="17"/>
      <c r="N972" s="17">
        <v>0.41051766616325902</v>
      </c>
      <c r="O972" s="17">
        <v>0.43762342194076698</v>
      </c>
      <c r="P972" s="17">
        <v>0.41392244865297401</v>
      </c>
      <c r="Q972" s="17">
        <v>0.42512168928723298</v>
      </c>
      <c r="R972" s="17"/>
      <c r="S972" s="17">
        <v>0.44891645328104302</v>
      </c>
      <c r="T972" s="17">
        <v>0.39747019015209101</v>
      </c>
      <c r="U972" s="17">
        <v>0.434455929816007</v>
      </c>
      <c r="V972" s="17">
        <v>0.416919559610201</v>
      </c>
      <c r="W972" s="17">
        <v>0.452086539290811</v>
      </c>
      <c r="X972" s="17">
        <v>0.43184925283852998</v>
      </c>
      <c r="Y972" s="17">
        <v>0.40338684374673101</v>
      </c>
      <c r="Z972" s="17">
        <v>0.41649678868996198</v>
      </c>
      <c r="AA972" s="17">
        <v>0.38211112872407499</v>
      </c>
      <c r="AB972" s="17">
        <v>0.42736302735550502</v>
      </c>
      <c r="AC972" s="17">
        <v>0.47922898083448801</v>
      </c>
      <c r="AD972" s="17">
        <v>0.35425383405712102</v>
      </c>
      <c r="AE972" s="17"/>
      <c r="AF972" s="17">
        <v>0.41968142582892698</v>
      </c>
      <c r="AG972" s="17">
        <v>0.42565617068741601</v>
      </c>
      <c r="AH972" s="17"/>
      <c r="AI972" s="17">
        <v>0.45637318406899302</v>
      </c>
      <c r="AJ972" s="17">
        <v>0.403826641935143</v>
      </c>
      <c r="AK972" s="17"/>
      <c r="AL972" s="17">
        <v>0.45180253344273302</v>
      </c>
      <c r="AM972" s="17">
        <v>0.41426438731597398</v>
      </c>
      <c r="AN972" s="17"/>
      <c r="AO972" s="17">
        <v>0.434742686566924</v>
      </c>
      <c r="AP972" s="17">
        <v>0.420152934668995</v>
      </c>
      <c r="AQ972" s="17"/>
      <c r="AR972" s="17">
        <v>0.616606363946273</v>
      </c>
      <c r="AS972" s="17">
        <v>0.33674262481643402</v>
      </c>
      <c r="AT972" s="17">
        <v>0.39794746108176099</v>
      </c>
      <c r="AU972" s="17">
        <v>0.12498801289938199</v>
      </c>
    </row>
    <row r="973" spans="2:47" x14ac:dyDescent="0.3">
      <c r="B973" t="s">
        <v>350</v>
      </c>
      <c r="C973" s="17">
        <v>0.431042530833807</v>
      </c>
      <c r="D973" s="17">
        <v>0.43330821574948097</v>
      </c>
      <c r="E973" s="17">
        <v>0.42845404304681101</v>
      </c>
      <c r="F973" s="17"/>
      <c r="G973" s="17">
        <v>0.37565526969811702</v>
      </c>
      <c r="H973" s="17">
        <v>0.38661181064544098</v>
      </c>
      <c r="I973" s="17">
        <v>0.41556636529637597</v>
      </c>
      <c r="J973" s="17">
        <v>0.42269708909516002</v>
      </c>
      <c r="K973" s="17">
        <v>0.481041385676094</v>
      </c>
      <c r="L973" s="17">
        <v>0.48962999982664102</v>
      </c>
      <c r="M973" s="17"/>
      <c r="N973" s="17">
        <v>0.45624085268847397</v>
      </c>
      <c r="O973" s="17">
        <v>0.43675914057370901</v>
      </c>
      <c r="P973" s="17">
        <v>0.43842772781397099</v>
      </c>
      <c r="Q973" s="17">
        <v>0.38847494236672198</v>
      </c>
      <c r="R973" s="17"/>
      <c r="S973" s="17">
        <v>0.414507712635095</v>
      </c>
      <c r="T973" s="17">
        <v>0.44669619450982001</v>
      </c>
      <c r="U973" s="17">
        <v>0.40455645036860399</v>
      </c>
      <c r="V973" s="17">
        <v>0.45786817220816101</v>
      </c>
      <c r="W973" s="17">
        <v>0.35504616687489998</v>
      </c>
      <c r="X973" s="17">
        <v>0.41153586716548801</v>
      </c>
      <c r="Y973" s="17">
        <v>0.47527055717687799</v>
      </c>
      <c r="Z973" s="17">
        <v>0.47383804021797199</v>
      </c>
      <c r="AA973" s="17">
        <v>0.44317860891627497</v>
      </c>
      <c r="AB973" s="17">
        <v>0.40781483216411701</v>
      </c>
      <c r="AC973" s="17">
        <v>0.42253111819084599</v>
      </c>
      <c r="AD973" s="17">
        <v>0.53048455302043196</v>
      </c>
      <c r="AE973" s="17"/>
      <c r="AF973" s="17">
        <v>0.44678521789311598</v>
      </c>
      <c r="AG973" s="17">
        <v>0.412216880235385</v>
      </c>
      <c r="AH973" s="17"/>
      <c r="AI973" s="17">
        <v>0.42322629798757799</v>
      </c>
      <c r="AJ973" s="17">
        <v>0.43494412312415598</v>
      </c>
      <c r="AK973" s="17"/>
      <c r="AL973" s="17">
        <v>0.42434931361997003</v>
      </c>
      <c r="AM973" s="17">
        <v>0.43259248754095703</v>
      </c>
      <c r="AN973" s="17"/>
      <c r="AO973" s="17">
        <v>0.435586980962401</v>
      </c>
      <c r="AP973" s="17">
        <v>0.430646427467194</v>
      </c>
      <c r="AQ973" s="17"/>
      <c r="AR973" s="17">
        <v>0.34166374483749101</v>
      </c>
      <c r="AS973" s="17">
        <v>0.53460336712491596</v>
      </c>
      <c r="AT973" s="17">
        <v>0.49236741860599698</v>
      </c>
      <c r="AU973" s="17">
        <v>0.349462927049071</v>
      </c>
    </row>
    <row r="974" spans="2:47" x14ac:dyDescent="0.3">
      <c r="B974" t="s">
        <v>351</v>
      </c>
      <c r="C974" s="17">
        <v>8.96179238753195E-2</v>
      </c>
      <c r="D974" s="17">
        <v>0.106760309324512</v>
      </c>
      <c r="E974" s="17">
        <v>7.3254887071878397E-2</v>
      </c>
      <c r="F974" s="17"/>
      <c r="G974" s="17">
        <v>0.12490404444337599</v>
      </c>
      <c r="H974" s="17">
        <v>0.10346364780313</v>
      </c>
      <c r="I974" s="17">
        <v>6.8013709949965195E-2</v>
      </c>
      <c r="J974" s="17">
        <v>6.4144653542339294E-2</v>
      </c>
      <c r="K974" s="17">
        <v>6.1809912137026198E-2</v>
      </c>
      <c r="L974" s="17">
        <v>0.111845286302521</v>
      </c>
      <c r="M974" s="17"/>
      <c r="N974" s="17">
        <v>8.3168026544655896E-2</v>
      </c>
      <c r="O974" s="17">
        <v>7.9689790059953206E-2</v>
      </c>
      <c r="P974" s="17">
        <v>8.0955411668801797E-2</v>
      </c>
      <c r="Q974" s="17">
        <v>0.114975287459238</v>
      </c>
      <c r="R974" s="17"/>
      <c r="S974" s="17">
        <v>8.8313143989912399E-2</v>
      </c>
      <c r="T974" s="17">
        <v>0.105487420962508</v>
      </c>
      <c r="U974" s="17">
        <v>9.9811256002142204E-2</v>
      </c>
      <c r="V974" s="17">
        <v>8.7277666045240801E-2</v>
      </c>
      <c r="W974" s="17">
        <v>0.118070816635819</v>
      </c>
      <c r="X974" s="17">
        <v>8.6538114937838195E-2</v>
      </c>
      <c r="Y974" s="17">
        <v>6.3056667083513096E-2</v>
      </c>
      <c r="Z974" s="17">
        <v>8.6767998299069005E-2</v>
      </c>
      <c r="AA974" s="17">
        <v>9.2698823126875607E-2</v>
      </c>
      <c r="AB974" s="17">
        <v>9.4255089867494105E-2</v>
      </c>
      <c r="AC974" s="17">
        <v>3.9044168653553403E-2</v>
      </c>
      <c r="AD974" s="17">
        <v>8.3412447416795502E-2</v>
      </c>
      <c r="AE974" s="17"/>
      <c r="AF974" s="17">
        <v>8.0881548956534197E-2</v>
      </c>
      <c r="AG974" s="17">
        <v>9.9989686341356299E-2</v>
      </c>
      <c r="AH974" s="17"/>
      <c r="AI974" s="17">
        <v>8.1351394487140904E-2</v>
      </c>
      <c r="AJ974" s="17">
        <v>9.3744288578542806E-2</v>
      </c>
      <c r="AK974" s="17"/>
      <c r="AL974" s="17">
        <v>7.8301897608653706E-2</v>
      </c>
      <c r="AM974" s="17">
        <v>9.2238390274354404E-2</v>
      </c>
      <c r="AN974" s="17"/>
      <c r="AO974" s="17">
        <v>7.2995022793768002E-2</v>
      </c>
      <c r="AP974" s="17">
        <v>9.1066809195867099E-2</v>
      </c>
      <c r="AQ974" s="17"/>
      <c r="AR974" s="17">
        <v>3.5948841198319897E-2</v>
      </c>
      <c r="AS974" s="17">
        <v>9.3555561306081905E-2</v>
      </c>
      <c r="AT974" s="17">
        <v>6.1042668496103597E-2</v>
      </c>
      <c r="AU974" s="17">
        <v>0.27724975896814602</v>
      </c>
    </row>
    <row r="975" spans="2:47" x14ac:dyDescent="0.3">
      <c r="B975" t="s">
        <v>352</v>
      </c>
      <c r="C975" s="17">
        <v>3.6422996551566701E-2</v>
      </c>
      <c r="D975" s="17">
        <v>4.2501136647671599E-2</v>
      </c>
      <c r="E975" s="17">
        <v>3.0638876908755198E-2</v>
      </c>
      <c r="F975" s="17"/>
      <c r="G975" s="17">
        <v>4.9894319743179497E-2</v>
      </c>
      <c r="H975" s="17">
        <v>2.4372221527227199E-2</v>
      </c>
      <c r="I975" s="17">
        <v>3.1934857462646002E-2</v>
      </c>
      <c r="J975" s="17">
        <v>2.9448084521783598E-2</v>
      </c>
      <c r="K975" s="17">
        <v>2.93342171219894E-2</v>
      </c>
      <c r="L975" s="17">
        <v>5.1335134671229403E-2</v>
      </c>
      <c r="M975" s="17"/>
      <c r="N975" s="17">
        <v>3.3286472385012797E-2</v>
      </c>
      <c r="O975" s="17">
        <v>2.6183262968290901E-2</v>
      </c>
      <c r="P975" s="17">
        <v>4.5477908204823399E-2</v>
      </c>
      <c r="Q975" s="17">
        <v>4.3020761072530597E-2</v>
      </c>
      <c r="R975" s="17"/>
      <c r="S975" s="17">
        <v>2.8673849777949099E-2</v>
      </c>
      <c r="T975" s="17">
        <v>3.4628918502548803E-2</v>
      </c>
      <c r="U975" s="17">
        <v>3.0317243865411E-2</v>
      </c>
      <c r="V975" s="17">
        <v>2.6097707374752099E-2</v>
      </c>
      <c r="W975" s="17">
        <v>3.9019230042916297E-2</v>
      </c>
      <c r="X975" s="17">
        <v>4.3372068326736103E-2</v>
      </c>
      <c r="Y975" s="17">
        <v>4.1263040595447602E-2</v>
      </c>
      <c r="Z975" s="17">
        <v>9.7274821142533108E-3</v>
      </c>
      <c r="AA975" s="17">
        <v>5.1520786120028299E-2</v>
      </c>
      <c r="AB975" s="17">
        <v>5.9926272533189801E-2</v>
      </c>
      <c r="AC975" s="17">
        <v>1.5861352243516699E-2</v>
      </c>
      <c r="AD975" s="17">
        <v>3.1849165505652102E-2</v>
      </c>
      <c r="AE975" s="17"/>
      <c r="AF975" s="17">
        <v>3.4520543388295202E-2</v>
      </c>
      <c r="AG975" s="17">
        <v>3.9246625460662897E-2</v>
      </c>
      <c r="AH975" s="17"/>
      <c r="AI975" s="17">
        <v>1.7996301964309899E-2</v>
      </c>
      <c r="AJ975" s="17">
        <v>4.5620963264255701E-2</v>
      </c>
      <c r="AK975" s="17"/>
      <c r="AL975" s="17">
        <v>3.0293502675403101E-2</v>
      </c>
      <c r="AM975" s="17">
        <v>3.7842411138195302E-2</v>
      </c>
      <c r="AN975" s="17"/>
      <c r="AO975" s="17">
        <v>3.6885887702319299E-2</v>
      </c>
      <c r="AP975" s="17">
        <v>3.6382650032626002E-2</v>
      </c>
      <c r="AQ975" s="17"/>
      <c r="AR975" s="17">
        <v>3.66227573364817E-3</v>
      </c>
      <c r="AS975" s="17">
        <v>1.8009778052265699E-2</v>
      </c>
      <c r="AT975" s="17">
        <v>5.8716315848570998E-3</v>
      </c>
      <c r="AU975" s="17">
        <v>0.21413265463185299</v>
      </c>
    </row>
    <row r="976" spans="2:47" x14ac:dyDescent="0.3">
      <c r="B976" t="s">
        <v>79</v>
      </c>
      <c r="C976" s="17">
        <v>2.1593896982858601E-2</v>
      </c>
      <c r="D976" s="17">
        <v>2.1582086536645801E-2</v>
      </c>
      <c r="E976" s="17">
        <v>2.1687594583446001E-2</v>
      </c>
      <c r="F976" s="17"/>
      <c r="G976" s="17">
        <v>1.4867355635357101E-2</v>
      </c>
      <c r="H976" s="17">
        <v>2.4200943671052501E-2</v>
      </c>
      <c r="I976" s="17">
        <v>2.81864501441326E-2</v>
      </c>
      <c r="J976" s="17">
        <v>2.2559869612828898E-2</v>
      </c>
      <c r="K976" s="17">
        <v>1.6509478926087302E-2</v>
      </c>
      <c r="L976" s="17">
        <v>2.1187778105292002E-2</v>
      </c>
      <c r="M976" s="17"/>
      <c r="N976" s="17">
        <v>1.6786982218598399E-2</v>
      </c>
      <c r="O976" s="17">
        <v>1.97443844572796E-2</v>
      </c>
      <c r="P976" s="17">
        <v>2.1216503659430098E-2</v>
      </c>
      <c r="Q976" s="17">
        <v>2.8407319814276199E-2</v>
      </c>
      <c r="R976" s="17"/>
      <c r="S976" s="17">
        <v>1.9588840316E-2</v>
      </c>
      <c r="T976" s="17">
        <v>1.5717275873032899E-2</v>
      </c>
      <c r="U976" s="17">
        <v>3.08591199478357E-2</v>
      </c>
      <c r="V976" s="17">
        <v>1.1836894761645201E-2</v>
      </c>
      <c r="W976" s="17">
        <v>3.5777247155553901E-2</v>
      </c>
      <c r="X976" s="17">
        <v>2.6704696731407501E-2</v>
      </c>
      <c r="Y976" s="17">
        <v>1.7022891397429601E-2</v>
      </c>
      <c r="Z976" s="17">
        <v>1.31696906787434E-2</v>
      </c>
      <c r="AA976" s="17">
        <v>3.04906531127461E-2</v>
      </c>
      <c r="AB976" s="17">
        <v>1.0640778079694499E-2</v>
      </c>
      <c r="AC976" s="17">
        <v>4.3334380077596497E-2</v>
      </c>
      <c r="AD976" s="17">
        <v>0</v>
      </c>
      <c r="AE976" s="17"/>
      <c r="AF976" s="17">
        <v>1.81312639331269E-2</v>
      </c>
      <c r="AG976" s="17">
        <v>2.2890637275180599E-2</v>
      </c>
      <c r="AH976" s="17"/>
      <c r="AI976" s="17">
        <v>2.10528214919781E-2</v>
      </c>
      <c r="AJ976" s="17">
        <v>2.1863983097902301E-2</v>
      </c>
      <c r="AK976" s="17"/>
      <c r="AL976" s="17">
        <v>1.5252752653240701E-2</v>
      </c>
      <c r="AM976" s="17">
        <v>2.3062323730518499E-2</v>
      </c>
      <c r="AN976" s="17"/>
      <c r="AO976" s="17">
        <v>1.97894219745876E-2</v>
      </c>
      <c r="AP976" s="17">
        <v>2.17511786353182E-2</v>
      </c>
      <c r="AQ976" s="17"/>
      <c r="AR976" s="17">
        <v>2.1187742842678201E-3</v>
      </c>
      <c r="AS976" s="17">
        <v>1.7088668700301901E-2</v>
      </c>
      <c r="AT976" s="17">
        <v>4.2770820231281002E-2</v>
      </c>
      <c r="AU976" s="17">
        <v>3.4166646451547697E-2</v>
      </c>
    </row>
    <row r="977" spans="2:47" x14ac:dyDescent="0.3"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  <c r="AB977" s="17"/>
      <c r="AC977" s="17"/>
      <c r="AD977" s="17"/>
      <c r="AE977" s="17"/>
      <c r="AF977" s="17"/>
      <c r="AG977" s="17"/>
      <c r="AH977" s="17"/>
      <c r="AI977" s="17"/>
      <c r="AJ977" s="17"/>
      <c r="AK977" s="17"/>
      <c r="AL977" s="17"/>
      <c r="AM977" s="17"/>
      <c r="AN977" s="17"/>
      <c r="AO977" s="17"/>
      <c r="AP977" s="17"/>
      <c r="AQ977" s="17"/>
      <c r="AR977" s="17"/>
      <c r="AS977" s="17"/>
      <c r="AT977" s="17"/>
      <c r="AU977" s="17"/>
    </row>
    <row r="978" spans="2:47" x14ac:dyDescent="0.3">
      <c r="B978" s="6" t="s">
        <v>377</v>
      </c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  <c r="AB978" s="17"/>
      <c r="AC978" s="17"/>
      <c r="AD978" s="17"/>
      <c r="AE978" s="17"/>
      <c r="AF978" s="17"/>
      <c r="AG978" s="17"/>
      <c r="AH978" s="17"/>
      <c r="AI978" s="17"/>
      <c r="AJ978" s="17"/>
      <c r="AK978" s="17"/>
      <c r="AL978" s="17"/>
      <c r="AM978" s="17"/>
      <c r="AN978" s="17"/>
      <c r="AO978" s="17"/>
      <c r="AP978" s="17"/>
      <c r="AQ978" s="17"/>
      <c r="AR978" s="17"/>
      <c r="AS978" s="17"/>
      <c r="AT978" s="17"/>
      <c r="AU978" s="17"/>
    </row>
    <row r="979" spans="2:47" x14ac:dyDescent="0.3">
      <c r="B979" s="24" t="s">
        <v>71</v>
      </c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  <c r="AB979" s="17"/>
      <c r="AC979" s="17"/>
      <c r="AD979" s="17"/>
      <c r="AE979" s="17"/>
      <c r="AF979" s="17"/>
      <c r="AG979" s="17"/>
      <c r="AH979" s="17"/>
      <c r="AI979" s="17"/>
      <c r="AJ979" s="17"/>
      <c r="AK979" s="17"/>
      <c r="AL979" s="17"/>
      <c r="AM979" s="17"/>
      <c r="AN979" s="17"/>
      <c r="AO979" s="17"/>
      <c r="AP979" s="17"/>
      <c r="AQ979" s="17"/>
      <c r="AR979" s="17"/>
      <c r="AS979" s="17"/>
      <c r="AT979" s="17"/>
      <c r="AU979" s="17"/>
    </row>
    <row r="980" spans="2:47" x14ac:dyDescent="0.3">
      <c r="B980" t="s">
        <v>349</v>
      </c>
      <c r="C980" s="17">
        <v>0.19038239093815801</v>
      </c>
      <c r="D980" s="17">
        <v>0.199989627998402</v>
      </c>
      <c r="E980" s="17">
        <v>0.181745385878015</v>
      </c>
      <c r="F980" s="17"/>
      <c r="G980" s="17">
        <v>0.25310063128139298</v>
      </c>
      <c r="H980" s="17">
        <v>0.31333574779914702</v>
      </c>
      <c r="I980" s="17">
        <v>0.209479501297687</v>
      </c>
      <c r="J980" s="17">
        <v>0.16732787243293901</v>
      </c>
      <c r="K980" s="17">
        <v>0.13581454931988199</v>
      </c>
      <c r="L980" s="17">
        <v>8.87666685474989E-2</v>
      </c>
      <c r="M980" s="17"/>
      <c r="N980" s="17">
        <v>0.20565317909608199</v>
      </c>
      <c r="O980" s="17">
        <v>0.159754547127689</v>
      </c>
      <c r="P980" s="17">
        <v>0.226942532944858</v>
      </c>
      <c r="Q980" s="17">
        <v>0.17169974690186901</v>
      </c>
      <c r="R980" s="17"/>
      <c r="S980" s="17">
        <v>0.29200560384584401</v>
      </c>
      <c r="T980" s="17">
        <v>0.13707969828365599</v>
      </c>
      <c r="U980" s="17">
        <v>0.19317197735670599</v>
      </c>
      <c r="V980" s="17">
        <v>0.14520006175861899</v>
      </c>
      <c r="W980" s="17">
        <v>0.20810931008179201</v>
      </c>
      <c r="X980" s="17">
        <v>0.196776949462793</v>
      </c>
      <c r="Y980" s="17">
        <v>0.17097766664837799</v>
      </c>
      <c r="Z980" s="17">
        <v>0.20594108745720899</v>
      </c>
      <c r="AA980" s="17">
        <v>0.188443340836836</v>
      </c>
      <c r="AB980" s="17">
        <v>0.158978166704731</v>
      </c>
      <c r="AC980" s="17">
        <v>0.18413116571850299</v>
      </c>
      <c r="AD980" s="17">
        <v>0.15773122296799</v>
      </c>
      <c r="AE980" s="17"/>
      <c r="AF980" s="17">
        <v>0.192681288636467</v>
      </c>
      <c r="AG980" s="17">
        <v>0.18854932476524999</v>
      </c>
      <c r="AH980" s="17"/>
      <c r="AI980" s="17">
        <v>0.224951963413663</v>
      </c>
      <c r="AJ980" s="17">
        <v>0.173126459582923</v>
      </c>
      <c r="AK980" s="17"/>
      <c r="AL980" s="17">
        <v>0.217303275382456</v>
      </c>
      <c r="AM980" s="17">
        <v>0.18414828795393401</v>
      </c>
      <c r="AN980" s="17"/>
      <c r="AO980" s="17">
        <v>0.24471828868800299</v>
      </c>
      <c r="AP980" s="17">
        <v>0.185646365364626</v>
      </c>
      <c r="AQ980" s="17"/>
      <c r="AR980" s="17">
        <v>0.43277065548455401</v>
      </c>
      <c r="AS980" s="17">
        <v>0.10689624224783</v>
      </c>
      <c r="AT980" s="17">
        <v>5.5510843219863902E-2</v>
      </c>
      <c r="AU980" s="17">
        <v>6.1280353436279598E-3</v>
      </c>
    </row>
    <row r="981" spans="2:47" x14ac:dyDescent="0.3">
      <c r="B981" t="s">
        <v>350</v>
      </c>
      <c r="C981" s="17">
        <v>0.42712285906376302</v>
      </c>
      <c r="D981" s="17">
        <v>0.42124944412834398</v>
      </c>
      <c r="E981" s="17">
        <v>0.43308629159725798</v>
      </c>
      <c r="F981" s="17"/>
      <c r="G981" s="17">
        <v>0.43276134764348201</v>
      </c>
      <c r="H981" s="17">
        <v>0.419401775470089</v>
      </c>
      <c r="I981" s="17">
        <v>0.436481382657602</v>
      </c>
      <c r="J981" s="17">
        <v>0.46394178116350498</v>
      </c>
      <c r="K981" s="17">
        <v>0.41741528956669299</v>
      </c>
      <c r="L981" s="17">
        <v>0.39871777075560899</v>
      </c>
      <c r="M981" s="17"/>
      <c r="N981" s="17">
        <v>0.43006257353324401</v>
      </c>
      <c r="O981" s="17">
        <v>0.44684589573604</v>
      </c>
      <c r="P981" s="17">
        <v>0.40605300956592999</v>
      </c>
      <c r="Q981" s="17">
        <v>0.42351168270016198</v>
      </c>
      <c r="R981" s="17"/>
      <c r="S981" s="17">
        <v>0.42450033252171898</v>
      </c>
      <c r="T981" s="17">
        <v>0.45806050717372099</v>
      </c>
      <c r="U981" s="17">
        <v>0.36957416305726498</v>
      </c>
      <c r="V981" s="17">
        <v>0.46268326866909099</v>
      </c>
      <c r="W981" s="17">
        <v>0.41180989575896798</v>
      </c>
      <c r="X981" s="17">
        <v>0.44290316403263602</v>
      </c>
      <c r="Y981" s="17">
        <v>0.422885563250265</v>
      </c>
      <c r="Z981" s="17">
        <v>0.43718768437792599</v>
      </c>
      <c r="AA981" s="17">
        <v>0.42856260048151901</v>
      </c>
      <c r="AB981" s="17">
        <v>0.39942509518202401</v>
      </c>
      <c r="AC981" s="17">
        <v>0.41015806107759201</v>
      </c>
      <c r="AD981" s="17">
        <v>0.444523084958097</v>
      </c>
      <c r="AE981" s="17"/>
      <c r="AF981" s="17">
        <v>0.43653736559612899</v>
      </c>
      <c r="AG981" s="17">
        <v>0.41621896579879297</v>
      </c>
      <c r="AH981" s="17"/>
      <c r="AI981" s="17">
        <v>0.436180402035523</v>
      </c>
      <c r="AJ981" s="17">
        <v>0.42260164782001503</v>
      </c>
      <c r="AK981" s="17"/>
      <c r="AL981" s="17">
        <v>0.42188170536569303</v>
      </c>
      <c r="AM981" s="17">
        <v>0.42833655960088701</v>
      </c>
      <c r="AN981" s="17"/>
      <c r="AO981" s="17">
        <v>0.38915241284027202</v>
      </c>
      <c r="AP981" s="17">
        <v>0.43043243913513302</v>
      </c>
      <c r="AQ981" s="17"/>
      <c r="AR981" s="17">
        <v>0.51536126449333297</v>
      </c>
      <c r="AS981" s="17">
        <v>0.52870120690445299</v>
      </c>
      <c r="AT981" s="17">
        <v>0.400968196217795</v>
      </c>
      <c r="AU981" s="17">
        <v>8.4900506551373503E-2</v>
      </c>
    </row>
    <row r="982" spans="2:47" x14ac:dyDescent="0.3">
      <c r="B982" t="s">
        <v>351</v>
      </c>
      <c r="C982" s="17">
        <v>0.25582986359444299</v>
      </c>
      <c r="D982" s="17">
        <v>0.24347426703153999</v>
      </c>
      <c r="E982" s="17">
        <v>0.26728658320877402</v>
      </c>
      <c r="F982" s="17"/>
      <c r="G982" s="17">
        <v>0.21482356941485301</v>
      </c>
      <c r="H982" s="17">
        <v>0.184347283166717</v>
      </c>
      <c r="I982" s="17">
        <v>0.23760508566511199</v>
      </c>
      <c r="J982" s="17">
        <v>0.24401585950308799</v>
      </c>
      <c r="K982" s="17">
        <v>0.29375274397752399</v>
      </c>
      <c r="L982" s="17">
        <v>0.33998533190436703</v>
      </c>
      <c r="M982" s="17"/>
      <c r="N982" s="17">
        <v>0.26779923136165101</v>
      </c>
      <c r="O982" s="17">
        <v>0.26308126677068699</v>
      </c>
      <c r="P982" s="17">
        <v>0.24196053078888999</v>
      </c>
      <c r="Q982" s="17">
        <v>0.24606458506544199</v>
      </c>
      <c r="R982" s="17"/>
      <c r="S982" s="17">
        <v>0.189720144876633</v>
      </c>
      <c r="T982" s="17">
        <v>0.26907551835684002</v>
      </c>
      <c r="U982" s="17">
        <v>0.29381575597870502</v>
      </c>
      <c r="V982" s="17">
        <v>0.291920170948408</v>
      </c>
      <c r="W982" s="17">
        <v>0.25115966219118002</v>
      </c>
      <c r="X982" s="17">
        <v>0.22148887695463601</v>
      </c>
      <c r="Y982" s="17">
        <v>0.269296680325462</v>
      </c>
      <c r="Z982" s="17">
        <v>0.24991534141312199</v>
      </c>
      <c r="AA982" s="17">
        <v>0.236203551538748</v>
      </c>
      <c r="AB982" s="17">
        <v>0.30992016148743901</v>
      </c>
      <c r="AC982" s="17">
        <v>0.24894434411734301</v>
      </c>
      <c r="AD982" s="17">
        <v>0.30413056073933098</v>
      </c>
      <c r="AE982" s="17"/>
      <c r="AF982" s="17">
        <v>0.25294266399408599</v>
      </c>
      <c r="AG982" s="17">
        <v>0.25952087055199102</v>
      </c>
      <c r="AH982" s="17"/>
      <c r="AI982" s="17">
        <v>0.24041273631836199</v>
      </c>
      <c r="AJ982" s="17">
        <v>0.26352555870781103</v>
      </c>
      <c r="AK982" s="17"/>
      <c r="AL982" s="17">
        <v>0.25018188168632399</v>
      </c>
      <c r="AM982" s="17">
        <v>0.25713777385055298</v>
      </c>
      <c r="AN982" s="17"/>
      <c r="AO982" s="17">
        <v>0.26462560829298098</v>
      </c>
      <c r="AP982" s="17">
        <v>0.25506320888631001</v>
      </c>
      <c r="AQ982" s="17"/>
      <c r="AR982" s="17">
        <v>4.0555825392729998E-2</v>
      </c>
      <c r="AS982" s="17">
        <v>0.29073766153718</v>
      </c>
      <c r="AT982" s="17">
        <v>0.39143851915725397</v>
      </c>
      <c r="AU982" s="17">
        <v>0.45409332752676401</v>
      </c>
    </row>
    <row r="983" spans="2:47" x14ac:dyDescent="0.3">
      <c r="B983" t="s">
        <v>352</v>
      </c>
      <c r="C983" s="17">
        <v>9.0831663968279103E-2</v>
      </c>
      <c r="D983" s="17">
        <v>0.101226838612288</v>
      </c>
      <c r="E983" s="17">
        <v>8.0184068558511498E-2</v>
      </c>
      <c r="F983" s="17"/>
      <c r="G983" s="17">
        <v>7.3208574674218804E-2</v>
      </c>
      <c r="H983" s="17">
        <v>5.0087920756132401E-2</v>
      </c>
      <c r="I983" s="17">
        <v>7.2225561621275802E-2</v>
      </c>
      <c r="J983" s="17">
        <v>8.7828243265165806E-2</v>
      </c>
      <c r="K983" s="17">
        <v>0.11657233415066</v>
      </c>
      <c r="L983" s="17">
        <v>0.135893524268831</v>
      </c>
      <c r="M983" s="17"/>
      <c r="N983" s="17">
        <v>7.2625506007966495E-2</v>
      </c>
      <c r="O983" s="17">
        <v>8.26944896551952E-2</v>
      </c>
      <c r="P983" s="17">
        <v>9.2578871518154707E-2</v>
      </c>
      <c r="Q983" s="17">
        <v>0.11873436317133799</v>
      </c>
      <c r="R983" s="17"/>
      <c r="S983" s="17">
        <v>6.5969564103866105E-2</v>
      </c>
      <c r="T983" s="17">
        <v>0.110445216342825</v>
      </c>
      <c r="U983" s="17">
        <v>8.8865123793418599E-2</v>
      </c>
      <c r="V983" s="17">
        <v>7.06520102012312E-2</v>
      </c>
      <c r="W983" s="17">
        <v>8.9284904698750195E-2</v>
      </c>
      <c r="X983" s="17">
        <v>8.1195599392918996E-2</v>
      </c>
      <c r="Y983" s="17">
        <v>0.112584245981027</v>
      </c>
      <c r="Z983" s="17">
        <v>7.35257603417621E-2</v>
      </c>
      <c r="AA983" s="17">
        <v>0.11058128358434299</v>
      </c>
      <c r="AB983" s="17">
        <v>8.8562875311321093E-2</v>
      </c>
      <c r="AC983" s="17">
        <v>0.113958062330452</v>
      </c>
      <c r="AD983" s="17">
        <v>8.0902271096354395E-2</v>
      </c>
      <c r="AE983" s="17"/>
      <c r="AF983" s="17">
        <v>8.6941896934503299E-2</v>
      </c>
      <c r="AG983" s="17">
        <v>9.5705339735831396E-2</v>
      </c>
      <c r="AH983" s="17"/>
      <c r="AI983" s="17">
        <v>6.4914023348281197E-2</v>
      </c>
      <c r="AJ983" s="17">
        <v>0.10376885107828</v>
      </c>
      <c r="AK983" s="17"/>
      <c r="AL983" s="17">
        <v>6.9793558649550405E-2</v>
      </c>
      <c r="AM983" s="17">
        <v>9.57034844101851E-2</v>
      </c>
      <c r="AN983" s="17"/>
      <c r="AO983" s="17">
        <v>6.6530396034090597E-2</v>
      </c>
      <c r="AP983" s="17">
        <v>9.2949811108047495E-2</v>
      </c>
      <c r="AQ983" s="17"/>
      <c r="AR983" s="17">
        <v>3.2102719382543299E-3</v>
      </c>
      <c r="AS983" s="17">
        <v>3.7502771382211399E-2</v>
      </c>
      <c r="AT983" s="17">
        <v>7.7951167867196303E-2</v>
      </c>
      <c r="AU983" s="17">
        <v>0.42972933028527699</v>
      </c>
    </row>
    <row r="984" spans="2:47" x14ac:dyDescent="0.3">
      <c r="B984" t="s">
        <v>79</v>
      </c>
      <c r="C984" s="17">
        <v>3.5833222435357401E-2</v>
      </c>
      <c r="D984" s="17">
        <v>3.4059822229425898E-2</v>
      </c>
      <c r="E984" s="17">
        <v>3.76976707574413E-2</v>
      </c>
      <c r="F984" s="17"/>
      <c r="G984" s="17">
        <v>2.61058769860531E-2</v>
      </c>
      <c r="H984" s="17">
        <v>3.2827272807915198E-2</v>
      </c>
      <c r="I984" s="17">
        <v>4.4208468758323703E-2</v>
      </c>
      <c r="J984" s="17">
        <v>3.6886243635302803E-2</v>
      </c>
      <c r="K984" s="17">
        <v>3.6445082985241697E-2</v>
      </c>
      <c r="L984" s="17">
        <v>3.6636704523693997E-2</v>
      </c>
      <c r="M984" s="17"/>
      <c r="N984" s="17">
        <v>2.3859510001056201E-2</v>
      </c>
      <c r="O984" s="17">
        <v>4.7623800710388201E-2</v>
      </c>
      <c r="P984" s="17">
        <v>3.24650551821671E-2</v>
      </c>
      <c r="Q984" s="17">
        <v>3.9989622161189203E-2</v>
      </c>
      <c r="R984" s="17"/>
      <c r="S984" s="17">
        <v>2.7804354651938298E-2</v>
      </c>
      <c r="T984" s="17">
        <v>2.5339059842958402E-2</v>
      </c>
      <c r="U984" s="17">
        <v>5.4572979813905499E-2</v>
      </c>
      <c r="V984" s="17">
        <v>2.95444884226507E-2</v>
      </c>
      <c r="W984" s="17">
        <v>3.9636227269310001E-2</v>
      </c>
      <c r="X984" s="17">
        <v>5.7635410157016703E-2</v>
      </c>
      <c r="Y984" s="17">
        <v>2.4255843794867199E-2</v>
      </c>
      <c r="Z984" s="17">
        <v>3.34301264099797E-2</v>
      </c>
      <c r="AA984" s="17">
        <v>3.6209223558554202E-2</v>
      </c>
      <c r="AB984" s="17">
        <v>4.3113701314485803E-2</v>
      </c>
      <c r="AC984" s="17">
        <v>4.2808366756109703E-2</v>
      </c>
      <c r="AD984" s="17">
        <v>1.27128602382284E-2</v>
      </c>
      <c r="AE984" s="17"/>
      <c r="AF984" s="17">
        <v>3.08967848388149E-2</v>
      </c>
      <c r="AG984" s="17">
        <v>4.0005499148135698E-2</v>
      </c>
      <c r="AH984" s="17"/>
      <c r="AI984" s="17">
        <v>3.3540874884170097E-2</v>
      </c>
      <c r="AJ984" s="17">
        <v>3.6977482810971199E-2</v>
      </c>
      <c r="AK984" s="17"/>
      <c r="AL984" s="17">
        <v>4.0839578915976699E-2</v>
      </c>
      <c r="AM984" s="17">
        <v>3.4673894184441403E-2</v>
      </c>
      <c r="AN984" s="17"/>
      <c r="AO984" s="17">
        <v>3.4973294144653298E-2</v>
      </c>
      <c r="AP984" s="17">
        <v>3.5908175505884203E-2</v>
      </c>
      <c r="AQ984" s="17"/>
      <c r="AR984" s="17">
        <v>8.1019826911280408E-3</v>
      </c>
      <c r="AS984" s="17">
        <v>3.6162117928324598E-2</v>
      </c>
      <c r="AT984" s="17">
        <v>7.4131273537890896E-2</v>
      </c>
      <c r="AU984" s="17">
        <v>2.5148800292958101E-2</v>
      </c>
    </row>
    <row r="985" spans="2:47" x14ac:dyDescent="0.3"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  <c r="AB985" s="17"/>
      <c r="AC985" s="17"/>
      <c r="AD985" s="17"/>
      <c r="AE985" s="17"/>
      <c r="AF985" s="17"/>
      <c r="AG985" s="17"/>
      <c r="AH985" s="17"/>
      <c r="AI985" s="17"/>
      <c r="AJ985" s="17"/>
      <c r="AK985" s="17"/>
      <c r="AL985" s="17"/>
      <c r="AM985" s="17"/>
      <c r="AN985" s="17"/>
      <c r="AO985" s="17"/>
      <c r="AP985" s="17"/>
      <c r="AQ985" s="17"/>
      <c r="AR985" s="17"/>
      <c r="AS985" s="17"/>
      <c r="AT985" s="17"/>
      <c r="AU985" s="17"/>
    </row>
    <row r="986" spans="2:47" x14ac:dyDescent="0.3">
      <c r="B986" s="6" t="s">
        <v>378</v>
      </c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  <c r="AB986" s="17"/>
      <c r="AC986" s="17"/>
      <c r="AD986" s="17"/>
      <c r="AE986" s="17"/>
      <c r="AF986" s="17"/>
      <c r="AG986" s="17"/>
      <c r="AH986" s="17"/>
      <c r="AI986" s="17"/>
      <c r="AJ986" s="17"/>
      <c r="AK986" s="17"/>
      <c r="AL986" s="17"/>
      <c r="AM986" s="17"/>
      <c r="AN986" s="17"/>
      <c r="AO986" s="17"/>
      <c r="AP986" s="17"/>
      <c r="AQ986" s="17"/>
      <c r="AR986" s="17"/>
      <c r="AS986" s="17"/>
      <c r="AT986" s="17"/>
      <c r="AU986" s="17"/>
    </row>
    <row r="987" spans="2:47" x14ac:dyDescent="0.3">
      <c r="B987" s="24" t="s">
        <v>71</v>
      </c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  <c r="AB987" s="17"/>
      <c r="AC987" s="17"/>
      <c r="AD987" s="17"/>
      <c r="AE987" s="17"/>
      <c r="AF987" s="17"/>
      <c r="AG987" s="17"/>
      <c r="AH987" s="17"/>
      <c r="AI987" s="17"/>
      <c r="AJ987" s="17"/>
      <c r="AK987" s="17"/>
      <c r="AL987" s="17"/>
      <c r="AM987" s="17"/>
      <c r="AN987" s="17"/>
      <c r="AO987" s="17"/>
      <c r="AP987" s="17"/>
      <c r="AQ987" s="17"/>
      <c r="AR987" s="17"/>
      <c r="AS987" s="17"/>
      <c r="AT987" s="17"/>
      <c r="AU987" s="17"/>
    </row>
    <row r="988" spans="2:47" x14ac:dyDescent="0.3">
      <c r="B988" t="s">
        <v>349</v>
      </c>
      <c r="C988" s="17">
        <v>0.343792513359366</v>
      </c>
      <c r="D988" s="17">
        <v>0.30791950027192999</v>
      </c>
      <c r="E988" s="17">
        <v>0.37749833492839902</v>
      </c>
      <c r="F988" s="17"/>
      <c r="G988" s="17">
        <v>0.42793244890341797</v>
      </c>
      <c r="H988" s="17">
        <v>0.38504428833718901</v>
      </c>
      <c r="I988" s="17">
        <v>0.36487514944656702</v>
      </c>
      <c r="J988" s="17">
        <v>0.30838165740453599</v>
      </c>
      <c r="K988" s="17">
        <v>0.32300905598313101</v>
      </c>
      <c r="L988" s="17">
        <v>0.280109627598987</v>
      </c>
      <c r="M988" s="17"/>
      <c r="N988" s="17">
        <v>0.33471708725541599</v>
      </c>
      <c r="O988" s="17">
        <v>0.35919304235989702</v>
      </c>
      <c r="P988" s="17">
        <v>0.36302089054615899</v>
      </c>
      <c r="Q988" s="17">
        <v>0.32474185715485199</v>
      </c>
      <c r="R988" s="17"/>
      <c r="S988" s="17">
        <v>0.392436633756644</v>
      </c>
      <c r="T988" s="17">
        <v>0.30172502795432998</v>
      </c>
      <c r="U988" s="17">
        <v>0.31733534242609301</v>
      </c>
      <c r="V988" s="17">
        <v>0.37276779159714701</v>
      </c>
      <c r="W988" s="17">
        <v>0.33350319518550398</v>
      </c>
      <c r="X988" s="17">
        <v>0.35387112396591203</v>
      </c>
      <c r="Y988" s="17">
        <v>0.35528309476827602</v>
      </c>
      <c r="Z988" s="17">
        <v>0.31150108281446298</v>
      </c>
      <c r="AA988" s="17">
        <v>0.33400212851849997</v>
      </c>
      <c r="AB988" s="17">
        <v>0.30090830635865301</v>
      </c>
      <c r="AC988" s="17">
        <v>0.38458398950626899</v>
      </c>
      <c r="AD988" s="17">
        <v>0.385417118629588</v>
      </c>
      <c r="AE988" s="17"/>
      <c r="AF988" s="17">
        <v>0.35323737236145097</v>
      </c>
      <c r="AG988" s="17">
        <v>0.33402721813214498</v>
      </c>
      <c r="AH988" s="17"/>
      <c r="AI988" s="17">
        <v>0.37233015720840901</v>
      </c>
      <c r="AJ988" s="17">
        <v>0.32954751152579898</v>
      </c>
      <c r="AK988" s="17"/>
      <c r="AL988" s="17">
        <v>0.382766908076621</v>
      </c>
      <c r="AM988" s="17">
        <v>0.33476716387956301</v>
      </c>
      <c r="AN988" s="17"/>
      <c r="AO988" s="17">
        <v>0.36581584723405097</v>
      </c>
      <c r="AP988" s="17">
        <v>0.34187291551035098</v>
      </c>
      <c r="AQ988" s="17"/>
      <c r="AR988" s="17">
        <v>0.52904093209193503</v>
      </c>
      <c r="AS988" s="17">
        <v>0.242875226499286</v>
      </c>
      <c r="AT988" s="17">
        <v>0.32329033957769399</v>
      </c>
      <c r="AU988" s="17">
        <v>9.4832664429723101E-2</v>
      </c>
    </row>
    <row r="989" spans="2:47" x14ac:dyDescent="0.3">
      <c r="B989" t="s">
        <v>350</v>
      </c>
      <c r="C989" s="17">
        <v>0.491655419193053</v>
      </c>
      <c r="D989" s="17">
        <v>0.50334848567610002</v>
      </c>
      <c r="E989" s="17">
        <v>0.48088506889074201</v>
      </c>
      <c r="F989" s="17"/>
      <c r="G989" s="17">
        <v>0.37323782385895299</v>
      </c>
      <c r="H989" s="17">
        <v>0.47045876738810499</v>
      </c>
      <c r="I989" s="17">
        <v>0.46613587433553699</v>
      </c>
      <c r="J989" s="17">
        <v>0.55035213208976996</v>
      </c>
      <c r="K989" s="17">
        <v>0.51358258726026496</v>
      </c>
      <c r="L989" s="17">
        <v>0.54571140335970802</v>
      </c>
      <c r="M989" s="17"/>
      <c r="N989" s="17">
        <v>0.51256854552651598</v>
      </c>
      <c r="O989" s="17">
        <v>0.50025225963391595</v>
      </c>
      <c r="P989" s="17">
        <v>0.447945787420021</v>
      </c>
      <c r="Q989" s="17">
        <v>0.496516532189826</v>
      </c>
      <c r="R989" s="17"/>
      <c r="S989" s="17">
        <v>0.42484165783091199</v>
      </c>
      <c r="T989" s="17">
        <v>0.541897980797862</v>
      </c>
      <c r="U989" s="17">
        <v>0.494459677464481</v>
      </c>
      <c r="V989" s="17">
        <v>0.464692275486568</v>
      </c>
      <c r="W989" s="17">
        <v>0.48372521587431699</v>
      </c>
      <c r="X989" s="17">
        <v>0.50854389235257302</v>
      </c>
      <c r="Y989" s="17">
        <v>0.52751369871703002</v>
      </c>
      <c r="Z989" s="17">
        <v>0.54587007124118003</v>
      </c>
      <c r="AA989" s="17">
        <v>0.48387521018318702</v>
      </c>
      <c r="AB989" s="17">
        <v>0.54269623494678898</v>
      </c>
      <c r="AC989" s="17">
        <v>0.42711084096000301</v>
      </c>
      <c r="AD989" s="17">
        <v>0.44206283525046702</v>
      </c>
      <c r="AE989" s="17"/>
      <c r="AF989" s="17">
        <v>0.49453081466564203</v>
      </c>
      <c r="AG989" s="17">
        <v>0.48710194201653301</v>
      </c>
      <c r="AH989" s="17"/>
      <c r="AI989" s="17">
        <v>0.49573128207536399</v>
      </c>
      <c r="AJ989" s="17">
        <v>0.489620889834603</v>
      </c>
      <c r="AK989" s="17"/>
      <c r="AL989" s="17">
        <v>0.48341865545162899</v>
      </c>
      <c r="AM989" s="17">
        <v>0.49356281690604498</v>
      </c>
      <c r="AN989" s="17"/>
      <c r="AO989" s="17">
        <v>0.50074831820480004</v>
      </c>
      <c r="AP989" s="17">
        <v>0.49086286392037798</v>
      </c>
      <c r="AQ989" s="17"/>
      <c r="AR989" s="17">
        <v>0.42654597972596098</v>
      </c>
      <c r="AS989" s="17">
        <v>0.58605579361488802</v>
      </c>
      <c r="AT989" s="17">
        <v>0.53982381410095903</v>
      </c>
      <c r="AU989" s="17">
        <v>0.39228316041526701</v>
      </c>
    </row>
    <row r="990" spans="2:47" x14ac:dyDescent="0.3">
      <c r="B990" t="s">
        <v>351</v>
      </c>
      <c r="C990" s="17">
        <v>0.102883092941268</v>
      </c>
      <c r="D990" s="17">
        <v>0.11660416969402999</v>
      </c>
      <c r="E990" s="17">
        <v>8.9904386694869401E-2</v>
      </c>
      <c r="F990" s="17"/>
      <c r="G990" s="17">
        <v>0.13334209704149899</v>
      </c>
      <c r="H990" s="17">
        <v>8.5670254537697499E-2</v>
      </c>
      <c r="I990" s="17">
        <v>0.119530818040002</v>
      </c>
      <c r="J990" s="17">
        <v>7.9849822244149798E-2</v>
      </c>
      <c r="K990" s="17">
        <v>9.9949880391381807E-2</v>
      </c>
      <c r="L990" s="17">
        <v>0.10379552570893499</v>
      </c>
      <c r="M990" s="17"/>
      <c r="N990" s="17">
        <v>0.104621691063435</v>
      </c>
      <c r="O990" s="17">
        <v>8.6166549120263794E-2</v>
      </c>
      <c r="P990" s="17">
        <v>0.116444814582566</v>
      </c>
      <c r="Q990" s="17">
        <v>0.106257124119291</v>
      </c>
      <c r="R990" s="17"/>
      <c r="S990" s="17">
        <v>0.121767728873704</v>
      </c>
      <c r="T990" s="17">
        <v>0.10200251985395099</v>
      </c>
      <c r="U990" s="17">
        <v>0.10050063626772</v>
      </c>
      <c r="V990" s="17">
        <v>0.118859351027159</v>
      </c>
      <c r="W990" s="17">
        <v>0.116072185002107</v>
      </c>
      <c r="X990" s="17">
        <v>6.9815014477899298E-2</v>
      </c>
      <c r="Y990" s="17">
        <v>6.06302018854291E-2</v>
      </c>
      <c r="Z990" s="17">
        <v>8.1674361478540194E-2</v>
      </c>
      <c r="AA990" s="17">
        <v>0.111860146250763</v>
      </c>
      <c r="AB990" s="17">
        <v>0.100755412965134</v>
      </c>
      <c r="AC990" s="17">
        <v>0.106100849839425</v>
      </c>
      <c r="AD990" s="17">
        <v>0.15447386449595299</v>
      </c>
      <c r="AE990" s="17"/>
      <c r="AF990" s="17">
        <v>9.7522916989005295E-2</v>
      </c>
      <c r="AG990" s="17">
        <v>0.10914607968060901</v>
      </c>
      <c r="AH990" s="17"/>
      <c r="AI990" s="17">
        <v>8.3842848165132405E-2</v>
      </c>
      <c r="AJ990" s="17">
        <v>0.11238732262408101</v>
      </c>
      <c r="AK990" s="17"/>
      <c r="AL990" s="17">
        <v>8.81957890601619E-2</v>
      </c>
      <c r="AM990" s="17">
        <v>0.10628425032689801</v>
      </c>
      <c r="AN990" s="17"/>
      <c r="AO990" s="17">
        <v>7.5374720938685802E-2</v>
      </c>
      <c r="AP990" s="17">
        <v>0.105280777689024</v>
      </c>
      <c r="AQ990" s="17"/>
      <c r="AR990" s="17">
        <v>3.42684744926905E-2</v>
      </c>
      <c r="AS990" s="17">
        <v>0.12314866899030601</v>
      </c>
      <c r="AT990" s="17">
        <v>8.1157906073850497E-2</v>
      </c>
      <c r="AU990" s="17">
        <v>0.28567148699543399</v>
      </c>
    </row>
    <row r="991" spans="2:47" x14ac:dyDescent="0.3">
      <c r="B991" t="s">
        <v>352</v>
      </c>
      <c r="C991" s="17">
        <v>3.7603581425402897E-2</v>
      </c>
      <c r="D991" s="17">
        <v>4.7195310727283099E-2</v>
      </c>
      <c r="E991" s="17">
        <v>2.8400192261898001E-2</v>
      </c>
      <c r="F991" s="17"/>
      <c r="G991" s="17">
        <v>3.3631938000341401E-2</v>
      </c>
      <c r="H991" s="17">
        <v>3.2980245952140802E-2</v>
      </c>
      <c r="I991" s="17">
        <v>2.4157302671041901E-2</v>
      </c>
      <c r="J991" s="17">
        <v>3.5154485967820101E-2</v>
      </c>
      <c r="K991" s="17">
        <v>4.4867119656454103E-2</v>
      </c>
      <c r="L991" s="17">
        <v>5.2038028406781699E-2</v>
      </c>
      <c r="M991" s="17"/>
      <c r="N991" s="17">
        <v>2.6980544303240601E-2</v>
      </c>
      <c r="O991" s="17">
        <v>3.2077270986464797E-2</v>
      </c>
      <c r="P991" s="17">
        <v>4.82629917314224E-2</v>
      </c>
      <c r="Q991" s="17">
        <v>4.5103103680108898E-2</v>
      </c>
      <c r="R991" s="17"/>
      <c r="S991" s="17">
        <v>2.8508267767886099E-2</v>
      </c>
      <c r="T991" s="17">
        <v>3.3040940965037097E-2</v>
      </c>
      <c r="U991" s="17">
        <v>5.6845223893870603E-2</v>
      </c>
      <c r="V991" s="17">
        <v>3.1956562584975201E-2</v>
      </c>
      <c r="W991" s="17">
        <v>4.1057711494820501E-2</v>
      </c>
      <c r="X991" s="17">
        <v>3.84665961670849E-2</v>
      </c>
      <c r="Y991" s="17">
        <v>3.9156604661064902E-2</v>
      </c>
      <c r="Z991" s="17">
        <v>4.1033646880886503E-2</v>
      </c>
      <c r="AA991" s="17">
        <v>3.49469934361352E-2</v>
      </c>
      <c r="AB991" s="17">
        <v>4.2107931507893E-2</v>
      </c>
      <c r="AC991" s="17">
        <v>5.2154353691657301E-2</v>
      </c>
      <c r="AD991" s="17">
        <v>1.8046181623992401E-2</v>
      </c>
      <c r="AE991" s="17"/>
      <c r="AF991" s="17">
        <v>3.4417370539140499E-2</v>
      </c>
      <c r="AG991" s="17">
        <v>4.2142898724109201E-2</v>
      </c>
      <c r="AH991" s="17"/>
      <c r="AI991" s="17">
        <v>2.2548588038544599E-2</v>
      </c>
      <c r="AJ991" s="17">
        <v>4.5118511863759501E-2</v>
      </c>
      <c r="AK991" s="17"/>
      <c r="AL991" s="17">
        <v>2.68138531757087E-2</v>
      </c>
      <c r="AM991" s="17">
        <v>4.01021723323833E-2</v>
      </c>
      <c r="AN991" s="17"/>
      <c r="AO991" s="17">
        <v>2.2168370198712602E-2</v>
      </c>
      <c r="AP991" s="17">
        <v>3.8948945321643898E-2</v>
      </c>
      <c r="AQ991" s="17"/>
      <c r="AR991" s="17">
        <v>5.1456468622168303E-3</v>
      </c>
      <c r="AS991" s="17">
        <v>2.4234561015108499E-2</v>
      </c>
      <c r="AT991" s="17">
        <v>1.06843147286932E-2</v>
      </c>
      <c r="AU991" s="17">
        <v>0.19829442744903999</v>
      </c>
    </row>
    <row r="992" spans="2:47" x14ac:dyDescent="0.3">
      <c r="B992" t="s">
        <v>79</v>
      </c>
      <c r="C992" s="17">
        <v>2.4065393080909599E-2</v>
      </c>
      <c r="D992" s="17">
        <v>2.4932533630656398E-2</v>
      </c>
      <c r="E992" s="17">
        <v>2.3312017224091399E-2</v>
      </c>
      <c r="F992" s="17"/>
      <c r="G992" s="17">
        <v>3.1855692195788099E-2</v>
      </c>
      <c r="H992" s="17">
        <v>2.5846443784867799E-2</v>
      </c>
      <c r="I992" s="17">
        <v>2.5300855506852401E-2</v>
      </c>
      <c r="J992" s="17">
        <v>2.6261902293724101E-2</v>
      </c>
      <c r="K992" s="17">
        <v>1.85913567087688E-2</v>
      </c>
      <c r="L992" s="17">
        <v>1.83454149255875E-2</v>
      </c>
      <c r="M992" s="17"/>
      <c r="N992" s="17">
        <v>2.11121318513929E-2</v>
      </c>
      <c r="O992" s="17">
        <v>2.2310877899458601E-2</v>
      </c>
      <c r="P992" s="17">
        <v>2.4325515719831801E-2</v>
      </c>
      <c r="Q992" s="17">
        <v>2.7381382855921999E-2</v>
      </c>
      <c r="R992" s="17"/>
      <c r="S992" s="17">
        <v>3.24457117708545E-2</v>
      </c>
      <c r="T992" s="17">
        <v>2.1333530428820399E-2</v>
      </c>
      <c r="U992" s="17">
        <v>3.08591199478357E-2</v>
      </c>
      <c r="V992" s="17">
        <v>1.17240193041507E-2</v>
      </c>
      <c r="W992" s="17">
        <v>2.5641692443251301E-2</v>
      </c>
      <c r="X992" s="17">
        <v>2.9303373036531001E-2</v>
      </c>
      <c r="Y992" s="17">
        <v>1.7416399968199801E-2</v>
      </c>
      <c r="Z992" s="17">
        <v>1.9920837584930799E-2</v>
      </c>
      <c r="AA992" s="17">
        <v>3.5315521611415199E-2</v>
      </c>
      <c r="AB992" s="17">
        <v>1.35321142215311E-2</v>
      </c>
      <c r="AC992" s="17">
        <v>3.0049966002647002E-2</v>
      </c>
      <c r="AD992" s="17">
        <v>0</v>
      </c>
      <c r="AE992" s="17"/>
      <c r="AF992" s="17">
        <v>2.0291525444761999E-2</v>
      </c>
      <c r="AG992" s="17">
        <v>2.75818614466046E-2</v>
      </c>
      <c r="AH992" s="17"/>
      <c r="AI992" s="17">
        <v>2.5547124512550399E-2</v>
      </c>
      <c r="AJ992" s="17">
        <v>2.33257641517579E-2</v>
      </c>
      <c r="AK992" s="17"/>
      <c r="AL992" s="17">
        <v>1.8804794235879801E-2</v>
      </c>
      <c r="AM992" s="17">
        <v>2.5283596555110598E-2</v>
      </c>
      <c r="AN992" s="17"/>
      <c r="AO992" s="17">
        <v>3.58927434237509E-2</v>
      </c>
      <c r="AP992" s="17">
        <v>2.3034497558603002E-2</v>
      </c>
      <c r="AQ992" s="17"/>
      <c r="AR992" s="17">
        <v>4.9989668271967699E-3</v>
      </c>
      <c r="AS992" s="17">
        <v>2.36857498804116E-2</v>
      </c>
      <c r="AT992" s="17">
        <v>4.5043625518803102E-2</v>
      </c>
      <c r="AU992" s="17">
        <v>2.8918260710535701E-2</v>
      </c>
    </row>
    <row r="993" spans="2:47" x14ac:dyDescent="0.3"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  <c r="AB993" s="17"/>
      <c r="AC993" s="17"/>
      <c r="AD993" s="17"/>
      <c r="AE993" s="17"/>
      <c r="AF993" s="17"/>
      <c r="AG993" s="17"/>
      <c r="AH993" s="17"/>
      <c r="AI993" s="17"/>
      <c r="AJ993" s="17"/>
      <c r="AK993" s="17"/>
      <c r="AL993" s="17"/>
      <c r="AM993" s="17"/>
      <c r="AN993" s="17"/>
      <c r="AO993" s="17"/>
      <c r="AP993" s="17"/>
      <c r="AQ993" s="17"/>
      <c r="AR993" s="17"/>
      <c r="AS993" s="17"/>
      <c r="AT993" s="17"/>
      <c r="AU993" s="17"/>
    </row>
    <row r="994" spans="2:47" x14ac:dyDescent="0.3">
      <c r="B994" s="6" t="s">
        <v>379</v>
      </c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  <c r="AB994" s="17"/>
      <c r="AC994" s="17"/>
      <c r="AD994" s="17"/>
      <c r="AE994" s="17"/>
      <c r="AF994" s="17"/>
      <c r="AG994" s="17"/>
      <c r="AH994" s="17"/>
      <c r="AI994" s="17"/>
      <c r="AJ994" s="17"/>
      <c r="AK994" s="17"/>
      <c r="AL994" s="17"/>
      <c r="AM994" s="17"/>
      <c r="AN994" s="17"/>
      <c r="AO994" s="17"/>
      <c r="AP994" s="17"/>
      <c r="AQ994" s="17"/>
      <c r="AR994" s="17"/>
      <c r="AS994" s="17"/>
      <c r="AT994" s="17"/>
      <c r="AU994" s="17"/>
    </row>
    <row r="995" spans="2:47" x14ac:dyDescent="0.3">
      <c r="B995" s="24" t="s">
        <v>71</v>
      </c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  <c r="AB995" s="17"/>
      <c r="AC995" s="17"/>
      <c r="AD995" s="17"/>
      <c r="AE995" s="17"/>
      <c r="AF995" s="17"/>
      <c r="AG995" s="17"/>
      <c r="AH995" s="17"/>
      <c r="AI995" s="17"/>
      <c r="AJ995" s="17"/>
      <c r="AK995" s="17"/>
      <c r="AL995" s="17"/>
      <c r="AM995" s="17"/>
      <c r="AN995" s="17"/>
      <c r="AO995" s="17"/>
      <c r="AP995" s="17"/>
      <c r="AQ995" s="17"/>
      <c r="AR995" s="17"/>
      <c r="AS995" s="17"/>
      <c r="AT995" s="17"/>
      <c r="AU995" s="17"/>
    </row>
    <row r="996" spans="2:47" x14ac:dyDescent="0.3">
      <c r="B996" t="s">
        <v>349</v>
      </c>
      <c r="C996" s="17">
        <v>0.22294755320816301</v>
      </c>
      <c r="D996" s="17">
        <v>0.20003361954778701</v>
      </c>
      <c r="E996" s="17">
        <v>0.24436236987319401</v>
      </c>
      <c r="F996" s="17"/>
      <c r="G996" s="17">
        <v>0.26870459229261801</v>
      </c>
      <c r="H996" s="17">
        <v>0.26671469888500199</v>
      </c>
      <c r="I996" s="17">
        <v>0.25394617863930502</v>
      </c>
      <c r="J996" s="17">
        <v>0.22570155576822201</v>
      </c>
      <c r="K996" s="17">
        <v>0.21336013851187399</v>
      </c>
      <c r="L996" s="17">
        <v>0.13614092019889501</v>
      </c>
      <c r="M996" s="17"/>
      <c r="N996" s="17">
        <v>0.21305309351089899</v>
      </c>
      <c r="O996" s="17">
        <v>0.220933259519111</v>
      </c>
      <c r="P996" s="17">
        <v>0.238787468159641</v>
      </c>
      <c r="Q996" s="17">
        <v>0.22226580946114299</v>
      </c>
      <c r="R996" s="17"/>
      <c r="S996" s="17">
        <v>0.24509895574360599</v>
      </c>
      <c r="T996" s="17">
        <v>0.218307084673698</v>
      </c>
      <c r="U996" s="17">
        <v>0.22122666962878801</v>
      </c>
      <c r="V996" s="17">
        <v>0.20823391079928399</v>
      </c>
      <c r="W996" s="17">
        <v>0.238342771007687</v>
      </c>
      <c r="X996" s="17">
        <v>0.25282075663605103</v>
      </c>
      <c r="Y996" s="17">
        <v>0.216965746276581</v>
      </c>
      <c r="Z996" s="17">
        <v>0.196610085980778</v>
      </c>
      <c r="AA996" s="17">
        <v>0.21624612062550999</v>
      </c>
      <c r="AB996" s="17">
        <v>0.210691970651053</v>
      </c>
      <c r="AC996" s="17">
        <v>0.22399810741927001</v>
      </c>
      <c r="AD996" s="17">
        <v>0.17360855523509899</v>
      </c>
      <c r="AE996" s="17"/>
      <c r="AF996" s="17">
        <v>0.22727648315973101</v>
      </c>
      <c r="AG996" s="17">
        <v>0.21796955178444699</v>
      </c>
      <c r="AH996" s="17"/>
      <c r="AI996" s="17">
        <v>0.246881172752312</v>
      </c>
      <c r="AJ996" s="17">
        <v>0.211000720593187</v>
      </c>
      <c r="AK996" s="17"/>
      <c r="AL996" s="17">
        <v>0.23759695651756699</v>
      </c>
      <c r="AM996" s="17">
        <v>0.21955517250546999</v>
      </c>
      <c r="AN996" s="17"/>
      <c r="AO996" s="17">
        <v>0.25263374974276998</v>
      </c>
      <c r="AP996" s="17">
        <v>0.220360044916387</v>
      </c>
      <c r="AQ996" s="17"/>
      <c r="AR996" s="17">
        <v>0.37827625703652401</v>
      </c>
      <c r="AS996" s="17">
        <v>1.6328671131933099E-2</v>
      </c>
      <c r="AT996" s="17">
        <v>0.29326967035544999</v>
      </c>
      <c r="AU996" s="17">
        <v>4.19996597864392E-2</v>
      </c>
    </row>
    <row r="997" spans="2:47" x14ac:dyDescent="0.3">
      <c r="B997" t="s">
        <v>350</v>
      </c>
      <c r="C997" s="17">
        <v>0.390828803743831</v>
      </c>
      <c r="D997" s="17">
        <v>0.37684430056587698</v>
      </c>
      <c r="E997" s="17">
        <v>0.404292426759359</v>
      </c>
      <c r="F997" s="17"/>
      <c r="G997" s="17">
        <v>0.44794667480760902</v>
      </c>
      <c r="H997" s="17">
        <v>0.46642862078797498</v>
      </c>
      <c r="I997" s="17">
        <v>0.42423172165948397</v>
      </c>
      <c r="J997" s="17">
        <v>0.39396179779080498</v>
      </c>
      <c r="K997" s="17">
        <v>0.34517381960743199</v>
      </c>
      <c r="L997" s="17">
        <v>0.29254209850865598</v>
      </c>
      <c r="M997" s="17"/>
      <c r="N997" s="17">
        <v>0.38129140294082398</v>
      </c>
      <c r="O997" s="17">
        <v>0.38235628543023298</v>
      </c>
      <c r="P997" s="17">
        <v>0.43273659808008902</v>
      </c>
      <c r="Q997" s="17">
        <v>0.37490249721239199</v>
      </c>
      <c r="R997" s="17"/>
      <c r="S997" s="17">
        <v>0.435887941246282</v>
      </c>
      <c r="T997" s="17">
        <v>0.34810700459097499</v>
      </c>
      <c r="U997" s="17">
        <v>0.330843342711303</v>
      </c>
      <c r="V997" s="17">
        <v>0.42052280586044</v>
      </c>
      <c r="W997" s="17">
        <v>0.37736961428665899</v>
      </c>
      <c r="X997" s="17">
        <v>0.38485299461455502</v>
      </c>
      <c r="Y997" s="17">
        <v>0.39109407784595202</v>
      </c>
      <c r="Z997" s="17">
        <v>0.409231198006622</v>
      </c>
      <c r="AA997" s="17">
        <v>0.38204562561598698</v>
      </c>
      <c r="AB997" s="17">
        <v>0.39902280017559399</v>
      </c>
      <c r="AC997" s="17">
        <v>0.407003003371183</v>
      </c>
      <c r="AD997" s="17">
        <v>0.44158692612089001</v>
      </c>
      <c r="AE997" s="17"/>
      <c r="AF997" s="17">
        <v>0.38138796182040902</v>
      </c>
      <c r="AG997" s="17">
        <v>0.406089121920087</v>
      </c>
      <c r="AH997" s="17"/>
      <c r="AI997" s="17">
        <v>0.41910733334920902</v>
      </c>
      <c r="AJ997" s="17">
        <v>0.37671314275198198</v>
      </c>
      <c r="AK997" s="17"/>
      <c r="AL997" s="17">
        <v>0.41873268938518399</v>
      </c>
      <c r="AM997" s="17">
        <v>0.38436706593918601</v>
      </c>
      <c r="AN997" s="17"/>
      <c r="AO997" s="17">
        <v>0.39335174939066098</v>
      </c>
      <c r="AP997" s="17">
        <v>0.39060889875286098</v>
      </c>
      <c r="AQ997" s="17"/>
      <c r="AR997" s="17">
        <v>0.51539877615875196</v>
      </c>
      <c r="AS997" s="17">
        <v>0.153897905203081</v>
      </c>
      <c r="AT997" s="17">
        <v>0.53700899409803304</v>
      </c>
      <c r="AU997" s="17">
        <v>0.181319513430406</v>
      </c>
    </row>
    <row r="998" spans="2:47" x14ac:dyDescent="0.3">
      <c r="B998" t="s">
        <v>351</v>
      </c>
      <c r="C998" s="17">
        <v>0.220997968587023</v>
      </c>
      <c r="D998" s="17">
        <v>0.241382458939291</v>
      </c>
      <c r="E998" s="17">
        <v>0.201975761517278</v>
      </c>
      <c r="F998" s="17"/>
      <c r="G998" s="17">
        <v>0.19108781244120401</v>
      </c>
      <c r="H998" s="17">
        <v>0.165628740946307</v>
      </c>
      <c r="I998" s="17">
        <v>0.19226408578266499</v>
      </c>
      <c r="J998" s="17">
        <v>0.24031926087938901</v>
      </c>
      <c r="K998" s="17">
        <v>0.25417081357888699</v>
      </c>
      <c r="L998" s="17">
        <v>0.27123145201444498</v>
      </c>
      <c r="M998" s="17"/>
      <c r="N998" s="17">
        <v>0.230964428869955</v>
      </c>
      <c r="O998" s="17">
        <v>0.227414398351205</v>
      </c>
      <c r="P998" s="17">
        <v>0.20098555210267299</v>
      </c>
      <c r="Q998" s="17">
        <v>0.22021561668907899</v>
      </c>
      <c r="R998" s="17"/>
      <c r="S998" s="17">
        <v>0.19316809614771899</v>
      </c>
      <c r="T998" s="17">
        <v>0.240015747533185</v>
      </c>
      <c r="U998" s="17">
        <v>0.23588241095700799</v>
      </c>
      <c r="V998" s="17">
        <v>0.23502627470177401</v>
      </c>
      <c r="W998" s="17">
        <v>0.22681316124294801</v>
      </c>
      <c r="X998" s="17">
        <v>0.19678375950756799</v>
      </c>
      <c r="Y998" s="17">
        <v>0.21066731842870601</v>
      </c>
      <c r="Z998" s="17">
        <v>0.24865776073014101</v>
      </c>
      <c r="AA998" s="17">
        <v>0.220365588406124</v>
      </c>
      <c r="AB998" s="17">
        <v>0.22972095378530499</v>
      </c>
      <c r="AC998" s="17">
        <v>0.201958285888688</v>
      </c>
      <c r="AD998" s="17">
        <v>0.244252235366552</v>
      </c>
      <c r="AE998" s="17"/>
      <c r="AF998" s="17">
        <v>0.22300874375372201</v>
      </c>
      <c r="AG998" s="17">
        <v>0.21663305674168001</v>
      </c>
      <c r="AH998" s="17"/>
      <c r="AI998" s="17">
        <v>0.19727375218630699</v>
      </c>
      <c r="AJ998" s="17">
        <v>0.23284027441703001</v>
      </c>
      <c r="AK998" s="17"/>
      <c r="AL998" s="17">
        <v>0.199112681426105</v>
      </c>
      <c r="AM998" s="17">
        <v>0.22606597199095299</v>
      </c>
      <c r="AN998" s="17"/>
      <c r="AO998" s="17">
        <v>0.20730126627570999</v>
      </c>
      <c r="AP998" s="17">
        <v>0.22219180056745899</v>
      </c>
      <c r="AQ998" s="17"/>
      <c r="AR998" s="17">
        <v>8.47531644362014E-2</v>
      </c>
      <c r="AS998" s="17">
        <v>0.48848468194571798</v>
      </c>
      <c r="AT998" s="17">
        <v>0.103473488324511</v>
      </c>
      <c r="AU998" s="17">
        <v>0.34749631016123</v>
      </c>
    </row>
    <row r="999" spans="2:47" x14ac:dyDescent="0.3">
      <c r="B999" t="s">
        <v>352</v>
      </c>
      <c r="C999" s="17">
        <v>0.13848540995775499</v>
      </c>
      <c r="D999" s="17">
        <v>0.155174084531921</v>
      </c>
      <c r="E999" s="17">
        <v>0.122357139432034</v>
      </c>
      <c r="F999" s="17"/>
      <c r="G999" s="17">
        <v>6.7108622525550499E-2</v>
      </c>
      <c r="H999" s="17">
        <v>6.4383603155503996E-2</v>
      </c>
      <c r="I999" s="17">
        <v>9.5453338916900193E-2</v>
      </c>
      <c r="J999" s="17">
        <v>0.114519895218386</v>
      </c>
      <c r="K999" s="17">
        <v>0.165089638558547</v>
      </c>
      <c r="L999" s="17">
        <v>0.282441231519449</v>
      </c>
      <c r="M999" s="17"/>
      <c r="N999" s="17">
        <v>0.15572057121840699</v>
      </c>
      <c r="O999" s="17">
        <v>0.141793994926282</v>
      </c>
      <c r="P999" s="17">
        <v>0.109400853233117</v>
      </c>
      <c r="Q999" s="17">
        <v>0.140281380200734</v>
      </c>
      <c r="R999" s="17"/>
      <c r="S999" s="17">
        <v>0.10189952439649801</v>
      </c>
      <c r="T999" s="17">
        <v>0.172630710279111</v>
      </c>
      <c r="U999" s="17">
        <v>0.172958832295495</v>
      </c>
      <c r="V999" s="17">
        <v>0.123955323788921</v>
      </c>
      <c r="W999" s="17">
        <v>0.134250222595861</v>
      </c>
      <c r="X999" s="17">
        <v>0.12798397940699899</v>
      </c>
      <c r="Y999" s="17">
        <v>0.15426551150940801</v>
      </c>
      <c r="Z999" s="17">
        <v>0.11904781704464699</v>
      </c>
      <c r="AA999" s="17">
        <v>0.14195325613763601</v>
      </c>
      <c r="AB999" s="17">
        <v>0.136956051004857</v>
      </c>
      <c r="AC999" s="17">
        <v>0.14548073386804</v>
      </c>
      <c r="AD999" s="17">
        <v>0.118031289818396</v>
      </c>
      <c r="AE999" s="17"/>
      <c r="AF999" s="17">
        <v>0.14690578630225001</v>
      </c>
      <c r="AG999" s="17">
        <v>0.12796069537131999</v>
      </c>
      <c r="AH999" s="17"/>
      <c r="AI999" s="17">
        <v>0.113741464206103</v>
      </c>
      <c r="AJ999" s="17">
        <v>0.15083672930515801</v>
      </c>
      <c r="AK999" s="17"/>
      <c r="AL999" s="17">
        <v>0.129177686001893</v>
      </c>
      <c r="AM999" s="17">
        <v>0.14064081127117101</v>
      </c>
      <c r="AN999" s="17"/>
      <c r="AO999" s="17">
        <v>0.12235886841995899</v>
      </c>
      <c r="AP999" s="17">
        <v>0.13989103158725699</v>
      </c>
      <c r="AQ999" s="17"/>
      <c r="AR999" s="17">
        <v>1.30114167191591E-2</v>
      </c>
      <c r="AS999" s="17">
        <v>0.31824938122385599</v>
      </c>
      <c r="AT999" s="17">
        <v>1.4514563277401801E-2</v>
      </c>
      <c r="AU999" s="17">
        <v>0.40246401339268201</v>
      </c>
    </row>
    <row r="1000" spans="2:47" x14ac:dyDescent="0.3">
      <c r="B1000" t="s">
        <v>79</v>
      </c>
      <c r="C1000" s="17">
        <v>2.67402645032274E-2</v>
      </c>
      <c r="D1000" s="17">
        <v>2.65655364151242E-2</v>
      </c>
      <c r="E1000" s="17">
        <v>2.7012302418136101E-2</v>
      </c>
      <c r="F1000" s="17"/>
      <c r="G1000" s="17">
        <v>2.5152297933018999E-2</v>
      </c>
      <c r="H1000" s="17">
        <v>3.68443362252108E-2</v>
      </c>
      <c r="I1000" s="17">
        <v>3.4104675001646399E-2</v>
      </c>
      <c r="J1000" s="17">
        <v>2.54974903431971E-2</v>
      </c>
      <c r="K1000" s="17">
        <v>2.2205589743260101E-2</v>
      </c>
      <c r="L1000" s="17">
        <v>1.7644297758554701E-2</v>
      </c>
      <c r="M1000" s="17"/>
      <c r="N1000" s="17">
        <v>1.8970503459914301E-2</v>
      </c>
      <c r="O1000" s="17">
        <v>2.75020617731687E-2</v>
      </c>
      <c r="P1000" s="17">
        <v>1.8089528424479501E-2</v>
      </c>
      <c r="Q1000" s="17">
        <v>4.23346964366524E-2</v>
      </c>
      <c r="R1000" s="17"/>
      <c r="S1000" s="17">
        <v>2.3945482465895E-2</v>
      </c>
      <c r="T1000" s="17">
        <v>2.0939452923031499E-2</v>
      </c>
      <c r="U1000" s="17">
        <v>3.90887444074072E-2</v>
      </c>
      <c r="V1000" s="17">
        <v>1.22616848495806E-2</v>
      </c>
      <c r="W1000" s="17">
        <v>2.3224230866844199E-2</v>
      </c>
      <c r="X1000" s="17">
        <v>3.75585098348271E-2</v>
      </c>
      <c r="Y1000" s="17">
        <v>2.7007345939352698E-2</v>
      </c>
      <c r="Z1000" s="17">
        <v>2.6453138237811799E-2</v>
      </c>
      <c r="AA1000" s="17">
        <v>3.9389409214742599E-2</v>
      </c>
      <c r="AB1000" s="17">
        <v>2.3608224383189901E-2</v>
      </c>
      <c r="AC1000" s="17">
        <v>2.1559869452818101E-2</v>
      </c>
      <c r="AD1000" s="17">
        <v>2.2520993459063301E-2</v>
      </c>
      <c r="AE1000" s="17"/>
      <c r="AF1000" s="17">
        <v>2.1421024963888199E-2</v>
      </c>
      <c r="AG1000" s="17">
        <v>3.13475741824666E-2</v>
      </c>
      <c r="AH1000" s="17"/>
      <c r="AI1000" s="17">
        <v>2.29962775060687E-2</v>
      </c>
      <c r="AJ1000" s="17">
        <v>2.8609132932642899E-2</v>
      </c>
      <c r="AK1000" s="17"/>
      <c r="AL1000" s="17">
        <v>1.5379986669251401E-2</v>
      </c>
      <c r="AM1000" s="17">
        <v>2.9370978293219999E-2</v>
      </c>
      <c r="AN1000" s="17"/>
      <c r="AO1000" s="17">
        <v>2.4354366170899502E-2</v>
      </c>
      <c r="AP1000" s="17">
        <v>2.6948224176034801E-2</v>
      </c>
      <c r="AQ1000" s="17"/>
      <c r="AR1000" s="17">
        <v>8.56038564936412E-3</v>
      </c>
      <c r="AS1000" s="17">
        <v>2.3039360495412199E-2</v>
      </c>
      <c r="AT1000" s="17">
        <v>5.1733283944604497E-2</v>
      </c>
      <c r="AU1000" s="17">
        <v>2.6720503229242899E-2</v>
      </c>
    </row>
    <row r="1001" spans="2:47" x14ac:dyDescent="0.3">
      <c r="C1001" s="17"/>
      <c r="D1001" s="17"/>
      <c r="E1001" s="17"/>
      <c r="F1001" s="17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  <c r="Z1001" s="17"/>
      <c r="AA1001" s="17"/>
      <c r="AB1001" s="17"/>
      <c r="AC1001" s="17"/>
      <c r="AD1001" s="17"/>
      <c r="AE1001" s="17"/>
      <c r="AF1001" s="17"/>
      <c r="AG1001" s="17"/>
      <c r="AH1001" s="17"/>
      <c r="AI1001" s="17"/>
      <c r="AJ1001" s="17"/>
      <c r="AK1001" s="17"/>
      <c r="AL1001" s="17"/>
      <c r="AM1001" s="17"/>
      <c r="AN1001" s="17"/>
      <c r="AO1001" s="17"/>
      <c r="AP1001" s="17"/>
      <c r="AQ1001" s="17"/>
      <c r="AR1001" s="17"/>
      <c r="AS1001" s="17"/>
      <c r="AT1001" s="17"/>
      <c r="AU1001" s="17"/>
    </row>
    <row r="1002" spans="2:47" x14ac:dyDescent="0.3">
      <c r="B1002" s="6" t="s">
        <v>380</v>
      </c>
      <c r="C1002" s="17"/>
      <c r="D1002" s="17"/>
      <c r="E1002" s="17"/>
      <c r="F1002" s="17"/>
      <c r="G1002" s="17"/>
      <c r="H1002" s="17"/>
      <c r="I1002" s="17"/>
      <c r="J1002" s="17"/>
      <c r="K1002" s="17"/>
      <c r="L1002" s="17"/>
      <c r="M1002" s="17"/>
      <c r="N1002" s="17"/>
      <c r="O1002" s="17"/>
      <c r="P1002" s="17"/>
      <c r="Q1002" s="17"/>
      <c r="R1002" s="17"/>
      <c r="S1002" s="17"/>
      <c r="T1002" s="17"/>
      <c r="U1002" s="17"/>
      <c r="V1002" s="17"/>
      <c r="W1002" s="17"/>
      <c r="X1002" s="17"/>
      <c r="Y1002" s="17"/>
      <c r="Z1002" s="17"/>
      <c r="AA1002" s="17"/>
      <c r="AB1002" s="17"/>
      <c r="AC1002" s="17"/>
      <c r="AD1002" s="17"/>
      <c r="AE1002" s="17"/>
      <c r="AF1002" s="17"/>
      <c r="AG1002" s="17"/>
      <c r="AH1002" s="17"/>
      <c r="AI1002" s="17"/>
      <c r="AJ1002" s="17"/>
      <c r="AK1002" s="17"/>
      <c r="AL1002" s="17"/>
      <c r="AM1002" s="17"/>
      <c r="AN1002" s="17"/>
      <c r="AO1002" s="17"/>
      <c r="AP1002" s="17"/>
      <c r="AQ1002" s="17"/>
      <c r="AR1002" s="17"/>
      <c r="AS1002" s="17"/>
      <c r="AT1002" s="17"/>
      <c r="AU1002" s="17"/>
    </row>
    <row r="1003" spans="2:47" x14ac:dyDescent="0.3">
      <c r="B1003" s="24" t="s">
        <v>71</v>
      </c>
      <c r="C1003" s="17"/>
      <c r="D1003" s="17"/>
      <c r="E1003" s="17"/>
      <c r="F1003" s="17"/>
      <c r="G1003" s="17"/>
      <c r="H1003" s="17"/>
      <c r="I1003" s="17"/>
      <c r="J1003" s="17"/>
      <c r="K1003" s="17"/>
      <c r="L1003" s="17"/>
      <c r="M1003" s="17"/>
      <c r="N1003" s="17"/>
      <c r="O1003" s="17"/>
      <c r="P1003" s="17"/>
      <c r="Q1003" s="17"/>
      <c r="R1003" s="17"/>
      <c r="S1003" s="17"/>
      <c r="T1003" s="17"/>
      <c r="U1003" s="17"/>
      <c r="V1003" s="17"/>
      <c r="W1003" s="17"/>
      <c r="X1003" s="17"/>
      <c r="Y1003" s="17"/>
      <c r="Z1003" s="17"/>
      <c r="AA1003" s="17"/>
      <c r="AB1003" s="17"/>
      <c r="AC1003" s="17"/>
      <c r="AD1003" s="17"/>
      <c r="AE1003" s="17"/>
      <c r="AF1003" s="17"/>
      <c r="AG1003" s="17"/>
      <c r="AH1003" s="17"/>
      <c r="AI1003" s="17"/>
      <c r="AJ1003" s="17"/>
      <c r="AK1003" s="17"/>
      <c r="AL1003" s="17"/>
      <c r="AM1003" s="17"/>
      <c r="AN1003" s="17"/>
      <c r="AO1003" s="17"/>
      <c r="AP1003" s="17"/>
      <c r="AQ1003" s="17"/>
      <c r="AR1003" s="17"/>
      <c r="AS1003" s="17"/>
      <c r="AT1003" s="17"/>
      <c r="AU1003" s="17"/>
    </row>
    <row r="1004" spans="2:47" x14ac:dyDescent="0.3">
      <c r="B1004" t="s">
        <v>349</v>
      </c>
      <c r="C1004" s="17">
        <v>0.20748149938872201</v>
      </c>
      <c r="D1004" s="17">
        <v>0.20790418655020701</v>
      </c>
      <c r="E1004" s="17">
        <v>0.20746597799650099</v>
      </c>
      <c r="F1004" s="17"/>
      <c r="G1004" s="17">
        <v>0.26167477978454101</v>
      </c>
      <c r="H1004" s="17">
        <v>0.25406576842658102</v>
      </c>
      <c r="I1004" s="17">
        <v>0.214116059516924</v>
      </c>
      <c r="J1004" s="17">
        <v>0.184136005548277</v>
      </c>
      <c r="K1004" s="17">
        <v>0.156615181494661</v>
      </c>
      <c r="L1004" s="17">
        <v>0.181379003382732</v>
      </c>
      <c r="M1004" s="17"/>
      <c r="N1004" s="17">
        <v>0.20416804811150499</v>
      </c>
      <c r="O1004" s="17">
        <v>0.20499572227406901</v>
      </c>
      <c r="P1004" s="17">
        <v>0.22813112983633299</v>
      </c>
      <c r="Q1004" s="17">
        <v>0.19488312780925099</v>
      </c>
      <c r="R1004" s="17"/>
      <c r="S1004" s="17">
        <v>0.21811049797582599</v>
      </c>
      <c r="T1004" s="17">
        <v>0.187015470921227</v>
      </c>
      <c r="U1004" s="17">
        <v>0.20181672816301899</v>
      </c>
      <c r="V1004" s="17">
        <v>0.21238990251554499</v>
      </c>
      <c r="W1004" s="17">
        <v>0.222817858178159</v>
      </c>
      <c r="X1004" s="17">
        <v>0.230496071094595</v>
      </c>
      <c r="Y1004" s="17">
        <v>0.198938458289942</v>
      </c>
      <c r="Z1004" s="17">
        <v>0.16339918276764401</v>
      </c>
      <c r="AA1004" s="17">
        <v>0.22028628080045201</v>
      </c>
      <c r="AB1004" s="17">
        <v>0.19498207137485701</v>
      </c>
      <c r="AC1004" s="17">
        <v>0.22754146784017601</v>
      </c>
      <c r="AD1004" s="17">
        <v>0.18090304217095299</v>
      </c>
      <c r="AE1004" s="17"/>
      <c r="AF1004" s="17">
        <v>0.213856902858517</v>
      </c>
      <c r="AG1004" s="17">
        <v>0.20069051577748101</v>
      </c>
      <c r="AH1004" s="17"/>
      <c r="AI1004" s="17">
        <v>0.25441751692956699</v>
      </c>
      <c r="AJ1004" s="17">
        <v>0.18405266765101999</v>
      </c>
      <c r="AK1004" s="17"/>
      <c r="AL1004" s="17">
        <v>0.25535337799586799</v>
      </c>
      <c r="AM1004" s="17">
        <v>0.196395748402244</v>
      </c>
      <c r="AN1004" s="17"/>
      <c r="AO1004" s="17">
        <v>0.26891158698818601</v>
      </c>
      <c r="AP1004" s="17">
        <v>0.202127130032485</v>
      </c>
      <c r="AQ1004" s="17"/>
      <c r="AR1004" s="17">
        <v>0.38164837395699502</v>
      </c>
      <c r="AS1004" s="17">
        <v>0.18333593210315799</v>
      </c>
      <c r="AT1004" s="17">
        <v>9.51111684257505E-2</v>
      </c>
      <c r="AU1004" s="17">
        <v>4.5555916604674E-2</v>
      </c>
    </row>
    <row r="1005" spans="2:47" x14ac:dyDescent="0.3">
      <c r="B1005" t="s">
        <v>350</v>
      </c>
      <c r="C1005" s="17">
        <v>0.41958400462022399</v>
      </c>
      <c r="D1005" s="17">
        <v>0.43150132057555901</v>
      </c>
      <c r="E1005" s="17">
        <v>0.408043463179798</v>
      </c>
      <c r="F1005" s="17"/>
      <c r="G1005" s="17">
        <v>0.409851232258506</v>
      </c>
      <c r="H1005" s="17">
        <v>0.445529321700047</v>
      </c>
      <c r="I1005" s="17">
        <v>0.41728842994493998</v>
      </c>
      <c r="J1005" s="17">
        <v>0.41127483135288201</v>
      </c>
      <c r="K1005" s="17">
        <v>0.43055975881058101</v>
      </c>
      <c r="L1005" s="17">
        <v>0.40621801366209598</v>
      </c>
      <c r="M1005" s="17"/>
      <c r="N1005" s="17">
        <v>0.43519566187735798</v>
      </c>
      <c r="O1005" s="17">
        <v>0.41807880956507598</v>
      </c>
      <c r="P1005" s="17">
        <v>0.41324126895193197</v>
      </c>
      <c r="Q1005" s="17">
        <v>0.41289415532173601</v>
      </c>
      <c r="R1005" s="17"/>
      <c r="S1005" s="17">
        <v>0.437690695507094</v>
      </c>
      <c r="T1005" s="17">
        <v>0.42580065553618401</v>
      </c>
      <c r="U1005" s="17">
        <v>0.38569642402639798</v>
      </c>
      <c r="V1005" s="17">
        <v>0.41770125869769897</v>
      </c>
      <c r="W1005" s="17">
        <v>0.41371562249503002</v>
      </c>
      <c r="X1005" s="17">
        <v>0.41862232398783999</v>
      </c>
      <c r="Y1005" s="17">
        <v>0.428233178445103</v>
      </c>
      <c r="Z1005" s="17">
        <v>0.50047520868359696</v>
      </c>
      <c r="AA1005" s="17">
        <v>0.40396239570175002</v>
      </c>
      <c r="AB1005" s="17">
        <v>0.40762002543793302</v>
      </c>
      <c r="AC1005" s="17">
        <v>0.36448107809389002</v>
      </c>
      <c r="AD1005" s="17">
        <v>0.47494818503805197</v>
      </c>
      <c r="AE1005" s="17"/>
      <c r="AF1005" s="17">
        <v>0.42260710405913599</v>
      </c>
      <c r="AG1005" s="17">
        <v>0.41715769109071399</v>
      </c>
      <c r="AH1005" s="17"/>
      <c r="AI1005" s="17">
        <v>0.42960335443731601</v>
      </c>
      <c r="AJ1005" s="17">
        <v>0.41458269276453502</v>
      </c>
      <c r="AK1005" s="17"/>
      <c r="AL1005" s="17">
        <v>0.41263406885861798</v>
      </c>
      <c r="AM1005" s="17">
        <v>0.42119340996354498</v>
      </c>
      <c r="AN1005" s="17"/>
      <c r="AO1005" s="17">
        <v>0.40590240793844001</v>
      </c>
      <c r="AP1005" s="17">
        <v>0.42077651996376297</v>
      </c>
      <c r="AQ1005" s="17"/>
      <c r="AR1005" s="17">
        <v>0.47337207556594701</v>
      </c>
      <c r="AS1005" s="17">
        <v>0.51687707399413396</v>
      </c>
      <c r="AT1005" s="17">
        <v>0.36171744910090298</v>
      </c>
      <c r="AU1005" s="17">
        <v>0.23739834503332799</v>
      </c>
    </row>
    <row r="1006" spans="2:47" x14ac:dyDescent="0.3">
      <c r="B1006" t="s">
        <v>351</v>
      </c>
      <c r="C1006" s="17">
        <v>0.21594399421534799</v>
      </c>
      <c r="D1006" s="17">
        <v>0.214802465051771</v>
      </c>
      <c r="E1006" s="17">
        <v>0.217081856320852</v>
      </c>
      <c r="F1006" s="17"/>
      <c r="G1006" s="17">
        <v>0.19378223892715701</v>
      </c>
      <c r="H1006" s="17">
        <v>0.18039569791888099</v>
      </c>
      <c r="I1006" s="17">
        <v>0.22421044647896701</v>
      </c>
      <c r="J1006" s="17">
        <v>0.23652377053148399</v>
      </c>
      <c r="K1006" s="17">
        <v>0.24973200223863001</v>
      </c>
      <c r="L1006" s="17">
        <v>0.213455243110589</v>
      </c>
      <c r="M1006" s="17"/>
      <c r="N1006" s="17">
        <v>0.217764000633444</v>
      </c>
      <c r="O1006" s="17">
        <v>0.223036411450034</v>
      </c>
      <c r="P1006" s="17">
        <v>0.19499122874849401</v>
      </c>
      <c r="Q1006" s="17">
        <v>0.22221027010230199</v>
      </c>
      <c r="R1006" s="17"/>
      <c r="S1006" s="17">
        <v>0.20401295208956099</v>
      </c>
      <c r="T1006" s="17">
        <v>0.202127272989687</v>
      </c>
      <c r="U1006" s="17">
        <v>0.24585669061211099</v>
      </c>
      <c r="V1006" s="17">
        <v>0.24693552048068601</v>
      </c>
      <c r="W1006" s="17">
        <v>0.21077640592021099</v>
      </c>
      <c r="X1006" s="17">
        <v>0.212617164633877</v>
      </c>
      <c r="Y1006" s="17">
        <v>0.20719166755046101</v>
      </c>
      <c r="Z1006" s="17">
        <v>0.218613814020369</v>
      </c>
      <c r="AA1006" s="17">
        <v>0.18868301628709</v>
      </c>
      <c r="AB1006" s="17">
        <v>0.21657624924170599</v>
      </c>
      <c r="AC1006" s="17">
        <v>0.25701930706119103</v>
      </c>
      <c r="AD1006" s="17">
        <v>0.230054147861603</v>
      </c>
      <c r="AE1006" s="17"/>
      <c r="AF1006" s="17">
        <v>0.212184286453655</v>
      </c>
      <c r="AG1006" s="17">
        <v>0.220313302478962</v>
      </c>
      <c r="AH1006" s="17"/>
      <c r="AI1006" s="17">
        <v>0.18987602974670301</v>
      </c>
      <c r="AJ1006" s="17">
        <v>0.228956217775832</v>
      </c>
      <c r="AK1006" s="17"/>
      <c r="AL1006" s="17">
        <v>0.20447108922780799</v>
      </c>
      <c r="AM1006" s="17">
        <v>0.21860078921658699</v>
      </c>
      <c r="AN1006" s="17"/>
      <c r="AO1006" s="17">
        <v>0.18233329997289199</v>
      </c>
      <c r="AP1006" s="17">
        <v>0.218873569580225</v>
      </c>
      <c r="AQ1006" s="17"/>
      <c r="AR1006" s="17">
        <v>0.105639793636468</v>
      </c>
      <c r="AS1006" s="17">
        <v>0.19435869419045201</v>
      </c>
      <c r="AT1006" s="17">
        <v>0.30521287365378402</v>
      </c>
      <c r="AU1006" s="17">
        <v>0.34430041348519103</v>
      </c>
    </row>
    <row r="1007" spans="2:47" x14ac:dyDescent="0.3">
      <c r="B1007" t="s">
        <v>352</v>
      </c>
      <c r="C1007" s="17">
        <v>0.126133992595785</v>
      </c>
      <c r="D1007" s="17">
        <v>0.118508451681251</v>
      </c>
      <c r="E1007" s="17">
        <v>0.13295315989989001</v>
      </c>
      <c r="F1007" s="17"/>
      <c r="G1007" s="17">
        <v>0.109701795299047</v>
      </c>
      <c r="H1007" s="17">
        <v>8.9023874005993903E-2</v>
      </c>
      <c r="I1007" s="17">
        <v>0.107017251717995</v>
      </c>
      <c r="J1007" s="17">
        <v>0.133327087299701</v>
      </c>
      <c r="K1007" s="17">
        <v>0.13303564582122299</v>
      </c>
      <c r="L1007" s="17">
        <v>0.17221844555493601</v>
      </c>
      <c r="M1007" s="17"/>
      <c r="N1007" s="17">
        <v>0.120533883725712</v>
      </c>
      <c r="O1007" s="17">
        <v>0.117154555135113</v>
      </c>
      <c r="P1007" s="17">
        <v>0.13772541787571499</v>
      </c>
      <c r="Q1007" s="17">
        <v>0.13127040871722001</v>
      </c>
      <c r="R1007" s="17"/>
      <c r="S1007" s="17">
        <v>0.10932653634945701</v>
      </c>
      <c r="T1007" s="17">
        <v>0.14687660594305799</v>
      </c>
      <c r="U1007" s="17">
        <v>0.122720477018786</v>
      </c>
      <c r="V1007" s="17">
        <v>0.114697154720048</v>
      </c>
      <c r="W1007" s="17">
        <v>0.12972046407771201</v>
      </c>
      <c r="X1007" s="17">
        <v>0.104428661304826</v>
      </c>
      <c r="Y1007" s="17">
        <v>0.13546108095894599</v>
      </c>
      <c r="Z1007" s="17">
        <v>9.7963191879161193E-2</v>
      </c>
      <c r="AA1007" s="17">
        <v>0.14040001780636999</v>
      </c>
      <c r="AB1007" s="17">
        <v>0.161176317941706</v>
      </c>
      <c r="AC1007" s="17">
        <v>0.108306184097973</v>
      </c>
      <c r="AD1007" s="17">
        <v>9.9762471790191695E-2</v>
      </c>
      <c r="AE1007" s="17"/>
      <c r="AF1007" s="17">
        <v>0.12500818658441401</v>
      </c>
      <c r="AG1007" s="17">
        <v>0.128153377671721</v>
      </c>
      <c r="AH1007" s="17"/>
      <c r="AI1007" s="17">
        <v>0.100916274239258</v>
      </c>
      <c r="AJ1007" s="17">
        <v>0.13872180279228699</v>
      </c>
      <c r="AK1007" s="17"/>
      <c r="AL1007" s="17">
        <v>0.102757076014363</v>
      </c>
      <c r="AM1007" s="17">
        <v>0.13154741449593699</v>
      </c>
      <c r="AN1007" s="17"/>
      <c r="AO1007" s="17">
        <v>0.104309283505157</v>
      </c>
      <c r="AP1007" s="17">
        <v>0.128036277911176</v>
      </c>
      <c r="AQ1007" s="17"/>
      <c r="AR1007" s="17">
        <v>3.04619233413123E-2</v>
      </c>
      <c r="AS1007" s="17">
        <v>7.6977144781600601E-2</v>
      </c>
      <c r="AT1007" s="17">
        <v>0.186662731536584</v>
      </c>
      <c r="AU1007" s="17">
        <v>0.32510485909116499</v>
      </c>
    </row>
    <row r="1008" spans="2:47" x14ac:dyDescent="0.3">
      <c r="B1008" t="s">
        <v>79</v>
      </c>
      <c r="C1008" s="17">
        <v>3.0856509179920999E-2</v>
      </c>
      <c r="D1008" s="17">
        <v>2.7283576141212601E-2</v>
      </c>
      <c r="E1008" s="17">
        <v>3.4455542602959702E-2</v>
      </c>
      <c r="F1008" s="17"/>
      <c r="G1008" s="17">
        <v>2.4989953730749099E-2</v>
      </c>
      <c r="H1008" s="17">
        <v>3.0985337948496901E-2</v>
      </c>
      <c r="I1008" s="17">
        <v>3.7367812341175602E-2</v>
      </c>
      <c r="J1008" s="17">
        <v>3.47383052676557E-2</v>
      </c>
      <c r="K1008" s="17">
        <v>3.0057411634905801E-2</v>
      </c>
      <c r="L1008" s="17">
        <v>2.6729294289647602E-2</v>
      </c>
      <c r="M1008" s="17"/>
      <c r="N1008" s="17">
        <v>2.23384056519805E-2</v>
      </c>
      <c r="O1008" s="17">
        <v>3.6734501575707297E-2</v>
      </c>
      <c r="P1008" s="17">
        <v>2.59109545875265E-2</v>
      </c>
      <c r="Q1008" s="17">
        <v>3.8742038049490397E-2</v>
      </c>
      <c r="R1008" s="17"/>
      <c r="S1008" s="17">
        <v>3.08593180780623E-2</v>
      </c>
      <c r="T1008" s="17">
        <v>3.8179994609843698E-2</v>
      </c>
      <c r="U1008" s="17">
        <v>4.3909680179686501E-2</v>
      </c>
      <c r="V1008" s="17">
        <v>8.2761635860218608E-3</v>
      </c>
      <c r="W1008" s="17">
        <v>2.2969649328888699E-2</v>
      </c>
      <c r="X1008" s="17">
        <v>3.3835778978861801E-2</v>
      </c>
      <c r="Y1008" s="17">
        <v>3.0175614755547898E-2</v>
      </c>
      <c r="Z1008" s="17">
        <v>1.9548602649228201E-2</v>
      </c>
      <c r="AA1008" s="17">
        <v>4.6668289404336802E-2</v>
      </c>
      <c r="AB1008" s="17">
        <v>1.9645336003797999E-2</v>
      </c>
      <c r="AC1008" s="17">
        <v>4.2651962906771403E-2</v>
      </c>
      <c r="AD1008" s="17">
        <v>1.43321531392013E-2</v>
      </c>
      <c r="AE1008" s="17"/>
      <c r="AF1008" s="17">
        <v>2.63435200442779E-2</v>
      </c>
      <c r="AG1008" s="17">
        <v>3.3685112981121999E-2</v>
      </c>
      <c r="AH1008" s="17"/>
      <c r="AI1008" s="17">
        <v>2.5186824647155701E-2</v>
      </c>
      <c r="AJ1008" s="17">
        <v>3.36866190163259E-2</v>
      </c>
      <c r="AK1008" s="17"/>
      <c r="AL1008" s="17">
        <v>2.4784387903343499E-2</v>
      </c>
      <c r="AM1008" s="17">
        <v>3.2262637921686897E-2</v>
      </c>
      <c r="AN1008" s="17"/>
      <c r="AO1008" s="17">
        <v>3.8543421595324999E-2</v>
      </c>
      <c r="AP1008" s="17">
        <v>3.0186502512349899E-2</v>
      </c>
      <c r="AQ1008" s="17"/>
      <c r="AR1008" s="17">
        <v>8.8778334992783894E-3</v>
      </c>
      <c r="AS1008" s="17">
        <v>2.84511549306561E-2</v>
      </c>
      <c r="AT1008" s="17">
        <v>5.1295777282977802E-2</v>
      </c>
      <c r="AU1008" s="17">
        <v>4.7640465785642801E-2</v>
      </c>
    </row>
    <row r="1009" spans="2:47" x14ac:dyDescent="0.3">
      <c r="C1009" s="17"/>
      <c r="D1009" s="17"/>
      <c r="E1009" s="17"/>
      <c r="F1009" s="17"/>
      <c r="G1009" s="17"/>
      <c r="H1009" s="17"/>
      <c r="I1009" s="17"/>
      <c r="J1009" s="17"/>
      <c r="K1009" s="17"/>
      <c r="L1009" s="17"/>
      <c r="M1009" s="17"/>
      <c r="N1009" s="17"/>
      <c r="O1009" s="17"/>
      <c r="P1009" s="17"/>
      <c r="Q1009" s="17"/>
      <c r="R1009" s="17"/>
      <c r="S1009" s="17"/>
      <c r="T1009" s="17"/>
      <c r="U1009" s="17"/>
      <c r="V1009" s="17"/>
      <c r="W1009" s="17"/>
      <c r="X1009" s="17"/>
      <c r="Y1009" s="17"/>
      <c r="Z1009" s="17"/>
      <c r="AA1009" s="17"/>
      <c r="AB1009" s="17"/>
      <c r="AC1009" s="17"/>
      <c r="AD1009" s="17"/>
      <c r="AE1009" s="17"/>
      <c r="AF1009" s="17"/>
      <c r="AG1009" s="17"/>
      <c r="AH1009" s="17"/>
      <c r="AI1009" s="17"/>
      <c r="AJ1009" s="17"/>
      <c r="AK1009" s="17"/>
      <c r="AL1009" s="17"/>
      <c r="AM1009" s="17"/>
      <c r="AN1009" s="17"/>
      <c r="AO1009" s="17"/>
      <c r="AP1009" s="17"/>
      <c r="AQ1009" s="17"/>
      <c r="AR1009" s="17"/>
      <c r="AS1009" s="17"/>
      <c r="AT1009" s="17"/>
      <c r="AU1009" s="17"/>
    </row>
    <row r="1010" spans="2:47" x14ac:dyDescent="0.3">
      <c r="B1010" s="6" t="s">
        <v>381</v>
      </c>
      <c r="C1010" s="17"/>
      <c r="D1010" s="17"/>
      <c r="E1010" s="17"/>
      <c r="F1010" s="17"/>
      <c r="G1010" s="17"/>
      <c r="H1010" s="17"/>
      <c r="I1010" s="17"/>
      <c r="J1010" s="17"/>
      <c r="K1010" s="17"/>
      <c r="L1010" s="17"/>
      <c r="M1010" s="17"/>
      <c r="N1010" s="17"/>
      <c r="O1010" s="17"/>
      <c r="P1010" s="17"/>
      <c r="Q1010" s="17"/>
      <c r="R1010" s="17"/>
      <c r="S1010" s="17"/>
      <c r="T1010" s="17"/>
      <c r="U1010" s="17"/>
      <c r="V1010" s="17"/>
      <c r="W1010" s="17"/>
      <c r="X1010" s="17"/>
      <c r="Y1010" s="17"/>
      <c r="Z1010" s="17"/>
      <c r="AA1010" s="17"/>
      <c r="AB1010" s="17"/>
      <c r="AC1010" s="17"/>
      <c r="AD1010" s="17"/>
      <c r="AE1010" s="17"/>
      <c r="AF1010" s="17"/>
      <c r="AG1010" s="17"/>
      <c r="AH1010" s="17"/>
      <c r="AI1010" s="17"/>
      <c r="AJ1010" s="17"/>
      <c r="AK1010" s="17"/>
      <c r="AL1010" s="17"/>
      <c r="AM1010" s="17"/>
      <c r="AN1010" s="17"/>
      <c r="AO1010" s="17"/>
      <c r="AP1010" s="17"/>
      <c r="AQ1010" s="17"/>
      <c r="AR1010" s="17"/>
      <c r="AS1010" s="17"/>
      <c r="AT1010" s="17"/>
      <c r="AU1010" s="17"/>
    </row>
    <row r="1011" spans="2:47" x14ac:dyDescent="0.3">
      <c r="B1011" s="24" t="s">
        <v>71</v>
      </c>
      <c r="C1011" s="17"/>
      <c r="D1011" s="17"/>
      <c r="E1011" s="17"/>
      <c r="F1011" s="17"/>
      <c r="G1011" s="17"/>
      <c r="H1011" s="17"/>
      <c r="I1011" s="17"/>
      <c r="J1011" s="17"/>
      <c r="K1011" s="17"/>
      <c r="L1011" s="17"/>
      <c r="M1011" s="17"/>
      <c r="N1011" s="17"/>
      <c r="O1011" s="17"/>
      <c r="P1011" s="17"/>
      <c r="Q1011" s="17"/>
      <c r="R1011" s="17"/>
      <c r="S1011" s="17"/>
      <c r="T1011" s="17"/>
      <c r="U1011" s="17"/>
      <c r="V1011" s="17"/>
      <c r="W1011" s="17"/>
      <c r="X1011" s="17"/>
      <c r="Y1011" s="17"/>
      <c r="Z1011" s="17"/>
      <c r="AA1011" s="17"/>
      <c r="AB1011" s="17"/>
      <c r="AC1011" s="17"/>
      <c r="AD1011" s="17"/>
      <c r="AE1011" s="17"/>
      <c r="AF1011" s="17"/>
      <c r="AG1011" s="17"/>
      <c r="AH1011" s="17"/>
      <c r="AI1011" s="17"/>
      <c r="AJ1011" s="17"/>
      <c r="AK1011" s="17"/>
      <c r="AL1011" s="17"/>
      <c r="AM1011" s="17"/>
      <c r="AN1011" s="17"/>
      <c r="AO1011" s="17"/>
      <c r="AP1011" s="17"/>
      <c r="AQ1011" s="17"/>
      <c r="AR1011" s="17"/>
      <c r="AS1011" s="17"/>
      <c r="AT1011" s="17"/>
      <c r="AU1011" s="17"/>
    </row>
    <row r="1012" spans="2:47" x14ac:dyDescent="0.3">
      <c r="B1012" t="s">
        <v>349</v>
      </c>
      <c r="C1012" s="17">
        <v>0.14154091837382299</v>
      </c>
      <c r="D1012" s="17">
        <v>0.163940843801436</v>
      </c>
      <c r="E1012" s="17">
        <v>0.118857157026991</v>
      </c>
      <c r="F1012" s="17"/>
      <c r="G1012" s="17">
        <v>0.22897290560922201</v>
      </c>
      <c r="H1012" s="17">
        <v>0.232015631927842</v>
      </c>
      <c r="I1012" s="17">
        <v>0.15735749631007401</v>
      </c>
      <c r="J1012" s="17">
        <v>0.120840421567387</v>
      </c>
      <c r="K1012" s="17">
        <v>7.17706326653091E-2</v>
      </c>
      <c r="L1012" s="17">
        <v>6.0869710695212201E-2</v>
      </c>
      <c r="M1012" s="17"/>
      <c r="N1012" s="17">
        <v>0.15857376685926899</v>
      </c>
      <c r="O1012" s="17">
        <v>0.115240042862214</v>
      </c>
      <c r="P1012" s="17">
        <v>0.169425363745278</v>
      </c>
      <c r="Q1012" s="17">
        <v>0.12621126660354601</v>
      </c>
      <c r="R1012" s="17"/>
      <c r="S1012" s="17">
        <v>0.19826830997599801</v>
      </c>
      <c r="T1012" s="17">
        <v>0.108579758270836</v>
      </c>
      <c r="U1012" s="17">
        <v>0.12403495533221599</v>
      </c>
      <c r="V1012" s="17">
        <v>0.15324423873589099</v>
      </c>
      <c r="W1012" s="17">
        <v>0.151759496382495</v>
      </c>
      <c r="X1012" s="17">
        <v>0.17183182094320501</v>
      </c>
      <c r="Y1012" s="17">
        <v>0.11540286270656</v>
      </c>
      <c r="Z1012" s="17">
        <v>0.14861305469330799</v>
      </c>
      <c r="AA1012" s="17">
        <v>0.13258253616528601</v>
      </c>
      <c r="AB1012" s="17">
        <v>0.101095973840531</v>
      </c>
      <c r="AC1012" s="17">
        <v>0.147100350809415</v>
      </c>
      <c r="AD1012" s="17">
        <v>0.121990352971679</v>
      </c>
      <c r="AE1012" s="17"/>
      <c r="AF1012" s="17">
        <v>0.14273604851855501</v>
      </c>
      <c r="AG1012" s="17">
        <v>0.14006782427304901</v>
      </c>
      <c r="AH1012" s="17"/>
      <c r="AI1012" s="17">
        <v>0.17767850724505499</v>
      </c>
      <c r="AJ1012" s="17">
        <v>0.123502287628605</v>
      </c>
      <c r="AK1012" s="17"/>
      <c r="AL1012" s="17">
        <v>0.169876162178621</v>
      </c>
      <c r="AM1012" s="17">
        <v>0.13497929041810999</v>
      </c>
      <c r="AN1012" s="17"/>
      <c r="AO1012" s="17">
        <v>0.206639010391822</v>
      </c>
      <c r="AP1012" s="17">
        <v>0.13586683841282099</v>
      </c>
      <c r="AQ1012" s="17"/>
      <c r="AR1012" s="17">
        <v>0.33578396178834402</v>
      </c>
      <c r="AS1012" s="17">
        <v>5.6819409195769E-2</v>
      </c>
      <c r="AT1012" s="17">
        <v>3.9525768747263303E-2</v>
      </c>
      <c r="AU1012" s="17">
        <v>1.1936140309785801E-2</v>
      </c>
    </row>
    <row r="1013" spans="2:47" x14ac:dyDescent="0.3">
      <c r="B1013" t="s">
        <v>350</v>
      </c>
      <c r="C1013" s="17">
        <v>0.33195615886046098</v>
      </c>
      <c r="D1013" s="17">
        <v>0.36410134558031199</v>
      </c>
      <c r="E1013" s="17">
        <v>0.30110956066983102</v>
      </c>
      <c r="F1013" s="17"/>
      <c r="G1013" s="17">
        <v>0.38320250026112002</v>
      </c>
      <c r="H1013" s="17">
        <v>0.36140664298032299</v>
      </c>
      <c r="I1013" s="17">
        <v>0.38396577366329898</v>
      </c>
      <c r="J1013" s="17">
        <v>0.32546718717543999</v>
      </c>
      <c r="K1013" s="17">
        <v>0.30685827916857</v>
      </c>
      <c r="L1013" s="17">
        <v>0.25392482098520403</v>
      </c>
      <c r="M1013" s="17"/>
      <c r="N1013" s="17">
        <v>0.33699979343448799</v>
      </c>
      <c r="O1013" s="17">
        <v>0.33435652516382097</v>
      </c>
      <c r="P1013" s="17">
        <v>0.31472139690228501</v>
      </c>
      <c r="Q1013" s="17">
        <v>0.33743037664388298</v>
      </c>
      <c r="R1013" s="17"/>
      <c r="S1013" s="17">
        <v>0.383245640523728</v>
      </c>
      <c r="T1013" s="17">
        <v>0.32920033323356002</v>
      </c>
      <c r="U1013" s="17">
        <v>0.27835391420642602</v>
      </c>
      <c r="V1013" s="17">
        <v>0.32912603058314099</v>
      </c>
      <c r="W1013" s="17">
        <v>0.31922681435651901</v>
      </c>
      <c r="X1013" s="17">
        <v>0.38379059491466899</v>
      </c>
      <c r="Y1013" s="17">
        <v>0.31478943419664401</v>
      </c>
      <c r="Z1013" s="17">
        <v>0.29080497060847699</v>
      </c>
      <c r="AA1013" s="17">
        <v>0.317283558364513</v>
      </c>
      <c r="AB1013" s="17">
        <v>0.33994221264855301</v>
      </c>
      <c r="AC1013" s="17">
        <v>0.281178012873193</v>
      </c>
      <c r="AD1013" s="17">
        <v>0.34549131330307598</v>
      </c>
      <c r="AE1013" s="17"/>
      <c r="AF1013" s="17">
        <v>0.33036923569193499</v>
      </c>
      <c r="AG1013" s="17">
        <v>0.33549452522867201</v>
      </c>
      <c r="AH1013" s="17"/>
      <c r="AI1013" s="17">
        <v>0.34311414561461501</v>
      </c>
      <c r="AJ1013" s="17">
        <v>0.32638647894530698</v>
      </c>
      <c r="AK1013" s="17"/>
      <c r="AL1013" s="17">
        <v>0.32520276659409397</v>
      </c>
      <c r="AM1013" s="17">
        <v>0.33352005038001797</v>
      </c>
      <c r="AN1013" s="17"/>
      <c r="AO1013" s="17">
        <v>0.30136110384804699</v>
      </c>
      <c r="AP1013" s="17">
        <v>0.33462288507577997</v>
      </c>
      <c r="AQ1013" s="17"/>
      <c r="AR1013" s="17">
        <v>0.484433754457604</v>
      </c>
      <c r="AS1013" s="17">
        <v>0.31501810681416997</v>
      </c>
      <c r="AT1013" s="17">
        <v>0.28522757349232503</v>
      </c>
      <c r="AU1013" s="17">
        <v>7.5334333610358406E-2</v>
      </c>
    </row>
    <row r="1014" spans="2:47" x14ac:dyDescent="0.3">
      <c r="B1014" t="s">
        <v>351</v>
      </c>
      <c r="C1014" s="17">
        <v>0.33045242210197701</v>
      </c>
      <c r="D1014" s="17">
        <v>0.29149423250255901</v>
      </c>
      <c r="E1014" s="17">
        <v>0.36850899342890298</v>
      </c>
      <c r="F1014" s="17"/>
      <c r="G1014" s="17">
        <v>0.23518717552202201</v>
      </c>
      <c r="H1014" s="17">
        <v>0.29104628692950502</v>
      </c>
      <c r="I1014" s="17">
        <v>0.30395949945477502</v>
      </c>
      <c r="J1014" s="17">
        <v>0.37107058114497199</v>
      </c>
      <c r="K1014" s="17">
        <v>0.36513993095824399</v>
      </c>
      <c r="L1014" s="17">
        <v>0.39087261295727699</v>
      </c>
      <c r="M1014" s="17"/>
      <c r="N1014" s="17">
        <v>0.31931114570805702</v>
      </c>
      <c r="O1014" s="17">
        <v>0.35110240474420301</v>
      </c>
      <c r="P1014" s="17">
        <v>0.32631945093039999</v>
      </c>
      <c r="Q1014" s="17">
        <v>0.32518730475541002</v>
      </c>
      <c r="R1014" s="17"/>
      <c r="S1014" s="17">
        <v>0.27037672927976503</v>
      </c>
      <c r="T1014" s="17">
        <v>0.34228490926956001</v>
      </c>
      <c r="U1014" s="17">
        <v>0.385047095793498</v>
      </c>
      <c r="V1014" s="17">
        <v>0.37161758757134</v>
      </c>
      <c r="W1014" s="17">
        <v>0.317763630621684</v>
      </c>
      <c r="X1014" s="17">
        <v>0.27508969630584301</v>
      </c>
      <c r="Y1014" s="17">
        <v>0.32423336127726599</v>
      </c>
      <c r="Z1014" s="17">
        <v>0.37942477599692398</v>
      </c>
      <c r="AA1014" s="17">
        <v>0.33091794842467098</v>
      </c>
      <c r="AB1014" s="17">
        <v>0.354809112232923</v>
      </c>
      <c r="AC1014" s="17">
        <v>0.31514500756088898</v>
      </c>
      <c r="AD1014" s="17">
        <v>0.38798447731507402</v>
      </c>
      <c r="AE1014" s="17"/>
      <c r="AF1014" s="17">
        <v>0.32902840141781198</v>
      </c>
      <c r="AG1014" s="17">
        <v>0.331889835751082</v>
      </c>
      <c r="AH1014" s="17"/>
      <c r="AI1014" s="17">
        <v>0.310093888824513</v>
      </c>
      <c r="AJ1014" s="17">
        <v>0.34061469567299402</v>
      </c>
      <c r="AK1014" s="17"/>
      <c r="AL1014" s="17">
        <v>0.32649780022217201</v>
      </c>
      <c r="AM1014" s="17">
        <v>0.33136819885193403</v>
      </c>
      <c r="AN1014" s="17"/>
      <c r="AO1014" s="17">
        <v>0.35632195031463898</v>
      </c>
      <c r="AP1014" s="17">
        <v>0.32819758225826201</v>
      </c>
      <c r="AQ1014" s="17"/>
      <c r="AR1014" s="17">
        <v>0.14262549240053299</v>
      </c>
      <c r="AS1014" s="17">
        <v>0.41055805133861001</v>
      </c>
      <c r="AT1014" s="17">
        <v>0.45483260723536201</v>
      </c>
      <c r="AU1014" s="17">
        <v>0.40528053914768603</v>
      </c>
    </row>
    <row r="1015" spans="2:47" x14ac:dyDescent="0.3">
      <c r="B1015" t="s">
        <v>352</v>
      </c>
      <c r="C1015" s="17">
        <v>0.14089584753309101</v>
      </c>
      <c r="D1015" s="17">
        <v>0.128362773368218</v>
      </c>
      <c r="E1015" s="17">
        <v>0.153183934583972</v>
      </c>
      <c r="F1015" s="17"/>
      <c r="G1015" s="17">
        <v>0.111294074486587</v>
      </c>
      <c r="H1015" s="17">
        <v>6.6140510137691705E-2</v>
      </c>
      <c r="I1015" s="17">
        <v>0.103231248891654</v>
      </c>
      <c r="J1015" s="17">
        <v>0.12753784666221599</v>
      </c>
      <c r="K1015" s="17">
        <v>0.18708541186572</v>
      </c>
      <c r="L1015" s="17">
        <v>0.23168600016337701</v>
      </c>
      <c r="M1015" s="17"/>
      <c r="N1015" s="17">
        <v>0.143203414063205</v>
      </c>
      <c r="O1015" s="17">
        <v>0.143691904334808</v>
      </c>
      <c r="P1015" s="17">
        <v>0.126927037414031</v>
      </c>
      <c r="Q1015" s="17">
        <v>0.147939509001182</v>
      </c>
      <c r="R1015" s="17"/>
      <c r="S1015" s="17">
        <v>0.10054585395488599</v>
      </c>
      <c r="T1015" s="17">
        <v>0.17204674823564201</v>
      </c>
      <c r="U1015" s="17">
        <v>0.14498029514796201</v>
      </c>
      <c r="V1015" s="17">
        <v>8.3948232619541194E-2</v>
      </c>
      <c r="W1015" s="17">
        <v>0.15714701674673101</v>
      </c>
      <c r="X1015" s="17">
        <v>0.121920197880814</v>
      </c>
      <c r="Y1015" s="17">
        <v>0.18325333223297599</v>
      </c>
      <c r="Z1015" s="17">
        <v>0.125341969600267</v>
      </c>
      <c r="AA1015" s="17">
        <v>0.15596875441093999</v>
      </c>
      <c r="AB1015" s="17">
        <v>0.154514931894395</v>
      </c>
      <c r="AC1015" s="17">
        <v>0.17112532531991601</v>
      </c>
      <c r="AD1015" s="17">
        <v>0.13409279535893301</v>
      </c>
      <c r="AE1015" s="17"/>
      <c r="AF1015" s="17">
        <v>0.14514495549121201</v>
      </c>
      <c r="AG1015" s="17">
        <v>0.13639094111397701</v>
      </c>
      <c r="AH1015" s="17"/>
      <c r="AI1015" s="17">
        <v>0.117428673949118</v>
      </c>
      <c r="AJ1015" s="17">
        <v>0.152609846505839</v>
      </c>
      <c r="AK1015" s="17"/>
      <c r="AL1015" s="17">
        <v>0.12666622527431001</v>
      </c>
      <c r="AM1015" s="17">
        <v>0.144191019011257</v>
      </c>
      <c r="AN1015" s="17"/>
      <c r="AO1015" s="17">
        <v>9.4305505100355999E-2</v>
      </c>
      <c r="AP1015" s="17">
        <v>0.14495675500639499</v>
      </c>
      <c r="AQ1015" s="17"/>
      <c r="AR1015" s="17">
        <v>1.2414487644752E-2</v>
      </c>
      <c r="AS1015" s="17">
        <v>0.14831889636634499</v>
      </c>
      <c r="AT1015" s="17">
        <v>0.13114542713928001</v>
      </c>
      <c r="AU1015" s="17">
        <v>0.47129809394885802</v>
      </c>
    </row>
    <row r="1016" spans="2:47" x14ac:dyDescent="0.3">
      <c r="B1016" t="s">
        <v>79</v>
      </c>
      <c r="C1016" s="17">
        <v>5.5154653130648601E-2</v>
      </c>
      <c r="D1016" s="17">
        <v>5.2100804747474597E-2</v>
      </c>
      <c r="E1016" s="17">
        <v>5.8340354290303001E-2</v>
      </c>
      <c r="F1016" s="17"/>
      <c r="G1016" s="17">
        <v>4.13433441210488E-2</v>
      </c>
      <c r="H1016" s="17">
        <v>4.9390928024638701E-2</v>
      </c>
      <c r="I1016" s="17">
        <v>5.1485981680197301E-2</v>
      </c>
      <c r="J1016" s="17">
        <v>5.5083963449985202E-2</v>
      </c>
      <c r="K1016" s="17">
        <v>6.9145745342157894E-2</v>
      </c>
      <c r="L1016" s="17">
        <v>6.2646855198930498E-2</v>
      </c>
      <c r="M1016" s="17"/>
      <c r="N1016" s="17">
        <v>4.1911879934981501E-2</v>
      </c>
      <c r="O1016" s="17">
        <v>5.5609122894952998E-2</v>
      </c>
      <c r="P1016" s="17">
        <v>6.2606751008005904E-2</v>
      </c>
      <c r="Q1016" s="17">
        <v>6.32315429959798E-2</v>
      </c>
      <c r="R1016" s="17"/>
      <c r="S1016" s="17">
        <v>4.7563466265622502E-2</v>
      </c>
      <c r="T1016" s="17">
        <v>4.7888250990402802E-2</v>
      </c>
      <c r="U1016" s="17">
        <v>6.7583739519897407E-2</v>
      </c>
      <c r="V1016" s="17">
        <v>6.2063910490086902E-2</v>
      </c>
      <c r="W1016" s="17">
        <v>5.4103041892570397E-2</v>
      </c>
      <c r="X1016" s="17">
        <v>4.7367689955468598E-2</v>
      </c>
      <c r="Y1016" s="17">
        <v>6.2321009586553802E-2</v>
      </c>
      <c r="Z1016" s="17">
        <v>5.5815229101023101E-2</v>
      </c>
      <c r="AA1016" s="17">
        <v>6.3247202634590105E-2</v>
      </c>
      <c r="AB1016" s="17">
        <v>4.9637769383599102E-2</v>
      </c>
      <c r="AC1016" s="17">
        <v>8.5451303436587106E-2</v>
      </c>
      <c r="AD1016" s="17">
        <v>1.0441061051237901E-2</v>
      </c>
      <c r="AE1016" s="17"/>
      <c r="AF1016" s="17">
        <v>5.2721358880485902E-2</v>
      </c>
      <c r="AG1016" s="17">
        <v>5.6156873633220097E-2</v>
      </c>
      <c r="AH1016" s="17"/>
      <c r="AI1016" s="17">
        <v>5.1684784366699502E-2</v>
      </c>
      <c r="AJ1016" s="17">
        <v>5.6886691247255601E-2</v>
      </c>
      <c r="AK1016" s="17"/>
      <c r="AL1016" s="17">
        <v>5.1757045730803003E-2</v>
      </c>
      <c r="AM1016" s="17">
        <v>5.5941441338682001E-2</v>
      </c>
      <c r="AN1016" s="17"/>
      <c r="AO1016" s="17">
        <v>4.1372430345136699E-2</v>
      </c>
      <c r="AP1016" s="17">
        <v>5.6355939246741101E-2</v>
      </c>
      <c r="AQ1016" s="17"/>
      <c r="AR1016" s="17">
        <v>2.4742303708767E-2</v>
      </c>
      <c r="AS1016" s="17">
        <v>6.9285536285105906E-2</v>
      </c>
      <c r="AT1016" s="17">
        <v>8.92686233857692E-2</v>
      </c>
      <c r="AU1016" s="17">
        <v>3.6150892983311401E-2</v>
      </c>
    </row>
    <row r="1017" spans="2:47" x14ac:dyDescent="0.3">
      <c r="C1017" s="17"/>
      <c r="D1017" s="17"/>
      <c r="E1017" s="17"/>
      <c r="F1017" s="17"/>
      <c r="G1017" s="17"/>
      <c r="H1017" s="17"/>
      <c r="I1017" s="17"/>
      <c r="J1017" s="17"/>
      <c r="K1017" s="17"/>
      <c r="L1017" s="17"/>
      <c r="M1017" s="17"/>
      <c r="N1017" s="17"/>
      <c r="O1017" s="17"/>
      <c r="P1017" s="17"/>
      <c r="Q1017" s="17"/>
      <c r="R1017" s="17"/>
      <c r="S1017" s="17"/>
      <c r="T1017" s="17"/>
      <c r="U1017" s="17"/>
      <c r="V1017" s="17"/>
      <c r="W1017" s="17"/>
      <c r="X1017" s="17"/>
      <c r="Y1017" s="17"/>
      <c r="Z1017" s="17"/>
      <c r="AA1017" s="17"/>
      <c r="AB1017" s="17"/>
      <c r="AC1017" s="17"/>
      <c r="AD1017" s="17"/>
      <c r="AE1017" s="17"/>
      <c r="AF1017" s="17"/>
      <c r="AG1017" s="17"/>
      <c r="AH1017" s="17"/>
      <c r="AI1017" s="17"/>
      <c r="AJ1017" s="17"/>
      <c r="AK1017" s="17"/>
      <c r="AL1017" s="17"/>
      <c r="AM1017" s="17"/>
      <c r="AN1017" s="17"/>
      <c r="AO1017" s="17"/>
      <c r="AP1017" s="17"/>
      <c r="AQ1017" s="17"/>
      <c r="AR1017" s="17"/>
      <c r="AS1017" s="17"/>
      <c r="AT1017" s="17"/>
      <c r="AU1017" s="17"/>
    </row>
    <row r="1018" spans="2:47" x14ac:dyDescent="0.3">
      <c r="B1018" s="6" t="s">
        <v>382</v>
      </c>
      <c r="C1018" s="17"/>
      <c r="D1018" s="17"/>
      <c r="E1018" s="17"/>
      <c r="F1018" s="17"/>
      <c r="G1018" s="17"/>
      <c r="H1018" s="17"/>
      <c r="I1018" s="17"/>
      <c r="J1018" s="17"/>
      <c r="K1018" s="17"/>
      <c r="L1018" s="17"/>
      <c r="M1018" s="17"/>
      <c r="N1018" s="17"/>
      <c r="O1018" s="17"/>
      <c r="P1018" s="17"/>
      <c r="Q1018" s="17"/>
      <c r="R1018" s="17"/>
      <c r="S1018" s="17"/>
      <c r="T1018" s="17"/>
      <c r="U1018" s="17"/>
      <c r="V1018" s="17"/>
      <c r="W1018" s="17"/>
      <c r="X1018" s="17"/>
      <c r="Y1018" s="17"/>
      <c r="Z1018" s="17"/>
      <c r="AA1018" s="17"/>
      <c r="AB1018" s="17"/>
      <c r="AC1018" s="17"/>
      <c r="AD1018" s="17"/>
      <c r="AE1018" s="17"/>
      <c r="AF1018" s="17"/>
      <c r="AG1018" s="17"/>
      <c r="AH1018" s="17"/>
      <c r="AI1018" s="17"/>
      <c r="AJ1018" s="17"/>
      <c r="AK1018" s="17"/>
      <c r="AL1018" s="17"/>
      <c r="AM1018" s="17"/>
      <c r="AN1018" s="17"/>
      <c r="AO1018" s="17"/>
      <c r="AP1018" s="17"/>
      <c r="AQ1018" s="17"/>
      <c r="AR1018" s="17"/>
      <c r="AS1018" s="17"/>
      <c r="AT1018" s="17"/>
      <c r="AU1018" s="17"/>
    </row>
    <row r="1019" spans="2:47" x14ac:dyDescent="0.3">
      <c r="B1019" s="24" t="s">
        <v>71</v>
      </c>
      <c r="C1019" s="17"/>
      <c r="D1019" s="17"/>
      <c r="E1019" s="17"/>
      <c r="F1019" s="17"/>
      <c r="G1019" s="17"/>
      <c r="H1019" s="17"/>
      <c r="I1019" s="17"/>
      <c r="J1019" s="17"/>
      <c r="K1019" s="17"/>
      <c r="L1019" s="17"/>
      <c r="M1019" s="17"/>
      <c r="N1019" s="17"/>
      <c r="O1019" s="17"/>
      <c r="P1019" s="17"/>
      <c r="Q1019" s="17"/>
      <c r="R1019" s="17"/>
      <c r="S1019" s="17"/>
      <c r="T1019" s="17"/>
      <c r="U1019" s="17"/>
      <c r="V1019" s="17"/>
      <c r="W1019" s="17"/>
      <c r="X1019" s="17"/>
      <c r="Y1019" s="17"/>
      <c r="Z1019" s="17"/>
      <c r="AA1019" s="17"/>
      <c r="AB1019" s="17"/>
      <c r="AC1019" s="17"/>
      <c r="AD1019" s="17"/>
      <c r="AE1019" s="17"/>
      <c r="AF1019" s="17"/>
      <c r="AG1019" s="17"/>
      <c r="AH1019" s="17"/>
      <c r="AI1019" s="17"/>
      <c r="AJ1019" s="17"/>
      <c r="AK1019" s="17"/>
      <c r="AL1019" s="17"/>
      <c r="AM1019" s="17"/>
      <c r="AN1019" s="17"/>
      <c r="AO1019" s="17"/>
      <c r="AP1019" s="17"/>
      <c r="AQ1019" s="17"/>
      <c r="AR1019" s="17"/>
      <c r="AS1019" s="17"/>
      <c r="AT1019" s="17"/>
      <c r="AU1019" s="17"/>
    </row>
    <row r="1020" spans="2:47" x14ac:dyDescent="0.3">
      <c r="B1020" t="s">
        <v>349</v>
      </c>
      <c r="C1020" s="17">
        <v>0.250271165455769</v>
      </c>
      <c r="D1020" s="17">
        <v>0.25397314008726801</v>
      </c>
      <c r="E1020" s="17">
        <v>0.24686155098065701</v>
      </c>
      <c r="F1020" s="17"/>
      <c r="G1020" s="17">
        <v>0.31347851925063303</v>
      </c>
      <c r="H1020" s="17">
        <v>0.346857889681292</v>
      </c>
      <c r="I1020" s="17">
        <v>0.28621352982664899</v>
      </c>
      <c r="J1020" s="17">
        <v>0.229747636039355</v>
      </c>
      <c r="K1020" s="17">
        <v>0.17695756562546799</v>
      </c>
      <c r="L1020" s="17">
        <v>0.16653075644309001</v>
      </c>
      <c r="M1020" s="17"/>
      <c r="N1020" s="17">
        <v>0.26840061730024201</v>
      </c>
      <c r="O1020" s="17">
        <v>0.22428967368290001</v>
      </c>
      <c r="P1020" s="17">
        <v>0.29539622355930401</v>
      </c>
      <c r="Q1020" s="17">
        <v>0.21982578698244701</v>
      </c>
      <c r="R1020" s="17"/>
      <c r="S1020" s="17">
        <v>0.27393837979531599</v>
      </c>
      <c r="T1020" s="17">
        <v>0.20894761676184501</v>
      </c>
      <c r="U1020" s="17">
        <v>0.23479486830823701</v>
      </c>
      <c r="V1020" s="17">
        <v>0.26400736940960301</v>
      </c>
      <c r="W1020" s="17">
        <v>0.25224546760420402</v>
      </c>
      <c r="X1020" s="17">
        <v>0.26540895013558302</v>
      </c>
      <c r="Y1020" s="17">
        <v>0.24444488192248201</v>
      </c>
      <c r="Z1020" s="17">
        <v>0.233654613783634</v>
      </c>
      <c r="AA1020" s="17">
        <v>0.26047587271608902</v>
      </c>
      <c r="AB1020" s="17">
        <v>0.24016273990805201</v>
      </c>
      <c r="AC1020" s="17">
        <v>0.28676117571398402</v>
      </c>
      <c r="AD1020" s="17">
        <v>0.238938135982839</v>
      </c>
      <c r="AE1020" s="17"/>
      <c r="AF1020" s="17">
        <v>0.27754805641424402</v>
      </c>
      <c r="AG1020" s="17">
        <v>0.21572775687693199</v>
      </c>
      <c r="AH1020" s="17"/>
      <c r="AI1020" s="17">
        <v>0.303999098994093</v>
      </c>
      <c r="AJ1020" s="17">
        <v>0.22345204486488399</v>
      </c>
      <c r="AK1020" s="17"/>
      <c r="AL1020" s="17">
        <v>0.30547479471135103</v>
      </c>
      <c r="AM1020" s="17">
        <v>0.237487591773622</v>
      </c>
      <c r="AN1020" s="17"/>
      <c r="AO1020" s="17">
        <v>0.27596646191271701</v>
      </c>
      <c r="AP1020" s="17">
        <v>0.24803151200051901</v>
      </c>
      <c r="AQ1020" s="17"/>
      <c r="AR1020" s="17">
        <v>0.466742582431173</v>
      </c>
      <c r="AS1020" s="17">
        <v>0.17727918634755899</v>
      </c>
      <c r="AT1020" s="17">
        <v>0.15028810030685999</v>
      </c>
      <c r="AU1020" s="17">
        <v>4.0366717502650903E-2</v>
      </c>
    </row>
    <row r="1021" spans="2:47" x14ac:dyDescent="0.3">
      <c r="B1021" t="s">
        <v>350</v>
      </c>
      <c r="C1021" s="17">
        <v>0.39843766931770103</v>
      </c>
      <c r="D1021" s="17">
        <v>0.39023691876708999</v>
      </c>
      <c r="E1021" s="17">
        <v>0.40692126350080099</v>
      </c>
      <c r="F1021" s="17"/>
      <c r="G1021" s="17">
        <v>0.430617669924381</v>
      </c>
      <c r="H1021" s="17">
        <v>0.41711490134179002</v>
      </c>
      <c r="I1021" s="17">
        <v>0.43392117046372197</v>
      </c>
      <c r="J1021" s="17">
        <v>0.40154500818597899</v>
      </c>
      <c r="K1021" s="17">
        <v>0.377314437572564</v>
      </c>
      <c r="L1021" s="17">
        <v>0.34476279916524299</v>
      </c>
      <c r="M1021" s="17"/>
      <c r="N1021" s="17">
        <v>0.38379394515742798</v>
      </c>
      <c r="O1021" s="17">
        <v>0.414460551443942</v>
      </c>
      <c r="P1021" s="17">
        <v>0.40401379094210199</v>
      </c>
      <c r="Q1021" s="17">
        <v>0.39284923058058902</v>
      </c>
      <c r="R1021" s="17"/>
      <c r="S1021" s="17">
        <v>0.41145437884992903</v>
      </c>
      <c r="T1021" s="17">
        <v>0.40313389122427001</v>
      </c>
      <c r="U1021" s="17">
        <v>0.341059640646725</v>
      </c>
      <c r="V1021" s="17">
        <v>0.41570142539522997</v>
      </c>
      <c r="W1021" s="17">
        <v>0.37088225843293798</v>
      </c>
      <c r="X1021" s="17">
        <v>0.39294462149724502</v>
      </c>
      <c r="Y1021" s="17">
        <v>0.410444894348865</v>
      </c>
      <c r="Z1021" s="17">
        <v>0.46779577804640199</v>
      </c>
      <c r="AA1021" s="17">
        <v>0.40227642365492899</v>
      </c>
      <c r="AB1021" s="17">
        <v>0.38963777905470298</v>
      </c>
      <c r="AC1021" s="17">
        <v>0.35637868664636402</v>
      </c>
      <c r="AD1021" s="17">
        <v>0.45745389495549199</v>
      </c>
      <c r="AE1021" s="17"/>
      <c r="AF1021" s="17">
        <v>0.40676225979665098</v>
      </c>
      <c r="AG1021" s="17">
        <v>0.388175224158197</v>
      </c>
      <c r="AH1021" s="17"/>
      <c r="AI1021" s="17">
        <v>0.411483152948175</v>
      </c>
      <c r="AJ1021" s="17">
        <v>0.39192581643948599</v>
      </c>
      <c r="AK1021" s="17"/>
      <c r="AL1021" s="17">
        <v>0.38137689724533202</v>
      </c>
      <c r="AM1021" s="17">
        <v>0.40238845371000498</v>
      </c>
      <c r="AN1021" s="17"/>
      <c r="AO1021" s="17">
        <v>0.42976556690274398</v>
      </c>
      <c r="AP1021" s="17">
        <v>0.39570706707733999</v>
      </c>
      <c r="AQ1021" s="17"/>
      <c r="AR1021" s="17">
        <v>0.44979674641528</v>
      </c>
      <c r="AS1021" s="17">
        <v>0.42030450290064503</v>
      </c>
      <c r="AT1021" s="17">
        <v>0.41889417510398202</v>
      </c>
      <c r="AU1021" s="17">
        <v>0.18907715650885101</v>
      </c>
    </row>
    <row r="1022" spans="2:47" x14ac:dyDescent="0.3">
      <c r="B1022" t="s">
        <v>351</v>
      </c>
      <c r="C1022" s="17">
        <v>0.200626854762988</v>
      </c>
      <c r="D1022" s="17">
        <v>0.20017424590996799</v>
      </c>
      <c r="E1022" s="17">
        <v>0.20026507016779099</v>
      </c>
      <c r="F1022" s="17"/>
      <c r="G1022" s="17">
        <v>0.156185626075586</v>
      </c>
      <c r="H1022" s="17">
        <v>0.14598850644031999</v>
      </c>
      <c r="I1022" s="17">
        <v>0.17175777628247299</v>
      </c>
      <c r="J1022" s="17">
        <v>0.22727961532183</v>
      </c>
      <c r="K1022" s="17">
        <v>0.22991050071255101</v>
      </c>
      <c r="L1022" s="17">
        <v>0.25665185752700798</v>
      </c>
      <c r="M1022" s="17"/>
      <c r="N1022" s="17">
        <v>0.213747423593841</v>
      </c>
      <c r="O1022" s="17">
        <v>0.20369535282436799</v>
      </c>
      <c r="P1022" s="17">
        <v>0.18233484658961599</v>
      </c>
      <c r="Q1022" s="17">
        <v>0.19883295603458601</v>
      </c>
      <c r="R1022" s="17"/>
      <c r="S1022" s="17">
        <v>0.187257923226858</v>
      </c>
      <c r="T1022" s="17">
        <v>0.225616788181459</v>
      </c>
      <c r="U1022" s="17">
        <v>0.219140679608502</v>
      </c>
      <c r="V1022" s="17">
        <v>0.19800620344872299</v>
      </c>
      <c r="W1022" s="17">
        <v>0.214913713563359</v>
      </c>
      <c r="X1022" s="17">
        <v>0.18087392818546599</v>
      </c>
      <c r="Y1022" s="17">
        <v>0.19980728180832699</v>
      </c>
      <c r="Z1022" s="17">
        <v>0.18213946124764999</v>
      </c>
      <c r="AA1022" s="17">
        <v>0.19204894796772201</v>
      </c>
      <c r="AB1022" s="17">
        <v>0.206246632654978</v>
      </c>
      <c r="AC1022" s="17">
        <v>0.193014412414071</v>
      </c>
      <c r="AD1022" s="17">
        <v>0.193049086603968</v>
      </c>
      <c r="AE1022" s="17"/>
      <c r="AF1022" s="17">
        <v>0.188713306943672</v>
      </c>
      <c r="AG1022" s="17">
        <v>0.21670949168631501</v>
      </c>
      <c r="AH1022" s="17"/>
      <c r="AI1022" s="17">
        <v>0.16854326086549801</v>
      </c>
      <c r="AJ1022" s="17">
        <v>0.216641871851111</v>
      </c>
      <c r="AK1022" s="17"/>
      <c r="AL1022" s="17">
        <v>0.17623981283471199</v>
      </c>
      <c r="AM1022" s="17">
        <v>0.20627419265695801</v>
      </c>
      <c r="AN1022" s="17"/>
      <c r="AO1022" s="17">
        <v>0.17081118835365799</v>
      </c>
      <c r="AP1022" s="17">
        <v>0.20322564790811301</v>
      </c>
      <c r="AQ1022" s="17"/>
      <c r="AR1022" s="17">
        <v>6.14340105992787E-2</v>
      </c>
      <c r="AS1022" s="17">
        <v>0.26884618698843599</v>
      </c>
      <c r="AT1022" s="17">
        <v>0.25810489754410798</v>
      </c>
      <c r="AU1022" s="17">
        <v>0.313125647241626</v>
      </c>
    </row>
    <row r="1023" spans="2:47" x14ac:dyDescent="0.3">
      <c r="B1023" t="s">
        <v>352</v>
      </c>
      <c r="C1023" s="17">
        <v>0.116263844703153</v>
      </c>
      <c r="D1023" s="17">
        <v>0.124905223268393</v>
      </c>
      <c r="E1023" s="17">
        <v>0.10782505936985801</v>
      </c>
      <c r="F1023" s="17"/>
      <c r="G1023" s="17">
        <v>6.2797462233529402E-2</v>
      </c>
      <c r="H1023" s="17">
        <v>5.6667132265353901E-2</v>
      </c>
      <c r="I1023" s="17">
        <v>7.7357028624634297E-2</v>
      </c>
      <c r="J1023" s="17">
        <v>0.10513163765236901</v>
      </c>
      <c r="K1023" s="17">
        <v>0.17461711944589101</v>
      </c>
      <c r="L1023" s="17">
        <v>0.20160475870811001</v>
      </c>
      <c r="M1023" s="17"/>
      <c r="N1023" s="17">
        <v>0.113507865948672</v>
      </c>
      <c r="O1023" s="17">
        <v>0.11416464327030799</v>
      </c>
      <c r="P1023" s="17">
        <v>8.3754213140468006E-2</v>
      </c>
      <c r="Q1023" s="17">
        <v>0.14901276426910501</v>
      </c>
      <c r="R1023" s="17"/>
      <c r="S1023" s="17">
        <v>9.9737176884674095E-2</v>
      </c>
      <c r="T1023" s="17">
        <v>0.130917409754848</v>
      </c>
      <c r="U1023" s="17">
        <v>0.15578195104188999</v>
      </c>
      <c r="V1023" s="17">
        <v>9.9173286981495898E-2</v>
      </c>
      <c r="W1023" s="17">
        <v>0.117396426022468</v>
      </c>
      <c r="X1023" s="17">
        <v>0.10530006997126699</v>
      </c>
      <c r="Y1023" s="17">
        <v>0.11403436071517201</v>
      </c>
      <c r="Z1023" s="17">
        <v>9.7284872749826598E-2</v>
      </c>
      <c r="AA1023" s="17">
        <v>0.106529848914008</v>
      </c>
      <c r="AB1023" s="17">
        <v>0.13951796506668701</v>
      </c>
      <c r="AC1023" s="17">
        <v>0.12020618955312801</v>
      </c>
      <c r="AD1023" s="17">
        <v>9.6439027035133296E-2</v>
      </c>
      <c r="AE1023" s="17"/>
      <c r="AF1023" s="17">
        <v>0.10314616052087699</v>
      </c>
      <c r="AG1023" s="17">
        <v>0.134639779622338</v>
      </c>
      <c r="AH1023" s="17"/>
      <c r="AI1023" s="17">
        <v>8.3051500211016302E-2</v>
      </c>
      <c r="AJ1023" s="17">
        <v>0.13284229493156699</v>
      </c>
      <c r="AK1023" s="17"/>
      <c r="AL1023" s="17">
        <v>0.10120462515358999</v>
      </c>
      <c r="AM1023" s="17">
        <v>0.119751127066712</v>
      </c>
      <c r="AN1023" s="17"/>
      <c r="AO1023" s="17">
        <v>9.7617737518761405E-2</v>
      </c>
      <c r="AP1023" s="17">
        <v>0.117889076716042</v>
      </c>
      <c r="AQ1023" s="17"/>
      <c r="AR1023" s="17">
        <v>1.18683680469085E-2</v>
      </c>
      <c r="AS1023" s="17">
        <v>0.109975080582683</v>
      </c>
      <c r="AT1023" s="17">
        <v>0.110553653339217</v>
      </c>
      <c r="AU1023" s="17">
        <v>0.40134003414213398</v>
      </c>
    </row>
    <row r="1024" spans="2:47" x14ac:dyDescent="0.3">
      <c r="B1024" t="s">
        <v>79</v>
      </c>
      <c r="C1024" s="17">
        <v>3.4400465760388799E-2</v>
      </c>
      <c r="D1024" s="17">
        <v>3.0710471967280099E-2</v>
      </c>
      <c r="E1024" s="17">
        <v>3.81270559808937E-2</v>
      </c>
      <c r="F1024" s="17"/>
      <c r="G1024" s="17">
        <v>3.6920722515869302E-2</v>
      </c>
      <c r="H1024" s="17">
        <v>3.3371570271244898E-2</v>
      </c>
      <c r="I1024" s="17">
        <v>3.07504948025214E-2</v>
      </c>
      <c r="J1024" s="17">
        <v>3.6296102800467703E-2</v>
      </c>
      <c r="K1024" s="17">
        <v>4.1200376643525098E-2</v>
      </c>
      <c r="L1024" s="17">
        <v>3.0449828156549501E-2</v>
      </c>
      <c r="M1024" s="17"/>
      <c r="N1024" s="17">
        <v>2.0550147999817001E-2</v>
      </c>
      <c r="O1024" s="17">
        <v>4.3389778778481498E-2</v>
      </c>
      <c r="P1024" s="17">
        <v>3.45009257685105E-2</v>
      </c>
      <c r="Q1024" s="17">
        <v>3.9479262133272602E-2</v>
      </c>
      <c r="R1024" s="17"/>
      <c r="S1024" s="17">
        <v>2.76121412432224E-2</v>
      </c>
      <c r="T1024" s="17">
        <v>3.1384294077578798E-2</v>
      </c>
      <c r="U1024" s="17">
        <v>4.92228603946454E-2</v>
      </c>
      <c r="V1024" s="17">
        <v>2.3111714764948801E-2</v>
      </c>
      <c r="W1024" s="17">
        <v>4.4562134377030702E-2</v>
      </c>
      <c r="X1024" s="17">
        <v>5.5472430210439801E-2</v>
      </c>
      <c r="Y1024" s="17">
        <v>3.1268581205153703E-2</v>
      </c>
      <c r="Z1024" s="17">
        <v>1.91252741724867E-2</v>
      </c>
      <c r="AA1024" s="17">
        <v>3.8668906747251403E-2</v>
      </c>
      <c r="AB1024" s="17">
        <v>2.44348833155794E-2</v>
      </c>
      <c r="AC1024" s="17">
        <v>4.3639535672452302E-2</v>
      </c>
      <c r="AD1024" s="17">
        <v>1.4119855422567801E-2</v>
      </c>
      <c r="AE1024" s="17"/>
      <c r="AF1024" s="17">
        <v>2.3830216324556602E-2</v>
      </c>
      <c r="AG1024" s="17">
        <v>4.4747747656218598E-2</v>
      </c>
      <c r="AH1024" s="17"/>
      <c r="AI1024" s="17">
        <v>3.2922986981218101E-2</v>
      </c>
      <c r="AJ1024" s="17">
        <v>3.5137971912952599E-2</v>
      </c>
      <c r="AK1024" s="17"/>
      <c r="AL1024" s="17">
        <v>3.5703870055015401E-2</v>
      </c>
      <c r="AM1024" s="17">
        <v>3.4098634792702899E-2</v>
      </c>
      <c r="AN1024" s="17"/>
      <c r="AO1024" s="17">
        <v>2.5839045312119301E-2</v>
      </c>
      <c r="AP1024" s="17">
        <v>3.51466962979873E-2</v>
      </c>
      <c r="AQ1024" s="17"/>
      <c r="AR1024" s="17">
        <v>1.0158292507359499E-2</v>
      </c>
      <c r="AS1024" s="17">
        <v>2.3595043180678201E-2</v>
      </c>
      <c r="AT1024" s="17">
        <v>6.2159173705833098E-2</v>
      </c>
      <c r="AU1024" s="17">
        <v>5.6090444604738297E-2</v>
      </c>
    </row>
    <row r="1025" spans="2:47" x14ac:dyDescent="0.3">
      <c r="C1025" s="17"/>
      <c r="D1025" s="17"/>
      <c r="E1025" s="17"/>
      <c r="F1025" s="17"/>
      <c r="G1025" s="17"/>
      <c r="H1025" s="17"/>
      <c r="I1025" s="17"/>
      <c r="J1025" s="17"/>
      <c r="K1025" s="17"/>
      <c r="L1025" s="17"/>
      <c r="M1025" s="17"/>
      <c r="N1025" s="17"/>
      <c r="O1025" s="17"/>
      <c r="P1025" s="17"/>
      <c r="Q1025" s="17"/>
      <c r="R1025" s="17"/>
      <c r="S1025" s="17"/>
      <c r="T1025" s="17"/>
      <c r="U1025" s="17"/>
      <c r="V1025" s="17"/>
      <c r="W1025" s="17"/>
      <c r="X1025" s="17"/>
      <c r="Y1025" s="17"/>
      <c r="Z1025" s="17"/>
      <c r="AA1025" s="17"/>
      <c r="AB1025" s="17"/>
      <c r="AC1025" s="17"/>
      <c r="AD1025" s="17"/>
      <c r="AE1025" s="17"/>
      <c r="AF1025" s="17"/>
      <c r="AG1025" s="17"/>
      <c r="AH1025" s="17"/>
      <c r="AI1025" s="17"/>
      <c r="AJ1025" s="17"/>
      <c r="AK1025" s="17"/>
      <c r="AL1025" s="17"/>
      <c r="AM1025" s="17"/>
      <c r="AN1025" s="17"/>
      <c r="AO1025" s="17"/>
      <c r="AP1025" s="17"/>
      <c r="AQ1025" s="17"/>
      <c r="AR1025" s="17"/>
      <c r="AS1025" s="17"/>
      <c r="AT1025" s="17"/>
      <c r="AU1025" s="17"/>
    </row>
    <row r="1026" spans="2:47" x14ac:dyDescent="0.3">
      <c r="B1026" s="6" t="s">
        <v>405</v>
      </c>
      <c r="C1026" s="17"/>
      <c r="D1026" s="17"/>
      <c r="E1026" s="17"/>
      <c r="F1026" s="17"/>
      <c r="G1026" s="17"/>
      <c r="H1026" s="17"/>
      <c r="I1026" s="17"/>
      <c r="J1026" s="17"/>
      <c r="K1026" s="17"/>
      <c r="L1026" s="17"/>
      <c r="M1026" s="17"/>
      <c r="N1026" s="17"/>
      <c r="O1026" s="17"/>
      <c r="P1026" s="17"/>
      <c r="Q1026" s="17"/>
      <c r="R1026" s="17"/>
      <c r="S1026" s="17"/>
      <c r="T1026" s="17"/>
      <c r="U1026" s="17"/>
      <c r="V1026" s="17"/>
      <c r="W1026" s="17"/>
      <c r="X1026" s="17"/>
      <c r="Y1026" s="17"/>
      <c r="Z1026" s="17"/>
      <c r="AA1026" s="17"/>
      <c r="AB1026" s="17"/>
      <c r="AC1026" s="17"/>
      <c r="AD1026" s="17"/>
      <c r="AE1026" s="17"/>
      <c r="AF1026" s="17"/>
      <c r="AG1026" s="17"/>
      <c r="AH1026" s="17"/>
      <c r="AI1026" s="17"/>
      <c r="AJ1026" s="17"/>
      <c r="AK1026" s="17"/>
      <c r="AL1026" s="17"/>
      <c r="AM1026" s="17"/>
      <c r="AN1026" s="17"/>
      <c r="AO1026" s="17"/>
      <c r="AP1026" s="17"/>
      <c r="AQ1026" s="17"/>
      <c r="AR1026" s="17"/>
      <c r="AS1026" s="17"/>
      <c r="AT1026" s="17"/>
      <c r="AU1026" s="17"/>
    </row>
    <row r="1027" spans="2:47" x14ac:dyDescent="0.3">
      <c r="B1027" s="24" t="s">
        <v>71</v>
      </c>
      <c r="C1027" s="17"/>
      <c r="D1027" s="17"/>
      <c r="E1027" s="17"/>
      <c r="F1027" s="17"/>
      <c r="G1027" s="17"/>
      <c r="H1027" s="17"/>
      <c r="I1027" s="17"/>
      <c r="J1027" s="17"/>
      <c r="K1027" s="17"/>
      <c r="L1027" s="17"/>
      <c r="M1027" s="17"/>
      <c r="N1027" s="17"/>
      <c r="O1027" s="17"/>
      <c r="P1027" s="17"/>
      <c r="Q1027" s="17"/>
      <c r="R1027" s="17"/>
      <c r="S1027" s="17"/>
      <c r="T1027" s="17"/>
      <c r="U1027" s="17"/>
      <c r="V1027" s="17"/>
      <c r="W1027" s="17"/>
      <c r="X1027" s="17"/>
      <c r="Y1027" s="17"/>
      <c r="Z1027" s="17"/>
      <c r="AA1027" s="17"/>
      <c r="AB1027" s="17"/>
      <c r="AC1027" s="17"/>
      <c r="AD1027" s="17"/>
      <c r="AE1027" s="17"/>
      <c r="AF1027" s="17"/>
      <c r="AG1027" s="17"/>
      <c r="AH1027" s="17"/>
      <c r="AI1027" s="17"/>
      <c r="AJ1027" s="17"/>
      <c r="AK1027" s="17"/>
      <c r="AL1027" s="17"/>
      <c r="AM1027" s="17"/>
      <c r="AN1027" s="17"/>
      <c r="AO1027" s="17"/>
      <c r="AP1027" s="17"/>
      <c r="AQ1027" s="17"/>
      <c r="AR1027" s="17"/>
      <c r="AS1027" s="17"/>
      <c r="AT1027" s="17"/>
      <c r="AU1027" s="17"/>
    </row>
    <row r="1028" spans="2:47" x14ac:dyDescent="0.3">
      <c r="B1028" t="s">
        <v>398</v>
      </c>
      <c r="C1028" s="17">
        <v>0.29423772910550999</v>
      </c>
      <c r="D1028" s="17">
        <v>0.45853445216796501</v>
      </c>
      <c r="E1028" s="17">
        <v>0.13472473809882701</v>
      </c>
      <c r="F1028" s="17"/>
      <c r="G1028" s="17">
        <v>0.28028754317367499</v>
      </c>
      <c r="H1028" s="17">
        <v>0.32139127032907899</v>
      </c>
      <c r="I1028" s="17">
        <v>0.28022919163788701</v>
      </c>
      <c r="J1028" s="17">
        <v>0.28550528961886701</v>
      </c>
      <c r="K1028" s="17">
        <v>0.31847483201253002</v>
      </c>
      <c r="L1028" s="17">
        <v>0.28367213933098601</v>
      </c>
      <c r="M1028" s="17"/>
      <c r="N1028" s="17">
        <v>0.35429578246412902</v>
      </c>
      <c r="O1028" s="17">
        <v>0.26847418253225702</v>
      </c>
      <c r="P1028" s="17">
        <v>0.29743459180605503</v>
      </c>
      <c r="Q1028" s="17">
        <v>0.25307126682759501</v>
      </c>
      <c r="R1028" s="17"/>
      <c r="S1028" s="17">
        <v>0.331346431961203</v>
      </c>
      <c r="T1028" s="17">
        <v>0.23241783090784199</v>
      </c>
      <c r="U1028" s="17">
        <v>0.299551797155022</v>
      </c>
      <c r="V1028" s="17">
        <v>0.30990527604822699</v>
      </c>
      <c r="W1028" s="17">
        <v>0.227082476896111</v>
      </c>
      <c r="X1028" s="17">
        <v>0.334920168535074</v>
      </c>
      <c r="Y1028" s="17">
        <v>0.29712484886024298</v>
      </c>
      <c r="Z1028" s="17">
        <v>0.30379061691576498</v>
      </c>
      <c r="AA1028" s="17">
        <v>0.28236895415684499</v>
      </c>
      <c r="AB1028" s="17">
        <v>0.30648137220927801</v>
      </c>
      <c r="AC1028" s="17">
        <v>0.29377119232659799</v>
      </c>
      <c r="AD1028" s="17">
        <v>0.349715179386346</v>
      </c>
      <c r="AE1028" s="17"/>
      <c r="AF1028" s="17">
        <v>0.31930604309931898</v>
      </c>
      <c r="AG1028" s="17">
        <v>0.261363455115736</v>
      </c>
      <c r="AH1028" s="17"/>
      <c r="AI1028" s="17">
        <v>0.40299434148041102</v>
      </c>
      <c r="AJ1028" s="17">
        <v>0.23995020099393199</v>
      </c>
      <c r="AK1028" s="17"/>
      <c r="AL1028" s="17">
        <v>0.362649632071392</v>
      </c>
      <c r="AM1028" s="17">
        <v>0.27839549890989601</v>
      </c>
      <c r="AN1028" s="17"/>
      <c r="AO1028" s="17">
        <v>0.41097691381499502</v>
      </c>
      <c r="AP1028" s="17">
        <v>0.28406250817214401</v>
      </c>
      <c r="AQ1028" s="17"/>
      <c r="AR1028" s="17">
        <v>0.39172171995266297</v>
      </c>
      <c r="AS1028" s="17">
        <v>0.34818583690452598</v>
      </c>
      <c r="AT1028" s="17">
        <v>0.18376220206270399</v>
      </c>
      <c r="AU1028" s="17">
        <v>0.18653971132795899</v>
      </c>
    </row>
    <row r="1029" spans="2:47" x14ac:dyDescent="0.3">
      <c r="B1029" t="s">
        <v>399</v>
      </c>
      <c r="C1029" s="17">
        <v>0.241033815280392</v>
      </c>
      <c r="D1029" s="17">
        <v>0.25624378079576199</v>
      </c>
      <c r="E1029" s="17">
        <v>0.22713010332994499</v>
      </c>
      <c r="F1029" s="17"/>
      <c r="G1029" s="17">
        <v>0.22106736418581399</v>
      </c>
      <c r="H1029" s="17">
        <v>0.27622275132464003</v>
      </c>
      <c r="I1029" s="17">
        <v>0.27276378553314601</v>
      </c>
      <c r="J1029" s="17">
        <v>0.24064761408823099</v>
      </c>
      <c r="K1029" s="17">
        <v>0.200390033596028</v>
      </c>
      <c r="L1029" s="17">
        <v>0.227395321831906</v>
      </c>
      <c r="M1029" s="17"/>
      <c r="N1029" s="17">
        <v>0.27807928106978702</v>
      </c>
      <c r="O1029" s="17">
        <v>0.25249807801699897</v>
      </c>
      <c r="P1029" s="17">
        <v>0.216388084529651</v>
      </c>
      <c r="Q1029" s="17">
        <v>0.21099147238365301</v>
      </c>
      <c r="R1029" s="17"/>
      <c r="S1029" s="17">
        <v>0.25589043989126198</v>
      </c>
      <c r="T1029" s="17">
        <v>0.251419268428132</v>
      </c>
      <c r="U1029" s="17">
        <v>0.19334502938099801</v>
      </c>
      <c r="V1029" s="17">
        <v>0.23221523557644599</v>
      </c>
      <c r="W1029" s="17">
        <v>0.25173856628815899</v>
      </c>
      <c r="X1029" s="17">
        <v>0.24944733036922201</v>
      </c>
      <c r="Y1029" s="17">
        <v>0.20259382150696301</v>
      </c>
      <c r="Z1029" s="17">
        <v>0.25473088092067597</v>
      </c>
      <c r="AA1029" s="17">
        <v>0.27470386765250299</v>
      </c>
      <c r="AB1029" s="17">
        <v>0.21919049255249001</v>
      </c>
      <c r="AC1029" s="17">
        <v>0.252700558598209</v>
      </c>
      <c r="AD1029" s="17">
        <v>0.23729727144722201</v>
      </c>
      <c r="AE1029" s="17"/>
      <c r="AF1029" s="17">
        <v>0.254528953057372</v>
      </c>
      <c r="AG1029" s="17">
        <v>0.22372802759591101</v>
      </c>
      <c r="AH1029" s="17"/>
      <c r="AI1029" s="17">
        <v>0.23922433647562</v>
      </c>
      <c r="AJ1029" s="17">
        <v>0.241937044328597</v>
      </c>
      <c r="AK1029" s="17"/>
      <c r="AL1029" s="17">
        <v>0.244095419889928</v>
      </c>
      <c r="AM1029" s="17">
        <v>0.24032483566004101</v>
      </c>
      <c r="AN1029" s="17"/>
      <c r="AO1029" s="17">
        <v>0.22094473222418001</v>
      </c>
      <c r="AP1029" s="17">
        <v>0.242784819957651</v>
      </c>
      <c r="AQ1029" s="17"/>
      <c r="AR1029" s="17">
        <v>0.281140222042291</v>
      </c>
      <c r="AS1029" s="17">
        <v>0.262026869894739</v>
      </c>
      <c r="AT1029" s="17">
        <v>0.20014679868715701</v>
      </c>
      <c r="AU1029" s="17">
        <v>0.18928468442239199</v>
      </c>
    </row>
    <row r="1030" spans="2:47" x14ac:dyDescent="0.3">
      <c r="B1030" t="s">
        <v>400</v>
      </c>
      <c r="C1030" s="17">
        <v>0.14908303799860001</v>
      </c>
      <c r="D1030" s="17">
        <v>9.6319334888378599E-2</v>
      </c>
      <c r="E1030" s="17">
        <v>0.20043458205973899</v>
      </c>
      <c r="F1030" s="17"/>
      <c r="G1030" s="17">
        <v>0.22493451778566201</v>
      </c>
      <c r="H1030" s="17">
        <v>0.13584294910634101</v>
      </c>
      <c r="I1030" s="17">
        <v>0.157932343500061</v>
      </c>
      <c r="J1030" s="17">
        <v>0.140709913325408</v>
      </c>
      <c r="K1030" s="17">
        <v>0.12899069275602301</v>
      </c>
      <c r="L1030" s="17">
        <v>0.12268752286276</v>
      </c>
      <c r="M1030" s="17"/>
      <c r="N1030" s="17">
        <v>0.13737714204286899</v>
      </c>
      <c r="O1030" s="17">
        <v>0.146480719105713</v>
      </c>
      <c r="P1030" s="17">
        <v>0.155388433091945</v>
      </c>
      <c r="Q1030" s="17">
        <v>0.16014212291809801</v>
      </c>
      <c r="R1030" s="17"/>
      <c r="S1030" s="17">
        <v>0.14013136407187399</v>
      </c>
      <c r="T1030" s="17">
        <v>0.158400284183322</v>
      </c>
      <c r="U1030" s="17">
        <v>0.17150668770381999</v>
      </c>
      <c r="V1030" s="17">
        <v>0.14989084332621799</v>
      </c>
      <c r="W1030" s="17">
        <v>0.170597167563798</v>
      </c>
      <c r="X1030" s="17">
        <v>0.12213390128629199</v>
      </c>
      <c r="Y1030" s="17">
        <v>0.185154732088497</v>
      </c>
      <c r="Z1030" s="17">
        <v>0.19075723950074699</v>
      </c>
      <c r="AA1030" s="17">
        <v>0.105617403894118</v>
      </c>
      <c r="AB1030" s="17">
        <v>0.155755260198298</v>
      </c>
      <c r="AC1030" s="17">
        <v>0.14636621652222401</v>
      </c>
      <c r="AD1030" s="17">
        <v>0.11086403354062301</v>
      </c>
      <c r="AE1030" s="17"/>
      <c r="AF1030" s="17">
        <v>0.14541328333489401</v>
      </c>
      <c r="AG1030" s="17">
        <v>0.15516869391197599</v>
      </c>
      <c r="AH1030" s="17"/>
      <c r="AI1030" s="17">
        <v>0.13250756954682599</v>
      </c>
      <c r="AJ1030" s="17">
        <v>0.15735693684381499</v>
      </c>
      <c r="AK1030" s="17"/>
      <c r="AL1030" s="17">
        <v>0.120292245150331</v>
      </c>
      <c r="AM1030" s="17">
        <v>0.155750158017816</v>
      </c>
      <c r="AN1030" s="17"/>
      <c r="AO1030" s="17">
        <v>0.13647276435594399</v>
      </c>
      <c r="AP1030" s="17">
        <v>0.15018217468234099</v>
      </c>
      <c r="AQ1030" s="17"/>
      <c r="AR1030" s="17">
        <v>0.142282116265424</v>
      </c>
      <c r="AS1030" s="17">
        <v>0.13796089955800001</v>
      </c>
      <c r="AT1030" s="17">
        <v>0.17732876518895099</v>
      </c>
      <c r="AU1030" s="17">
        <v>0.126474188556085</v>
      </c>
    </row>
    <row r="1031" spans="2:47" x14ac:dyDescent="0.3">
      <c r="B1031" t="s">
        <v>401</v>
      </c>
      <c r="C1031" s="17">
        <v>0.24014572612444399</v>
      </c>
      <c r="D1031" s="17">
        <v>0.134568726686005</v>
      </c>
      <c r="E1031" s="17">
        <v>0.34169199516780202</v>
      </c>
      <c r="F1031" s="17"/>
      <c r="G1031" s="17">
        <v>0.183176222519953</v>
      </c>
      <c r="H1031" s="17">
        <v>0.197207746433298</v>
      </c>
      <c r="I1031" s="17">
        <v>0.20665328541700001</v>
      </c>
      <c r="J1031" s="17">
        <v>0.258334858624231</v>
      </c>
      <c r="K1031" s="17">
        <v>0.28006259746916001</v>
      </c>
      <c r="L1031" s="17">
        <v>0.298462303877086</v>
      </c>
      <c r="M1031" s="17"/>
      <c r="N1031" s="17">
        <v>0.17591211050587899</v>
      </c>
      <c r="O1031" s="17">
        <v>0.24894772134725601</v>
      </c>
      <c r="P1031" s="17">
        <v>0.24626239440129499</v>
      </c>
      <c r="Q1031" s="17">
        <v>0.29270053952715003</v>
      </c>
      <c r="R1031" s="17"/>
      <c r="S1031" s="17">
        <v>0.204970908092653</v>
      </c>
      <c r="T1031" s="17">
        <v>0.30131533113312498</v>
      </c>
      <c r="U1031" s="17">
        <v>0.262665254248372</v>
      </c>
      <c r="V1031" s="17">
        <v>0.25010221156037599</v>
      </c>
      <c r="W1031" s="17">
        <v>0.27120744681410403</v>
      </c>
      <c r="X1031" s="17">
        <v>0.19897643548910501</v>
      </c>
      <c r="Y1031" s="17">
        <v>0.23315666567061</v>
      </c>
      <c r="Z1031" s="17">
        <v>0.190316917136684</v>
      </c>
      <c r="AA1031" s="17">
        <v>0.24724272158647301</v>
      </c>
      <c r="AB1031" s="17">
        <v>0.246124022795499</v>
      </c>
      <c r="AC1031" s="17">
        <v>0.188871748419287</v>
      </c>
      <c r="AD1031" s="17">
        <v>0.22658788734587501</v>
      </c>
      <c r="AE1031" s="17"/>
      <c r="AF1031" s="17">
        <v>0.221344581476942</v>
      </c>
      <c r="AG1031" s="17">
        <v>0.265116238418519</v>
      </c>
      <c r="AH1031" s="17"/>
      <c r="AI1031" s="17">
        <v>0.168943558295785</v>
      </c>
      <c r="AJ1031" s="17">
        <v>0.27568737828881001</v>
      </c>
      <c r="AK1031" s="17"/>
      <c r="AL1031" s="17">
        <v>0.210995880140288</v>
      </c>
      <c r="AM1031" s="17">
        <v>0.246895992528785</v>
      </c>
      <c r="AN1031" s="17"/>
      <c r="AO1031" s="17">
        <v>0.19081984606466501</v>
      </c>
      <c r="AP1031" s="17">
        <v>0.24444506853110801</v>
      </c>
      <c r="AQ1031" s="17"/>
      <c r="AR1031" s="17">
        <v>0.135074481371036</v>
      </c>
      <c r="AS1031" s="17">
        <v>0.196214694274773</v>
      </c>
      <c r="AT1031" s="17">
        <v>0.33027696473015999</v>
      </c>
      <c r="AU1031" s="17">
        <v>0.39204832185646599</v>
      </c>
    </row>
    <row r="1032" spans="2:47" x14ac:dyDescent="0.3">
      <c r="B1032" t="s">
        <v>402</v>
      </c>
      <c r="C1032" s="17">
        <v>6.1975855134043599E-2</v>
      </c>
      <c r="D1032" s="17">
        <v>4.1575869190977298E-2</v>
      </c>
      <c r="E1032" s="17">
        <v>8.1696854555783099E-2</v>
      </c>
      <c r="F1032" s="17"/>
      <c r="G1032" s="17">
        <v>7.1182117454590604E-2</v>
      </c>
      <c r="H1032" s="17">
        <v>5.4176043167137401E-2</v>
      </c>
      <c r="I1032" s="17">
        <v>6.9928800262450699E-2</v>
      </c>
      <c r="J1032" s="17">
        <v>5.9392674535265103E-2</v>
      </c>
      <c r="K1032" s="17">
        <v>4.95122070794159E-2</v>
      </c>
      <c r="L1032" s="17">
        <v>6.6183878857308795E-2</v>
      </c>
      <c r="M1032" s="17"/>
      <c r="N1032" s="17">
        <v>4.8473844967313301E-2</v>
      </c>
      <c r="O1032" s="17">
        <v>7.1691245705765197E-2</v>
      </c>
      <c r="P1032" s="17">
        <v>6.4521588039253897E-2</v>
      </c>
      <c r="Q1032" s="17">
        <v>6.5118469884228106E-2</v>
      </c>
      <c r="R1032" s="17"/>
      <c r="S1032" s="17">
        <v>6.0624605230961102E-2</v>
      </c>
      <c r="T1032" s="17">
        <v>4.9531068724176397E-2</v>
      </c>
      <c r="U1032" s="17">
        <v>4.62656066405258E-2</v>
      </c>
      <c r="V1032" s="17">
        <v>5.1241602513539798E-2</v>
      </c>
      <c r="W1032" s="17">
        <v>6.97743421436582E-2</v>
      </c>
      <c r="X1032" s="17">
        <v>8.2333959893091599E-2</v>
      </c>
      <c r="Y1032" s="17">
        <v>7.3251808034054997E-2</v>
      </c>
      <c r="Z1032" s="17">
        <v>5.5220290382328799E-2</v>
      </c>
      <c r="AA1032" s="17">
        <v>6.0932655477077699E-2</v>
      </c>
      <c r="AB1032" s="17">
        <v>6.2395794501734103E-2</v>
      </c>
      <c r="AC1032" s="17">
        <v>8.4788171191676795E-2</v>
      </c>
      <c r="AD1032" s="17">
        <v>6.0553183693092601E-2</v>
      </c>
      <c r="AE1032" s="17"/>
      <c r="AF1032" s="17">
        <v>4.8348805803806398E-2</v>
      </c>
      <c r="AG1032" s="17">
        <v>8.0103325076602699E-2</v>
      </c>
      <c r="AH1032" s="17"/>
      <c r="AI1032" s="17">
        <v>4.9643714206617597E-2</v>
      </c>
      <c r="AJ1032" s="17">
        <v>6.8131632080881299E-2</v>
      </c>
      <c r="AK1032" s="17"/>
      <c r="AL1032" s="17">
        <v>5.3588072041636597E-2</v>
      </c>
      <c r="AM1032" s="17">
        <v>6.3918224587602906E-2</v>
      </c>
      <c r="AN1032" s="17"/>
      <c r="AO1032" s="17">
        <v>4.0785743540215399E-2</v>
      </c>
      <c r="AP1032" s="17">
        <v>6.3822827661789594E-2</v>
      </c>
      <c r="AQ1032" s="17"/>
      <c r="AR1032" s="17">
        <v>4.3102500084674401E-2</v>
      </c>
      <c r="AS1032" s="17">
        <v>5.1067471629826798E-2</v>
      </c>
      <c r="AT1032" s="17">
        <v>8.3838406131347604E-2</v>
      </c>
      <c r="AU1032" s="17">
        <v>8.2637940281209202E-2</v>
      </c>
    </row>
    <row r="1033" spans="2:47" x14ac:dyDescent="0.3">
      <c r="B1033" t="s">
        <v>403</v>
      </c>
      <c r="C1033" s="17">
        <v>1.35238363570108E-2</v>
      </c>
      <c r="D1033" s="17">
        <v>1.27578362709118E-2</v>
      </c>
      <c r="E1033" s="17">
        <v>1.43217267879039E-2</v>
      </c>
      <c r="F1033" s="17"/>
      <c r="G1033" s="17">
        <v>1.9352234880305699E-2</v>
      </c>
      <c r="H1033" s="17">
        <v>1.5159239639505001E-2</v>
      </c>
      <c r="I1033" s="17">
        <v>1.2492593649454599E-2</v>
      </c>
      <c r="J1033" s="17">
        <v>1.5409649807998299E-2</v>
      </c>
      <c r="K1033" s="17">
        <v>2.2569637086842301E-2</v>
      </c>
      <c r="L1033" s="17">
        <v>1.59883323995393E-3</v>
      </c>
      <c r="M1033" s="17"/>
      <c r="N1033" s="17">
        <v>5.8618389500236104E-3</v>
      </c>
      <c r="O1033" s="17">
        <v>1.1908053292009699E-2</v>
      </c>
      <c r="P1033" s="17">
        <v>2.0004908131800399E-2</v>
      </c>
      <c r="Q1033" s="17">
        <v>1.79761284592759E-2</v>
      </c>
      <c r="R1033" s="17"/>
      <c r="S1033" s="17">
        <v>7.0362507520475501E-3</v>
      </c>
      <c r="T1033" s="17">
        <v>6.9162166234030898E-3</v>
      </c>
      <c r="U1033" s="17">
        <v>2.6665624871261999E-2</v>
      </c>
      <c r="V1033" s="17">
        <v>6.6448309751930001E-3</v>
      </c>
      <c r="W1033" s="17">
        <v>9.6000002941694605E-3</v>
      </c>
      <c r="X1033" s="17">
        <v>1.2188204427215899E-2</v>
      </c>
      <c r="Y1033" s="17">
        <v>8.7181238396319694E-3</v>
      </c>
      <c r="Z1033" s="17">
        <v>5.1840551437992797E-3</v>
      </c>
      <c r="AA1033" s="17">
        <v>2.9134397232983399E-2</v>
      </c>
      <c r="AB1033" s="17">
        <v>1.00530577427007E-2</v>
      </c>
      <c r="AC1033" s="17">
        <v>3.3502112942006897E-2</v>
      </c>
      <c r="AD1033" s="17">
        <v>1.4982444586841301E-2</v>
      </c>
      <c r="AE1033" s="17"/>
      <c r="AF1033" s="17">
        <v>1.1058333227666899E-2</v>
      </c>
      <c r="AG1033" s="17">
        <v>1.45202598812553E-2</v>
      </c>
      <c r="AH1033" s="17"/>
      <c r="AI1033" s="17">
        <v>6.6864799947407103E-3</v>
      </c>
      <c r="AJ1033" s="17">
        <v>1.6936807463963699E-2</v>
      </c>
      <c r="AK1033" s="17"/>
      <c r="AL1033" s="17">
        <v>8.3787507064243694E-3</v>
      </c>
      <c r="AM1033" s="17">
        <v>1.4715290295858101E-2</v>
      </c>
      <c r="AN1033" s="17"/>
      <c r="AO1033" s="17">
        <v>0</v>
      </c>
      <c r="AP1033" s="17">
        <v>1.4702600994966101E-2</v>
      </c>
      <c r="AQ1033" s="17"/>
      <c r="AR1033" s="17">
        <v>6.67896028391185E-3</v>
      </c>
      <c r="AS1033" s="17">
        <v>4.5442277381358698E-3</v>
      </c>
      <c r="AT1033" s="17">
        <v>2.4646863199679601E-2</v>
      </c>
      <c r="AU1033" s="17">
        <v>2.30151535558894E-2</v>
      </c>
    </row>
    <row r="1034" spans="2:47" x14ac:dyDescent="0.3">
      <c r="C1034" s="17"/>
      <c r="D1034" s="17"/>
      <c r="E1034" s="17"/>
      <c r="F1034" s="17"/>
      <c r="G1034" s="17"/>
      <c r="H1034" s="17"/>
      <c r="I1034" s="17"/>
      <c r="J1034" s="17"/>
      <c r="K1034" s="17"/>
      <c r="L1034" s="17"/>
      <c r="M1034" s="17"/>
      <c r="N1034" s="17"/>
      <c r="O1034" s="17"/>
      <c r="P1034" s="17"/>
      <c r="Q1034" s="17"/>
      <c r="R1034" s="17"/>
      <c r="S1034" s="17"/>
      <c r="T1034" s="17"/>
      <c r="U1034" s="17"/>
      <c r="V1034" s="17"/>
      <c r="W1034" s="17"/>
      <c r="X1034" s="17"/>
      <c r="Y1034" s="17"/>
      <c r="Z1034" s="17"/>
      <c r="AA1034" s="17"/>
      <c r="AB1034" s="17"/>
      <c r="AC1034" s="17"/>
      <c r="AD1034" s="17"/>
      <c r="AE1034" s="17"/>
      <c r="AF1034" s="17"/>
      <c r="AG1034" s="17"/>
      <c r="AH1034" s="17"/>
      <c r="AI1034" s="17"/>
      <c r="AJ1034" s="17"/>
      <c r="AK1034" s="17"/>
      <c r="AL1034" s="17"/>
      <c r="AM1034" s="17"/>
      <c r="AN1034" s="17"/>
      <c r="AO1034" s="17"/>
      <c r="AP1034" s="17"/>
      <c r="AQ1034" s="17"/>
      <c r="AR1034" s="17"/>
      <c r="AS1034" s="17"/>
      <c r="AT1034" s="17"/>
      <c r="AU1034" s="17"/>
    </row>
    <row r="1035" spans="2:47" x14ac:dyDescent="0.3">
      <c r="B1035" s="6" t="s">
        <v>406</v>
      </c>
      <c r="C1035" s="17"/>
      <c r="D1035" s="17"/>
      <c r="E1035" s="17"/>
      <c r="F1035" s="17"/>
      <c r="G1035" s="17"/>
      <c r="H1035" s="17"/>
      <c r="I1035" s="17"/>
      <c r="J1035" s="17"/>
      <c r="K1035" s="17"/>
      <c r="L1035" s="17"/>
      <c r="M1035" s="17"/>
      <c r="N1035" s="17"/>
      <c r="O1035" s="17"/>
      <c r="P1035" s="17"/>
      <c r="Q1035" s="17"/>
      <c r="R1035" s="17"/>
      <c r="S1035" s="17"/>
      <c r="T1035" s="17"/>
      <c r="U1035" s="17"/>
      <c r="V1035" s="17"/>
      <c r="W1035" s="17"/>
      <c r="X1035" s="17"/>
      <c r="Y1035" s="17"/>
      <c r="Z1035" s="17"/>
      <c r="AA1035" s="17"/>
      <c r="AB1035" s="17"/>
      <c r="AC1035" s="17"/>
      <c r="AD1035" s="17"/>
      <c r="AE1035" s="17"/>
      <c r="AF1035" s="17"/>
      <c r="AG1035" s="17"/>
      <c r="AH1035" s="17"/>
      <c r="AI1035" s="17"/>
      <c r="AJ1035" s="17"/>
      <c r="AK1035" s="17"/>
      <c r="AL1035" s="17"/>
      <c r="AM1035" s="17"/>
      <c r="AN1035" s="17"/>
      <c r="AO1035" s="17"/>
      <c r="AP1035" s="17"/>
      <c r="AQ1035" s="17"/>
      <c r="AR1035" s="17"/>
      <c r="AS1035" s="17"/>
      <c r="AT1035" s="17"/>
      <c r="AU1035" s="17"/>
    </row>
    <row r="1036" spans="2:47" x14ac:dyDescent="0.3">
      <c r="B1036" s="24" t="s">
        <v>71</v>
      </c>
      <c r="C1036" s="17"/>
      <c r="D1036" s="17"/>
      <c r="E1036" s="17"/>
      <c r="F1036" s="17"/>
      <c r="G1036" s="17"/>
      <c r="H1036" s="17"/>
      <c r="I1036" s="17"/>
      <c r="J1036" s="17"/>
      <c r="K1036" s="17"/>
      <c r="L1036" s="17"/>
      <c r="M1036" s="17"/>
      <c r="N1036" s="17"/>
      <c r="O1036" s="17"/>
      <c r="P1036" s="17"/>
      <c r="Q1036" s="17"/>
      <c r="R1036" s="17"/>
      <c r="S1036" s="17"/>
      <c r="T1036" s="17"/>
      <c r="U1036" s="17"/>
      <c r="V1036" s="17"/>
      <c r="W1036" s="17"/>
      <c r="X1036" s="17"/>
      <c r="Y1036" s="17"/>
      <c r="Z1036" s="17"/>
      <c r="AA1036" s="17"/>
      <c r="AB1036" s="17"/>
      <c r="AC1036" s="17"/>
      <c r="AD1036" s="17"/>
      <c r="AE1036" s="17"/>
      <c r="AF1036" s="17"/>
      <c r="AG1036" s="17"/>
      <c r="AH1036" s="17"/>
      <c r="AI1036" s="17"/>
      <c r="AJ1036" s="17"/>
      <c r="AK1036" s="17"/>
      <c r="AL1036" s="17"/>
      <c r="AM1036" s="17"/>
      <c r="AN1036" s="17"/>
      <c r="AO1036" s="17"/>
      <c r="AP1036" s="17"/>
      <c r="AQ1036" s="17"/>
      <c r="AR1036" s="17"/>
      <c r="AS1036" s="17"/>
      <c r="AT1036" s="17"/>
      <c r="AU1036" s="17"/>
    </row>
    <row r="1037" spans="2:47" x14ac:dyDescent="0.3">
      <c r="B1037" t="s">
        <v>398</v>
      </c>
      <c r="C1037" s="17">
        <v>0.26208223749869097</v>
      </c>
      <c r="D1037" s="17">
        <v>0.31130114006153398</v>
      </c>
      <c r="E1037" s="17">
        <v>0.214121829645328</v>
      </c>
      <c r="F1037" s="17"/>
      <c r="G1037" s="17">
        <v>0.12389548073208501</v>
      </c>
      <c r="H1037" s="17">
        <v>0.21119143180109001</v>
      </c>
      <c r="I1037" s="17">
        <v>0.20463770058279401</v>
      </c>
      <c r="J1037" s="17">
        <v>0.23556330430282499</v>
      </c>
      <c r="K1037" s="17">
        <v>0.31485197516171098</v>
      </c>
      <c r="L1037" s="17">
        <v>0.42767101075243003</v>
      </c>
      <c r="M1037" s="17"/>
      <c r="N1037" s="17">
        <v>0.33253447222555899</v>
      </c>
      <c r="O1037" s="17">
        <v>0.25491544375805197</v>
      </c>
      <c r="P1037" s="17">
        <v>0.22772537598057899</v>
      </c>
      <c r="Q1037" s="17">
        <v>0.222742977114291</v>
      </c>
      <c r="R1037" s="17"/>
      <c r="S1037" s="17">
        <v>0.26625056018009802</v>
      </c>
      <c r="T1037" s="17">
        <v>0.248137717360046</v>
      </c>
      <c r="U1037" s="17">
        <v>0.29146145420278202</v>
      </c>
      <c r="V1037" s="17">
        <v>0.24163093422225901</v>
      </c>
      <c r="W1037" s="17">
        <v>0.230383344746205</v>
      </c>
      <c r="X1037" s="17">
        <v>0.25239046038730401</v>
      </c>
      <c r="Y1037" s="17">
        <v>0.26740228910420499</v>
      </c>
      <c r="Z1037" s="17">
        <v>0.329898385386316</v>
      </c>
      <c r="AA1037" s="17">
        <v>0.230460790699477</v>
      </c>
      <c r="AB1037" s="17">
        <v>0.27444241944283498</v>
      </c>
      <c r="AC1037" s="17">
        <v>0.298495511027628</v>
      </c>
      <c r="AD1037" s="17">
        <v>0.30254950060234298</v>
      </c>
      <c r="AE1037" s="17"/>
      <c r="AF1037" s="17">
        <v>0.30976234375335698</v>
      </c>
      <c r="AG1037" s="17">
        <v>0.19906057324562901</v>
      </c>
      <c r="AH1037" s="17"/>
      <c r="AI1037" s="17">
        <v>0.28720417210849603</v>
      </c>
      <c r="AJ1037" s="17">
        <v>0.24954223922579699</v>
      </c>
      <c r="AK1037" s="17"/>
      <c r="AL1037" s="17">
        <v>0.27425330823380101</v>
      </c>
      <c r="AM1037" s="17">
        <v>0.25926376737940698</v>
      </c>
      <c r="AN1037" s="17"/>
      <c r="AO1037" s="17">
        <v>0.331814263771672</v>
      </c>
      <c r="AP1037" s="17">
        <v>0.25600425455556403</v>
      </c>
      <c r="AQ1037" s="17"/>
      <c r="AR1037" s="17">
        <v>0.33420753404360698</v>
      </c>
      <c r="AS1037" s="17">
        <v>0.35015330677638601</v>
      </c>
      <c r="AT1037" s="17">
        <v>0.14354869473291301</v>
      </c>
      <c r="AU1037" s="17">
        <v>0.176120224128158</v>
      </c>
    </row>
    <row r="1038" spans="2:47" x14ac:dyDescent="0.3">
      <c r="B1038" t="s">
        <v>399</v>
      </c>
      <c r="C1038" s="17">
        <v>0.40988573674503698</v>
      </c>
      <c r="D1038" s="17">
        <v>0.42656275778757102</v>
      </c>
      <c r="E1038" s="17">
        <v>0.39456448283267898</v>
      </c>
      <c r="F1038" s="17"/>
      <c r="G1038" s="17">
        <v>0.40147469268566599</v>
      </c>
      <c r="H1038" s="17">
        <v>0.36582353894297098</v>
      </c>
      <c r="I1038" s="17">
        <v>0.41543554236379499</v>
      </c>
      <c r="J1038" s="17">
        <v>0.45618604492138798</v>
      </c>
      <c r="K1038" s="17">
        <v>0.43121471591014798</v>
      </c>
      <c r="L1038" s="17">
        <v>0.39491788047574999</v>
      </c>
      <c r="M1038" s="17"/>
      <c r="N1038" s="17">
        <v>0.44706830401970099</v>
      </c>
      <c r="O1038" s="17">
        <v>0.407723550676657</v>
      </c>
      <c r="P1038" s="17">
        <v>0.37752385664908</v>
      </c>
      <c r="Q1038" s="17">
        <v>0.39972540689536401</v>
      </c>
      <c r="R1038" s="17"/>
      <c r="S1038" s="17">
        <v>0.41800441296808699</v>
      </c>
      <c r="T1038" s="17">
        <v>0.42713637447776198</v>
      </c>
      <c r="U1038" s="17">
        <v>0.36161724799074402</v>
      </c>
      <c r="V1038" s="17">
        <v>0.44783687094945002</v>
      </c>
      <c r="W1038" s="17">
        <v>0.45957645038581701</v>
      </c>
      <c r="X1038" s="17">
        <v>0.35730587265695302</v>
      </c>
      <c r="Y1038" s="17">
        <v>0.37846278680740902</v>
      </c>
      <c r="Z1038" s="17">
        <v>0.31906081414863602</v>
      </c>
      <c r="AA1038" s="17">
        <v>0.43344902183557399</v>
      </c>
      <c r="AB1038" s="17">
        <v>0.42516275773224499</v>
      </c>
      <c r="AC1038" s="17">
        <v>0.39790139690721599</v>
      </c>
      <c r="AD1038" s="17">
        <v>0.44651683295543099</v>
      </c>
      <c r="AE1038" s="17"/>
      <c r="AF1038" s="17">
        <v>0.42397060496780498</v>
      </c>
      <c r="AG1038" s="17">
        <v>0.39202254590218799</v>
      </c>
      <c r="AH1038" s="17"/>
      <c r="AI1038" s="17">
        <v>0.45596406095196601</v>
      </c>
      <c r="AJ1038" s="17">
        <v>0.38688503576609301</v>
      </c>
      <c r="AK1038" s="17"/>
      <c r="AL1038" s="17">
        <v>0.443522877286124</v>
      </c>
      <c r="AM1038" s="17">
        <v>0.40209634191063398</v>
      </c>
      <c r="AN1038" s="17"/>
      <c r="AO1038" s="17">
        <v>0.41240357770175201</v>
      </c>
      <c r="AP1038" s="17">
        <v>0.40966627668907202</v>
      </c>
      <c r="AQ1038" s="17"/>
      <c r="AR1038" s="17">
        <v>0.44453702825917102</v>
      </c>
      <c r="AS1038" s="17">
        <v>0.42694133224896902</v>
      </c>
      <c r="AT1038" s="17">
        <v>0.384750581268471</v>
      </c>
      <c r="AU1038" s="17">
        <v>0.34580408082545799</v>
      </c>
    </row>
    <row r="1039" spans="2:47" x14ac:dyDescent="0.3">
      <c r="B1039" t="s">
        <v>400</v>
      </c>
      <c r="C1039" s="17">
        <v>0.1634756759248</v>
      </c>
      <c r="D1039" s="17">
        <v>0.12967374227048001</v>
      </c>
      <c r="E1039" s="17">
        <v>0.195644202703076</v>
      </c>
      <c r="F1039" s="17"/>
      <c r="G1039" s="17">
        <v>0.242269282626594</v>
      </c>
      <c r="H1039" s="17">
        <v>0.20352997105389101</v>
      </c>
      <c r="I1039" s="17">
        <v>0.203037386664427</v>
      </c>
      <c r="J1039" s="17">
        <v>0.149332565197381</v>
      </c>
      <c r="K1039" s="17">
        <v>0.12011211260304</v>
      </c>
      <c r="L1039" s="17">
        <v>8.7157439145043605E-2</v>
      </c>
      <c r="M1039" s="17"/>
      <c r="N1039" s="17">
        <v>0.119468278192279</v>
      </c>
      <c r="O1039" s="17">
        <v>0.14856804108232599</v>
      </c>
      <c r="P1039" s="17">
        <v>0.19897786964684</v>
      </c>
      <c r="Q1039" s="17">
        <v>0.195548958026805</v>
      </c>
      <c r="R1039" s="17"/>
      <c r="S1039" s="17">
        <v>0.17384439857543599</v>
      </c>
      <c r="T1039" s="17">
        <v>0.15907865420887099</v>
      </c>
      <c r="U1039" s="17">
        <v>0.19180924590065801</v>
      </c>
      <c r="V1039" s="17">
        <v>0.183758683479577</v>
      </c>
      <c r="W1039" s="17">
        <v>0.152241877420001</v>
      </c>
      <c r="X1039" s="17">
        <v>0.20716641992430301</v>
      </c>
      <c r="Y1039" s="17">
        <v>0.15161901540404299</v>
      </c>
      <c r="Z1039" s="17">
        <v>0.227971052664594</v>
      </c>
      <c r="AA1039" s="17">
        <v>0.143976930036151</v>
      </c>
      <c r="AB1039" s="17">
        <v>0.141540216200328</v>
      </c>
      <c r="AC1039" s="17">
        <v>9.0034977249056306E-2</v>
      </c>
      <c r="AD1039" s="17">
        <v>9.8533239893947494E-2</v>
      </c>
      <c r="AE1039" s="17"/>
      <c r="AF1039" s="17">
        <v>0.13792544735755399</v>
      </c>
      <c r="AG1039" s="17">
        <v>0.19875722318609401</v>
      </c>
      <c r="AH1039" s="17"/>
      <c r="AI1039" s="17">
        <v>0.13454744430256099</v>
      </c>
      <c r="AJ1039" s="17">
        <v>0.177915645625189</v>
      </c>
      <c r="AK1039" s="17"/>
      <c r="AL1039" s="17">
        <v>0.13571072879236401</v>
      </c>
      <c r="AM1039" s="17">
        <v>0.16990523956463099</v>
      </c>
      <c r="AN1039" s="17"/>
      <c r="AO1039" s="17">
        <v>0.142207355077382</v>
      </c>
      <c r="AP1039" s="17">
        <v>0.165329465327584</v>
      </c>
      <c r="AQ1039" s="17"/>
      <c r="AR1039" s="17">
        <v>0.129683045779899</v>
      </c>
      <c r="AS1039" s="17">
        <v>0.132807315216769</v>
      </c>
      <c r="AT1039" s="17">
        <v>0.22101964498059601</v>
      </c>
      <c r="AU1039" s="17">
        <v>0.18131542873519099</v>
      </c>
    </row>
    <row r="1040" spans="2:47" x14ac:dyDescent="0.3">
      <c r="B1040" t="s">
        <v>401</v>
      </c>
      <c r="C1040" s="17">
        <v>0.102747914361006</v>
      </c>
      <c r="D1040" s="17">
        <v>8.0335136089948897E-2</v>
      </c>
      <c r="E1040" s="17">
        <v>0.124585431912351</v>
      </c>
      <c r="F1040" s="17"/>
      <c r="G1040" s="17">
        <v>0.13371854954072601</v>
      </c>
      <c r="H1040" s="17">
        <v>0.139469552439655</v>
      </c>
      <c r="I1040" s="17">
        <v>0.102207756172544</v>
      </c>
      <c r="J1040" s="17">
        <v>9.6514778303431498E-2</v>
      </c>
      <c r="K1040" s="17">
        <v>9.9059609646071994E-2</v>
      </c>
      <c r="L1040" s="17">
        <v>6.0413148014626099E-2</v>
      </c>
      <c r="M1040" s="17"/>
      <c r="N1040" s="17">
        <v>5.9807068085502901E-2</v>
      </c>
      <c r="O1040" s="17">
        <v>0.118827728540899</v>
      </c>
      <c r="P1040" s="17">
        <v>0.115786546888654</v>
      </c>
      <c r="Q1040" s="17">
        <v>0.12139967623638399</v>
      </c>
      <c r="R1040" s="17"/>
      <c r="S1040" s="17">
        <v>7.4846001195950196E-2</v>
      </c>
      <c r="T1040" s="17">
        <v>0.116685510800302</v>
      </c>
      <c r="U1040" s="17">
        <v>0.110483591160372</v>
      </c>
      <c r="V1040" s="17">
        <v>8.3420062617846694E-2</v>
      </c>
      <c r="W1040" s="17">
        <v>9.9566930526421502E-2</v>
      </c>
      <c r="X1040" s="17">
        <v>0.101996457972877</v>
      </c>
      <c r="Y1040" s="17">
        <v>0.13633397489904001</v>
      </c>
      <c r="Z1040" s="17">
        <v>6.0947845555538102E-2</v>
      </c>
      <c r="AA1040" s="17">
        <v>0.105669718817316</v>
      </c>
      <c r="AB1040" s="17">
        <v>0.12750074044357801</v>
      </c>
      <c r="AC1040" s="17">
        <v>0.10782801730469101</v>
      </c>
      <c r="AD1040" s="17">
        <v>9.2072791392055806E-2</v>
      </c>
      <c r="AE1040" s="17"/>
      <c r="AF1040" s="17">
        <v>8.44867140057214E-2</v>
      </c>
      <c r="AG1040" s="17">
        <v>0.12686505121768099</v>
      </c>
      <c r="AH1040" s="17"/>
      <c r="AI1040" s="17">
        <v>7.7309311710922202E-2</v>
      </c>
      <c r="AJ1040" s="17">
        <v>0.11544598233433701</v>
      </c>
      <c r="AK1040" s="17"/>
      <c r="AL1040" s="17">
        <v>9.15991224590951E-2</v>
      </c>
      <c r="AM1040" s="17">
        <v>0.105329654088392</v>
      </c>
      <c r="AN1040" s="17"/>
      <c r="AO1040" s="17">
        <v>6.7042960387325296E-2</v>
      </c>
      <c r="AP1040" s="17">
        <v>0.105860029594653</v>
      </c>
      <c r="AQ1040" s="17"/>
      <c r="AR1040" s="17">
        <v>6.0449921520313497E-2</v>
      </c>
      <c r="AS1040" s="17">
        <v>4.2504324726021898E-2</v>
      </c>
      <c r="AT1040" s="17">
        <v>0.15442435574136101</v>
      </c>
      <c r="AU1040" s="17">
        <v>0.20513559061756501</v>
      </c>
    </row>
    <row r="1041" spans="2:47" x14ac:dyDescent="0.3">
      <c r="B1041" t="s">
        <v>402</v>
      </c>
      <c r="C1041" s="17">
        <v>5.04966043373705E-2</v>
      </c>
      <c r="D1041" s="17">
        <v>4.1724000831772703E-2</v>
      </c>
      <c r="E1041" s="17">
        <v>5.8843788254325E-2</v>
      </c>
      <c r="F1041" s="17"/>
      <c r="G1041" s="17">
        <v>8.5066588438843002E-2</v>
      </c>
      <c r="H1041" s="17">
        <v>6.4253520704696504E-2</v>
      </c>
      <c r="I1041" s="17">
        <v>6.1178609409153303E-2</v>
      </c>
      <c r="J1041" s="17">
        <v>4.5716664588943301E-2</v>
      </c>
      <c r="K1041" s="17">
        <v>2.58322174052792E-2</v>
      </c>
      <c r="L1041" s="17">
        <v>2.8155237931446302E-2</v>
      </c>
      <c r="M1041" s="17"/>
      <c r="N1041" s="17">
        <v>3.6806326522187197E-2</v>
      </c>
      <c r="O1041" s="17">
        <v>5.4846102022547999E-2</v>
      </c>
      <c r="P1041" s="17">
        <v>6.4365730302593502E-2</v>
      </c>
      <c r="Q1041" s="17">
        <v>4.9297460687753203E-2</v>
      </c>
      <c r="R1041" s="17"/>
      <c r="S1041" s="17">
        <v>5.7512634928811597E-2</v>
      </c>
      <c r="T1041" s="17">
        <v>4.1215604885639197E-2</v>
      </c>
      <c r="U1041" s="17">
        <v>2.6978019690351001E-2</v>
      </c>
      <c r="V1041" s="17">
        <v>3.9778345043667201E-2</v>
      </c>
      <c r="W1041" s="17">
        <v>4.5470426702427701E-2</v>
      </c>
      <c r="X1041" s="17">
        <v>6.7007297953208797E-2</v>
      </c>
      <c r="Y1041" s="17">
        <v>5.6205884181833199E-2</v>
      </c>
      <c r="Z1041" s="17">
        <v>4.5727394253364299E-2</v>
      </c>
      <c r="AA1041" s="17">
        <v>7.6408654367021295E-2</v>
      </c>
      <c r="AB1041" s="17">
        <v>2.5195939085495399E-2</v>
      </c>
      <c r="AC1041" s="17">
        <v>7.1030062362529206E-2</v>
      </c>
      <c r="AD1041" s="17">
        <v>5.2932161312260501E-2</v>
      </c>
      <c r="AE1041" s="17"/>
      <c r="AF1041" s="17">
        <v>3.6498793766752302E-2</v>
      </c>
      <c r="AG1041" s="17">
        <v>6.8269204439794007E-2</v>
      </c>
      <c r="AH1041" s="17"/>
      <c r="AI1041" s="17">
        <v>3.4337379483444203E-2</v>
      </c>
      <c r="AJ1041" s="17">
        <v>5.8562728818104003E-2</v>
      </c>
      <c r="AK1041" s="17"/>
      <c r="AL1041" s="17">
        <v>4.6109444294309597E-2</v>
      </c>
      <c r="AM1041" s="17">
        <v>5.1512544492431499E-2</v>
      </c>
      <c r="AN1041" s="17"/>
      <c r="AO1041" s="17">
        <v>3.2633854855136403E-2</v>
      </c>
      <c r="AP1041" s="17">
        <v>5.2053557325447503E-2</v>
      </c>
      <c r="AQ1041" s="17"/>
      <c r="AR1041" s="17">
        <v>2.6314454267965599E-2</v>
      </c>
      <c r="AS1041" s="17">
        <v>4.2565970576261797E-2</v>
      </c>
      <c r="AT1041" s="17">
        <v>7.6759221584406401E-2</v>
      </c>
      <c r="AU1041" s="17">
        <v>7.0201112660344997E-2</v>
      </c>
    </row>
    <row r="1042" spans="2:47" x14ac:dyDescent="0.3">
      <c r="B1042" t="s">
        <v>403</v>
      </c>
      <c r="C1042" s="17">
        <v>1.13118311330961E-2</v>
      </c>
      <c r="D1042" s="17">
        <v>1.04032229586932E-2</v>
      </c>
      <c r="E1042" s="17">
        <v>1.2240264652240601E-2</v>
      </c>
      <c r="F1042" s="17"/>
      <c r="G1042" s="17">
        <v>1.3575405976085499E-2</v>
      </c>
      <c r="H1042" s="17">
        <v>1.5731985057696601E-2</v>
      </c>
      <c r="I1042" s="17">
        <v>1.35030048072867E-2</v>
      </c>
      <c r="J1042" s="17">
        <v>1.6686642686030699E-2</v>
      </c>
      <c r="K1042" s="17">
        <v>8.9293692737500308E-3</v>
      </c>
      <c r="L1042" s="17">
        <v>1.68528368070469E-3</v>
      </c>
      <c r="M1042" s="17"/>
      <c r="N1042" s="17">
        <v>4.3155509547707898E-3</v>
      </c>
      <c r="O1042" s="17">
        <v>1.5119133919518401E-2</v>
      </c>
      <c r="P1042" s="17">
        <v>1.5620620532253099E-2</v>
      </c>
      <c r="Q1042" s="17">
        <v>1.12855210394025E-2</v>
      </c>
      <c r="R1042" s="17"/>
      <c r="S1042" s="17">
        <v>9.5419921516170306E-3</v>
      </c>
      <c r="T1042" s="17">
        <v>7.7461382673805999E-3</v>
      </c>
      <c r="U1042" s="17">
        <v>1.7650441055093301E-2</v>
      </c>
      <c r="V1042" s="17">
        <v>3.5751036871997902E-3</v>
      </c>
      <c r="W1042" s="17">
        <v>1.2760970219126699E-2</v>
      </c>
      <c r="X1042" s="17">
        <v>1.4133491105355001E-2</v>
      </c>
      <c r="Y1042" s="17">
        <v>9.9760496034695303E-3</v>
      </c>
      <c r="Z1042" s="17">
        <v>1.6394507991550601E-2</v>
      </c>
      <c r="AA1042" s="17">
        <v>1.00348842444611E-2</v>
      </c>
      <c r="AB1042" s="17">
        <v>6.1579270955180003E-3</v>
      </c>
      <c r="AC1042" s="17">
        <v>3.4710035148878597E-2</v>
      </c>
      <c r="AD1042" s="17">
        <v>7.3954738439614602E-3</v>
      </c>
      <c r="AE1042" s="17"/>
      <c r="AF1042" s="17">
        <v>7.3560961488110203E-3</v>
      </c>
      <c r="AG1042" s="17">
        <v>1.50254020086148E-2</v>
      </c>
      <c r="AH1042" s="17"/>
      <c r="AI1042" s="17">
        <v>1.0637631442610899E-2</v>
      </c>
      <c r="AJ1042" s="17">
        <v>1.1648368230480601E-2</v>
      </c>
      <c r="AK1042" s="17"/>
      <c r="AL1042" s="17">
        <v>8.8045189343065097E-3</v>
      </c>
      <c r="AM1042" s="17">
        <v>1.1892452564505499E-2</v>
      </c>
      <c r="AN1042" s="17"/>
      <c r="AO1042" s="17">
        <v>1.38979882067318E-2</v>
      </c>
      <c r="AP1042" s="17">
        <v>1.1086416507680301E-2</v>
      </c>
      <c r="AQ1042" s="17"/>
      <c r="AR1042" s="17">
        <v>4.8080161290431998E-3</v>
      </c>
      <c r="AS1042" s="17">
        <v>5.0277504555920104E-3</v>
      </c>
      <c r="AT1042" s="17">
        <v>1.94975016922522E-2</v>
      </c>
      <c r="AU1042" s="17">
        <v>2.14235630332839E-2</v>
      </c>
    </row>
    <row r="1043" spans="2:47" x14ac:dyDescent="0.3">
      <c r="C1043" s="17"/>
      <c r="D1043" s="17"/>
      <c r="E1043" s="17"/>
      <c r="F1043" s="17"/>
      <c r="G1043" s="17"/>
      <c r="H1043" s="17"/>
      <c r="I1043" s="17"/>
      <c r="J1043" s="17"/>
      <c r="K1043" s="17"/>
      <c r="L1043" s="17"/>
      <c r="M1043" s="17"/>
      <c r="N1043" s="17"/>
      <c r="O1043" s="17"/>
      <c r="P1043" s="17"/>
      <c r="Q1043" s="17"/>
      <c r="R1043" s="17"/>
      <c r="S1043" s="17"/>
      <c r="T1043" s="17"/>
      <c r="U1043" s="17"/>
      <c r="V1043" s="17"/>
      <c r="W1043" s="17"/>
      <c r="X1043" s="17"/>
      <c r="Y1043" s="17"/>
      <c r="Z1043" s="17"/>
      <c r="AA1043" s="17"/>
      <c r="AB1043" s="17"/>
      <c r="AC1043" s="17"/>
      <c r="AD1043" s="17"/>
      <c r="AE1043" s="17"/>
      <c r="AF1043" s="17"/>
      <c r="AG1043" s="17"/>
      <c r="AH1043" s="17"/>
      <c r="AI1043" s="17"/>
      <c r="AJ1043" s="17"/>
      <c r="AK1043" s="17"/>
      <c r="AL1043" s="17"/>
      <c r="AM1043" s="17"/>
      <c r="AN1043" s="17"/>
      <c r="AO1043" s="17"/>
      <c r="AP1043" s="17"/>
      <c r="AQ1043" s="17"/>
      <c r="AR1043" s="17"/>
      <c r="AS1043" s="17"/>
      <c r="AT1043" s="17"/>
      <c r="AU1043" s="17"/>
    </row>
    <row r="1044" spans="2:47" x14ac:dyDescent="0.3">
      <c r="B1044" s="6" t="s">
        <v>407</v>
      </c>
      <c r="C1044" s="17"/>
      <c r="D1044" s="17"/>
      <c r="E1044" s="17"/>
      <c r="F1044" s="17"/>
      <c r="G1044" s="17"/>
      <c r="H1044" s="17"/>
      <c r="I1044" s="17"/>
      <c r="J1044" s="17"/>
      <c r="K1044" s="17"/>
      <c r="L1044" s="17"/>
      <c r="M1044" s="17"/>
      <c r="N1044" s="17"/>
      <c r="O1044" s="17"/>
      <c r="P1044" s="17"/>
      <c r="Q1044" s="17"/>
      <c r="R1044" s="17"/>
      <c r="S1044" s="17"/>
      <c r="T1044" s="17"/>
      <c r="U1044" s="17"/>
      <c r="V1044" s="17"/>
      <c r="W1044" s="17"/>
      <c r="X1044" s="17"/>
      <c r="Y1044" s="17"/>
      <c r="Z1044" s="17"/>
      <c r="AA1044" s="17"/>
      <c r="AB1044" s="17"/>
      <c r="AC1044" s="17"/>
      <c r="AD1044" s="17"/>
      <c r="AE1044" s="17"/>
      <c r="AF1044" s="17"/>
      <c r="AG1044" s="17"/>
      <c r="AH1044" s="17"/>
      <c r="AI1044" s="17"/>
      <c r="AJ1044" s="17"/>
      <c r="AK1044" s="17"/>
      <c r="AL1044" s="17"/>
      <c r="AM1044" s="17"/>
      <c r="AN1044" s="17"/>
      <c r="AO1044" s="17"/>
      <c r="AP1044" s="17"/>
      <c r="AQ1044" s="17"/>
      <c r="AR1044" s="17"/>
      <c r="AS1044" s="17"/>
      <c r="AT1044" s="17"/>
      <c r="AU1044" s="17"/>
    </row>
    <row r="1045" spans="2:47" x14ac:dyDescent="0.3">
      <c r="B1045" s="24" t="s">
        <v>71</v>
      </c>
      <c r="C1045" s="17"/>
      <c r="D1045" s="17"/>
      <c r="E1045" s="17"/>
      <c r="F1045" s="17"/>
      <c r="G1045" s="17"/>
      <c r="H1045" s="17"/>
      <c r="I1045" s="17"/>
      <c r="J1045" s="17"/>
      <c r="K1045" s="17"/>
      <c r="L1045" s="17"/>
      <c r="M1045" s="17"/>
      <c r="N1045" s="17"/>
      <c r="O1045" s="17"/>
      <c r="P1045" s="17"/>
      <c r="Q1045" s="17"/>
      <c r="R1045" s="17"/>
      <c r="S1045" s="17"/>
      <c r="T1045" s="17"/>
      <c r="U1045" s="17"/>
      <c r="V1045" s="17"/>
      <c r="W1045" s="17"/>
      <c r="X1045" s="17"/>
      <c r="Y1045" s="17"/>
      <c r="Z1045" s="17"/>
      <c r="AA1045" s="17"/>
      <c r="AB1045" s="17"/>
      <c r="AC1045" s="17"/>
      <c r="AD1045" s="17"/>
      <c r="AE1045" s="17"/>
      <c r="AF1045" s="17"/>
      <c r="AG1045" s="17"/>
      <c r="AH1045" s="17"/>
      <c r="AI1045" s="17"/>
      <c r="AJ1045" s="17"/>
      <c r="AK1045" s="17"/>
      <c r="AL1045" s="17"/>
      <c r="AM1045" s="17"/>
      <c r="AN1045" s="17"/>
      <c r="AO1045" s="17"/>
      <c r="AP1045" s="17"/>
      <c r="AQ1045" s="17"/>
      <c r="AR1045" s="17"/>
      <c r="AS1045" s="17"/>
      <c r="AT1045" s="17"/>
      <c r="AU1045" s="17"/>
    </row>
    <row r="1046" spans="2:47" x14ac:dyDescent="0.3">
      <c r="B1046" t="s">
        <v>398</v>
      </c>
      <c r="C1046" s="17">
        <v>0.28385541836167899</v>
      </c>
      <c r="D1046" s="17">
        <v>0.24589259053071699</v>
      </c>
      <c r="E1046" s="17">
        <v>0.32027719695280599</v>
      </c>
      <c r="F1046" s="17"/>
      <c r="G1046" s="17">
        <v>0.27401964016202501</v>
      </c>
      <c r="H1046" s="17">
        <v>0.35041172515727598</v>
      </c>
      <c r="I1046" s="17">
        <v>0.31908249737384198</v>
      </c>
      <c r="J1046" s="17">
        <v>0.27262624405651398</v>
      </c>
      <c r="K1046" s="17">
        <v>0.268052938879625</v>
      </c>
      <c r="L1046" s="17">
        <v>0.227376828713235</v>
      </c>
      <c r="M1046" s="17"/>
      <c r="N1046" s="17">
        <v>0.26942598232717802</v>
      </c>
      <c r="O1046" s="17">
        <v>0.26492954765902599</v>
      </c>
      <c r="P1046" s="17">
        <v>0.34205333983385999</v>
      </c>
      <c r="Q1046" s="17">
        <v>0.26839668643203402</v>
      </c>
      <c r="R1046" s="17"/>
      <c r="S1046" s="17">
        <v>0.29468305009956802</v>
      </c>
      <c r="T1046" s="17">
        <v>0.26428824454257199</v>
      </c>
      <c r="U1046" s="17">
        <v>0.29501186278170599</v>
      </c>
      <c r="V1046" s="17">
        <v>0.241623220101681</v>
      </c>
      <c r="W1046" s="17">
        <v>0.26699745330133601</v>
      </c>
      <c r="X1046" s="17">
        <v>0.29210135334672199</v>
      </c>
      <c r="Y1046" s="17">
        <v>0.29905290921288402</v>
      </c>
      <c r="Z1046" s="17">
        <v>0.28549330908140502</v>
      </c>
      <c r="AA1046" s="17">
        <v>0.28896372948584897</v>
      </c>
      <c r="AB1046" s="17">
        <v>0.29203993628874197</v>
      </c>
      <c r="AC1046" s="17">
        <v>0.34017329045172501</v>
      </c>
      <c r="AD1046" s="17">
        <v>0.24979900768351199</v>
      </c>
      <c r="AE1046" s="17"/>
      <c r="AF1046" s="17">
        <v>0.29894959580042202</v>
      </c>
      <c r="AG1046" s="17">
        <v>0.26506444321344502</v>
      </c>
      <c r="AH1046" s="17"/>
      <c r="AI1046" s="17">
        <v>0.324709606936952</v>
      </c>
      <c r="AJ1046" s="17">
        <v>0.26346242466387498</v>
      </c>
      <c r="AK1046" s="17"/>
      <c r="AL1046" s="17">
        <v>0.32750304123950202</v>
      </c>
      <c r="AM1046" s="17">
        <v>0.27374788357395902</v>
      </c>
      <c r="AN1046" s="17"/>
      <c r="AO1046" s="17">
        <v>0.322688720539277</v>
      </c>
      <c r="AP1046" s="17">
        <v>0.28047063003878198</v>
      </c>
      <c r="AQ1046" s="17"/>
      <c r="AR1046" s="17">
        <v>0.39039234187135902</v>
      </c>
      <c r="AS1046" s="17">
        <v>0.20887090318618401</v>
      </c>
      <c r="AT1046" s="17">
        <v>0.288768969274244</v>
      </c>
      <c r="AU1046" s="17">
        <v>0.13506190047170899</v>
      </c>
    </row>
    <row r="1047" spans="2:47" x14ac:dyDescent="0.3">
      <c r="B1047" t="s">
        <v>399</v>
      </c>
      <c r="C1047" s="17">
        <v>0.37811579419820401</v>
      </c>
      <c r="D1047" s="17">
        <v>0.38284688430883601</v>
      </c>
      <c r="E1047" s="17">
        <v>0.37358598477570198</v>
      </c>
      <c r="F1047" s="17"/>
      <c r="G1047" s="17">
        <v>0.35883972899473199</v>
      </c>
      <c r="H1047" s="17">
        <v>0.36198119924766098</v>
      </c>
      <c r="I1047" s="17">
        <v>0.367291577669761</v>
      </c>
      <c r="J1047" s="17">
        <v>0.39183228426592798</v>
      </c>
      <c r="K1047" s="17">
        <v>0.39580569512485703</v>
      </c>
      <c r="L1047" s="17">
        <v>0.38981222037888702</v>
      </c>
      <c r="M1047" s="17"/>
      <c r="N1047" s="17">
        <v>0.38890517073209802</v>
      </c>
      <c r="O1047" s="17">
        <v>0.37949319027902201</v>
      </c>
      <c r="P1047" s="17">
        <v>0.35929027682242898</v>
      </c>
      <c r="Q1047" s="17">
        <v>0.38003931288300302</v>
      </c>
      <c r="R1047" s="17"/>
      <c r="S1047" s="17">
        <v>0.37442789921511399</v>
      </c>
      <c r="T1047" s="17">
        <v>0.39794129336423001</v>
      </c>
      <c r="U1047" s="17">
        <v>0.37072675870251098</v>
      </c>
      <c r="V1047" s="17">
        <v>0.41575096123130201</v>
      </c>
      <c r="W1047" s="17">
        <v>0.40568185955633601</v>
      </c>
      <c r="X1047" s="17">
        <v>0.376780133456182</v>
      </c>
      <c r="Y1047" s="17">
        <v>0.36340554559064397</v>
      </c>
      <c r="Z1047" s="17">
        <v>0.39949300820190498</v>
      </c>
      <c r="AA1047" s="17">
        <v>0.35430231523567501</v>
      </c>
      <c r="AB1047" s="17">
        <v>0.34751774128708302</v>
      </c>
      <c r="AC1047" s="17">
        <v>0.367233001241279</v>
      </c>
      <c r="AD1047" s="17">
        <v>0.36389767637208897</v>
      </c>
      <c r="AE1047" s="17"/>
      <c r="AF1047" s="17">
        <v>0.39895173502956</v>
      </c>
      <c r="AG1047" s="17">
        <v>0.35118793422099998</v>
      </c>
      <c r="AH1047" s="17"/>
      <c r="AI1047" s="17">
        <v>0.38267042156098002</v>
      </c>
      <c r="AJ1047" s="17">
        <v>0.37584228221952798</v>
      </c>
      <c r="AK1047" s="17"/>
      <c r="AL1047" s="17">
        <v>0.37016252350339302</v>
      </c>
      <c r="AM1047" s="17">
        <v>0.37995754307073598</v>
      </c>
      <c r="AN1047" s="17"/>
      <c r="AO1047" s="17">
        <v>0.34608460743615899</v>
      </c>
      <c r="AP1047" s="17">
        <v>0.38090769653050799</v>
      </c>
      <c r="AQ1047" s="17"/>
      <c r="AR1047" s="17">
        <v>0.39849099072792399</v>
      </c>
      <c r="AS1047" s="17">
        <v>0.395384463247344</v>
      </c>
      <c r="AT1047" s="17">
        <v>0.37981841062388699</v>
      </c>
      <c r="AU1047" s="17">
        <v>0.29361777108674803</v>
      </c>
    </row>
    <row r="1048" spans="2:47" x14ac:dyDescent="0.3">
      <c r="B1048" t="s">
        <v>400</v>
      </c>
      <c r="C1048" s="17">
        <v>0.16795529220661601</v>
      </c>
      <c r="D1048" s="17">
        <v>0.19368127434500401</v>
      </c>
      <c r="E1048" s="17">
        <v>0.14352626348839201</v>
      </c>
      <c r="F1048" s="17"/>
      <c r="G1048" s="17">
        <v>0.20852059782774901</v>
      </c>
      <c r="H1048" s="17">
        <v>0.141425116028735</v>
      </c>
      <c r="I1048" s="17">
        <v>0.14546383778145799</v>
      </c>
      <c r="J1048" s="17">
        <v>0.155527760720582</v>
      </c>
      <c r="K1048" s="17">
        <v>0.17075178698198801</v>
      </c>
      <c r="L1048" s="17">
        <v>0.18913518085932199</v>
      </c>
      <c r="M1048" s="17"/>
      <c r="N1048" s="17">
        <v>0.18485576192818801</v>
      </c>
      <c r="O1048" s="17">
        <v>0.16641103445057201</v>
      </c>
      <c r="P1048" s="17">
        <v>0.149317399789404</v>
      </c>
      <c r="Q1048" s="17">
        <v>0.16820141422881399</v>
      </c>
      <c r="R1048" s="17"/>
      <c r="S1048" s="17">
        <v>0.16501509368893699</v>
      </c>
      <c r="T1048" s="17">
        <v>0.15424429362832001</v>
      </c>
      <c r="U1048" s="17">
        <v>0.169360985795139</v>
      </c>
      <c r="V1048" s="17">
        <v>0.18028472270634499</v>
      </c>
      <c r="W1048" s="17">
        <v>0.137285619972665</v>
      </c>
      <c r="X1048" s="17">
        <v>0.16452110596198599</v>
      </c>
      <c r="Y1048" s="17">
        <v>0.158589912976766</v>
      </c>
      <c r="Z1048" s="17">
        <v>0.18824426749107701</v>
      </c>
      <c r="AA1048" s="17">
        <v>0.17261523304611101</v>
      </c>
      <c r="AB1048" s="17">
        <v>0.20478771212753599</v>
      </c>
      <c r="AC1048" s="17">
        <v>0.114791483235563</v>
      </c>
      <c r="AD1048" s="17">
        <v>0.24125612018460499</v>
      </c>
      <c r="AE1048" s="17"/>
      <c r="AF1048" s="17">
        <v>0.15380309905557399</v>
      </c>
      <c r="AG1048" s="17">
        <v>0.18677180865347101</v>
      </c>
      <c r="AH1048" s="17"/>
      <c r="AI1048" s="17">
        <v>0.160379034278302</v>
      </c>
      <c r="AJ1048" s="17">
        <v>0.171737097342713</v>
      </c>
      <c r="AK1048" s="17"/>
      <c r="AL1048" s="17">
        <v>0.158045853141214</v>
      </c>
      <c r="AM1048" s="17">
        <v>0.17025003344282799</v>
      </c>
      <c r="AN1048" s="17"/>
      <c r="AO1048" s="17">
        <v>0.174748804489163</v>
      </c>
      <c r="AP1048" s="17">
        <v>0.167363156082311</v>
      </c>
      <c r="AQ1048" s="17"/>
      <c r="AR1048" s="17">
        <v>0.13162487674119</v>
      </c>
      <c r="AS1048" s="17">
        <v>0.20463159981018</v>
      </c>
      <c r="AT1048" s="17">
        <v>0.155994649410367</v>
      </c>
      <c r="AU1048" s="17">
        <v>0.220996903723847</v>
      </c>
    </row>
    <row r="1049" spans="2:47" x14ac:dyDescent="0.3">
      <c r="B1049" t="s">
        <v>401</v>
      </c>
      <c r="C1049" s="17">
        <v>0.116088099057483</v>
      </c>
      <c r="D1049" s="17">
        <v>0.116564802912746</v>
      </c>
      <c r="E1049" s="17">
        <v>0.11526903476084401</v>
      </c>
      <c r="F1049" s="17"/>
      <c r="G1049" s="17">
        <v>9.1274476499624002E-2</v>
      </c>
      <c r="H1049" s="17">
        <v>9.3081306808045397E-2</v>
      </c>
      <c r="I1049" s="17">
        <v>0.104182797535929</v>
      </c>
      <c r="J1049" s="17">
        <v>0.11222244798660901</v>
      </c>
      <c r="K1049" s="17">
        <v>0.12633664657635901</v>
      </c>
      <c r="L1049" s="17">
        <v>0.15712785466944201</v>
      </c>
      <c r="M1049" s="17"/>
      <c r="N1049" s="17">
        <v>0.124995278242109</v>
      </c>
      <c r="O1049" s="17">
        <v>0.13583868064423801</v>
      </c>
      <c r="P1049" s="17">
        <v>9.0600464977093495E-2</v>
      </c>
      <c r="Q1049" s="17">
        <v>0.108147728332287</v>
      </c>
      <c r="R1049" s="17"/>
      <c r="S1049" s="17">
        <v>0.103845221775477</v>
      </c>
      <c r="T1049" s="17">
        <v>0.135871094052196</v>
      </c>
      <c r="U1049" s="17">
        <v>0.111974070698767</v>
      </c>
      <c r="V1049" s="17">
        <v>0.122788257292457</v>
      </c>
      <c r="W1049" s="17">
        <v>0.13198456860170499</v>
      </c>
      <c r="X1049" s="17">
        <v>0.107277455194937</v>
      </c>
      <c r="Y1049" s="17">
        <v>0.11296076586316101</v>
      </c>
      <c r="Z1049" s="17">
        <v>9.3701751006865605E-2</v>
      </c>
      <c r="AA1049" s="17">
        <v>0.124069620265865</v>
      </c>
      <c r="AB1049" s="17">
        <v>0.124842414336369</v>
      </c>
      <c r="AC1049" s="17">
        <v>9.2749239188126401E-2</v>
      </c>
      <c r="AD1049" s="17">
        <v>8.9269142264948101E-2</v>
      </c>
      <c r="AE1049" s="17"/>
      <c r="AF1049" s="17">
        <v>0.105674248346041</v>
      </c>
      <c r="AG1049" s="17">
        <v>0.130325091718103</v>
      </c>
      <c r="AH1049" s="17"/>
      <c r="AI1049" s="17">
        <v>9.4376983167881096E-2</v>
      </c>
      <c r="AJ1049" s="17">
        <v>0.126925534947152</v>
      </c>
      <c r="AK1049" s="17"/>
      <c r="AL1049" s="17">
        <v>0.10052934994660701</v>
      </c>
      <c r="AM1049" s="17">
        <v>0.119691058108238</v>
      </c>
      <c r="AN1049" s="17"/>
      <c r="AO1049" s="17">
        <v>0.10465839590657</v>
      </c>
      <c r="AP1049" s="17">
        <v>0.11708433485485301</v>
      </c>
      <c r="AQ1049" s="17"/>
      <c r="AR1049" s="17">
        <v>5.3464012153849501E-2</v>
      </c>
      <c r="AS1049" s="17">
        <v>0.136747034648285</v>
      </c>
      <c r="AT1049" s="17">
        <v>0.109251262099957</v>
      </c>
      <c r="AU1049" s="17">
        <v>0.25212024436314701</v>
      </c>
    </row>
    <row r="1050" spans="2:47" x14ac:dyDescent="0.3">
      <c r="B1050" t="s">
        <v>402</v>
      </c>
      <c r="C1050" s="17">
        <v>4.3110897027170102E-2</v>
      </c>
      <c r="D1050" s="17">
        <v>4.9348506774510401E-2</v>
      </c>
      <c r="E1050" s="17">
        <v>3.7196839626694699E-2</v>
      </c>
      <c r="F1050" s="17"/>
      <c r="G1050" s="17">
        <v>5.7987721196134497E-2</v>
      </c>
      <c r="H1050" s="17">
        <v>4.2224484759576103E-2</v>
      </c>
      <c r="I1050" s="17">
        <v>5.2760792012218699E-2</v>
      </c>
      <c r="J1050" s="17">
        <v>5.3796354675430702E-2</v>
      </c>
      <c r="K1050" s="17">
        <v>2.57670572129747E-2</v>
      </c>
      <c r="L1050" s="17">
        <v>2.90926933533769E-2</v>
      </c>
      <c r="M1050" s="17"/>
      <c r="N1050" s="17">
        <v>2.7346030801578498E-2</v>
      </c>
      <c r="O1050" s="17">
        <v>4.1859599939523297E-2</v>
      </c>
      <c r="P1050" s="17">
        <v>4.4001180603823499E-2</v>
      </c>
      <c r="Q1050" s="17">
        <v>6.1280923462410299E-2</v>
      </c>
      <c r="R1050" s="17"/>
      <c r="S1050" s="17">
        <v>4.9429417475989799E-2</v>
      </c>
      <c r="T1050" s="17">
        <v>4.2162446047559601E-2</v>
      </c>
      <c r="U1050" s="17">
        <v>3.4566575334185501E-2</v>
      </c>
      <c r="V1050" s="17">
        <v>2.81564310251523E-2</v>
      </c>
      <c r="W1050" s="17">
        <v>4.8399777427611299E-2</v>
      </c>
      <c r="X1050" s="17">
        <v>4.5187349871462397E-2</v>
      </c>
      <c r="Y1050" s="17">
        <v>5.2814826418329901E-2</v>
      </c>
      <c r="Z1050" s="17">
        <v>2.7497269954838501E-2</v>
      </c>
      <c r="AA1050" s="17">
        <v>5.0420093200647602E-2</v>
      </c>
      <c r="AB1050" s="17">
        <v>2.7733232412511102E-2</v>
      </c>
      <c r="AC1050" s="17">
        <v>6.6852150641883004E-2</v>
      </c>
      <c r="AD1050" s="17">
        <v>4.1444109270782098E-2</v>
      </c>
      <c r="AE1050" s="17"/>
      <c r="AF1050" s="17">
        <v>3.3779979861770698E-2</v>
      </c>
      <c r="AG1050" s="17">
        <v>5.4135981541791299E-2</v>
      </c>
      <c r="AH1050" s="17"/>
      <c r="AI1050" s="17">
        <v>3.0164779508557001E-2</v>
      </c>
      <c r="AJ1050" s="17">
        <v>4.9573149789372599E-2</v>
      </c>
      <c r="AK1050" s="17"/>
      <c r="AL1050" s="17">
        <v>3.6006886212109103E-2</v>
      </c>
      <c r="AM1050" s="17">
        <v>4.4755981723914401E-2</v>
      </c>
      <c r="AN1050" s="17"/>
      <c r="AO1050" s="17">
        <v>4.87125881492304E-2</v>
      </c>
      <c r="AP1050" s="17">
        <v>4.2622642420036397E-2</v>
      </c>
      <c r="AQ1050" s="17"/>
      <c r="AR1050" s="17">
        <v>2.25778338010445E-2</v>
      </c>
      <c r="AS1050" s="17">
        <v>4.4772017166688098E-2</v>
      </c>
      <c r="AT1050" s="17">
        <v>4.84232850210412E-2</v>
      </c>
      <c r="AU1050" s="17">
        <v>8.0778598851053401E-2</v>
      </c>
    </row>
    <row r="1051" spans="2:47" x14ac:dyDescent="0.3">
      <c r="B1051" t="s">
        <v>403</v>
      </c>
      <c r="C1051" s="17">
        <v>1.08744991488476E-2</v>
      </c>
      <c r="D1051" s="17">
        <v>1.16659411281859E-2</v>
      </c>
      <c r="E1051" s="17">
        <v>1.01446803955615E-2</v>
      </c>
      <c r="F1051" s="17"/>
      <c r="G1051" s="17">
        <v>9.3578353197351395E-3</v>
      </c>
      <c r="H1051" s="17">
        <v>1.08761679987062E-2</v>
      </c>
      <c r="I1051" s="17">
        <v>1.12184976267915E-2</v>
      </c>
      <c r="J1051" s="17">
        <v>1.3994908294937001E-2</v>
      </c>
      <c r="K1051" s="17">
        <v>1.32858752241967E-2</v>
      </c>
      <c r="L1051" s="17">
        <v>7.45522202573795E-3</v>
      </c>
      <c r="M1051" s="17"/>
      <c r="N1051" s="17">
        <v>4.4717759688478603E-3</v>
      </c>
      <c r="O1051" s="17">
        <v>1.1467947027618899E-2</v>
      </c>
      <c r="P1051" s="17">
        <v>1.4737337973390901E-2</v>
      </c>
      <c r="Q1051" s="17">
        <v>1.39339346614507E-2</v>
      </c>
      <c r="R1051" s="17"/>
      <c r="S1051" s="17">
        <v>1.25993177449142E-2</v>
      </c>
      <c r="T1051" s="17">
        <v>5.4926283651214004E-3</v>
      </c>
      <c r="U1051" s="17">
        <v>1.8359746687691199E-2</v>
      </c>
      <c r="V1051" s="17">
        <v>1.13964076430623E-2</v>
      </c>
      <c r="W1051" s="17">
        <v>9.6507211403464507E-3</v>
      </c>
      <c r="X1051" s="17">
        <v>1.41326021687105E-2</v>
      </c>
      <c r="Y1051" s="17">
        <v>1.3176039938215299E-2</v>
      </c>
      <c r="Z1051" s="17">
        <v>5.5703942639093703E-3</v>
      </c>
      <c r="AA1051" s="17">
        <v>9.6290087658518903E-3</v>
      </c>
      <c r="AB1051" s="17">
        <v>3.0789635477590001E-3</v>
      </c>
      <c r="AC1051" s="17">
        <v>1.8200835241424199E-2</v>
      </c>
      <c r="AD1051" s="17">
        <v>1.43339442240638E-2</v>
      </c>
      <c r="AE1051" s="17"/>
      <c r="AF1051" s="17">
        <v>8.8413419066317705E-3</v>
      </c>
      <c r="AG1051" s="17">
        <v>1.25147406521897E-2</v>
      </c>
      <c r="AH1051" s="17"/>
      <c r="AI1051" s="17">
        <v>7.6991745473275102E-3</v>
      </c>
      <c r="AJ1051" s="17">
        <v>1.24595110373586E-2</v>
      </c>
      <c r="AK1051" s="17"/>
      <c r="AL1051" s="17">
        <v>7.7523459571746398E-3</v>
      </c>
      <c r="AM1051" s="17">
        <v>1.15975000803247E-2</v>
      </c>
      <c r="AN1051" s="17"/>
      <c r="AO1051" s="17">
        <v>3.1068834796008902E-3</v>
      </c>
      <c r="AP1051" s="17">
        <v>1.15515400735101E-2</v>
      </c>
      <c r="AQ1051" s="17"/>
      <c r="AR1051" s="17">
        <v>3.4499447046325402E-3</v>
      </c>
      <c r="AS1051" s="17">
        <v>9.5939819413193208E-3</v>
      </c>
      <c r="AT1051" s="17">
        <v>1.7743423570504499E-2</v>
      </c>
      <c r="AU1051" s="17">
        <v>1.74245815034954E-2</v>
      </c>
    </row>
    <row r="1052" spans="2:47" x14ac:dyDescent="0.3">
      <c r="C1052" s="17"/>
      <c r="D1052" s="17"/>
      <c r="E1052" s="17"/>
      <c r="F1052" s="17"/>
      <c r="G1052" s="17"/>
      <c r="H1052" s="17"/>
      <c r="I1052" s="17"/>
      <c r="J1052" s="17"/>
      <c r="K1052" s="17"/>
      <c r="L1052" s="17"/>
      <c r="M1052" s="17"/>
      <c r="N1052" s="17"/>
      <c r="O1052" s="17"/>
      <c r="P1052" s="17"/>
      <c r="Q1052" s="17"/>
      <c r="R1052" s="17"/>
      <c r="S1052" s="17"/>
      <c r="T1052" s="17"/>
      <c r="U1052" s="17"/>
      <c r="V1052" s="17"/>
      <c r="W1052" s="17"/>
      <c r="X1052" s="17"/>
      <c r="Y1052" s="17"/>
      <c r="Z1052" s="17"/>
      <c r="AA1052" s="17"/>
      <c r="AB1052" s="17"/>
      <c r="AC1052" s="17"/>
      <c r="AD1052" s="17"/>
      <c r="AE1052" s="17"/>
      <c r="AF1052" s="17"/>
      <c r="AG1052" s="17"/>
      <c r="AH1052" s="17"/>
      <c r="AI1052" s="17"/>
      <c r="AJ1052" s="17"/>
      <c r="AK1052" s="17"/>
      <c r="AL1052" s="17"/>
      <c r="AM1052" s="17"/>
      <c r="AN1052" s="17"/>
      <c r="AO1052" s="17"/>
      <c r="AP1052" s="17"/>
      <c r="AQ1052" s="17"/>
      <c r="AR1052" s="17"/>
      <c r="AS1052" s="17"/>
      <c r="AT1052" s="17"/>
      <c r="AU1052" s="17"/>
    </row>
    <row r="1053" spans="2:47" x14ac:dyDescent="0.3">
      <c r="B1053" s="6" t="s">
        <v>408</v>
      </c>
      <c r="C1053" s="17"/>
      <c r="D1053" s="17"/>
      <c r="E1053" s="17"/>
      <c r="F1053" s="17"/>
      <c r="G1053" s="17"/>
      <c r="H1053" s="17"/>
      <c r="I1053" s="17"/>
      <c r="J1053" s="17"/>
      <c r="K1053" s="17"/>
      <c r="L1053" s="17"/>
      <c r="M1053" s="17"/>
      <c r="N1053" s="17"/>
      <c r="O1053" s="17"/>
      <c r="P1053" s="17"/>
      <c r="Q1053" s="17"/>
      <c r="R1053" s="17"/>
      <c r="S1053" s="17"/>
      <c r="T1053" s="17"/>
      <c r="U1053" s="17"/>
      <c r="V1053" s="17"/>
      <c r="W1053" s="17"/>
      <c r="X1053" s="17"/>
      <c r="Y1053" s="17"/>
      <c r="Z1053" s="17"/>
      <c r="AA1053" s="17"/>
      <c r="AB1053" s="17"/>
      <c r="AC1053" s="17"/>
      <c r="AD1053" s="17"/>
      <c r="AE1053" s="17"/>
      <c r="AF1053" s="17"/>
      <c r="AG1053" s="17"/>
      <c r="AH1053" s="17"/>
      <c r="AI1053" s="17"/>
      <c r="AJ1053" s="17"/>
      <c r="AK1053" s="17"/>
      <c r="AL1053" s="17"/>
      <c r="AM1053" s="17"/>
      <c r="AN1053" s="17"/>
      <c r="AO1053" s="17"/>
      <c r="AP1053" s="17"/>
      <c r="AQ1053" s="17"/>
      <c r="AR1053" s="17"/>
      <c r="AS1053" s="17"/>
      <c r="AT1053" s="17"/>
      <c r="AU1053" s="17"/>
    </row>
    <row r="1054" spans="2:47" x14ac:dyDescent="0.3">
      <c r="B1054" s="24" t="s">
        <v>71</v>
      </c>
      <c r="C1054" s="17"/>
      <c r="D1054" s="17"/>
      <c r="E1054" s="17"/>
      <c r="F1054" s="17"/>
      <c r="G1054" s="17"/>
      <c r="H1054" s="17"/>
      <c r="I1054" s="17"/>
      <c r="J1054" s="17"/>
      <c r="K1054" s="17"/>
      <c r="L1054" s="17"/>
      <c r="M1054" s="17"/>
      <c r="N1054" s="17"/>
      <c r="O1054" s="17"/>
      <c r="P1054" s="17"/>
      <c r="Q1054" s="17"/>
      <c r="R1054" s="17"/>
      <c r="S1054" s="17"/>
      <c r="T1054" s="17"/>
      <c r="U1054" s="17"/>
      <c r="V1054" s="17"/>
      <c r="W1054" s="17"/>
      <c r="X1054" s="17"/>
      <c r="Y1054" s="17"/>
      <c r="Z1054" s="17"/>
      <c r="AA1054" s="17"/>
      <c r="AB1054" s="17"/>
      <c r="AC1054" s="17"/>
      <c r="AD1054" s="17"/>
      <c r="AE1054" s="17"/>
      <c r="AF1054" s="17"/>
      <c r="AG1054" s="17"/>
      <c r="AH1054" s="17"/>
      <c r="AI1054" s="17"/>
      <c r="AJ1054" s="17"/>
      <c r="AK1054" s="17"/>
      <c r="AL1054" s="17"/>
      <c r="AM1054" s="17"/>
      <c r="AN1054" s="17"/>
      <c r="AO1054" s="17"/>
      <c r="AP1054" s="17"/>
      <c r="AQ1054" s="17"/>
      <c r="AR1054" s="17"/>
      <c r="AS1054" s="17"/>
      <c r="AT1054" s="17"/>
      <c r="AU1054" s="17"/>
    </row>
    <row r="1055" spans="2:47" x14ac:dyDescent="0.3">
      <c r="B1055" t="s">
        <v>398</v>
      </c>
      <c r="C1055" s="17">
        <v>0.13063292622679001</v>
      </c>
      <c r="D1055" s="17">
        <v>0.107905034388334</v>
      </c>
      <c r="E1055" s="17">
        <v>0.15327697633510701</v>
      </c>
      <c r="F1055" s="17"/>
      <c r="G1055" s="17">
        <v>0.193133209701706</v>
      </c>
      <c r="H1055" s="17">
        <v>0.24311997258423401</v>
      </c>
      <c r="I1055" s="17">
        <v>0.166235846160873</v>
      </c>
      <c r="J1055" s="17">
        <v>8.38648331715562E-2</v>
      </c>
      <c r="K1055" s="17">
        <v>7.4371477941400893E-2</v>
      </c>
      <c r="L1055" s="17">
        <v>4.4583763874064999E-2</v>
      </c>
      <c r="M1055" s="17"/>
      <c r="N1055" s="17">
        <v>0.13449577216314701</v>
      </c>
      <c r="O1055" s="17">
        <v>0.13590515985434101</v>
      </c>
      <c r="P1055" s="17">
        <v>0.13373102605791601</v>
      </c>
      <c r="Q1055" s="17">
        <v>0.119234332346233</v>
      </c>
      <c r="R1055" s="17"/>
      <c r="S1055" s="17">
        <v>0.18577222449080999</v>
      </c>
      <c r="T1055" s="17">
        <v>0.10833927723829399</v>
      </c>
      <c r="U1055" s="17">
        <v>0.121818992142295</v>
      </c>
      <c r="V1055" s="17">
        <v>9.6845096179261597E-2</v>
      </c>
      <c r="W1055" s="17">
        <v>0.14205844505381801</v>
      </c>
      <c r="X1055" s="17">
        <v>0.111572767480399</v>
      </c>
      <c r="Y1055" s="17">
        <v>0.13092626785469799</v>
      </c>
      <c r="Z1055" s="17">
        <v>0.147366257868705</v>
      </c>
      <c r="AA1055" s="17">
        <v>0.13868278419430199</v>
      </c>
      <c r="AB1055" s="17">
        <v>0.119930798634969</v>
      </c>
      <c r="AC1055" s="17">
        <v>0.12106703378896699</v>
      </c>
      <c r="AD1055" s="17">
        <v>0.120889500423635</v>
      </c>
      <c r="AE1055" s="17"/>
      <c r="AF1055" s="17">
        <v>0.14633726977679401</v>
      </c>
      <c r="AG1055" s="17">
        <v>0.11082077995676801</v>
      </c>
      <c r="AH1055" s="17"/>
      <c r="AI1055" s="17">
        <v>0.16408477450180101</v>
      </c>
      <c r="AJ1055" s="17">
        <v>0.113934924018393</v>
      </c>
      <c r="AK1055" s="17"/>
      <c r="AL1055" s="17">
        <v>0.154936172303312</v>
      </c>
      <c r="AM1055" s="17">
        <v>0.12500499304333601</v>
      </c>
      <c r="AN1055" s="17"/>
      <c r="AO1055" s="17">
        <v>0.16012316462314999</v>
      </c>
      <c r="AP1055" s="17">
        <v>0.12806249803845399</v>
      </c>
      <c r="AQ1055" s="17"/>
      <c r="AR1055" s="17">
        <v>0.242707811314646</v>
      </c>
      <c r="AS1055" s="17">
        <v>5.5909048119689199E-2</v>
      </c>
      <c r="AT1055" s="17">
        <v>0.10536032220524801</v>
      </c>
      <c r="AU1055" s="17">
        <v>3.0375924203770801E-2</v>
      </c>
    </row>
    <row r="1056" spans="2:47" x14ac:dyDescent="0.3">
      <c r="B1056" t="s">
        <v>399</v>
      </c>
      <c r="C1056" s="17">
        <v>0.25434882161729799</v>
      </c>
      <c r="D1056" s="17">
        <v>0.21032102733174701</v>
      </c>
      <c r="E1056" s="17">
        <v>0.295894068936702</v>
      </c>
      <c r="F1056" s="17"/>
      <c r="G1056" s="17">
        <v>0.37123637605641402</v>
      </c>
      <c r="H1056" s="17">
        <v>0.36510093784661501</v>
      </c>
      <c r="I1056" s="17">
        <v>0.26767701191564902</v>
      </c>
      <c r="J1056" s="17">
        <v>0.24223267176535301</v>
      </c>
      <c r="K1056" s="17">
        <v>0.17523332732708799</v>
      </c>
      <c r="L1056" s="17">
        <v>0.139055918087757</v>
      </c>
      <c r="M1056" s="17"/>
      <c r="N1056" s="17">
        <v>0.247308475434803</v>
      </c>
      <c r="O1056" s="17">
        <v>0.24609916668769599</v>
      </c>
      <c r="P1056" s="17">
        <v>0.290276403674535</v>
      </c>
      <c r="Q1056" s="17">
        <v>0.24072973220601901</v>
      </c>
      <c r="R1056" s="17"/>
      <c r="S1056" s="17">
        <v>0.32211852907017502</v>
      </c>
      <c r="T1056" s="17">
        <v>0.23825118525684799</v>
      </c>
      <c r="U1056" s="17">
        <v>0.23450360007325899</v>
      </c>
      <c r="V1056" s="17">
        <v>0.27284815547275398</v>
      </c>
      <c r="W1056" s="17">
        <v>0.21747244981793201</v>
      </c>
      <c r="X1056" s="17">
        <v>0.28836831728324103</v>
      </c>
      <c r="Y1056" s="17">
        <v>0.25019016303023001</v>
      </c>
      <c r="Z1056" s="17">
        <v>0.255920298666863</v>
      </c>
      <c r="AA1056" s="17">
        <v>0.26119212255159002</v>
      </c>
      <c r="AB1056" s="17">
        <v>0.21877194055745799</v>
      </c>
      <c r="AC1056" s="17">
        <v>0.19200002735843</v>
      </c>
      <c r="AD1056" s="17">
        <v>0.18418359102644599</v>
      </c>
      <c r="AE1056" s="17"/>
      <c r="AF1056" s="17">
        <v>0.25548807137242402</v>
      </c>
      <c r="AG1056" s="17">
        <v>0.25286097999115198</v>
      </c>
      <c r="AH1056" s="17"/>
      <c r="AI1056" s="17">
        <v>0.282040659915548</v>
      </c>
      <c r="AJ1056" s="17">
        <v>0.240526016573542</v>
      </c>
      <c r="AK1056" s="17"/>
      <c r="AL1056" s="17">
        <v>0.26143532270254499</v>
      </c>
      <c r="AM1056" s="17">
        <v>0.25270779167065299</v>
      </c>
      <c r="AN1056" s="17"/>
      <c r="AO1056" s="17">
        <v>0.29966836380512402</v>
      </c>
      <c r="AP1056" s="17">
        <v>0.250398679636199</v>
      </c>
      <c r="AQ1056" s="17"/>
      <c r="AR1056" s="17">
        <v>0.35330258078849502</v>
      </c>
      <c r="AS1056" s="17">
        <v>0.189191468217565</v>
      </c>
      <c r="AT1056" s="17">
        <v>0.239077583551074</v>
      </c>
      <c r="AU1056" s="17">
        <v>0.14974439008948101</v>
      </c>
    </row>
    <row r="1057" spans="2:47" x14ac:dyDescent="0.3">
      <c r="B1057" t="s">
        <v>400</v>
      </c>
      <c r="C1057" s="17">
        <v>0.19694981104703099</v>
      </c>
      <c r="D1057" s="17">
        <v>0.216807741070495</v>
      </c>
      <c r="E1057" s="17">
        <v>0.17834917227531699</v>
      </c>
      <c r="F1057" s="17"/>
      <c r="G1057" s="17">
        <v>0.21321059204964199</v>
      </c>
      <c r="H1057" s="17">
        <v>0.192732064655216</v>
      </c>
      <c r="I1057" s="17">
        <v>0.2062370419583</v>
      </c>
      <c r="J1057" s="17">
        <v>0.20647002855618199</v>
      </c>
      <c r="K1057" s="17">
        <v>0.19403272674702801</v>
      </c>
      <c r="L1057" s="17">
        <v>0.17630571532499001</v>
      </c>
      <c r="M1057" s="17"/>
      <c r="N1057" s="17">
        <v>0.18017676383706299</v>
      </c>
      <c r="O1057" s="17">
        <v>0.19970844750643099</v>
      </c>
      <c r="P1057" s="17">
        <v>0.19695751429448499</v>
      </c>
      <c r="Q1057" s="17">
        <v>0.20775271413066901</v>
      </c>
      <c r="R1057" s="17"/>
      <c r="S1057" s="17">
        <v>0.19119169790417301</v>
      </c>
      <c r="T1057" s="17">
        <v>0.175055606187594</v>
      </c>
      <c r="U1057" s="17">
        <v>0.18688311390432</v>
      </c>
      <c r="V1057" s="17">
        <v>0.237010593530984</v>
      </c>
      <c r="W1057" s="17">
        <v>0.23286649690289801</v>
      </c>
      <c r="X1057" s="17">
        <v>0.17220498190264399</v>
      </c>
      <c r="Y1057" s="17">
        <v>0.21531168676087201</v>
      </c>
      <c r="Z1057" s="17">
        <v>0.19048620906361499</v>
      </c>
      <c r="AA1057" s="17">
        <v>0.17993895913364</v>
      </c>
      <c r="AB1057" s="17">
        <v>0.208439770480909</v>
      </c>
      <c r="AC1057" s="17">
        <v>0.20078987008212401</v>
      </c>
      <c r="AD1057" s="17">
        <v>0.19696719298946999</v>
      </c>
      <c r="AE1057" s="17"/>
      <c r="AF1057" s="17">
        <v>0.18146970067891199</v>
      </c>
      <c r="AG1057" s="17">
        <v>0.217259756023402</v>
      </c>
      <c r="AH1057" s="17"/>
      <c r="AI1057" s="17">
        <v>0.19716636274597299</v>
      </c>
      <c r="AJ1057" s="17">
        <v>0.196841715951135</v>
      </c>
      <c r="AK1057" s="17"/>
      <c r="AL1057" s="17">
        <v>0.20299097381072201</v>
      </c>
      <c r="AM1057" s="17">
        <v>0.19555085140693301</v>
      </c>
      <c r="AN1057" s="17"/>
      <c r="AO1057" s="17">
        <v>0.181974459942257</v>
      </c>
      <c r="AP1057" s="17">
        <v>0.19825509261487001</v>
      </c>
      <c r="AQ1057" s="17"/>
      <c r="AR1057" s="17">
        <v>0.185058173162295</v>
      </c>
      <c r="AS1057" s="17">
        <v>0.225175058816379</v>
      </c>
      <c r="AT1057" s="17">
        <v>0.199742262254203</v>
      </c>
      <c r="AU1057" s="17">
        <v>0.172392595308164</v>
      </c>
    </row>
    <row r="1058" spans="2:47" x14ac:dyDescent="0.3">
      <c r="B1058" t="s">
        <v>401</v>
      </c>
      <c r="C1058" s="17">
        <v>0.35234435893604898</v>
      </c>
      <c r="D1058" s="17">
        <v>0.40786738751431401</v>
      </c>
      <c r="E1058" s="17">
        <v>0.29810078200072798</v>
      </c>
      <c r="F1058" s="17"/>
      <c r="G1058" s="17">
        <v>0.11349076534340399</v>
      </c>
      <c r="H1058" s="17">
        <v>0.15063777122984501</v>
      </c>
      <c r="I1058" s="17">
        <v>0.29322951466493202</v>
      </c>
      <c r="J1058" s="17">
        <v>0.39940452241537799</v>
      </c>
      <c r="K1058" s="17">
        <v>0.49507485684161601</v>
      </c>
      <c r="L1058" s="17">
        <v>0.58848400525600197</v>
      </c>
      <c r="M1058" s="17"/>
      <c r="N1058" s="17">
        <v>0.38902291607522499</v>
      </c>
      <c r="O1058" s="17">
        <v>0.34803200292493403</v>
      </c>
      <c r="P1058" s="17">
        <v>0.31042562606180202</v>
      </c>
      <c r="Q1058" s="17">
        <v>0.35567779472380701</v>
      </c>
      <c r="R1058" s="17"/>
      <c r="S1058" s="17">
        <v>0.233994957727159</v>
      </c>
      <c r="T1058" s="17">
        <v>0.39375363772893701</v>
      </c>
      <c r="U1058" s="17">
        <v>0.41791568086706399</v>
      </c>
      <c r="V1058" s="17">
        <v>0.34711345346023398</v>
      </c>
      <c r="W1058" s="17">
        <v>0.339207864099491</v>
      </c>
      <c r="X1058" s="17">
        <v>0.33705007539374798</v>
      </c>
      <c r="Y1058" s="17">
        <v>0.33118417773532799</v>
      </c>
      <c r="Z1058" s="17">
        <v>0.32554351632247902</v>
      </c>
      <c r="AA1058" s="17">
        <v>0.347226098860763</v>
      </c>
      <c r="AB1058" s="17">
        <v>0.42700164686059</v>
      </c>
      <c r="AC1058" s="17">
        <v>0.42740454730412603</v>
      </c>
      <c r="AD1058" s="17">
        <v>0.40393998416525501</v>
      </c>
      <c r="AE1058" s="17"/>
      <c r="AF1058" s="17">
        <v>0.36164025587666798</v>
      </c>
      <c r="AG1058" s="17">
        <v>0.34152444877674898</v>
      </c>
      <c r="AH1058" s="17"/>
      <c r="AI1058" s="17">
        <v>0.31041293428651401</v>
      </c>
      <c r="AJ1058" s="17">
        <v>0.37327507151261602</v>
      </c>
      <c r="AK1058" s="17"/>
      <c r="AL1058" s="17">
        <v>0.332079771660656</v>
      </c>
      <c r="AM1058" s="17">
        <v>0.35703705483424703</v>
      </c>
      <c r="AN1058" s="17"/>
      <c r="AO1058" s="17">
        <v>0.311181728726383</v>
      </c>
      <c r="AP1058" s="17">
        <v>0.355932176151186</v>
      </c>
      <c r="AQ1058" s="17"/>
      <c r="AR1058" s="17">
        <v>0.17735877504356401</v>
      </c>
      <c r="AS1058" s="17">
        <v>0.467585498675051</v>
      </c>
      <c r="AT1058" s="17">
        <v>0.36833610604660499</v>
      </c>
      <c r="AU1058" s="17">
        <v>0.56023802758288699</v>
      </c>
    </row>
    <row r="1059" spans="2:47" x14ac:dyDescent="0.3">
      <c r="B1059" t="s">
        <v>402</v>
      </c>
      <c r="C1059" s="17">
        <v>5.1570194931477298E-2</v>
      </c>
      <c r="D1059" s="17">
        <v>4.4482425340969002E-2</v>
      </c>
      <c r="E1059" s="17">
        <v>5.8673045685172502E-2</v>
      </c>
      <c r="F1059" s="17"/>
      <c r="G1059" s="17">
        <v>7.7609874847932997E-2</v>
      </c>
      <c r="H1059" s="17">
        <v>3.3734224841652997E-2</v>
      </c>
      <c r="I1059" s="17">
        <v>5.7480749643273599E-2</v>
      </c>
      <c r="J1059" s="17">
        <v>5.4783192987394799E-2</v>
      </c>
      <c r="K1059" s="17">
        <v>4.6651890194483299E-2</v>
      </c>
      <c r="L1059" s="17">
        <v>4.47043576345885E-2</v>
      </c>
      <c r="M1059" s="17"/>
      <c r="N1059" s="17">
        <v>3.9645344457391603E-2</v>
      </c>
      <c r="O1059" s="17">
        <v>5.8741309764581799E-2</v>
      </c>
      <c r="P1059" s="17">
        <v>5.4084682476554201E-2</v>
      </c>
      <c r="Q1059" s="17">
        <v>5.4640302090258497E-2</v>
      </c>
      <c r="R1059" s="17"/>
      <c r="S1059" s="17">
        <v>5.1433560221378197E-2</v>
      </c>
      <c r="T1059" s="17">
        <v>7.1332055051032003E-2</v>
      </c>
      <c r="U1059" s="17">
        <v>2.1565525515147201E-2</v>
      </c>
      <c r="V1059" s="17">
        <v>4.0231809335631599E-2</v>
      </c>
      <c r="W1059" s="17">
        <v>5.0555110312880097E-2</v>
      </c>
      <c r="X1059" s="17">
        <v>7.9140821008930301E-2</v>
      </c>
      <c r="Y1059" s="17">
        <v>5.50541934842389E-2</v>
      </c>
      <c r="Z1059" s="17">
        <v>5.15883333296972E-2</v>
      </c>
      <c r="AA1059" s="17">
        <v>6.0566122278256397E-2</v>
      </c>
      <c r="AB1059" s="17">
        <v>1.5985678535135699E-2</v>
      </c>
      <c r="AC1059" s="17">
        <v>4.2555265139479097E-2</v>
      </c>
      <c r="AD1059" s="17">
        <v>7.9685787171129702E-2</v>
      </c>
      <c r="AE1059" s="17"/>
      <c r="AF1059" s="17">
        <v>4.5439301021912203E-2</v>
      </c>
      <c r="AG1059" s="17">
        <v>5.8896341501174197E-2</v>
      </c>
      <c r="AH1059" s="17"/>
      <c r="AI1059" s="17">
        <v>3.8180119097602903E-2</v>
      </c>
      <c r="AJ1059" s="17">
        <v>5.8254056283666401E-2</v>
      </c>
      <c r="AK1059" s="17"/>
      <c r="AL1059" s="17">
        <v>4.0373517406961303E-2</v>
      </c>
      <c r="AM1059" s="17">
        <v>5.4163023592564197E-2</v>
      </c>
      <c r="AN1059" s="17"/>
      <c r="AO1059" s="17">
        <v>4.7052282903086502E-2</v>
      </c>
      <c r="AP1059" s="17">
        <v>5.1963985184174298E-2</v>
      </c>
      <c r="AQ1059" s="17"/>
      <c r="AR1059" s="17">
        <v>3.6885889533935803E-2</v>
      </c>
      <c r="AS1059" s="17">
        <v>5.0477691735074798E-2</v>
      </c>
      <c r="AT1059" s="17">
        <v>6.11485499277429E-2</v>
      </c>
      <c r="AU1059" s="17">
        <v>7.0394077623484805E-2</v>
      </c>
    </row>
    <row r="1060" spans="2:47" x14ac:dyDescent="0.3">
      <c r="B1060" t="s">
        <v>403</v>
      </c>
      <c r="C1060" s="17">
        <v>1.4153887241355001E-2</v>
      </c>
      <c r="D1060" s="17">
        <v>1.26163843541412E-2</v>
      </c>
      <c r="E1060" s="17">
        <v>1.5705954766973802E-2</v>
      </c>
      <c r="F1060" s="17"/>
      <c r="G1060" s="17">
        <v>3.1319182000901898E-2</v>
      </c>
      <c r="H1060" s="17">
        <v>1.46750288424376E-2</v>
      </c>
      <c r="I1060" s="17">
        <v>9.1398356569725708E-3</v>
      </c>
      <c r="J1060" s="17">
        <v>1.3244751104136501E-2</v>
      </c>
      <c r="K1060" s="17">
        <v>1.46357209483836E-2</v>
      </c>
      <c r="L1060" s="17">
        <v>6.8662398225975904E-3</v>
      </c>
      <c r="M1060" s="17"/>
      <c r="N1060" s="17">
        <v>9.3507280323704596E-3</v>
      </c>
      <c r="O1060" s="17">
        <v>1.1513913262016E-2</v>
      </c>
      <c r="P1060" s="17">
        <v>1.45247474347089E-2</v>
      </c>
      <c r="Q1060" s="17">
        <v>2.19651245030122E-2</v>
      </c>
      <c r="R1060" s="17"/>
      <c r="S1060" s="17">
        <v>1.54890305863039E-2</v>
      </c>
      <c r="T1060" s="17">
        <v>1.3268238537294001E-2</v>
      </c>
      <c r="U1060" s="17">
        <v>1.7313087497914902E-2</v>
      </c>
      <c r="V1060" s="17">
        <v>5.9508920211344398E-3</v>
      </c>
      <c r="W1060" s="17">
        <v>1.78396338129811E-2</v>
      </c>
      <c r="X1060" s="17">
        <v>1.16630369310372E-2</v>
      </c>
      <c r="Y1060" s="17">
        <v>1.7333511134633401E-2</v>
      </c>
      <c r="Z1060" s="17">
        <v>2.90953847486402E-2</v>
      </c>
      <c r="AA1060" s="17">
        <v>1.23939129814487E-2</v>
      </c>
      <c r="AB1060" s="17">
        <v>9.8701649309378102E-3</v>
      </c>
      <c r="AC1060" s="17">
        <v>1.6183256326873102E-2</v>
      </c>
      <c r="AD1060" s="17">
        <v>1.43339442240638E-2</v>
      </c>
      <c r="AE1060" s="17"/>
      <c r="AF1060" s="17">
        <v>9.6254012732888902E-3</v>
      </c>
      <c r="AG1060" s="17">
        <v>1.8637693750755399E-2</v>
      </c>
      <c r="AH1060" s="17"/>
      <c r="AI1060" s="17">
        <v>8.1151494525611798E-3</v>
      </c>
      <c r="AJ1060" s="17">
        <v>1.71682156606471E-2</v>
      </c>
      <c r="AK1060" s="17"/>
      <c r="AL1060" s="17">
        <v>8.1842421158035694E-3</v>
      </c>
      <c r="AM1060" s="17">
        <v>1.55362854522669E-2</v>
      </c>
      <c r="AN1060" s="17"/>
      <c r="AO1060" s="17">
        <v>0</v>
      </c>
      <c r="AP1060" s="17">
        <v>1.5387568375116E-2</v>
      </c>
      <c r="AQ1060" s="17"/>
      <c r="AR1060" s="17">
        <v>4.6867701570649303E-3</v>
      </c>
      <c r="AS1060" s="17">
        <v>1.1661234436241501E-2</v>
      </c>
      <c r="AT1060" s="17">
        <v>2.6335176015126201E-2</v>
      </c>
      <c r="AU1060" s="17">
        <v>1.6854985192212499E-2</v>
      </c>
    </row>
    <row r="1061" spans="2:47" x14ac:dyDescent="0.3">
      <c r="C1061" s="17"/>
      <c r="D1061" s="17"/>
      <c r="E1061" s="17"/>
      <c r="F1061" s="17"/>
      <c r="G1061" s="17"/>
      <c r="H1061" s="17"/>
      <c r="I1061" s="17"/>
      <c r="J1061" s="17"/>
      <c r="K1061" s="17"/>
      <c r="L1061" s="17"/>
      <c r="M1061" s="17"/>
      <c r="N1061" s="17"/>
      <c r="O1061" s="17"/>
      <c r="P1061" s="17"/>
      <c r="Q1061" s="17"/>
      <c r="R1061" s="17"/>
      <c r="S1061" s="17"/>
      <c r="T1061" s="17"/>
      <c r="U1061" s="17"/>
      <c r="V1061" s="17"/>
      <c r="W1061" s="17"/>
      <c r="X1061" s="17"/>
      <c r="Y1061" s="17"/>
      <c r="Z1061" s="17"/>
      <c r="AA1061" s="17"/>
      <c r="AB1061" s="17"/>
      <c r="AC1061" s="17"/>
      <c r="AD1061" s="17"/>
      <c r="AE1061" s="17"/>
      <c r="AF1061" s="17"/>
      <c r="AG1061" s="17"/>
      <c r="AH1061" s="17"/>
      <c r="AI1061" s="17"/>
      <c r="AJ1061" s="17"/>
      <c r="AK1061" s="17"/>
      <c r="AL1061" s="17"/>
      <c r="AM1061" s="17"/>
      <c r="AN1061" s="17"/>
      <c r="AO1061" s="17"/>
      <c r="AP1061" s="17"/>
      <c r="AQ1061" s="17"/>
      <c r="AR1061" s="17"/>
      <c r="AS1061" s="17"/>
      <c r="AT1061" s="17"/>
      <c r="AU1061" s="17"/>
    </row>
    <row r="1062" spans="2:47" x14ac:dyDescent="0.3">
      <c r="B1062" s="6" t="s">
        <v>409</v>
      </c>
      <c r="C1062" s="17"/>
      <c r="D1062" s="17"/>
      <c r="E1062" s="17"/>
      <c r="F1062" s="17"/>
      <c r="G1062" s="17"/>
      <c r="H1062" s="17"/>
      <c r="I1062" s="17"/>
      <c r="J1062" s="17"/>
      <c r="K1062" s="17"/>
      <c r="L1062" s="17"/>
      <c r="M1062" s="17"/>
      <c r="N1062" s="17"/>
      <c r="O1062" s="17"/>
      <c r="P1062" s="17"/>
      <c r="Q1062" s="17"/>
      <c r="R1062" s="17"/>
      <c r="S1062" s="17"/>
      <c r="T1062" s="17"/>
      <c r="U1062" s="17"/>
      <c r="V1062" s="17"/>
      <c r="W1062" s="17"/>
      <c r="X1062" s="17"/>
      <c r="Y1062" s="17"/>
      <c r="Z1062" s="17"/>
      <c r="AA1062" s="17"/>
      <c r="AB1062" s="17"/>
      <c r="AC1062" s="17"/>
      <c r="AD1062" s="17"/>
      <c r="AE1062" s="17"/>
      <c r="AF1062" s="17"/>
      <c r="AG1062" s="17"/>
      <c r="AH1062" s="17"/>
      <c r="AI1062" s="17"/>
      <c r="AJ1062" s="17"/>
      <c r="AK1062" s="17"/>
      <c r="AL1062" s="17"/>
      <c r="AM1062" s="17"/>
      <c r="AN1062" s="17"/>
      <c r="AO1062" s="17"/>
      <c r="AP1062" s="17"/>
      <c r="AQ1062" s="17"/>
      <c r="AR1062" s="17"/>
      <c r="AS1062" s="17"/>
      <c r="AT1062" s="17"/>
      <c r="AU1062" s="17"/>
    </row>
    <row r="1063" spans="2:47" x14ac:dyDescent="0.3">
      <c r="B1063" s="24" t="s">
        <v>71</v>
      </c>
      <c r="C1063" s="17"/>
      <c r="D1063" s="17"/>
      <c r="E1063" s="17"/>
      <c r="F1063" s="17"/>
      <c r="G1063" s="17"/>
      <c r="H1063" s="17"/>
      <c r="I1063" s="17"/>
      <c r="J1063" s="17"/>
      <c r="K1063" s="17"/>
      <c r="L1063" s="17"/>
      <c r="M1063" s="17"/>
      <c r="N1063" s="17"/>
      <c r="O1063" s="17"/>
      <c r="P1063" s="17"/>
      <c r="Q1063" s="17"/>
      <c r="R1063" s="17"/>
      <c r="S1063" s="17"/>
      <c r="T1063" s="17"/>
      <c r="U1063" s="17"/>
      <c r="V1063" s="17"/>
      <c r="W1063" s="17"/>
      <c r="X1063" s="17"/>
      <c r="Y1063" s="17"/>
      <c r="Z1063" s="17"/>
      <c r="AA1063" s="17"/>
      <c r="AB1063" s="17"/>
      <c r="AC1063" s="17"/>
      <c r="AD1063" s="17"/>
      <c r="AE1063" s="17"/>
      <c r="AF1063" s="17"/>
      <c r="AG1063" s="17"/>
      <c r="AH1063" s="17"/>
      <c r="AI1063" s="17"/>
      <c r="AJ1063" s="17"/>
      <c r="AK1063" s="17"/>
      <c r="AL1063" s="17"/>
      <c r="AM1063" s="17"/>
      <c r="AN1063" s="17"/>
      <c r="AO1063" s="17"/>
      <c r="AP1063" s="17"/>
      <c r="AQ1063" s="17"/>
      <c r="AR1063" s="17"/>
      <c r="AS1063" s="17"/>
      <c r="AT1063" s="17"/>
      <c r="AU1063" s="17"/>
    </row>
    <row r="1064" spans="2:47" x14ac:dyDescent="0.3">
      <c r="B1064" t="s">
        <v>398</v>
      </c>
      <c r="C1064" s="17">
        <v>0.3321538718832</v>
      </c>
      <c r="D1064" s="17">
        <v>0.33281098286206701</v>
      </c>
      <c r="E1064" s="17">
        <v>0.33115355692564302</v>
      </c>
      <c r="F1064" s="17"/>
      <c r="G1064" s="17">
        <v>0.26656140575062598</v>
      </c>
      <c r="H1064" s="17">
        <v>0.33674604742618502</v>
      </c>
      <c r="I1064" s="17">
        <v>0.31632118757477501</v>
      </c>
      <c r="J1064" s="17">
        <v>0.34990612109187902</v>
      </c>
      <c r="K1064" s="17">
        <v>0.328549115789672</v>
      </c>
      <c r="L1064" s="17">
        <v>0.37271618835737202</v>
      </c>
      <c r="M1064" s="17"/>
      <c r="N1064" s="17">
        <v>0.34314587401778501</v>
      </c>
      <c r="O1064" s="17">
        <v>0.33174894589766102</v>
      </c>
      <c r="P1064" s="17">
        <v>0.337091632354172</v>
      </c>
      <c r="Q1064" s="17">
        <v>0.31478844691015401</v>
      </c>
      <c r="R1064" s="17"/>
      <c r="S1064" s="17">
        <v>0.30520584014142998</v>
      </c>
      <c r="T1064" s="17">
        <v>0.32099449913190298</v>
      </c>
      <c r="U1064" s="17">
        <v>0.40277477467543599</v>
      </c>
      <c r="V1064" s="17">
        <v>0.29913187802194802</v>
      </c>
      <c r="W1064" s="17">
        <v>0.30954806363829401</v>
      </c>
      <c r="X1064" s="17">
        <v>0.33708640400558298</v>
      </c>
      <c r="Y1064" s="17">
        <v>0.34656366485610601</v>
      </c>
      <c r="Z1064" s="17">
        <v>0.35302144200224</v>
      </c>
      <c r="AA1064" s="17">
        <v>0.312294004191774</v>
      </c>
      <c r="AB1064" s="17">
        <v>0.33761586662419202</v>
      </c>
      <c r="AC1064" s="17">
        <v>0.378551785497725</v>
      </c>
      <c r="AD1064" s="17">
        <v>0.36744821424752699</v>
      </c>
      <c r="AE1064" s="17"/>
      <c r="AF1064" s="17">
        <v>0.34300318378062</v>
      </c>
      <c r="AG1064" s="17">
        <v>0.31811842708616</v>
      </c>
      <c r="AH1064" s="17"/>
      <c r="AI1064" s="17">
        <v>0.34990370426411099</v>
      </c>
      <c r="AJ1064" s="17">
        <v>0.32329377130344999</v>
      </c>
      <c r="AK1064" s="17"/>
      <c r="AL1064" s="17">
        <v>0.33035131728996903</v>
      </c>
      <c r="AM1064" s="17">
        <v>0.33257129171173999</v>
      </c>
      <c r="AN1064" s="17"/>
      <c r="AO1064" s="17">
        <v>0.37289011543950001</v>
      </c>
      <c r="AP1064" s="17">
        <v>0.32860321938196602</v>
      </c>
      <c r="AQ1064" s="17"/>
      <c r="AR1064" s="17">
        <v>0.42687361346393898</v>
      </c>
      <c r="AS1064" s="17">
        <v>0.35724598863717599</v>
      </c>
      <c r="AT1064" s="17">
        <v>0.26484639895463602</v>
      </c>
      <c r="AU1064" s="17">
        <v>0.191156502896487</v>
      </c>
    </row>
    <row r="1065" spans="2:47" x14ac:dyDescent="0.3">
      <c r="B1065" t="s">
        <v>399</v>
      </c>
      <c r="C1065" s="17">
        <v>0.44962165469690102</v>
      </c>
      <c r="D1065" s="17">
        <v>0.44382695593697002</v>
      </c>
      <c r="E1065" s="17">
        <v>0.455428287177914</v>
      </c>
      <c r="F1065" s="17"/>
      <c r="G1065" s="17">
        <v>0.39737489041929003</v>
      </c>
      <c r="H1065" s="17">
        <v>0.42136478886052398</v>
      </c>
      <c r="I1065" s="17">
        <v>0.44830303131809102</v>
      </c>
      <c r="J1065" s="17">
        <v>0.46462243026564698</v>
      </c>
      <c r="K1065" s="17">
        <v>0.48510777578597403</v>
      </c>
      <c r="L1065" s="17">
        <v>0.47229166806480999</v>
      </c>
      <c r="M1065" s="17"/>
      <c r="N1065" s="17">
        <v>0.47022131294304698</v>
      </c>
      <c r="O1065" s="17">
        <v>0.46140096238853601</v>
      </c>
      <c r="P1065" s="17">
        <v>0.42384634529880899</v>
      </c>
      <c r="Q1065" s="17">
        <v>0.43830935775513702</v>
      </c>
      <c r="R1065" s="17"/>
      <c r="S1065" s="17">
        <v>0.46793198495273602</v>
      </c>
      <c r="T1065" s="17">
        <v>0.48939452229019798</v>
      </c>
      <c r="U1065" s="17">
        <v>0.400091821374218</v>
      </c>
      <c r="V1065" s="17">
        <v>0.49247213641847698</v>
      </c>
      <c r="W1065" s="17">
        <v>0.45237653281649198</v>
      </c>
      <c r="X1065" s="17">
        <v>0.39783362229651797</v>
      </c>
      <c r="Y1065" s="17">
        <v>0.42372859253991801</v>
      </c>
      <c r="Z1065" s="17">
        <v>0.43737771912803503</v>
      </c>
      <c r="AA1065" s="17">
        <v>0.45726672337042501</v>
      </c>
      <c r="AB1065" s="17">
        <v>0.45471126428330799</v>
      </c>
      <c r="AC1065" s="17">
        <v>0.42538275997201203</v>
      </c>
      <c r="AD1065" s="17">
        <v>0.42688772129885599</v>
      </c>
      <c r="AE1065" s="17"/>
      <c r="AF1065" s="17">
        <v>0.46039494844479401</v>
      </c>
      <c r="AG1065" s="17">
        <v>0.43602708440337101</v>
      </c>
      <c r="AH1065" s="17"/>
      <c r="AI1065" s="17">
        <v>0.45126518927007703</v>
      </c>
      <c r="AJ1065" s="17">
        <v>0.44880125925247499</v>
      </c>
      <c r="AK1065" s="17"/>
      <c r="AL1065" s="17">
        <v>0.44418384014458201</v>
      </c>
      <c r="AM1065" s="17">
        <v>0.45088089623476402</v>
      </c>
      <c r="AN1065" s="17"/>
      <c r="AO1065" s="17">
        <v>0.42949336119199799</v>
      </c>
      <c r="AP1065" s="17">
        <v>0.451376077035328</v>
      </c>
      <c r="AQ1065" s="17"/>
      <c r="AR1065" s="17">
        <v>0.42709722085783702</v>
      </c>
      <c r="AS1065" s="17">
        <v>0.47444043009873799</v>
      </c>
      <c r="AT1065" s="17">
        <v>0.463781319636559</v>
      </c>
      <c r="AU1065" s="17">
        <v>0.43396542313099801</v>
      </c>
    </row>
    <row r="1066" spans="2:47" x14ac:dyDescent="0.3">
      <c r="B1066" t="s">
        <v>400</v>
      </c>
      <c r="C1066" s="17">
        <v>0.11787258988561899</v>
      </c>
      <c r="D1066" s="17">
        <v>0.122127580073447</v>
      </c>
      <c r="E1066" s="17">
        <v>0.11354435410211999</v>
      </c>
      <c r="F1066" s="17"/>
      <c r="G1066" s="17">
        <v>0.16448759184755701</v>
      </c>
      <c r="H1066" s="17">
        <v>0.14036287532028299</v>
      </c>
      <c r="I1066" s="17">
        <v>0.134680001557028</v>
      </c>
      <c r="J1066" s="17">
        <v>8.9949926600121993E-2</v>
      </c>
      <c r="K1066" s="17">
        <v>0.105816824302504</v>
      </c>
      <c r="L1066" s="17">
        <v>8.5808769626013207E-2</v>
      </c>
      <c r="M1066" s="17"/>
      <c r="N1066" s="17">
        <v>0.11196681973518401</v>
      </c>
      <c r="O1066" s="17">
        <v>0.108801334490679</v>
      </c>
      <c r="P1066" s="17">
        <v>0.12755649046752501</v>
      </c>
      <c r="Q1066" s="17">
        <v>0.12687293185169399</v>
      </c>
      <c r="R1066" s="17"/>
      <c r="S1066" s="17">
        <v>0.119802678742038</v>
      </c>
      <c r="T1066" s="17">
        <v>0.10227248834098999</v>
      </c>
      <c r="U1066" s="17">
        <v>0.1223970120989</v>
      </c>
      <c r="V1066" s="17">
        <v>0.118824039939677</v>
      </c>
      <c r="W1066" s="17">
        <v>0.130330749179556</v>
      </c>
      <c r="X1066" s="17">
        <v>0.147789747372889</v>
      </c>
      <c r="Y1066" s="17">
        <v>0.123600159362108</v>
      </c>
      <c r="Z1066" s="17">
        <v>0.137226925225341</v>
      </c>
      <c r="AA1066" s="17">
        <v>0.10347271526775199</v>
      </c>
      <c r="AB1066" s="17">
        <v>0.104577392375721</v>
      </c>
      <c r="AC1066" s="17">
        <v>9.5117107622646996E-2</v>
      </c>
      <c r="AD1066" s="17">
        <v>0.132313068548994</v>
      </c>
      <c r="AE1066" s="17"/>
      <c r="AF1066" s="17">
        <v>0.117696900593139</v>
      </c>
      <c r="AG1066" s="17">
        <v>0.11906161482774801</v>
      </c>
      <c r="AH1066" s="17"/>
      <c r="AI1066" s="17">
        <v>0.120520481469284</v>
      </c>
      <c r="AJ1066" s="17">
        <v>0.11655085426287699</v>
      </c>
      <c r="AK1066" s="17"/>
      <c r="AL1066" s="17">
        <v>0.13148609217783</v>
      </c>
      <c r="AM1066" s="17">
        <v>0.114720094081062</v>
      </c>
      <c r="AN1066" s="17"/>
      <c r="AO1066" s="17">
        <v>0.131686920323802</v>
      </c>
      <c r="AP1066" s="17">
        <v>0.116668505202273</v>
      </c>
      <c r="AQ1066" s="17"/>
      <c r="AR1066" s="17">
        <v>9.6821304332709898E-2</v>
      </c>
      <c r="AS1066" s="17">
        <v>9.5149967975821897E-2</v>
      </c>
      <c r="AT1066" s="17">
        <v>0.14462624221937601</v>
      </c>
      <c r="AU1066" s="17">
        <v>0.15416723404753699</v>
      </c>
    </row>
    <row r="1067" spans="2:47" x14ac:dyDescent="0.3">
      <c r="B1067" t="s">
        <v>401</v>
      </c>
      <c r="C1067" s="17">
        <v>4.4930329560271598E-2</v>
      </c>
      <c r="D1067" s="17">
        <v>4.2524024887036702E-2</v>
      </c>
      <c r="E1067" s="17">
        <v>4.7446126644782698E-2</v>
      </c>
      <c r="F1067" s="17"/>
      <c r="G1067" s="17">
        <v>8.2174171746691907E-2</v>
      </c>
      <c r="H1067" s="17">
        <v>3.9700677067227602E-2</v>
      </c>
      <c r="I1067" s="17">
        <v>3.9662242284499001E-2</v>
      </c>
      <c r="J1067" s="17">
        <v>4.9401329531826702E-2</v>
      </c>
      <c r="K1067" s="17">
        <v>3.57574130402704E-2</v>
      </c>
      <c r="L1067" s="17">
        <v>3.1336075105483502E-2</v>
      </c>
      <c r="M1067" s="17"/>
      <c r="N1067" s="17">
        <v>3.2032391293381299E-2</v>
      </c>
      <c r="O1067" s="17">
        <v>4.3981531746304703E-2</v>
      </c>
      <c r="P1067" s="17">
        <v>3.9542461349277899E-2</v>
      </c>
      <c r="Q1067" s="17">
        <v>6.3130555295272603E-2</v>
      </c>
      <c r="R1067" s="17"/>
      <c r="S1067" s="17">
        <v>5.3410935563195899E-2</v>
      </c>
      <c r="T1067" s="17">
        <v>3.1030000675680899E-2</v>
      </c>
      <c r="U1067" s="17">
        <v>2.60768980388267E-2</v>
      </c>
      <c r="V1067" s="17">
        <v>3.16398380823616E-2</v>
      </c>
      <c r="W1067" s="17">
        <v>5.4758125050182703E-2</v>
      </c>
      <c r="X1067" s="17">
        <v>5.9200176482944199E-2</v>
      </c>
      <c r="Y1067" s="17">
        <v>5.3750359739709298E-2</v>
      </c>
      <c r="Z1067" s="17">
        <v>5.31872949148934E-2</v>
      </c>
      <c r="AA1067" s="17">
        <v>5.4701311354395397E-2</v>
      </c>
      <c r="AB1067" s="17">
        <v>5.6095017095163298E-2</v>
      </c>
      <c r="AC1067" s="17">
        <v>2.12691485315721E-2</v>
      </c>
      <c r="AD1067" s="17">
        <v>2.5793289498535699E-2</v>
      </c>
      <c r="AE1067" s="17"/>
      <c r="AF1067" s="17">
        <v>3.6211629889111203E-2</v>
      </c>
      <c r="AG1067" s="17">
        <v>5.6396074558584697E-2</v>
      </c>
      <c r="AH1067" s="17"/>
      <c r="AI1067" s="17">
        <v>3.2144166240017001E-2</v>
      </c>
      <c r="AJ1067" s="17">
        <v>5.1312738735492802E-2</v>
      </c>
      <c r="AK1067" s="17"/>
      <c r="AL1067" s="17">
        <v>3.5695243407431798E-2</v>
      </c>
      <c r="AM1067" s="17">
        <v>4.7068910046515103E-2</v>
      </c>
      <c r="AN1067" s="17"/>
      <c r="AO1067" s="17">
        <v>3.2916631605847103E-2</v>
      </c>
      <c r="AP1067" s="17">
        <v>4.5977467513283701E-2</v>
      </c>
      <c r="AQ1067" s="17"/>
      <c r="AR1067" s="17">
        <v>2.0637335283111399E-2</v>
      </c>
      <c r="AS1067" s="17">
        <v>3.2169448829577597E-2</v>
      </c>
      <c r="AT1067" s="17">
        <v>5.0520227506751399E-2</v>
      </c>
      <c r="AU1067" s="17">
        <v>0.11631220868198799</v>
      </c>
    </row>
    <row r="1068" spans="2:47" x14ac:dyDescent="0.3">
      <c r="B1068" t="s">
        <v>402</v>
      </c>
      <c r="C1068" s="17">
        <v>4.6162823229426199E-2</v>
      </c>
      <c r="D1068" s="17">
        <v>4.9172629315688901E-2</v>
      </c>
      <c r="E1068" s="17">
        <v>4.3405665490421699E-2</v>
      </c>
      <c r="F1068" s="17"/>
      <c r="G1068" s="17">
        <v>7.6141697029382893E-2</v>
      </c>
      <c r="H1068" s="17">
        <v>4.7593806951342403E-2</v>
      </c>
      <c r="I1068" s="17">
        <v>5.1066700672462002E-2</v>
      </c>
      <c r="J1068" s="17">
        <v>3.5815059743421099E-2</v>
      </c>
      <c r="K1068" s="17">
        <v>3.6329175979984897E-2</v>
      </c>
      <c r="L1068" s="17">
        <v>3.6147264826966598E-2</v>
      </c>
      <c r="M1068" s="17"/>
      <c r="N1068" s="17">
        <v>3.7044781852814103E-2</v>
      </c>
      <c r="O1068" s="17">
        <v>4.3045795234523197E-2</v>
      </c>
      <c r="P1068" s="17">
        <v>5.93919512610495E-2</v>
      </c>
      <c r="Q1068" s="17">
        <v>4.8287180529206199E-2</v>
      </c>
      <c r="R1068" s="17"/>
      <c r="S1068" s="17">
        <v>4.4812531643602299E-2</v>
      </c>
      <c r="T1068" s="17">
        <v>4.6962344515161E-2</v>
      </c>
      <c r="U1068" s="17">
        <v>3.35567580244715E-2</v>
      </c>
      <c r="V1068" s="17">
        <v>5.0170934059191201E-2</v>
      </c>
      <c r="W1068" s="17">
        <v>4.7517968223710898E-2</v>
      </c>
      <c r="X1068" s="17">
        <v>5.0085734826995403E-2</v>
      </c>
      <c r="Y1068" s="17">
        <v>4.54913313848525E-2</v>
      </c>
      <c r="Z1068" s="17">
        <v>3.9455477635015499E-3</v>
      </c>
      <c r="AA1068" s="17">
        <v>6.33650000807017E-2</v>
      </c>
      <c r="AB1068" s="17">
        <v>4.39214960738568E-2</v>
      </c>
      <c r="AC1068" s="17">
        <v>5.6494243496839298E-2</v>
      </c>
      <c r="AD1068" s="17">
        <v>4.0162232562125998E-2</v>
      </c>
      <c r="AE1068" s="17"/>
      <c r="AF1068" s="17">
        <v>3.6490103844316099E-2</v>
      </c>
      <c r="AG1068" s="17">
        <v>5.8152231995578001E-2</v>
      </c>
      <c r="AH1068" s="17"/>
      <c r="AI1068" s="17">
        <v>3.8417726500712499E-2</v>
      </c>
      <c r="AJ1068" s="17">
        <v>5.0028906837635098E-2</v>
      </c>
      <c r="AK1068" s="17"/>
      <c r="AL1068" s="17">
        <v>5.3150330779694603E-2</v>
      </c>
      <c r="AM1068" s="17">
        <v>4.4544717339868499E-2</v>
      </c>
      <c r="AN1068" s="17"/>
      <c r="AO1068" s="17">
        <v>3.3012971438852998E-2</v>
      </c>
      <c r="AP1068" s="17">
        <v>4.7308990624230898E-2</v>
      </c>
      <c r="AQ1068" s="17"/>
      <c r="AR1068" s="17">
        <v>2.59040596067153E-2</v>
      </c>
      <c r="AS1068" s="17">
        <v>3.2758742361403297E-2</v>
      </c>
      <c r="AT1068" s="17">
        <v>5.8869162433808901E-2</v>
      </c>
      <c r="AU1068" s="17">
        <v>9.3685418213417096E-2</v>
      </c>
    </row>
    <row r="1069" spans="2:47" x14ac:dyDescent="0.3">
      <c r="B1069" t="s">
        <v>403</v>
      </c>
      <c r="C1069" s="17">
        <v>9.2587307445820693E-3</v>
      </c>
      <c r="D1069" s="17">
        <v>9.5378269247908595E-3</v>
      </c>
      <c r="E1069" s="17">
        <v>9.0220096591199506E-3</v>
      </c>
      <c r="F1069" s="17"/>
      <c r="G1069" s="17">
        <v>1.32602432064527E-2</v>
      </c>
      <c r="H1069" s="17">
        <v>1.42318043744382E-2</v>
      </c>
      <c r="I1069" s="17">
        <v>9.9668365931440996E-3</v>
      </c>
      <c r="J1069" s="17">
        <v>1.0305132767104401E-2</v>
      </c>
      <c r="K1069" s="17">
        <v>8.4396951015950003E-3</v>
      </c>
      <c r="L1069" s="17">
        <v>1.70003401935399E-3</v>
      </c>
      <c r="M1069" s="17"/>
      <c r="N1069" s="17">
        <v>5.5888201577879602E-3</v>
      </c>
      <c r="O1069" s="17">
        <v>1.1021430242296701E-2</v>
      </c>
      <c r="P1069" s="17">
        <v>1.25711192691665E-2</v>
      </c>
      <c r="Q1069" s="17">
        <v>8.6115276585359401E-3</v>
      </c>
      <c r="R1069" s="17"/>
      <c r="S1069" s="17">
        <v>8.83602895699785E-3</v>
      </c>
      <c r="T1069" s="17">
        <v>9.3461450460668206E-3</v>
      </c>
      <c r="U1069" s="17">
        <v>1.51027357881482E-2</v>
      </c>
      <c r="V1069" s="17">
        <v>7.7611734783456596E-3</v>
      </c>
      <c r="W1069" s="17">
        <v>5.4685610917638598E-3</v>
      </c>
      <c r="X1069" s="17">
        <v>8.0043150150700803E-3</v>
      </c>
      <c r="Y1069" s="17">
        <v>6.8658921173062404E-3</v>
      </c>
      <c r="Z1069" s="17">
        <v>1.5241070965988099E-2</v>
      </c>
      <c r="AA1069" s="17">
        <v>8.9002457349521696E-3</v>
      </c>
      <c r="AB1069" s="17">
        <v>3.0789635477590001E-3</v>
      </c>
      <c r="AC1069" s="17">
        <v>2.31849548792043E-2</v>
      </c>
      <c r="AD1069" s="17">
        <v>7.3954738439614602E-3</v>
      </c>
      <c r="AE1069" s="17"/>
      <c r="AF1069" s="17">
        <v>6.2032334480197401E-3</v>
      </c>
      <c r="AG1069" s="17">
        <v>1.22445671285582E-2</v>
      </c>
      <c r="AH1069" s="17"/>
      <c r="AI1069" s="17">
        <v>7.7487322557981096E-3</v>
      </c>
      <c r="AJ1069" s="17">
        <v>1.0012469608070401E-2</v>
      </c>
      <c r="AK1069" s="17"/>
      <c r="AL1069" s="17">
        <v>5.1331762004925702E-3</v>
      </c>
      <c r="AM1069" s="17">
        <v>1.0214090586050301E-2</v>
      </c>
      <c r="AN1069" s="17"/>
      <c r="AO1069" s="17">
        <v>0</v>
      </c>
      <c r="AP1069" s="17">
        <v>1.0065740242918999E-2</v>
      </c>
      <c r="AQ1069" s="17"/>
      <c r="AR1069" s="17">
        <v>2.6664664556871401E-3</v>
      </c>
      <c r="AS1069" s="17">
        <v>8.2354220972826395E-3</v>
      </c>
      <c r="AT1069" s="17">
        <v>1.7356649248868702E-2</v>
      </c>
      <c r="AU1069" s="17">
        <v>1.07132130295733E-2</v>
      </c>
    </row>
    <row r="1070" spans="2:47" x14ac:dyDescent="0.3">
      <c r="C1070" s="17"/>
      <c r="D1070" s="17"/>
      <c r="E1070" s="17"/>
      <c r="F1070" s="17"/>
      <c r="G1070" s="17"/>
      <c r="H1070" s="17"/>
      <c r="I1070" s="17"/>
      <c r="J1070" s="17"/>
      <c r="K1070" s="17"/>
      <c r="L1070" s="17"/>
      <c r="M1070" s="17"/>
      <c r="N1070" s="17"/>
      <c r="O1070" s="17"/>
      <c r="P1070" s="17"/>
      <c r="Q1070" s="17"/>
      <c r="R1070" s="17"/>
      <c r="S1070" s="17"/>
      <c r="T1070" s="17"/>
      <c r="U1070" s="17"/>
      <c r="V1070" s="17"/>
      <c r="W1070" s="17"/>
      <c r="X1070" s="17"/>
      <c r="Y1070" s="17"/>
      <c r="Z1070" s="17"/>
      <c r="AA1070" s="17"/>
      <c r="AB1070" s="17"/>
      <c r="AC1070" s="17"/>
      <c r="AD1070" s="17"/>
      <c r="AE1070" s="17"/>
      <c r="AF1070" s="17"/>
      <c r="AG1070" s="17"/>
      <c r="AH1070" s="17"/>
      <c r="AI1070" s="17"/>
      <c r="AJ1070" s="17"/>
      <c r="AK1070" s="17"/>
      <c r="AL1070" s="17"/>
      <c r="AM1070" s="17"/>
      <c r="AN1070" s="17"/>
      <c r="AO1070" s="17"/>
      <c r="AP1070" s="17"/>
      <c r="AQ1070" s="17"/>
      <c r="AR1070" s="17"/>
      <c r="AS1070" s="17"/>
      <c r="AT1070" s="17"/>
      <c r="AU1070" s="17"/>
    </row>
    <row r="1071" spans="2:47" x14ac:dyDescent="0.3">
      <c r="B1071" s="6" t="s">
        <v>410</v>
      </c>
      <c r="C1071" s="17"/>
      <c r="D1071" s="17"/>
      <c r="E1071" s="17"/>
      <c r="F1071" s="17"/>
      <c r="G1071" s="17"/>
      <c r="H1071" s="17"/>
      <c r="I1071" s="17"/>
      <c r="J1071" s="17"/>
      <c r="K1071" s="17"/>
      <c r="L1071" s="17"/>
      <c r="M1071" s="17"/>
      <c r="N1071" s="17"/>
      <c r="O1071" s="17"/>
      <c r="P1071" s="17"/>
      <c r="Q1071" s="17"/>
      <c r="R1071" s="17"/>
      <c r="S1071" s="17"/>
      <c r="T1071" s="17"/>
      <c r="U1071" s="17"/>
      <c r="V1071" s="17"/>
      <c r="W1071" s="17"/>
      <c r="X1071" s="17"/>
      <c r="Y1071" s="17"/>
      <c r="Z1071" s="17"/>
      <c r="AA1071" s="17"/>
      <c r="AB1071" s="17"/>
      <c r="AC1071" s="17"/>
      <c r="AD1071" s="17"/>
      <c r="AE1071" s="17"/>
      <c r="AF1071" s="17"/>
      <c r="AG1071" s="17"/>
      <c r="AH1071" s="17"/>
      <c r="AI1071" s="17"/>
      <c r="AJ1071" s="17"/>
      <c r="AK1071" s="17"/>
      <c r="AL1071" s="17"/>
      <c r="AM1071" s="17"/>
      <c r="AN1071" s="17"/>
      <c r="AO1071" s="17"/>
      <c r="AP1071" s="17"/>
      <c r="AQ1071" s="17"/>
      <c r="AR1071" s="17"/>
      <c r="AS1071" s="17"/>
      <c r="AT1071" s="17"/>
      <c r="AU1071" s="17"/>
    </row>
    <row r="1072" spans="2:47" x14ac:dyDescent="0.3">
      <c r="B1072" s="24" t="s">
        <v>71</v>
      </c>
      <c r="C1072" s="17"/>
      <c r="D1072" s="17"/>
      <c r="E1072" s="17"/>
      <c r="F1072" s="17"/>
      <c r="G1072" s="17"/>
      <c r="H1072" s="17"/>
      <c r="I1072" s="17"/>
      <c r="J1072" s="17"/>
      <c r="K1072" s="17"/>
      <c r="L1072" s="17"/>
      <c r="M1072" s="17"/>
      <c r="N1072" s="17"/>
      <c r="O1072" s="17"/>
      <c r="P1072" s="17"/>
      <c r="Q1072" s="17"/>
      <c r="R1072" s="17"/>
      <c r="S1072" s="17"/>
      <c r="T1072" s="17"/>
      <c r="U1072" s="17"/>
      <c r="V1072" s="17"/>
      <c r="W1072" s="17"/>
      <c r="X1072" s="17"/>
      <c r="Y1072" s="17"/>
      <c r="Z1072" s="17"/>
      <c r="AA1072" s="17"/>
      <c r="AB1072" s="17"/>
      <c r="AC1072" s="17"/>
      <c r="AD1072" s="17"/>
      <c r="AE1072" s="17"/>
      <c r="AF1072" s="17"/>
      <c r="AG1072" s="17"/>
      <c r="AH1072" s="17"/>
      <c r="AI1072" s="17"/>
      <c r="AJ1072" s="17"/>
      <c r="AK1072" s="17"/>
      <c r="AL1072" s="17"/>
      <c r="AM1072" s="17"/>
      <c r="AN1072" s="17"/>
      <c r="AO1072" s="17"/>
      <c r="AP1072" s="17"/>
      <c r="AQ1072" s="17"/>
      <c r="AR1072" s="17"/>
      <c r="AS1072" s="17"/>
      <c r="AT1072" s="17"/>
      <c r="AU1072" s="17"/>
    </row>
    <row r="1073" spans="2:47" x14ac:dyDescent="0.3">
      <c r="B1073" t="s">
        <v>398</v>
      </c>
      <c r="C1073" s="17">
        <v>0.34351450817602303</v>
      </c>
      <c r="D1073" s="17">
        <v>0.40830787430271098</v>
      </c>
      <c r="E1073" s="17">
        <v>0.27989135177637198</v>
      </c>
      <c r="F1073" s="17"/>
      <c r="G1073" s="17">
        <v>0.38287096051702202</v>
      </c>
      <c r="H1073" s="17">
        <v>0.40556492236212899</v>
      </c>
      <c r="I1073" s="17">
        <v>0.38897994380920098</v>
      </c>
      <c r="J1073" s="17">
        <v>0.34727807202470701</v>
      </c>
      <c r="K1073" s="17">
        <v>0.31643224485251198</v>
      </c>
      <c r="L1073" s="17">
        <v>0.245230286492716</v>
      </c>
      <c r="M1073" s="17"/>
      <c r="N1073" s="17">
        <v>0.367045059798976</v>
      </c>
      <c r="O1073" s="17">
        <v>0.31265225018308701</v>
      </c>
      <c r="P1073" s="17">
        <v>0.38017759876290402</v>
      </c>
      <c r="Q1073" s="17">
        <v>0.32092365469623302</v>
      </c>
      <c r="R1073" s="17"/>
      <c r="S1073" s="17">
        <v>0.38757789679066901</v>
      </c>
      <c r="T1073" s="17">
        <v>0.30391388655671098</v>
      </c>
      <c r="U1073" s="17">
        <v>0.30244778154326502</v>
      </c>
      <c r="V1073" s="17">
        <v>0.33643647100430801</v>
      </c>
      <c r="W1073" s="17">
        <v>0.396174093613615</v>
      </c>
      <c r="X1073" s="17">
        <v>0.375879499027791</v>
      </c>
      <c r="Y1073" s="17">
        <v>0.33239342298729602</v>
      </c>
      <c r="Z1073" s="17">
        <v>0.36666657331381203</v>
      </c>
      <c r="AA1073" s="17">
        <v>0.347052542743988</v>
      </c>
      <c r="AB1073" s="17">
        <v>0.28412156566925201</v>
      </c>
      <c r="AC1073" s="17">
        <v>0.374652346839977</v>
      </c>
      <c r="AD1073" s="17">
        <v>0.33270007163486398</v>
      </c>
      <c r="AE1073" s="17"/>
      <c r="AF1073" s="17">
        <v>0.337774915231985</v>
      </c>
      <c r="AG1073" s="17">
        <v>0.35157486701743901</v>
      </c>
      <c r="AH1073" s="17"/>
      <c r="AI1073" s="17">
        <v>0.40347132020674398</v>
      </c>
      <c r="AJ1073" s="17">
        <v>0.31358614752262098</v>
      </c>
      <c r="AK1073" s="17"/>
      <c r="AL1073" s="17">
        <v>0.35671292357498302</v>
      </c>
      <c r="AM1073" s="17">
        <v>0.34045813456408103</v>
      </c>
      <c r="AN1073" s="17"/>
      <c r="AO1073" s="17">
        <v>0.38569964550132901</v>
      </c>
      <c r="AP1073" s="17">
        <v>0.33983756719465902</v>
      </c>
      <c r="AQ1073" s="17"/>
      <c r="AR1073" s="17">
        <v>0.493500140491894</v>
      </c>
      <c r="AS1073" s="17">
        <v>0.29912054250142001</v>
      </c>
      <c r="AT1073" s="17">
        <v>0.293764323841258</v>
      </c>
      <c r="AU1073" s="17">
        <v>0.14674785456056699</v>
      </c>
    </row>
    <row r="1074" spans="2:47" x14ac:dyDescent="0.3">
      <c r="B1074" t="s">
        <v>399</v>
      </c>
      <c r="C1074" s="17">
        <v>0.40147594847692403</v>
      </c>
      <c r="D1074" s="17">
        <v>0.40729830268198602</v>
      </c>
      <c r="E1074" s="17">
        <v>0.39733051299647199</v>
      </c>
      <c r="F1074" s="17"/>
      <c r="G1074" s="17">
        <v>0.38752650805755701</v>
      </c>
      <c r="H1074" s="17">
        <v>0.38868499963928599</v>
      </c>
      <c r="I1074" s="17">
        <v>0.38892716218394602</v>
      </c>
      <c r="J1074" s="17">
        <v>0.39021168310490201</v>
      </c>
      <c r="K1074" s="17">
        <v>0.42177236418979702</v>
      </c>
      <c r="L1074" s="17">
        <v>0.426831625509837</v>
      </c>
      <c r="M1074" s="17"/>
      <c r="N1074" s="17">
        <v>0.40822050642945501</v>
      </c>
      <c r="O1074" s="17">
        <v>0.42046140024745998</v>
      </c>
      <c r="P1074" s="17">
        <v>0.37434848889559802</v>
      </c>
      <c r="Q1074" s="17">
        <v>0.39819879576492201</v>
      </c>
      <c r="R1074" s="17"/>
      <c r="S1074" s="17">
        <v>0.38668067329042199</v>
      </c>
      <c r="T1074" s="17">
        <v>0.42117745643506699</v>
      </c>
      <c r="U1074" s="17">
        <v>0.38958419573471698</v>
      </c>
      <c r="V1074" s="17">
        <v>0.38599723000331099</v>
      </c>
      <c r="W1074" s="17">
        <v>0.397057917740336</v>
      </c>
      <c r="X1074" s="17">
        <v>0.40469965627883803</v>
      </c>
      <c r="Y1074" s="17">
        <v>0.41063197589641798</v>
      </c>
      <c r="Z1074" s="17">
        <v>0.40674697812680999</v>
      </c>
      <c r="AA1074" s="17">
        <v>0.38252036625043301</v>
      </c>
      <c r="AB1074" s="17">
        <v>0.44239631729917001</v>
      </c>
      <c r="AC1074" s="17">
        <v>0.400167770122073</v>
      </c>
      <c r="AD1074" s="17">
        <v>0.38138711036185602</v>
      </c>
      <c r="AE1074" s="17"/>
      <c r="AF1074" s="17">
        <v>0.40721690988986597</v>
      </c>
      <c r="AG1074" s="17">
        <v>0.39570147609576301</v>
      </c>
      <c r="AH1074" s="17"/>
      <c r="AI1074" s="17">
        <v>0.38513224725761003</v>
      </c>
      <c r="AJ1074" s="17">
        <v>0.409634157159742</v>
      </c>
      <c r="AK1074" s="17"/>
      <c r="AL1074" s="17">
        <v>0.41896822620901197</v>
      </c>
      <c r="AM1074" s="17">
        <v>0.39742523977765698</v>
      </c>
      <c r="AN1074" s="17"/>
      <c r="AO1074" s="17">
        <v>0.41356373960808501</v>
      </c>
      <c r="AP1074" s="17">
        <v>0.40042235241436802</v>
      </c>
      <c r="AQ1074" s="17"/>
      <c r="AR1074" s="17">
        <v>0.377298740896507</v>
      </c>
      <c r="AS1074" s="17">
        <v>0.44443944795089202</v>
      </c>
      <c r="AT1074" s="17">
        <v>0.42244966783261201</v>
      </c>
      <c r="AU1074" s="17">
        <v>0.344517191927599</v>
      </c>
    </row>
    <row r="1075" spans="2:47" x14ac:dyDescent="0.3">
      <c r="B1075" t="s">
        <v>400</v>
      </c>
      <c r="C1075" s="17">
        <v>0.13644850058865801</v>
      </c>
      <c r="D1075" s="17">
        <v>9.9879959388210898E-2</v>
      </c>
      <c r="E1075" s="17">
        <v>0.17220815234061601</v>
      </c>
      <c r="F1075" s="17"/>
      <c r="G1075" s="17">
        <v>0.11726476609662501</v>
      </c>
      <c r="H1075" s="17">
        <v>0.118487006250676</v>
      </c>
      <c r="I1075" s="17">
        <v>0.120816447198121</v>
      </c>
      <c r="J1075" s="17">
        <v>0.13103768494252299</v>
      </c>
      <c r="K1075" s="17">
        <v>0.126054485679441</v>
      </c>
      <c r="L1075" s="17">
        <v>0.18776268924975001</v>
      </c>
      <c r="M1075" s="17"/>
      <c r="N1075" s="17">
        <v>0.12783139997189699</v>
      </c>
      <c r="O1075" s="17">
        <v>0.13915534200344801</v>
      </c>
      <c r="P1075" s="17">
        <v>0.12602128246060601</v>
      </c>
      <c r="Q1075" s="17">
        <v>0.14940418113187401</v>
      </c>
      <c r="R1075" s="17"/>
      <c r="S1075" s="17">
        <v>0.12252610453090899</v>
      </c>
      <c r="T1075" s="17">
        <v>0.14318154121821999</v>
      </c>
      <c r="U1075" s="17">
        <v>0.169551760285585</v>
      </c>
      <c r="V1075" s="17">
        <v>0.15845641133848201</v>
      </c>
      <c r="W1075" s="17">
        <v>0.10754470020193301</v>
      </c>
      <c r="X1075" s="17">
        <v>0.11581296505655</v>
      </c>
      <c r="Y1075" s="17">
        <v>0.135883872360064</v>
      </c>
      <c r="Z1075" s="17">
        <v>0.15205679903768601</v>
      </c>
      <c r="AA1075" s="17">
        <v>0.136435861241929</v>
      </c>
      <c r="AB1075" s="17">
        <v>0.146691047712117</v>
      </c>
      <c r="AC1075" s="17">
        <v>9.6808518987008305E-2</v>
      </c>
      <c r="AD1075" s="17">
        <v>0.163273008399097</v>
      </c>
      <c r="AE1075" s="17"/>
      <c r="AF1075" s="17">
        <v>0.14305689059799701</v>
      </c>
      <c r="AG1075" s="17">
        <v>0.12822587129111099</v>
      </c>
      <c r="AH1075" s="17"/>
      <c r="AI1075" s="17">
        <v>0.11587661918572301</v>
      </c>
      <c r="AJ1075" s="17">
        <v>0.14671727014282601</v>
      </c>
      <c r="AK1075" s="17"/>
      <c r="AL1075" s="17">
        <v>0.11095152734189</v>
      </c>
      <c r="AM1075" s="17">
        <v>0.14235286667051</v>
      </c>
      <c r="AN1075" s="17"/>
      <c r="AO1075" s="17">
        <v>0.112744076586397</v>
      </c>
      <c r="AP1075" s="17">
        <v>0.13851462561704</v>
      </c>
      <c r="AQ1075" s="17"/>
      <c r="AR1075" s="17">
        <v>7.9768077832207601E-2</v>
      </c>
      <c r="AS1075" s="17">
        <v>0.17073262348850099</v>
      </c>
      <c r="AT1075" s="17">
        <v>0.146324739160482</v>
      </c>
      <c r="AU1075" s="17">
        <v>0.19924620308942301</v>
      </c>
    </row>
    <row r="1076" spans="2:47" x14ac:dyDescent="0.3">
      <c r="B1076" t="s">
        <v>401</v>
      </c>
      <c r="C1076" s="17">
        <v>6.9892473307064606E-2</v>
      </c>
      <c r="D1076" s="17">
        <v>4.5475866925283E-2</v>
      </c>
      <c r="E1076" s="17">
        <v>9.3320215567602102E-2</v>
      </c>
      <c r="F1076" s="17"/>
      <c r="G1076" s="17">
        <v>5.26500460386604E-2</v>
      </c>
      <c r="H1076" s="17">
        <v>4.5340580214106099E-2</v>
      </c>
      <c r="I1076" s="17">
        <v>4.6588150665329099E-2</v>
      </c>
      <c r="J1076" s="17">
        <v>8.8816741051920195E-2</v>
      </c>
      <c r="K1076" s="17">
        <v>8.1066477623681799E-2</v>
      </c>
      <c r="L1076" s="17">
        <v>9.7361343119428304E-2</v>
      </c>
      <c r="M1076" s="17"/>
      <c r="N1076" s="17">
        <v>6.0692039617018502E-2</v>
      </c>
      <c r="O1076" s="17">
        <v>7.9222597049457805E-2</v>
      </c>
      <c r="P1076" s="17">
        <v>6.7229975129821304E-2</v>
      </c>
      <c r="Q1076" s="17">
        <v>7.2638651811107596E-2</v>
      </c>
      <c r="R1076" s="17"/>
      <c r="S1076" s="17">
        <v>6.6836453457280703E-2</v>
      </c>
      <c r="T1076" s="17">
        <v>7.5522120810893795E-2</v>
      </c>
      <c r="U1076" s="17">
        <v>8.2566851000438493E-2</v>
      </c>
      <c r="V1076" s="17">
        <v>7.4819429568096701E-2</v>
      </c>
      <c r="W1076" s="17">
        <v>7.6773649975304004E-2</v>
      </c>
      <c r="X1076" s="17">
        <v>5.6908814840234599E-2</v>
      </c>
      <c r="Y1076" s="17">
        <v>6.9927461537791905E-2</v>
      </c>
      <c r="Z1076" s="17">
        <v>4.5993357138658403E-2</v>
      </c>
      <c r="AA1076" s="17">
        <v>6.73996042599488E-2</v>
      </c>
      <c r="AB1076" s="17">
        <v>8.0004619368087296E-2</v>
      </c>
      <c r="AC1076" s="17">
        <v>5.32750369048621E-2</v>
      </c>
      <c r="AD1076" s="17">
        <v>7.2242800405597399E-2</v>
      </c>
      <c r="AE1076" s="17"/>
      <c r="AF1076" s="17">
        <v>7.1963390758015805E-2</v>
      </c>
      <c r="AG1076" s="17">
        <v>6.6721820275729093E-2</v>
      </c>
      <c r="AH1076" s="17"/>
      <c r="AI1076" s="17">
        <v>6.1716400597783098E-2</v>
      </c>
      <c r="AJ1076" s="17">
        <v>7.3973685174140394E-2</v>
      </c>
      <c r="AK1076" s="17"/>
      <c r="AL1076" s="17">
        <v>7.16504008091218E-2</v>
      </c>
      <c r="AM1076" s="17">
        <v>6.9485387830014206E-2</v>
      </c>
      <c r="AN1076" s="17"/>
      <c r="AO1076" s="17">
        <v>5.3792298521513598E-2</v>
      </c>
      <c r="AP1076" s="17">
        <v>7.1295796757682106E-2</v>
      </c>
      <c r="AQ1076" s="17"/>
      <c r="AR1076" s="17">
        <v>2.6433121575701199E-2</v>
      </c>
      <c r="AS1076" s="17">
        <v>5.2847115947624201E-2</v>
      </c>
      <c r="AT1076" s="17">
        <v>7.2195294611103605E-2</v>
      </c>
      <c r="AU1076" s="17">
        <v>0.20366930340693101</v>
      </c>
    </row>
    <row r="1077" spans="2:47" x14ac:dyDescent="0.3">
      <c r="B1077" t="s">
        <v>402</v>
      </c>
      <c r="C1077" s="17">
        <v>3.9385803635717302E-2</v>
      </c>
      <c r="D1077" s="17">
        <v>3.2593222373695198E-2</v>
      </c>
      <c r="E1077" s="17">
        <v>4.51662329598281E-2</v>
      </c>
      <c r="F1077" s="17"/>
      <c r="G1077" s="17">
        <v>5.0152158161394803E-2</v>
      </c>
      <c r="H1077" s="17">
        <v>2.9058377249883801E-2</v>
      </c>
      <c r="I1077" s="17">
        <v>4.68421626745203E-2</v>
      </c>
      <c r="J1077" s="17">
        <v>3.1095615324262998E-2</v>
      </c>
      <c r="K1077" s="17">
        <v>4.4332844191515501E-2</v>
      </c>
      <c r="L1077" s="17">
        <v>3.7990998687141397E-2</v>
      </c>
      <c r="M1077" s="17"/>
      <c r="N1077" s="17">
        <v>3.3223088180104499E-2</v>
      </c>
      <c r="O1077" s="17">
        <v>3.8173953085342299E-2</v>
      </c>
      <c r="P1077" s="17">
        <v>4.0318640164239299E-2</v>
      </c>
      <c r="Q1077" s="17">
        <v>4.6016661091564E-2</v>
      </c>
      <c r="R1077" s="17"/>
      <c r="S1077" s="17">
        <v>2.9266500096756999E-2</v>
      </c>
      <c r="T1077" s="17">
        <v>4.6970883764894299E-2</v>
      </c>
      <c r="U1077" s="17">
        <v>3.2809764675722997E-2</v>
      </c>
      <c r="V1077" s="17">
        <v>3.7645627110608697E-2</v>
      </c>
      <c r="W1077" s="17">
        <v>1.6981077377048601E-2</v>
      </c>
      <c r="X1077" s="17">
        <v>3.76119037970006E-2</v>
      </c>
      <c r="Y1077" s="17">
        <v>4.4297375101123297E-2</v>
      </c>
      <c r="Z1077" s="17">
        <v>2.85362923830332E-2</v>
      </c>
      <c r="AA1077" s="17">
        <v>5.6069934588389499E-2</v>
      </c>
      <c r="AB1077" s="17">
        <v>3.9581751874379997E-2</v>
      </c>
      <c r="AC1077" s="17">
        <v>5.7777470530945597E-2</v>
      </c>
      <c r="AD1077" s="17">
        <v>4.3001535354624698E-2</v>
      </c>
      <c r="AE1077" s="17"/>
      <c r="AF1077" s="17">
        <v>3.3521126258255499E-2</v>
      </c>
      <c r="AG1077" s="17">
        <v>4.74992587619072E-2</v>
      </c>
      <c r="AH1077" s="17"/>
      <c r="AI1077" s="17">
        <v>2.6603783131834698E-2</v>
      </c>
      <c r="AJ1077" s="17">
        <v>4.5766144860720601E-2</v>
      </c>
      <c r="AK1077" s="17"/>
      <c r="AL1077" s="17">
        <v>3.5479993949475402E-2</v>
      </c>
      <c r="AM1077" s="17">
        <v>4.0290276884773997E-2</v>
      </c>
      <c r="AN1077" s="17"/>
      <c r="AO1077" s="17">
        <v>3.0759593832119101E-2</v>
      </c>
      <c r="AP1077" s="17">
        <v>4.0137681343169203E-2</v>
      </c>
      <c r="AQ1077" s="17"/>
      <c r="AR1077" s="17">
        <v>1.9776144027528399E-2</v>
      </c>
      <c r="AS1077" s="17">
        <v>2.81059085107375E-2</v>
      </c>
      <c r="AT1077" s="17">
        <v>4.8203630205297499E-2</v>
      </c>
      <c r="AU1077" s="17">
        <v>8.97209516451897E-2</v>
      </c>
    </row>
    <row r="1078" spans="2:47" x14ac:dyDescent="0.3">
      <c r="B1078" t="s">
        <v>403</v>
      </c>
      <c r="C1078" s="17">
        <v>9.28276581561281E-3</v>
      </c>
      <c r="D1078" s="17">
        <v>6.4447743281137301E-3</v>
      </c>
      <c r="E1078" s="17">
        <v>1.20835343591096E-2</v>
      </c>
      <c r="F1078" s="17"/>
      <c r="G1078" s="17">
        <v>9.5355611287409707E-3</v>
      </c>
      <c r="H1078" s="17">
        <v>1.28641142839197E-2</v>
      </c>
      <c r="I1078" s="17">
        <v>7.8461334688829393E-3</v>
      </c>
      <c r="J1078" s="17">
        <v>1.1560203551684099E-2</v>
      </c>
      <c r="K1078" s="17">
        <v>1.0341583463052501E-2</v>
      </c>
      <c r="L1078" s="17">
        <v>4.8230569411273298E-3</v>
      </c>
      <c r="M1078" s="17"/>
      <c r="N1078" s="17">
        <v>2.9879060025488802E-3</v>
      </c>
      <c r="O1078" s="17">
        <v>1.03344574312049E-2</v>
      </c>
      <c r="P1078" s="17">
        <v>1.19040145868322E-2</v>
      </c>
      <c r="Q1078" s="17">
        <v>1.28180555042992E-2</v>
      </c>
      <c r="R1078" s="17"/>
      <c r="S1078" s="17">
        <v>7.1123718339627003E-3</v>
      </c>
      <c r="T1078" s="17">
        <v>9.2341112142137194E-3</v>
      </c>
      <c r="U1078" s="17">
        <v>2.3039646760272099E-2</v>
      </c>
      <c r="V1078" s="17">
        <v>6.6448309751930001E-3</v>
      </c>
      <c r="W1078" s="17">
        <v>5.4685610917638598E-3</v>
      </c>
      <c r="X1078" s="17">
        <v>9.0871609995867002E-3</v>
      </c>
      <c r="Y1078" s="17">
        <v>6.8658921173062404E-3</v>
      </c>
      <c r="Z1078" s="17">
        <v>0</v>
      </c>
      <c r="AA1078" s="17">
        <v>1.0521690915312101E-2</v>
      </c>
      <c r="AB1078" s="17">
        <v>7.2046980769929101E-3</v>
      </c>
      <c r="AC1078" s="17">
        <v>1.7318856615133799E-2</v>
      </c>
      <c r="AD1078" s="17">
        <v>7.3954738439614602E-3</v>
      </c>
      <c r="AE1078" s="17"/>
      <c r="AF1078" s="17">
        <v>6.4667672638807697E-3</v>
      </c>
      <c r="AG1078" s="17">
        <v>1.0276706558051E-2</v>
      </c>
      <c r="AH1078" s="17"/>
      <c r="AI1078" s="17">
        <v>7.1996296203049402E-3</v>
      </c>
      <c r="AJ1078" s="17">
        <v>1.0322595139950199E-2</v>
      </c>
      <c r="AK1078" s="17"/>
      <c r="AL1078" s="17">
        <v>6.2369281155180102E-3</v>
      </c>
      <c r="AM1078" s="17">
        <v>9.9880942729639408E-3</v>
      </c>
      <c r="AN1078" s="17"/>
      <c r="AO1078" s="17">
        <v>3.4406459505569699E-3</v>
      </c>
      <c r="AP1078" s="17">
        <v>9.7919766730818099E-3</v>
      </c>
      <c r="AQ1078" s="17"/>
      <c r="AR1078" s="17">
        <v>3.2237751761615501E-3</v>
      </c>
      <c r="AS1078" s="17">
        <v>4.7543616008247297E-3</v>
      </c>
      <c r="AT1078" s="17">
        <v>1.7062344349247301E-2</v>
      </c>
      <c r="AU1078" s="17">
        <v>1.6098495370290001E-2</v>
      </c>
    </row>
    <row r="1079" spans="2:47" x14ac:dyDescent="0.3">
      <c r="C1079" s="17"/>
      <c r="D1079" s="17"/>
      <c r="E1079" s="17"/>
      <c r="F1079" s="17"/>
      <c r="G1079" s="17"/>
      <c r="H1079" s="17"/>
      <c r="I1079" s="17"/>
      <c r="J1079" s="17"/>
      <c r="K1079" s="17"/>
      <c r="L1079" s="17"/>
      <c r="M1079" s="17"/>
      <c r="N1079" s="17"/>
      <c r="O1079" s="17"/>
      <c r="P1079" s="17"/>
      <c r="Q1079" s="17"/>
      <c r="R1079" s="17"/>
      <c r="S1079" s="17"/>
      <c r="T1079" s="17"/>
      <c r="U1079" s="17"/>
      <c r="V1079" s="17"/>
      <c r="W1079" s="17"/>
      <c r="X1079" s="17"/>
      <c r="Y1079" s="17"/>
      <c r="Z1079" s="17"/>
      <c r="AA1079" s="17"/>
      <c r="AB1079" s="17"/>
      <c r="AC1079" s="17"/>
      <c r="AD1079" s="17"/>
      <c r="AE1079" s="17"/>
      <c r="AF1079" s="17"/>
      <c r="AG1079" s="17"/>
      <c r="AH1079" s="17"/>
      <c r="AI1079" s="17"/>
      <c r="AJ1079" s="17"/>
      <c r="AK1079" s="17"/>
      <c r="AL1079" s="17"/>
      <c r="AM1079" s="17"/>
      <c r="AN1079" s="17"/>
      <c r="AO1079" s="17"/>
      <c r="AP1079" s="17"/>
      <c r="AQ1079" s="17"/>
      <c r="AR1079" s="17"/>
      <c r="AS1079" s="17"/>
      <c r="AT1079" s="17"/>
      <c r="AU1079" s="17"/>
    </row>
    <row r="1080" spans="2:47" x14ac:dyDescent="0.3">
      <c r="B1080" s="6" t="s">
        <v>411</v>
      </c>
      <c r="C1080" s="17"/>
      <c r="D1080" s="17"/>
      <c r="E1080" s="17"/>
      <c r="F1080" s="17"/>
      <c r="G1080" s="17"/>
      <c r="H1080" s="17"/>
      <c r="I1080" s="17"/>
      <c r="J1080" s="17"/>
      <c r="K1080" s="17"/>
      <c r="L1080" s="17"/>
      <c r="M1080" s="17"/>
      <c r="N1080" s="17"/>
      <c r="O1080" s="17"/>
      <c r="P1080" s="17"/>
      <c r="Q1080" s="17"/>
      <c r="R1080" s="17"/>
      <c r="S1080" s="17"/>
      <c r="T1080" s="17"/>
      <c r="U1080" s="17"/>
      <c r="V1080" s="17"/>
      <c r="W1080" s="17"/>
      <c r="X1080" s="17"/>
      <c r="Y1080" s="17"/>
      <c r="Z1080" s="17"/>
      <c r="AA1080" s="17"/>
      <c r="AB1080" s="17"/>
      <c r="AC1080" s="17"/>
      <c r="AD1080" s="17"/>
      <c r="AE1080" s="17"/>
      <c r="AF1080" s="17"/>
      <c r="AG1080" s="17"/>
      <c r="AH1080" s="17"/>
      <c r="AI1080" s="17"/>
      <c r="AJ1080" s="17"/>
      <c r="AK1080" s="17"/>
      <c r="AL1080" s="17"/>
      <c r="AM1080" s="17"/>
      <c r="AN1080" s="17"/>
      <c r="AO1080" s="17"/>
      <c r="AP1080" s="17"/>
      <c r="AQ1080" s="17"/>
      <c r="AR1080" s="17"/>
      <c r="AS1080" s="17"/>
      <c r="AT1080" s="17"/>
      <c r="AU1080" s="17"/>
    </row>
    <row r="1081" spans="2:47" x14ac:dyDescent="0.3">
      <c r="B1081" s="24" t="s">
        <v>71</v>
      </c>
      <c r="C1081" s="17"/>
      <c r="D1081" s="17"/>
      <c r="E1081" s="17"/>
      <c r="F1081" s="17"/>
      <c r="G1081" s="17"/>
      <c r="H1081" s="17"/>
      <c r="I1081" s="17"/>
      <c r="J1081" s="17"/>
      <c r="K1081" s="17"/>
      <c r="L1081" s="17"/>
      <c r="M1081" s="17"/>
      <c r="N1081" s="17"/>
      <c r="O1081" s="17"/>
      <c r="P1081" s="17"/>
      <c r="Q1081" s="17"/>
      <c r="R1081" s="17"/>
      <c r="S1081" s="17"/>
      <c r="T1081" s="17"/>
      <c r="U1081" s="17"/>
      <c r="V1081" s="17"/>
      <c r="W1081" s="17"/>
      <c r="X1081" s="17"/>
      <c r="Y1081" s="17"/>
      <c r="Z1081" s="17"/>
      <c r="AA1081" s="17"/>
      <c r="AB1081" s="17"/>
      <c r="AC1081" s="17"/>
      <c r="AD1081" s="17"/>
      <c r="AE1081" s="17"/>
      <c r="AF1081" s="17"/>
      <c r="AG1081" s="17"/>
      <c r="AH1081" s="17"/>
      <c r="AI1081" s="17"/>
      <c r="AJ1081" s="17"/>
      <c r="AK1081" s="17"/>
      <c r="AL1081" s="17"/>
      <c r="AM1081" s="17"/>
      <c r="AN1081" s="17"/>
      <c r="AO1081" s="17"/>
      <c r="AP1081" s="17"/>
      <c r="AQ1081" s="17"/>
      <c r="AR1081" s="17"/>
      <c r="AS1081" s="17"/>
      <c r="AT1081" s="17"/>
      <c r="AU1081" s="17"/>
    </row>
    <row r="1082" spans="2:47" x14ac:dyDescent="0.3">
      <c r="B1082" t="s">
        <v>398</v>
      </c>
      <c r="C1082" s="17">
        <v>0.22782412110860001</v>
      </c>
      <c r="D1082" s="17">
        <v>0.29937638813457101</v>
      </c>
      <c r="E1082" s="17">
        <v>0.156656674048813</v>
      </c>
      <c r="F1082" s="17"/>
      <c r="G1082" s="17">
        <v>0.26559193720423502</v>
      </c>
      <c r="H1082" s="17">
        <v>0.27798135763957299</v>
      </c>
      <c r="I1082" s="17">
        <v>0.27300282511844698</v>
      </c>
      <c r="J1082" s="17">
        <v>0.23220798980789001</v>
      </c>
      <c r="K1082" s="17">
        <v>0.19500361233996799</v>
      </c>
      <c r="L1082" s="17">
        <v>0.14381378272450701</v>
      </c>
      <c r="M1082" s="17"/>
      <c r="N1082" s="17">
        <v>0.220761893904416</v>
      </c>
      <c r="O1082" s="17">
        <v>0.21997582790673201</v>
      </c>
      <c r="P1082" s="17">
        <v>0.25202415205247197</v>
      </c>
      <c r="Q1082" s="17">
        <v>0.22471700687964899</v>
      </c>
      <c r="R1082" s="17"/>
      <c r="S1082" s="17">
        <v>0.26311133372526901</v>
      </c>
      <c r="T1082" s="17">
        <v>0.20975432595810101</v>
      </c>
      <c r="U1082" s="17">
        <v>0.25869785075338703</v>
      </c>
      <c r="V1082" s="17">
        <v>0.24433818853730899</v>
      </c>
      <c r="W1082" s="17">
        <v>0.25786842299396201</v>
      </c>
      <c r="X1082" s="17">
        <v>0.25055261114353899</v>
      </c>
      <c r="Y1082" s="17">
        <v>0.20231871303389101</v>
      </c>
      <c r="Z1082" s="17">
        <v>0.18268317674936499</v>
      </c>
      <c r="AA1082" s="17">
        <v>0.18689069418759199</v>
      </c>
      <c r="AB1082" s="17">
        <v>0.209514384392993</v>
      </c>
      <c r="AC1082" s="17">
        <v>0.208831763755774</v>
      </c>
      <c r="AD1082" s="17">
        <v>0.23606104790868901</v>
      </c>
      <c r="AE1082" s="17"/>
      <c r="AF1082" s="17">
        <v>0.20846964137923299</v>
      </c>
      <c r="AG1082" s="17">
        <v>0.254938298283374</v>
      </c>
      <c r="AH1082" s="17"/>
      <c r="AI1082" s="17">
        <v>0.24226527468405601</v>
      </c>
      <c r="AJ1082" s="17">
        <v>0.22061559820988499</v>
      </c>
      <c r="AK1082" s="17"/>
      <c r="AL1082" s="17">
        <v>0.23910687890766399</v>
      </c>
      <c r="AM1082" s="17">
        <v>0.22521135873034401</v>
      </c>
      <c r="AN1082" s="17"/>
      <c r="AO1082" s="17">
        <v>0.24668861664744601</v>
      </c>
      <c r="AP1082" s="17">
        <v>0.22617985392974399</v>
      </c>
      <c r="AQ1082" s="17"/>
      <c r="AR1082" s="17">
        <v>0.31793212070752302</v>
      </c>
      <c r="AS1082" s="17">
        <v>0.15788591569461999</v>
      </c>
      <c r="AT1082" s="17">
        <v>0.20612526499252201</v>
      </c>
      <c r="AU1082" s="17">
        <v>0.16707853383076901</v>
      </c>
    </row>
    <row r="1083" spans="2:47" x14ac:dyDescent="0.3">
      <c r="B1083" t="s">
        <v>399</v>
      </c>
      <c r="C1083" s="17">
        <v>0.30288619858424798</v>
      </c>
      <c r="D1083" s="17">
        <v>0.33015073260785699</v>
      </c>
      <c r="E1083" s="17">
        <v>0.27706846330054602</v>
      </c>
      <c r="F1083" s="17"/>
      <c r="G1083" s="17">
        <v>0.35426628550675099</v>
      </c>
      <c r="H1083" s="17">
        <v>0.36216559023202699</v>
      </c>
      <c r="I1083" s="17">
        <v>0.313729828886814</v>
      </c>
      <c r="J1083" s="17">
        <v>0.290633213520057</v>
      </c>
      <c r="K1083" s="17">
        <v>0.28513884763774999</v>
      </c>
      <c r="L1083" s="17">
        <v>0.23377205162494999</v>
      </c>
      <c r="M1083" s="17"/>
      <c r="N1083" s="17">
        <v>0.32114078887116798</v>
      </c>
      <c r="O1083" s="17">
        <v>0.28123305383460001</v>
      </c>
      <c r="P1083" s="17">
        <v>0.30798318324636398</v>
      </c>
      <c r="Q1083" s="17">
        <v>0.30224895866768597</v>
      </c>
      <c r="R1083" s="17"/>
      <c r="S1083" s="17">
        <v>0.34783841805813998</v>
      </c>
      <c r="T1083" s="17">
        <v>0.32156579868669199</v>
      </c>
      <c r="U1083" s="17">
        <v>0.25680117835622002</v>
      </c>
      <c r="V1083" s="17">
        <v>0.26454881938712399</v>
      </c>
      <c r="W1083" s="17">
        <v>0.29738843428674999</v>
      </c>
      <c r="X1083" s="17">
        <v>0.320062253993671</v>
      </c>
      <c r="Y1083" s="17">
        <v>0.30463357286806603</v>
      </c>
      <c r="Z1083" s="17">
        <v>0.307960810650518</v>
      </c>
      <c r="AA1083" s="17">
        <v>0.33954363423065897</v>
      </c>
      <c r="AB1083" s="17">
        <v>0.27656927171864698</v>
      </c>
      <c r="AC1083" s="17">
        <v>0.26022794156010998</v>
      </c>
      <c r="AD1083" s="17">
        <v>0.21592267382296201</v>
      </c>
      <c r="AE1083" s="17"/>
      <c r="AF1083" s="17">
        <v>0.292033940396768</v>
      </c>
      <c r="AG1083" s="17">
        <v>0.319278900532106</v>
      </c>
      <c r="AH1083" s="17"/>
      <c r="AI1083" s="17">
        <v>0.30172005745566699</v>
      </c>
      <c r="AJ1083" s="17">
        <v>0.30346829578199502</v>
      </c>
      <c r="AK1083" s="17"/>
      <c r="AL1083" s="17">
        <v>0.29977786366859699</v>
      </c>
      <c r="AM1083" s="17">
        <v>0.30360599960021101</v>
      </c>
      <c r="AN1083" s="17"/>
      <c r="AO1083" s="17">
        <v>0.27513888190512897</v>
      </c>
      <c r="AP1083" s="17">
        <v>0.30530471022813799</v>
      </c>
      <c r="AQ1083" s="17"/>
      <c r="AR1083" s="17">
        <v>0.34019292338502399</v>
      </c>
      <c r="AS1083" s="17">
        <v>0.31022497916941899</v>
      </c>
      <c r="AT1083" s="17">
        <v>0.28565033116662703</v>
      </c>
      <c r="AU1083" s="17">
        <v>0.23240935474441601</v>
      </c>
    </row>
    <row r="1084" spans="2:47" x14ac:dyDescent="0.3">
      <c r="B1084" t="s">
        <v>400</v>
      </c>
      <c r="C1084" s="17">
        <v>0.200465676966367</v>
      </c>
      <c r="D1084" s="17">
        <v>0.16948773661458499</v>
      </c>
      <c r="E1084" s="17">
        <v>0.23141465224173799</v>
      </c>
      <c r="F1084" s="17"/>
      <c r="G1084" s="17">
        <v>0.18795190415230101</v>
      </c>
      <c r="H1084" s="17">
        <v>0.194974298956995</v>
      </c>
      <c r="I1084" s="17">
        <v>0.19867195661228701</v>
      </c>
      <c r="J1084" s="17">
        <v>0.191966046987809</v>
      </c>
      <c r="K1084" s="17">
        <v>0.20950223696554601</v>
      </c>
      <c r="L1084" s="17">
        <v>0.21549838059783299</v>
      </c>
      <c r="M1084" s="17"/>
      <c r="N1084" s="17">
        <v>0.20228307638444601</v>
      </c>
      <c r="O1084" s="17">
        <v>0.198184149433802</v>
      </c>
      <c r="P1084" s="17">
        <v>0.18882393029526401</v>
      </c>
      <c r="Q1084" s="17">
        <v>0.21027293750894099</v>
      </c>
      <c r="R1084" s="17"/>
      <c r="S1084" s="17">
        <v>0.18466944577705499</v>
      </c>
      <c r="T1084" s="17">
        <v>0.20389219136572601</v>
      </c>
      <c r="U1084" s="17">
        <v>0.17095885115696999</v>
      </c>
      <c r="V1084" s="17">
        <v>0.229667212437524</v>
      </c>
      <c r="W1084" s="17">
        <v>0.19022623233129601</v>
      </c>
      <c r="X1084" s="17">
        <v>0.21308029306353399</v>
      </c>
      <c r="Y1084" s="17">
        <v>0.18890763017328299</v>
      </c>
      <c r="Z1084" s="17">
        <v>0.27066994937104799</v>
      </c>
      <c r="AA1084" s="17">
        <v>0.178454602243308</v>
      </c>
      <c r="AB1084" s="17">
        <v>0.229002024318847</v>
      </c>
      <c r="AC1084" s="17">
        <v>0.16658187313091899</v>
      </c>
      <c r="AD1084" s="17">
        <v>0.225528159052031</v>
      </c>
      <c r="AE1084" s="17"/>
      <c r="AF1084" s="17">
        <v>0.21202308397591199</v>
      </c>
      <c r="AG1084" s="17">
        <v>0.184755784867807</v>
      </c>
      <c r="AH1084" s="17"/>
      <c r="AI1084" s="17">
        <v>0.20614798418759001</v>
      </c>
      <c r="AJ1084" s="17">
        <v>0.197629266321767</v>
      </c>
      <c r="AK1084" s="17"/>
      <c r="AL1084" s="17">
        <v>0.202378877637305</v>
      </c>
      <c r="AM1084" s="17">
        <v>0.20002263468680101</v>
      </c>
      <c r="AN1084" s="17"/>
      <c r="AO1084" s="17">
        <v>0.22245609443397299</v>
      </c>
      <c r="AP1084" s="17">
        <v>0.19854894817725699</v>
      </c>
      <c r="AQ1084" s="17"/>
      <c r="AR1084" s="17">
        <v>0.18558585014324999</v>
      </c>
      <c r="AS1084" s="17">
        <v>0.21302968619208801</v>
      </c>
      <c r="AT1084" s="17">
        <v>0.213288995629663</v>
      </c>
      <c r="AU1084" s="17">
        <v>0.18949384442002401</v>
      </c>
    </row>
    <row r="1085" spans="2:47" x14ac:dyDescent="0.3">
      <c r="B1085" t="s">
        <v>401</v>
      </c>
      <c r="C1085" s="17">
        <v>0.213685306980546</v>
      </c>
      <c r="D1085" s="17">
        <v>0.142301456127881</v>
      </c>
      <c r="E1085" s="17">
        <v>0.28296601037000602</v>
      </c>
      <c r="F1085" s="17"/>
      <c r="G1085" s="17">
        <v>0.10338282066695</v>
      </c>
      <c r="H1085" s="17">
        <v>0.111259496829355</v>
      </c>
      <c r="I1085" s="17">
        <v>0.157221615287164</v>
      </c>
      <c r="J1085" s="17">
        <v>0.233153054006145</v>
      </c>
      <c r="K1085" s="17">
        <v>0.271243543074629</v>
      </c>
      <c r="L1085" s="17">
        <v>0.36139781677118699</v>
      </c>
      <c r="M1085" s="17"/>
      <c r="N1085" s="17">
        <v>0.22384582686590401</v>
      </c>
      <c r="O1085" s="17">
        <v>0.24619583574272799</v>
      </c>
      <c r="P1085" s="17">
        <v>0.19400615298798399</v>
      </c>
      <c r="Q1085" s="17">
        <v>0.18282080521813401</v>
      </c>
      <c r="R1085" s="17"/>
      <c r="S1085" s="17">
        <v>0.150888521510463</v>
      </c>
      <c r="T1085" s="17">
        <v>0.219116207401999</v>
      </c>
      <c r="U1085" s="17">
        <v>0.25347658435547998</v>
      </c>
      <c r="V1085" s="17">
        <v>0.206081492554825</v>
      </c>
      <c r="W1085" s="17">
        <v>0.20824718846559501</v>
      </c>
      <c r="X1085" s="17">
        <v>0.15716573774692599</v>
      </c>
      <c r="Y1085" s="17">
        <v>0.24371450709269399</v>
      </c>
      <c r="Z1085" s="17">
        <v>0.207240858664135</v>
      </c>
      <c r="AA1085" s="17">
        <v>0.220390679259268</v>
      </c>
      <c r="AB1085" s="17">
        <v>0.24552382734529901</v>
      </c>
      <c r="AC1085" s="17">
        <v>0.28424272063453099</v>
      </c>
      <c r="AD1085" s="17">
        <v>0.27248853898666903</v>
      </c>
      <c r="AE1085" s="17"/>
      <c r="AF1085" s="17">
        <v>0.24017683165596601</v>
      </c>
      <c r="AG1085" s="17">
        <v>0.178229383834832</v>
      </c>
      <c r="AH1085" s="17"/>
      <c r="AI1085" s="17">
        <v>0.20557467006795699</v>
      </c>
      <c r="AJ1085" s="17">
        <v>0.21773385556789199</v>
      </c>
      <c r="AK1085" s="17"/>
      <c r="AL1085" s="17">
        <v>0.20910338904075201</v>
      </c>
      <c r="AM1085" s="17">
        <v>0.21474634746608501</v>
      </c>
      <c r="AN1085" s="17"/>
      <c r="AO1085" s="17">
        <v>0.19092714256658799</v>
      </c>
      <c r="AP1085" s="17">
        <v>0.21566895412975401</v>
      </c>
      <c r="AQ1085" s="17"/>
      <c r="AR1085" s="17">
        <v>0.11856665896845001</v>
      </c>
      <c r="AS1085" s="17">
        <v>0.26272235598563098</v>
      </c>
      <c r="AT1085" s="17">
        <v>0.233676601283859</v>
      </c>
      <c r="AU1085" s="17">
        <v>0.32658582791282997</v>
      </c>
    </row>
    <row r="1086" spans="2:47" x14ac:dyDescent="0.3">
      <c r="B1086" t="s">
        <v>402</v>
      </c>
      <c r="C1086" s="17">
        <v>4.1203380779972799E-2</v>
      </c>
      <c r="D1086" s="17">
        <v>4.4273409184699401E-2</v>
      </c>
      <c r="E1086" s="17">
        <v>3.83686640658569E-2</v>
      </c>
      <c r="F1086" s="17"/>
      <c r="G1086" s="17">
        <v>7.2616429050095799E-2</v>
      </c>
      <c r="H1086" s="17">
        <v>3.2733383603391702E-2</v>
      </c>
      <c r="I1086" s="17">
        <v>4.63330117419221E-2</v>
      </c>
      <c r="J1086" s="17">
        <v>3.51318820005833E-2</v>
      </c>
      <c r="K1086" s="17">
        <v>2.7738618588674602E-2</v>
      </c>
      <c r="L1086" s="17">
        <v>3.7056706077389499E-2</v>
      </c>
      <c r="M1086" s="17"/>
      <c r="N1086" s="17">
        <v>2.5109769744861201E-2</v>
      </c>
      <c r="O1086" s="17">
        <v>4.23362049702527E-2</v>
      </c>
      <c r="P1086" s="17">
        <v>4.0334475044121701E-2</v>
      </c>
      <c r="Q1086" s="17">
        <v>5.87693295564383E-2</v>
      </c>
      <c r="R1086" s="17"/>
      <c r="S1086" s="17">
        <v>4.3615560333905901E-2</v>
      </c>
      <c r="T1086" s="17">
        <v>3.8751768269289499E-2</v>
      </c>
      <c r="U1086" s="17">
        <v>3.7639976528026697E-2</v>
      </c>
      <c r="V1086" s="17">
        <v>4.6742258352757998E-2</v>
      </c>
      <c r="W1086" s="17">
        <v>4.0801160830633898E-2</v>
      </c>
      <c r="X1086" s="17">
        <v>4.2221486826068202E-2</v>
      </c>
      <c r="Y1086" s="17">
        <v>3.80314330371136E-2</v>
      </c>
      <c r="Z1086" s="17">
        <v>2.0251846575547499E-2</v>
      </c>
      <c r="AA1086" s="17">
        <v>5.7694141849495902E-2</v>
      </c>
      <c r="AB1086" s="17">
        <v>2.7355892161464002E-2</v>
      </c>
      <c r="AC1086" s="17">
        <v>5.2915225353560198E-2</v>
      </c>
      <c r="AD1086" s="17">
        <v>2.9315585810473801E-2</v>
      </c>
      <c r="AE1086" s="17"/>
      <c r="AF1086" s="17">
        <v>3.7561767898194397E-2</v>
      </c>
      <c r="AG1086" s="17">
        <v>4.48160691102047E-2</v>
      </c>
      <c r="AH1086" s="17"/>
      <c r="AI1086" s="17">
        <v>3.3374084977297498E-2</v>
      </c>
      <c r="AJ1086" s="17">
        <v>4.51114936450226E-2</v>
      </c>
      <c r="AK1086" s="17"/>
      <c r="AL1086" s="17">
        <v>3.6200473090505801E-2</v>
      </c>
      <c r="AM1086" s="17">
        <v>4.2361910389994997E-2</v>
      </c>
      <c r="AN1086" s="17"/>
      <c r="AO1086" s="17">
        <v>5.3338010003474302E-2</v>
      </c>
      <c r="AP1086" s="17">
        <v>4.0145702215565501E-2</v>
      </c>
      <c r="AQ1086" s="17"/>
      <c r="AR1086" s="17">
        <v>3.1493760760046001E-2</v>
      </c>
      <c r="AS1086" s="17">
        <v>3.8374927698019201E-2</v>
      </c>
      <c r="AT1086" s="17">
        <v>4.1228010971346103E-2</v>
      </c>
      <c r="AU1086" s="17">
        <v>7.0424546290760101E-2</v>
      </c>
    </row>
    <row r="1087" spans="2:47" x14ac:dyDescent="0.3">
      <c r="B1087" t="s">
        <v>403</v>
      </c>
      <c r="C1087" s="17">
        <v>1.39353155802668E-2</v>
      </c>
      <c r="D1087" s="17">
        <v>1.44102773304068E-2</v>
      </c>
      <c r="E1087" s="17">
        <v>1.35255359730398E-2</v>
      </c>
      <c r="F1087" s="17"/>
      <c r="G1087" s="17">
        <v>1.6190623419667101E-2</v>
      </c>
      <c r="H1087" s="17">
        <v>2.0885872738657701E-2</v>
      </c>
      <c r="I1087" s="17">
        <v>1.1040762353366399E-2</v>
      </c>
      <c r="J1087" s="17">
        <v>1.6907813677514899E-2</v>
      </c>
      <c r="K1087" s="17">
        <v>1.1373141393432099E-2</v>
      </c>
      <c r="L1087" s="17">
        <v>8.4612622041335493E-3</v>
      </c>
      <c r="M1087" s="17"/>
      <c r="N1087" s="17">
        <v>6.8586442292046202E-3</v>
      </c>
      <c r="O1087" s="17">
        <v>1.2074928111885101E-2</v>
      </c>
      <c r="P1087" s="17">
        <v>1.6828106373795101E-2</v>
      </c>
      <c r="Q1087" s="17">
        <v>2.1170962169152398E-2</v>
      </c>
      <c r="R1087" s="17"/>
      <c r="S1087" s="17">
        <v>9.8767205951668692E-3</v>
      </c>
      <c r="T1087" s="17">
        <v>6.9197083181920397E-3</v>
      </c>
      <c r="U1087" s="17">
        <v>2.2425558849916299E-2</v>
      </c>
      <c r="V1087" s="17">
        <v>8.6220287304602499E-3</v>
      </c>
      <c r="W1087" s="17">
        <v>5.4685610917638598E-3</v>
      </c>
      <c r="X1087" s="17">
        <v>1.6917617226262199E-2</v>
      </c>
      <c r="Y1087" s="17">
        <v>2.2394143794950999E-2</v>
      </c>
      <c r="Z1087" s="17">
        <v>1.11933579893864E-2</v>
      </c>
      <c r="AA1087" s="17">
        <v>1.7026248229677601E-2</v>
      </c>
      <c r="AB1087" s="17">
        <v>1.20346000627495E-2</v>
      </c>
      <c r="AC1087" s="17">
        <v>2.7200475565106599E-2</v>
      </c>
      <c r="AD1087" s="17">
        <v>2.0683994419175698E-2</v>
      </c>
      <c r="AE1087" s="17"/>
      <c r="AF1087" s="17">
        <v>9.7347346939257E-3</v>
      </c>
      <c r="AG1087" s="17">
        <v>1.7981563371675901E-2</v>
      </c>
      <c r="AH1087" s="17"/>
      <c r="AI1087" s="17">
        <v>1.0917928627433E-2</v>
      </c>
      <c r="AJ1087" s="17">
        <v>1.54414904734384E-2</v>
      </c>
      <c r="AK1087" s="17"/>
      <c r="AL1087" s="17">
        <v>1.3432517655176101E-2</v>
      </c>
      <c r="AM1087" s="17">
        <v>1.40517491265627E-2</v>
      </c>
      <c r="AN1087" s="17"/>
      <c r="AO1087" s="17">
        <v>1.14512544433904E-2</v>
      </c>
      <c r="AP1087" s="17">
        <v>1.41518313195416E-2</v>
      </c>
      <c r="AQ1087" s="17"/>
      <c r="AR1087" s="17">
        <v>6.2286860357069103E-3</v>
      </c>
      <c r="AS1087" s="17">
        <v>1.77621352602228E-2</v>
      </c>
      <c r="AT1087" s="17">
        <v>2.0030795955982599E-2</v>
      </c>
      <c r="AU1087" s="17">
        <v>1.40078928012026E-2</v>
      </c>
    </row>
    <row r="1088" spans="2:47" x14ac:dyDescent="0.3">
      <c r="C1088" s="17"/>
      <c r="D1088" s="17"/>
      <c r="E1088" s="17"/>
      <c r="F1088" s="17"/>
      <c r="G1088" s="17"/>
      <c r="H1088" s="17"/>
      <c r="I1088" s="17"/>
      <c r="J1088" s="17"/>
      <c r="K1088" s="17"/>
      <c r="L1088" s="17"/>
      <c r="M1088" s="17"/>
      <c r="N1088" s="17"/>
      <c r="O1088" s="17"/>
      <c r="P1088" s="17"/>
      <c r="Q1088" s="17"/>
      <c r="R1088" s="17"/>
      <c r="S1088" s="17"/>
      <c r="T1088" s="17"/>
      <c r="U1088" s="17"/>
      <c r="V1088" s="17"/>
      <c r="W1088" s="17"/>
      <c r="X1088" s="17"/>
      <c r="Y1088" s="17"/>
      <c r="Z1088" s="17"/>
      <c r="AA1088" s="17"/>
      <c r="AB1088" s="17"/>
      <c r="AC1088" s="17"/>
      <c r="AD1088" s="17"/>
      <c r="AE1088" s="17"/>
      <c r="AF1088" s="17"/>
      <c r="AG1088" s="17"/>
      <c r="AH1088" s="17"/>
      <c r="AI1088" s="17"/>
      <c r="AJ1088" s="17"/>
      <c r="AK1088" s="17"/>
      <c r="AL1088" s="17"/>
      <c r="AM1088" s="17"/>
      <c r="AN1088" s="17"/>
      <c r="AO1088" s="17"/>
      <c r="AP1088" s="17"/>
      <c r="AQ1088" s="17"/>
      <c r="AR1088" s="17"/>
      <c r="AS1088" s="17"/>
      <c r="AT1088" s="17"/>
      <c r="AU1088" s="17"/>
    </row>
    <row r="1089" spans="2:47" x14ac:dyDescent="0.3">
      <c r="B1089" s="6" t="s">
        <v>412</v>
      </c>
      <c r="C1089" s="17"/>
      <c r="D1089" s="17"/>
      <c r="E1089" s="17"/>
      <c r="F1089" s="17"/>
      <c r="G1089" s="17"/>
      <c r="H1089" s="17"/>
      <c r="I1089" s="17"/>
      <c r="J1089" s="17"/>
      <c r="K1089" s="17"/>
      <c r="L1089" s="17"/>
      <c r="M1089" s="17"/>
      <c r="N1089" s="17"/>
      <c r="O1089" s="17"/>
      <c r="P1089" s="17"/>
      <c r="Q1089" s="17"/>
      <c r="R1089" s="17"/>
      <c r="S1089" s="17"/>
      <c r="T1089" s="17"/>
      <c r="U1089" s="17"/>
      <c r="V1089" s="17"/>
      <c r="W1089" s="17"/>
      <c r="X1089" s="17"/>
      <c r="Y1089" s="17"/>
      <c r="Z1089" s="17"/>
      <c r="AA1089" s="17"/>
      <c r="AB1089" s="17"/>
      <c r="AC1089" s="17"/>
      <c r="AD1089" s="17"/>
      <c r="AE1089" s="17"/>
      <c r="AF1089" s="17"/>
      <c r="AG1089" s="17"/>
      <c r="AH1089" s="17"/>
      <c r="AI1089" s="17"/>
      <c r="AJ1089" s="17"/>
      <c r="AK1089" s="17"/>
      <c r="AL1089" s="17"/>
      <c r="AM1089" s="17"/>
      <c r="AN1089" s="17"/>
      <c r="AO1089" s="17"/>
      <c r="AP1089" s="17"/>
      <c r="AQ1089" s="17"/>
      <c r="AR1089" s="17"/>
      <c r="AS1089" s="17"/>
      <c r="AT1089" s="17"/>
      <c r="AU1089" s="17"/>
    </row>
    <row r="1090" spans="2:47" x14ac:dyDescent="0.3">
      <c r="B1090" s="24" t="s">
        <v>71</v>
      </c>
      <c r="C1090" s="17"/>
      <c r="D1090" s="17"/>
      <c r="E1090" s="17"/>
      <c r="F1090" s="17"/>
      <c r="G1090" s="17"/>
      <c r="H1090" s="17"/>
      <c r="I1090" s="17"/>
      <c r="J1090" s="17"/>
      <c r="K1090" s="17"/>
      <c r="L1090" s="17"/>
      <c r="M1090" s="17"/>
      <c r="N1090" s="17"/>
      <c r="O1090" s="17"/>
      <c r="P1090" s="17"/>
      <c r="Q1090" s="17"/>
      <c r="R1090" s="17"/>
      <c r="S1090" s="17"/>
      <c r="T1090" s="17"/>
      <c r="U1090" s="17"/>
      <c r="V1090" s="17"/>
      <c r="W1090" s="17"/>
      <c r="X1090" s="17"/>
      <c r="Y1090" s="17"/>
      <c r="Z1090" s="17"/>
      <c r="AA1090" s="17"/>
      <c r="AB1090" s="17"/>
      <c r="AC1090" s="17"/>
      <c r="AD1090" s="17"/>
      <c r="AE1090" s="17"/>
      <c r="AF1090" s="17"/>
      <c r="AG1090" s="17"/>
      <c r="AH1090" s="17"/>
      <c r="AI1090" s="17"/>
      <c r="AJ1090" s="17"/>
      <c r="AK1090" s="17"/>
      <c r="AL1090" s="17"/>
      <c r="AM1090" s="17"/>
      <c r="AN1090" s="17"/>
      <c r="AO1090" s="17"/>
      <c r="AP1090" s="17"/>
      <c r="AQ1090" s="17"/>
      <c r="AR1090" s="17"/>
      <c r="AS1090" s="17"/>
      <c r="AT1090" s="17"/>
      <c r="AU1090" s="17"/>
    </row>
    <row r="1091" spans="2:47" x14ac:dyDescent="0.3">
      <c r="B1091" t="s">
        <v>398</v>
      </c>
      <c r="C1091" s="17">
        <v>0.177557703389396</v>
      </c>
      <c r="D1091" s="17">
        <v>0.14165158681540399</v>
      </c>
      <c r="E1091" s="17">
        <v>0.21183992808239999</v>
      </c>
      <c r="F1091" s="17"/>
      <c r="G1091" s="17">
        <v>0.242035942711782</v>
      </c>
      <c r="H1091" s="17">
        <v>0.21859142801779599</v>
      </c>
      <c r="I1091" s="17">
        <v>0.199244113601244</v>
      </c>
      <c r="J1091" s="17">
        <v>0.12900028427815999</v>
      </c>
      <c r="K1091" s="17">
        <v>0.123563317395672</v>
      </c>
      <c r="L1091" s="17">
        <v>0.15943996719123099</v>
      </c>
      <c r="M1091" s="17"/>
      <c r="N1091" s="17">
        <v>0.19437008381128301</v>
      </c>
      <c r="O1091" s="17">
        <v>0.17587910701898599</v>
      </c>
      <c r="P1091" s="17">
        <v>0.175779494806343</v>
      </c>
      <c r="Q1091" s="17">
        <v>0.16352019001439899</v>
      </c>
      <c r="R1091" s="17"/>
      <c r="S1091" s="17">
        <v>0.205503353172904</v>
      </c>
      <c r="T1091" s="17">
        <v>0.14061467618368201</v>
      </c>
      <c r="U1091" s="17">
        <v>0.174871574390535</v>
      </c>
      <c r="V1091" s="17">
        <v>0.17540283387757999</v>
      </c>
      <c r="W1091" s="17">
        <v>0.16783246308736699</v>
      </c>
      <c r="X1091" s="17">
        <v>0.21545957039196101</v>
      </c>
      <c r="Y1091" s="17">
        <v>0.17548249368952301</v>
      </c>
      <c r="Z1091" s="17">
        <v>0.18510649112628899</v>
      </c>
      <c r="AA1091" s="17">
        <v>0.152511170626763</v>
      </c>
      <c r="AB1091" s="17">
        <v>0.21490855197328801</v>
      </c>
      <c r="AC1091" s="17">
        <v>0.15944698854686301</v>
      </c>
      <c r="AD1091" s="17">
        <v>0.13559946117906499</v>
      </c>
      <c r="AE1091" s="17"/>
      <c r="AF1091" s="17">
        <v>0.191343561738687</v>
      </c>
      <c r="AG1091" s="17">
        <v>0.15918862142818499</v>
      </c>
      <c r="AH1091" s="17"/>
      <c r="AI1091" s="17">
        <v>0.2009455319756</v>
      </c>
      <c r="AJ1091" s="17">
        <v>0.16588331068704101</v>
      </c>
      <c r="AK1091" s="17"/>
      <c r="AL1091" s="17">
        <v>0.191931289410532</v>
      </c>
      <c r="AM1091" s="17">
        <v>0.17422919404217199</v>
      </c>
      <c r="AN1091" s="17"/>
      <c r="AO1091" s="17">
        <v>0.17289870025010801</v>
      </c>
      <c r="AP1091" s="17">
        <v>0.177963791425641</v>
      </c>
      <c r="AQ1091" s="17"/>
      <c r="AR1091" s="17">
        <v>0.28902503533944301</v>
      </c>
      <c r="AS1091" s="17">
        <v>0.15078493399814299</v>
      </c>
      <c r="AT1091" s="17">
        <v>0.12446188548435801</v>
      </c>
      <c r="AU1091" s="17">
        <v>5.4203675697484202E-2</v>
      </c>
    </row>
    <row r="1092" spans="2:47" x14ac:dyDescent="0.3">
      <c r="B1092" t="s">
        <v>399</v>
      </c>
      <c r="C1092" s="17">
        <v>0.34981965616708699</v>
      </c>
      <c r="D1092" s="17">
        <v>0.32999132300554601</v>
      </c>
      <c r="E1092" s="17">
        <v>0.36967613473258798</v>
      </c>
      <c r="F1092" s="17"/>
      <c r="G1092" s="17">
        <v>0.31364364542096301</v>
      </c>
      <c r="H1092" s="17">
        <v>0.358324278587349</v>
      </c>
      <c r="I1092" s="17">
        <v>0.33024092830454499</v>
      </c>
      <c r="J1092" s="17">
        <v>0.351289096741842</v>
      </c>
      <c r="K1092" s="17">
        <v>0.35598395184686799</v>
      </c>
      <c r="L1092" s="17">
        <v>0.377448076462995</v>
      </c>
      <c r="M1092" s="17"/>
      <c r="N1092" s="17">
        <v>0.37522477561586498</v>
      </c>
      <c r="O1092" s="17">
        <v>0.34308868917828</v>
      </c>
      <c r="P1092" s="17">
        <v>0.35041112241614703</v>
      </c>
      <c r="Q1092" s="17">
        <v>0.32579895219104799</v>
      </c>
      <c r="R1092" s="17"/>
      <c r="S1092" s="17">
        <v>0.36926055866294499</v>
      </c>
      <c r="T1092" s="17">
        <v>0.37856105985529598</v>
      </c>
      <c r="U1092" s="17">
        <v>0.33573681096019697</v>
      </c>
      <c r="V1092" s="17">
        <v>0.334689287285103</v>
      </c>
      <c r="W1092" s="17">
        <v>0.30260777798051602</v>
      </c>
      <c r="X1092" s="17">
        <v>0.30790263616277902</v>
      </c>
      <c r="Y1092" s="17">
        <v>0.38169231865625503</v>
      </c>
      <c r="Z1092" s="17">
        <v>0.39581868017631799</v>
      </c>
      <c r="AA1092" s="17">
        <v>0.37427008439417098</v>
      </c>
      <c r="AB1092" s="17">
        <v>0.33713333739032703</v>
      </c>
      <c r="AC1092" s="17">
        <v>0.35092939354903502</v>
      </c>
      <c r="AD1092" s="17">
        <v>0.253730979709058</v>
      </c>
      <c r="AE1092" s="17"/>
      <c r="AF1092" s="17">
        <v>0.37010355409704498</v>
      </c>
      <c r="AG1092" s="17">
        <v>0.32394228013021997</v>
      </c>
      <c r="AH1092" s="17"/>
      <c r="AI1092" s="17">
        <v>0.36403098606290002</v>
      </c>
      <c r="AJ1092" s="17">
        <v>0.34272585327662503</v>
      </c>
      <c r="AK1092" s="17"/>
      <c r="AL1092" s="17">
        <v>0.34279509497643301</v>
      </c>
      <c r="AM1092" s="17">
        <v>0.35144634261463398</v>
      </c>
      <c r="AN1092" s="17"/>
      <c r="AO1092" s="17">
        <v>0.416287319494829</v>
      </c>
      <c r="AP1092" s="17">
        <v>0.34402620163022801</v>
      </c>
      <c r="AQ1092" s="17"/>
      <c r="AR1092" s="17">
        <v>0.40825384272217202</v>
      </c>
      <c r="AS1092" s="17">
        <v>0.36338255492488503</v>
      </c>
      <c r="AT1092" s="17">
        <v>0.32814028198977402</v>
      </c>
      <c r="AU1092" s="17">
        <v>0.22478743922437899</v>
      </c>
    </row>
    <row r="1093" spans="2:47" x14ac:dyDescent="0.3">
      <c r="B1093" t="s">
        <v>400</v>
      </c>
      <c r="C1093" s="17">
        <v>0.22329214722569199</v>
      </c>
      <c r="D1093" s="17">
        <v>0.24794719609476601</v>
      </c>
      <c r="E1093" s="17">
        <v>0.200117292007712</v>
      </c>
      <c r="F1093" s="17"/>
      <c r="G1093" s="17">
        <v>0.226052337969365</v>
      </c>
      <c r="H1093" s="17">
        <v>0.18859570397428599</v>
      </c>
      <c r="I1093" s="17">
        <v>0.21332419853399301</v>
      </c>
      <c r="J1093" s="17">
        <v>0.2224598392306</v>
      </c>
      <c r="K1093" s="17">
        <v>0.247498402001741</v>
      </c>
      <c r="L1093" s="17">
        <v>0.24220792820808601</v>
      </c>
      <c r="M1093" s="17"/>
      <c r="N1093" s="17">
        <v>0.211855921125089</v>
      </c>
      <c r="O1093" s="17">
        <v>0.22663724988914799</v>
      </c>
      <c r="P1093" s="17">
        <v>0.21235200749998101</v>
      </c>
      <c r="Q1093" s="17">
        <v>0.24136743147735501</v>
      </c>
      <c r="R1093" s="17"/>
      <c r="S1093" s="17">
        <v>0.20736093511529599</v>
      </c>
      <c r="T1093" s="17">
        <v>0.228910583009864</v>
      </c>
      <c r="U1093" s="17">
        <v>0.24287888217464099</v>
      </c>
      <c r="V1093" s="17">
        <v>0.25991829132127098</v>
      </c>
      <c r="W1093" s="17">
        <v>0.28611167583271702</v>
      </c>
      <c r="X1093" s="17">
        <v>0.181354710911872</v>
      </c>
      <c r="Y1093" s="17">
        <v>0.13951438660875701</v>
      </c>
      <c r="Z1093" s="17">
        <v>0.209587954858547</v>
      </c>
      <c r="AA1093" s="17">
        <v>0.21653865647449599</v>
      </c>
      <c r="AB1093" s="17">
        <v>0.22334918638544901</v>
      </c>
      <c r="AC1093" s="17">
        <v>0.21198071613855601</v>
      </c>
      <c r="AD1093" s="17">
        <v>0.37538578900986502</v>
      </c>
      <c r="AE1093" s="17"/>
      <c r="AF1093" s="17">
        <v>0.21676013819560999</v>
      </c>
      <c r="AG1093" s="17">
        <v>0.23277983445860101</v>
      </c>
      <c r="AH1093" s="17"/>
      <c r="AI1093" s="17">
        <v>0.226921931927795</v>
      </c>
      <c r="AJ1093" s="17">
        <v>0.221480284620271</v>
      </c>
      <c r="AK1093" s="17"/>
      <c r="AL1093" s="17">
        <v>0.23469172787831399</v>
      </c>
      <c r="AM1093" s="17">
        <v>0.22065233203267801</v>
      </c>
      <c r="AN1093" s="17"/>
      <c r="AO1093" s="17">
        <v>0.21316956041645699</v>
      </c>
      <c r="AP1093" s="17">
        <v>0.224174452147192</v>
      </c>
      <c r="AQ1093" s="17"/>
      <c r="AR1093" s="17">
        <v>0.17729024144310901</v>
      </c>
      <c r="AS1093" s="17">
        <v>0.24471003424114901</v>
      </c>
      <c r="AT1093" s="17">
        <v>0.25648951662418101</v>
      </c>
      <c r="AU1093" s="17">
        <v>0.23282185713040399</v>
      </c>
    </row>
    <row r="1094" spans="2:47" x14ac:dyDescent="0.3">
      <c r="B1094" t="s">
        <v>401</v>
      </c>
      <c r="C1094" s="17">
        <v>0.183026447516697</v>
      </c>
      <c r="D1094" s="17">
        <v>0.216519120416128</v>
      </c>
      <c r="E1094" s="17">
        <v>0.14945866209825001</v>
      </c>
      <c r="F1094" s="17"/>
      <c r="G1094" s="17">
        <v>0.14667491140064301</v>
      </c>
      <c r="H1094" s="17">
        <v>0.16030451083184999</v>
      </c>
      <c r="I1094" s="17">
        <v>0.18383530599866099</v>
      </c>
      <c r="J1094" s="17">
        <v>0.220597841263723</v>
      </c>
      <c r="K1094" s="17">
        <v>0.20735603974606501</v>
      </c>
      <c r="L1094" s="17">
        <v>0.17813881044876001</v>
      </c>
      <c r="M1094" s="17"/>
      <c r="N1094" s="17">
        <v>0.172337395758416</v>
      </c>
      <c r="O1094" s="17">
        <v>0.18329417907291401</v>
      </c>
      <c r="P1094" s="17">
        <v>0.19377736030342499</v>
      </c>
      <c r="Q1094" s="17">
        <v>0.18654396379586499</v>
      </c>
      <c r="R1094" s="17"/>
      <c r="S1094" s="17">
        <v>0.15471630219654001</v>
      </c>
      <c r="T1094" s="17">
        <v>0.18528589621733299</v>
      </c>
      <c r="U1094" s="17">
        <v>0.194656221724234</v>
      </c>
      <c r="V1094" s="17">
        <v>0.187629929346666</v>
      </c>
      <c r="W1094" s="17">
        <v>0.16765932925926499</v>
      </c>
      <c r="X1094" s="17">
        <v>0.21310704645734599</v>
      </c>
      <c r="Y1094" s="17">
        <v>0.222864206226499</v>
      </c>
      <c r="Z1094" s="17">
        <v>0.153713983624538</v>
      </c>
      <c r="AA1094" s="17">
        <v>0.17576526898329101</v>
      </c>
      <c r="AB1094" s="17">
        <v>0.16913651441861399</v>
      </c>
      <c r="AC1094" s="17">
        <v>0.207467737598551</v>
      </c>
      <c r="AD1094" s="17">
        <v>0.16631190522960901</v>
      </c>
      <c r="AE1094" s="17"/>
      <c r="AF1094" s="17">
        <v>0.16524663473777201</v>
      </c>
      <c r="AG1094" s="17">
        <v>0.207154596164453</v>
      </c>
      <c r="AH1094" s="17"/>
      <c r="AI1094" s="17">
        <v>0.15821189535699501</v>
      </c>
      <c r="AJ1094" s="17">
        <v>0.19541301113365001</v>
      </c>
      <c r="AK1094" s="17"/>
      <c r="AL1094" s="17">
        <v>0.17622186163127801</v>
      </c>
      <c r="AM1094" s="17">
        <v>0.184602194006842</v>
      </c>
      <c r="AN1094" s="17"/>
      <c r="AO1094" s="17">
        <v>0.151156222228745</v>
      </c>
      <c r="AP1094" s="17">
        <v>0.185804320124837</v>
      </c>
      <c r="AQ1094" s="17"/>
      <c r="AR1094" s="17">
        <v>8.4037037482709701E-2</v>
      </c>
      <c r="AS1094" s="17">
        <v>0.17911529131014001</v>
      </c>
      <c r="AT1094" s="17">
        <v>0.20359270588579401</v>
      </c>
      <c r="AU1094" s="17">
        <v>0.39566633763027398</v>
      </c>
    </row>
    <row r="1095" spans="2:47" x14ac:dyDescent="0.3">
      <c r="B1095" t="s">
        <v>402</v>
      </c>
      <c r="C1095" s="17">
        <v>5.3699801463965503E-2</v>
      </c>
      <c r="D1095" s="17">
        <v>5.04399149593091E-2</v>
      </c>
      <c r="E1095" s="17">
        <v>5.7080735954226199E-2</v>
      </c>
      <c r="F1095" s="17"/>
      <c r="G1095" s="17">
        <v>5.64782986582716E-2</v>
      </c>
      <c r="H1095" s="17">
        <v>5.49625385147142E-2</v>
      </c>
      <c r="I1095" s="17">
        <v>5.9183646991130698E-2</v>
      </c>
      <c r="J1095" s="17">
        <v>6.5155552401939196E-2</v>
      </c>
      <c r="K1095" s="17">
        <v>5.1532991796800702E-2</v>
      </c>
      <c r="L1095" s="17">
        <v>3.8547739977228601E-2</v>
      </c>
      <c r="M1095" s="17"/>
      <c r="N1095" s="17">
        <v>4.0719751928552199E-2</v>
      </c>
      <c r="O1095" s="17">
        <v>5.6806926027056698E-2</v>
      </c>
      <c r="P1095" s="17">
        <v>5.25894850706645E-2</v>
      </c>
      <c r="Q1095" s="17">
        <v>6.6243524950389196E-2</v>
      </c>
      <c r="R1095" s="17"/>
      <c r="S1095" s="17">
        <v>5.2534625856768602E-2</v>
      </c>
      <c r="T1095" s="17">
        <v>5.9532529316183601E-2</v>
      </c>
      <c r="U1095" s="17">
        <v>3.44836964535222E-2</v>
      </c>
      <c r="V1095" s="17">
        <v>3.5714827194187497E-2</v>
      </c>
      <c r="W1095" s="17">
        <v>6.6138032699789101E-2</v>
      </c>
      <c r="X1095" s="17">
        <v>6.2221949989979299E-2</v>
      </c>
      <c r="Y1095" s="17">
        <v>6.13338827031953E-2</v>
      </c>
      <c r="Z1095" s="17">
        <v>4.40466797900693E-2</v>
      </c>
      <c r="AA1095" s="17">
        <v>6.3126648073928399E-2</v>
      </c>
      <c r="AB1095" s="17">
        <v>4.8267711755329797E-2</v>
      </c>
      <c r="AC1095" s="17">
        <v>5.19743289255706E-2</v>
      </c>
      <c r="AD1095" s="17">
        <v>6.1576391028440501E-2</v>
      </c>
      <c r="AE1095" s="17"/>
      <c r="AF1095" s="17">
        <v>4.7281473597985298E-2</v>
      </c>
      <c r="AG1095" s="17">
        <v>6.1425212291747001E-2</v>
      </c>
      <c r="AH1095" s="17"/>
      <c r="AI1095" s="17">
        <v>4.2003472138333602E-2</v>
      </c>
      <c r="AJ1095" s="17">
        <v>5.9538203315603597E-2</v>
      </c>
      <c r="AK1095" s="17"/>
      <c r="AL1095" s="17">
        <v>4.1906275954025497E-2</v>
      </c>
      <c r="AM1095" s="17">
        <v>5.6430842961809703E-2</v>
      </c>
      <c r="AN1095" s="17"/>
      <c r="AO1095" s="17">
        <v>4.3898058987139298E-2</v>
      </c>
      <c r="AP1095" s="17">
        <v>5.4554140951446603E-2</v>
      </c>
      <c r="AQ1095" s="17"/>
      <c r="AR1095" s="17">
        <v>3.6046663831834101E-2</v>
      </c>
      <c r="AS1095" s="17">
        <v>5.6700391087172501E-2</v>
      </c>
      <c r="AT1095" s="17">
        <v>6.1292200963181297E-2</v>
      </c>
      <c r="AU1095" s="17">
        <v>7.7071769500392004E-2</v>
      </c>
    </row>
    <row r="1096" spans="2:47" x14ac:dyDescent="0.3">
      <c r="B1096" t="s">
        <v>403</v>
      </c>
      <c r="C1096" s="17">
        <v>1.26042442371631E-2</v>
      </c>
      <c r="D1096" s="17">
        <v>1.34508587088476E-2</v>
      </c>
      <c r="E1096" s="17">
        <v>1.18272471248247E-2</v>
      </c>
      <c r="F1096" s="17"/>
      <c r="G1096" s="17">
        <v>1.5114863838976001E-2</v>
      </c>
      <c r="H1096" s="17">
        <v>1.92215400740057E-2</v>
      </c>
      <c r="I1096" s="17">
        <v>1.4171806570425501E-2</v>
      </c>
      <c r="J1096" s="17">
        <v>1.14973860837361E-2</v>
      </c>
      <c r="K1096" s="17">
        <v>1.40652972128533E-2</v>
      </c>
      <c r="L1096" s="17">
        <v>4.2174777116995099E-3</v>
      </c>
      <c r="M1096" s="17"/>
      <c r="N1096" s="17">
        <v>5.4920717607946099E-3</v>
      </c>
      <c r="O1096" s="17">
        <v>1.42938488136159E-2</v>
      </c>
      <c r="P1096" s="17">
        <v>1.50905299034394E-2</v>
      </c>
      <c r="Q1096" s="17">
        <v>1.6525937570943401E-2</v>
      </c>
      <c r="R1096" s="17"/>
      <c r="S1096" s="17">
        <v>1.06242249955464E-2</v>
      </c>
      <c r="T1096" s="17">
        <v>7.0952554176420797E-3</v>
      </c>
      <c r="U1096" s="17">
        <v>1.7372814296870001E-2</v>
      </c>
      <c r="V1096" s="17">
        <v>6.6448309751930001E-3</v>
      </c>
      <c r="W1096" s="17">
        <v>9.6507211403464507E-3</v>
      </c>
      <c r="X1096" s="17">
        <v>1.99540860860625E-2</v>
      </c>
      <c r="Y1096" s="17">
        <v>1.9112712115770002E-2</v>
      </c>
      <c r="Z1096" s="17">
        <v>1.172621042424E-2</v>
      </c>
      <c r="AA1096" s="17">
        <v>1.77881714473502E-2</v>
      </c>
      <c r="AB1096" s="17">
        <v>7.2046980769929101E-3</v>
      </c>
      <c r="AC1096" s="17">
        <v>1.8200835241424199E-2</v>
      </c>
      <c r="AD1096" s="17">
        <v>7.3954738439614602E-3</v>
      </c>
      <c r="AE1096" s="17"/>
      <c r="AF1096" s="17">
        <v>9.2646376329001499E-3</v>
      </c>
      <c r="AG1096" s="17">
        <v>1.5509455526793999E-2</v>
      </c>
      <c r="AH1096" s="17"/>
      <c r="AI1096" s="17">
        <v>7.8861825383759899E-3</v>
      </c>
      <c r="AJ1096" s="17">
        <v>1.4959336966809201E-2</v>
      </c>
      <c r="AK1096" s="17"/>
      <c r="AL1096" s="17">
        <v>1.2453750149417801E-2</v>
      </c>
      <c r="AM1096" s="17">
        <v>1.26390943418639E-2</v>
      </c>
      <c r="AN1096" s="17"/>
      <c r="AO1096" s="17">
        <v>2.59013862272196E-3</v>
      </c>
      <c r="AP1096" s="17">
        <v>1.34770937206555E-2</v>
      </c>
      <c r="AQ1096" s="17"/>
      <c r="AR1096" s="17">
        <v>5.3471791807320401E-3</v>
      </c>
      <c r="AS1096" s="17">
        <v>5.30679443851091E-3</v>
      </c>
      <c r="AT1096" s="17">
        <v>2.6023409052711801E-2</v>
      </c>
      <c r="AU1096" s="17">
        <v>1.54489208170663E-2</v>
      </c>
    </row>
    <row r="1097" spans="2:47" x14ac:dyDescent="0.3">
      <c r="C1097" s="17"/>
      <c r="D1097" s="17"/>
      <c r="E1097" s="17"/>
      <c r="F1097" s="17"/>
      <c r="G1097" s="17"/>
      <c r="H1097" s="17"/>
      <c r="I1097" s="17"/>
      <c r="J1097" s="17"/>
      <c r="K1097" s="17"/>
      <c r="L1097" s="17"/>
      <c r="M1097" s="17"/>
      <c r="N1097" s="17"/>
      <c r="O1097" s="17"/>
      <c r="P1097" s="17"/>
      <c r="Q1097" s="17"/>
      <c r="R1097" s="17"/>
      <c r="S1097" s="17"/>
      <c r="T1097" s="17"/>
      <c r="U1097" s="17"/>
      <c r="V1097" s="17"/>
      <c r="W1097" s="17"/>
      <c r="X1097" s="17"/>
      <c r="Y1097" s="17"/>
      <c r="Z1097" s="17"/>
      <c r="AA1097" s="17"/>
      <c r="AB1097" s="17"/>
      <c r="AC1097" s="17"/>
      <c r="AD1097" s="17"/>
      <c r="AE1097" s="17"/>
      <c r="AF1097" s="17"/>
      <c r="AG1097" s="17"/>
      <c r="AH1097" s="17"/>
      <c r="AI1097" s="17"/>
      <c r="AJ1097" s="17"/>
      <c r="AK1097" s="17"/>
      <c r="AL1097" s="17"/>
      <c r="AM1097" s="17"/>
      <c r="AN1097" s="17"/>
      <c r="AO1097" s="17"/>
      <c r="AP1097" s="17"/>
      <c r="AQ1097" s="17"/>
      <c r="AR1097" s="17"/>
      <c r="AS1097" s="17"/>
      <c r="AT1097" s="17"/>
      <c r="AU1097" s="17"/>
    </row>
    <row r="1098" spans="2:47" x14ac:dyDescent="0.3">
      <c r="B1098" s="6" t="s">
        <v>413</v>
      </c>
      <c r="C1098" s="17"/>
      <c r="D1098" s="17"/>
      <c r="E1098" s="17"/>
      <c r="F1098" s="17"/>
      <c r="G1098" s="17"/>
      <c r="H1098" s="17"/>
      <c r="I1098" s="17"/>
      <c r="J1098" s="17"/>
      <c r="K1098" s="17"/>
      <c r="L1098" s="17"/>
      <c r="M1098" s="17"/>
      <c r="N1098" s="17"/>
      <c r="O1098" s="17"/>
      <c r="P1098" s="17"/>
      <c r="Q1098" s="17"/>
      <c r="R1098" s="17"/>
      <c r="S1098" s="17"/>
      <c r="T1098" s="17"/>
      <c r="U1098" s="17"/>
      <c r="V1098" s="17"/>
      <c r="W1098" s="17"/>
      <c r="X1098" s="17"/>
      <c r="Y1098" s="17"/>
      <c r="Z1098" s="17"/>
      <c r="AA1098" s="17"/>
      <c r="AB1098" s="17"/>
      <c r="AC1098" s="17"/>
      <c r="AD1098" s="17"/>
      <c r="AE1098" s="17"/>
      <c r="AF1098" s="17"/>
      <c r="AG1098" s="17"/>
      <c r="AH1098" s="17"/>
      <c r="AI1098" s="17"/>
      <c r="AJ1098" s="17"/>
      <c r="AK1098" s="17"/>
      <c r="AL1098" s="17"/>
      <c r="AM1098" s="17"/>
      <c r="AN1098" s="17"/>
      <c r="AO1098" s="17"/>
      <c r="AP1098" s="17"/>
      <c r="AQ1098" s="17"/>
      <c r="AR1098" s="17"/>
      <c r="AS1098" s="17"/>
      <c r="AT1098" s="17"/>
      <c r="AU1098" s="17"/>
    </row>
    <row r="1099" spans="2:47" x14ac:dyDescent="0.3">
      <c r="B1099" s="24" t="s">
        <v>71</v>
      </c>
      <c r="C1099" s="17"/>
      <c r="D1099" s="17"/>
      <c r="E1099" s="17"/>
      <c r="F1099" s="17"/>
      <c r="G1099" s="17"/>
      <c r="H1099" s="17"/>
      <c r="I1099" s="17"/>
      <c r="J1099" s="17"/>
      <c r="K1099" s="17"/>
      <c r="L1099" s="17"/>
      <c r="M1099" s="17"/>
      <c r="N1099" s="17"/>
      <c r="O1099" s="17"/>
      <c r="P1099" s="17"/>
      <c r="Q1099" s="17"/>
      <c r="R1099" s="17"/>
      <c r="S1099" s="17"/>
      <c r="T1099" s="17"/>
      <c r="U1099" s="17"/>
      <c r="V1099" s="17"/>
      <c r="W1099" s="17"/>
      <c r="X1099" s="17"/>
      <c r="Y1099" s="17"/>
      <c r="Z1099" s="17"/>
      <c r="AA1099" s="17"/>
      <c r="AB1099" s="17"/>
      <c r="AC1099" s="17"/>
      <c r="AD1099" s="17"/>
      <c r="AE1099" s="17"/>
      <c r="AF1099" s="17"/>
      <c r="AG1099" s="17"/>
      <c r="AH1099" s="17"/>
      <c r="AI1099" s="17"/>
      <c r="AJ1099" s="17"/>
      <c r="AK1099" s="17"/>
      <c r="AL1099" s="17"/>
      <c r="AM1099" s="17"/>
      <c r="AN1099" s="17"/>
      <c r="AO1099" s="17"/>
      <c r="AP1099" s="17"/>
      <c r="AQ1099" s="17"/>
      <c r="AR1099" s="17"/>
      <c r="AS1099" s="17"/>
      <c r="AT1099" s="17"/>
      <c r="AU1099" s="17"/>
    </row>
    <row r="1100" spans="2:47" x14ac:dyDescent="0.3">
      <c r="B1100" t="s">
        <v>398</v>
      </c>
      <c r="C1100" s="17">
        <v>0.15294784565450301</v>
      </c>
      <c r="D1100" s="17">
        <v>0.14803587275312</v>
      </c>
      <c r="E1100" s="17">
        <v>0.157561535083482</v>
      </c>
      <c r="F1100" s="17"/>
      <c r="G1100" s="17">
        <v>0.31448774833920201</v>
      </c>
      <c r="H1100" s="17">
        <v>0.27711113476451499</v>
      </c>
      <c r="I1100" s="17">
        <v>0.183487331711848</v>
      </c>
      <c r="J1100" s="17">
        <v>7.4915883390466897E-2</v>
      </c>
      <c r="K1100" s="17">
        <v>5.38319617961504E-2</v>
      </c>
      <c r="L1100" s="17">
        <v>5.0026930096253398E-2</v>
      </c>
      <c r="M1100" s="17"/>
      <c r="N1100" s="17">
        <v>0.14985303540887801</v>
      </c>
      <c r="O1100" s="17">
        <v>0.14633267848345799</v>
      </c>
      <c r="P1100" s="17">
        <v>0.18653153895771199</v>
      </c>
      <c r="Q1100" s="17">
        <v>0.13493795454042701</v>
      </c>
      <c r="R1100" s="17"/>
      <c r="S1100" s="17">
        <v>0.22723623586076</v>
      </c>
      <c r="T1100" s="17">
        <v>9.4688457299457199E-2</v>
      </c>
      <c r="U1100" s="17">
        <v>0.15265776849710599</v>
      </c>
      <c r="V1100" s="17">
        <v>0.129611061977845</v>
      </c>
      <c r="W1100" s="17">
        <v>0.18735400289183199</v>
      </c>
      <c r="X1100" s="17">
        <v>0.20845719439399801</v>
      </c>
      <c r="Y1100" s="17">
        <v>0.11987418516147499</v>
      </c>
      <c r="Z1100" s="17">
        <v>0.13059771582487001</v>
      </c>
      <c r="AA1100" s="17">
        <v>0.15208422711840999</v>
      </c>
      <c r="AB1100" s="17">
        <v>0.13849431719358801</v>
      </c>
      <c r="AC1100" s="17">
        <v>0.14159349043271399</v>
      </c>
      <c r="AD1100" s="17">
        <v>6.6672149372671699E-2</v>
      </c>
      <c r="AE1100" s="17"/>
      <c r="AF1100" s="17">
        <v>0.13943295879453499</v>
      </c>
      <c r="AG1100" s="17">
        <v>0.171694201829382</v>
      </c>
      <c r="AH1100" s="17"/>
      <c r="AI1100" s="17">
        <v>0.171351652935094</v>
      </c>
      <c r="AJ1100" s="17">
        <v>0.14376130349133701</v>
      </c>
      <c r="AK1100" s="17"/>
      <c r="AL1100" s="17">
        <v>0.127994715632577</v>
      </c>
      <c r="AM1100" s="17">
        <v>0.158726273278503</v>
      </c>
      <c r="AN1100" s="17"/>
      <c r="AO1100" s="17">
        <v>0.14488162814283301</v>
      </c>
      <c r="AP1100" s="17">
        <v>0.15365091331325101</v>
      </c>
      <c r="AQ1100" s="17"/>
      <c r="AR1100" s="17">
        <v>0.27356826538740298</v>
      </c>
      <c r="AS1100" s="17">
        <v>7.9311825678403294E-2</v>
      </c>
      <c r="AT1100" s="17">
        <v>0.11490272606106899</v>
      </c>
      <c r="AU1100" s="17">
        <v>5.5957617830773403E-2</v>
      </c>
    </row>
    <row r="1101" spans="2:47" x14ac:dyDescent="0.3">
      <c r="B1101" t="s">
        <v>399</v>
      </c>
      <c r="C1101" s="17">
        <v>0.32748792777465802</v>
      </c>
      <c r="D1101" s="17">
        <v>0.33479799919999198</v>
      </c>
      <c r="E1101" s="17">
        <v>0.32059096059583803</v>
      </c>
      <c r="F1101" s="17"/>
      <c r="G1101" s="17">
        <v>0.354766369741572</v>
      </c>
      <c r="H1101" s="17">
        <v>0.36938804515545898</v>
      </c>
      <c r="I1101" s="17">
        <v>0.41344070765580898</v>
      </c>
      <c r="J1101" s="17">
        <v>0.351127967523233</v>
      </c>
      <c r="K1101" s="17">
        <v>0.25088930496805201</v>
      </c>
      <c r="L1101" s="17">
        <v>0.237663863346327</v>
      </c>
      <c r="M1101" s="17"/>
      <c r="N1101" s="17">
        <v>0.32678129921043397</v>
      </c>
      <c r="O1101" s="17">
        <v>0.30589857012461602</v>
      </c>
      <c r="P1101" s="17">
        <v>0.33361734309783703</v>
      </c>
      <c r="Q1101" s="17">
        <v>0.34372546777574398</v>
      </c>
      <c r="R1101" s="17"/>
      <c r="S1101" s="17">
        <v>0.35082143830581303</v>
      </c>
      <c r="T1101" s="17">
        <v>0.37936938029601502</v>
      </c>
      <c r="U1101" s="17">
        <v>0.27601012005272302</v>
      </c>
      <c r="V1101" s="17">
        <v>0.36057608607539399</v>
      </c>
      <c r="W1101" s="17">
        <v>0.31133704432884601</v>
      </c>
      <c r="X1101" s="17">
        <v>0.31542720786672002</v>
      </c>
      <c r="Y1101" s="17">
        <v>0.33051619087929701</v>
      </c>
      <c r="Z1101" s="17">
        <v>0.39804794550245198</v>
      </c>
      <c r="AA1101" s="17">
        <v>0.30056861474177499</v>
      </c>
      <c r="AB1101" s="17">
        <v>0.27955208082059002</v>
      </c>
      <c r="AC1101" s="17">
        <v>0.34471156037984202</v>
      </c>
      <c r="AD1101" s="17">
        <v>0.217498825852289</v>
      </c>
      <c r="AE1101" s="17"/>
      <c r="AF1101" s="17">
        <v>0.32218216019128798</v>
      </c>
      <c r="AG1101" s="17">
        <v>0.33589490377187797</v>
      </c>
      <c r="AH1101" s="17"/>
      <c r="AI1101" s="17">
        <v>0.321888196679748</v>
      </c>
      <c r="AJ1101" s="17">
        <v>0.33028311928158099</v>
      </c>
      <c r="AK1101" s="17"/>
      <c r="AL1101" s="17">
        <v>0.31511047054574798</v>
      </c>
      <c r="AM1101" s="17">
        <v>0.330354191073232</v>
      </c>
      <c r="AN1101" s="17"/>
      <c r="AO1101" s="17">
        <v>0.32520089651012202</v>
      </c>
      <c r="AP1101" s="17">
        <v>0.327687269996004</v>
      </c>
      <c r="AQ1101" s="17"/>
      <c r="AR1101" s="17">
        <v>0.38694621784300798</v>
      </c>
      <c r="AS1101" s="17">
        <v>0.32315836851770102</v>
      </c>
      <c r="AT1101" s="17">
        <v>0.31687819139738699</v>
      </c>
      <c r="AU1101" s="17">
        <v>0.207637243567072</v>
      </c>
    </row>
    <row r="1102" spans="2:47" x14ac:dyDescent="0.3">
      <c r="B1102" t="s">
        <v>400</v>
      </c>
      <c r="C1102" s="17">
        <v>0.251757373559794</v>
      </c>
      <c r="D1102" s="17">
        <v>0.25722225257699999</v>
      </c>
      <c r="E1102" s="17">
        <v>0.246759762567094</v>
      </c>
      <c r="F1102" s="17"/>
      <c r="G1102" s="17">
        <v>0.16444407878760001</v>
      </c>
      <c r="H1102" s="17">
        <v>0.20394658500210999</v>
      </c>
      <c r="I1102" s="17">
        <v>0.210691806422654</v>
      </c>
      <c r="J1102" s="17">
        <v>0.26439411862784101</v>
      </c>
      <c r="K1102" s="17">
        <v>0.326375643890575</v>
      </c>
      <c r="L1102" s="17">
        <v>0.321536880535152</v>
      </c>
      <c r="M1102" s="17"/>
      <c r="N1102" s="17">
        <v>0.25469342523894001</v>
      </c>
      <c r="O1102" s="17">
        <v>0.26209876190146703</v>
      </c>
      <c r="P1102" s="17">
        <v>0.225078288867708</v>
      </c>
      <c r="Q1102" s="17">
        <v>0.25938166985405903</v>
      </c>
      <c r="R1102" s="17"/>
      <c r="S1102" s="17">
        <v>0.20589380050140399</v>
      </c>
      <c r="T1102" s="17">
        <v>0.231343057522438</v>
      </c>
      <c r="U1102" s="17">
        <v>0.29548997246408798</v>
      </c>
      <c r="V1102" s="17">
        <v>0.25110098561246702</v>
      </c>
      <c r="W1102" s="17">
        <v>0.25543368763721802</v>
      </c>
      <c r="X1102" s="17">
        <v>0.25080500909785303</v>
      </c>
      <c r="Y1102" s="17">
        <v>0.25007364767514001</v>
      </c>
      <c r="Z1102" s="17">
        <v>0.247101621373813</v>
      </c>
      <c r="AA1102" s="17">
        <v>0.24641670317273301</v>
      </c>
      <c r="AB1102" s="17">
        <v>0.28916079761514502</v>
      </c>
      <c r="AC1102" s="17">
        <v>0.25135713677824001</v>
      </c>
      <c r="AD1102" s="17">
        <v>0.35238178924281399</v>
      </c>
      <c r="AE1102" s="17"/>
      <c r="AF1102" s="17">
        <v>0.27106702587298198</v>
      </c>
      <c r="AG1102" s="17">
        <v>0.225643363770403</v>
      </c>
      <c r="AH1102" s="17"/>
      <c r="AI1102" s="17">
        <v>0.27152275027114697</v>
      </c>
      <c r="AJ1102" s="17">
        <v>0.24189118316987401</v>
      </c>
      <c r="AK1102" s="17"/>
      <c r="AL1102" s="17">
        <v>0.265647890954889</v>
      </c>
      <c r="AM1102" s="17">
        <v>0.248540729020334</v>
      </c>
      <c r="AN1102" s="17"/>
      <c r="AO1102" s="17">
        <v>0.26612979333894499</v>
      </c>
      <c r="AP1102" s="17">
        <v>0.25050464469275702</v>
      </c>
      <c r="AQ1102" s="17"/>
      <c r="AR1102" s="17">
        <v>0.19513096548780701</v>
      </c>
      <c r="AS1102" s="17">
        <v>0.30786197687495698</v>
      </c>
      <c r="AT1102" s="17">
        <v>0.26937511008637799</v>
      </c>
      <c r="AU1102" s="17">
        <v>0.26069882369904901</v>
      </c>
    </row>
    <row r="1103" spans="2:47" x14ac:dyDescent="0.3">
      <c r="B1103" t="s">
        <v>401</v>
      </c>
      <c r="C1103" s="17">
        <v>0.194065313783302</v>
      </c>
      <c r="D1103" s="17">
        <v>0.19155715891644201</v>
      </c>
      <c r="E1103" s="17">
        <v>0.19584760831818299</v>
      </c>
      <c r="F1103" s="17"/>
      <c r="G1103" s="17">
        <v>0.104606126719978</v>
      </c>
      <c r="H1103" s="17">
        <v>8.7318759263916995E-2</v>
      </c>
      <c r="I1103" s="17">
        <v>0.115229963602969</v>
      </c>
      <c r="J1103" s="17">
        <v>0.21533328685613001</v>
      </c>
      <c r="K1103" s="17">
        <v>0.29251173514516499</v>
      </c>
      <c r="L1103" s="17">
        <v>0.32086587368156</v>
      </c>
      <c r="M1103" s="17"/>
      <c r="N1103" s="17">
        <v>0.216157615640478</v>
      </c>
      <c r="O1103" s="17">
        <v>0.19844059874820499</v>
      </c>
      <c r="P1103" s="17">
        <v>0.17198140309110099</v>
      </c>
      <c r="Q1103" s="17">
        <v>0.18619775301344699</v>
      </c>
      <c r="R1103" s="17"/>
      <c r="S1103" s="17">
        <v>0.158470245329774</v>
      </c>
      <c r="T1103" s="17">
        <v>0.19832859194889799</v>
      </c>
      <c r="U1103" s="17">
        <v>0.20827885069086</v>
      </c>
      <c r="V1103" s="17">
        <v>0.183890780841579</v>
      </c>
      <c r="W1103" s="17">
        <v>0.178152843511488</v>
      </c>
      <c r="X1103" s="17">
        <v>0.15359894770240001</v>
      </c>
      <c r="Y1103" s="17">
        <v>0.22558422087146501</v>
      </c>
      <c r="Z1103" s="17">
        <v>0.190178774981722</v>
      </c>
      <c r="AA1103" s="17">
        <v>0.21759252195536499</v>
      </c>
      <c r="AB1103" s="17">
        <v>0.221943252351261</v>
      </c>
      <c r="AC1103" s="17">
        <v>0.17551310256990099</v>
      </c>
      <c r="AD1103" s="17">
        <v>0.274709073282421</v>
      </c>
      <c r="AE1103" s="17"/>
      <c r="AF1103" s="17">
        <v>0.19890764634316799</v>
      </c>
      <c r="AG1103" s="17">
        <v>0.188717366691427</v>
      </c>
      <c r="AH1103" s="17"/>
      <c r="AI1103" s="17">
        <v>0.180230596613915</v>
      </c>
      <c r="AJ1103" s="17">
        <v>0.200971124665493</v>
      </c>
      <c r="AK1103" s="17"/>
      <c r="AL1103" s="17">
        <v>0.220453146107015</v>
      </c>
      <c r="AM1103" s="17">
        <v>0.18795465034737899</v>
      </c>
      <c r="AN1103" s="17"/>
      <c r="AO1103" s="17">
        <v>0.19295252978303301</v>
      </c>
      <c r="AP1103" s="17">
        <v>0.194162306263436</v>
      </c>
      <c r="AQ1103" s="17"/>
      <c r="AR1103" s="17">
        <v>0.10551693140386099</v>
      </c>
      <c r="AS1103" s="17">
        <v>0.206015825909584</v>
      </c>
      <c r="AT1103" s="17">
        <v>0.207494613565437</v>
      </c>
      <c r="AU1103" s="17">
        <v>0.36801533738446102</v>
      </c>
    </row>
    <row r="1104" spans="2:47" x14ac:dyDescent="0.3">
      <c r="B1104" t="s">
        <v>402</v>
      </c>
      <c r="C1104" s="17">
        <v>6.0363257001777901E-2</v>
      </c>
      <c r="D1104" s="17">
        <v>5.4345409648904802E-2</v>
      </c>
      <c r="E1104" s="17">
        <v>6.6457005984697698E-2</v>
      </c>
      <c r="F1104" s="17"/>
      <c r="G1104" s="17">
        <v>5.0212296757288097E-2</v>
      </c>
      <c r="H1104" s="17">
        <v>5.2122052744846201E-2</v>
      </c>
      <c r="I1104" s="17">
        <v>6.5927309831905506E-2</v>
      </c>
      <c r="J1104" s="17">
        <v>7.12438624257105E-2</v>
      </c>
      <c r="K1104" s="17">
        <v>6.1049906139273198E-2</v>
      </c>
      <c r="L1104" s="17">
        <v>5.99692503554193E-2</v>
      </c>
      <c r="M1104" s="17"/>
      <c r="N1104" s="17">
        <v>4.2521121806818898E-2</v>
      </c>
      <c r="O1104" s="17">
        <v>7.0676801425526597E-2</v>
      </c>
      <c r="P1104" s="17">
        <v>6.8006327807972805E-2</v>
      </c>
      <c r="Q1104" s="17">
        <v>6.3066223497303994E-2</v>
      </c>
      <c r="R1104" s="17"/>
      <c r="S1104" s="17">
        <v>4.3893882823646403E-2</v>
      </c>
      <c r="T1104" s="17">
        <v>8.9376004431050801E-2</v>
      </c>
      <c r="U1104" s="17">
        <v>4.6093254522557303E-2</v>
      </c>
      <c r="V1104" s="17">
        <v>6.5800466183586898E-2</v>
      </c>
      <c r="W1104" s="17">
        <v>5.9368850552880999E-2</v>
      </c>
      <c r="X1104" s="17">
        <v>5.8016983926170398E-2</v>
      </c>
      <c r="Y1104" s="17">
        <v>5.7131909203202498E-2</v>
      </c>
      <c r="Z1104" s="17">
        <v>3.4073942317143099E-2</v>
      </c>
      <c r="AA1104" s="17">
        <v>6.8385469965991499E-2</v>
      </c>
      <c r="AB1104" s="17">
        <v>5.37532973352636E-2</v>
      </c>
      <c r="AC1104" s="17">
        <v>6.8772628124648502E-2</v>
      </c>
      <c r="AD1104" s="17">
        <v>6.2545845065338307E-2</v>
      </c>
      <c r="AE1104" s="17"/>
      <c r="AF1104" s="17">
        <v>5.6323305021249298E-2</v>
      </c>
      <c r="AG1104" s="17">
        <v>6.3997169618962804E-2</v>
      </c>
      <c r="AH1104" s="17"/>
      <c r="AI1104" s="17">
        <v>4.6122845853390597E-2</v>
      </c>
      <c r="AJ1104" s="17">
        <v>6.7471576244690606E-2</v>
      </c>
      <c r="AK1104" s="17"/>
      <c r="AL1104" s="17">
        <v>5.9563109693574097E-2</v>
      </c>
      <c r="AM1104" s="17">
        <v>6.05485481177594E-2</v>
      </c>
      <c r="AN1104" s="17"/>
      <c r="AO1104" s="17">
        <v>7.0835152225067005E-2</v>
      </c>
      <c r="AP1104" s="17">
        <v>5.9450505659945398E-2</v>
      </c>
      <c r="AQ1104" s="17"/>
      <c r="AR1104" s="17">
        <v>3.44352159208485E-2</v>
      </c>
      <c r="AS1104" s="17">
        <v>7.3876599311488406E-2</v>
      </c>
      <c r="AT1104" s="17">
        <v>6.7555187012048795E-2</v>
      </c>
      <c r="AU1104" s="17">
        <v>8.7254798881217704E-2</v>
      </c>
    </row>
    <row r="1105" spans="2:47" x14ac:dyDescent="0.3">
      <c r="B1105" t="s">
        <v>403</v>
      </c>
      <c r="C1105" s="17">
        <v>1.3378282225965699E-2</v>
      </c>
      <c r="D1105" s="17">
        <v>1.4041306904541299E-2</v>
      </c>
      <c r="E1105" s="17">
        <v>1.27831274507051E-2</v>
      </c>
      <c r="F1105" s="17"/>
      <c r="G1105" s="17">
        <v>1.1483379654358999E-2</v>
      </c>
      <c r="H1105" s="17">
        <v>1.0113423069152401E-2</v>
      </c>
      <c r="I1105" s="17">
        <v>1.1222880774814E-2</v>
      </c>
      <c r="J1105" s="17">
        <v>2.2984881176618399E-2</v>
      </c>
      <c r="K1105" s="17">
        <v>1.53414480607845E-2</v>
      </c>
      <c r="L1105" s="17">
        <v>9.9372019852875491E-3</v>
      </c>
      <c r="M1105" s="17"/>
      <c r="N1105" s="17">
        <v>9.9935026944514595E-3</v>
      </c>
      <c r="O1105" s="17">
        <v>1.65525893167262E-2</v>
      </c>
      <c r="P1105" s="17">
        <v>1.4785098177669501E-2</v>
      </c>
      <c r="Q1105" s="17">
        <v>1.2690931319018699E-2</v>
      </c>
      <c r="R1105" s="17"/>
      <c r="S1105" s="17">
        <v>1.3684397178602301E-2</v>
      </c>
      <c r="T1105" s="17">
        <v>6.89450850214046E-3</v>
      </c>
      <c r="U1105" s="17">
        <v>2.1470033772665899E-2</v>
      </c>
      <c r="V1105" s="17">
        <v>9.0206193091276407E-3</v>
      </c>
      <c r="W1105" s="17">
        <v>8.3535710777354506E-3</v>
      </c>
      <c r="X1105" s="17">
        <v>1.3694657012857899E-2</v>
      </c>
      <c r="Y1105" s="17">
        <v>1.68198462094214E-2</v>
      </c>
      <c r="Z1105" s="17">
        <v>0</v>
      </c>
      <c r="AA1105" s="17">
        <v>1.4952463045726E-2</v>
      </c>
      <c r="AB1105" s="17">
        <v>1.70962546841525E-2</v>
      </c>
      <c r="AC1105" s="17">
        <v>1.8052081714654399E-2</v>
      </c>
      <c r="AD1105" s="17">
        <v>2.6192317184465699E-2</v>
      </c>
      <c r="AE1105" s="17"/>
      <c r="AF1105" s="17">
        <v>1.2086903776777199E-2</v>
      </c>
      <c r="AG1105" s="17">
        <v>1.40529943179474E-2</v>
      </c>
      <c r="AH1105" s="17"/>
      <c r="AI1105" s="17">
        <v>8.8839576467050294E-3</v>
      </c>
      <c r="AJ1105" s="17">
        <v>1.5621693147024201E-2</v>
      </c>
      <c r="AK1105" s="17"/>
      <c r="AL1105" s="17">
        <v>1.12306670661969E-2</v>
      </c>
      <c r="AM1105" s="17">
        <v>1.38756081627931E-2</v>
      </c>
      <c r="AN1105" s="17"/>
      <c r="AO1105" s="17">
        <v>0</v>
      </c>
      <c r="AP1105" s="17">
        <v>1.45443600746066E-2</v>
      </c>
      <c r="AQ1105" s="17"/>
      <c r="AR1105" s="17">
        <v>4.4024039570712903E-3</v>
      </c>
      <c r="AS1105" s="17">
        <v>9.7754037078666301E-3</v>
      </c>
      <c r="AT1105" s="17">
        <v>2.3794171877680601E-2</v>
      </c>
      <c r="AU1105" s="17">
        <v>2.0436178637427398E-2</v>
      </c>
    </row>
    <row r="1106" spans="2:47" x14ac:dyDescent="0.3">
      <c r="C1106" s="17"/>
      <c r="D1106" s="17"/>
      <c r="E1106" s="17"/>
      <c r="F1106" s="17"/>
      <c r="G1106" s="17"/>
      <c r="H1106" s="17"/>
      <c r="I1106" s="17"/>
      <c r="J1106" s="17"/>
      <c r="K1106" s="17"/>
      <c r="L1106" s="17"/>
      <c r="M1106" s="17"/>
      <c r="N1106" s="17"/>
      <c r="O1106" s="17"/>
      <c r="P1106" s="17"/>
      <c r="Q1106" s="17"/>
      <c r="R1106" s="17"/>
      <c r="S1106" s="17"/>
      <c r="T1106" s="17"/>
      <c r="U1106" s="17"/>
      <c r="V1106" s="17"/>
      <c r="W1106" s="17"/>
      <c r="X1106" s="17"/>
      <c r="Y1106" s="17"/>
      <c r="Z1106" s="17"/>
      <c r="AA1106" s="17"/>
      <c r="AB1106" s="17"/>
      <c r="AC1106" s="17"/>
      <c r="AD1106" s="17"/>
      <c r="AE1106" s="17"/>
      <c r="AF1106" s="17"/>
      <c r="AG1106" s="17"/>
      <c r="AH1106" s="17"/>
      <c r="AI1106" s="17"/>
      <c r="AJ1106" s="17"/>
      <c r="AK1106" s="17"/>
      <c r="AL1106" s="17"/>
      <c r="AM1106" s="17"/>
      <c r="AN1106" s="17"/>
      <c r="AO1106" s="17"/>
      <c r="AP1106" s="17"/>
      <c r="AQ1106" s="17"/>
      <c r="AR1106" s="17"/>
      <c r="AS1106" s="17"/>
      <c r="AT1106" s="17"/>
      <c r="AU1106" s="17"/>
    </row>
    <row r="1107" spans="2:47" x14ac:dyDescent="0.3">
      <c r="B1107" s="6" t="s">
        <v>414</v>
      </c>
      <c r="C1107" s="17"/>
      <c r="D1107" s="17"/>
      <c r="E1107" s="17"/>
      <c r="F1107" s="17"/>
      <c r="G1107" s="17"/>
      <c r="H1107" s="17"/>
      <c r="I1107" s="17"/>
      <c r="J1107" s="17"/>
      <c r="K1107" s="17"/>
      <c r="L1107" s="17"/>
      <c r="M1107" s="17"/>
      <c r="N1107" s="17"/>
      <c r="O1107" s="17"/>
      <c r="P1107" s="17"/>
      <c r="Q1107" s="17"/>
      <c r="R1107" s="17"/>
      <c r="S1107" s="17"/>
      <c r="T1107" s="17"/>
      <c r="U1107" s="17"/>
      <c r="V1107" s="17"/>
      <c r="W1107" s="17"/>
      <c r="X1107" s="17"/>
      <c r="Y1107" s="17"/>
      <c r="Z1107" s="17"/>
      <c r="AA1107" s="17"/>
      <c r="AB1107" s="17"/>
      <c r="AC1107" s="17"/>
      <c r="AD1107" s="17"/>
      <c r="AE1107" s="17"/>
      <c r="AF1107" s="17"/>
      <c r="AG1107" s="17"/>
      <c r="AH1107" s="17"/>
      <c r="AI1107" s="17"/>
      <c r="AJ1107" s="17"/>
      <c r="AK1107" s="17"/>
      <c r="AL1107" s="17"/>
      <c r="AM1107" s="17"/>
      <c r="AN1107" s="17"/>
      <c r="AO1107" s="17"/>
      <c r="AP1107" s="17"/>
      <c r="AQ1107" s="17"/>
      <c r="AR1107" s="17"/>
      <c r="AS1107" s="17"/>
      <c r="AT1107" s="17"/>
      <c r="AU1107" s="17"/>
    </row>
    <row r="1108" spans="2:47" x14ac:dyDescent="0.3">
      <c r="B1108" s="24" t="s">
        <v>71</v>
      </c>
      <c r="C1108" s="17"/>
      <c r="D1108" s="17"/>
      <c r="E1108" s="17"/>
      <c r="F1108" s="17"/>
      <c r="G1108" s="17"/>
      <c r="H1108" s="17"/>
      <c r="I1108" s="17"/>
      <c r="J1108" s="17"/>
      <c r="K1108" s="17"/>
      <c r="L1108" s="17"/>
      <c r="M1108" s="17"/>
      <c r="N1108" s="17"/>
      <c r="O1108" s="17"/>
      <c r="P1108" s="17"/>
      <c r="Q1108" s="17"/>
      <c r="R1108" s="17"/>
      <c r="S1108" s="17"/>
      <c r="T1108" s="17"/>
      <c r="U1108" s="17"/>
      <c r="V1108" s="17"/>
      <c r="W1108" s="17"/>
      <c r="X1108" s="17"/>
      <c r="Y1108" s="17"/>
      <c r="Z1108" s="17"/>
      <c r="AA1108" s="17"/>
      <c r="AB1108" s="17"/>
      <c r="AC1108" s="17"/>
      <c r="AD1108" s="17"/>
      <c r="AE1108" s="17"/>
      <c r="AF1108" s="17"/>
      <c r="AG1108" s="17"/>
      <c r="AH1108" s="17"/>
      <c r="AI1108" s="17"/>
      <c r="AJ1108" s="17"/>
      <c r="AK1108" s="17"/>
      <c r="AL1108" s="17"/>
      <c r="AM1108" s="17"/>
      <c r="AN1108" s="17"/>
      <c r="AO1108" s="17"/>
      <c r="AP1108" s="17"/>
      <c r="AQ1108" s="17"/>
      <c r="AR1108" s="17"/>
      <c r="AS1108" s="17"/>
      <c r="AT1108" s="17"/>
      <c r="AU1108" s="17"/>
    </row>
    <row r="1109" spans="2:47" x14ac:dyDescent="0.3">
      <c r="B1109" t="s">
        <v>398</v>
      </c>
      <c r="C1109" s="17">
        <v>0.37147640533359799</v>
      </c>
      <c r="D1109" s="17">
        <v>0.38748959062946498</v>
      </c>
      <c r="E1109" s="17">
        <v>0.35473792677906102</v>
      </c>
      <c r="F1109" s="17"/>
      <c r="G1109" s="17">
        <v>0.46710723673814297</v>
      </c>
      <c r="H1109" s="17">
        <v>0.454663035171811</v>
      </c>
      <c r="I1109" s="17">
        <v>0.41502931043290497</v>
      </c>
      <c r="J1109" s="17">
        <v>0.35556842123242999</v>
      </c>
      <c r="K1109" s="17">
        <v>0.25242937219084799</v>
      </c>
      <c r="L1109" s="17">
        <v>0.29783857331401498</v>
      </c>
      <c r="M1109" s="17"/>
      <c r="N1109" s="17">
        <v>0.375000421095664</v>
      </c>
      <c r="O1109" s="17">
        <v>0.36949449990689398</v>
      </c>
      <c r="P1109" s="17">
        <v>0.39719693766751402</v>
      </c>
      <c r="Q1109" s="17">
        <v>0.34522819674963301</v>
      </c>
      <c r="R1109" s="17"/>
      <c r="S1109" s="17">
        <v>0.413953075447897</v>
      </c>
      <c r="T1109" s="17">
        <v>0.37817441797745999</v>
      </c>
      <c r="U1109" s="17">
        <v>0.33851484939338</v>
      </c>
      <c r="V1109" s="17">
        <v>0.32591095407722498</v>
      </c>
      <c r="W1109" s="17">
        <v>0.38963689731081502</v>
      </c>
      <c r="X1109" s="17">
        <v>0.40826419560057298</v>
      </c>
      <c r="Y1109" s="17">
        <v>0.35982836176685901</v>
      </c>
      <c r="Z1109" s="17">
        <v>0.42255947490534401</v>
      </c>
      <c r="AA1109" s="17">
        <v>0.31934306077734198</v>
      </c>
      <c r="AB1109" s="17">
        <v>0.37106585064172498</v>
      </c>
      <c r="AC1109" s="17">
        <v>0.39343967744751601</v>
      </c>
      <c r="AD1109" s="17">
        <v>0.334973992992805</v>
      </c>
      <c r="AE1109" s="17"/>
      <c r="AF1109" s="17">
        <v>0.36171027255111798</v>
      </c>
      <c r="AG1109" s="17">
        <v>0.38445123199419601</v>
      </c>
      <c r="AH1109" s="17"/>
      <c r="AI1109" s="17">
        <v>0.40864636118474501</v>
      </c>
      <c r="AJ1109" s="17">
        <v>0.35292245280499901</v>
      </c>
      <c r="AK1109" s="17"/>
      <c r="AL1109" s="17">
        <v>0.37226607130480399</v>
      </c>
      <c r="AM1109" s="17">
        <v>0.37129354139397502</v>
      </c>
      <c r="AN1109" s="17"/>
      <c r="AO1109" s="17">
        <v>0.410536300668083</v>
      </c>
      <c r="AP1109" s="17">
        <v>0.36807186669773601</v>
      </c>
      <c r="AQ1109" s="17"/>
      <c r="AR1109" s="17">
        <v>0.53783812650204699</v>
      </c>
      <c r="AS1109" s="17">
        <v>0.34019234550646699</v>
      </c>
      <c r="AT1109" s="17">
        <v>0.31218577910763901</v>
      </c>
      <c r="AU1109" s="17">
        <v>0.13085386788755399</v>
      </c>
    </row>
    <row r="1110" spans="2:47" x14ac:dyDescent="0.3">
      <c r="B1110" t="s">
        <v>399</v>
      </c>
      <c r="C1110" s="17">
        <v>0.41970296414874197</v>
      </c>
      <c r="D1110" s="17">
        <v>0.42179855553289802</v>
      </c>
      <c r="E1110" s="17">
        <v>0.41863149003227001</v>
      </c>
      <c r="F1110" s="17"/>
      <c r="G1110" s="17">
        <v>0.32799970683622998</v>
      </c>
      <c r="H1110" s="17">
        <v>0.40411124140265298</v>
      </c>
      <c r="I1110" s="17">
        <v>0.40380341065792802</v>
      </c>
      <c r="J1110" s="17">
        <v>0.44608546671723698</v>
      </c>
      <c r="K1110" s="17">
        <v>0.51006265781927196</v>
      </c>
      <c r="L1110" s="17">
        <v>0.42410922607358198</v>
      </c>
      <c r="M1110" s="17"/>
      <c r="N1110" s="17">
        <v>0.430918473229987</v>
      </c>
      <c r="O1110" s="17">
        <v>0.42233344984974203</v>
      </c>
      <c r="P1110" s="17">
        <v>0.40723987038451798</v>
      </c>
      <c r="Q1110" s="17">
        <v>0.415520418666738</v>
      </c>
      <c r="R1110" s="17"/>
      <c r="S1110" s="17">
        <v>0.39398089676188103</v>
      </c>
      <c r="T1110" s="17">
        <v>0.43406641831389797</v>
      </c>
      <c r="U1110" s="17">
        <v>0.42211588140328399</v>
      </c>
      <c r="V1110" s="17">
        <v>0.46172936892267302</v>
      </c>
      <c r="W1110" s="17">
        <v>0.40338165258205</v>
      </c>
      <c r="X1110" s="17">
        <v>0.38430184761255298</v>
      </c>
      <c r="Y1110" s="17">
        <v>0.41099942270689899</v>
      </c>
      <c r="Z1110" s="17">
        <v>0.43241969506444899</v>
      </c>
      <c r="AA1110" s="17">
        <v>0.468361152588264</v>
      </c>
      <c r="AB1110" s="17">
        <v>0.40942209516933797</v>
      </c>
      <c r="AC1110" s="17">
        <v>0.35406598732894601</v>
      </c>
      <c r="AD1110" s="17">
        <v>0.45743432904229397</v>
      </c>
      <c r="AE1110" s="17"/>
      <c r="AF1110" s="17">
        <v>0.43605399119841598</v>
      </c>
      <c r="AG1110" s="17">
        <v>0.39999783255851601</v>
      </c>
      <c r="AH1110" s="17"/>
      <c r="AI1110" s="17">
        <v>0.41822542101795201</v>
      </c>
      <c r="AJ1110" s="17">
        <v>0.42044050242340197</v>
      </c>
      <c r="AK1110" s="17"/>
      <c r="AL1110" s="17">
        <v>0.43778401174325199</v>
      </c>
      <c r="AM1110" s="17">
        <v>0.415515913273795</v>
      </c>
      <c r="AN1110" s="17"/>
      <c r="AO1110" s="17">
        <v>0.43024011770808901</v>
      </c>
      <c r="AP1110" s="17">
        <v>0.41878452475975703</v>
      </c>
      <c r="AQ1110" s="17"/>
      <c r="AR1110" s="17">
        <v>0.36741200708353899</v>
      </c>
      <c r="AS1110" s="17">
        <v>0.46889550957513498</v>
      </c>
      <c r="AT1110" s="17">
        <v>0.46010959761069598</v>
      </c>
      <c r="AU1110" s="17">
        <v>0.38216864606213902</v>
      </c>
    </row>
    <row r="1111" spans="2:47" x14ac:dyDescent="0.3">
      <c r="B1111" t="s">
        <v>400</v>
      </c>
      <c r="C1111" s="17">
        <v>0.113116315084868</v>
      </c>
      <c r="D1111" s="17">
        <v>0.107261622431067</v>
      </c>
      <c r="E1111" s="17">
        <v>0.118621201315431</v>
      </c>
      <c r="F1111" s="17"/>
      <c r="G1111" s="17">
        <v>0.114388174301565</v>
      </c>
      <c r="H1111" s="17">
        <v>8.3357235914226502E-2</v>
      </c>
      <c r="I1111" s="17">
        <v>8.9455520462020099E-2</v>
      </c>
      <c r="J1111" s="17">
        <v>0.115526799610115</v>
      </c>
      <c r="K1111" s="17">
        <v>0.12630645537583701</v>
      </c>
      <c r="L1111" s="17">
        <v>0.14488415467141599</v>
      </c>
      <c r="M1111" s="17"/>
      <c r="N1111" s="17">
        <v>0.11378972912407601</v>
      </c>
      <c r="O1111" s="17">
        <v>0.120197540949535</v>
      </c>
      <c r="P1111" s="17">
        <v>9.4093224693585706E-2</v>
      </c>
      <c r="Q1111" s="17">
        <v>0.123393100322909</v>
      </c>
      <c r="R1111" s="17"/>
      <c r="S1111" s="17">
        <v>0.10755412262671001</v>
      </c>
      <c r="T1111" s="17">
        <v>8.1574162085295804E-2</v>
      </c>
      <c r="U1111" s="17">
        <v>0.13263488744354601</v>
      </c>
      <c r="V1111" s="17">
        <v>0.13352510817667201</v>
      </c>
      <c r="W1111" s="17">
        <v>8.6863686358996703E-2</v>
      </c>
      <c r="X1111" s="17">
        <v>0.11082979996344899</v>
      </c>
      <c r="Y1111" s="17">
        <v>0.116715875499454</v>
      </c>
      <c r="Z1111" s="17">
        <v>0.102678827442697</v>
      </c>
      <c r="AA1111" s="17">
        <v>0.10886596179880099</v>
      </c>
      <c r="AB1111" s="17">
        <v>0.14976877658815299</v>
      </c>
      <c r="AC1111" s="17">
        <v>0.13071632164900501</v>
      </c>
      <c r="AD1111" s="17">
        <v>0.11126889885531301</v>
      </c>
      <c r="AE1111" s="17"/>
      <c r="AF1111" s="17">
        <v>0.11275334144255</v>
      </c>
      <c r="AG1111" s="17">
        <v>0.113512868076561</v>
      </c>
      <c r="AH1111" s="17"/>
      <c r="AI1111" s="17">
        <v>9.8181213882086296E-2</v>
      </c>
      <c r="AJ1111" s="17">
        <v>0.12057139950401501</v>
      </c>
      <c r="AK1111" s="17"/>
      <c r="AL1111" s="17">
        <v>9.2422289769287597E-2</v>
      </c>
      <c r="AM1111" s="17">
        <v>0.117908456488781</v>
      </c>
      <c r="AN1111" s="17"/>
      <c r="AO1111" s="17">
        <v>9.6996897675344806E-2</v>
      </c>
      <c r="AP1111" s="17">
        <v>0.114521315761095</v>
      </c>
      <c r="AQ1111" s="17"/>
      <c r="AR1111" s="17">
        <v>6.2589379227786096E-2</v>
      </c>
      <c r="AS1111" s="17">
        <v>0.11584853763201999</v>
      </c>
      <c r="AT1111" s="17">
        <v>0.12483127929674399</v>
      </c>
      <c r="AU1111" s="17">
        <v>0.210971201256094</v>
      </c>
    </row>
    <row r="1112" spans="2:47" x14ac:dyDescent="0.3">
      <c r="B1112" t="s">
        <v>401</v>
      </c>
      <c r="C1112" s="17">
        <v>4.8175646260090597E-2</v>
      </c>
      <c r="D1112" s="17">
        <v>3.9014004959509303E-2</v>
      </c>
      <c r="E1112" s="17">
        <v>5.7286429333167597E-2</v>
      </c>
      <c r="F1112" s="17"/>
      <c r="G1112" s="17">
        <v>3.4680321762939198E-2</v>
      </c>
      <c r="H1112" s="17">
        <v>2.46903021982567E-2</v>
      </c>
      <c r="I1112" s="17">
        <v>3.9468174951588803E-2</v>
      </c>
      <c r="J1112" s="17">
        <v>3.2633342764415402E-2</v>
      </c>
      <c r="K1112" s="17">
        <v>5.7555752925516297E-2</v>
      </c>
      <c r="L1112" s="17">
        <v>8.9558417517555E-2</v>
      </c>
      <c r="M1112" s="17"/>
      <c r="N1112" s="17">
        <v>4.8593354763741499E-2</v>
      </c>
      <c r="O1112" s="17">
        <v>4.9942868829812199E-2</v>
      </c>
      <c r="P1112" s="17">
        <v>4.1602941675746699E-2</v>
      </c>
      <c r="Q1112" s="17">
        <v>5.1519304570489297E-2</v>
      </c>
      <c r="R1112" s="17"/>
      <c r="S1112" s="17">
        <v>2.9229245233958801E-2</v>
      </c>
      <c r="T1112" s="17">
        <v>6.1872016170655797E-2</v>
      </c>
      <c r="U1112" s="17">
        <v>4.8283885855631099E-2</v>
      </c>
      <c r="V1112" s="17">
        <v>3.2431402228021398E-2</v>
      </c>
      <c r="W1112" s="17">
        <v>7.6483943260629295E-2</v>
      </c>
      <c r="X1112" s="17">
        <v>5.0611999866109397E-2</v>
      </c>
      <c r="Y1112" s="17">
        <v>4.2346193877673403E-2</v>
      </c>
      <c r="Z1112" s="17">
        <v>3.5816942165433699E-2</v>
      </c>
      <c r="AA1112" s="17">
        <v>5.9410593730238402E-2</v>
      </c>
      <c r="AB1112" s="17">
        <v>4.3505227698480899E-2</v>
      </c>
      <c r="AC1112" s="17">
        <v>4.9978291095709997E-2</v>
      </c>
      <c r="AD1112" s="17">
        <v>5.2601392577042001E-2</v>
      </c>
      <c r="AE1112" s="17"/>
      <c r="AF1112" s="17">
        <v>4.7933782850918198E-2</v>
      </c>
      <c r="AG1112" s="17">
        <v>4.8887619020135602E-2</v>
      </c>
      <c r="AH1112" s="17"/>
      <c r="AI1112" s="17">
        <v>4.3757940944662899E-2</v>
      </c>
      <c r="AJ1112" s="17">
        <v>5.0380811502579302E-2</v>
      </c>
      <c r="AK1112" s="17"/>
      <c r="AL1112" s="17">
        <v>6.2078187797575998E-2</v>
      </c>
      <c r="AM1112" s="17">
        <v>4.49562172748924E-2</v>
      </c>
      <c r="AN1112" s="17"/>
      <c r="AO1112" s="17">
        <v>3.6499255537262097E-2</v>
      </c>
      <c r="AP1112" s="17">
        <v>4.9193383839847997E-2</v>
      </c>
      <c r="AQ1112" s="17"/>
      <c r="AR1112" s="17">
        <v>1.4162866032940501E-2</v>
      </c>
      <c r="AS1112" s="17">
        <v>3.5826949924760002E-2</v>
      </c>
      <c r="AT1112" s="17">
        <v>4.1979550758659903E-2</v>
      </c>
      <c r="AU1112" s="17">
        <v>0.167832937599115</v>
      </c>
    </row>
    <row r="1113" spans="2:47" x14ac:dyDescent="0.3">
      <c r="B1113" t="s">
        <v>402</v>
      </c>
      <c r="C1113" s="17">
        <v>3.73168878375277E-2</v>
      </c>
      <c r="D1113" s="17">
        <v>3.40306977164999E-2</v>
      </c>
      <c r="E1113" s="17">
        <v>4.0661098048701501E-2</v>
      </c>
      <c r="F1113" s="17"/>
      <c r="G1113" s="17">
        <v>4.03988291382405E-2</v>
      </c>
      <c r="H1113" s="17">
        <v>2.2224182565221701E-2</v>
      </c>
      <c r="I1113" s="17">
        <v>4.1118367630666799E-2</v>
      </c>
      <c r="J1113" s="17">
        <v>3.98808369086988E-2</v>
      </c>
      <c r="K1113" s="17">
        <v>3.79321213791039E-2</v>
      </c>
      <c r="L1113" s="17">
        <v>4.1948811146590999E-2</v>
      </c>
      <c r="M1113" s="17"/>
      <c r="N1113" s="17">
        <v>2.79636325002421E-2</v>
      </c>
      <c r="O1113" s="17">
        <v>2.9637708585323001E-2</v>
      </c>
      <c r="P1113" s="17">
        <v>4.3037214821019298E-2</v>
      </c>
      <c r="Q1113" s="17">
        <v>5.0912741324640798E-2</v>
      </c>
      <c r="R1113" s="17"/>
      <c r="S1113" s="17">
        <v>4.5817696070743902E-2</v>
      </c>
      <c r="T1113" s="17">
        <v>3.8820357087568598E-2</v>
      </c>
      <c r="U1113" s="17">
        <v>3.4465236690592899E-2</v>
      </c>
      <c r="V1113" s="17">
        <v>3.9758335620215399E-2</v>
      </c>
      <c r="W1113" s="17">
        <v>3.8165259395745603E-2</v>
      </c>
      <c r="X1113" s="17">
        <v>4.0521824914087901E-2</v>
      </c>
      <c r="Y1113" s="17">
        <v>6.3244254031808694E-2</v>
      </c>
      <c r="Z1113" s="17">
        <v>6.5250604220759003E-3</v>
      </c>
      <c r="AA1113" s="17">
        <v>2.7536996856981698E-2</v>
      </c>
      <c r="AB1113" s="17">
        <v>1.1953207840294199E-2</v>
      </c>
      <c r="AC1113" s="17">
        <v>5.3598887237398397E-2</v>
      </c>
      <c r="AD1113" s="17">
        <v>3.6325912688584601E-2</v>
      </c>
      <c r="AE1113" s="17"/>
      <c r="AF1113" s="17">
        <v>3.4397824002826198E-2</v>
      </c>
      <c r="AG1113" s="17">
        <v>3.9937800420241303E-2</v>
      </c>
      <c r="AH1113" s="17"/>
      <c r="AI1113" s="17">
        <v>2.5138758914586799E-2</v>
      </c>
      <c r="AJ1113" s="17">
        <v>4.3395787334429899E-2</v>
      </c>
      <c r="AK1113" s="17"/>
      <c r="AL1113" s="17">
        <v>2.6192080872204999E-2</v>
      </c>
      <c r="AM1113" s="17">
        <v>3.98930733430575E-2</v>
      </c>
      <c r="AN1113" s="17"/>
      <c r="AO1113" s="17">
        <v>2.5727428411221099E-2</v>
      </c>
      <c r="AP1113" s="17">
        <v>3.8327048311531497E-2</v>
      </c>
      <c r="AQ1113" s="17"/>
      <c r="AR1113" s="17">
        <v>1.4696532592840501E-2</v>
      </c>
      <c r="AS1113" s="17">
        <v>3.6230334029115997E-2</v>
      </c>
      <c r="AT1113" s="17">
        <v>4.3280187609843798E-2</v>
      </c>
      <c r="AU1113" s="17">
        <v>8.3606773312041693E-2</v>
      </c>
    </row>
    <row r="1114" spans="2:47" x14ac:dyDescent="0.3">
      <c r="B1114" t="s">
        <v>403</v>
      </c>
      <c r="C1114" s="17">
        <v>1.0211781335173401E-2</v>
      </c>
      <c r="D1114" s="17">
        <v>1.0405528730560601E-2</v>
      </c>
      <c r="E1114" s="17">
        <v>1.0061854491368099E-2</v>
      </c>
      <c r="F1114" s="17"/>
      <c r="G1114" s="17">
        <v>1.54257312228827E-2</v>
      </c>
      <c r="H1114" s="17">
        <v>1.0954002747831299E-2</v>
      </c>
      <c r="I1114" s="17">
        <v>1.1125215864891199E-2</v>
      </c>
      <c r="J1114" s="17">
        <v>1.0305132767104401E-2</v>
      </c>
      <c r="K1114" s="17">
        <v>1.5713640309422201E-2</v>
      </c>
      <c r="L1114" s="17">
        <v>1.66081727684081E-3</v>
      </c>
      <c r="M1114" s="17"/>
      <c r="N1114" s="17">
        <v>3.73438928628977E-3</v>
      </c>
      <c r="O1114" s="17">
        <v>8.3939318786934499E-3</v>
      </c>
      <c r="P1114" s="17">
        <v>1.68298107576169E-2</v>
      </c>
      <c r="Q1114" s="17">
        <v>1.34262383655898E-2</v>
      </c>
      <c r="R1114" s="17"/>
      <c r="S1114" s="17">
        <v>9.4649638588103907E-3</v>
      </c>
      <c r="T1114" s="17">
        <v>5.4926283651214004E-3</v>
      </c>
      <c r="U1114" s="17">
        <v>2.39852592135666E-2</v>
      </c>
      <c r="V1114" s="17">
        <v>6.6448309751930001E-3</v>
      </c>
      <c r="W1114" s="17">
        <v>5.4685610917638598E-3</v>
      </c>
      <c r="X1114" s="17">
        <v>5.4703320432268696E-3</v>
      </c>
      <c r="Y1114" s="17">
        <v>6.8658921173062404E-3</v>
      </c>
      <c r="Z1114" s="17">
        <v>0</v>
      </c>
      <c r="AA1114" s="17">
        <v>1.6482234248373698E-2</v>
      </c>
      <c r="AB1114" s="17">
        <v>1.42848420620086E-2</v>
      </c>
      <c r="AC1114" s="17">
        <v>1.8200835241424199E-2</v>
      </c>
      <c r="AD1114" s="17">
        <v>7.3954738439614602E-3</v>
      </c>
      <c r="AE1114" s="17"/>
      <c r="AF1114" s="17">
        <v>7.1507879541715799E-3</v>
      </c>
      <c r="AG1114" s="17">
        <v>1.3212647930351E-2</v>
      </c>
      <c r="AH1114" s="17"/>
      <c r="AI1114" s="17">
        <v>6.0503040559674297E-3</v>
      </c>
      <c r="AJ1114" s="17">
        <v>1.22890464305758E-2</v>
      </c>
      <c r="AK1114" s="17"/>
      <c r="AL1114" s="17">
        <v>9.2573585128750899E-3</v>
      </c>
      <c r="AM1114" s="17">
        <v>1.04327982254994E-2</v>
      </c>
      <c r="AN1114" s="17"/>
      <c r="AO1114" s="17">
        <v>0</v>
      </c>
      <c r="AP1114" s="17">
        <v>1.11018606300322E-2</v>
      </c>
      <c r="AQ1114" s="17"/>
      <c r="AR1114" s="17">
        <v>3.3010885608469901E-3</v>
      </c>
      <c r="AS1114" s="17">
        <v>3.0063233325025801E-3</v>
      </c>
      <c r="AT1114" s="17">
        <v>1.7613605616417598E-2</v>
      </c>
      <c r="AU1114" s="17">
        <v>2.45665738830569E-2</v>
      </c>
    </row>
    <row r="1115" spans="2:47" x14ac:dyDescent="0.3">
      <c r="C1115" s="17"/>
      <c r="D1115" s="17"/>
      <c r="E1115" s="17"/>
      <c r="F1115" s="17"/>
      <c r="G1115" s="17"/>
      <c r="H1115" s="17"/>
      <c r="I1115" s="17"/>
      <c r="J1115" s="17"/>
      <c r="K1115" s="17"/>
      <c r="L1115" s="17"/>
      <c r="M1115" s="17"/>
      <c r="N1115" s="17"/>
      <c r="O1115" s="17"/>
      <c r="P1115" s="17"/>
      <c r="Q1115" s="17"/>
      <c r="R1115" s="17"/>
      <c r="S1115" s="17"/>
      <c r="T1115" s="17"/>
      <c r="U1115" s="17"/>
      <c r="V1115" s="17"/>
      <c r="W1115" s="17"/>
      <c r="X1115" s="17"/>
      <c r="Y1115" s="17"/>
      <c r="Z1115" s="17"/>
      <c r="AA1115" s="17"/>
      <c r="AB1115" s="17"/>
      <c r="AC1115" s="17"/>
      <c r="AD1115" s="17"/>
      <c r="AE1115" s="17"/>
      <c r="AF1115" s="17"/>
      <c r="AG1115" s="17"/>
      <c r="AH1115" s="17"/>
      <c r="AI1115" s="17"/>
      <c r="AJ1115" s="17"/>
      <c r="AK1115" s="17"/>
      <c r="AL1115" s="17"/>
      <c r="AM1115" s="17"/>
      <c r="AN1115" s="17"/>
      <c r="AO1115" s="17"/>
      <c r="AP1115" s="17"/>
      <c r="AQ1115" s="17"/>
      <c r="AR1115" s="17"/>
      <c r="AS1115" s="17"/>
      <c r="AT1115" s="17"/>
      <c r="AU1115" s="17"/>
    </row>
    <row r="1116" spans="2:47" x14ac:dyDescent="0.3">
      <c r="B1116" s="6" t="s">
        <v>415</v>
      </c>
      <c r="C1116" s="17"/>
      <c r="D1116" s="17"/>
      <c r="E1116" s="17"/>
      <c r="F1116" s="17"/>
      <c r="G1116" s="17"/>
      <c r="H1116" s="17"/>
      <c r="I1116" s="17"/>
      <c r="J1116" s="17"/>
      <c r="K1116" s="17"/>
      <c r="L1116" s="17"/>
      <c r="M1116" s="17"/>
      <c r="N1116" s="17"/>
      <c r="O1116" s="17"/>
      <c r="P1116" s="17"/>
      <c r="Q1116" s="17"/>
      <c r="R1116" s="17"/>
      <c r="S1116" s="17"/>
      <c r="T1116" s="17"/>
      <c r="U1116" s="17"/>
      <c r="V1116" s="17"/>
      <c r="W1116" s="17"/>
      <c r="X1116" s="17"/>
      <c r="Y1116" s="17"/>
      <c r="Z1116" s="17"/>
      <c r="AA1116" s="17"/>
      <c r="AB1116" s="17"/>
      <c r="AC1116" s="17"/>
      <c r="AD1116" s="17"/>
      <c r="AE1116" s="17"/>
      <c r="AF1116" s="17"/>
      <c r="AG1116" s="17"/>
      <c r="AH1116" s="17"/>
      <c r="AI1116" s="17"/>
      <c r="AJ1116" s="17"/>
      <c r="AK1116" s="17"/>
      <c r="AL1116" s="17"/>
      <c r="AM1116" s="17"/>
      <c r="AN1116" s="17"/>
      <c r="AO1116" s="17"/>
      <c r="AP1116" s="17"/>
      <c r="AQ1116" s="17"/>
      <c r="AR1116" s="17"/>
      <c r="AS1116" s="17"/>
      <c r="AT1116" s="17"/>
      <c r="AU1116" s="17"/>
    </row>
    <row r="1117" spans="2:47" x14ac:dyDescent="0.3">
      <c r="B1117" s="24" t="s">
        <v>71</v>
      </c>
      <c r="C1117" s="17"/>
      <c r="D1117" s="17"/>
      <c r="E1117" s="17"/>
      <c r="F1117" s="17"/>
      <c r="G1117" s="17"/>
      <c r="H1117" s="17"/>
      <c r="I1117" s="17"/>
      <c r="J1117" s="17"/>
      <c r="K1117" s="17"/>
      <c r="L1117" s="17"/>
      <c r="M1117" s="17"/>
      <c r="N1117" s="17"/>
      <c r="O1117" s="17"/>
      <c r="P1117" s="17"/>
      <c r="Q1117" s="17"/>
      <c r="R1117" s="17"/>
      <c r="S1117" s="17"/>
      <c r="T1117" s="17"/>
      <c r="U1117" s="17"/>
      <c r="V1117" s="17"/>
      <c r="W1117" s="17"/>
      <c r="X1117" s="17"/>
      <c r="Y1117" s="17"/>
      <c r="Z1117" s="17"/>
      <c r="AA1117" s="17"/>
      <c r="AB1117" s="17"/>
      <c r="AC1117" s="17"/>
      <c r="AD1117" s="17"/>
      <c r="AE1117" s="17"/>
      <c r="AF1117" s="17"/>
      <c r="AG1117" s="17"/>
      <c r="AH1117" s="17"/>
      <c r="AI1117" s="17"/>
      <c r="AJ1117" s="17"/>
      <c r="AK1117" s="17"/>
      <c r="AL1117" s="17"/>
      <c r="AM1117" s="17"/>
      <c r="AN1117" s="17"/>
      <c r="AO1117" s="17"/>
      <c r="AP1117" s="17"/>
      <c r="AQ1117" s="17"/>
      <c r="AR1117" s="17"/>
      <c r="AS1117" s="17"/>
      <c r="AT1117" s="17"/>
      <c r="AU1117" s="17"/>
    </row>
    <row r="1118" spans="2:47" x14ac:dyDescent="0.3">
      <c r="B1118" t="s">
        <v>398</v>
      </c>
      <c r="C1118" s="17">
        <v>0.37933768144812302</v>
      </c>
      <c r="D1118" s="17">
        <v>0.35758245113016301</v>
      </c>
      <c r="E1118" s="17">
        <v>0.39956507631871402</v>
      </c>
      <c r="F1118" s="17"/>
      <c r="G1118" s="17">
        <v>0.29882085641558898</v>
      </c>
      <c r="H1118" s="17">
        <v>0.40286805221715799</v>
      </c>
      <c r="I1118" s="17">
        <v>0.35662047511723299</v>
      </c>
      <c r="J1118" s="17">
        <v>0.37094776743330199</v>
      </c>
      <c r="K1118" s="17">
        <v>0.404924158285416</v>
      </c>
      <c r="L1118" s="17">
        <v>0.42164553419485201</v>
      </c>
      <c r="M1118" s="17"/>
      <c r="N1118" s="17">
        <v>0.41143241621167298</v>
      </c>
      <c r="O1118" s="17">
        <v>0.37672464797461203</v>
      </c>
      <c r="P1118" s="17">
        <v>0.37020234400927599</v>
      </c>
      <c r="Q1118" s="17">
        <v>0.35832361308334598</v>
      </c>
      <c r="R1118" s="17"/>
      <c r="S1118" s="17">
        <v>0.35465034691731101</v>
      </c>
      <c r="T1118" s="17">
        <v>0.34663515922294003</v>
      </c>
      <c r="U1118" s="17">
        <v>0.43740526888658599</v>
      </c>
      <c r="V1118" s="17">
        <v>0.37683649007970299</v>
      </c>
      <c r="W1118" s="17">
        <v>0.380070109137922</v>
      </c>
      <c r="X1118" s="17">
        <v>0.36204792681945502</v>
      </c>
      <c r="Y1118" s="17">
        <v>0.37156814212713002</v>
      </c>
      <c r="Z1118" s="17">
        <v>0.360112831605294</v>
      </c>
      <c r="AA1118" s="17">
        <v>0.36676190422654598</v>
      </c>
      <c r="AB1118" s="17">
        <v>0.434433946656889</v>
      </c>
      <c r="AC1118" s="17">
        <v>0.42332812237560702</v>
      </c>
      <c r="AD1118" s="17">
        <v>0.39280767436173802</v>
      </c>
      <c r="AE1118" s="17"/>
      <c r="AF1118" s="17">
        <v>0.39599139863428801</v>
      </c>
      <c r="AG1118" s="17">
        <v>0.35726417312191999</v>
      </c>
      <c r="AH1118" s="17"/>
      <c r="AI1118" s="17">
        <v>0.41865099329501698</v>
      </c>
      <c r="AJ1118" s="17">
        <v>0.35971383995984102</v>
      </c>
      <c r="AK1118" s="17"/>
      <c r="AL1118" s="17">
        <v>0.40520631400393398</v>
      </c>
      <c r="AM1118" s="17">
        <v>0.373347249753812</v>
      </c>
      <c r="AN1118" s="17"/>
      <c r="AO1118" s="17">
        <v>0.43620912254108701</v>
      </c>
      <c r="AP1118" s="17">
        <v>0.37438065284320399</v>
      </c>
      <c r="AQ1118" s="17"/>
      <c r="AR1118" s="17">
        <v>0.48204217048381698</v>
      </c>
      <c r="AS1118" s="17">
        <v>0.365324663895017</v>
      </c>
      <c r="AT1118" s="17">
        <v>0.35779969856501398</v>
      </c>
      <c r="AU1118" s="17">
        <v>0.19026353031951099</v>
      </c>
    </row>
    <row r="1119" spans="2:47" x14ac:dyDescent="0.3">
      <c r="B1119" t="s">
        <v>399</v>
      </c>
      <c r="C1119" s="17">
        <v>0.41366244904522598</v>
      </c>
      <c r="D1119" s="17">
        <v>0.430333822209294</v>
      </c>
      <c r="E1119" s="17">
        <v>0.39799441413831999</v>
      </c>
      <c r="F1119" s="17"/>
      <c r="G1119" s="17">
        <v>0.42614341219733598</v>
      </c>
      <c r="H1119" s="17">
        <v>0.392153692440801</v>
      </c>
      <c r="I1119" s="17">
        <v>0.413493328993154</v>
      </c>
      <c r="J1119" s="17">
        <v>0.41760388036761698</v>
      </c>
      <c r="K1119" s="17">
        <v>0.41638005669872002</v>
      </c>
      <c r="L1119" s="17">
        <v>0.41798947101298101</v>
      </c>
      <c r="M1119" s="17"/>
      <c r="N1119" s="17">
        <v>0.40801380032263601</v>
      </c>
      <c r="O1119" s="17">
        <v>0.40307166743670497</v>
      </c>
      <c r="P1119" s="17">
        <v>0.41352033313372999</v>
      </c>
      <c r="Q1119" s="17">
        <v>0.42687957807693799</v>
      </c>
      <c r="R1119" s="17"/>
      <c r="S1119" s="17">
        <v>0.46096673163942598</v>
      </c>
      <c r="T1119" s="17">
        <v>0.45111678427725099</v>
      </c>
      <c r="U1119" s="17">
        <v>0.37260615305011202</v>
      </c>
      <c r="V1119" s="17">
        <v>0.39195194279955098</v>
      </c>
      <c r="W1119" s="17">
        <v>0.41596745441654598</v>
      </c>
      <c r="X1119" s="17">
        <v>0.38981094929779297</v>
      </c>
      <c r="Y1119" s="17">
        <v>0.40058748256787302</v>
      </c>
      <c r="Z1119" s="17">
        <v>0.41368130227700001</v>
      </c>
      <c r="AA1119" s="17">
        <v>0.40909244693688401</v>
      </c>
      <c r="AB1119" s="17">
        <v>0.41452282790429801</v>
      </c>
      <c r="AC1119" s="17">
        <v>0.37924814480604901</v>
      </c>
      <c r="AD1119" s="17">
        <v>0.37784719939344003</v>
      </c>
      <c r="AE1119" s="17"/>
      <c r="AF1119" s="17">
        <v>0.41784885157131701</v>
      </c>
      <c r="AG1119" s="17">
        <v>0.41021695009912601</v>
      </c>
      <c r="AH1119" s="17"/>
      <c r="AI1119" s="17">
        <v>0.41217710930393903</v>
      </c>
      <c r="AJ1119" s="17">
        <v>0.41440387911738003</v>
      </c>
      <c r="AK1119" s="17"/>
      <c r="AL1119" s="17">
        <v>0.40931474245544203</v>
      </c>
      <c r="AM1119" s="17">
        <v>0.41466925291461598</v>
      </c>
      <c r="AN1119" s="17"/>
      <c r="AO1119" s="17">
        <v>0.36267297515692698</v>
      </c>
      <c r="AP1119" s="17">
        <v>0.41810679361882103</v>
      </c>
      <c r="AQ1119" s="17"/>
      <c r="AR1119" s="17">
        <v>0.40384868403584701</v>
      </c>
      <c r="AS1119" s="17">
        <v>0.43574488205357798</v>
      </c>
      <c r="AT1119" s="17">
        <v>0.416645532458019</v>
      </c>
      <c r="AU1119" s="17">
        <v>0.394068149642267</v>
      </c>
    </row>
    <row r="1120" spans="2:47" x14ac:dyDescent="0.3">
      <c r="B1120" t="s">
        <v>400</v>
      </c>
      <c r="C1120" s="17">
        <v>0.10809188874075</v>
      </c>
      <c r="D1120" s="17">
        <v>0.115075600514985</v>
      </c>
      <c r="E1120" s="17">
        <v>0.101304788417259</v>
      </c>
      <c r="F1120" s="17"/>
      <c r="G1120" s="17">
        <v>0.15229334947248799</v>
      </c>
      <c r="H1120" s="17">
        <v>0.108640955227711</v>
      </c>
      <c r="I1120" s="17">
        <v>0.12211118790788</v>
      </c>
      <c r="J1120" s="17">
        <v>0.102824276392352</v>
      </c>
      <c r="K1120" s="17">
        <v>8.0996565919754696E-2</v>
      </c>
      <c r="L1120" s="17">
        <v>8.9408031629692894E-2</v>
      </c>
      <c r="M1120" s="17"/>
      <c r="N1120" s="17">
        <v>0.101135804159479</v>
      </c>
      <c r="O1120" s="17">
        <v>9.8760586335417205E-2</v>
      </c>
      <c r="P1120" s="17">
        <v>0.11149764689449999</v>
      </c>
      <c r="Q1120" s="17">
        <v>0.123030865528916</v>
      </c>
      <c r="R1120" s="17"/>
      <c r="S1120" s="17">
        <v>9.7467239272973794E-2</v>
      </c>
      <c r="T1120" s="17">
        <v>0.122675111322127</v>
      </c>
      <c r="U1120" s="17">
        <v>6.7855249547366103E-2</v>
      </c>
      <c r="V1120" s="17">
        <v>0.12946766464253301</v>
      </c>
      <c r="W1120" s="17">
        <v>0.105122839709185</v>
      </c>
      <c r="X1120" s="17">
        <v>0.12891897171936001</v>
      </c>
      <c r="Y1120" s="17">
        <v>0.11078462958734001</v>
      </c>
      <c r="Z1120" s="17">
        <v>0.147876546963747</v>
      </c>
      <c r="AA1120" s="17">
        <v>9.9938523421624403E-2</v>
      </c>
      <c r="AB1120" s="17">
        <v>9.1777835564018695E-2</v>
      </c>
      <c r="AC1120" s="17">
        <v>9.5300262750089695E-2</v>
      </c>
      <c r="AD1120" s="17">
        <v>0.12215776614439</v>
      </c>
      <c r="AE1120" s="17"/>
      <c r="AF1120" s="17">
        <v>9.6263528354342501E-2</v>
      </c>
      <c r="AG1120" s="17">
        <v>0.124254150367222</v>
      </c>
      <c r="AH1120" s="17"/>
      <c r="AI1120" s="17">
        <v>9.8476846575402399E-2</v>
      </c>
      <c r="AJ1120" s="17">
        <v>0.112891384242191</v>
      </c>
      <c r="AK1120" s="17"/>
      <c r="AL1120" s="17">
        <v>0.101638693700625</v>
      </c>
      <c r="AM1120" s="17">
        <v>0.10958626321201501</v>
      </c>
      <c r="AN1120" s="17"/>
      <c r="AO1120" s="17">
        <v>0.12768148714617999</v>
      </c>
      <c r="AP1120" s="17">
        <v>0.10638442014511799</v>
      </c>
      <c r="AQ1120" s="17"/>
      <c r="AR1120" s="17">
        <v>6.9453676368270198E-2</v>
      </c>
      <c r="AS1120" s="17">
        <v>0.114015807617436</v>
      </c>
      <c r="AT1120" s="17">
        <v>0.116792002733091</v>
      </c>
      <c r="AU1120" s="17">
        <v>0.17685488500756</v>
      </c>
    </row>
    <row r="1121" spans="2:47" x14ac:dyDescent="0.3">
      <c r="B1121" t="s">
        <v>401</v>
      </c>
      <c r="C1121" s="17">
        <v>6.0577991949054701E-2</v>
      </c>
      <c r="D1121" s="17">
        <v>5.8451638751107697E-2</v>
      </c>
      <c r="E1121" s="17">
        <v>6.2880551597846501E-2</v>
      </c>
      <c r="F1121" s="17"/>
      <c r="G1121" s="17">
        <v>6.3974312250108301E-2</v>
      </c>
      <c r="H1121" s="17">
        <v>6.3364091218917701E-2</v>
      </c>
      <c r="I1121" s="17">
        <v>5.9282488834766903E-2</v>
      </c>
      <c r="J1121" s="17">
        <v>6.9698964870501798E-2</v>
      </c>
      <c r="K1121" s="17">
        <v>6.10483983755764E-2</v>
      </c>
      <c r="L1121" s="17">
        <v>4.9418833028680199E-2</v>
      </c>
      <c r="M1121" s="17"/>
      <c r="N1121" s="17">
        <v>5.5481238688037698E-2</v>
      </c>
      <c r="O1121" s="17">
        <v>8.0158512772786503E-2</v>
      </c>
      <c r="P1121" s="17">
        <v>5.8738215074678697E-2</v>
      </c>
      <c r="Q1121" s="17">
        <v>4.7187167907869303E-2</v>
      </c>
      <c r="R1121" s="17"/>
      <c r="S1121" s="17">
        <v>5.3527980985879797E-2</v>
      </c>
      <c r="T1121" s="17">
        <v>4.7679824154155899E-2</v>
      </c>
      <c r="U1121" s="17">
        <v>8.2670997471950405E-2</v>
      </c>
      <c r="V1121" s="17">
        <v>7.3431638841368399E-2</v>
      </c>
      <c r="W1121" s="17">
        <v>5.9361402446059502E-2</v>
      </c>
      <c r="X1121" s="17">
        <v>6.5690004126308696E-2</v>
      </c>
      <c r="Y1121" s="17">
        <v>6.7859213680875594E-2</v>
      </c>
      <c r="Z1121" s="17">
        <v>5.2808926811108402E-2</v>
      </c>
      <c r="AA1121" s="17">
        <v>6.2588207246963706E-2</v>
      </c>
      <c r="AB1121" s="17">
        <v>4.55690694664126E-2</v>
      </c>
      <c r="AC1121" s="17">
        <v>4.5600141263666703E-2</v>
      </c>
      <c r="AD1121" s="17">
        <v>9.2853415876367404E-2</v>
      </c>
      <c r="AE1121" s="17"/>
      <c r="AF1121" s="17">
        <v>6.1084065323446901E-2</v>
      </c>
      <c r="AG1121" s="17">
        <v>5.9364655344769902E-2</v>
      </c>
      <c r="AH1121" s="17"/>
      <c r="AI1121" s="17">
        <v>4.63218528617882E-2</v>
      </c>
      <c r="AJ1121" s="17">
        <v>6.7694162033450897E-2</v>
      </c>
      <c r="AK1121" s="17"/>
      <c r="AL1121" s="17">
        <v>5.2605000017624803E-2</v>
      </c>
      <c r="AM1121" s="17">
        <v>6.2424307693092401E-2</v>
      </c>
      <c r="AN1121" s="17"/>
      <c r="AO1121" s="17">
        <v>4.4600755756484201E-2</v>
      </c>
      <c r="AP1121" s="17">
        <v>6.1970599825909002E-2</v>
      </c>
      <c r="AQ1121" s="17"/>
      <c r="AR1121" s="17">
        <v>2.39011083929839E-2</v>
      </c>
      <c r="AS1121" s="17">
        <v>5.5420643078966499E-2</v>
      </c>
      <c r="AT1121" s="17">
        <v>6.0721363091267799E-2</v>
      </c>
      <c r="AU1121" s="17">
        <v>0.16133181272251201</v>
      </c>
    </row>
    <row r="1122" spans="2:47" x14ac:dyDescent="0.3">
      <c r="B1122" t="s">
        <v>402</v>
      </c>
      <c r="C1122" s="17">
        <v>2.7083127105653301E-2</v>
      </c>
      <c r="D1122" s="17">
        <v>2.69651240964357E-2</v>
      </c>
      <c r="E1122" s="17">
        <v>2.7301195117932699E-2</v>
      </c>
      <c r="F1122" s="17"/>
      <c r="G1122" s="17">
        <v>4.39676354661847E-2</v>
      </c>
      <c r="H1122" s="17">
        <v>2.1572682067468901E-2</v>
      </c>
      <c r="I1122" s="17">
        <v>3.4513305762441597E-2</v>
      </c>
      <c r="J1122" s="17">
        <v>2.6867900377653801E-2</v>
      </c>
      <c r="K1122" s="17">
        <v>2.1786176090528301E-2</v>
      </c>
      <c r="L1122" s="17">
        <v>1.8065059536337E-2</v>
      </c>
      <c r="M1122" s="17"/>
      <c r="N1122" s="17">
        <v>1.9262101061122899E-2</v>
      </c>
      <c r="O1122" s="17">
        <v>2.7102901663200198E-2</v>
      </c>
      <c r="P1122" s="17">
        <v>3.1984958857660603E-2</v>
      </c>
      <c r="Q1122" s="17">
        <v>3.15919196981801E-2</v>
      </c>
      <c r="R1122" s="17"/>
      <c r="S1122" s="17">
        <v>2.0032828931842502E-2</v>
      </c>
      <c r="T1122" s="17">
        <v>2.64004926584041E-2</v>
      </c>
      <c r="U1122" s="17">
        <v>2.4359595255836902E-2</v>
      </c>
      <c r="V1122" s="17">
        <v>1.60582033183281E-2</v>
      </c>
      <c r="W1122" s="17">
        <v>2.72023443810867E-2</v>
      </c>
      <c r="X1122" s="17">
        <v>4.5527833022012298E-2</v>
      </c>
      <c r="Y1122" s="17">
        <v>3.45834113347636E-2</v>
      </c>
      <c r="Z1122" s="17">
        <v>1.79210959280167E-2</v>
      </c>
      <c r="AA1122" s="17">
        <v>4.89642211789817E-2</v>
      </c>
      <c r="AB1122" s="17">
        <v>7.4064160131595402E-3</v>
      </c>
      <c r="AC1122" s="17">
        <v>3.8322493563164098E-2</v>
      </c>
      <c r="AD1122" s="17">
        <v>0</v>
      </c>
      <c r="AE1122" s="17"/>
      <c r="AF1122" s="17">
        <v>1.9666978404541301E-2</v>
      </c>
      <c r="AG1122" s="17">
        <v>3.5918877025910199E-2</v>
      </c>
      <c r="AH1122" s="17"/>
      <c r="AI1122" s="17">
        <v>1.89676010283885E-2</v>
      </c>
      <c r="AJ1122" s="17">
        <v>3.1134116194399802E-2</v>
      </c>
      <c r="AK1122" s="17"/>
      <c r="AL1122" s="17">
        <v>2.4770779464588499E-2</v>
      </c>
      <c r="AM1122" s="17">
        <v>2.76186003498387E-2</v>
      </c>
      <c r="AN1122" s="17"/>
      <c r="AO1122" s="17">
        <v>2.6345369319973E-2</v>
      </c>
      <c r="AP1122" s="17">
        <v>2.71474315505001E-2</v>
      </c>
      <c r="AQ1122" s="17"/>
      <c r="AR1122" s="17">
        <v>1.4476613201691199E-2</v>
      </c>
      <c r="AS1122" s="17">
        <v>2.5477070965604001E-2</v>
      </c>
      <c r="AT1122" s="17">
        <v>2.7499933352039801E-2</v>
      </c>
      <c r="AU1122" s="17">
        <v>6.0661172785155801E-2</v>
      </c>
    </row>
    <row r="1123" spans="2:47" x14ac:dyDescent="0.3">
      <c r="B1123" t="s">
        <v>403</v>
      </c>
      <c r="C1123" s="17">
        <v>1.12468617111931E-2</v>
      </c>
      <c r="D1123" s="17">
        <v>1.1591363298014299E-2</v>
      </c>
      <c r="E1123" s="17">
        <v>1.09539744099275E-2</v>
      </c>
      <c r="F1123" s="17"/>
      <c r="G1123" s="17">
        <v>1.4800434198292901E-2</v>
      </c>
      <c r="H1123" s="17">
        <v>1.14005268279433E-2</v>
      </c>
      <c r="I1123" s="17">
        <v>1.3979213384524E-2</v>
      </c>
      <c r="J1123" s="17">
        <v>1.2057210558573001E-2</v>
      </c>
      <c r="K1123" s="17">
        <v>1.48646446300051E-2</v>
      </c>
      <c r="L1123" s="17">
        <v>3.4730705974562702E-3</v>
      </c>
      <c r="M1123" s="17"/>
      <c r="N1123" s="17">
        <v>4.6746395570510298E-3</v>
      </c>
      <c r="O1123" s="17">
        <v>1.4181683817278599E-2</v>
      </c>
      <c r="P1123" s="17">
        <v>1.40565020301547E-2</v>
      </c>
      <c r="Q1123" s="17">
        <v>1.2986855704749899E-2</v>
      </c>
      <c r="R1123" s="17"/>
      <c r="S1123" s="17">
        <v>1.33548722525666E-2</v>
      </c>
      <c r="T1123" s="17">
        <v>5.4926283651214004E-3</v>
      </c>
      <c r="U1123" s="17">
        <v>1.51027357881482E-2</v>
      </c>
      <c r="V1123" s="17">
        <v>1.2254060318516599E-2</v>
      </c>
      <c r="W1123" s="17">
        <v>1.2275849909200699E-2</v>
      </c>
      <c r="X1123" s="17">
        <v>8.0043150150700803E-3</v>
      </c>
      <c r="Y1123" s="17">
        <v>1.4617120702018E-2</v>
      </c>
      <c r="Z1123" s="17">
        <v>7.5992964148340302E-3</v>
      </c>
      <c r="AA1123" s="17">
        <v>1.26546969889998E-2</v>
      </c>
      <c r="AB1123" s="17">
        <v>6.2899043952226999E-3</v>
      </c>
      <c r="AC1123" s="17">
        <v>1.8200835241424199E-2</v>
      </c>
      <c r="AD1123" s="17">
        <v>1.43339442240638E-2</v>
      </c>
      <c r="AE1123" s="17"/>
      <c r="AF1123" s="17">
        <v>9.1451777120642903E-3</v>
      </c>
      <c r="AG1123" s="17">
        <v>1.29811940410522E-2</v>
      </c>
      <c r="AH1123" s="17"/>
      <c r="AI1123" s="17">
        <v>5.4055969354642602E-3</v>
      </c>
      <c r="AJ1123" s="17">
        <v>1.41626184527366E-2</v>
      </c>
      <c r="AK1123" s="17"/>
      <c r="AL1123" s="17">
        <v>6.4644703577860698E-3</v>
      </c>
      <c r="AM1123" s="17">
        <v>1.23543260766263E-2</v>
      </c>
      <c r="AN1123" s="17"/>
      <c r="AO1123" s="17">
        <v>2.4902900793482802E-3</v>
      </c>
      <c r="AP1123" s="17">
        <v>1.20101020164479E-2</v>
      </c>
      <c r="AQ1123" s="17"/>
      <c r="AR1123" s="17">
        <v>6.2777475173907103E-3</v>
      </c>
      <c r="AS1123" s="17">
        <v>4.0169323893982098E-3</v>
      </c>
      <c r="AT1123" s="17">
        <v>2.0541469800568E-2</v>
      </c>
      <c r="AU1123" s="17">
        <v>1.6820449522993702E-2</v>
      </c>
    </row>
    <row r="1124" spans="2:47" x14ac:dyDescent="0.3">
      <c r="C1124" s="17"/>
      <c r="D1124" s="17"/>
      <c r="E1124" s="17"/>
      <c r="F1124" s="17"/>
      <c r="G1124" s="17"/>
      <c r="H1124" s="17"/>
      <c r="I1124" s="17"/>
      <c r="J1124" s="17"/>
      <c r="K1124" s="17"/>
      <c r="L1124" s="17"/>
      <c r="M1124" s="17"/>
      <c r="N1124" s="17"/>
      <c r="O1124" s="17"/>
      <c r="P1124" s="17"/>
      <c r="Q1124" s="17"/>
      <c r="R1124" s="17"/>
      <c r="S1124" s="17"/>
      <c r="T1124" s="17"/>
      <c r="U1124" s="17"/>
      <c r="V1124" s="17"/>
      <c r="W1124" s="17"/>
      <c r="X1124" s="17"/>
      <c r="Y1124" s="17"/>
      <c r="Z1124" s="17"/>
      <c r="AA1124" s="17"/>
      <c r="AB1124" s="17"/>
      <c r="AC1124" s="17"/>
      <c r="AD1124" s="17"/>
      <c r="AE1124" s="17"/>
      <c r="AF1124" s="17"/>
      <c r="AG1124" s="17"/>
      <c r="AH1124" s="17"/>
      <c r="AI1124" s="17"/>
      <c r="AJ1124" s="17"/>
      <c r="AK1124" s="17"/>
      <c r="AL1124" s="17"/>
      <c r="AM1124" s="17"/>
      <c r="AN1124" s="17"/>
      <c r="AO1124" s="17"/>
      <c r="AP1124" s="17"/>
      <c r="AQ1124" s="17"/>
      <c r="AR1124" s="17"/>
      <c r="AS1124" s="17"/>
      <c r="AT1124" s="17"/>
      <c r="AU1124" s="17"/>
    </row>
    <row r="1125" spans="2:47" x14ac:dyDescent="0.3">
      <c r="B1125" s="6" t="s">
        <v>416</v>
      </c>
      <c r="C1125" s="17"/>
      <c r="D1125" s="17"/>
      <c r="E1125" s="17"/>
      <c r="F1125" s="17"/>
      <c r="G1125" s="17"/>
      <c r="H1125" s="17"/>
      <c r="I1125" s="17"/>
      <c r="J1125" s="17"/>
      <c r="K1125" s="17"/>
      <c r="L1125" s="17"/>
      <c r="M1125" s="17"/>
      <c r="N1125" s="17"/>
      <c r="O1125" s="17"/>
      <c r="P1125" s="17"/>
      <c r="Q1125" s="17"/>
      <c r="R1125" s="17"/>
      <c r="S1125" s="17"/>
      <c r="T1125" s="17"/>
      <c r="U1125" s="17"/>
      <c r="V1125" s="17"/>
      <c r="W1125" s="17"/>
      <c r="X1125" s="17"/>
      <c r="Y1125" s="17"/>
      <c r="Z1125" s="17"/>
      <c r="AA1125" s="17"/>
      <c r="AB1125" s="17"/>
      <c r="AC1125" s="17"/>
      <c r="AD1125" s="17"/>
      <c r="AE1125" s="17"/>
      <c r="AF1125" s="17"/>
      <c r="AG1125" s="17"/>
      <c r="AH1125" s="17"/>
      <c r="AI1125" s="17"/>
      <c r="AJ1125" s="17"/>
      <c r="AK1125" s="17"/>
      <c r="AL1125" s="17"/>
      <c r="AM1125" s="17"/>
      <c r="AN1125" s="17"/>
      <c r="AO1125" s="17"/>
      <c r="AP1125" s="17"/>
      <c r="AQ1125" s="17"/>
      <c r="AR1125" s="17"/>
      <c r="AS1125" s="17"/>
      <c r="AT1125" s="17"/>
      <c r="AU1125" s="17"/>
    </row>
    <row r="1126" spans="2:47" x14ac:dyDescent="0.3">
      <c r="B1126" s="24" t="s">
        <v>71</v>
      </c>
      <c r="C1126" s="17"/>
      <c r="D1126" s="17"/>
      <c r="E1126" s="17"/>
      <c r="F1126" s="17"/>
      <c r="G1126" s="17"/>
      <c r="H1126" s="17"/>
      <c r="I1126" s="17"/>
      <c r="J1126" s="17"/>
      <c r="K1126" s="17"/>
      <c r="L1126" s="17"/>
      <c r="M1126" s="17"/>
      <c r="N1126" s="17"/>
      <c r="O1126" s="17"/>
      <c r="P1126" s="17"/>
      <c r="Q1126" s="17"/>
      <c r="R1126" s="17"/>
      <c r="S1126" s="17"/>
      <c r="T1126" s="17"/>
      <c r="U1126" s="17"/>
      <c r="V1126" s="17"/>
      <c r="W1126" s="17"/>
      <c r="X1126" s="17"/>
      <c r="Y1126" s="17"/>
      <c r="Z1126" s="17"/>
      <c r="AA1126" s="17"/>
      <c r="AB1126" s="17"/>
      <c r="AC1126" s="17"/>
      <c r="AD1126" s="17"/>
      <c r="AE1126" s="17"/>
      <c r="AF1126" s="17"/>
      <c r="AG1126" s="17"/>
      <c r="AH1126" s="17"/>
      <c r="AI1126" s="17"/>
      <c r="AJ1126" s="17"/>
      <c r="AK1126" s="17"/>
      <c r="AL1126" s="17"/>
      <c r="AM1126" s="17"/>
      <c r="AN1126" s="17"/>
      <c r="AO1126" s="17"/>
      <c r="AP1126" s="17"/>
      <c r="AQ1126" s="17"/>
      <c r="AR1126" s="17"/>
      <c r="AS1126" s="17"/>
      <c r="AT1126" s="17"/>
      <c r="AU1126" s="17"/>
    </row>
    <row r="1127" spans="2:47" x14ac:dyDescent="0.3">
      <c r="B1127" t="s">
        <v>398</v>
      </c>
      <c r="C1127" s="17">
        <v>0.20871256084393999</v>
      </c>
      <c r="D1127" s="17">
        <v>0.236734633026213</v>
      </c>
      <c r="E1127" s="17">
        <v>0.18121286541474299</v>
      </c>
      <c r="F1127" s="17"/>
      <c r="G1127" s="17">
        <v>0.266939612326548</v>
      </c>
      <c r="H1127" s="17">
        <v>0.298682115448904</v>
      </c>
      <c r="I1127" s="17">
        <v>0.26529854157374599</v>
      </c>
      <c r="J1127" s="17">
        <v>0.216212714275373</v>
      </c>
      <c r="K1127" s="17">
        <v>0.17027726474763</v>
      </c>
      <c r="L1127" s="17">
        <v>7.0814365021604306E-2</v>
      </c>
      <c r="M1127" s="17"/>
      <c r="N1127" s="17">
        <v>0.170374816511803</v>
      </c>
      <c r="O1127" s="17">
        <v>0.177848016295826</v>
      </c>
      <c r="P1127" s="17">
        <v>0.24455779782957299</v>
      </c>
      <c r="Q1127" s="17">
        <v>0.25279690439305103</v>
      </c>
      <c r="R1127" s="17"/>
      <c r="S1127" s="17">
        <v>0.23157595629154501</v>
      </c>
      <c r="T1127" s="17">
        <v>0.155852288646284</v>
      </c>
      <c r="U1127" s="17">
        <v>0.22658982129636401</v>
      </c>
      <c r="V1127" s="17">
        <v>0.20691685532731399</v>
      </c>
      <c r="W1127" s="17">
        <v>0.22975413479607301</v>
      </c>
      <c r="X1127" s="17">
        <v>0.22469659712065199</v>
      </c>
      <c r="Y1127" s="17">
        <v>0.190722801640824</v>
      </c>
      <c r="Z1127" s="17">
        <v>0.22617656465817901</v>
      </c>
      <c r="AA1127" s="17">
        <v>0.212072782310298</v>
      </c>
      <c r="AB1127" s="17">
        <v>0.214158912737864</v>
      </c>
      <c r="AC1127" s="17">
        <v>0.236560697250145</v>
      </c>
      <c r="AD1127" s="17">
        <v>0.14176229977528701</v>
      </c>
      <c r="AE1127" s="17"/>
      <c r="AF1127" s="17">
        <v>0.198413788990561</v>
      </c>
      <c r="AG1127" s="17">
        <v>0.222593313040645</v>
      </c>
      <c r="AH1127" s="17"/>
      <c r="AI1127" s="17">
        <v>0.24086633317544201</v>
      </c>
      <c r="AJ1127" s="17">
        <v>0.192662513116061</v>
      </c>
      <c r="AK1127" s="17"/>
      <c r="AL1127" s="17">
        <v>0.228183863843895</v>
      </c>
      <c r="AM1127" s="17">
        <v>0.20420356678061599</v>
      </c>
      <c r="AN1127" s="17"/>
      <c r="AO1127" s="17">
        <v>0.22423885308413699</v>
      </c>
      <c r="AP1127" s="17">
        <v>0.20735925814431</v>
      </c>
      <c r="AQ1127" s="17"/>
      <c r="AR1127" s="17">
        <v>0.32491178535394799</v>
      </c>
      <c r="AS1127" s="17">
        <v>0.140125361025523</v>
      </c>
      <c r="AT1127" s="17">
        <v>0.178743451592319</v>
      </c>
      <c r="AU1127" s="17">
        <v>9.7306559668777604E-2</v>
      </c>
    </row>
    <row r="1128" spans="2:47" x14ac:dyDescent="0.3">
      <c r="B1128" t="s">
        <v>399</v>
      </c>
      <c r="C1128" s="17">
        <v>0.248430349947451</v>
      </c>
      <c r="D1128" s="17">
        <v>0.28742999331269697</v>
      </c>
      <c r="E1128" s="17">
        <v>0.211373304356923</v>
      </c>
      <c r="F1128" s="17"/>
      <c r="G1128" s="17">
        <v>0.32774408325455701</v>
      </c>
      <c r="H1128" s="17">
        <v>0.32168505828397997</v>
      </c>
      <c r="I1128" s="17">
        <v>0.269897989262603</v>
      </c>
      <c r="J1128" s="17">
        <v>0.22613411851913801</v>
      </c>
      <c r="K1128" s="17">
        <v>0.18939376718791001</v>
      </c>
      <c r="L1128" s="17">
        <v>0.176622710782079</v>
      </c>
      <c r="M1128" s="17"/>
      <c r="N1128" s="17">
        <v>0.233351331312426</v>
      </c>
      <c r="O1128" s="17">
        <v>0.23410609206998101</v>
      </c>
      <c r="P1128" s="17">
        <v>0.27891876429489998</v>
      </c>
      <c r="Q1128" s="17">
        <v>0.25183490176922202</v>
      </c>
      <c r="R1128" s="17"/>
      <c r="S1128" s="17">
        <v>0.30064453587850298</v>
      </c>
      <c r="T1128" s="17">
        <v>0.23906847192135999</v>
      </c>
      <c r="U1128" s="17">
        <v>0.19968358595935301</v>
      </c>
      <c r="V1128" s="17">
        <v>0.24575101064573701</v>
      </c>
      <c r="W1128" s="17">
        <v>0.214600216541219</v>
      </c>
      <c r="X1128" s="17">
        <v>0.27518762133532398</v>
      </c>
      <c r="Y1128" s="17">
        <v>0.26296154552975598</v>
      </c>
      <c r="Z1128" s="17">
        <v>0.27944903140910599</v>
      </c>
      <c r="AA1128" s="17">
        <v>0.24832114926433599</v>
      </c>
      <c r="AB1128" s="17">
        <v>0.213017400946545</v>
      </c>
      <c r="AC1128" s="17">
        <v>0.20943203854460901</v>
      </c>
      <c r="AD1128" s="17">
        <v>0.27372726959914501</v>
      </c>
      <c r="AE1128" s="17"/>
      <c r="AF1128" s="17">
        <v>0.227383570730634</v>
      </c>
      <c r="AG1128" s="17">
        <v>0.27692600877659701</v>
      </c>
      <c r="AH1128" s="17"/>
      <c r="AI1128" s="17">
        <v>0.25696151487925201</v>
      </c>
      <c r="AJ1128" s="17">
        <v>0.24417188836110501</v>
      </c>
      <c r="AK1128" s="17"/>
      <c r="AL1128" s="17">
        <v>0.23644672939674299</v>
      </c>
      <c r="AM1128" s="17">
        <v>0.25120541199236901</v>
      </c>
      <c r="AN1128" s="17"/>
      <c r="AO1128" s="17">
        <v>0.229602471257426</v>
      </c>
      <c r="AP1128" s="17">
        <v>0.25007142552849398</v>
      </c>
      <c r="AQ1128" s="17"/>
      <c r="AR1128" s="17">
        <v>0.29892962586014199</v>
      </c>
      <c r="AS1128" s="17">
        <v>0.21670572128789101</v>
      </c>
      <c r="AT1128" s="17">
        <v>0.24483456862849501</v>
      </c>
      <c r="AU1128" s="17">
        <v>0.18366939316668399</v>
      </c>
    </row>
    <row r="1129" spans="2:47" x14ac:dyDescent="0.3">
      <c r="B1129" t="s">
        <v>400</v>
      </c>
      <c r="C1129" s="17">
        <v>0.20119675917345101</v>
      </c>
      <c r="D1129" s="17">
        <v>0.20687315259399</v>
      </c>
      <c r="E1129" s="17">
        <v>0.19602821273430601</v>
      </c>
      <c r="F1129" s="17"/>
      <c r="G1129" s="17">
        <v>0.21151284012625901</v>
      </c>
      <c r="H1129" s="17">
        <v>0.15633276658135301</v>
      </c>
      <c r="I1129" s="17">
        <v>0.171615516387357</v>
      </c>
      <c r="J1129" s="17">
        <v>0.201205091941247</v>
      </c>
      <c r="K1129" s="17">
        <v>0.22648342839785501</v>
      </c>
      <c r="L1129" s="17">
        <v>0.237906619144925</v>
      </c>
      <c r="M1129" s="17"/>
      <c r="N1129" s="17">
        <v>0.21227048037673599</v>
      </c>
      <c r="O1129" s="17">
        <v>0.206632387525814</v>
      </c>
      <c r="P1129" s="17">
        <v>0.18133852907312101</v>
      </c>
      <c r="Q1129" s="17">
        <v>0.202315145287493</v>
      </c>
      <c r="R1129" s="17"/>
      <c r="S1129" s="17">
        <v>0.18795814039861899</v>
      </c>
      <c r="T1129" s="17">
        <v>0.21150882432510401</v>
      </c>
      <c r="U1129" s="17">
        <v>0.20221909872802299</v>
      </c>
      <c r="V1129" s="17">
        <v>0.22136858853608801</v>
      </c>
      <c r="W1129" s="17">
        <v>0.20071423330997001</v>
      </c>
      <c r="X1129" s="17">
        <v>0.192808827261091</v>
      </c>
      <c r="Y1129" s="17">
        <v>0.18835809383018701</v>
      </c>
      <c r="Z1129" s="17">
        <v>0.175150604615956</v>
      </c>
      <c r="AA1129" s="17">
        <v>0.185548257118896</v>
      </c>
      <c r="AB1129" s="17">
        <v>0.24209083079237001</v>
      </c>
      <c r="AC1129" s="17">
        <v>0.170157072127088</v>
      </c>
      <c r="AD1129" s="17">
        <v>0.236655322059693</v>
      </c>
      <c r="AE1129" s="17"/>
      <c r="AF1129" s="17">
        <v>0.21048947718531</v>
      </c>
      <c r="AG1129" s="17">
        <v>0.18944620333550999</v>
      </c>
      <c r="AH1129" s="17"/>
      <c r="AI1129" s="17">
        <v>0.20184565645018701</v>
      </c>
      <c r="AJ1129" s="17">
        <v>0.200872852163265</v>
      </c>
      <c r="AK1129" s="17"/>
      <c r="AL1129" s="17">
        <v>0.19727037048696999</v>
      </c>
      <c r="AM1129" s="17">
        <v>0.20210599792741099</v>
      </c>
      <c r="AN1129" s="17"/>
      <c r="AO1129" s="17">
        <v>0.238082980651803</v>
      </c>
      <c r="AP1129" s="17">
        <v>0.19798168230039201</v>
      </c>
      <c r="AQ1129" s="17"/>
      <c r="AR1129" s="17">
        <v>0.168885508741941</v>
      </c>
      <c r="AS1129" s="17">
        <v>0.24014680062910099</v>
      </c>
      <c r="AT1129" s="17">
        <v>0.209142164281482</v>
      </c>
      <c r="AU1129" s="17">
        <v>0.198740992577353</v>
      </c>
    </row>
    <row r="1130" spans="2:47" x14ac:dyDescent="0.3">
      <c r="B1130" t="s">
        <v>401</v>
      </c>
      <c r="C1130" s="17">
        <v>0.29075250617008402</v>
      </c>
      <c r="D1130" s="17">
        <v>0.21464100687592899</v>
      </c>
      <c r="E1130" s="17">
        <v>0.363610157754505</v>
      </c>
      <c r="F1130" s="17"/>
      <c r="G1130" s="17">
        <v>0.13143350857288799</v>
      </c>
      <c r="H1130" s="17">
        <v>0.172828677781523</v>
      </c>
      <c r="I1130" s="17">
        <v>0.22864622320928901</v>
      </c>
      <c r="J1130" s="17">
        <v>0.30552206646878799</v>
      </c>
      <c r="K1130" s="17">
        <v>0.373341180010139</v>
      </c>
      <c r="L1130" s="17">
        <v>0.47511327654254798</v>
      </c>
      <c r="M1130" s="17"/>
      <c r="N1130" s="17">
        <v>0.35157523632330101</v>
      </c>
      <c r="O1130" s="17">
        <v>0.33580254182106301</v>
      </c>
      <c r="P1130" s="17">
        <v>0.232514598271298</v>
      </c>
      <c r="Q1130" s="17">
        <v>0.22723054041697099</v>
      </c>
      <c r="R1130" s="17"/>
      <c r="S1130" s="17">
        <v>0.223900916991077</v>
      </c>
      <c r="T1130" s="17">
        <v>0.344797255759487</v>
      </c>
      <c r="U1130" s="17">
        <v>0.319884034871109</v>
      </c>
      <c r="V1130" s="17">
        <v>0.26873838059734101</v>
      </c>
      <c r="W1130" s="17">
        <v>0.308076099306897</v>
      </c>
      <c r="X1130" s="17">
        <v>0.25269803704632798</v>
      </c>
      <c r="Y1130" s="17">
        <v>0.31113150048657301</v>
      </c>
      <c r="Z1130" s="17">
        <v>0.29232892725377502</v>
      </c>
      <c r="AA1130" s="17">
        <v>0.29717765490847098</v>
      </c>
      <c r="AB1130" s="17">
        <v>0.28852608502192501</v>
      </c>
      <c r="AC1130" s="17">
        <v>0.32979994493002501</v>
      </c>
      <c r="AD1130" s="17">
        <v>0.291763307088926</v>
      </c>
      <c r="AE1130" s="17"/>
      <c r="AF1130" s="17">
        <v>0.319356295105099</v>
      </c>
      <c r="AG1130" s="17">
        <v>0.253883256328641</v>
      </c>
      <c r="AH1130" s="17"/>
      <c r="AI1130" s="17">
        <v>0.26622914705048101</v>
      </c>
      <c r="AJ1130" s="17">
        <v>0.30299371632295702</v>
      </c>
      <c r="AK1130" s="17"/>
      <c r="AL1130" s="17">
        <v>0.29042843609320301</v>
      </c>
      <c r="AM1130" s="17">
        <v>0.29082755148434702</v>
      </c>
      <c r="AN1130" s="17"/>
      <c r="AO1130" s="17">
        <v>0.25778702519889801</v>
      </c>
      <c r="AP1130" s="17">
        <v>0.29362584345517101</v>
      </c>
      <c r="AQ1130" s="17"/>
      <c r="AR1130" s="17">
        <v>0.174807326175693</v>
      </c>
      <c r="AS1130" s="17">
        <v>0.35586759705716797</v>
      </c>
      <c r="AT1130" s="17">
        <v>0.30473780393414301</v>
      </c>
      <c r="AU1130" s="17">
        <v>0.440808539386085</v>
      </c>
    </row>
    <row r="1131" spans="2:47" x14ac:dyDescent="0.3">
      <c r="B1131" t="s">
        <v>402</v>
      </c>
      <c r="C1131" s="17">
        <v>3.6282406164147102E-2</v>
      </c>
      <c r="D1131" s="17">
        <v>3.8661706932995497E-2</v>
      </c>
      <c r="E1131" s="17">
        <v>3.4102028524501303E-2</v>
      </c>
      <c r="F1131" s="17"/>
      <c r="G1131" s="17">
        <v>4.5473124797335597E-2</v>
      </c>
      <c r="H1131" s="17">
        <v>3.3610241376831898E-2</v>
      </c>
      <c r="I1131" s="17">
        <v>4.9306645231355702E-2</v>
      </c>
      <c r="J1131" s="17">
        <v>3.0397935487153201E-2</v>
      </c>
      <c r="K1131" s="17">
        <v>2.5409539170412099E-2</v>
      </c>
      <c r="L1131" s="17">
        <v>3.3826609322031999E-2</v>
      </c>
      <c r="M1131" s="17"/>
      <c r="N1131" s="17">
        <v>2.3408258817321299E-2</v>
      </c>
      <c r="O1131" s="17">
        <v>3.4082411010116102E-2</v>
      </c>
      <c r="P1131" s="17">
        <v>4.0276683596954098E-2</v>
      </c>
      <c r="Q1131" s="17">
        <v>4.9488019111217203E-2</v>
      </c>
      <c r="R1131" s="17"/>
      <c r="S1131" s="17">
        <v>4.4964204525879202E-2</v>
      </c>
      <c r="T1131" s="17">
        <v>4.0605610680778302E-2</v>
      </c>
      <c r="U1131" s="17">
        <v>2.7830168059241201E-2</v>
      </c>
      <c r="V1131" s="17">
        <v>3.8741619142164403E-2</v>
      </c>
      <c r="W1131" s="17">
        <v>3.69309648671435E-2</v>
      </c>
      <c r="X1131" s="17">
        <v>3.8272177127828703E-2</v>
      </c>
      <c r="Y1131" s="17">
        <v>3.3418063688522202E-2</v>
      </c>
      <c r="Z1131" s="17">
        <v>1.41237052588662E-2</v>
      </c>
      <c r="AA1131" s="17">
        <v>4.3644797240525203E-2</v>
      </c>
      <c r="AB1131" s="17">
        <v>2.7921928439288202E-2</v>
      </c>
      <c r="AC1131" s="17">
        <v>2.9081382826765301E-2</v>
      </c>
      <c r="AD1131" s="17">
        <v>3.1980777515510303E-2</v>
      </c>
      <c r="AE1131" s="17"/>
      <c r="AF1131" s="17">
        <v>3.2699052626545898E-2</v>
      </c>
      <c r="AG1131" s="17">
        <v>3.9613272093775902E-2</v>
      </c>
      <c r="AH1131" s="17"/>
      <c r="AI1131" s="17">
        <v>2.4147535545099501E-2</v>
      </c>
      <c r="AJ1131" s="17">
        <v>4.2339712616383897E-2</v>
      </c>
      <c r="AK1131" s="17"/>
      <c r="AL1131" s="17">
        <v>3.4106416869269497E-2</v>
      </c>
      <c r="AM1131" s="17">
        <v>3.6786302735038197E-2</v>
      </c>
      <c r="AN1131" s="17"/>
      <c r="AO1131" s="17">
        <v>4.2696110706863598E-2</v>
      </c>
      <c r="AP1131" s="17">
        <v>3.5723374842437303E-2</v>
      </c>
      <c r="AQ1131" s="17"/>
      <c r="AR1131" s="17">
        <v>2.1791616270582799E-2</v>
      </c>
      <c r="AS1131" s="17">
        <v>3.96082145765334E-2</v>
      </c>
      <c r="AT1131" s="17">
        <v>4.2597384470937097E-2</v>
      </c>
      <c r="AU1131" s="17">
        <v>5.3809124314897601E-2</v>
      </c>
    </row>
    <row r="1132" spans="2:47" x14ac:dyDescent="0.3">
      <c r="B1132" t="s">
        <v>403</v>
      </c>
      <c r="C1132" s="17">
        <v>1.4625417700926799E-2</v>
      </c>
      <c r="D1132" s="17">
        <v>1.56595072581752E-2</v>
      </c>
      <c r="E1132" s="17">
        <v>1.3673431215021299E-2</v>
      </c>
      <c r="F1132" s="17"/>
      <c r="G1132" s="17">
        <v>1.6896830922411801E-2</v>
      </c>
      <c r="H1132" s="17">
        <v>1.68611405274075E-2</v>
      </c>
      <c r="I1132" s="17">
        <v>1.52350843356488E-2</v>
      </c>
      <c r="J1132" s="17">
        <v>2.0528073308300501E-2</v>
      </c>
      <c r="K1132" s="17">
        <v>1.50948204860541E-2</v>
      </c>
      <c r="L1132" s="17">
        <v>5.7164191868111303E-3</v>
      </c>
      <c r="M1132" s="17"/>
      <c r="N1132" s="17">
        <v>9.0198766584126001E-3</v>
      </c>
      <c r="O1132" s="17">
        <v>1.15285512771988E-2</v>
      </c>
      <c r="P1132" s="17">
        <v>2.2393626934154601E-2</v>
      </c>
      <c r="Q1132" s="17">
        <v>1.63344890220453E-2</v>
      </c>
      <c r="R1132" s="17"/>
      <c r="S1132" s="17">
        <v>1.0956245914376699E-2</v>
      </c>
      <c r="T1132" s="17">
        <v>8.1675486669867802E-3</v>
      </c>
      <c r="U1132" s="17">
        <v>2.37932910859108E-2</v>
      </c>
      <c r="V1132" s="17">
        <v>1.84835457513556E-2</v>
      </c>
      <c r="W1132" s="17">
        <v>9.9243511786979693E-3</v>
      </c>
      <c r="X1132" s="17">
        <v>1.6336740108776501E-2</v>
      </c>
      <c r="Y1132" s="17">
        <v>1.34079948241371E-2</v>
      </c>
      <c r="Z1132" s="17">
        <v>1.2771166804116999E-2</v>
      </c>
      <c r="AA1132" s="17">
        <v>1.3235359157473999E-2</v>
      </c>
      <c r="AB1132" s="17">
        <v>1.42848420620086E-2</v>
      </c>
      <c r="AC1132" s="17">
        <v>2.49688643213677E-2</v>
      </c>
      <c r="AD1132" s="17">
        <v>2.4111023961439E-2</v>
      </c>
      <c r="AE1132" s="17"/>
      <c r="AF1132" s="17">
        <v>1.165781536185E-2</v>
      </c>
      <c r="AG1132" s="17">
        <v>1.7537946424830302E-2</v>
      </c>
      <c r="AH1132" s="17"/>
      <c r="AI1132" s="17">
        <v>9.9498128995385605E-3</v>
      </c>
      <c r="AJ1132" s="17">
        <v>1.69593174202286E-2</v>
      </c>
      <c r="AK1132" s="17"/>
      <c r="AL1132" s="17">
        <v>1.35641833099195E-2</v>
      </c>
      <c r="AM1132" s="17">
        <v>1.4871169080218599E-2</v>
      </c>
      <c r="AN1132" s="17"/>
      <c r="AO1132" s="17">
        <v>7.5925591008729598E-3</v>
      </c>
      <c r="AP1132" s="17">
        <v>1.5238415729196099E-2</v>
      </c>
      <c r="AQ1132" s="17"/>
      <c r="AR1132" s="17">
        <v>1.0674137597693501E-2</v>
      </c>
      <c r="AS1132" s="17">
        <v>7.5463054237845202E-3</v>
      </c>
      <c r="AT1132" s="17">
        <v>1.9944627092623901E-2</v>
      </c>
      <c r="AU1132" s="17">
        <v>2.5665390886202601E-2</v>
      </c>
    </row>
    <row r="1133" spans="2:47" x14ac:dyDescent="0.3">
      <c r="C1133" s="17"/>
      <c r="D1133" s="17"/>
      <c r="E1133" s="17"/>
      <c r="F1133" s="17"/>
      <c r="G1133" s="17"/>
      <c r="H1133" s="17"/>
      <c r="I1133" s="17"/>
      <c r="J1133" s="17"/>
      <c r="K1133" s="17"/>
      <c r="L1133" s="17"/>
      <c r="M1133" s="17"/>
      <c r="N1133" s="17"/>
      <c r="O1133" s="17"/>
      <c r="P1133" s="17"/>
      <c r="Q1133" s="17"/>
      <c r="R1133" s="17"/>
      <c r="S1133" s="17"/>
      <c r="T1133" s="17"/>
      <c r="U1133" s="17"/>
      <c r="V1133" s="17"/>
      <c r="W1133" s="17"/>
      <c r="X1133" s="17"/>
      <c r="Y1133" s="17"/>
      <c r="Z1133" s="17"/>
      <c r="AA1133" s="17"/>
      <c r="AB1133" s="17"/>
      <c r="AC1133" s="17"/>
      <c r="AD1133" s="17"/>
      <c r="AE1133" s="17"/>
      <c r="AF1133" s="17"/>
      <c r="AG1133" s="17"/>
      <c r="AH1133" s="17"/>
      <c r="AI1133" s="17"/>
      <c r="AJ1133" s="17"/>
      <c r="AK1133" s="17"/>
      <c r="AL1133" s="17"/>
      <c r="AM1133" s="17"/>
      <c r="AN1133" s="17"/>
      <c r="AO1133" s="17"/>
      <c r="AP1133" s="17"/>
      <c r="AQ1133" s="17"/>
      <c r="AR1133" s="17"/>
      <c r="AS1133" s="17"/>
      <c r="AT1133" s="17"/>
      <c r="AU1133" s="17"/>
    </row>
    <row r="1134" spans="2:47" x14ac:dyDescent="0.3">
      <c r="B1134" s="6" t="s">
        <v>417</v>
      </c>
      <c r="C1134" s="17"/>
      <c r="D1134" s="17"/>
      <c r="E1134" s="17"/>
      <c r="F1134" s="17"/>
      <c r="G1134" s="17"/>
      <c r="H1134" s="17"/>
      <c r="I1134" s="17"/>
      <c r="J1134" s="17"/>
      <c r="K1134" s="17"/>
      <c r="L1134" s="17"/>
      <c r="M1134" s="17"/>
      <c r="N1134" s="17"/>
      <c r="O1134" s="17"/>
      <c r="P1134" s="17"/>
      <c r="Q1134" s="17"/>
      <c r="R1134" s="17"/>
      <c r="S1134" s="17"/>
      <c r="T1134" s="17"/>
      <c r="U1134" s="17"/>
      <c r="V1134" s="17"/>
      <c r="W1134" s="17"/>
      <c r="X1134" s="17"/>
      <c r="Y1134" s="17"/>
      <c r="Z1134" s="17"/>
      <c r="AA1134" s="17"/>
      <c r="AB1134" s="17"/>
      <c r="AC1134" s="17"/>
      <c r="AD1134" s="17"/>
      <c r="AE1134" s="17"/>
      <c r="AF1134" s="17"/>
      <c r="AG1134" s="17"/>
      <c r="AH1134" s="17"/>
      <c r="AI1134" s="17"/>
      <c r="AJ1134" s="17"/>
      <c r="AK1134" s="17"/>
      <c r="AL1134" s="17"/>
      <c r="AM1134" s="17"/>
      <c r="AN1134" s="17"/>
      <c r="AO1134" s="17"/>
      <c r="AP1134" s="17"/>
      <c r="AQ1134" s="17"/>
      <c r="AR1134" s="17"/>
      <c r="AS1134" s="17"/>
      <c r="AT1134" s="17"/>
      <c r="AU1134" s="17"/>
    </row>
    <row r="1135" spans="2:47" x14ac:dyDescent="0.3">
      <c r="B1135" s="24" t="s">
        <v>71</v>
      </c>
      <c r="C1135" s="17"/>
      <c r="D1135" s="17"/>
      <c r="E1135" s="17"/>
      <c r="F1135" s="17"/>
      <c r="G1135" s="17"/>
      <c r="H1135" s="17"/>
      <c r="I1135" s="17"/>
      <c r="J1135" s="17"/>
      <c r="K1135" s="17"/>
      <c r="L1135" s="17"/>
      <c r="M1135" s="17"/>
      <c r="N1135" s="17"/>
      <c r="O1135" s="17"/>
      <c r="P1135" s="17"/>
      <c r="Q1135" s="17"/>
      <c r="R1135" s="17"/>
      <c r="S1135" s="17"/>
      <c r="T1135" s="17"/>
      <c r="U1135" s="17"/>
      <c r="V1135" s="17"/>
      <c r="W1135" s="17"/>
      <c r="X1135" s="17"/>
      <c r="Y1135" s="17"/>
      <c r="Z1135" s="17"/>
      <c r="AA1135" s="17"/>
      <c r="AB1135" s="17"/>
      <c r="AC1135" s="17"/>
      <c r="AD1135" s="17"/>
      <c r="AE1135" s="17"/>
      <c r="AF1135" s="17"/>
      <c r="AG1135" s="17"/>
      <c r="AH1135" s="17"/>
      <c r="AI1135" s="17"/>
      <c r="AJ1135" s="17"/>
      <c r="AK1135" s="17"/>
      <c r="AL1135" s="17"/>
      <c r="AM1135" s="17"/>
      <c r="AN1135" s="17"/>
      <c r="AO1135" s="17"/>
      <c r="AP1135" s="17"/>
      <c r="AQ1135" s="17"/>
      <c r="AR1135" s="17"/>
      <c r="AS1135" s="17"/>
      <c r="AT1135" s="17"/>
      <c r="AU1135" s="17"/>
    </row>
    <row r="1136" spans="2:47" x14ac:dyDescent="0.3">
      <c r="B1136" t="s">
        <v>398</v>
      </c>
      <c r="C1136" s="17">
        <v>0.39993293742354802</v>
      </c>
      <c r="D1136" s="17">
        <v>0.33541734462030498</v>
      </c>
      <c r="E1136" s="17">
        <v>0.46200602772302901</v>
      </c>
      <c r="F1136" s="17"/>
      <c r="G1136" s="17">
        <v>0.32483139706865599</v>
      </c>
      <c r="H1136" s="17">
        <v>0.355654582483791</v>
      </c>
      <c r="I1136" s="17">
        <v>0.30215997124232202</v>
      </c>
      <c r="J1136" s="17">
        <v>0.40050349731316298</v>
      </c>
      <c r="K1136" s="17">
        <v>0.44542839308527898</v>
      </c>
      <c r="L1136" s="17">
        <v>0.53412764716854499</v>
      </c>
      <c r="M1136" s="17"/>
      <c r="N1136" s="17">
        <v>0.45754149986321802</v>
      </c>
      <c r="O1136" s="17">
        <v>0.40716278285983498</v>
      </c>
      <c r="P1136" s="17">
        <v>0.32362999386742902</v>
      </c>
      <c r="Q1136" s="17">
        <v>0.39782950372194498</v>
      </c>
      <c r="R1136" s="17"/>
      <c r="S1136" s="17">
        <v>0.38344312854548701</v>
      </c>
      <c r="T1136" s="17">
        <v>0.38871762159723999</v>
      </c>
      <c r="U1136" s="17">
        <v>0.477651085425704</v>
      </c>
      <c r="V1136" s="17">
        <v>0.402941094290033</v>
      </c>
      <c r="W1136" s="17">
        <v>0.388706200509289</v>
      </c>
      <c r="X1136" s="17">
        <v>0.36845154284591702</v>
      </c>
      <c r="Y1136" s="17">
        <v>0.424538035441963</v>
      </c>
      <c r="Z1136" s="17">
        <v>0.39399499637999502</v>
      </c>
      <c r="AA1136" s="17">
        <v>0.37677561641485802</v>
      </c>
      <c r="AB1136" s="17">
        <v>0.42267336349981999</v>
      </c>
      <c r="AC1136" s="17">
        <v>0.42539105670583</v>
      </c>
      <c r="AD1136" s="17">
        <v>0.34614696180258903</v>
      </c>
      <c r="AE1136" s="17"/>
      <c r="AF1136" s="17">
        <v>0.43289985073624399</v>
      </c>
      <c r="AG1136" s="17">
        <v>0.35836110727725601</v>
      </c>
      <c r="AH1136" s="17"/>
      <c r="AI1136" s="17">
        <v>0.43051083757084202</v>
      </c>
      <c r="AJ1136" s="17">
        <v>0.384669510422742</v>
      </c>
      <c r="AK1136" s="17"/>
      <c r="AL1136" s="17">
        <v>0.42978398872615098</v>
      </c>
      <c r="AM1136" s="17">
        <v>0.39302029202392003</v>
      </c>
      <c r="AN1136" s="17"/>
      <c r="AO1136" s="17">
        <v>0.41361848631866299</v>
      </c>
      <c r="AP1136" s="17">
        <v>0.39874007759718599</v>
      </c>
      <c r="AQ1136" s="17"/>
      <c r="AR1136" s="17">
        <v>0.51393623125371402</v>
      </c>
      <c r="AS1136" s="17">
        <v>0.39644184415543399</v>
      </c>
      <c r="AT1136" s="17">
        <v>0.367077626913001</v>
      </c>
      <c r="AU1136" s="17">
        <v>0.18792286747911299</v>
      </c>
    </row>
    <row r="1137" spans="2:47" x14ac:dyDescent="0.3">
      <c r="B1137" t="s">
        <v>399</v>
      </c>
      <c r="C1137" s="17">
        <v>0.41093443691062398</v>
      </c>
      <c r="D1137" s="17">
        <v>0.42384999125140199</v>
      </c>
      <c r="E1137" s="17">
        <v>0.39842234806689197</v>
      </c>
      <c r="F1137" s="17"/>
      <c r="G1137" s="17">
        <v>0.37114270536849497</v>
      </c>
      <c r="H1137" s="17">
        <v>0.43622641076920698</v>
      </c>
      <c r="I1137" s="17">
        <v>0.46760581997119</v>
      </c>
      <c r="J1137" s="17">
        <v>0.425132051648205</v>
      </c>
      <c r="K1137" s="17">
        <v>0.43032411636515999</v>
      </c>
      <c r="L1137" s="17">
        <v>0.346183385866562</v>
      </c>
      <c r="M1137" s="17"/>
      <c r="N1137" s="17">
        <v>0.39636442037782799</v>
      </c>
      <c r="O1137" s="17">
        <v>0.40272792669565999</v>
      </c>
      <c r="P1137" s="17">
        <v>0.45853664099528002</v>
      </c>
      <c r="Q1137" s="17">
        <v>0.39218183641169801</v>
      </c>
      <c r="R1137" s="17"/>
      <c r="S1137" s="17">
        <v>0.412454370249562</v>
      </c>
      <c r="T1137" s="17">
        <v>0.44869363473162999</v>
      </c>
      <c r="U1137" s="17">
        <v>0.35811829135158202</v>
      </c>
      <c r="V1137" s="17">
        <v>0.38839625146432899</v>
      </c>
      <c r="W1137" s="17">
        <v>0.43830279366756397</v>
      </c>
      <c r="X1137" s="17">
        <v>0.413843203937727</v>
      </c>
      <c r="Y1137" s="17">
        <v>0.402169059052427</v>
      </c>
      <c r="Z1137" s="17">
        <v>0.40216238075485</v>
      </c>
      <c r="AA1137" s="17">
        <v>0.41274845846103497</v>
      </c>
      <c r="AB1137" s="17">
        <v>0.42273858123944902</v>
      </c>
      <c r="AC1137" s="17">
        <v>0.366212998532784</v>
      </c>
      <c r="AD1137" s="17">
        <v>0.443640939103012</v>
      </c>
      <c r="AE1137" s="17"/>
      <c r="AF1137" s="17">
        <v>0.40917352984819</v>
      </c>
      <c r="AG1137" s="17">
        <v>0.41237571576684701</v>
      </c>
      <c r="AH1137" s="17"/>
      <c r="AI1137" s="17">
        <v>0.40400748964459898</v>
      </c>
      <c r="AJ1137" s="17">
        <v>0.41439212868880698</v>
      </c>
      <c r="AK1137" s="17"/>
      <c r="AL1137" s="17">
        <v>0.39232819900474197</v>
      </c>
      <c r="AM1137" s="17">
        <v>0.41524310676484999</v>
      </c>
      <c r="AN1137" s="17"/>
      <c r="AO1137" s="17">
        <v>0.42141744958343103</v>
      </c>
      <c r="AP1137" s="17">
        <v>0.410020716549645</v>
      </c>
      <c r="AQ1137" s="17"/>
      <c r="AR1137" s="17">
        <v>0.369085288069953</v>
      </c>
      <c r="AS1137" s="17">
        <v>0.42993355612177803</v>
      </c>
      <c r="AT1137" s="17">
        <v>0.44312947780554202</v>
      </c>
      <c r="AU1137" s="17">
        <v>0.41628365653879501</v>
      </c>
    </row>
    <row r="1138" spans="2:47" x14ac:dyDescent="0.3">
      <c r="B1138" t="s">
        <v>400</v>
      </c>
      <c r="C1138" s="17">
        <v>0.107201157532997</v>
      </c>
      <c r="D1138" s="17">
        <v>0.143193283300521</v>
      </c>
      <c r="E1138" s="17">
        <v>7.2537205118954007E-2</v>
      </c>
      <c r="F1138" s="17"/>
      <c r="G1138" s="17">
        <v>0.181397568348522</v>
      </c>
      <c r="H1138" s="17">
        <v>0.114848190175138</v>
      </c>
      <c r="I1138" s="17">
        <v>0.123049187876156</v>
      </c>
      <c r="J1138" s="17">
        <v>0.101599677432107</v>
      </c>
      <c r="K1138" s="17">
        <v>7.12747919445509E-2</v>
      </c>
      <c r="L1138" s="17">
        <v>6.7607551099746699E-2</v>
      </c>
      <c r="M1138" s="17"/>
      <c r="N1138" s="17">
        <v>8.2363807176128498E-2</v>
      </c>
      <c r="O1138" s="17">
        <v>0.113661996866717</v>
      </c>
      <c r="P1138" s="17">
        <v>0.11542220789669901</v>
      </c>
      <c r="Q1138" s="17">
        <v>0.11951899765914301</v>
      </c>
      <c r="R1138" s="17"/>
      <c r="S1138" s="17">
        <v>0.125195666588063</v>
      </c>
      <c r="T1138" s="17">
        <v>9.8085661596140405E-2</v>
      </c>
      <c r="U1138" s="17">
        <v>7.2071075481333402E-2</v>
      </c>
      <c r="V1138" s="17">
        <v>0.123862157621507</v>
      </c>
      <c r="W1138" s="17">
        <v>0.110656775680552</v>
      </c>
      <c r="X1138" s="17">
        <v>0.111894683952005</v>
      </c>
      <c r="Y1138" s="17">
        <v>6.2814653426026601E-2</v>
      </c>
      <c r="Z1138" s="17">
        <v>0.124406667092684</v>
      </c>
      <c r="AA1138" s="17">
        <v>0.11842817977648699</v>
      </c>
      <c r="AB1138" s="17">
        <v>0.109027985674928</v>
      </c>
      <c r="AC1138" s="17">
        <v>0.10225733409936</v>
      </c>
      <c r="AD1138" s="17">
        <v>0.141614545758176</v>
      </c>
      <c r="AE1138" s="17"/>
      <c r="AF1138" s="17">
        <v>9.0952026757518706E-2</v>
      </c>
      <c r="AG1138" s="17">
        <v>0.12966532805467201</v>
      </c>
      <c r="AH1138" s="17"/>
      <c r="AI1138" s="17">
        <v>0.105363951869899</v>
      </c>
      <c r="AJ1138" s="17">
        <v>0.108118226867028</v>
      </c>
      <c r="AK1138" s="17"/>
      <c r="AL1138" s="17">
        <v>9.8638991592795405E-2</v>
      </c>
      <c r="AM1138" s="17">
        <v>0.109183909041391</v>
      </c>
      <c r="AN1138" s="17"/>
      <c r="AO1138" s="17">
        <v>0.10043396680935</v>
      </c>
      <c r="AP1138" s="17">
        <v>0.107790999417559</v>
      </c>
      <c r="AQ1138" s="17"/>
      <c r="AR1138" s="17">
        <v>8.4057343471267601E-2</v>
      </c>
      <c r="AS1138" s="17">
        <v>0.106223044847629</v>
      </c>
      <c r="AT1138" s="17">
        <v>0.101814887515043</v>
      </c>
      <c r="AU1138" s="17">
        <v>0.17827006080150001</v>
      </c>
    </row>
    <row r="1139" spans="2:47" x14ac:dyDescent="0.3">
      <c r="B1139" t="s">
        <v>401</v>
      </c>
      <c r="C1139" s="17">
        <v>4.4419345905936901E-2</v>
      </c>
      <c r="D1139" s="17">
        <v>5.5603216262979503E-2</v>
      </c>
      <c r="E1139" s="17">
        <v>3.3690461030944703E-2</v>
      </c>
      <c r="F1139" s="17"/>
      <c r="G1139" s="17">
        <v>6.51087330835666E-2</v>
      </c>
      <c r="H1139" s="17">
        <v>4.8711679307424302E-2</v>
      </c>
      <c r="I1139" s="17">
        <v>5.5646524549868299E-2</v>
      </c>
      <c r="J1139" s="17">
        <v>4.1739561303739299E-2</v>
      </c>
      <c r="K1139" s="17">
        <v>2.5816121290453499E-2</v>
      </c>
      <c r="L1139" s="17">
        <v>3.2741520844207603E-2</v>
      </c>
      <c r="M1139" s="17"/>
      <c r="N1139" s="17">
        <v>4.0912531917050701E-2</v>
      </c>
      <c r="O1139" s="17">
        <v>3.7937865138013303E-2</v>
      </c>
      <c r="P1139" s="17">
        <v>5.5390785430290301E-2</v>
      </c>
      <c r="Q1139" s="17">
        <v>4.5940570251999199E-2</v>
      </c>
      <c r="R1139" s="17"/>
      <c r="S1139" s="17">
        <v>5.2441278917785897E-2</v>
      </c>
      <c r="T1139" s="17">
        <v>3.0234038392886301E-2</v>
      </c>
      <c r="U1139" s="17">
        <v>5.2758567979035803E-2</v>
      </c>
      <c r="V1139" s="17">
        <v>4.4140892427165901E-2</v>
      </c>
      <c r="W1139" s="17">
        <v>4.7824743480839101E-2</v>
      </c>
      <c r="X1139" s="17">
        <v>5.2535797386581498E-2</v>
      </c>
      <c r="Y1139" s="17">
        <v>4.3512993506677998E-2</v>
      </c>
      <c r="Z1139" s="17">
        <v>4.88571521952922E-2</v>
      </c>
      <c r="AA1139" s="17">
        <v>4.5810122558980003E-2</v>
      </c>
      <c r="AB1139" s="17">
        <v>3.54415458334894E-2</v>
      </c>
      <c r="AC1139" s="17">
        <v>3.1885013529745203E-2</v>
      </c>
      <c r="AD1139" s="17">
        <v>5.4020694449796403E-2</v>
      </c>
      <c r="AE1139" s="17"/>
      <c r="AF1139" s="17">
        <v>3.6904982272341298E-2</v>
      </c>
      <c r="AG1139" s="17">
        <v>5.4280382297969602E-2</v>
      </c>
      <c r="AH1139" s="17"/>
      <c r="AI1139" s="17">
        <v>3.4946820331649898E-2</v>
      </c>
      <c r="AJ1139" s="17">
        <v>4.9147702069046201E-2</v>
      </c>
      <c r="AK1139" s="17"/>
      <c r="AL1139" s="17">
        <v>4.6732296872877402E-2</v>
      </c>
      <c r="AM1139" s="17">
        <v>4.3883732948821703E-2</v>
      </c>
      <c r="AN1139" s="17"/>
      <c r="AO1139" s="17">
        <v>4.1724415600315402E-2</v>
      </c>
      <c r="AP1139" s="17">
        <v>4.46542414239069E-2</v>
      </c>
      <c r="AQ1139" s="17"/>
      <c r="AR1139" s="17">
        <v>1.088970944345E-2</v>
      </c>
      <c r="AS1139" s="17">
        <v>4.0367316540954601E-2</v>
      </c>
      <c r="AT1139" s="17">
        <v>4.1756909670683497E-2</v>
      </c>
      <c r="AU1139" s="17">
        <v>0.141206907907303</v>
      </c>
    </row>
    <row r="1140" spans="2:47" x14ac:dyDescent="0.3">
      <c r="B1140" t="s">
        <v>402</v>
      </c>
      <c r="C1140" s="17">
        <v>2.8933663136786698E-2</v>
      </c>
      <c r="D1140" s="17">
        <v>3.3555355210609199E-2</v>
      </c>
      <c r="E1140" s="17">
        <v>2.4540251527795001E-2</v>
      </c>
      <c r="F1140" s="17"/>
      <c r="G1140" s="17">
        <v>5.0430228524347698E-2</v>
      </c>
      <c r="H1140" s="17">
        <v>3.1775181114451399E-2</v>
      </c>
      <c r="I1140" s="17">
        <v>4.08212560279285E-2</v>
      </c>
      <c r="J1140" s="17">
        <v>2.0224651033798498E-2</v>
      </c>
      <c r="K1140" s="17">
        <v>2.0001205494204699E-2</v>
      </c>
      <c r="L1140" s="17">
        <v>1.5776471560575201E-2</v>
      </c>
      <c r="M1140" s="17"/>
      <c r="N1140" s="17">
        <v>1.8546882231773101E-2</v>
      </c>
      <c r="O1140" s="17">
        <v>2.9946689259873399E-2</v>
      </c>
      <c r="P1140" s="17">
        <v>3.2640091999150397E-2</v>
      </c>
      <c r="Q1140" s="17">
        <v>3.6259171777312103E-2</v>
      </c>
      <c r="R1140" s="17"/>
      <c r="S1140" s="17">
        <v>1.8664443624816299E-2</v>
      </c>
      <c r="T1140" s="17">
        <v>2.7525083273398199E-2</v>
      </c>
      <c r="U1140" s="17">
        <v>2.4298243974197001E-2</v>
      </c>
      <c r="V1140" s="17">
        <v>3.3453572056197901E-2</v>
      </c>
      <c r="W1140" s="17">
        <v>9.0409255699914898E-3</v>
      </c>
      <c r="X1140" s="17">
        <v>4.2334107791316203E-2</v>
      </c>
      <c r="Y1140" s="17">
        <v>5.9329728741775598E-2</v>
      </c>
      <c r="Z1140" s="17">
        <v>2.2979507162344901E-2</v>
      </c>
      <c r="AA1140" s="17">
        <v>3.6821770784929597E-2</v>
      </c>
      <c r="AB1140" s="17">
        <v>2.9138256753209499E-3</v>
      </c>
      <c r="AC1140" s="17">
        <v>6.2969544497570001E-2</v>
      </c>
      <c r="AD1140" s="17">
        <v>7.1813850424655001E-3</v>
      </c>
      <c r="AE1140" s="17"/>
      <c r="AF1140" s="17">
        <v>2.35076682481603E-2</v>
      </c>
      <c r="AG1140" s="17">
        <v>3.5139493838990399E-2</v>
      </c>
      <c r="AH1140" s="17"/>
      <c r="AI1140" s="17">
        <v>1.8193502204762201E-2</v>
      </c>
      <c r="AJ1140" s="17">
        <v>3.4294778895985402E-2</v>
      </c>
      <c r="AK1140" s="17"/>
      <c r="AL1140" s="17">
        <v>2.7490545091059401E-2</v>
      </c>
      <c r="AM1140" s="17">
        <v>2.9267847793092199E-2</v>
      </c>
      <c r="AN1140" s="17"/>
      <c r="AO1140" s="17">
        <v>1.9365035737683198E-2</v>
      </c>
      <c r="AP1140" s="17">
        <v>2.97676838476322E-2</v>
      </c>
      <c r="AQ1140" s="17"/>
      <c r="AR1140" s="17">
        <v>1.8101480707089598E-2</v>
      </c>
      <c r="AS1140" s="17">
        <v>2.1246414153763899E-2</v>
      </c>
      <c r="AT1140" s="17">
        <v>3.0229347987981801E-2</v>
      </c>
      <c r="AU1140" s="17">
        <v>6.6697090681833701E-2</v>
      </c>
    </row>
    <row r="1141" spans="2:47" x14ac:dyDescent="0.3">
      <c r="B1141" t="s">
        <v>403</v>
      </c>
      <c r="C1141" s="17">
        <v>8.5784590901077894E-3</v>
      </c>
      <c r="D1141" s="17">
        <v>8.3808093541842595E-3</v>
      </c>
      <c r="E1141" s="17">
        <v>8.8037065323862303E-3</v>
      </c>
      <c r="F1141" s="17"/>
      <c r="G1141" s="17">
        <v>7.0893676064131298E-3</v>
      </c>
      <c r="H1141" s="17">
        <v>1.27839561499876E-2</v>
      </c>
      <c r="I1141" s="17">
        <v>1.0717240332535001E-2</v>
      </c>
      <c r="J1141" s="17">
        <v>1.0800561268987501E-2</v>
      </c>
      <c r="K1141" s="17">
        <v>7.1553718203519997E-3</v>
      </c>
      <c r="L1141" s="17">
        <v>3.56342346036434E-3</v>
      </c>
      <c r="M1141" s="17"/>
      <c r="N1141" s="17">
        <v>4.2708584340016001E-3</v>
      </c>
      <c r="O1141" s="17">
        <v>8.56273917990104E-3</v>
      </c>
      <c r="P1141" s="17">
        <v>1.4380279811151499E-2</v>
      </c>
      <c r="Q1141" s="17">
        <v>8.2699201779034403E-3</v>
      </c>
      <c r="R1141" s="17"/>
      <c r="S1141" s="17">
        <v>7.8011120742856304E-3</v>
      </c>
      <c r="T1141" s="17">
        <v>6.74396040870509E-3</v>
      </c>
      <c r="U1141" s="17">
        <v>1.51027357881482E-2</v>
      </c>
      <c r="V1141" s="17">
        <v>7.2060321407674301E-3</v>
      </c>
      <c r="W1141" s="17">
        <v>5.4685610917638598E-3</v>
      </c>
      <c r="X1141" s="17">
        <v>1.0940664086453699E-2</v>
      </c>
      <c r="Y1141" s="17">
        <v>7.6355298311295301E-3</v>
      </c>
      <c r="Z1141" s="17">
        <v>7.5992964148340302E-3</v>
      </c>
      <c r="AA1141" s="17">
        <v>9.4158520037102098E-3</v>
      </c>
      <c r="AB1141" s="17">
        <v>7.2046980769929101E-3</v>
      </c>
      <c r="AC1141" s="17">
        <v>1.1284052634710801E-2</v>
      </c>
      <c r="AD1141" s="17">
        <v>7.3954738439614602E-3</v>
      </c>
      <c r="AE1141" s="17"/>
      <c r="AF1141" s="17">
        <v>6.56194213754551E-3</v>
      </c>
      <c r="AG1141" s="17">
        <v>1.01779727642649E-2</v>
      </c>
      <c r="AH1141" s="17"/>
      <c r="AI1141" s="17">
        <v>6.9773983782480103E-3</v>
      </c>
      <c r="AJ1141" s="17">
        <v>9.3776530563910703E-3</v>
      </c>
      <c r="AK1141" s="17"/>
      <c r="AL1141" s="17">
        <v>5.0259787123752304E-3</v>
      </c>
      <c r="AM1141" s="17">
        <v>9.4011114279255008E-3</v>
      </c>
      <c r="AN1141" s="17"/>
      <c r="AO1141" s="17">
        <v>3.4406459505569699E-3</v>
      </c>
      <c r="AP1141" s="17">
        <v>9.0262811640701799E-3</v>
      </c>
      <c r="AQ1141" s="17"/>
      <c r="AR1141" s="17">
        <v>3.9299470545252997E-3</v>
      </c>
      <c r="AS1141" s="17">
        <v>5.7878241804405197E-3</v>
      </c>
      <c r="AT1141" s="17">
        <v>1.5991750107748701E-2</v>
      </c>
      <c r="AU1141" s="17">
        <v>9.6194165914558292E-3</v>
      </c>
    </row>
    <row r="1142" spans="2:47" x14ac:dyDescent="0.3">
      <c r="C1142" s="17"/>
      <c r="D1142" s="17"/>
      <c r="E1142" s="17"/>
      <c r="F1142" s="17"/>
      <c r="G1142" s="17"/>
      <c r="H1142" s="17"/>
      <c r="I1142" s="17"/>
      <c r="J1142" s="17"/>
      <c r="K1142" s="17"/>
      <c r="L1142" s="17"/>
      <c r="M1142" s="17"/>
      <c r="N1142" s="17"/>
      <c r="O1142" s="17"/>
      <c r="P1142" s="17"/>
      <c r="Q1142" s="17"/>
      <c r="R1142" s="17"/>
      <c r="S1142" s="17"/>
      <c r="T1142" s="17"/>
      <c r="U1142" s="17"/>
      <c r="V1142" s="17"/>
      <c r="W1142" s="17"/>
      <c r="X1142" s="17"/>
      <c r="Y1142" s="17"/>
      <c r="Z1142" s="17"/>
      <c r="AA1142" s="17"/>
      <c r="AB1142" s="17"/>
      <c r="AC1142" s="17"/>
      <c r="AD1142" s="17"/>
      <c r="AE1142" s="17"/>
      <c r="AF1142" s="17"/>
      <c r="AG1142" s="17"/>
      <c r="AH1142" s="17"/>
      <c r="AI1142" s="17"/>
      <c r="AJ1142" s="17"/>
      <c r="AK1142" s="17"/>
      <c r="AL1142" s="17"/>
      <c r="AM1142" s="17"/>
      <c r="AN1142" s="17"/>
      <c r="AO1142" s="17"/>
      <c r="AP1142" s="17"/>
      <c r="AQ1142" s="17"/>
      <c r="AR1142" s="17"/>
      <c r="AS1142" s="17"/>
      <c r="AT1142" s="17"/>
      <c r="AU1142" s="17"/>
    </row>
    <row r="1143" spans="2:47" x14ac:dyDescent="0.3">
      <c r="B1143" s="6" t="s">
        <v>418</v>
      </c>
      <c r="C1143" s="17"/>
      <c r="D1143" s="17"/>
      <c r="E1143" s="17"/>
      <c r="F1143" s="17"/>
      <c r="G1143" s="17"/>
      <c r="H1143" s="17"/>
      <c r="I1143" s="17"/>
      <c r="J1143" s="17"/>
      <c r="K1143" s="17"/>
      <c r="L1143" s="17"/>
      <c r="M1143" s="17"/>
      <c r="N1143" s="17"/>
      <c r="O1143" s="17"/>
      <c r="P1143" s="17"/>
      <c r="Q1143" s="17"/>
      <c r="R1143" s="17"/>
      <c r="S1143" s="17"/>
      <c r="T1143" s="17"/>
      <c r="U1143" s="17"/>
      <c r="V1143" s="17"/>
      <c r="W1143" s="17"/>
      <c r="X1143" s="17"/>
      <c r="Y1143" s="17"/>
      <c r="Z1143" s="17"/>
      <c r="AA1143" s="17"/>
      <c r="AB1143" s="17"/>
      <c r="AC1143" s="17"/>
      <c r="AD1143" s="17"/>
      <c r="AE1143" s="17"/>
      <c r="AF1143" s="17"/>
      <c r="AG1143" s="17"/>
      <c r="AH1143" s="17"/>
      <c r="AI1143" s="17"/>
      <c r="AJ1143" s="17"/>
      <c r="AK1143" s="17"/>
      <c r="AL1143" s="17"/>
      <c r="AM1143" s="17"/>
      <c r="AN1143" s="17"/>
      <c r="AO1143" s="17"/>
      <c r="AP1143" s="17"/>
      <c r="AQ1143" s="17"/>
      <c r="AR1143" s="17"/>
      <c r="AS1143" s="17"/>
      <c r="AT1143" s="17"/>
      <c r="AU1143" s="17"/>
    </row>
    <row r="1144" spans="2:47" x14ac:dyDescent="0.3">
      <c r="B1144" s="24" t="s">
        <v>71</v>
      </c>
      <c r="C1144" s="17"/>
      <c r="D1144" s="17"/>
      <c r="E1144" s="17"/>
      <c r="F1144" s="17"/>
      <c r="G1144" s="17"/>
      <c r="H1144" s="17"/>
      <c r="I1144" s="17"/>
      <c r="J1144" s="17"/>
      <c r="K1144" s="17"/>
      <c r="L1144" s="17"/>
      <c r="M1144" s="17"/>
      <c r="N1144" s="17"/>
      <c r="O1144" s="17"/>
      <c r="P1144" s="17"/>
      <c r="Q1144" s="17"/>
      <c r="R1144" s="17"/>
      <c r="S1144" s="17"/>
      <c r="T1144" s="17"/>
      <c r="U1144" s="17"/>
      <c r="V1144" s="17"/>
      <c r="W1144" s="17"/>
      <c r="X1144" s="17"/>
      <c r="Y1144" s="17"/>
      <c r="Z1144" s="17"/>
      <c r="AA1144" s="17"/>
      <c r="AB1144" s="17"/>
      <c r="AC1144" s="17"/>
      <c r="AD1144" s="17"/>
      <c r="AE1144" s="17"/>
      <c r="AF1144" s="17"/>
      <c r="AG1144" s="17"/>
      <c r="AH1144" s="17"/>
      <c r="AI1144" s="17"/>
      <c r="AJ1144" s="17"/>
      <c r="AK1144" s="17"/>
      <c r="AL1144" s="17"/>
      <c r="AM1144" s="17"/>
      <c r="AN1144" s="17"/>
      <c r="AO1144" s="17"/>
      <c r="AP1144" s="17"/>
      <c r="AQ1144" s="17"/>
      <c r="AR1144" s="17"/>
      <c r="AS1144" s="17"/>
      <c r="AT1144" s="17"/>
      <c r="AU1144" s="17"/>
    </row>
    <row r="1145" spans="2:47" x14ac:dyDescent="0.3">
      <c r="B1145" t="s">
        <v>398</v>
      </c>
      <c r="C1145" s="17">
        <v>0.16230789171148899</v>
      </c>
      <c r="D1145" s="17">
        <v>0.110209127162244</v>
      </c>
      <c r="E1145" s="17">
        <v>0.21333099133474201</v>
      </c>
      <c r="F1145" s="17"/>
      <c r="G1145" s="17">
        <v>0.26940094754482102</v>
      </c>
      <c r="H1145" s="17">
        <v>0.24953929483891499</v>
      </c>
      <c r="I1145" s="17">
        <v>0.18285466338942599</v>
      </c>
      <c r="J1145" s="17">
        <v>0.12894028601351801</v>
      </c>
      <c r="K1145" s="17">
        <v>0.103841158078624</v>
      </c>
      <c r="L1145" s="17">
        <v>7.0117296928774595E-2</v>
      </c>
      <c r="M1145" s="17"/>
      <c r="N1145" s="17">
        <v>0.17582829173574499</v>
      </c>
      <c r="O1145" s="17">
        <v>0.169328538846136</v>
      </c>
      <c r="P1145" s="17">
        <v>0.14907787145510901</v>
      </c>
      <c r="Q1145" s="17">
        <v>0.15069261201739301</v>
      </c>
      <c r="R1145" s="17"/>
      <c r="S1145" s="17">
        <v>0.19594029605184399</v>
      </c>
      <c r="T1145" s="17">
        <v>0.14913707779141</v>
      </c>
      <c r="U1145" s="17">
        <v>0.19258004169685899</v>
      </c>
      <c r="V1145" s="17">
        <v>0.12385467781458501</v>
      </c>
      <c r="W1145" s="17">
        <v>0.21160634830743</v>
      </c>
      <c r="X1145" s="17">
        <v>0.17458479545496999</v>
      </c>
      <c r="Y1145" s="17">
        <v>0.17482389734480699</v>
      </c>
      <c r="Z1145" s="17">
        <v>0.18236242443942399</v>
      </c>
      <c r="AA1145" s="17">
        <v>0.13445244257666</v>
      </c>
      <c r="AB1145" s="17">
        <v>0.132097506683022</v>
      </c>
      <c r="AC1145" s="17">
        <v>0.134591183022819</v>
      </c>
      <c r="AD1145" s="17">
        <v>0.124011018789947</v>
      </c>
      <c r="AE1145" s="17"/>
      <c r="AF1145" s="17">
        <v>0.16748204384969001</v>
      </c>
      <c r="AG1145" s="17">
        <v>0.15620306077365601</v>
      </c>
      <c r="AH1145" s="17"/>
      <c r="AI1145" s="17">
        <v>0.17786468910941999</v>
      </c>
      <c r="AJ1145" s="17">
        <v>0.15454247811847499</v>
      </c>
      <c r="AK1145" s="17"/>
      <c r="AL1145" s="17">
        <v>0.166754803802204</v>
      </c>
      <c r="AM1145" s="17">
        <v>0.161278114699791</v>
      </c>
      <c r="AN1145" s="17"/>
      <c r="AO1145" s="17">
        <v>0.14947570046438599</v>
      </c>
      <c r="AP1145" s="17">
        <v>0.16342637117768899</v>
      </c>
      <c r="AQ1145" s="17"/>
      <c r="AR1145" s="17">
        <v>0.28514664792784</v>
      </c>
      <c r="AS1145" s="17">
        <v>7.8289754720516705E-2</v>
      </c>
      <c r="AT1145" s="17">
        <v>0.143183791300182</v>
      </c>
      <c r="AU1145" s="17">
        <v>3.8199739018420498E-2</v>
      </c>
    </row>
    <row r="1146" spans="2:47" x14ac:dyDescent="0.3">
      <c r="B1146" t="s">
        <v>399</v>
      </c>
      <c r="C1146" s="17">
        <v>0.33116249839142797</v>
      </c>
      <c r="D1146" s="17">
        <v>0.29794905810690703</v>
      </c>
      <c r="E1146" s="17">
        <v>0.363360213334944</v>
      </c>
      <c r="F1146" s="17"/>
      <c r="G1146" s="17">
        <v>0.34628291579484599</v>
      </c>
      <c r="H1146" s="17">
        <v>0.42306300937972602</v>
      </c>
      <c r="I1146" s="17">
        <v>0.35557691028257898</v>
      </c>
      <c r="J1146" s="17">
        <v>0.32263392424791398</v>
      </c>
      <c r="K1146" s="17">
        <v>0.29060510287378399</v>
      </c>
      <c r="L1146" s="17">
        <v>0.26077071967438298</v>
      </c>
      <c r="M1146" s="17"/>
      <c r="N1146" s="17">
        <v>0.349877602600348</v>
      </c>
      <c r="O1146" s="17">
        <v>0.32062216545253502</v>
      </c>
      <c r="P1146" s="17">
        <v>0.34703342991199798</v>
      </c>
      <c r="Q1146" s="17">
        <v>0.30821562795930602</v>
      </c>
      <c r="R1146" s="17"/>
      <c r="S1146" s="17">
        <v>0.38165717061437998</v>
      </c>
      <c r="T1146" s="17">
        <v>0.35909460590945302</v>
      </c>
      <c r="U1146" s="17">
        <v>0.28967462014103301</v>
      </c>
      <c r="V1146" s="17">
        <v>0.35981050395858699</v>
      </c>
      <c r="W1146" s="17">
        <v>0.33964170540732602</v>
      </c>
      <c r="X1146" s="17">
        <v>0.301090116788644</v>
      </c>
      <c r="Y1146" s="17">
        <v>0.30247345741770298</v>
      </c>
      <c r="Z1146" s="17">
        <v>0.33363940815028398</v>
      </c>
      <c r="AA1146" s="17">
        <v>0.331281844781808</v>
      </c>
      <c r="AB1146" s="17">
        <v>0.30515404256627998</v>
      </c>
      <c r="AC1146" s="17">
        <v>0.30993612335065901</v>
      </c>
      <c r="AD1146" s="17">
        <v>0.25602845592268603</v>
      </c>
      <c r="AE1146" s="17"/>
      <c r="AF1146" s="17">
        <v>0.327721118460644</v>
      </c>
      <c r="AG1146" s="17">
        <v>0.33667121116387899</v>
      </c>
      <c r="AH1146" s="17"/>
      <c r="AI1146" s="17">
        <v>0.34879204652645501</v>
      </c>
      <c r="AJ1146" s="17">
        <v>0.32236243953454102</v>
      </c>
      <c r="AK1146" s="17"/>
      <c r="AL1146" s="17">
        <v>0.33838259677261601</v>
      </c>
      <c r="AM1146" s="17">
        <v>0.32949053115135801</v>
      </c>
      <c r="AN1146" s="17"/>
      <c r="AO1146" s="17">
        <v>0.39534559355590199</v>
      </c>
      <c r="AP1146" s="17">
        <v>0.32556817138708</v>
      </c>
      <c r="AQ1146" s="17"/>
      <c r="AR1146" s="17">
        <v>0.42417870957692699</v>
      </c>
      <c r="AS1146" s="17">
        <v>0.30065099968541797</v>
      </c>
      <c r="AT1146" s="17">
        <v>0.31784839566834999</v>
      </c>
      <c r="AU1146" s="17">
        <v>0.177718620531093</v>
      </c>
    </row>
    <row r="1147" spans="2:47" x14ac:dyDescent="0.3">
      <c r="B1147" t="s">
        <v>400</v>
      </c>
      <c r="C1147" s="17">
        <v>0.23152460021563101</v>
      </c>
      <c r="D1147" s="17">
        <v>0.27491191162704598</v>
      </c>
      <c r="E1147" s="17">
        <v>0.18950081386871101</v>
      </c>
      <c r="F1147" s="17"/>
      <c r="G1147" s="17">
        <v>0.20406718382476299</v>
      </c>
      <c r="H1147" s="17">
        <v>0.17586636682116299</v>
      </c>
      <c r="I1147" s="17">
        <v>0.216662031311838</v>
      </c>
      <c r="J1147" s="17">
        <v>0.23529852990055999</v>
      </c>
      <c r="K1147" s="17">
        <v>0.25856420304842798</v>
      </c>
      <c r="L1147" s="17">
        <v>0.28579387761784197</v>
      </c>
      <c r="M1147" s="17"/>
      <c r="N1147" s="17">
        <v>0.24516862562692199</v>
      </c>
      <c r="O1147" s="17">
        <v>0.22474857188601999</v>
      </c>
      <c r="P1147" s="17">
        <v>0.21636400410455101</v>
      </c>
      <c r="Q1147" s="17">
        <v>0.23682665594008201</v>
      </c>
      <c r="R1147" s="17"/>
      <c r="S1147" s="17">
        <v>0.22479423594046999</v>
      </c>
      <c r="T1147" s="17">
        <v>0.22304154743971399</v>
      </c>
      <c r="U1147" s="17">
        <v>0.220708823467367</v>
      </c>
      <c r="V1147" s="17">
        <v>0.24307037891929101</v>
      </c>
      <c r="W1147" s="17">
        <v>0.23347961957774499</v>
      </c>
      <c r="X1147" s="17">
        <v>0.227594183855655</v>
      </c>
      <c r="Y1147" s="17">
        <v>0.20188262363689299</v>
      </c>
      <c r="Z1147" s="17">
        <v>0.242230310046154</v>
      </c>
      <c r="AA1147" s="17">
        <v>0.22411681375880901</v>
      </c>
      <c r="AB1147" s="17">
        <v>0.257204366998939</v>
      </c>
      <c r="AC1147" s="17">
        <v>0.241242096092536</v>
      </c>
      <c r="AD1147" s="17">
        <v>0.29988262473656901</v>
      </c>
      <c r="AE1147" s="17"/>
      <c r="AF1147" s="17">
        <v>0.23253405006712899</v>
      </c>
      <c r="AG1147" s="17">
        <v>0.23002670961451599</v>
      </c>
      <c r="AH1147" s="17"/>
      <c r="AI1147" s="17">
        <v>0.231903271368264</v>
      </c>
      <c r="AJ1147" s="17">
        <v>0.23133558071240601</v>
      </c>
      <c r="AK1147" s="17"/>
      <c r="AL1147" s="17">
        <v>0.23336403388289001</v>
      </c>
      <c r="AM1147" s="17">
        <v>0.23109864025365201</v>
      </c>
      <c r="AN1147" s="17"/>
      <c r="AO1147" s="17">
        <v>0.235548707763472</v>
      </c>
      <c r="AP1147" s="17">
        <v>0.231173850949558</v>
      </c>
      <c r="AQ1147" s="17"/>
      <c r="AR1147" s="17">
        <v>0.16121673162619099</v>
      </c>
      <c r="AS1147" s="17">
        <v>0.298207850204876</v>
      </c>
      <c r="AT1147" s="17">
        <v>0.25568047884345502</v>
      </c>
      <c r="AU1147" s="17">
        <v>0.24299992735394599</v>
      </c>
    </row>
    <row r="1148" spans="2:47" x14ac:dyDescent="0.3">
      <c r="B1148" t="s">
        <v>401</v>
      </c>
      <c r="C1148" s="17">
        <v>0.20319948099121099</v>
      </c>
      <c r="D1148" s="17">
        <v>0.24696259033972701</v>
      </c>
      <c r="E1148" s="17">
        <v>0.15993793063699199</v>
      </c>
      <c r="F1148" s="17"/>
      <c r="G1148" s="17">
        <v>8.5726640352459194E-2</v>
      </c>
      <c r="H1148" s="17">
        <v>9.6556074318061597E-2</v>
      </c>
      <c r="I1148" s="17">
        <v>0.16547601529515901</v>
      </c>
      <c r="J1148" s="17">
        <v>0.234709280959364</v>
      </c>
      <c r="K1148" s="17">
        <v>0.27103481197083501</v>
      </c>
      <c r="L1148" s="17">
        <v>0.32721147095582198</v>
      </c>
      <c r="M1148" s="17"/>
      <c r="N1148" s="17">
        <v>0.18355375719343101</v>
      </c>
      <c r="O1148" s="17">
        <v>0.21644959275900699</v>
      </c>
      <c r="P1148" s="17">
        <v>0.18638157800722299</v>
      </c>
      <c r="Q1148" s="17">
        <v>0.22675669404131299</v>
      </c>
      <c r="R1148" s="17"/>
      <c r="S1148" s="17">
        <v>0.12764256843469099</v>
      </c>
      <c r="T1148" s="17">
        <v>0.18950121363785899</v>
      </c>
      <c r="U1148" s="17">
        <v>0.219911691308975</v>
      </c>
      <c r="V1148" s="17">
        <v>0.19750728334055001</v>
      </c>
      <c r="W1148" s="17">
        <v>0.16099741002628401</v>
      </c>
      <c r="X1148" s="17">
        <v>0.22583575718157101</v>
      </c>
      <c r="Y1148" s="17">
        <v>0.21488121597715501</v>
      </c>
      <c r="Z1148" s="17">
        <v>0.20964816637523401</v>
      </c>
      <c r="AA1148" s="17">
        <v>0.229800816263527</v>
      </c>
      <c r="AB1148" s="17">
        <v>0.26906317780873601</v>
      </c>
      <c r="AC1148" s="17">
        <v>0.229941395668536</v>
      </c>
      <c r="AD1148" s="17">
        <v>0.23881729467361401</v>
      </c>
      <c r="AE1148" s="17"/>
      <c r="AF1148" s="17">
        <v>0.209712391121188</v>
      </c>
      <c r="AG1148" s="17">
        <v>0.19530048699868699</v>
      </c>
      <c r="AH1148" s="17"/>
      <c r="AI1148" s="17">
        <v>0.18614847411805399</v>
      </c>
      <c r="AJ1148" s="17">
        <v>0.21171075211986901</v>
      </c>
      <c r="AK1148" s="17"/>
      <c r="AL1148" s="17">
        <v>0.20370700003386299</v>
      </c>
      <c r="AM1148" s="17">
        <v>0.20308195416979799</v>
      </c>
      <c r="AN1148" s="17"/>
      <c r="AO1148" s="17">
        <v>0.171211366691815</v>
      </c>
      <c r="AP1148" s="17">
        <v>0.20598762904148299</v>
      </c>
      <c r="AQ1148" s="17"/>
      <c r="AR1148" s="17">
        <v>8.5966852582404898E-2</v>
      </c>
      <c r="AS1148" s="17">
        <v>0.24351507449004001</v>
      </c>
      <c r="AT1148" s="17">
        <v>0.19969633027422301</v>
      </c>
      <c r="AU1148" s="17">
        <v>0.435653937623251</v>
      </c>
    </row>
    <row r="1149" spans="2:47" x14ac:dyDescent="0.3">
      <c r="B1149" t="s">
        <v>402</v>
      </c>
      <c r="C1149" s="17">
        <v>4.78502663864123E-2</v>
      </c>
      <c r="D1149" s="17">
        <v>4.7033123021389199E-2</v>
      </c>
      <c r="E1149" s="17">
        <v>4.8828643317084301E-2</v>
      </c>
      <c r="F1149" s="17"/>
      <c r="G1149" s="17">
        <v>5.8753803317899499E-2</v>
      </c>
      <c r="H1149" s="17">
        <v>3.7390695592496997E-2</v>
      </c>
      <c r="I1149" s="17">
        <v>5.8570680337135403E-2</v>
      </c>
      <c r="J1149" s="17">
        <v>5.28722852056423E-2</v>
      </c>
      <c r="K1149" s="17">
        <v>5.3213880580221098E-2</v>
      </c>
      <c r="L1149" s="17">
        <v>3.2754638317926098E-2</v>
      </c>
      <c r="M1149" s="17"/>
      <c r="N1149" s="17">
        <v>3.7331439089623601E-2</v>
      </c>
      <c r="O1149" s="17">
        <v>5.0824292831346402E-2</v>
      </c>
      <c r="P1149" s="17">
        <v>6.4765558469699905E-2</v>
      </c>
      <c r="Q1149" s="17">
        <v>4.1938552266560798E-2</v>
      </c>
      <c r="R1149" s="17"/>
      <c r="S1149" s="17">
        <v>4.9681902270650502E-2</v>
      </c>
      <c r="T1149" s="17">
        <v>6.5367615881949795E-2</v>
      </c>
      <c r="U1149" s="17">
        <v>3.14238491701287E-2</v>
      </c>
      <c r="V1149" s="17">
        <v>4.4458940934532003E-2</v>
      </c>
      <c r="W1149" s="17">
        <v>3.9500970684747901E-2</v>
      </c>
      <c r="X1149" s="17">
        <v>6.00360795989128E-2</v>
      </c>
      <c r="Y1149" s="17">
        <v>6.2957928350287795E-2</v>
      </c>
      <c r="Z1149" s="17">
        <v>1.53559387356081E-2</v>
      </c>
      <c r="AA1149" s="17">
        <v>4.9505663941081801E-2</v>
      </c>
      <c r="AB1149" s="17">
        <v>2.6822571296623E-2</v>
      </c>
      <c r="AC1149" s="17">
        <v>4.93595475323787E-2</v>
      </c>
      <c r="AD1149" s="17">
        <v>5.7652032291806397E-2</v>
      </c>
      <c r="AE1149" s="17"/>
      <c r="AF1149" s="17">
        <v>4.11317633535822E-2</v>
      </c>
      <c r="AG1149" s="17">
        <v>5.7167075559144798E-2</v>
      </c>
      <c r="AH1149" s="17"/>
      <c r="AI1149" s="17">
        <v>3.9140301710825998E-2</v>
      </c>
      <c r="AJ1149" s="17">
        <v>5.2197978602261601E-2</v>
      </c>
      <c r="AK1149" s="17"/>
      <c r="AL1149" s="17">
        <v>4.2776272771413597E-2</v>
      </c>
      <c r="AM1149" s="17">
        <v>4.9025257453390397E-2</v>
      </c>
      <c r="AN1149" s="17"/>
      <c r="AO1149" s="17">
        <v>4.1871102094266997E-2</v>
      </c>
      <c r="AP1149" s="17">
        <v>4.8371422310371101E-2</v>
      </c>
      <c r="AQ1149" s="17"/>
      <c r="AR1149" s="17">
        <v>3.0600564397272701E-2</v>
      </c>
      <c r="AS1149" s="17">
        <v>5.4477518921296403E-2</v>
      </c>
      <c r="AT1149" s="17">
        <v>5.1708511715848303E-2</v>
      </c>
      <c r="AU1149" s="17">
        <v>7.1742276685012707E-2</v>
      </c>
    </row>
    <row r="1150" spans="2:47" x14ac:dyDescent="0.3">
      <c r="B1150" t="s">
        <v>403</v>
      </c>
      <c r="C1150" s="17">
        <v>2.39552623038288E-2</v>
      </c>
      <c r="D1150" s="17">
        <v>2.2934189742686701E-2</v>
      </c>
      <c r="E1150" s="17">
        <v>2.50414075075263E-2</v>
      </c>
      <c r="F1150" s="17"/>
      <c r="G1150" s="17">
        <v>3.5768509165211203E-2</v>
      </c>
      <c r="H1150" s="17">
        <v>1.7584559049638099E-2</v>
      </c>
      <c r="I1150" s="17">
        <v>2.0859699383862701E-2</v>
      </c>
      <c r="J1150" s="17">
        <v>2.5545693673000299E-2</v>
      </c>
      <c r="K1150" s="17">
        <v>2.27408434481076E-2</v>
      </c>
      <c r="L1150" s="17">
        <v>2.3351996505252801E-2</v>
      </c>
      <c r="M1150" s="17"/>
      <c r="N1150" s="17">
        <v>8.24028375393129E-3</v>
      </c>
      <c r="O1150" s="17">
        <v>1.80268382249558E-2</v>
      </c>
      <c r="P1150" s="17">
        <v>3.63775580514192E-2</v>
      </c>
      <c r="Q1150" s="17">
        <v>3.5569857775345097E-2</v>
      </c>
      <c r="R1150" s="17"/>
      <c r="S1150" s="17">
        <v>2.0283826687964801E-2</v>
      </c>
      <c r="T1150" s="17">
        <v>1.3857939339613899E-2</v>
      </c>
      <c r="U1150" s="17">
        <v>4.57009742156365E-2</v>
      </c>
      <c r="V1150" s="17">
        <v>3.1298215032455202E-2</v>
      </c>
      <c r="W1150" s="17">
        <v>1.47739459964676E-2</v>
      </c>
      <c r="X1150" s="17">
        <v>1.0859067120247499E-2</v>
      </c>
      <c r="Y1150" s="17">
        <v>4.2980877273154403E-2</v>
      </c>
      <c r="Z1150" s="17">
        <v>1.6763752253295801E-2</v>
      </c>
      <c r="AA1150" s="17">
        <v>3.08424186781131E-2</v>
      </c>
      <c r="AB1150" s="17">
        <v>9.6583346464001393E-3</v>
      </c>
      <c r="AC1150" s="17">
        <v>3.4929654333070201E-2</v>
      </c>
      <c r="AD1150" s="17">
        <v>2.3608573585377799E-2</v>
      </c>
      <c r="AE1150" s="17"/>
      <c r="AF1150" s="17">
        <v>2.1418633147766899E-2</v>
      </c>
      <c r="AG1150" s="17">
        <v>2.4631455890118899E-2</v>
      </c>
      <c r="AH1150" s="17"/>
      <c r="AI1150" s="17">
        <v>1.6151217166981199E-2</v>
      </c>
      <c r="AJ1150" s="17">
        <v>2.78507709124475E-2</v>
      </c>
      <c r="AK1150" s="17"/>
      <c r="AL1150" s="17">
        <v>1.5015292737013001E-2</v>
      </c>
      <c r="AM1150" s="17">
        <v>2.6025502272009698E-2</v>
      </c>
      <c r="AN1150" s="17"/>
      <c r="AO1150" s="17">
        <v>6.5475294301578597E-3</v>
      </c>
      <c r="AP1150" s="17">
        <v>2.5472555133819099E-2</v>
      </c>
      <c r="AQ1150" s="17"/>
      <c r="AR1150" s="17">
        <v>1.28904938893648E-2</v>
      </c>
      <c r="AS1150" s="17">
        <v>2.4858801977853201E-2</v>
      </c>
      <c r="AT1150" s="17">
        <v>3.1882492197942598E-2</v>
      </c>
      <c r="AU1150" s="17">
        <v>3.3685498788276202E-2</v>
      </c>
    </row>
    <row r="1151" spans="2:47" x14ac:dyDescent="0.3">
      <c r="C1151" s="17"/>
      <c r="D1151" s="17"/>
      <c r="E1151" s="17"/>
      <c r="F1151" s="17"/>
      <c r="G1151" s="17"/>
      <c r="H1151" s="17"/>
      <c r="I1151" s="17"/>
      <c r="J1151" s="17"/>
      <c r="K1151" s="17"/>
      <c r="L1151" s="17"/>
      <c r="M1151" s="17"/>
      <c r="N1151" s="17"/>
      <c r="O1151" s="17"/>
      <c r="P1151" s="17"/>
      <c r="Q1151" s="17"/>
      <c r="R1151" s="17"/>
      <c r="S1151" s="17"/>
      <c r="T1151" s="17"/>
      <c r="U1151" s="17"/>
      <c r="V1151" s="17"/>
      <c r="W1151" s="17"/>
      <c r="X1151" s="17"/>
      <c r="Y1151" s="17"/>
      <c r="Z1151" s="17"/>
      <c r="AA1151" s="17"/>
      <c r="AB1151" s="17"/>
      <c r="AC1151" s="17"/>
      <c r="AD1151" s="17"/>
      <c r="AE1151" s="17"/>
      <c r="AF1151" s="17"/>
      <c r="AG1151" s="17"/>
      <c r="AH1151" s="17"/>
      <c r="AI1151" s="17"/>
      <c r="AJ1151" s="17"/>
      <c r="AK1151" s="17"/>
      <c r="AL1151" s="17"/>
      <c r="AM1151" s="17"/>
      <c r="AN1151" s="17"/>
      <c r="AO1151" s="17"/>
      <c r="AP1151" s="17"/>
      <c r="AQ1151" s="17"/>
      <c r="AR1151" s="17"/>
      <c r="AS1151" s="17"/>
      <c r="AT1151" s="17"/>
      <c r="AU1151" s="17"/>
    </row>
    <row r="1152" spans="2:47" x14ac:dyDescent="0.3">
      <c r="B1152" s="6" t="s">
        <v>419</v>
      </c>
      <c r="C1152" s="17"/>
      <c r="D1152" s="17"/>
      <c r="E1152" s="17"/>
      <c r="F1152" s="17"/>
      <c r="G1152" s="17"/>
      <c r="H1152" s="17"/>
      <c r="I1152" s="17"/>
      <c r="J1152" s="17"/>
      <c r="K1152" s="17"/>
      <c r="L1152" s="17"/>
      <c r="M1152" s="17"/>
      <c r="N1152" s="17"/>
      <c r="O1152" s="17"/>
      <c r="P1152" s="17"/>
      <c r="Q1152" s="17"/>
      <c r="R1152" s="17"/>
      <c r="S1152" s="17"/>
      <c r="T1152" s="17"/>
      <c r="U1152" s="17"/>
      <c r="V1152" s="17"/>
      <c r="W1152" s="17"/>
      <c r="X1152" s="17"/>
      <c r="Y1152" s="17"/>
      <c r="Z1152" s="17"/>
      <c r="AA1152" s="17"/>
      <c r="AB1152" s="17"/>
      <c r="AC1152" s="17"/>
      <c r="AD1152" s="17"/>
      <c r="AE1152" s="17"/>
      <c r="AF1152" s="17"/>
      <c r="AG1152" s="17"/>
      <c r="AH1152" s="17"/>
      <c r="AI1152" s="17"/>
      <c r="AJ1152" s="17"/>
      <c r="AK1152" s="17"/>
      <c r="AL1152" s="17"/>
      <c r="AM1152" s="17"/>
      <c r="AN1152" s="17"/>
      <c r="AO1152" s="17"/>
      <c r="AP1152" s="17"/>
      <c r="AQ1152" s="17"/>
      <c r="AR1152" s="17"/>
      <c r="AS1152" s="17"/>
      <c r="AT1152" s="17"/>
      <c r="AU1152" s="17"/>
    </row>
    <row r="1153" spans="2:47" x14ac:dyDescent="0.3">
      <c r="B1153" s="24" t="s">
        <v>71</v>
      </c>
      <c r="C1153" s="17"/>
      <c r="D1153" s="17"/>
      <c r="E1153" s="17"/>
      <c r="F1153" s="17"/>
      <c r="G1153" s="17"/>
      <c r="H1153" s="17"/>
      <c r="I1153" s="17"/>
      <c r="J1153" s="17"/>
      <c r="K1153" s="17"/>
      <c r="L1153" s="17"/>
      <c r="M1153" s="17"/>
      <c r="N1153" s="17"/>
      <c r="O1153" s="17"/>
      <c r="P1153" s="17"/>
      <c r="Q1153" s="17"/>
      <c r="R1153" s="17"/>
      <c r="S1153" s="17"/>
      <c r="T1153" s="17"/>
      <c r="U1153" s="17"/>
      <c r="V1153" s="17"/>
      <c r="W1153" s="17"/>
      <c r="X1153" s="17"/>
      <c r="Y1153" s="17"/>
      <c r="Z1153" s="17"/>
      <c r="AA1153" s="17"/>
      <c r="AB1153" s="17"/>
      <c r="AC1153" s="17"/>
      <c r="AD1153" s="17"/>
      <c r="AE1153" s="17"/>
      <c r="AF1153" s="17"/>
      <c r="AG1153" s="17"/>
      <c r="AH1153" s="17"/>
      <c r="AI1153" s="17"/>
      <c r="AJ1153" s="17"/>
      <c r="AK1153" s="17"/>
      <c r="AL1153" s="17"/>
      <c r="AM1153" s="17"/>
      <c r="AN1153" s="17"/>
      <c r="AO1153" s="17"/>
      <c r="AP1153" s="17"/>
      <c r="AQ1153" s="17"/>
      <c r="AR1153" s="17"/>
      <c r="AS1153" s="17"/>
      <c r="AT1153" s="17"/>
      <c r="AU1153" s="17"/>
    </row>
    <row r="1154" spans="2:47" x14ac:dyDescent="0.3">
      <c r="B1154" t="s">
        <v>398</v>
      </c>
      <c r="C1154" s="17">
        <v>0.147186358077217</v>
      </c>
      <c r="D1154" s="17">
        <v>0.14153881171885899</v>
      </c>
      <c r="E1154" s="17">
        <v>0.15235174655019601</v>
      </c>
      <c r="F1154" s="17"/>
      <c r="G1154" s="17">
        <v>0.172032464341873</v>
      </c>
      <c r="H1154" s="17">
        <v>0.198464425265373</v>
      </c>
      <c r="I1154" s="17">
        <v>0.124546200246145</v>
      </c>
      <c r="J1154" s="17">
        <v>0.115796725351621</v>
      </c>
      <c r="K1154" s="17">
        <v>0.103686706584842</v>
      </c>
      <c r="L1154" s="17">
        <v>0.16207315816864101</v>
      </c>
      <c r="M1154" s="17"/>
      <c r="N1154" s="17">
        <v>0.135068190142282</v>
      </c>
      <c r="O1154" s="17">
        <v>0.15206954683505999</v>
      </c>
      <c r="P1154" s="17">
        <v>0.15116173679821299</v>
      </c>
      <c r="Q1154" s="17">
        <v>0.15123140143677299</v>
      </c>
      <c r="R1154" s="17"/>
      <c r="S1154" s="17">
        <v>0.162412441726973</v>
      </c>
      <c r="T1154" s="17">
        <v>0.130411637995895</v>
      </c>
      <c r="U1154" s="17">
        <v>0.167756558401749</v>
      </c>
      <c r="V1154" s="17">
        <v>0.14831808831707199</v>
      </c>
      <c r="W1154" s="17">
        <v>0.149365796592211</v>
      </c>
      <c r="X1154" s="17">
        <v>0.15779697853321201</v>
      </c>
      <c r="Y1154" s="17">
        <v>0.141299626011579</v>
      </c>
      <c r="Z1154" s="17">
        <v>0.105252167321393</v>
      </c>
      <c r="AA1154" s="17">
        <v>0.13225618446720999</v>
      </c>
      <c r="AB1154" s="17">
        <v>0.14296772434299301</v>
      </c>
      <c r="AC1154" s="17">
        <v>0.172766073679507</v>
      </c>
      <c r="AD1154" s="17">
        <v>0.14990142480489199</v>
      </c>
      <c r="AE1154" s="17"/>
      <c r="AF1154" s="17">
        <v>0.169433414427414</v>
      </c>
      <c r="AG1154" s="17">
        <v>0.116802927018261</v>
      </c>
      <c r="AH1154" s="17"/>
      <c r="AI1154" s="17">
        <v>0.17011053544528901</v>
      </c>
      <c r="AJ1154" s="17">
        <v>0.13574340397881299</v>
      </c>
      <c r="AK1154" s="17"/>
      <c r="AL1154" s="17">
        <v>0.170118209821703</v>
      </c>
      <c r="AM1154" s="17">
        <v>0.14187600039970899</v>
      </c>
      <c r="AN1154" s="17"/>
      <c r="AO1154" s="17">
        <v>0.16992112688303901</v>
      </c>
      <c r="AP1154" s="17">
        <v>0.14520475013602799</v>
      </c>
      <c r="AQ1154" s="17"/>
      <c r="AR1154" s="17">
        <v>0.23748218176392799</v>
      </c>
      <c r="AS1154" s="17">
        <v>0.13041443992799701</v>
      </c>
      <c r="AT1154" s="17">
        <v>8.9533770935303694E-2</v>
      </c>
      <c r="AU1154" s="17">
        <v>6.9303613165687894E-2</v>
      </c>
    </row>
    <row r="1155" spans="2:47" x14ac:dyDescent="0.3">
      <c r="B1155" t="s">
        <v>399</v>
      </c>
      <c r="C1155" s="17">
        <v>0.36437492565394702</v>
      </c>
      <c r="D1155" s="17">
        <v>0.35957873887761999</v>
      </c>
      <c r="E1155" s="17">
        <v>0.369405400939606</v>
      </c>
      <c r="F1155" s="17"/>
      <c r="G1155" s="17">
        <v>0.34965291342653898</v>
      </c>
      <c r="H1155" s="17">
        <v>0.40151973217836801</v>
      </c>
      <c r="I1155" s="17">
        <v>0.36739121876868902</v>
      </c>
      <c r="J1155" s="17">
        <v>0.34589953474098201</v>
      </c>
      <c r="K1155" s="17">
        <v>0.35972293899945901</v>
      </c>
      <c r="L1155" s="17">
        <v>0.359594397945532</v>
      </c>
      <c r="M1155" s="17"/>
      <c r="N1155" s="17">
        <v>0.38255242569009301</v>
      </c>
      <c r="O1155" s="17">
        <v>0.355258857764504</v>
      </c>
      <c r="P1155" s="17">
        <v>0.360593897170563</v>
      </c>
      <c r="Q1155" s="17">
        <v>0.35675685793567002</v>
      </c>
      <c r="R1155" s="17"/>
      <c r="S1155" s="17">
        <v>0.36666422078662397</v>
      </c>
      <c r="T1155" s="17">
        <v>0.358587469892993</v>
      </c>
      <c r="U1155" s="17">
        <v>0.29322185112849503</v>
      </c>
      <c r="V1155" s="17">
        <v>0.37647509403621299</v>
      </c>
      <c r="W1155" s="17">
        <v>0.35649557793339898</v>
      </c>
      <c r="X1155" s="17">
        <v>0.38981118049629798</v>
      </c>
      <c r="Y1155" s="17">
        <v>0.38060978234648601</v>
      </c>
      <c r="Z1155" s="17">
        <v>0.36879622824491898</v>
      </c>
      <c r="AA1155" s="17">
        <v>0.37106738367036901</v>
      </c>
      <c r="AB1155" s="17">
        <v>0.37742082139513999</v>
      </c>
      <c r="AC1155" s="17">
        <v>0.35460283014996202</v>
      </c>
      <c r="AD1155" s="17">
        <v>0.37795704514690898</v>
      </c>
      <c r="AE1155" s="17"/>
      <c r="AF1155" s="17">
        <v>0.37716664730910399</v>
      </c>
      <c r="AG1155" s="17">
        <v>0.34884214488558302</v>
      </c>
      <c r="AH1155" s="17"/>
      <c r="AI1155" s="17">
        <v>0.40740534344351897</v>
      </c>
      <c r="AJ1155" s="17">
        <v>0.34289563382613902</v>
      </c>
      <c r="AK1155" s="17"/>
      <c r="AL1155" s="17">
        <v>0.40165912548578497</v>
      </c>
      <c r="AM1155" s="17">
        <v>0.35574097672418598</v>
      </c>
      <c r="AN1155" s="17"/>
      <c r="AO1155" s="17">
        <v>0.42534131874092901</v>
      </c>
      <c r="AP1155" s="17">
        <v>0.35906097283926702</v>
      </c>
      <c r="AQ1155" s="17"/>
      <c r="AR1155" s="17">
        <v>0.43084122184685297</v>
      </c>
      <c r="AS1155" s="17">
        <v>0.37564142915188697</v>
      </c>
      <c r="AT1155" s="17">
        <v>0.32921142629303701</v>
      </c>
      <c r="AU1155" s="17">
        <v>0.251212398987046</v>
      </c>
    </row>
    <row r="1156" spans="2:47" x14ac:dyDescent="0.3">
      <c r="B1156" t="s">
        <v>400</v>
      </c>
      <c r="C1156" s="17">
        <v>0.22014005844680801</v>
      </c>
      <c r="D1156" s="17">
        <v>0.22474813206539501</v>
      </c>
      <c r="E1156" s="17">
        <v>0.21585700881498501</v>
      </c>
      <c r="F1156" s="17"/>
      <c r="G1156" s="17">
        <v>0.216668317398268</v>
      </c>
      <c r="H1156" s="17">
        <v>0.20813237564759501</v>
      </c>
      <c r="I1156" s="17">
        <v>0.24585850382550301</v>
      </c>
      <c r="J1156" s="17">
        <v>0.24031088579694301</v>
      </c>
      <c r="K1156" s="17">
        <v>0.208086505139435</v>
      </c>
      <c r="L1156" s="17">
        <v>0.202998911932215</v>
      </c>
      <c r="M1156" s="17"/>
      <c r="N1156" s="17">
        <v>0.232924105246469</v>
      </c>
      <c r="O1156" s="17">
        <v>0.23340877199277901</v>
      </c>
      <c r="P1156" s="17">
        <v>0.19770240156024099</v>
      </c>
      <c r="Q1156" s="17">
        <v>0.212710936964353</v>
      </c>
      <c r="R1156" s="17"/>
      <c r="S1156" s="17">
        <v>0.207465461752355</v>
      </c>
      <c r="T1156" s="17">
        <v>0.23290410203130499</v>
      </c>
      <c r="U1156" s="17">
        <v>0.24482350123308799</v>
      </c>
      <c r="V1156" s="17">
        <v>0.21932829385601299</v>
      </c>
      <c r="W1156" s="17">
        <v>0.21806932157123601</v>
      </c>
      <c r="X1156" s="17">
        <v>0.210223620149565</v>
      </c>
      <c r="Y1156" s="17">
        <v>0.21759287353412801</v>
      </c>
      <c r="Z1156" s="17">
        <v>0.297198783710517</v>
      </c>
      <c r="AA1156" s="17">
        <v>0.21397371093196799</v>
      </c>
      <c r="AB1156" s="17">
        <v>0.22378494465077101</v>
      </c>
      <c r="AC1156" s="17">
        <v>0.16077227233852101</v>
      </c>
      <c r="AD1156" s="17">
        <v>0.20996161967053001</v>
      </c>
      <c r="AE1156" s="17"/>
      <c r="AF1156" s="17">
        <v>0.21258055717581301</v>
      </c>
      <c r="AG1156" s="17">
        <v>0.23073611408456199</v>
      </c>
      <c r="AH1156" s="17"/>
      <c r="AI1156" s="17">
        <v>0.21058334938727599</v>
      </c>
      <c r="AJ1156" s="17">
        <v>0.224910436085411</v>
      </c>
      <c r="AK1156" s="17"/>
      <c r="AL1156" s="17">
        <v>0.19754903874402899</v>
      </c>
      <c r="AM1156" s="17">
        <v>0.225371489220829</v>
      </c>
      <c r="AN1156" s="17"/>
      <c r="AO1156" s="17">
        <v>0.21254419232381899</v>
      </c>
      <c r="AP1156" s="17">
        <v>0.220802129337349</v>
      </c>
      <c r="AQ1156" s="17"/>
      <c r="AR1156" s="17">
        <v>0.180051274750715</v>
      </c>
      <c r="AS1156" s="17">
        <v>0.25055735373136001</v>
      </c>
      <c r="AT1156" s="17">
        <v>0.24456060814400801</v>
      </c>
      <c r="AU1156" s="17">
        <v>0.21759676832858801</v>
      </c>
    </row>
    <row r="1157" spans="2:47" x14ac:dyDescent="0.3">
      <c r="B1157" t="s">
        <v>401</v>
      </c>
      <c r="C1157" s="17">
        <v>0.20081504090940799</v>
      </c>
      <c r="D1157" s="17">
        <v>0.205551584757866</v>
      </c>
      <c r="E1157" s="17">
        <v>0.195716391995259</v>
      </c>
      <c r="F1157" s="17"/>
      <c r="G1157" s="17">
        <v>0.17346121342412299</v>
      </c>
      <c r="H1157" s="17">
        <v>0.12338711288736701</v>
      </c>
      <c r="I1157" s="17">
        <v>0.183481651841159</v>
      </c>
      <c r="J1157" s="17">
        <v>0.22753147633194301</v>
      </c>
      <c r="K1157" s="17">
        <v>0.265883821589671</v>
      </c>
      <c r="L1157" s="17">
        <v>0.23066028614314199</v>
      </c>
      <c r="M1157" s="17"/>
      <c r="N1157" s="17">
        <v>0.19565073781994899</v>
      </c>
      <c r="O1157" s="17">
        <v>0.19732584451663501</v>
      </c>
      <c r="P1157" s="17">
        <v>0.20915489040225499</v>
      </c>
      <c r="Q1157" s="17">
        <v>0.20252488967847501</v>
      </c>
      <c r="R1157" s="17"/>
      <c r="S1157" s="17">
        <v>0.18154102516137099</v>
      </c>
      <c r="T1157" s="17">
        <v>0.20145804906449499</v>
      </c>
      <c r="U1157" s="17">
        <v>0.22672644081805199</v>
      </c>
      <c r="V1157" s="17">
        <v>0.20902128096751399</v>
      </c>
      <c r="W1157" s="17">
        <v>0.183656388294866</v>
      </c>
      <c r="X1157" s="17">
        <v>0.185420210408373</v>
      </c>
      <c r="Y1157" s="17">
        <v>0.17680209435563399</v>
      </c>
      <c r="Z1157" s="17">
        <v>0.19202748065321501</v>
      </c>
      <c r="AA1157" s="17">
        <v>0.209913206686896</v>
      </c>
      <c r="AB1157" s="17">
        <v>0.213186443125436</v>
      </c>
      <c r="AC1157" s="17">
        <v>0.23903602437051899</v>
      </c>
      <c r="AD1157" s="17">
        <v>0.221972148421787</v>
      </c>
      <c r="AE1157" s="17"/>
      <c r="AF1157" s="17">
        <v>0.184836878515141</v>
      </c>
      <c r="AG1157" s="17">
        <v>0.223192312658335</v>
      </c>
      <c r="AH1157" s="17"/>
      <c r="AI1157" s="17">
        <v>0.158486226279175</v>
      </c>
      <c r="AJ1157" s="17">
        <v>0.22194411677881001</v>
      </c>
      <c r="AK1157" s="17"/>
      <c r="AL1157" s="17">
        <v>0.17171028499041199</v>
      </c>
      <c r="AM1157" s="17">
        <v>0.20755486575079299</v>
      </c>
      <c r="AN1157" s="17"/>
      <c r="AO1157" s="17">
        <v>0.14628880446147499</v>
      </c>
      <c r="AP1157" s="17">
        <v>0.20556765678473099</v>
      </c>
      <c r="AQ1157" s="17"/>
      <c r="AR1157" s="17">
        <v>0.10339075440508499</v>
      </c>
      <c r="AS1157" s="17">
        <v>0.18554214186040399</v>
      </c>
      <c r="AT1157" s="17">
        <v>0.250597906206945</v>
      </c>
      <c r="AU1157" s="17">
        <v>0.36821197662390898</v>
      </c>
    </row>
    <row r="1158" spans="2:47" x14ac:dyDescent="0.3">
      <c r="B1158" t="s">
        <v>402</v>
      </c>
      <c r="C1158" s="17">
        <v>5.58030004363608E-2</v>
      </c>
      <c r="D1158" s="17">
        <v>5.7737526498138902E-2</v>
      </c>
      <c r="E1158" s="17">
        <v>5.4130324512531199E-2</v>
      </c>
      <c r="F1158" s="17"/>
      <c r="G1158" s="17">
        <v>7.2292269297025605E-2</v>
      </c>
      <c r="H1158" s="17">
        <v>5.42202175051208E-2</v>
      </c>
      <c r="I1158" s="17">
        <v>6.9828191320802299E-2</v>
      </c>
      <c r="J1158" s="17">
        <v>5.5808207585479899E-2</v>
      </c>
      <c r="K1158" s="17">
        <v>4.8173141364789299E-2</v>
      </c>
      <c r="L1158" s="17">
        <v>3.9879757407473598E-2</v>
      </c>
      <c r="M1158" s="17"/>
      <c r="N1158" s="17">
        <v>4.5139061743669003E-2</v>
      </c>
      <c r="O1158" s="17">
        <v>5.2827619644966302E-2</v>
      </c>
      <c r="P1158" s="17">
        <v>6.7047911576713595E-2</v>
      </c>
      <c r="Q1158" s="17">
        <v>6.1334239304254502E-2</v>
      </c>
      <c r="R1158" s="17"/>
      <c r="S1158" s="17">
        <v>6.6442116155752004E-2</v>
      </c>
      <c r="T1158" s="17">
        <v>6.3340701049115794E-2</v>
      </c>
      <c r="U1158" s="17">
        <v>4.6500252656629298E-2</v>
      </c>
      <c r="V1158" s="17">
        <v>4.0212411847994498E-2</v>
      </c>
      <c r="W1158" s="17">
        <v>8.0966175274170396E-2</v>
      </c>
      <c r="X1158" s="17">
        <v>5.1277678369325001E-2</v>
      </c>
      <c r="Y1158" s="17">
        <v>6.7957270088511601E-2</v>
      </c>
      <c r="Z1158" s="17">
        <v>3.67253400699546E-2</v>
      </c>
      <c r="AA1158" s="17">
        <v>6.2224843952950602E-2</v>
      </c>
      <c r="AB1158" s="17">
        <v>3.5435368408666998E-2</v>
      </c>
      <c r="AC1158" s="17">
        <v>5.4387147126148103E-2</v>
      </c>
      <c r="AD1158" s="17">
        <v>3.2812288111922203E-2</v>
      </c>
      <c r="AE1158" s="17"/>
      <c r="AF1158" s="17">
        <v>4.60022682618801E-2</v>
      </c>
      <c r="AG1158" s="17">
        <v>6.7541367695767004E-2</v>
      </c>
      <c r="AH1158" s="17"/>
      <c r="AI1158" s="17">
        <v>4.6725348905759502E-2</v>
      </c>
      <c r="AJ1158" s="17">
        <v>6.0334249175111897E-2</v>
      </c>
      <c r="AK1158" s="17"/>
      <c r="AL1158" s="17">
        <v>5.5520063322148198E-2</v>
      </c>
      <c r="AM1158" s="17">
        <v>5.5868520538856298E-2</v>
      </c>
      <c r="AN1158" s="17"/>
      <c r="AO1158" s="17">
        <v>4.59045575907387E-2</v>
      </c>
      <c r="AP1158" s="17">
        <v>5.6665768521482703E-2</v>
      </c>
      <c r="AQ1158" s="17"/>
      <c r="AR1158" s="17">
        <v>4.01151858762323E-2</v>
      </c>
      <c r="AS1158" s="17">
        <v>5.2267434955769701E-2</v>
      </c>
      <c r="AT1158" s="17">
        <v>6.7069928126617107E-2</v>
      </c>
      <c r="AU1158" s="17">
        <v>7.7838514357953401E-2</v>
      </c>
    </row>
    <row r="1159" spans="2:47" x14ac:dyDescent="0.3">
      <c r="B1159" t="s">
        <v>403</v>
      </c>
      <c r="C1159" s="17">
        <v>1.16806164762592E-2</v>
      </c>
      <c r="D1159" s="17">
        <v>1.0845206082121301E-2</v>
      </c>
      <c r="E1159" s="17">
        <v>1.2539127187422601E-2</v>
      </c>
      <c r="F1159" s="17"/>
      <c r="G1159" s="17">
        <v>1.5892822112170999E-2</v>
      </c>
      <c r="H1159" s="17">
        <v>1.4276136516175601E-2</v>
      </c>
      <c r="I1159" s="17">
        <v>8.8942339977009597E-3</v>
      </c>
      <c r="J1159" s="17">
        <v>1.4653170193030401E-2</v>
      </c>
      <c r="K1159" s="17">
        <v>1.44468863218038E-2</v>
      </c>
      <c r="L1159" s="17">
        <v>4.7934884029971498E-3</v>
      </c>
      <c r="M1159" s="17"/>
      <c r="N1159" s="17">
        <v>8.6654793575392398E-3</v>
      </c>
      <c r="O1159" s="17">
        <v>9.1093592460559005E-3</v>
      </c>
      <c r="P1159" s="17">
        <v>1.43391624920154E-2</v>
      </c>
      <c r="Q1159" s="17">
        <v>1.54416746804741E-2</v>
      </c>
      <c r="R1159" s="17"/>
      <c r="S1159" s="17">
        <v>1.5474734416924801E-2</v>
      </c>
      <c r="T1159" s="17">
        <v>1.3298039966195401E-2</v>
      </c>
      <c r="U1159" s="17">
        <v>2.0971395761987099E-2</v>
      </c>
      <c r="V1159" s="17">
        <v>6.6448309751930001E-3</v>
      </c>
      <c r="W1159" s="17">
        <v>1.1446740334117699E-2</v>
      </c>
      <c r="X1159" s="17">
        <v>5.4703320432268696E-3</v>
      </c>
      <c r="Y1159" s="17">
        <v>1.5738353663662E-2</v>
      </c>
      <c r="Z1159" s="17">
        <v>0</v>
      </c>
      <c r="AA1159" s="17">
        <v>1.0564670290606201E-2</v>
      </c>
      <c r="AB1159" s="17">
        <v>7.2046980769929101E-3</v>
      </c>
      <c r="AC1159" s="17">
        <v>1.8435652335342799E-2</v>
      </c>
      <c r="AD1159" s="17">
        <v>7.3954738439614602E-3</v>
      </c>
      <c r="AE1159" s="17"/>
      <c r="AF1159" s="17">
        <v>9.9802343106472E-3</v>
      </c>
      <c r="AG1159" s="17">
        <v>1.28851336574922E-2</v>
      </c>
      <c r="AH1159" s="17"/>
      <c r="AI1159" s="17">
        <v>6.6891965389812499E-3</v>
      </c>
      <c r="AJ1159" s="17">
        <v>1.4172160155714601E-2</v>
      </c>
      <c r="AK1159" s="17"/>
      <c r="AL1159" s="17">
        <v>3.44327763592378E-3</v>
      </c>
      <c r="AM1159" s="17">
        <v>1.35881473656272E-2</v>
      </c>
      <c r="AN1159" s="17"/>
      <c r="AO1159" s="17">
        <v>0</v>
      </c>
      <c r="AP1159" s="17">
        <v>1.26987223811413E-2</v>
      </c>
      <c r="AQ1159" s="17"/>
      <c r="AR1159" s="17">
        <v>8.1193813571859199E-3</v>
      </c>
      <c r="AS1159" s="17">
        <v>5.5772003725825898E-3</v>
      </c>
      <c r="AT1159" s="17">
        <v>1.9026360294089099E-2</v>
      </c>
      <c r="AU1159" s="17">
        <v>1.5836728536815899E-2</v>
      </c>
    </row>
    <row r="1160" spans="2:47" x14ac:dyDescent="0.3">
      <c r="C1160" s="17"/>
      <c r="D1160" s="17"/>
      <c r="E1160" s="17"/>
      <c r="F1160" s="17"/>
      <c r="G1160" s="17"/>
      <c r="H1160" s="17"/>
      <c r="I1160" s="17"/>
      <c r="J1160" s="17"/>
      <c r="K1160" s="17"/>
      <c r="L1160" s="17"/>
      <c r="M1160" s="17"/>
      <c r="N1160" s="17"/>
      <c r="O1160" s="17"/>
      <c r="P1160" s="17"/>
      <c r="Q1160" s="17"/>
      <c r="R1160" s="17"/>
      <c r="S1160" s="17"/>
      <c r="T1160" s="17"/>
      <c r="U1160" s="17"/>
      <c r="V1160" s="17"/>
      <c r="W1160" s="17"/>
      <c r="X1160" s="17"/>
      <c r="Y1160" s="17"/>
      <c r="Z1160" s="17"/>
      <c r="AA1160" s="17"/>
      <c r="AB1160" s="17"/>
      <c r="AC1160" s="17"/>
      <c r="AD1160" s="17"/>
      <c r="AE1160" s="17"/>
      <c r="AF1160" s="17"/>
      <c r="AG1160" s="17"/>
      <c r="AH1160" s="17"/>
      <c r="AI1160" s="17"/>
      <c r="AJ1160" s="17"/>
      <c r="AK1160" s="17"/>
      <c r="AL1160" s="17"/>
      <c r="AM1160" s="17"/>
      <c r="AN1160" s="17"/>
      <c r="AO1160" s="17"/>
      <c r="AP1160" s="17"/>
      <c r="AQ1160" s="17"/>
      <c r="AR1160" s="17"/>
      <c r="AS1160" s="17"/>
      <c r="AT1160" s="17"/>
      <c r="AU1160" s="17"/>
    </row>
    <row r="1161" spans="2:47" x14ac:dyDescent="0.3">
      <c r="B1161" s="6" t="s">
        <v>428</v>
      </c>
      <c r="C1161" s="17"/>
      <c r="D1161" s="17"/>
      <c r="E1161" s="17"/>
      <c r="F1161" s="17"/>
      <c r="G1161" s="17"/>
      <c r="H1161" s="17"/>
      <c r="I1161" s="17"/>
      <c r="J1161" s="17"/>
      <c r="K1161" s="17"/>
      <c r="L1161" s="17"/>
      <c r="M1161" s="17"/>
      <c r="N1161" s="17"/>
      <c r="O1161" s="17"/>
      <c r="P1161" s="17"/>
      <c r="Q1161" s="17"/>
      <c r="R1161" s="17"/>
      <c r="S1161" s="17"/>
      <c r="T1161" s="17"/>
      <c r="U1161" s="17"/>
      <c r="V1161" s="17"/>
      <c r="W1161" s="17"/>
      <c r="X1161" s="17"/>
      <c r="Y1161" s="17"/>
      <c r="Z1161" s="17"/>
      <c r="AA1161" s="17"/>
      <c r="AB1161" s="17"/>
      <c r="AC1161" s="17"/>
      <c r="AD1161" s="17"/>
      <c r="AE1161" s="17"/>
      <c r="AF1161" s="17"/>
      <c r="AG1161" s="17"/>
      <c r="AH1161" s="17"/>
      <c r="AI1161" s="17"/>
      <c r="AJ1161" s="17"/>
      <c r="AK1161" s="17"/>
      <c r="AL1161" s="17"/>
      <c r="AM1161" s="17"/>
      <c r="AN1161" s="17"/>
      <c r="AO1161" s="17"/>
      <c r="AP1161" s="17"/>
      <c r="AQ1161" s="17"/>
      <c r="AR1161" s="17"/>
      <c r="AS1161" s="17"/>
      <c r="AT1161" s="17"/>
      <c r="AU1161" s="17"/>
    </row>
    <row r="1162" spans="2:47" x14ac:dyDescent="0.3">
      <c r="B1162" s="24" t="s">
        <v>71</v>
      </c>
      <c r="C1162" s="17"/>
      <c r="D1162" s="17"/>
      <c r="E1162" s="17"/>
      <c r="F1162" s="17"/>
      <c r="G1162" s="17"/>
      <c r="H1162" s="17"/>
      <c r="I1162" s="17"/>
      <c r="J1162" s="17"/>
      <c r="K1162" s="17"/>
      <c r="L1162" s="17"/>
      <c r="M1162" s="17"/>
      <c r="N1162" s="17"/>
      <c r="O1162" s="17"/>
      <c r="P1162" s="17"/>
      <c r="Q1162" s="17"/>
      <c r="R1162" s="17"/>
      <c r="S1162" s="17"/>
      <c r="T1162" s="17"/>
      <c r="U1162" s="17"/>
      <c r="V1162" s="17"/>
      <c r="W1162" s="17"/>
      <c r="X1162" s="17"/>
      <c r="Y1162" s="17"/>
      <c r="Z1162" s="17"/>
      <c r="AA1162" s="17"/>
      <c r="AB1162" s="17"/>
      <c r="AC1162" s="17"/>
      <c r="AD1162" s="17"/>
      <c r="AE1162" s="17"/>
      <c r="AF1162" s="17"/>
      <c r="AG1162" s="17"/>
      <c r="AH1162" s="17"/>
      <c r="AI1162" s="17"/>
      <c r="AJ1162" s="17"/>
      <c r="AK1162" s="17"/>
      <c r="AL1162" s="17"/>
      <c r="AM1162" s="17"/>
      <c r="AN1162" s="17"/>
      <c r="AO1162" s="17"/>
      <c r="AP1162" s="17"/>
      <c r="AQ1162" s="17"/>
      <c r="AR1162" s="17"/>
      <c r="AS1162" s="17"/>
      <c r="AT1162" s="17"/>
      <c r="AU1162" s="17"/>
    </row>
    <row r="1163" spans="2:47" x14ac:dyDescent="0.3">
      <c r="B1163" t="s">
        <v>420</v>
      </c>
      <c r="C1163" s="17">
        <v>0.49821820447527698</v>
      </c>
      <c r="D1163" s="17">
        <v>0.43564841400233401</v>
      </c>
      <c r="E1163" s="17">
        <v>0.55907224653128296</v>
      </c>
      <c r="F1163" s="17"/>
      <c r="G1163" s="17">
        <v>0.41339822132420501</v>
      </c>
      <c r="H1163" s="17">
        <v>0.55791966469137899</v>
      </c>
      <c r="I1163" s="17">
        <v>0.49427532920848599</v>
      </c>
      <c r="J1163" s="17">
        <v>0.54689796811126001</v>
      </c>
      <c r="K1163" s="17">
        <v>0.48047980651204603</v>
      </c>
      <c r="L1163" s="17">
        <v>0.48150567730905403</v>
      </c>
      <c r="M1163" s="17"/>
      <c r="N1163" s="17">
        <v>0.52427465721269495</v>
      </c>
      <c r="O1163" s="17">
        <v>0.51654642195189704</v>
      </c>
      <c r="P1163" s="17">
        <v>0.493657592813044</v>
      </c>
      <c r="Q1163" s="17">
        <v>0.45715528920901</v>
      </c>
      <c r="R1163" s="17"/>
      <c r="S1163" s="17">
        <v>0.46398575003209802</v>
      </c>
      <c r="T1163" s="17">
        <v>0.51115282531316497</v>
      </c>
      <c r="U1163" s="17">
        <v>0.488558135821762</v>
      </c>
      <c r="V1163" s="17">
        <v>0.52521856794523702</v>
      </c>
      <c r="W1163" s="17">
        <v>0.50921823466465099</v>
      </c>
      <c r="X1163" s="17">
        <v>0.493952974211469</v>
      </c>
      <c r="Y1163" s="17">
        <v>0.465159739473755</v>
      </c>
      <c r="Z1163" s="17">
        <v>0.49239540683488803</v>
      </c>
      <c r="AA1163" s="17">
        <v>0.52366135469698405</v>
      </c>
      <c r="AB1163" s="17">
        <v>0.50171223171248103</v>
      </c>
      <c r="AC1163" s="17">
        <v>0.51478484021300297</v>
      </c>
      <c r="AD1163" s="17">
        <v>0.498488782313525</v>
      </c>
      <c r="AE1163" s="17"/>
      <c r="AF1163" s="17">
        <v>0.53979432830614005</v>
      </c>
      <c r="AG1163" s="17">
        <v>0.44597004673809199</v>
      </c>
      <c r="AH1163" s="17"/>
      <c r="AI1163" s="17">
        <v>0.56646736358039396</v>
      </c>
      <c r="AJ1163" s="17">
        <v>0.46415059182531199</v>
      </c>
      <c r="AK1163" s="17"/>
      <c r="AL1163" s="17">
        <v>0.55728988913643496</v>
      </c>
      <c r="AM1163" s="17">
        <v>0.48453890035021202</v>
      </c>
      <c r="AN1163" s="17"/>
      <c r="AO1163" s="17">
        <v>0.58271688203709904</v>
      </c>
      <c r="AP1163" s="17">
        <v>0.490853130657875</v>
      </c>
      <c r="AQ1163" s="17"/>
      <c r="AR1163" s="17">
        <v>0.59849145915559698</v>
      </c>
      <c r="AS1163" s="17">
        <v>0.50268988213196197</v>
      </c>
      <c r="AT1163" s="17">
        <v>0.505390041396794</v>
      </c>
      <c r="AU1163" s="17">
        <v>0.22358546342045399</v>
      </c>
    </row>
    <row r="1164" spans="2:47" x14ac:dyDescent="0.3">
      <c r="B1164" t="s">
        <v>421</v>
      </c>
      <c r="C1164" s="17">
        <v>0.31586306393225499</v>
      </c>
      <c r="D1164" s="17">
        <v>0.29329947084213798</v>
      </c>
      <c r="E1164" s="17">
        <v>0.33772886128973401</v>
      </c>
      <c r="F1164" s="17"/>
      <c r="G1164" s="17">
        <v>0.31261053666969901</v>
      </c>
      <c r="H1164" s="17">
        <v>0.32780576698671499</v>
      </c>
      <c r="I1164" s="17">
        <v>0.34614150242904901</v>
      </c>
      <c r="J1164" s="17">
        <v>0.32365074110009401</v>
      </c>
      <c r="K1164" s="17">
        <v>0.30276195164210101</v>
      </c>
      <c r="L1164" s="17">
        <v>0.28616444177878497</v>
      </c>
      <c r="M1164" s="17"/>
      <c r="N1164" s="17">
        <v>0.342319563875918</v>
      </c>
      <c r="O1164" s="17">
        <v>0.30427675336955501</v>
      </c>
      <c r="P1164" s="17">
        <v>0.324931285502428</v>
      </c>
      <c r="Q1164" s="17">
        <v>0.29317091177688098</v>
      </c>
      <c r="R1164" s="17"/>
      <c r="S1164" s="17">
        <v>0.32989474535388702</v>
      </c>
      <c r="T1164" s="17">
        <v>0.31484157610979602</v>
      </c>
      <c r="U1164" s="17">
        <v>0.28625900783974501</v>
      </c>
      <c r="V1164" s="17">
        <v>0.31264899380529798</v>
      </c>
      <c r="W1164" s="17">
        <v>0.25476751973198403</v>
      </c>
      <c r="X1164" s="17">
        <v>0.32033391042225001</v>
      </c>
      <c r="Y1164" s="17">
        <v>0.29449455174592998</v>
      </c>
      <c r="Z1164" s="17">
        <v>0.36129482706182497</v>
      </c>
      <c r="AA1164" s="17">
        <v>0.31329946309908002</v>
      </c>
      <c r="AB1164" s="17">
        <v>0.36549916592432602</v>
      </c>
      <c r="AC1164" s="17">
        <v>0.27596471859650201</v>
      </c>
      <c r="AD1164" s="17">
        <v>0.39612425430166698</v>
      </c>
      <c r="AE1164" s="17"/>
      <c r="AF1164" s="17">
        <v>0.35722446074376202</v>
      </c>
      <c r="AG1164" s="17">
        <v>0.26249755049776002</v>
      </c>
      <c r="AH1164" s="17"/>
      <c r="AI1164" s="17">
        <v>0.37063060990824598</v>
      </c>
      <c r="AJ1164" s="17">
        <v>0.28852500487682398</v>
      </c>
      <c r="AK1164" s="17"/>
      <c r="AL1164" s="17">
        <v>0.37016533119716</v>
      </c>
      <c r="AM1164" s="17">
        <v>0.30328821977708798</v>
      </c>
      <c r="AN1164" s="17"/>
      <c r="AO1164" s="17">
        <v>0.38711729462761701</v>
      </c>
      <c r="AP1164" s="17">
        <v>0.30965240260575499</v>
      </c>
      <c r="AQ1164" s="17"/>
      <c r="AR1164" s="17">
        <v>0.43280346072152698</v>
      </c>
      <c r="AS1164" s="17">
        <v>0.30682361001234199</v>
      </c>
      <c r="AT1164" s="17">
        <v>0.264612415079436</v>
      </c>
      <c r="AU1164" s="17">
        <v>0.144362338167279</v>
      </c>
    </row>
    <row r="1165" spans="2:47" x14ac:dyDescent="0.3">
      <c r="B1165" t="s">
        <v>422</v>
      </c>
      <c r="C1165" s="17">
        <v>0.257847723075813</v>
      </c>
      <c r="D1165" s="17">
        <v>0.24312306452240201</v>
      </c>
      <c r="E1165" s="17">
        <v>0.27317734111645098</v>
      </c>
      <c r="F1165" s="17"/>
      <c r="G1165" s="17">
        <v>0.206366258905781</v>
      </c>
      <c r="H1165" s="17">
        <v>0.20897235644063</v>
      </c>
      <c r="I1165" s="17">
        <v>0.23186046564280199</v>
      </c>
      <c r="J1165" s="17">
        <v>0.25913379138758202</v>
      </c>
      <c r="K1165" s="17">
        <v>0.285176493898744</v>
      </c>
      <c r="L1165" s="17">
        <v>0.33336916970525199</v>
      </c>
      <c r="M1165" s="17"/>
      <c r="N1165" s="17">
        <v>0.301528359664884</v>
      </c>
      <c r="O1165" s="17">
        <v>0.26334235482095603</v>
      </c>
      <c r="P1165" s="17">
        <v>0.226319075662093</v>
      </c>
      <c r="Q1165" s="17">
        <v>0.23459695206621201</v>
      </c>
      <c r="R1165" s="17"/>
      <c r="S1165" s="17">
        <v>0.25376452442832897</v>
      </c>
      <c r="T1165" s="17">
        <v>0.29715813416099002</v>
      </c>
      <c r="U1165" s="17">
        <v>0.27606567386105402</v>
      </c>
      <c r="V1165" s="17">
        <v>0.307228453387624</v>
      </c>
      <c r="W1165" s="17">
        <v>0.23667876845129299</v>
      </c>
      <c r="X1165" s="17">
        <v>0.25402508590838302</v>
      </c>
      <c r="Y1165" s="17">
        <v>0.247246621235167</v>
      </c>
      <c r="Z1165" s="17">
        <v>0.30382072932661103</v>
      </c>
      <c r="AA1165" s="17">
        <v>0.21078954517552601</v>
      </c>
      <c r="AB1165" s="17">
        <v>0.21175544681147801</v>
      </c>
      <c r="AC1165" s="17">
        <v>0.266439516134725</v>
      </c>
      <c r="AD1165" s="17">
        <v>0.23400174812235899</v>
      </c>
      <c r="AE1165" s="17"/>
      <c r="AF1165" s="17">
        <v>0.27794818061779503</v>
      </c>
      <c r="AG1165" s="17">
        <v>0.23124993003489999</v>
      </c>
      <c r="AH1165" s="17"/>
      <c r="AI1165" s="17">
        <v>0.27711913515063802</v>
      </c>
      <c r="AJ1165" s="17">
        <v>0.24822810269672799</v>
      </c>
      <c r="AK1165" s="17"/>
      <c r="AL1165" s="17">
        <v>0.26850301966346202</v>
      </c>
      <c r="AM1165" s="17">
        <v>0.255380262677463</v>
      </c>
      <c r="AN1165" s="17"/>
      <c r="AO1165" s="17">
        <v>0.28872753054788602</v>
      </c>
      <c r="AP1165" s="17">
        <v>0.255156177266323</v>
      </c>
      <c r="AQ1165" s="17"/>
      <c r="AR1165" s="17">
        <v>0.30697807124222098</v>
      </c>
      <c r="AS1165" s="17">
        <v>0.30161818874540203</v>
      </c>
      <c r="AT1165" s="17">
        <v>0.216254888937642</v>
      </c>
      <c r="AU1165" s="17">
        <v>0.145655256839235</v>
      </c>
    </row>
    <row r="1166" spans="2:47" x14ac:dyDescent="0.3">
      <c r="B1166" t="s">
        <v>423</v>
      </c>
      <c r="C1166" s="17">
        <v>0.24335440684169701</v>
      </c>
      <c r="D1166" s="17">
        <v>0.33390611486153499</v>
      </c>
      <c r="E1166" s="17">
        <v>0.15550744347995499</v>
      </c>
      <c r="F1166" s="17"/>
      <c r="G1166" s="17">
        <v>0.24056462170488599</v>
      </c>
      <c r="H1166" s="17">
        <v>0.26613393343916403</v>
      </c>
      <c r="I1166" s="17">
        <v>0.26935902561246999</v>
      </c>
      <c r="J1166" s="17">
        <v>0.24929881035017601</v>
      </c>
      <c r="K1166" s="17">
        <v>0.244644304992336</v>
      </c>
      <c r="L1166" s="17">
        <v>0.19989254437138501</v>
      </c>
      <c r="M1166" s="17"/>
      <c r="N1166" s="17">
        <v>0.300107085007014</v>
      </c>
      <c r="O1166" s="17">
        <v>0.23027125115566099</v>
      </c>
      <c r="P1166" s="17">
        <v>0.25774081867773002</v>
      </c>
      <c r="Q1166" s="17">
        <v>0.18389892614675299</v>
      </c>
      <c r="R1166" s="17"/>
      <c r="S1166" s="17">
        <v>0.27102987610472101</v>
      </c>
      <c r="T1166" s="17">
        <v>0.20439179573137201</v>
      </c>
      <c r="U1166" s="17">
        <v>0.25316608272868002</v>
      </c>
      <c r="V1166" s="17">
        <v>0.25302480497575103</v>
      </c>
      <c r="W1166" s="17">
        <v>0.21451442360887499</v>
      </c>
      <c r="X1166" s="17">
        <v>0.240552238556723</v>
      </c>
      <c r="Y1166" s="17">
        <v>0.236921330830166</v>
      </c>
      <c r="Z1166" s="17">
        <v>0.25683445601226301</v>
      </c>
      <c r="AA1166" s="17">
        <v>0.24169729273210599</v>
      </c>
      <c r="AB1166" s="17">
        <v>0.25415636991033103</v>
      </c>
      <c r="AC1166" s="17">
        <v>0.247923180890147</v>
      </c>
      <c r="AD1166" s="17">
        <v>0.26892964017419302</v>
      </c>
      <c r="AE1166" s="17"/>
      <c r="AF1166" s="17">
        <v>0.25533301593868901</v>
      </c>
      <c r="AG1166" s="17">
        <v>0.228950909708594</v>
      </c>
      <c r="AH1166" s="17"/>
      <c r="AI1166" s="17">
        <v>0.30996702676395699</v>
      </c>
      <c r="AJ1166" s="17">
        <v>0.210103697779982</v>
      </c>
      <c r="AK1166" s="17"/>
      <c r="AL1166" s="17">
        <v>0.30156860664846802</v>
      </c>
      <c r="AM1166" s="17">
        <v>0.22987367156011501</v>
      </c>
      <c r="AN1166" s="17"/>
      <c r="AO1166" s="17">
        <v>0.33759333198862901</v>
      </c>
      <c r="AP1166" s="17">
        <v>0.23514035355462601</v>
      </c>
      <c r="AQ1166" s="17"/>
      <c r="AR1166" s="17">
        <v>0.32440149782879302</v>
      </c>
      <c r="AS1166" s="17">
        <v>0.24994339063437301</v>
      </c>
      <c r="AT1166" s="17">
        <v>0.18501999154156401</v>
      </c>
      <c r="AU1166" s="17">
        <v>0.14989210324903399</v>
      </c>
    </row>
    <row r="1167" spans="2:47" x14ac:dyDescent="0.3">
      <c r="B1167" t="s">
        <v>424</v>
      </c>
      <c r="C1167" s="17">
        <v>0.144070248659666</v>
      </c>
      <c r="D1167" s="17">
        <v>0.15519074849905501</v>
      </c>
      <c r="E1167" s="17">
        <v>0.133389056986017</v>
      </c>
      <c r="F1167" s="17"/>
      <c r="G1167" s="17">
        <v>0.245108303957257</v>
      </c>
      <c r="H1167" s="17">
        <v>0.22292805915481401</v>
      </c>
      <c r="I1167" s="17">
        <v>0.162369788424156</v>
      </c>
      <c r="J1167" s="17">
        <v>0.110055992300171</v>
      </c>
      <c r="K1167" s="17">
        <v>9.6093673217180001E-2</v>
      </c>
      <c r="L1167" s="17">
        <v>5.8012969979054703E-2</v>
      </c>
      <c r="M1167" s="17"/>
      <c r="N1167" s="17">
        <v>0.184731702540048</v>
      </c>
      <c r="O1167" s="17">
        <v>0.12534227122337799</v>
      </c>
      <c r="P1167" s="17">
        <v>0.15124158437689</v>
      </c>
      <c r="Q1167" s="17">
        <v>0.113407218546613</v>
      </c>
      <c r="R1167" s="17"/>
      <c r="S1167" s="17">
        <v>0.24032560711999301</v>
      </c>
      <c r="T1167" s="17">
        <v>0.10983765213758601</v>
      </c>
      <c r="U1167" s="17">
        <v>0.111192103382177</v>
      </c>
      <c r="V1167" s="17">
        <v>0.13470356521891599</v>
      </c>
      <c r="W1167" s="17">
        <v>0.15398293179466299</v>
      </c>
      <c r="X1167" s="17">
        <v>0.15146545158049299</v>
      </c>
      <c r="Y1167" s="17">
        <v>0.104593151970232</v>
      </c>
      <c r="Z1167" s="17">
        <v>0.17432598189020801</v>
      </c>
      <c r="AA1167" s="17">
        <v>0.122495430524659</v>
      </c>
      <c r="AB1167" s="17">
        <v>0.14177678016006501</v>
      </c>
      <c r="AC1167" s="17">
        <v>0.108137732073503</v>
      </c>
      <c r="AD1167" s="17">
        <v>0.12495321633820899</v>
      </c>
      <c r="AE1167" s="17"/>
      <c r="AF1167" s="17">
        <v>0.134892734601093</v>
      </c>
      <c r="AG1167" s="17">
        <v>0.156522944907419</v>
      </c>
      <c r="AH1167" s="17"/>
      <c r="AI1167" s="17">
        <v>0.181672150550137</v>
      </c>
      <c r="AJ1167" s="17">
        <v>0.12530068365252001</v>
      </c>
      <c r="AK1167" s="17"/>
      <c r="AL1167" s="17">
        <v>0.163302040869089</v>
      </c>
      <c r="AM1167" s="17">
        <v>0.13961671841058301</v>
      </c>
      <c r="AN1167" s="17"/>
      <c r="AO1167" s="17">
        <v>0.17659983380111299</v>
      </c>
      <c r="AP1167" s="17">
        <v>0.14123490492732299</v>
      </c>
      <c r="AQ1167" s="17"/>
      <c r="AR1167" s="17">
        <v>0.274470678519599</v>
      </c>
      <c r="AS1167" s="17">
        <v>8.7197775046944898E-2</v>
      </c>
      <c r="AT1167" s="17">
        <v>8.4664344505369707E-2</v>
      </c>
      <c r="AU1167" s="17">
        <v>3.8137466009246099E-2</v>
      </c>
    </row>
    <row r="1168" spans="2:47" x14ac:dyDescent="0.3">
      <c r="B1168" t="s">
        <v>425</v>
      </c>
      <c r="C1168" s="17">
        <v>0.132058831774825</v>
      </c>
      <c r="D1168" s="17">
        <v>0.14572878710946999</v>
      </c>
      <c r="E1168" s="17">
        <v>0.118847645428901</v>
      </c>
      <c r="F1168" s="17"/>
      <c r="G1168" s="17">
        <v>0.29608563847832697</v>
      </c>
      <c r="H1168" s="17">
        <v>0.25130824198005902</v>
      </c>
      <c r="I1168" s="17">
        <v>0.14642425397645401</v>
      </c>
      <c r="J1168" s="17">
        <v>5.9516868642773703E-2</v>
      </c>
      <c r="K1168" s="17">
        <v>6.13761135096004E-2</v>
      </c>
      <c r="L1168" s="17">
        <v>2.1156431897671302E-2</v>
      </c>
      <c r="M1168" s="17"/>
      <c r="N1168" s="17">
        <v>0.16734147510147701</v>
      </c>
      <c r="O1168" s="17">
        <v>0.11198663208866901</v>
      </c>
      <c r="P1168" s="17">
        <v>0.14479992718319401</v>
      </c>
      <c r="Q1168" s="17">
        <v>0.10353131714519399</v>
      </c>
      <c r="R1168" s="17"/>
      <c r="S1168" s="17">
        <v>0.25787410701945801</v>
      </c>
      <c r="T1168" s="17">
        <v>8.8810999334916804E-2</v>
      </c>
      <c r="U1168" s="17">
        <v>7.4407834904093501E-2</v>
      </c>
      <c r="V1168" s="17">
        <v>0.112100453408342</v>
      </c>
      <c r="W1168" s="17">
        <v>0.15210626206151601</v>
      </c>
      <c r="X1168" s="17">
        <v>0.14345632430084801</v>
      </c>
      <c r="Y1168" s="17">
        <v>8.4284983106530903E-2</v>
      </c>
      <c r="Z1168" s="17">
        <v>0.182714614036604</v>
      </c>
      <c r="AA1168" s="17">
        <v>0.122627686083451</v>
      </c>
      <c r="AB1168" s="17">
        <v>0.115301505984219</v>
      </c>
      <c r="AC1168" s="17">
        <v>7.9579820809801499E-2</v>
      </c>
      <c r="AD1168" s="17">
        <v>9.7854036273994194E-2</v>
      </c>
      <c r="AE1168" s="17"/>
      <c r="AF1168" s="17">
        <v>0.13142160109759801</v>
      </c>
      <c r="AG1168" s="17">
        <v>0.133518935443107</v>
      </c>
      <c r="AH1168" s="17"/>
      <c r="AI1168" s="17">
        <v>0.17672810953766099</v>
      </c>
      <c r="AJ1168" s="17">
        <v>0.10976147790070399</v>
      </c>
      <c r="AK1168" s="17"/>
      <c r="AL1168" s="17">
        <v>0.15769835101444199</v>
      </c>
      <c r="AM1168" s="17">
        <v>0.126121456138579</v>
      </c>
      <c r="AN1168" s="17"/>
      <c r="AO1168" s="17">
        <v>0.16591826449365499</v>
      </c>
      <c r="AP1168" s="17">
        <v>0.129107575866623</v>
      </c>
      <c r="AQ1168" s="17"/>
      <c r="AR1168" s="17">
        <v>0.26109639186035299</v>
      </c>
      <c r="AS1168" s="17">
        <v>7.8372034888468806E-2</v>
      </c>
      <c r="AT1168" s="17">
        <v>6.5026170624173901E-2</v>
      </c>
      <c r="AU1168" s="17">
        <v>3.99558988199551E-2</v>
      </c>
    </row>
    <row r="1169" spans="2:47" x14ac:dyDescent="0.3">
      <c r="B1169" t="s">
        <v>426</v>
      </c>
      <c r="C1169" s="17">
        <v>8.6466325926123605E-2</v>
      </c>
      <c r="D1169" s="17">
        <v>9.4014042003880402E-2</v>
      </c>
      <c r="E1169" s="17">
        <v>7.8416666713526401E-2</v>
      </c>
      <c r="F1169" s="17"/>
      <c r="G1169" s="17">
        <v>0.18018959003771201</v>
      </c>
      <c r="H1169" s="17">
        <v>0.146909567876465</v>
      </c>
      <c r="I1169" s="17">
        <v>9.3285464201583304E-2</v>
      </c>
      <c r="J1169" s="17">
        <v>6.7184582216155406E-2</v>
      </c>
      <c r="K1169" s="17">
        <v>3.8838216982264299E-2</v>
      </c>
      <c r="L1169" s="17">
        <v>1.7357233231563199E-2</v>
      </c>
      <c r="M1169" s="17"/>
      <c r="N1169" s="17">
        <v>0.104756984714093</v>
      </c>
      <c r="O1169" s="17">
        <v>7.1022432292915202E-2</v>
      </c>
      <c r="P1169" s="17">
        <v>9.80984649724327E-2</v>
      </c>
      <c r="Q1169" s="17">
        <v>7.1795680734587697E-2</v>
      </c>
      <c r="R1169" s="17"/>
      <c r="S1169" s="17">
        <v>0.14336722417501499</v>
      </c>
      <c r="T1169" s="17">
        <v>4.8645269536446198E-2</v>
      </c>
      <c r="U1169" s="17">
        <v>5.07645231927406E-2</v>
      </c>
      <c r="V1169" s="17">
        <v>9.3488956274420901E-2</v>
      </c>
      <c r="W1169" s="17">
        <v>0.10060519312596999</v>
      </c>
      <c r="X1169" s="17">
        <v>9.2090129954766106E-2</v>
      </c>
      <c r="Y1169" s="17">
        <v>7.7423144466164606E-2</v>
      </c>
      <c r="Z1169" s="17">
        <v>0.121507307879872</v>
      </c>
      <c r="AA1169" s="17">
        <v>9.0904934895858297E-2</v>
      </c>
      <c r="AB1169" s="17">
        <v>5.8637787741575798E-2</v>
      </c>
      <c r="AC1169" s="17">
        <v>7.1155228111952601E-2</v>
      </c>
      <c r="AD1169" s="17">
        <v>7.9610069674767095E-2</v>
      </c>
      <c r="AE1169" s="17"/>
      <c r="AF1169" s="17">
        <v>8.12444193808423E-2</v>
      </c>
      <c r="AG1169" s="17">
        <v>9.41071945531919E-2</v>
      </c>
      <c r="AH1169" s="17"/>
      <c r="AI1169" s="17">
        <v>9.9490443807107698E-2</v>
      </c>
      <c r="AJ1169" s="17">
        <v>7.9965138088871707E-2</v>
      </c>
      <c r="AK1169" s="17"/>
      <c r="AL1169" s="17">
        <v>9.1636781653470695E-2</v>
      </c>
      <c r="AM1169" s="17">
        <v>8.5268997006772901E-2</v>
      </c>
      <c r="AN1169" s="17"/>
      <c r="AO1169" s="17">
        <v>0.101790205034776</v>
      </c>
      <c r="AP1169" s="17">
        <v>8.5130665960065396E-2</v>
      </c>
      <c r="AQ1169" s="17"/>
      <c r="AR1169" s="17">
        <v>0.154037453068578</v>
      </c>
      <c r="AS1169" s="17">
        <v>4.8496819050378101E-2</v>
      </c>
      <c r="AT1169" s="17">
        <v>6.4274046028190798E-2</v>
      </c>
      <c r="AU1169" s="17">
        <v>2.8313365438506499E-2</v>
      </c>
    </row>
    <row r="1170" spans="2:47" x14ac:dyDescent="0.3">
      <c r="B1170" t="s">
        <v>427</v>
      </c>
      <c r="C1170" s="17">
        <v>6.1201278834597098E-2</v>
      </c>
      <c r="D1170" s="17">
        <v>6.8983097815637703E-2</v>
      </c>
      <c r="E1170" s="17">
        <v>5.3220680812428603E-2</v>
      </c>
      <c r="F1170" s="17"/>
      <c r="G1170" s="17">
        <v>8.34463228774978E-2</v>
      </c>
      <c r="H1170" s="17">
        <v>0.14106351385910901</v>
      </c>
      <c r="I1170" s="17">
        <v>8.6226554655496696E-2</v>
      </c>
      <c r="J1170" s="17">
        <v>3.6629857606179102E-2</v>
      </c>
      <c r="K1170" s="17">
        <v>1.5861168588106E-2</v>
      </c>
      <c r="L1170" s="17">
        <v>1.15683663157711E-2</v>
      </c>
      <c r="M1170" s="17"/>
      <c r="N1170" s="17">
        <v>8.4196599750666401E-2</v>
      </c>
      <c r="O1170" s="17">
        <v>4.4462626846927297E-2</v>
      </c>
      <c r="P1170" s="17">
        <v>6.4421866451184501E-2</v>
      </c>
      <c r="Q1170" s="17">
        <v>5.0906375322626499E-2</v>
      </c>
      <c r="R1170" s="17"/>
      <c r="S1170" s="17">
        <v>0.136502740958408</v>
      </c>
      <c r="T1170" s="17">
        <v>3.9133075300993497E-2</v>
      </c>
      <c r="U1170" s="17">
        <v>4.1161441477953101E-2</v>
      </c>
      <c r="V1170" s="17">
        <v>6.3255885350555693E-2</v>
      </c>
      <c r="W1170" s="17">
        <v>3.9139072080167703E-2</v>
      </c>
      <c r="X1170" s="17">
        <v>7.3350902621639694E-2</v>
      </c>
      <c r="Y1170" s="17">
        <v>4.3286264529745599E-2</v>
      </c>
      <c r="Z1170" s="17">
        <v>5.6746080079099197E-2</v>
      </c>
      <c r="AA1170" s="17">
        <v>5.9337664239044401E-2</v>
      </c>
      <c r="AB1170" s="17">
        <v>3.37750440527202E-2</v>
      </c>
      <c r="AC1170" s="17">
        <v>3.9046067442388199E-2</v>
      </c>
      <c r="AD1170" s="17">
        <v>4.7704898689733301E-2</v>
      </c>
      <c r="AE1170" s="17"/>
      <c r="AF1170" s="17">
        <v>7.3255644807504294E-2</v>
      </c>
      <c r="AG1170" s="17">
        <v>4.5677116893826801E-2</v>
      </c>
      <c r="AH1170" s="17"/>
      <c r="AI1170" s="17">
        <v>7.4236960774141006E-2</v>
      </c>
      <c r="AJ1170" s="17">
        <v>5.4694318620471499E-2</v>
      </c>
      <c r="AK1170" s="17"/>
      <c r="AL1170" s="17">
        <v>6.1753328136302403E-2</v>
      </c>
      <c r="AM1170" s="17">
        <v>6.10734400852306E-2</v>
      </c>
      <c r="AN1170" s="17"/>
      <c r="AO1170" s="17">
        <v>9.1642096993330494E-2</v>
      </c>
      <c r="AP1170" s="17">
        <v>5.8547996212071199E-2</v>
      </c>
      <c r="AQ1170" s="17"/>
      <c r="AR1170" s="17">
        <v>0.126139526059979</v>
      </c>
      <c r="AS1170" s="17">
        <v>2.6355037077424402E-2</v>
      </c>
      <c r="AT1170" s="17">
        <v>2.7398256328653899E-2</v>
      </c>
      <c r="AU1170" s="17">
        <v>2.84790737577304E-2</v>
      </c>
    </row>
    <row r="1171" spans="2:47" x14ac:dyDescent="0.3">
      <c r="B1171" t="s">
        <v>155</v>
      </c>
      <c r="C1171" s="17">
        <v>3.5192778884781901E-2</v>
      </c>
      <c r="D1171" s="17">
        <v>2.72185871569194E-2</v>
      </c>
      <c r="E1171" s="17">
        <v>4.3097055551182498E-2</v>
      </c>
      <c r="F1171" s="17"/>
      <c r="G1171" s="17">
        <v>4.3342307658034401E-2</v>
      </c>
      <c r="H1171" s="17">
        <v>3.5887286550317303E-2</v>
      </c>
      <c r="I1171" s="17">
        <v>2.8695843644223801E-2</v>
      </c>
      <c r="J1171" s="17">
        <v>3.5930868609196198E-2</v>
      </c>
      <c r="K1171" s="17">
        <v>2.7564961771338201E-2</v>
      </c>
      <c r="L1171" s="17">
        <v>3.9025511695121702E-2</v>
      </c>
      <c r="M1171" s="17"/>
      <c r="N1171" s="17">
        <v>2.08752059221975E-2</v>
      </c>
      <c r="O1171" s="17">
        <v>3.7351198567352001E-2</v>
      </c>
      <c r="P1171" s="17">
        <v>3.7452622363938301E-2</v>
      </c>
      <c r="Q1171" s="17">
        <v>4.3884412960090602E-2</v>
      </c>
      <c r="R1171" s="17"/>
      <c r="S1171" s="17">
        <v>3.2950874010846801E-2</v>
      </c>
      <c r="T1171" s="17">
        <v>3.2106800340876901E-2</v>
      </c>
      <c r="U1171" s="17">
        <v>4.1174755279589498E-2</v>
      </c>
      <c r="V1171" s="17">
        <v>4.54304235854881E-2</v>
      </c>
      <c r="W1171" s="17">
        <v>4.39467147158163E-2</v>
      </c>
      <c r="X1171" s="17">
        <v>3.57314431303326E-2</v>
      </c>
      <c r="Y1171" s="17">
        <v>5.0152377830147997E-2</v>
      </c>
      <c r="Z1171" s="17">
        <v>1.7470934234594799E-2</v>
      </c>
      <c r="AA1171" s="17">
        <v>3.6113224121375798E-2</v>
      </c>
      <c r="AB1171" s="17">
        <v>1.38937072044554E-2</v>
      </c>
      <c r="AC1171" s="17">
        <v>3.6937348458366298E-2</v>
      </c>
      <c r="AD1171" s="17">
        <v>3.15684789340442E-2</v>
      </c>
      <c r="AE1171" s="17"/>
      <c r="AF1171" s="17">
        <v>3.0291895755590499E-2</v>
      </c>
      <c r="AG1171" s="17">
        <v>4.0356045306304697E-2</v>
      </c>
      <c r="AH1171" s="17"/>
      <c r="AI1171" s="17">
        <v>3.10453862606467E-2</v>
      </c>
      <c r="AJ1171" s="17">
        <v>3.7263013408972097E-2</v>
      </c>
      <c r="AK1171" s="17"/>
      <c r="AL1171" s="17">
        <v>3.3498039291377402E-2</v>
      </c>
      <c r="AM1171" s="17">
        <v>3.5585231858553501E-2</v>
      </c>
      <c r="AN1171" s="17"/>
      <c r="AO1171" s="17">
        <v>3.0197039021033899E-2</v>
      </c>
      <c r="AP1171" s="17">
        <v>3.5628217567737902E-2</v>
      </c>
      <c r="AQ1171" s="17"/>
      <c r="AR1171" s="17">
        <v>1.8092393092790801E-2</v>
      </c>
      <c r="AS1171" s="17">
        <v>4.1824548145078702E-2</v>
      </c>
      <c r="AT1171" s="17">
        <v>4.90677930051409E-2</v>
      </c>
      <c r="AU1171" s="17">
        <v>3.7828708089862002E-2</v>
      </c>
    </row>
    <row r="1172" spans="2:47" x14ac:dyDescent="0.3">
      <c r="B1172" t="s">
        <v>128</v>
      </c>
      <c r="C1172" s="17">
        <v>0.22706827068225</v>
      </c>
      <c r="D1172" s="17">
        <v>0.24021366084860901</v>
      </c>
      <c r="E1172" s="17">
        <v>0.21425930373671101</v>
      </c>
      <c r="F1172" s="17"/>
      <c r="G1172" s="17">
        <v>0.17942754039181599</v>
      </c>
      <c r="H1172" s="17">
        <v>0.156636085818703</v>
      </c>
      <c r="I1172" s="17">
        <v>0.22580207056743901</v>
      </c>
      <c r="J1172" s="17">
        <v>0.233212231593667</v>
      </c>
      <c r="K1172" s="17">
        <v>0.28274904253857902</v>
      </c>
      <c r="L1172" s="17">
        <v>0.274542935692829</v>
      </c>
      <c r="M1172" s="17"/>
      <c r="N1172" s="17">
        <v>0.18209037113616</v>
      </c>
      <c r="O1172" s="17">
        <v>0.23136569178584401</v>
      </c>
      <c r="P1172" s="17">
        <v>0.22482807459798199</v>
      </c>
      <c r="Q1172" s="17">
        <v>0.27195578949135701</v>
      </c>
      <c r="R1172" s="17"/>
      <c r="S1172" s="17">
        <v>0.21123836639340199</v>
      </c>
      <c r="T1172" s="17">
        <v>0.242980772462638</v>
      </c>
      <c r="U1172" s="17">
        <v>0.237081751903677</v>
      </c>
      <c r="V1172" s="17">
        <v>0.19222141994368799</v>
      </c>
      <c r="W1172" s="17">
        <v>0.20923544869685101</v>
      </c>
      <c r="X1172" s="17">
        <v>0.21546986944763799</v>
      </c>
      <c r="Y1172" s="17">
        <v>0.25587006076355601</v>
      </c>
      <c r="Z1172" s="17">
        <v>0.207827720929778</v>
      </c>
      <c r="AA1172" s="17">
        <v>0.209804249136365</v>
      </c>
      <c r="AB1172" s="17">
        <v>0.28449730173645399</v>
      </c>
      <c r="AC1172" s="17">
        <v>0.223508193594602</v>
      </c>
      <c r="AD1172" s="17">
        <v>0.23176713619349701</v>
      </c>
      <c r="AE1172" s="17"/>
      <c r="AF1172" s="17">
        <v>0.204637898631082</v>
      </c>
      <c r="AG1172" s="17">
        <v>0.255633786581135</v>
      </c>
      <c r="AH1172" s="17"/>
      <c r="AI1172" s="17">
        <v>0.14722031042094799</v>
      </c>
      <c r="AJ1172" s="17">
        <v>0.26692560250493502</v>
      </c>
      <c r="AK1172" s="17"/>
      <c r="AL1172" s="17">
        <v>0.170156605868864</v>
      </c>
      <c r="AM1172" s="17">
        <v>0.24024737630132501</v>
      </c>
      <c r="AN1172" s="17"/>
      <c r="AO1172" s="17">
        <v>8.9786092994580693E-2</v>
      </c>
      <c r="AP1172" s="17">
        <v>0.23903405998994401</v>
      </c>
      <c r="AQ1172" s="17"/>
      <c r="AR1172" s="17">
        <v>0.108175431709857</v>
      </c>
      <c r="AS1172" s="17">
        <v>0.20461186042281701</v>
      </c>
      <c r="AT1172" s="17">
        <v>0.25879573065269801</v>
      </c>
      <c r="AU1172" s="17">
        <v>0.498413938622353</v>
      </c>
    </row>
    <row r="1173" spans="2:47" x14ac:dyDescent="0.3">
      <c r="C1173" s="17"/>
      <c r="D1173" s="17"/>
      <c r="E1173" s="17"/>
      <c r="F1173" s="17"/>
      <c r="G1173" s="17"/>
      <c r="H1173" s="17"/>
      <c r="I1173" s="17"/>
      <c r="J1173" s="17"/>
      <c r="K1173" s="17"/>
      <c r="L1173" s="17"/>
      <c r="M1173" s="17"/>
      <c r="N1173" s="17"/>
      <c r="O1173" s="17"/>
      <c r="P1173" s="17"/>
      <c r="Q1173" s="17"/>
      <c r="R1173" s="17"/>
      <c r="S1173" s="17"/>
      <c r="T1173" s="17"/>
      <c r="U1173" s="17"/>
      <c r="V1173" s="17"/>
      <c r="W1173" s="17"/>
      <c r="X1173" s="17"/>
      <c r="Y1173" s="17"/>
      <c r="Z1173" s="17"/>
      <c r="AA1173" s="17"/>
      <c r="AB1173" s="17"/>
      <c r="AC1173" s="17"/>
      <c r="AD1173" s="17"/>
      <c r="AE1173" s="17"/>
      <c r="AF1173" s="17"/>
      <c r="AG1173" s="17"/>
      <c r="AH1173" s="17"/>
      <c r="AI1173" s="17"/>
      <c r="AJ1173" s="17"/>
      <c r="AK1173" s="17"/>
      <c r="AL1173" s="17"/>
      <c r="AM1173" s="17"/>
      <c r="AN1173" s="17"/>
      <c r="AO1173" s="17"/>
      <c r="AP1173" s="17"/>
      <c r="AQ1173" s="17"/>
      <c r="AR1173" s="17"/>
      <c r="AS1173" s="17"/>
      <c r="AT1173" s="17"/>
      <c r="AU1173" s="17"/>
    </row>
    <row r="1174" spans="2:47" x14ac:dyDescent="0.3">
      <c r="B1174" s="6" t="s">
        <v>441</v>
      </c>
      <c r="C1174" s="17"/>
      <c r="D1174" s="17"/>
      <c r="E1174" s="17"/>
      <c r="F1174" s="17"/>
      <c r="G1174" s="17"/>
      <c r="H1174" s="17"/>
      <c r="I1174" s="17"/>
      <c r="J1174" s="17"/>
      <c r="K1174" s="17"/>
      <c r="L1174" s="17"/>
      <c r="M1174" s="17"/>
      <c r="N1174" s="17"/>
      <c r="O1174" s="17"/>
      <c r="P1174" s="17"/>
      <c r="Q1174" s="17"/>
      <c r="R1174" s="17"/>
      <c r="S1174" s="17"/>
      <c r="T1174" s="17"/>
      <c r="U1174" s="17"/>
      <c r="V1174" s="17"/>
      <c r="W1174" s="17"/>
      <c r="X1174" s="17"/>
      <c r="Y1174" s="17"/>
      <c r="Z1174" s="17"/>
      <c r="AA1174" s="17"/>
      <c r="AB1174" s="17"/>
      <c r="AC1174" s="17"/>
      <c r="AD1174" s="17"/>
      <c r="AE1174" s="17"/>
      <c r="AF1174" s="17"/>
      <c r="AG1174" s="17"/>
      <c r="AH1174" s="17"/>
      <c r="AI1174" s="17"/>
      <c r="AJ1174" s="17"/>
      <c r="AK1174" s="17"/>
      <c r="AL1174" s="17"/>
      <c r="AM1174" s="17"/>
      <c r="AN1174" s="17"/>
      <c r="AO1174" s="17"/>
      <c r="AP1174" s="17"/>
      <c r="AQ1174" s="17"/>
      <c r="AR1174" s="17"/>
      <c r="AS1174" s="17"/>
      <c r="AT1174" s="17"/>
      <c r="AU1174" s="17"/>
    </row>
    <row r="1175" spans="2:47" x14ac:dyDescent="0.3">
      <c r="B1175" s="24" t="s">
        <v>71</v>
      </c>
      <c r="C1175" s="17"/>
      <c r="D1175" s="17"/>
      <c r="E1175" s="17"/>
      <c r="F1175" s="17"/>
      <c r="G1175" s="17"/>
      <c r="H1175" s="17"/>
      <c r="I1175" s="17"/>
      <c r="J1175" s="17"/>
      <c r="K1175" s="17"/>
      <c r="L1175" s="17"/>
      <c r="M1175" s="17"/>
      <c r="N1175" s="17"/>
      <c r="O1175" s="17"/>
      <c r="P1175" s="17"/>
      <c r="Q1175" s="17"/>
      <c r="R1175" s="17"/>
      <c r="S1175" s="17"/>
      <c r="T1175" s="17"/>
      <c r="U1175" s="17"/>
      <c r="V1175" s="17"/>
      <c r="W1175" s="17"/>
      <c r="X1175" s="17"/>
      <c r="Y1175" s="17"/>
      <c r="Z1175" s="17"/>
      <c r="AA1175" s="17"/>
      <c r="AB1175" s="17"/>
      <c r="AC1175" s="17"/>
      <c r="AD1175" s="17"/>
      <c r="AE1175" s="17"/>
      <c r="AF1175" s="17"/>
      <c r="AG1175" s="17"/>
      <c r="AH1175" s="17"/>
      <c r="AI1175" s="17"/>
      <c r="AJ1175" s="17"/>
      <c r="AK1175" s="17"/>
      <c r="AL1175" s="17"/>
      <c r="AM1175" s="17"/>
      <c r="AN1175" s="17"/>
      <c r="AO1175" s="17"/>
      <c r="AP1175" s="17"/>
      <c r="AQ1175" s="17"/>
      <c r="AR1175" s="17"/>
      <c r="AS1175" s="17"/>
      <c r="AT1175" s="17"/>
      <c r="AU1175" s="17"/>
    </row>
    <row r="1176" spans="2:47" x14ac:dyDescent="0.3">
      <c r="B1176" t="s">
        <v>432</v>
      </c>
      <c r="C1176" s="17">
        <v>0.15843770142175301</v>
      </c>
      <c r="D1176" s="17">
        <v>0.161814714418232</v>
      </c>
      <c r="E1176" s="17">
        <v>0.15408944088698801</v>
      </c>
      <c r="F1176" s="17"/>
      <c r="G1176" s="17">
        <v>0.107154027032236</v>
      </c>
      <c r="H1176" s="17">
        <v>0.11040047486820601</v>
      </c>
      <c r="I1176" s="17">
        <v>0.11950105902096</v>
      </c>
      <c r="J1176" s="17">
        <v>0.15285133760871</v>
      </c>
      <c r="K1176" s="17">
        <v>0.20577355909520301</v>
      </c>
      <c r="L1176" s="17">
        <v>0.23585567391836401</v>
      </c>
      <c r="M1176" s="17"/>
      <c r="N1176" s="17">
        <v>0.158533503773087</v>
      </c>
      <c r="O1176" s="17">
        <v>0.176742668377878</v>
      </c>
      <c r="P1176" s="17">
        <v>0.14741475621508501</v>
      </c>
      <c r="Q1176" s="17">
        <v>0.149500753539445</v>
      </c>
      <c r="R1176" s="17"/>
      <c r="S1176" s="17">
        <v>0.126012165187536</v>
      </c>
      <c r="T1176" s="17">
        <v>0.17604562873122301</v>
      </c>
      <c r="U1176" s="17">
        <v>0.18321714899616201</v>
      </c>
      <c r="V1176" s="17">
        <v>0.146910325461001</v>
      </c>
      <c r="W1176" s="17">
        <v>0.13506466615329199</v>
      </c>
      <c r="X1176" s="17">
        <v>0.140971087153591</v>
      </c>
      <c r="Y1176" s="17">
        <v>0.19244797375582101</v>
      </c>
      <c r="Z1176" s="17">
        <v>0.105830590137077</v>
      </c>
      <c r="AA1176" s="17">
        <v>0.167358276085214</v>
      </c>
      <c r="AB1176" s="17">
        <v>0.18720916724443701</v>
      </c>
      <c r="AC1176" s="17">
        <v>0.127073318607653</v>
      </c>
      <c r="AD1176" s="17">
        <v>0.22114161053231601</v>
      </c>
      <c r="AE1176" s="17"/>
      <c r="AF1176" s="17">
        <v>0.143517174022989</v>
      </c>
      <c r="AG1176" s="17">
        <v>0.17900532528604901</v>
      </c>
      <c r="AH1176" s="17"/>
      <c r="AI1176" s="17">
        <v>0.133308887736588</v>
      </c>
      <c r="AJ1176" s="17">
        <v>0.17098113349043001</v>
      </c>
      <c r="AK1176" s="17"/>
      <c r="AL1176" s="17">
        <v>0.139627208319059</v>
      </c>
      <c r="AM1176" s="17">
        <v>0.162793670908153</v>
      </c>
      <c r="AN1176" s="17"/>
      <c r="AO1176" s="17">
        <v>0.12729089909452801</v>
      </c>
      <c r="AP1176" s="17">
        <v>0.16115251903707301</v>
      </c>
      <c r="AQ1176" s="17"/>
      <c r="AR1176" s="17">
        <v>7.36904570811662E-2</v>
      </c>
      <c r="AS1176" s="17">
        <v>0.16171988408218399</v>
      </c>
      <c r="AT1176" s="17">
        <v>0.16604278208395101</v>
      </c>
      <c r="AU1176" s="17">
        <v>0.34990446613050702</v>
      </c>
    </row>
    <row r="1177" spans="2:47" x14ac:dyDescent="0.3">
      <c r="B1177" t="s">
        <v>433</v>
      </c>
      <c r="C1177" s="17">
        <v>0.272368395273344</v>
      </c>
      <c r="D1177" s="17">
        <v>0.246776920333629</v>
      </c>
      <c r="E1177" s="17">
        <v>0.29659011407180702</v>
      </c>
      <c r="F1177" s="17"/>
      <c r="G1177" s="17">
        <v>0.20378092010489299</v>
      </c>
      <c r="H1177" s="17">
        <v>0.20354334049532499</v>
      </c>
      <c r="I1177" s="17">
        <v>0.26643031401485101</v>
      </c>
      <c r="J1177" s="17">
        <v>0.31134436751864603</v>
      </c>
      <c r="K1177" s="17">
        <v>0.28042403139611599</v>
      </c>
      <c r="L1177" s="17">
        <v>0.34145960178066698</v>
      </c>
      <c r="M1177" s="17"/>
      <c r="N1177" s="17">
        <v>0.26090516675481001</v>
      </c>
      <c r="O1177" s="17">
        <v>0.28948785777032299</v>
      </c>
      <c r="P1177" s="17">
        <v>0.271113472500501</v>
      </c>
      <c r="Q1177" s="17">
        <v>0.269351637931313</v>
      </c>
      <c r="R1177" s="17"/>
      <c r="S1177" s="17">
        <v>0.20465877017912801</v>
      </c>
      <c r="T1177" s="17">
        <v>0.329483808707906</v>
      </c>
      <c r="U1177" s="17">
        <v>0.292578753693091</v>
      </c>
      <c r="V1177" s="17">
        <v>0.27716708138324397</v>
      </c>
      <c r="W1177" s="17">
        <v>0.300937395226681</v>
      </c>
      <c r="X1177" s="17">
        <v>0.28065428110255197</v>
      </c>
      <c r="Y1177" s="17">
        <v>0.26389191969317799</v>
      </c>
      <c r="Z1177" s="17">
        <v>0.27183897694829701</v>
      </c>
      <c r="AA1177" s="17">
        <v>0.265687610583625</v>
      </c>
      <c r="AB1177" s="17">
        <v>0.24395411330679501</v>
      </c>
      <c r="AC1177" s="17">
        <v>0.28764743187840103</v>
      </c>
      <c r="AD1177" s="17">
        <v>0.28827718122992102</v>
      </c>
      <c r="AE1177" s="17"/>
      <c r="AF1177" s="17">
        <v>0.28075407066653102</v>
      </c>
      <c r="AG1177" s="17">
        <v>0.26265396230279497</v>
      </c>
      <c r="AH1177" s="17"/>
      <c r="AI1177" s="17">
        <v>0.25109437946791502</v>
      </c>
      <c r="AJ1177" s="17">
        <v>0.282987645964072</v>
      </c>
      <c r="AK1177" s="17"/>
      <c r="AL1177" s="17">
        <v>0.26105807566422601</v>
      </c>
      <c r="AM1177" s="17">
        <v>0.27498754017453098</v>
      </c>
      <c r="AN1177" s="17"/>
      <c r="AO1177" s="17">
        <v>0.25209922153924902</v>
      </c>
      <c r="AP1177" s="17">
        <v>0.27413509701444699</v>
      </c>
      <c r="AQ1177" s="17"/>
      <c r="AR1177" s="17">
        <v>0.17677303080797399</v>
      </c>
      <c r="AS1177" s="17">
        <v>0.35679184250529999</v>
      </c>
      <c r="AT1177" s="17">
        <v>0.31522148719978899</v>
      </c>
      <c r="AU1177" s="17">
        <v>0.27786940825970602</v>
      </c>
    </row>
    <row r="1178" spans="2:47" x14ac:dyDescent="0.3">
      <c r="B1178" t="s">
        <v>434</v>
      </c>
      <c r="C1178" s="17">
        <v>0.31989648002173698</v>
      </c>
      <c r="D1178" s="17">
        <v>0.316068240924055</v>
      </c>
      <c r="E1178" s="17">
        <v>0.32445107394039002</v>
      </c>
      <c r="F1178" s="17"/>
      <c r="G1178" s="17">
        <v>0.30498823777905099</v>
      </c>
      <c r="H1178" s="17">
        <v>0.31719942718671901</v>
      </c>
      <c r="I1178" s="17">
        <v>0.30329321631430101</v>
      </c>
      <c r="J1178" s="17">
        <v>0.32157625015692098</v>
      </c>
      <c r="K1178" s="17">
        <v>0.36014898644827098</v>
      </c>
      <c r="L1178" s="17">
        <v>0.317149998661924</v>
      </c>
      <c r="M1178" s="17"/>
      <c r="N1178" s="17">
        <v>0.29382899274403002</v>
      </c>
      <c r="O1178" s="17">
        <v>0.307545362226399</v>
      </c>
      <c r="P1178" s="17">
        <v>0.33212006088588403</v>
      </c>
      <c r="Q1178" s="17">
        <v>0.34803633797704298</v>
      </c>
      <c r="R1178" s="17"/>
      <c r="S1178" s="17">
        <v>0.36074354396561598</v>
      </c>
      <c r="T1178" s="17">
        <v>0.29261994833245403</v>
      </c>
      <c r="U1178" s="17">
        <v>0.31050332798711699</v>
      </c>
      <c r="V1178" s="17">
        <v>0.31457612424445203</v>
      </c>
      <c r="W1178" s="17">
        <v>0.29891061149652798</v>
      </c>
      <c r="X1178" s="17">
        <v>0.287336995278556</v>
      </c>
      <c r="Y1178" s="17">
        <v>0.326138366821981</v>
      </c>
      <c r="Z1178" s="17">
        <v>0.33932634525244099</v>
      </c>
      <c r="AA1178" s="17">
        <v>0.30778801000492201</v>
      </c>
      <c r="AB1178" s="17">
        <v>0.346201240665859</v>
      </c>
      <c r="AC1178" s="17">
        <v>0.34143661569052502</v>
      </c>
      <c r="AD1178" s="17">
        <v>0.32224778284132199</v>
      </c>
      <c r="AE1178" s="17"/>
      <c r="AF1178" s="17">
        <v>0.33295983247391397</v>
      </c>
      <c r="AG1178" s="17">
        <v>0.30217779108407</v>
      </c>
      <c r="AH1178" s="17"/>
      <c r="AI1178" s="17">
        <v>0.3273427146099</v>
      </c>
      <c r="AJ1178" s="17">
        <v>0.31617957802651098</v>
      </c>
      <c r="AK1178" s="17"/>
      <c r="AL1178" s="17">
        <v>0.31926247822982701</v>
      </c>
      <c r="AM1178" s="17">
        <v>0.32004329661207298</v>
      </c>
      <c r="AN1178" s="17"/>
      <c r="AO1178" s="17">
        <v>0.28803580814518298</v>
      </c>
      <c r="AP1178" s="17">
        <v>0.32267351993542298</v>
      </c>
      <c r="AQ1178" s="17"/>
      <c r="AR1178" s="17">
        <v>0.32533048929566799</v>
      </c>
      <c r="AS1178" s="17">
        <v>0.336341672834709</v>
      </c>
      <c r="AT1178" s="17">
        <v>0.33504600466448198</v>
      </c>
      <c r="AU1178" s="17">
        <v>0.246343103532464</v>
      </c>
    </row>
    <row r="1179" spans="2:47" x14ac:dyDescent="0.3">
      <c r="B1179" t="s">
        <v>435</v>
      </c>
      <c r="C1179" s="17">
        <v>0.16111040998185899</v>
      </c>
      <c r="D1179" s="17">
        <v>0.17356574326823701</v>
      </c>
      <c r="E1179" s="17">
        <v>0.149586708499444</v>
      </c>
      <c r="F1179" s="17"/>
      <c r="G1179" s="17">
        <v>0.22771433959529799</v>
      </c>
      <c r="H1179" s="17">
        <v>0.217803323971271</v>
      </c>
      <c r="I1179" s="17">
        <v>0.20878176220047301</v>
      </c>
      <c r="J1179" s="17">
        <v>0.15144479737335201</v>
      </c>
      <c r="K1179" s="17">
        <v>0.110455121806272</v>
      </c>
      <c r="L1179" s="17">
        <v>7.4010090509260107E-2</v>
      </c>
      <c r="M1179" s="17"/>
      <c r="N1179" s="17">
        <v>0.18462298206157601</v>
      </c>
      <c r="O1179" s="17">
        <v>0.151640774668901</v>
      </c>
      <c r="P1179" s="17">
        <v>0.15288150273179599</v>
      </c>
      <c r="Q1179" s="17">
        <v>0.152739386034212</v>
      </c>
      <c r="R1179" s="17"/>
      <c r="S1179" s="17">
        <v>0.199297114247657</v>
      </c>
      <c r="T1179" s="17">
        <v>0.13326957702579201</v>
      </c>
      <c r="U1179" s="17">
        <v>0.151017542113982</v>
      </c>
      <c r="V1179" s="17">
        <v>0.14997241656482899</v>
      </c>
      <c r="W1179" s="17">
        <v>0.18040698666891</v>
      </c>
      <c r="X1179" s="17">
        <v>0.18355182347919999</v>
      </c>
      <c r="Y1179" s="17">
        <v>0.14667366399210399</v>
      </c>
      <c r="Z1179" s="17">
        <v>0.141210288000409</v>
      </c>
      <c r="AA1179" s="17">
        <v>0.18882711298765001</v>
      </c>
      <c r="AB1179" s="17">
        <v>0.12107261319205299</v>
      </c>
      <c r="AC1179" s="17">
        <v>0.172302410127053</v>
      </c>
      <c r="AD1179" s="17">
        <v>0.11665711729308</v>
      </c>
      <c r="AE1179" s="17"/>
      <c r="AF1179" s="17">
        <v>0.15619151758243899</v>
      </c>
      <c r="AG1179" s="17">
        <v>0.16849636174525601</v>
      </c>
      <c r="AH1179" s="17"/>
      <c r="AI1179" s="17">
        <v>0.185772371924743</v>
      </c>
      <c r="AJ1179" s="17">
        <v>0.14880001410776</v>
      </c>
      <c r="AK1179" s="17"/>
      <c r="AL1179" s="17">
        <v>0.170108607065969</v>
      </c>
      <c r="AM1179" s="17">
        <v>0.15902668619444901</v>
      </c>
      <c r="AN1179" s="17"/>
      <c r="AO1179" s="17">
        <v>0.18805667514937399</v>
      </c>
      <c r="AP1179" s="17">
        <v>0.15876171959061799</v>
      </c>
      <c r="AQ1179" s="17"/>
      <c r="AR1179" s="17">
        <v>0.27093523100074901</v>
      </c>
      <c r="AS1179" s="17">
        <v>0.100537659985255</v>
      </c>
      <c r="AT1179" s="17">
        <v>0.128922530786095</v>
      </c>
      <c r="AU1179" s="17">
        <v>5.65407168946589E-2</v>
      </c>
    </row>
    <row r="1180" spans="2:47" x14ac:dyDescent="0.3">
      <c r="B1180" t="s">
        <v>436</v>
      </c>
      <c r="C1180" s="17">
        <v>7.4677986000771801E-2</v>
      </c>
      <c r="D1180" s="17">
        <v>9.0022044970995405E-2</v>
      </c>
      <c r="E1180" s="17">
        <v>6.0010437497040901E-2</v>
      </c>
      <c r="F1180" s="17"/>
      <c r="G1180" s="17">
        <v>0.129979820569883</v>
      </c>
      <c r="H1180" s="17">
        <v>0.143029048135798</v>
      </c>
      <c r="I1180" s="17">
        <v>8.1307828732960497E-2</v>
      </c>
      <c r="J1180" s="17">
        <v>4.8622699246539697E-2</v>
      </c>
      <c r="K1180" s="17">
        <v>3.6705622875083298E-2</v>
      </c>
      <c r="L1180" s="17">
        <v>2.3747193164706099E-2</v>
      </c>
      <c r="M1180" s="17"/>
      <c r="N1180" s="17">
        <v>9.3390001332072203E-2</v>
      </c>
      <c r="O1180" s="17">
        <v>6.2332683837472501E-2</v>
      </c>
      <c r="P1180" s="17">
        <v>7.6259183370794403E-2</v>
      </c>
      <c r="Q1180" s="17">
        <v>6.6079044178591007E-2</v>
      </c>
      <c r="R1180" s="17"/>
      <c r="S1180" s="17">
        <v>9.8231397224394307E-2</v>
      </c>
      <c r="T1180" s="17">
        <v>5.6411434613955397E-2</v>
      </c>
      <c r="U1180" s="17">
        <v>5.1556521390171701E-2</v>
      </c>
      <c r="V1180" s="17">
        <v>7.8447018441337196E-2</v>
      </c>
      <c r="W1180" s="17">
        <v>7.2037024555761997E-2</v>
      </c>
      <c r="X1180" s="17">
        <v>7.6398975889391998E-2</v>
      </c>
      <c r="Y1180" s="17">
        <v>5.8875428551413103E-2</v>
      </c>
      <c r="Z1180" s="17">
        <v>0.13659264965961099</v>
      </c>
      <c r="AA1180" s="17">
        <v>5.9043323437020602E-2</v>
      </c>
      <c r="AB1180" s="17">
        <v>9.8483902043097205E-2</v>
      </c>
      <c r="AC1180" s="17">
        <v>6.8363087474091602E-2</v>
      </c>
      <c r="AD1180" s="17">
        <v>5.1676308103360998E-2</v>
      </c>
      <c r="AE1180" s="17"/>
      <c r="AF1180" s="17">
        <v>7.5357009084866394E-2</v>
      </c>
      <c r="AG1180" s="17">
        <v>7.3141054959334498E-2</v>
      </c>
      <c r="AH1180" s="17"/>
      <c r="AI1180" s="17">
        <v>9.5261706203942906E-2</v>
      </c>
      <c r="AJ1180" s="17">
        <v>6.4403306928215706E-2</v>
      </c>
      <c r="AK1180" s="17"/>
      <c r="AL1180" s="17">
        <v>9.8274403309036307E-2</v>
      </c>
      <c r="AM1180" s="17">
        <v>6.9213734041931804E-2</v>
      </c>
      <c r="AN1180" s="17"/>
      <c r="AO1180" s="17">
        <v>0.133519960395797</v>
      </c>
      <c r="AP1180" s="17">
        <v>6.9549201770225499E-2</v>
      </c>
      <c r="AQ1180" s="17"/>
      <c r="AR1180" s="17">
        <v>0.144911189973295</v>
      </c>
      <c r="AS1180" s="17">
        <v>3.7054388978505902E-2</v>
      </c>
      <c r="AT1180" s="17">
        <v>3.4078307285986299E-2</v>
      </c>
      <c r="AU1180" s="17">
        <v>4.7596971865510602E-2</v>
      </c>
    </row>
    <row r="1181" spans="2:47" x14ac:dyDescent="0.3">
      <c r="B1181" t="s">
        <v>155</v>
      </c>
      <c r="C1181" s="17">
        <v>1.3509027300535501E-2</v>
      </c>
      <c r="D1181" s="17">
        <v>1.17523360848513E-2</v>
      </c>
      <c r="E1181" s="17">
        <v>1.52722251043308E-2</v>
      </c>
      <c r="F1181" s="17"/>
      <c r="G1181" s="17">
        <v>2.6382654918637699E-2</v>
      </c>
      <c r="H1181" s="17">
        <v>8.0243853426817703E-3</v>
      </c>
      <c r="I1181" s="17">
        <v>2.0685819716455601E-2</v>
      </c>
      <c r="J1181" s="17">
        <v>1.41605480958316E-2</v>
      </c>
      <c r="K1181" s="17">
        <v>6.4926783790556697E-3</v>
      </c>
      <c r="L1181" s="17">
        <v>7.77744196507907E-3</v>
      </c>
      <c r="M1181" s="17"/>
      <c r="N1181" s="17">
        <v>8.7193533344244092E-3</v>
      </c>
      <c r="O1181" s="17">
        <v>1.22506531190259E-2</v>
      </c>
      <c r="P1181" s="17">
        <v>2.0211024295939999E-2</v>
      </c>
      <c r="Q1181" s="17">
        <v>1.42928403393954E-2</v>
      </c>
      <c r="R1181" s="17"/>
      <c r="S1181" s="17">
        <v>1.1057009195668901E-2</v>
      </c>
      <c r="T1181" s="17">
        <v>1.2169602588669099E-2</v>
      </c>
      <c r="U1181" s="17">
        <v>1.11267058194763E-2</v>
      </c>
      <c r="V1181" s="17">
        <v>3.2927033905135801E-2</v>
      </c>
      <c r="W1181" s="17">
        <v>1.2643315898827501E-2</v>
      </c>
      <c r="X1181" s="17">
        <v>3.1086837096709001E-2</v>
      </c>
      <c r="Y1181" s="17">
        <v>1.19726471855019E-2</v>
      </c>
      <c r="Z1181" s="17">
        <v>5.2011500021641299E-3</v>
      </c>
      <c r="AA1181" s="17">
        <v>1.1295666901569201E-2</v>
      </c>
      <c r="AB1181" s="17">
        <v>3.0789635477590001E-3</v>
      </c>
      <c r="AC1181" s="17">
        <v>3.17713622227695E-3</v>
      </c>
      <c r="AD1181" s="17">
        <v>0</v>
      </c>
      <c r="AE1181" s="17"/>
      <c r="AF1181" s="17">
        <v>1.12203961692608E-2</v>
      </c>
      <c r="AG1181" s="17">
        <v>1.45255046224953E-2</v>
      </c>
      <c r="AH1181" s="17"/>
      <c r="AI1181" s="17">
        <v>7.2199400569117498E-3</v>
      </c>
      <c r="AJ1181" s="17">
        <v>1.66483214830122E-2</v>
      </c>
      <c r="AK1181" s="17"/>
      <c r="AL1181" s="17">
        <v>1.1669227411882199E-2</v>
      </c>
      <c r="AM1181" s="17">
        <v>1.3935072068862599E-2</v>
      </c>
      <c r="AN1181" s="17"/>
      <c r="AO1181" s="17">
        <v>1.0997435675870099E-2</v>
      </c>
      <c r="AP1181" s="17">
        <v>1.3727942652214199E-2</v>
      </c>
      <c r="AQ1181" s="17"/>
      <c r="AR1181" s="17">
        <v>8.3596018411468808E-3</v>
      </c>
      <c r="AS1181" s="17">
        <v>7.55455161404595E-3</v>
      </c>
      <c r="AT1181" s="17">
        <v>2.0688887979695699E-2</v>
      </c>
      <c r="AU1181" s="17">
        <v>2.17453333171535E-2</v>
      </c>
    </row>
    <row r="1182" spans="2:47" x14ac:dyDescent="0.3">
      <c r="B1182" t="s">
        <v>437</v>
      </c>
      <c r="C1182" s="17">
        <v>0.43080609669509701</v>
      </c>
      <c r="D1182" s="17">
        <v>0.40859163475186</v>
      </c>
      <c r="E1182" s="17">
        <v>0.45067955495879503</v>
      </c>
      <c r="F1182" s="17"/>
      <c r="G1182" s="17">
        <v>0.31093494713712999</v>
      </c>
      <c r="H1182" s="17">
        <v>0.31394381536353</v>
      </c>
      <c r="I1182" s="17">
        <v>0.38593137303580999</v>
      </c>
      <c r="J1182" s="17">
        <v>0.46419570512735597</v>
      </c>
      <c r="K1182" s="17">
        <v>0.486197590491319</v>
      </c>
      <c r="L1182" s="17">
        <v>0.57731527569903096</v>
      </c>
      <c r="M1182" s="17"/>
      <c r="N1182" s="17">
        <v>0.41943867052789702</v>
      </c>
      <c r="O1182" s="17">
        <v>0.46623052614820099</v>
      </c>
      <c r="P1182" s="17">
        <v>0.41852822871558598</v>
      </c>
      <c r="Q1182" s="17">
        <v>0.41885239147075798</v>
      </c>
      <c r="R1182" s="17"/>
      <c r="S1182" s="17">
        <v>0.33067093536666398</v>
      </c>
      <c r="T1182" s="17">
        <v>0.50552943743912904</v>
      </c>
      <c r="U1182" s="17">
        <v>0.47579590268925298</v>
      </c>
      <c r="V1182" s="17">
        <v>0.424077406844246</v>
      </c>
      <c r="W1182" s="17">
        <v>0.43600206137997199</v>
      </c>
      <c r="X1182" s="17">
        <v>0.421625368256143</v>
      </c>
      <c r="Y1182" s="17">
        <v>0.456339893448999</v>
      </c>
      <c r="Z1182" s="17">
        <v>0.37766956708537502</v>
      </c>
      <c r="AA1182" s="17">
        <v>0.43304588666883898</v>
      </c>
      <c r="AB1182" s="17">
        <v>0.43116328055123199</v>
      </c>
      <c r="AC1182" s="17">
        <v>0.414720750486054</v>
      </c>
      <c r="AD1182" s="17">
        <v>0.50941879176223703</v>
      </c>
      <c r="AE1182" s="17"/>
      <c r="AF1182" s="17">
        <v>0.42427124468951999</v>
      </c>
      <c r="AG1182" s="17">
        <v>0.44165928758884498</v>
      </c>
      <c r="AH1182" s="17"/>
      <c r="AI1182" s="17">
        <v>0.38440326720450302</v>
      </c>
      <c r="AJ1182" s="17">
        <v>0.45396877945450198</v>
      </c>
      <c r="AK1182" s="17"/>
      <c r="AL1182" s="17">
        <v>0.40068528398328501</v>
      </c>
      <c r="AM1182" s="17">
        <v>0.43778121108268397</v>
      </c>
      <c r="AN1182" s="17"/>
      <c r="AO1182" s="17">
        <v>0.37939012063377697</v>
      </c>
      <c r="AP1182" s="17">
        <v>0.43528761605152</v>
      </c>
      <c r="AQ1182" s="17"/>
      <c r="AR1182" s="17">
        <v>0.25046348788914102</v>
      </c>
      <c r="AS1182" s="17">
        <v>0.51851172658748401</v>
      </c>
      <c r="AT1182" s="17">
        <v>0.481264269283741</v>
      </c>
      <c r="AU1182" s="17">
        <v>0.62777387439021304</v>
      </c>
    </row>
    <row r="1183" spans="2:47" x14ac:dyDescent="0.3">
      <c r="B1183" t="s">
        <v>438</v>
      </c>
      <c r="C1183" s="17">
        <v>0.23578839598263099</v>
      </c>
      <c r="D1183" s="17">
        <v>0.26358778823923301</v>
      </c>
      <c r="E1183" s="17">
        <v>0.20959714599648499</v>
      </c>
      <c r="F1183" s="17"/>
      <c r="G1183" s="17">
        <v>0.35769416016518102</v>
      </c>
      <c r="H1183" s="17">
        <v>0.36083237210706898</v>
      </c>
      <c r="I1183" s="17">
        <v>0.29008959093343301</v>
      </c>
      <c r="J1183" s="17">
        <v>0.20006749661989201</v>
      </c>
      <c r="K1183" s="17">
        <v>0.14716074468135501</v>
      </c>
      <c r="L1183" s="17">
        <v>9.7757283673966203E-2</v>
      </c>
      <c r="M1183" s="17"/>
      <c r="N1183" s="17">
        <v>0.27801298339364799</v>
      </c>
      <c r="O1183" s="17">
        <v>0.213973458506374</v>
      </c>
      <c r="P1183" s="17">
        <v>0.22914068610259</v>
      </c>
      <c r="Q1183" s="17">
        <v>0.21881843021280301</v>
      </c>
      <c r="R1183" s="17"/>
      <c r="S1183" s="17">
        <v>0.297528511472052</v>
      </c>
      <c r="T1183" s="17">
        <v>0.18968101163974699</v>
      </c>
      <c r="U1183" s="17">
        <v>0.20257406350415399</v>
      </c>
      <c r="V1183" s="17">
        <v>0.22841943500616599</v>
      </c>
      <c r="W1183" s="17">
        <v>0.25244401122467203</v>
      </c>
      <c r="X1183" s="17">
        <v>0.259950799368592</v>
      </c>
      <c r="Y1183" s="17">
        <v>0.205549092543517</v>
      </c>
      <c r="Z1183" s="17">
        <v>0.27780293766002001</v>
      </c>
      <c r="AA1183" s="17">
        <v>0.24787043642466999</v>
      </c>
      <c r="AB1183" s="17">
        <v>0.21955651523514999</v>
      </c>
      <c r="AC1183" s="17">
        <v>0.240665497601145</v>
      </c>
      <c r="AD1183" s="17">
        <v>0.168333425396441</v>
      </c>
      <c r="AE1183" s="17"/>
      <c r="AF1183" s="17">
        <v>0.23154852666730499</v>
      </c>
      <c r="AG1183" s="17">
        <v>0.24163741670458999</v>
      </c>
      <c r="AH1183" s="17"/>
      <c r="AI1183" s="17">
        <v>0.28103407812868603</v>
      </c>
      <c r="AJ1183" s="17">
        <v>0.213203321035976</v>
      </c>
      <c r="AK1183" s="17"/>
      <c r="AL1183" s="17">
        <v>0.268383010375005</v>
      </c>
      <c r="AM1183" s="17">
        <v>0.228240420236381</v>
      </c>
      <c r="AN1183" s="17"/>
      <c r="AO1183" s="17">
        <v>0.32157663554517102</v>
      </c>
      <c r="AP1183" s="17">
        <v>0.22831092136084299</v>
      </c>
      <c r="AQ1183" s="17"/>
      <c r="AR1183" s="17">
        <v>0.41584642097404401</v>
      </c>
      <c r="AS1183" s="17">
        <v>0.13759204896376101</v>
      </c>
      <c r="AT1183" s="17">
        <v>0.16300083807208099</v>
      </c>
      <c r="AU1183" s="17">
        <v>0.10413768876017</v>
      </c>
    </row>
    <row r="1184" spans="2:47" x14ac:dyDescent="0.3">
      <c r="B1184" t="s">
        <v>439</v>
      </c>
      <c r="C1184" s="17">
        <v>-0.19501770071246599</v>
      </c>
      <c r="D1184" s="17">
        <v>-0.14500384651262799</v>
      </c>
      <c r="E1184" s="17">
        <v>-0.24108240896231001</v>
      </c>
      <c r="F1184" s="17"/>
      <c r="G1184" s="17">
        <v>4.6759213028051402E-2</v>
      </c>
      <c r="H1184" s="17">
        <v>4.6888556743538597E-2</v>
      </c>
      <c r="I1184" s="17">
        <v>-9.5841782102377496E-2</v>
      </c>
      <c r="J1184" s="17">
        <v>-0.26412820850746499</v>
      </c>
      <c r="K1184" s="17">
        <v>-0.33903684580996402</v>
      </c>
      <c r="L1184" s="17">
        <v>-0.47955799202506499</v>
      </c>
      <c r="M1184" s="17"/>
      <c r="N1184" s="17">
        <v>-0.141425687134249</v>
      </c>
      <c r="O1184" s="17">
        <v>-0.25225706764182698</v>
      </c>
      <c r="P1184" s="17">
        <v>-0.18938754261299601</v>
      </c>
      <c r="Q1184" s="17">
        <v>-0.200033961257955</v>
      </c>
      <c r="R1184" s="17"/>
      <c r="S1184" s="17">
        <v>-3.3142423894612298E-2</v>
      </c>
      <c r="T1184" s="17">
        <v>-0.31584842579938199</v>
      </c>
      <c r="U1184" s="17">
        <v>-0.27322183918509901</v>
      </c>
      <c r="V1184" s="17">
        <v>-0.19565797183808001</v>
      </c>
      <c r="W1184" s="17">
        <v>-0.1835580501553</v>
      </c>
      <c r="X1184" s="17">
        <v>-0.161674568887551</v>
      </c>
      <c r="Y1184" s="17">
        <v>-0.250790800905482</v>
      </c>
      <c r="Z1184" s="17">
        <v>-9.98666294253545E-2</v>
      </c>
      <c r="AA1184" s="17">
        <v>-0.18517545024416901</v>
      </c>
      <c r="AB1184" s="17">
        <v>-0.211606765316082</v>
      </c>
      <c r="AC1184" s="17">
        <v>-0.174055252884909</v>
      </c>
      <c r="AD1184" s="17">
        <v>-0.34108536636579601</v>
      </c>
      <c r="AE1184" s="17"/>
      <c r="AF1184" s="17">
        <v>-0.19272271802221499</v>
      </c>
      <c r="AG1184" s="17">
        <v>-0.20002187088425499</v>
      </c>
      <c r="AH1184" s="17"/>
      <c r="AI1184" s="17">
        <v>-0.10336918907581701</v>
      </c>
      <c r="AJ1184" s="17">
        <v>-0.24076545841852601</v>
      </c>
      <c r="AK1184" s="17"/>
      <c r="AL1184" s="17">
        <v>-0.13230227360828001</v>
      </c>
      <c r="AM1184" s="17">
        <v>-0.209540790846303</v>
      </c>
      <c r="AN1184" s="17"/>
      <c r="AO1184" s="17">
        <v>-5.7813485088605697E-2</v>
      </c>
      <c r="AP1184" s="17">
        <v>-0.206976694690677</v>
      </c>
      <c r="AQ1184" s="17"/>
      <c r="AR1184" s="17">
        <v>0.16538293308490401</v>
      </c>
      <c r="AS1184" s="17">
        <v>-0.38091967762372297</v>
      </c>
      <c r="AT1184" s="17">
        <v>-0.31826343121166001</v>
      </c>
      <c r="AU1184" s="17">
        <v>-0.52363618563004399</v>
      </c>
    </row>
    <row r="1185" spans="2:47" x14ac:dyDescent="0.3">
      <c r="C1185" s="17"/>
      <c r="D1185" s="17"/>
      <c r="E1185" s="17"/>
      <c r="F1185" s="17"/>
      <c r="G1185" s="17"/>
      <c r="H1185" s="17"/>
      <c r="I1185" s="17"/>
      <c r="J1185" s="17"/>
      <c r="K1185" s="17"/>
      <c r="L1185" s="17"/>
      <c r="M1185" s="17"/>
      <c r="N1185" s="17"/>
      <c r="O1185" s="17"/>
      <c r="P1185" s="17"/>
      <c r="Q1185" s="17"/>
      <c r="R1185" s="17"/>
      <c r="S1185" s="17"/>
      <c r="T1185" s="17"/>
      <c r="U1185" s="17"/>
      <c r="V1185" s="17"/>
      <c r="W1185" s="17"/>
      <c r="X1185" s="17"/>
      <c r="Y1185" s="17"/>
      <c r="Z1185" s="17"/>
      <c r="AA1185" s="17"/>
      <c r="AB1185" s="17"/>
      <c r="AC1185" s="17"/>
      <c r="AD1185" s="17"/>
      <c r="AE1185" s="17"/>
      <c r="AF1185" s="17"/>
      <c r="AG1185" s="17"/>
      <c r="AH1185" s="17"/>
      <c r="AI1185" s="17"/>
      <c r="AJ1185" s="17"/>
      <c r="AK1185" s="17"/>
      <c r="AL1185" s="17"/>
      <c r="AM1185" s="17"/>
      <c r="AN1185" s="17"/>
      <c r="AO1185" s="17"/>
      <c r="AP1185" s="17"/>
      <c r="AQ1185" s="17"/>
      <c r="AR1185" s="17"/>
      <c r="AS1185" s="17"/>
      <c r="AT1185" s="17"/>
      <c r="AU1185" s="17"/>
    </row>
    <row r="1186" spans="2:47" x14ac:dyDescent="0.3">
      <c r="B1186" s="6" t="s">
        <v>442</v>
      </c>
      <c r="C1186" s="17"/>
      <c r="D1186" s="17"/>
      <c r="E1186" s="17"/>
      <c r="F1186" s="17"/>
      <c r="G1186" s="17"/>
      <c r="H1186" s="17"/>
      <c r="I1186" s="17"/>
      <c r="J1186" s="17"/>
      <c r="K1186" s="17"/>
      <c r="L1186" s="17"/>
      <c r="M1186" s="17"/>
      <c r="N1186" s="17"/>
      <c r="O1186" s="17"/>
      <c r="P1186" s="17"/>
      <c r="Q1186" s="17"/>
      <c r="R1186" s="17"/>
      <c r="S1186" s="17"/>
      <c r="T1186" s="17"/>
      <c r="U1186" s="17"/>
      <c r="V1186" s="17"/>
      <c r="W1186" s="17"/>
      <c r="X1186" s="17"/>
      <c r="Y1186" s="17"/>
      <c r="Z1186" s="17"/>
      <c r="AA1186" s="17"/>
      <c r="AB1186" s="17"/>
      <c r="AC1186" s="17"/>
      <c r="AD1186" s="17"/>
      <c r="AE1186" s="17"/>
      <c r="AF1186" s="17"/>
      <c r="AG1186" s="17"/>
      <c r="AH1186" s="17"/>
      <c r="AI1186" s="17"/>
      <c r="AJ1186" s="17"/>
      <c r="AK1186" s="17"/>
      <c r="AL1186" s="17"/>
      <c r="AM1186" s="17"/>
      <c r="AN1186" s="17"/>
      <c r="AO1186" s="17"/>
      <c r="AP1186" s="17"/>
      <c r="AQ1186" s="17"/>
      <c r="AR1186" s="17"/>
      <c r="AS1186" s="17"/>
      <c r="AT1186" s="17"/>
      <c r="AU1186" s="17"/>
    </row>
    <row r="1187" spans="2:47" x14ac:dyDescent="0.3">
      <c r="B1187" s="24" t="s">
        <v>71</v>
      </c>
      <c r="C1187" s="17"/>
      <c r="D1187" s="17"/>
      <c r="E1187" s="17"/>
      <c r="F1187" s="17"/>
      <c r="G1187" s="17"/>
      <c r="H1187" s="17"/>
      <c r="I1187" s="17"/>
      <c r="J1187" s="17"/>
      <c r="K1187" s="17"/>
      <c r="L1187" s="17"/>
      <c r="M1187" s="17"/>
      <c r="N1187" s="17"/>
      <c r="O1187" s="17"/>
      <c r="P1187" s="17"/>
      <c r="Q1187" s="17"/>
      <c r="R1187" s="17"/>
      <c r="S1187" s="17"/>
      <c r="T1187" s="17"/>
      <c r="U1187" s="17"/>
      <c r="V1187" s="17"/>
      <c r="W1187" s="17"/>
      <c r="X1187" s="17"/>
      <c r="Y1187" s="17"/>
      <c r="Z1187" s="17"/>
      <c r="AA1187" s="17"/>
      <c r="AB1187" s="17"/>
      <c r="AC1187" s="17"/>
      <c r="AD1187" s="17"/>
      <c r="AE1187" s="17"/>
      <c r="AF1187" s="17"/>
      <c r="AG1187" s="17"/>
      <c r="AH1187" s="17"/>
      <c r="AI1187" s="17"/>
      <c r="AJ1187" s="17"/>
      <c r="AK1187" s="17"/>
      <c r="AL1187" s="17"/>
      <c r="AM1187" s="17"/>
      <c r="AN1187" s="17"/>
      <c r="AO1187" s="17"/>
      <c r="AP1187" s="17"/>
      <c r="AQ1187" s="17"/>
      <c r="AR1187" s="17"/>
      <c r="AS1187" s="17"/>
      <c r="AT1187" s="17"/>
      <c r="AU1187" s="17"/>
    </row>
    <row r="1188" spans="2:47" x14ac:dyDescent="0.3">
      <c r="B1188" t="s">
        <v>432</v>
      </c>
      <c r="C1188" s="17">
        <v>7.50218356564335E-2</v>
      </c>
      <c r="D1188" s="17">
        <v>8.2522118432912406E-2</v>
      </c>
      <c r="E1188" s="17">
        <v>6.7595790621406096E-2</v>
      </c>
      <c r="F1188" s="17"/>
      <c r="G1188" s="17">
        <v>8.72652752865367E-2</v>
      </c>
      <c r="H1188" s="17">
        <v>7.9064036329056397E-2</v>
      </c>
      <c r="I1188" s="17">
        <v>5.8573246465447801E-2</v>
      </c>
      <c r="J1188" s="17">
        <v>6.2820235765220306E-2</v>
      </c>
      <c r="K1188" s="17">
        <v>8.5094767413242497E-2</v>
      </c>
      <c r="L1188" s="17">
        <v>8.0158803421446406E-2</v>
      </c>
      <c r="M1188" s="17"/>
      <c r="N1188" s="17">
        <v>7.5037618539838397E-2</v>
      </c>
      <c r="O1188" s="17">
        <v>7.5596598092648501E-2</v>
      </c>
      <c r="P1188" s="17">
        <v>7.1731565009860901E-2</v>
      </c>
      <c r="Q1188" s="17">
        <v>7.7541584561887797E-2</v>
      </c>
      <c r="R1188" s="17"/>
      <c r="S1188" s="17">
        <v>7.9866717707459706E-2</v>
      </c>
      <c r="T1188" s="17">
        <v>7.5139619019148701E-2</v>
      </c>
      <c r="U1188" s="17">
        <v>9.4065434321260993E-2</v>
      </c>
      <c r="V1188" s="17">
        <v>6.0062712084551502E-2</v>
      </c>
      <c r="W1188" s="17">
        <v>4.7044214626844202E-2</v>
      </c>
      <c r="X1188" s="17">
        <v>9.8902398319642607E-2</v>
      </c>
      <c r="Y1188" s="17">
        <v>5.1038838998655703E-2</v>
      </c>
      <c r="Z1188" s="17">
        <v>4.8382756786997702E-2</v>
      </c>
      <c r="AA1188" s="17">
        <v>8.1070731807509303E-2</v>
      </c>
      <c r="AB1188" s="17">
        <v>8.4267312117326104E-2</v>
      </c>
      <c r="AC1188" s="17">
        <v>8.0548727421154903E-2</v>
      </c>
      <c r="AD1188" s="17">
        <v>7.9964831977093406E-2</v>
      </c>
      <c r="AE1188" s="17"/>
      <c r="AF1188" s="17">
        <v>6.5213043024388906E-2</v>
      </c>
      <c r="AG1188" s="17">
        <v>8.7299261589471697E-2</v>
      </c>
      <c r="AH1188" s="17"/>
      <c r="AI1188" s="17">
        <v>6.1607296430637198E-2</v>
      </c>
      <c r="AJ1188" s="17">
        <v>8.1717908285230595E-2</v>
      </c>
      <c r="AK1188" s="17"/>
      <c r="AL1188" s="17">
        <v>6.3420928480567296E-2</v>
      </c>
      <c r="AM1188" s="17">
        <v>7.7708272285007901E-2</v>
      </c>
      <c r="AN1188" s="17"/>
      <c r="AO1188" s="17">
        <v>4.0137724728110301E-2</v>
      </c>
      <c r="AP1188" s="17">
        <v>7.8062404567746893E-2</v>
      </c>
      <c r="AQ1188" s="17"/>
      <c r="AR1188" s="17">
        <v>6.3343529234247797E-2</v>
      </c>
      <c r="AS1188" s="17">
        <v>5.3928932442009497E-2</v>
      </c>
      <c r="AT1188" s="17">
        <v>6.17879840105185E-2</v>
      </c>
      <c r="AU1188" s="17">
        <v>0.16828141614248601</v>
      </c>
    </row>
    <row r="1189" spans="2:47" x14ac:dyDescent="0.3">
      <c r="B1189" t="s">
        <v>433</v>
      </c>
      <c r="C1189" s="17">
        <v>0.13037394052936599</v>
      </c>
      <c r="D1189" s="17">
        <v>0.12606113097077801</v>
      </c>
      <c r="E1189" s="17">
        <v>0.13398496974692001</v>
      </c>
      <c r="F1189" s="17"/>
      <c r="G1189" s="17">
        <v>0.11546238497556199</v>
      </c>
      <c r="H1189" s="17">
        <v>0.109396926527705</v>
      </c>
      <c r="I1189" s="17">
        <v>0.111246904545777</v>
      </c>
      <c r="J1189" s="17">
        <v>0.144244246866534</v>
      </c>
      <c r="K1189" s="17">
        <v>0.149014426099154</v>
      </c>
      <c r="L1189" s="17">
        <v>0.14910234629802199</v>
      </c>
      <c r="M1189" s="17"/>
      <c r="N1189" s="17">
        <v>0.115867399211167</v>
      </c>
      <c r="O1189" s="17">
        <v>0.14049580955185401</v>
      </c>
      <c r="P1189" s="17">
        <v>0.13231200206318999</v>
      </c>
      <c r="Q1189" s="17">
        <v>0.135703672043335</v>
      </c>
      <c r="R1189" s="17"/>
      <c r="S1189" s="17">
        <v>8.41183071573533E-2</v>
      </c>
      <c r="T1189" s="17">
        <v>0.158620786541952</v>
      </c>
      <c r="U1189" s="17">
        <v>0.14221596909981801</v>
      </c>
      <c r="V1189" s="17">
        <v>0.13239117121604099</v>
      </c>
      <c r="W1189" s="17">
        <v>0.15597862926959</v>
      </c>
      <c r="X1189" s="17">
        <v>0.102048120653762</v>
      </c>
      <c r="Y1189" s="17">
        <v>0.15143433346079499</v>
      </c>
      <c r="Z1189" s="17">
        <v>0.15961171000242999</v>
      </c>
      <c r="AA1189" s="17">
        <v>0.135313227562052</v>
      </c>
      <c r="AB1189" s="17">
        <v>0.12898311812772401</v>
      </c>
      <c r="AC1189" s="17">
        <v>0.100786801497752</v>
      </c>
      <c r="AD1189" s="17">
        <v>0.151480355368804</v>
      </c>
      <c r="AE1189" s="17"/>
      <c r="AF1189" s="17">
        <v>0.120288789839102</v>
      </c>
      <c r="AG1189" s="17">
        <v>0.14437737306868001</v>
      </c>
      <c r="AH1189" s="17"/>
      <c r="AI1189" s="17">
        <v>0.115803682255907</v>
      </c>
      <c r="AJ1189" s="17">
        <v>0.13764690801466001</v>
      </c>
      <c r="AK1189" s="17"/>
      <c r="AL1189" s="17">
        <v>0.121884151583974</v>
      </c>
      <c r="AM1189" s="17">
        <v>0.132339931606272</v>
      </c>
      <c r="AN1189" s="17"/>
      <c r="AO1189" s="17">
        <v>0.13453159539576101</v>
      </c>
      <c r="AP1189" s="17">
        <v>0.13001155101178</v>
      </c>
      <c r="AQ1189" s="17"/>
      <c r="AR1189" s="17">
        <v>7.2546378072534806E-2</v>
      </c>
      <c r="AS1189" s="17">
        <v>0.14427465337015699</v>
      </c>
      <c r="AT1189" s="17">
        <v>0.15754263287258699</v>
      </c>
      <c r="AU1189" s="17">
        <v>0.19513328411112901</v>
      </c>
    </row>
    <row r="1190" spans="2:47" x14ac:dyDescent="0.3">
      <c r="B1190" t="s">
        <v>434</v>
      </c>
      <c r="C1190" s="17">
        <v>0.41474278956226801</v>
      </c>
      <c r="D1190" s="17">
        <v>0.395268568075341</v>
      </c>
      <c r="E1190" s="17">
        <v>0.43298237631662401</v>
      </c>
      <c r="F1190" s="17"/>
      <c r="G1190" s="17">
        <v>0.29284411522173998</v>
      </c>
      <c r="H1190" s="17">
        <v>0.31734756360209398</v>
      </c>
      <c r="I1190" s="17">
        <v>0.39548828271637099</v>
      </c>
      <c r="J1190" s="17">
        <v>0.44638708937091998</v>
      </c>
      <c r="K1190" s="17">
        <v>0.49020982901945498</v>
      </c>
      <c r="L1190" s="17">
        <v>0.51394720000078598</v>
      </c>
      <c r="M1190" s="17"/>
      <c r="N1190" s="17">
        <v>0.38871393294877898</v>
      </c>
      <c r="O1190" s="17">
        <v>0.41116145615239102</v>
      </c>
      <c r="P1190" s="17">
        <v>0.41742321787949999</v>
      </c>
      <c r="Q1190" s="17">
        <v>0.44358332165638897</v>
      </c>
      <c r="R1190" s="17"/>
      <c r="S1190" s="17">
        <v>0.39684173838868703</v>
      </c>
      <c r="T1190" s="17">
        <v>0.421723469802533</v>
      </c>
      <c r="U1190" s="17">
        <v>0.44242139499021499</v>
      </c>
      <c r="V1190" s="17">
        <v>0.44427475081283901</v>
      </c>
      <c r="W1190" s="17">
        <v>0.38203796101361198</v>
      </c>
      <c r="X1190" s="17">
        <v>0.41889522385335898</v>
      </c>
      <c r="Y1190" s="17">
        <v>0.43486477457621298</v>
      </c>
      <c r="Z1190" s="17">
        <v>0.40273029200087801</v>
      </c>
      <c r="AA1190" s="17">
        <v>0.38438187596828199</v>
      </c>
      <c r="AB1190" s="17">
        <v>0.37862685463988999</v>
      </c>
      <c r="AC1190" s="17">
        <v>0.467734962469879</v>
      </c>
      <c r="AD1190" s="17">
        <v>0.462725255897037</v>
      </c>
      <c r="AE1190" s="17"/>
      <c r="AF1190" s="17">
        <v>0.43749122727306999</v>
      </c>
      <c r="AG1190" s="17">
        <v>0.38537630422237101</v>
      </c>
      <c r="AH1190" s="17"/>
      <c r="AI1190" s="17">
        <v>0.39844578458366497</v>
      </c>
      <c r="AJ1190" s="17">
        <v>0.42287768910162299</v>
      </c>
      <c r="AK1190" s="17"/>
      <c r="AL1190" s="17">
        <v>0.41725796477978</v>
      </c>
      <c r="AM1190" s="17">
        <v>0.414160347281748</v>
      </c>
      <c r="AN1190" s="17"/>
      <c r="AO1190" s="17">
        <v>0.40767963081779801</v>
      </c>
      <c r="AP1190" s="17">
        <v>0.41535842861175498</v>
      </c>
      <c r="AQ1190" s="17"/>
      <c r="AR1190" s="17">
        <v>0.307686597930317</v>
      </c>
      <c r="AS1190" s="17">
        <v>0.50004375647072896</v>
      </c>
      <c r="AT1190" s="17">
        <v>0.45380697474551401</v>
      </c>
      <c r="AU1190" s="17">
        <v>0.45542838659707702</v>
      </c>
    </row>
    <row r="1191" spans="2:47" x14ac:dyDescent="0.3">
      <c r="B1191" t="s">
        <v>435</v>
      </c>
      <c r="C1191" s="17">
        <v>0.26613634599687003</v>
      </c>
      <c r="D1191" s="17">
        <v>0.27059189632679798</v>
      </c>
      <c r="E1191" s="17">
        <v>0.262807651955487</v>
      </c>
      <c r="F1191" s="17"/>
      <c r="G1191" s="17">
        <v>0.31820077727881302</v>
      </c>
      <c r="H1191" s="17">
        <v>0.32573220725553598</v>
      </c>
      <c r="I1191" s="17">
        <v>0.29456788538190198</v>
      </c>
      <c r="J1191" s="17">
        <v>0.25925217006038498</v>
      </c>
      <c r="K1191" s="17">
        <v>0.216120361206671</v>
      </c>
      <c r="L1191" s="17">
        <v>0.19925683375032799</v>
      </c>
      <c r="M1191" s="17"/>
      <c r="N1191" s="17">
        <v>0.28107568718029502</v>
      </c>
      <c r="O1191" s="17">
        <v>0.282521261246091</v>
      </c>
      <c r="P1191" s="17">
        <v>0.25170156836808899</v>
      </c>
      <c r="Q1191" s="17">
        <v>0.243436819121683</v>
      </c>
      <c r="R1191" s="17"/>
      <c r="S1191" s="17">
        <v>0.29467242122962001</v>
      </c>
      <c r="T1191" s="17">
        <v>0.25572579200116702</v>
      </c>
      <c r="U1191" s="17">
        <v>0.24815775154108499</v>
      </c>
      <c r="V1191" s="17">
        <v>0.23893192704847599</v>
      </c>
      <c r="W1191" s="17">
        <v>0.28216570897000798</v>
      </c>
      <c r="X1191" s="17">
        <v>0.24574396348275501</v>
      </c>
      <c r="Y1191" s="17">
        <v>0.23518524591647599</v>
      </c>
      <c r="Z1191" s="17">
        <v>0.255908046996146</v>
      </c>
      <c r="AA1191" s="17">
        <v>0.30691639691352102</v>
      </c>
      <c r="AB1191" s="17">
        <v>0.292932788769522</v>
      </c>
      <c r="AC1191" s="17">
        <v>0.24120616313489601</v>
      </c>
      <c r="AD1191" s="17">
        <v>0.23957086462551799</v>
      </c>
      <c r="AE1191" s="17"/>
      <c r="AF1191" s="17">
        <v>0.26552732302216597</v>
      </c>
      <c r="AG1191" s="17">
        <v>0.26740597614154199</v>
      </c>
      <c r="AH1191" s="17"/>
      <c r="AI1191" s="17">
        <v>0.29144713629642499</v>
      </c>
      <c r="AJ1191" s="17">
        <v>0.25350207751509102</v>
      </c>
      <c r="AK1191" s="17"/>
      <c r="AL1191" s="17">
        <v>0.26032799868467799</v>
      </c>
      <c r="AM1191" s="17">
        <v>0.26748139227078699</v>
      </c>
      <c r="AN1191" s="17"/>
      <c r="AO1191" s="17">
        <v>0.239792927801838</v>
      </c>
      <c r="AP1191" s="17">
        <v>0.26843249103969902</v>
      </c>
      <c r="AQ1191" s="17"/>
      <c r="AR1191" s="17">
        <v>0.35417086305106099</v>
      </c>
      <c r="AS1191" s="17">
        <v>0.247415940241551</v>
      </c>
      <c r="AT1191" s="17">
        <v>0.25236071523141101</v>
      </c>
      <c r="AU1191" s="17">
        <v>0.10586138858090501</v>
      </c>
    </row>
    <row r="1192" spans="2:47" x14ac:dyDescent="0.3">
      <c r="B1192" t="s">
        <v>436</v>
      </c>
      <c r="C1192" s="17">
        <v>9.0233104770192099E-2</v>
      </c>
      <c r="D1192" s="17">
        <v>0.10784941495493799</v>
      </c>
      <c r="E1192" s="17">
        <v>7.3410600751413896E-2</v>
      </c>
      <c r="F1192" s="17"/>
      <c r="G1192" s="17">
        <v>0.15338252282214901</v>
      </c>
      <c r="H1192" s="17">
        <v>0.15520600236940099</v>
      </c>
      <c r="I1192" s="17">
        <v>0.116300880819978</v>
      </c>
      <c r="J1192" s="17">
        <v>6.5734534215250107E-2</v>
      </c>
      <c r="K1192" s="17">
        <v>3.3559170881289298E-2</v>
      </c>
      <c r="L1192" s="17">
        <v>3.2303852253464403E-2</v>
      </c>
      <c r="M1192" s="17"/>
      <c r="N1192" s="17">
        <v>0.120412389492712</v>
      </c>
      <c r="O1192" s="17">
        <v>6.8073991199980699E-2</v>
      </c>
      <c r="P1192" s="17">
        <v>0.103986349648617</v>
      </c>
      <c r="Q1192" s="17">
        <v>6.8972186054049894E-2</v>
      </c>
      <c r="R1192" s="17"/>
      <c r="S1192" s="17">
        <v>0.12888634766256099</v>
      </c>
      <c r="T1192" s="17">
        <v>6.4247203471738595E-2</v>
      </c>
      <c r="U1192" s="17">
        <v>5.0746619541617403E-2</v>
      </c>
      <c r="V1192" s="17">
        <v>9.0362805285685799E-2</v>
      </c>
      <c r="W1192" s="17">
        <v>0.104735141876585</v>
      </c>
      <c r="X1192" s="17">
        <v>0.102489546494375</v>
      </c>
      <c r="Y1192" s="17">
        <v>0.101610530128477</v>
      </c>
      <c r="Z1192" s="17">
        <v>0.122595649947475</v>
      </c>
      <c r="AA1192" s="17">
        <v>7.4192281527465501E-2</v>
      </c>
      <c r="AB1192" s="17">
        <v>9.7951302270828294E-2</v>
      </c>
      <c r="AC1192" s="17">
        <v>6.8059019216889602E-2</v>
      </c>
      <c r="AD1192" s="17">
        <v>5.6228446675559998E-2</v>
      </c>
      <c r="AE1192" s="17"/>
      <c r="AF1192" s="17">
        <v>9.3695983582205197E-2</v>
      </c>
      <c r="AG1192" s="17">
        <v>8.5907561217761996E-2</v>
      </c>
      <c r="AH1192" s="17"/>
      <c r="AI1192" s="17">
        <v>0.116787011499903</v>
      </c>
      <c r="AJ1192" s="17">
        <v>7.6978315690405905E-2</v>
      </c>
      <c r="AK1192" s="17"/>
      <c r="AL1192" s="17">
        <v>0.115137608383842</v>
      </c>
      <c r="AM1192" s="17">
        <v>8.4465937624560894E-2</v>
      </c>
      <c r="AN1192" s="17"/>
      <c r="AO1192" s="17">
        <v>0.164314267189135</v>
      </c>
      <c r="AP1192" s="17">
        <v>8.3776042417999297E-2</v>
      </c>
      <c r="AQ1192" s="17"/>
      <c r="AR1192" s="17">
        <v>0.19248145842530401</v>
      </c>
      <c r="AS1192" s="17">
        <v>3.3813647761874302E-2</v>
      </c>
      <c r="AT1192" s="17">
        <v>3.9213584484037001E-2</v>
      </c>
      <c r="AU1192" s="17">
        <v>3.6789955820050201E-2</v>
      </c>
    </row>
    <row r="1193" spans="2:47" x14ac:dyDescent="0.3">
      <c r="B1193" t="s">
        <v>155</v>
      </c>
      <c r="C1193" s="17">
        <v>2.3491983484870301E-2</v>
      </c>
      <c r="D1193" s="17">
        <v>1.7706871239232602E-2</v>
      </c>
      <c r="E1193" s="17">
        <v>2.9218610608148801E-2</v>
      </c>
      <c r="F1193" s="17"/>
      <c r="G1193" s="17">
        <v>3.2844924415199303E-2</v>
      </c>
      <c r="H1193" s="17">
        <v>1.3253263916207099E-2</v>
      </c>
      <c r="I1193" s="17">
        <v>2.3822800070523401E-2</v>
      </c>
      <c r="J1193" s="17">
        <v>2.15617237216899E-2</v>
      </c>
      <c r="K1193" s="17">
        <v>2.6001445380188701E-2</v>
      </c>
      <c r="L1193" s="17">
        <v>2.5230964275953401E-2</v>
      </c>
      <c r="M1193" s="17"/>
      <c r="N1193" s="17">
        <v>1.8892972627207998E-2</v>
      </c>
      <c r="O1193" s="17">
        <v>2.2150883757035399E-2</v>
      </c>
      <c r="P1193" s="17">
        <v>2.28452970307431E-2</v>
      </c>
      <c r="Q1193" s="17">
        <v>3.0762416562655302E-2</v>
      </c>
      <c r="R1193" s="17"/>
      <c r="S1193" s="17">
        <v>1.56144678543189E-2</v>
      </c>
      <c r="T1193" s="17">
        <v>2.4543129163461699E-2</v>
      </c>
      <c r="U1193" s="17">
        <v>2.23928305060032E-2</v>
      </c>
      <c r="V1193" s="17">
        <v>3.39766335524063E-2</v>
      </c>
      <c r="W1193" s="17">
        <v>2.80383442433602E-2</v>
      </c>
      <c r="X1193" s="17">
        <v>3.1920747196105798E-2</v>
      </c>
      <c r="Y1193" s="17">
        <v>2.58662769193835E-2</v>
      </c>
      <c r="Z1193" s="17">
        <v>1.0771544266073499E-2</v>
      </c>
      <c r="AA1193" s="17">
        <v>1.81254862211697E-2</v>
      </c>
      <c r="AB1193" s="17">
        <v>1.7238624074709601E-2</v>
      </c>
      <c r="AC1193" s="17">
        <v>4.1664326259428897E-2</v>
      </c>
      <c r="AD1193" s="17">
        <v>1.00302454559876E-2</v>
      </c>
      <c r="AE1193" s="17"/>
      <c r="AF1193" s="17">
        <v>1.7783633259066799E-2</v>
      </c>
      <c r="AG1193" s="17">
        <v>2.9633523760173201E-2</v>
      </c>
      <c r="AH1193" s="17"/>
      <c r="AI1193" s="17">
        <v>1.5909088933463902E-2</v>
      </c>
      <c r="AJ1193" s="17">
        <v>2.7277101392989399E-2</v>
      </c>
      <c r="AK1193" s="17"/>
      <c r="AL1193" s="17">
        <v>2.1971348087158199E-2</v>
      </c>
      <c r="AM1193" s="17">
        <v>2.3844118931623901E-2</v>
      </c>
      <c r="AN1193" s="17"/>
      <c r="AO1193" s="17">
        <v>1.35438540673571E-2</v>
      </c>
      <c r="AP1193" s="17">
        <v>2.4359082351020699E-2</v>
      </c>
      <c r="AQ1193" s="17"/>
      <c r="AR1193" s="17">
        <v>9.7711732865359696E-3</v>
      </c>
      <c r="AS1193" s="17">
        <v>2.05230697136786E-2</v>
      </c>
      <c r="AT1193" s="17">
        <v>3.5288108655932099E-2</v>
      </c>
      <c r="AU1193" s="17">
        <v>3.85055687483528E-2</v>
      </c>
    </row>
    <row r="1194" spans="2:47" x14ac:dyDescent="0.3">
      <c r="B1194" t="s">
        <v>437</v>
      </c>
      <c r="C1194" s="17">
        <v>0.20539577618579899</v>
      </c>
      <c r="D1194" s="17">
        <v>0.20858324940369</v>
      </c>
      <c r="E1194" s="17">
        <v>0.20158076036832601</v>
      </c>
      <c r="F1194" s="17"/>
      <c r="G1194" s="17">
        <v>0.20272766026209799</v>
      </c>
      <c r="H1194" s="17">
        <v>0.188460962856762</v>
      </c>
      <c r="I1194" s="17">
        <v>0.169820151011225</v>
      </c>
      <c r="J1194" s="17">
        <v>0.207064482631755</v>
      </c>
      <c r="K1194" s="17">
        <v>0.23410919351239601</v>
      </c>
      <c r="L1194" s="17">
        <v>0.22926114971946801</v>
      </c>
      <c r="M1194" s="17"/>
      <c r="N1194" s="17">
        <v>0.19090501775100599</v>
      </c>
      <c r="O1194" s="17">
        <v>0.21609240764450199</v>
      </c>
      <c r="P1194" s="17">
        <v>0.20404356707304999</v>
      </c>
      <c r="Q1194" s="17">
        <v>0.213245256605223</v>
      </c>
      <c r="R1194" s="17"/>
      <c r="S1194" s="17">
        <v>0.16398502486481301</v>
      </c>
      <c r="T1194" s="17">
        <v>0.2337604055611</v>
      </c>
      <c r="U1194" s="17">
        <v>0.23628140342107901</v>
      </c>
      <c r="V1194" s="17">
        <v>0.19245388330059199</v>
      </c>
      <c r="W1194" s="17">
        <v>0.20302284389643399</v>
      </c>
      <c r="X1194" s="17">
        <v>0.20095051897340499</v>
      </c>
      <c r="Y1194" s="17">
        <v>0.20247317245945101</v>
      </c>
      <c r="Z1194" s="17">
        <v>0.20799446678942701</v>
      </c>
      <c r="AA1194" s="17">
        <v>0.21638395936956101</v>
      </c>
      <c r="AB1194" s="17">
        <v>0.213250430245051</v>
      </c>
      <c r="AC1194" s="17">
        <v>0.181335528918907</v>
      </c>
      <c r="AD1194" s="17">
        <v>0.231445187345897</v>
      </c>
      <c r="AE1194" s="17"/>
      <c r="AF1194" s="17">
        <v>0.18550183286349101</v>
      </c>
      <c r="AG1194" s="17">
        <v>0.231676634658151</v>
      </c>
      <c r="AH1194" s="17"/>
      <c r="AI1194" s="17">
        <v>0.17741097868654401</v>
      </c>
      <c r="AJ1194" s="17">
        <v>0.21936481629988999</v>
      </c>
      <c r="AK1194" s="17"/>
      <c r="AL1194" s="17">
        <v>0.18530508006454099</v>
      </c>
      <c r="AM1194" s="17">
        <v>0.21004820389128001</v>
      </c>
      <c r="AN1194" s="17"/>
      <c r="AO1194" s="17">
        <v>0.17466932012387201</v>
      </c>
      <c r="AP1194" s="17">
        <v>0.20807395557952699</v>
      </c>
      <c r="AQ1194" s="17"/>
      <c r="AR1194" s="17">
        <v>0.13588990730678299</v>
      </c>
      <c r="AS1194" s="17">
        <v>0.19820358581216699</v>
      </c>
      <c r="AT1194" s="17">
        <v>0.21933061688310501</v>
      </c>
      <c r="AU1194" s="17">
        <v>0.363414700253615</v>
      </c>
    </row>
    <row r="1195" spans="2:47" x14ac:dyDescent="0.3">
      <c r="B1195" t="s">
        <v>438</v>
      </c>
      <c r="C1195" s="17">
        <v>0.356369450767063</v>
      </c>
      <c r="D1195" s="17">
        <v>0.37844131128173603</v>
      </c>
      <c r="E1195" s="17">
        <v>0.33621825270690098</v>
      </c>
      <c r="F1195" s="17"/>
      <c r="G1195" s="17">
        <v>0.471583300100962</v>
      </c>
      <c r="H1195" s="17">
        <v>0.480938209624937</v>
      </c>
      <c r="I1195" s="17">
        <v>0.41086876620188001</v>
      </c>
      <c r="J1195" s="17">
        <v>0.32498670427563497</v>
      </c>
      <c r="K1195" s="17">
        <v>0.24967953208796001</v>
      </c>
      <c r="L1195" s="17">
        <v>0.23156068600379301</v>
      </c>
      <c r="M1195" s="17"/>
      <c r="N1195" s="17">
        <v>0.40148807667300701</v>
      </c>
      <c r="O1195" s="17">
        <v>0.35059525244607198</v>
      </c>
      <c r="P1195" s="17">
        <v>0.35568791801670602</v>
      </c>
      <c r="Q1195" s="17">
        <v>0.312409005175732</v>
      </c>
      <c r="R1195" s="17"/>
      <c r="S1195" s="17">
        <v>0.42355876889218103</v>
      </c>
      <c r="T1195" s="17">
        <v>0.31997299547290498</v>
      </c>
      <c r="U1195" s="17">
        <v>0.29890437108270201</v>
      </c>
      <c r="V1195" s="17">
        <v>0.32929473233416201</v>
      </c>
      <c r="W1195" s="17">
        <v>0.38690085084659298</v>
      </c>
      <c r="X1195" s="17">
        <v>0.34823350997712998</v>
      </c>
      <c r="Y1195" s="17">
        <v>0.33679577604495198</v>
      </c>
      <c r="Z1195" s="17">
        <v>0.37850369694362102</v>
      </c>
      <c r="AA1195" s="17">
        <v>0.381108678440987</v>
      </c>
      <c r="AB1195" s="17">
        <v>0.39088409104034999</v>
      </c>
      <c r="AC1195" s="17">
        <v>0.30926518235178502</v>
      </c>
      <c r="AD1195" s="17">
        <v>0.29579931130107801</v>
      </c>
      <c r="AE1195" s="17"/>
      <c r="AF1195" s="17">
        <v>0.35922330660437102</v>
      </c>
      <c r="AG1195" s="17">
        <v>0.35331353735930399</v>
      </c>
      <c r="AH1195" s="17"/>
      <c r="AI1195" s="17">
        <v>0.408234147796327</v>
      </c>
      <c r="AJ1195" s="17">
        <v>0.33048039320549699</v>
      </c>
      <c r="AK1195" s="17"/>
      <c r="AL1195" s="17">
        <v>0.37546560706852</v>
      </c>
      <c r="AM1195" s="17">
        <v>0.35194732989534799</v>
      </c>
      <c r="AN1195" s="17"/>
      <c r="AO1195" s="17">
        <v>0.40410719499097297</v>
      </c>
      <c r="AP1195" s="17">
        <v>0.35220853345769798</v>
      </c>
      <c r="AQ1195" s="17"/>
      <c r="AR1195" s="17">
        <v>0.546652321476364</v>
      </c>
      <c r="AS1195" s="17">
        <v>0.28122958800342501</v>
      </c>
      <c r="AT1195" s="17">
        <v>0.29157429971544802</v>
      </c>
      <c r="AU1195" s="17">
        <v>0.142651344400955</v>
      </c>
    </row>
    <row r="1196" spans="2:47" x14ac:dyDescent="0.3">
      <c r="B1196" t="s">
        <v>439</v>
      </c>
      <c r="C1196" s="17">
        <v>0.15097367458126301</v>
      </c>
      <c r="D1196" s="17">
        <v>0.169858061878046</v>
      </c>
      <c r="E1196" s="17">
        <v>0.134637492338575</v>
      </c>
      <c r="F1196" s="17"/>
      <c r="G1196" s="17">
        <v>0.26885563983886401</v>
      </c>
      <c r="H1196" s="17">
        <v>0.29247724676817499</v>
      </c>
      <c r="I1196" s="17">
        <v>0.24104861519065501</v>
      </c>
      <c r="J1196" s="17">
        <v>0.117922221643881</v>
      </c>
      <c r="K1196" s="17">
        <v>1.55703385755636E-2</v>
      </c>
      <c r="L1196" s="17">
        <v>2.29953628432458E-3</v>
      </c>
      <c r="M1196" s="17"/>
      <c r="N1196" s="17">
        <v>0.21058305892200199</v>
      </c>
      <c r="O1196" s="17">
        <v>0.13450284480156899</v>
      </c>
      <c r="P1196" s="17">
        <v>0.151644350943656</v>
      </c>
      <c r="Q1196" s="17">
        <v>9.9163748570509302E-2</v>
      </c>
      <c r="R1196" s="17"/>
      <c r="S1196" s="17">
        <v>0.25957374402736799</v>
      </c>
      <c r="T1196" s="17">
        <v>8.6212589911804804E-2</v>
      </c>
      <c r="U1196" s="17">
        <v>6.2622967661623105E-2</v>
      </c>
      <c r="V1196" s="17">
        <v>0.13684084903356999</v>
      </c>
      <c r="W1196" s="17">
        <v>0.18387800695015999</v>
      </c>
      <c r="X1196" s="17">
        <v>0.14728299100372499</v>
      </c>
      <c r="Y1196" s="17">
        <v>0.13432260358550099</v>
      </c>
      <c r="Z1196" s="17">
        <v>0.170509230154194</v>
      </c>
      <c r="AA1196" s="17">
        <v>0.164724719071425</v>
      </c>
      <c r="AB1196" s="17">
        <v>0.17763366079529999</v>
      </c>
      <c r="AC1196" s="17">
        <v>0.12792965343287899</v>
      </c>
      <c r="AD1196" s="17">
        <v>6.4354123955180295E-2</v>
      </c>
      <c r="AE1196" s="17"/>
      <c r="AF1196" s="17">
        <v>0.17372147374088001</v>
      </c>
      <c r="AG1196" s="17">
        <v>0.121636902701153</v>
      </c>
      <c r="AH1196" s="17"/>
      <c r="AI1196" s="17">
        <v>0.23082316910978301</v>
      </c>
      <c r="AJ1196" s="17">
        <v>0.111115576905607</v>
      </c>
      <c r="AK1196" s="17"/>
      <c r="AL1196" s="17">
        <v>0.19016052700397901</v>
      </c>
      <c r="AM1196" s="17">
        <v>0.14189912600406901</v>
      </c>
      <c r="AN1196" s="17"/>
      <c r="AO1196" s="17">
        <v>0.22943787486710099</v>
      </c>
      <c r="AP1196" s="17">
        <v>0.14413457787817099</v>
      </c>
      <c r="AQ1196" s="17"/>
      <c r="AR1196" s="17">
        <v>0.41076241416958198</v>
      </c>
      <c r="AS1196" s="17">
        <v>8.3026002191258594E-2</v>
      </c>
      <c r="AT1196" s="17">
        <v>7.2243682832342601E-2</v>
      </c>
      <c r="AU1196" s="17">
        <v>-0.22076335585266099</v>
      </c>
    </row>
    <row r="1197" spans="2:47" x14ac:dyDescent="0.3">
      <c r="C1197" s="17"/>
      <c r="D1197" s="17"/>
      <c r="E1197" s="17"/>
      <c r="F1197" s="17"/>
      <c r="G1197" s="17"/>
      <c r="H1197" s="17"/>
      <c r="I1197" s="17"/>
      <c r="J1197" s="17"/>
      <c r="K1197" s="17"/>
      <c r="L1197" s="17"/>
      <c r="M1197" s="17"/>
      <c r="N1197" s="17"/>
      <c r="O1197" s="17"/>
      <c r="P1197" s="17"/>
      <c r="Q1197" s="17"/>
      <c r="R1197" s="17"/>
      <c r="S1197" s="17"/>
      <c r="T1197" s="17"/>
      <c r="U1197" s="17"/>
      <c r="V1197" s="17"/>
      <c r="W1197" s="17"/>
      <c r="X1197" s="17"/>
      <c r="Y1197" s="17"/>
      <c r="Z1197" s="17"/>
      <c r="AA1197" s="17"/>
      <c r="AB1197" s="17"/>
      <c r="AC1197" s="17"/>
      <c r="AD1197" s="17"/>
      <c r="AE1197" s="17"/>
      <c r="AF1197" s="17"/>
      <c r="AG1197" s="17"/>
      <c r="AH1197" s="17"/>
      <c r="AI1197" s="17"/>
      <c r="AJ1197" s="17"/>
      <c r="AK1197" s="17"/>
      <c r="AL1197" s="17"/>
      <c r="AM1197" s="17"/>
      <c r="AN1197" s="17"/>
      <c r="AO1197" s="17"/>
      <c r="AP1197" s="17"/>
      <c r="AQ1197" s="17"/>
      <c r="AR1197" s="17"/>
      <c r="AS1197" s="17"/>
      <c r="AT1197" s="17"/>
      <c r="AU1197" s="17"/>
    </row>
    <row r="1198" spans="2:47" x14ac:dyDescent="0.3">
      <c r="B1198" s="6" t="s">
        <v>443</v>
      </c>
      <c r="C1198" s="17"/>
      <c r="D1198" s="17"/>
      <c r="E1198" s="17"/>
      <c r="F1198" s="17"/>
      <c r="G1198" s="17"/>
      <c r="H1198" s="17"/>
      <c r="I1198" s="17"/>
      <c r="J1198" s="17"/>
      <c r="K1198" s="17"/>
      <c r="L1198" s="17"/>
      <c r="M1198" s="17"/>
      <c r="N1198" s="17"/>
      <c r="O1198" s="17"/>
      <c r="P1198" s="17"/>
      <c r="Q1198" s="17"/>
      <c r="R1198" s="17"/>
      <c r="S1198" s="17"/>
      <c r="T1198" s="17"/>
      <c r="U1198" s="17"/>
      <c r="V1198" s="17"/>
      <c r="W1198" s="17"/>
      <c r="X1198" s="17"/>
      <c r="Y1198" s="17"/>
      <c r="Z1198" s="17"/>
      <c r="AA1198" s="17"/>
      <c r="AB1198" s="17"/>
      <c r="AC1198" s="17"/>
      <c r="AD1198" s="17"/>
      <c r="AE1198" s="17"/>
      <c r="AF1198" s="17"/>
      <c r="AG1198" s="17"/>
      <c r="AH1198" s="17"/>
      <c r="AI1198" s="17"/>
      <c r="AJ1198" s="17"/>
      <c r="AK1198" s="17"/>
      <c r="AL1198" s="17"/>
      <c r="AM1198" s="17"/>
      <c r="AN1198" s="17"/>
      <c r="AO1198" s="17"/>
      <c r="AP1198" s="17"/>
      <c r="AQ1198" s="17"/>
      <c r="AR1198" s="17"/>
      <c r="AS1198" s="17"/>
      <c r="AT1198" s="17"/>
      <c r="AU1198" s="17"/>
    </row>
    <row r="1199" spans="2:47" x14ac:dyDescent="0.3">
      <c r="B1199" s="24" t="s">
        <v>71</v>
      </c>
      <c r="C1199" s="17"/>
      <c r="D1199" s="17"/>
      <c r="E1199" s="17"/>
      <c r="F1199" s="17"/>
      <c r="G1199" s="17"/>
      <c r="H1199" s="17"/>
      <c r="I1199" s="17"/>
      <c r="J1199" s="17"/>
      <c r="K1199" s="17"/>
      <c r="L1199" s="17"/>
      <c r="M1199" s="17"/>
      <c r="N1199" s="17"/>
      <c r="O1199" s="17"/>
      <c r="P1199" s="17"/>
      <c r="Q1199" s="17"/>
      <c r="R1199" s="17"/>
      <c r="S1199" s="17"/>
      <c r="T1199" s="17"/>
      <c r="U1199" s="17"/>
      <c r="V1199" s="17"/>
      <c r="W1199" s="17"/>
      <c r="X1199" s="17"/>
      <c r="Y1199" s="17"/>
      <c r="Z1199" s="17"/>
      <c r="AA1199" s="17"/>
      <c r="AB1199" s="17"/>
      <c r="AC1199" s="17"/>
      <c r="AD1199" s="17"/>
      <c r="AE1199" s="17"/>
      <c r="AF1199" s="17"/>
      <c r="AG1199" s="17"/>
      <c r="AH1199" s="17"/>
      <c r="AI1199" s="17"/>
      <c r="AJ1199" s="17"/>
      <c r="AK1199" s="17"/>
      <c r="AL1199" s="17"/>
      <c r="AM1199" s="17"/>
      <c r="AN1199" s="17"/>
      <c r="AO1199" s="17"/>
      <c r="AP1199" s="17"/>
      <c r="AQ1199" s="17"/>
      <c r="AR1199" s="17"/>
      <c r="AS1199" s="17"/>
      <c r="AT1199" s="17"/>
      <c r="AU1199" s="17"/>
    </row>
    <row r="1200" spans="2:47" x14ac:dyDescent="0.3">
      <c r="B1200" t="s">
        <v>432</v>
      </c>
      <c r="C1200" s="17">
        <v>6.4233870742230803E-2</v>
      </c>
      <c r="D1200" s="17">
        <v>6.48370315300099E-2</v>
      </c>
      <c r="E1200" s="17">
        <v>6.2396054166166302E-2</v>
      </c>
      <c r="F1200" s="17"/>
      <c r="G1200" s="17">
        <v>8.5428018403709394E-2</v>
      </c>
      <c r="H1200" s="17">
        <v>7.4012590854049501E-2</v>
      </c>
      <c r="I1200" s="17">
        <v>5.4540166415200597E-2</v>
      </c>
      <c r="J1200" s="17">
        <v>5.5405936823876102E-2</v>
      </c>
      <c r="K1200" s="17">
        <v>6.2863563115402296E-2</v>
      </c>
      <c r="L1200" s="17">
        <v>5.8226391860179E-2</v>
      </c>
      <c r="M1200" s="17"/>
      <c r="N1200" s="17">
        <v>6.3307311824294193E-2</v>
      </c>
      <c r="O1200" s="17">
        <v>6.2238851753474302E-2</v>
      </c>
      <c r="P1200" s="17">
        <v>7.2941248532449696E-2</v>
      </c>
      <c r="Q1200" s="17">
        <v>6.05818840378929E-2</v>
      </c>
      <c r="R1200" s="17"/>
      <c r="S1200" s="17">
        <v>8.4587836961445798E-2</v>
      </c>
      <c r="T1200" s="17">
        <v>4.9157181553117699E-2</v>
      </c>
      <c r="U1200" s="17">
        <v>7.3301171611416693E-2</v>
      </c>
      <c r="V1200" s="17">
        <v>4.8233575920085599E-2</v>
      </c>
      <c r="W1200" s="17">
        <v>4.7069653397480801E-2</v>
      </c>
      <c r="X1200" s="17">
        <v>6.9318420360813704E-2</v>
      </c>
      <c r="Y1200" s="17">
        <v>6.5934909172165296E-2</v>
      </c>
      <c r="Z1200" s="17">
        <v>3.6104519386402301E-2</v>
      </c>
      <c r="AA1200" s="17">
        <v>5.8152191270394699E-2</v>
      </c>
      <c r="AB1200" s="17">
        <v>8.2388137753425197E-2</v>
      </c>
      <c r="AC1200" s="17">
        <v>5.3262788459522301E-2</v>
      </c>
      <c r="AD1200" s="17">
        <v>0.102182629068004</v>
      </c>
      <c r="AE1200" s="17"/>
      <c r="AF1200" s="17">
        <v>5.6873486596359102E-2</v>
      </c>
      <c r="AG1200" s="17">
        <v>7.4536555475125194E-2</v>
      </c>
      <c r="AH1200" s="17"/>
      <c r="AI1200" s="17">
        <v>6.7512233507667899E-2</v>
      </c>
      <c r="AJ1200" s="17">
        <v>6.2597425776704393E-2</v>
      </c>
      <c r="AK1200" s="17"/>
      <c r="AL1200" s="17">
        <v>7.22158736106428E-2</v>
      </c>
      <c r="AM1200" s="17">
        <v>6.2385468324211601E-2</v>
      </c>
      <c r="AN1200" s="17"/>
      <c r="AO1200" s="17">
        <v>6.0135637521557497E-2</v>
      </c>
      <c r="AP1200" s="17">
        <v>6.4591080950273494E-2</v>
      </c>
      <c r="AQ1200" s="17"/>
      <c r="AR1200" s="17">
        <v>7.1605835222324804E-2</v>
      </c>
      <c r="AS1200" s="17">
        <v>3.7101859457517102E-2</v>
      </c>
      <c r="AT1200" s="17">
        <v>4.50505772029203E-2</v>
      </c>
      <c r="AU1200" s="17">
        <v>0.13242114824784701</v>
      </c>
    </row>
    <row r="1201" spans="2:47" x14ac:dyDescent="0.3">
      <c r="B1201" t="s">
        <v>433</v>
      </c>
      <c r="C1201" s="17">
        <v>6.1901003812680197E-2</v>
      </c>
      <c r="D1201" s="17">
        <v>6.2420291837148298E-2</v>
      </c>
      <c r="E1201" s="17">
        <v>6.1630594602384799E-2</v>
      </c>
      <c r="F1201" s="17"/>
      <c r="G1201" s="17">
        <v>7.3063946363201807E-2</v>
      </c>
      <c r="H1201" s="17">
        <v>7.0290717794871796E-2</v>
      </c>
      <c r="I1201" s="17">
        <v>5.9874383446062898E-2</v>
      </c>
      <c r="J1201" s="17">
        <v>5.7154101716177901E-2</v>
      </c>
      <c r="K1201" s="17">
        <v>6.4160982462397098E-2</v>
      </c>
      <c r="L1201" s="17">
        <v>5.16884355735363E-2</v>
      </c>
      <c r="M1201" s="17"/>
      <c r="N1201" s="17">
        <v>6.3060218672352494E-2</v>
      </c>
      <c r="O1201" s="17">
        <v>6.1514561880034999E-2</v>
      </c>
      <c r="P1201" s="17">
        <v>6.399083884706E-2</v>
      </c>
      <c r="Q1201" s="17">
        <v>6.0109219907618097E-2</v>
      </c>
      <c r="R1201" s="17"/>
      <c r="S1201" s="17">
        <v>4.5283192611601103E-2</v>
      </c>
      <c r="T1201" s="17">
        <v>6.3181989830400798E-2</v>
      </c>
      <c r="U1201" s="17">
        <v>6.8938671958163902E-2</v>
      </c>
      <c r="V1201" s="17">
        <v>7.3937757000304999E-2</v>
      </c>
      <c r="W1201" s="17">
        <v>6.7257606591987595E-2</v>
      </c>
      <c r="X1201" s="17">
        <v>4.8603860051322903E-2</v>
      </c>
      <c r="Y1201" s="17">
        <v>5.5068504755155998E-2</v>
      </c>
      <c r="Z1201" s="17">
        <v>4.9275478110877402E-2</v>
      </c>
      <c r="AA1201" s="17">
        <v>6.9184480767934403E-2</v>
      </c>
      <c r="AB1201" s="17">
        <v>7.9169949633574599E-2</v>
      </c>
      <c r="AC1201" s="17">
        <v>5.5985537977848901E-2</v>
      </c>
      <c r="AD1201" s="17">
        <v>7.2803564658347503E-2</v>
      </c>
      <c r="AE1201" s="17"/>
      <c r="AF1201" s="17">
        <v>5.5738546253015803E-2</v>
      </c>
      <c r="AG1201" s="17">
        <v>7.0136089657841197E-2</v>
      </c>
      <c r="AH1201" s="17"/>
      <c r="AI1201" s="17">
        <v>5.5093541071022503E-2</v>
      </c>
      <c r="AJ1201" s="17">
        <v>6.5299053061238205E-2</v>
      </c>
      <c r="AK1201" s="17"/>
      <c r="AL1201" s="17">
        <v>6.2730396366389898E-2</v>
      </c>
      <c r="AM1201" s="17">
        <v>6.17089403385074E-2</v>
      </c>
      <c r="AN1201" s="17"/>
      <c r="AO1201" s="17">
        <v>4.7141774680185801E-2</v>
      </c>
      <c r="AP1201" s="17">
        <v>6.3187447756956699E-2</v>
      </c>
      <c r="AQ1201" s="17"/>
      <c r="AR1201" s="17">
        <v>3.8944455567381901E-2</v>
      </c>
      <c r="AS1201" s="17">
        <v>6.1630938351204499E-2</v>
      </c>
      <c r="AT1201" s="17">
        <v>6.6497540647425205E-2</v>
      </c>
      <c r="AU1201" s="17">
        <v>0.11047730467440001</v>
      </c>
    </row>
    <row r="1202" spans="2:47" x14ac:dyDescent="0.3">
      <c r="B1202" t="s">
        <v>434</v>
      </c>
      <c r="C1202" s="17">
        <v>0.33405830971001199</v>
      </c>
      <c r="D1202" s="17">
        <v>0.327769084137566</v>
      </c>
      <c r="E1202" s="17">
        <v>0.33968313027545199</v>
      </c>
      <c r="F1202" s="17"/>
      <c r="G1202" s="17">
        <v>0.30391851233482797</v>
      </c>
      <c r="H1202" s="17">
        <v>0.28742215311869301</v>
      </c>
      <c r="I1202" s="17">
        <v>0.34991616169024897</v>
      </c>
      <c r="J1202" s="17">
        <v>0.35665665423207898</v>
      </c>
      <c r="K1202" s="17">
        <v>0.35553257411885703</v>
      </c>
      <c r="L1202" s="17">
        <v>0.346279062834355</v>
      </c>
      <c r="M1202" s="17"/>
      <c r="N1202" s="17">
        <v>0.29272209160354601</v>
      </c>
      <c r="O1202" s="17">
        <v>0.327978892891166</v>
      </c>
      <c r="P1202" s="17">
        <v>0.33616986980501601</v>
      </c>
      <c r="Q1202" s="17">
        <v>0.38138815734151599</v>
      </c>
      <c r="R1202" s="17"/>
      <c r="S1202" s="17">
        <v>0.296472037972417</v>
      </c>
      <c r="T1202" s="17">
        <v>0.36448549762309801</v>
      </c>
      <c r="U1202" s="17">
        <v>0.32299346083376301</v>
      </c>
      <c r="V1202" s="17">
        <v>0.32818803770292998</v>
      </c>
      <c r="W1202" s="17">
        <v>0.29862409704630899</v>
      </c>
      <c r="X1202" s="17">
        <v>0.38241073445302098</v>
      </c>
      <c r="Y1202" s="17">
        <v>0.34338446454162802</v>
      </c>
      <c r="Z1202" s="17">
        <v>0.30530022967859699</v>
      </c>
      <c r="AA1202" s="17">
        <v>0.33623873914244301</v>
      </c>
      <c r="AB1202" s="17">
        <v>0.32468305766689898</v>
      </c>
      <c r="AC1202" s="17">
        <v>0.34121810750686299</v>
      </c>
      <c r="AD1202" s="17">
        <v>0.383762034926319</v>
      </c>
      <c r="AE1202" s="17"/>
      <c r="AF1202" s="17">
        <v>0.32147614048580803</v>
      </c>
      <c r="AG1202" s="17">
        <v>0.350425135945928</v>
      </c>
      <c r="AH1202" s="17"/>
      <c r="AI1202" s="17">
        <v>0.30011210704201302</v>
      </c>
      <c r="AJ1202" s="17">
        <v>0.35100307648214901</v>
      </c>
      <c r="AK1202" s="17"/>
      <c r="AL1202" s="17">
        <v>0.30540209968996701</v>
      </c>
      <c r="AM1202" s="17">
        <v>0.34069426421485699</v>
      </c>
      <c r="AN1202" s="17"/>
      <c r="AO1202" s="17">
        <v>0.29903728073576102</v>
      </c>
      <c r="AP1202" s="17">
        <v>0.33711081267218101</v>
      </c>
      <c r="AQ1202" s="17"/>
      <c r="AR1202" s="17">
        <v>0.20956076016484601</v>
      </c>
      <c r="AS1202" s="17">
        <v>0.34055868456926203</v>
      </c>
      <c r="AT1202" s="17">
        <v>0.40553334112677902</v>
      </c>
      <c r="AU1202" s="17">
        <v>0.48678010010547001</v>
      </c>
    </row>
    <row r="1203" spans="2:47" x14ac:dyDescent="0.3">
      <c r="B1203" t="s">
        <v>435</v>
      </c>
      <c r="C1203" s="17">
        <v>0.340950726851452</v>
      </c>
      <c r="D1203" s="17">
        <v>0.33940724602550099</v>
      </c>
      <c r="E1203" s="17">
        <v>0.34321596806676002</v>
      </c>
      <c r="F1203" s="17"/>
      <c r="G1203" s="17">
        <v>0.30637276719562401</v>
      </c>
      <c r="H1203" s="17">
        <v>0.33993400307833399</v>
      </c>
      <c r="I1203" s="17">
        <v>0.33858228124398299</v>
      </c>
      <c r="J1203" s="17">
        <v>0.33562033317609002</v>
      </c>
      <c r="K1203" s="17">
        <v>0.34659675947618201</v>
      </c>
      <c r="L1203" s="17">
        <v>0.367115271217969</v>
      </c>
      <c r="M1203" s="17"/>
      <c r="N1203" s="17">
        <v>0.36312369958847701</v>
      </c>
      <c r="O1203" s="17">
        <v>0.363312966666405</v>
      </c>
      <c r="P1203" s="17">
        <v>0.327996331959726</v>
      </c>
      <c r="Q1203" s="17">
        <v>0.30671945648835502</v>
      </c>
      <c r="R1203" s="17"/>
      <c r="S1203" s="17">
        <v>0.34490720103698502</v>
      </c>
      <c r="T1203" s="17">
        <v>0.32199842425883901</v>
      </c>
      <c r="U1203" s="17">
        <v>0.35532040024030798</v>
      </c>
      <c r="V1203" s="17">
        <v>0.34768341619981202</v>
      </c>
      <c r="W1203" s="17">
        <v>0.39682271430961003</v>
      </c>
      <c r="X1203" s="17">
        <v>0.287452990988876</v>
      </c>
      <c r="Y1203" s="17">
        <v>0.35014117504689102</v>
      </c>
      <c r="Z1203" s="17">
        <v>0.40360641647456902</v>
      </c>
      <c r="AA1203" s="17">
        <v>0.334866693687627</v>
      </c>
      <c r="AB1203" s="17">
        <v>0.33406089682454998</v>
      </c>
      <c r="AC1203" s="17">
        <v>0.342443840157028</v>
      </c>
      <c r="AD1203" s="17">
        <v>0.30880132417641698</v>
      </c>
      <c r="AE1203" s="17"/>
      <c r="AF1203" s="17">
        <v>0.35495370336364901</v>
      </c>
      <c r="AG1203" s="17">
        <v>0.32308628917358201</v>
      </c>
      <c r="AH1203" s="17"/>
      <c r="AI1203" s="17">
        <v>0.34142424564821899</v>
      </c>
      <c r="AJ1203" s="17">
        <v>0.34071436269455602</v>
      </c>
      <c r="AK1203" s="17"/>
      <c r="AL1203" s="17">
        <v>0.328105012028438</v>
      </c>
      <c r="AM1203" s="17">
        <v>0.34392542514854302</v>
      </c>
      <c r="AN1203" s="17"/>
      <c r="AO1203" s="17">
        <v>0.32661351657930998</v>
      </c>
      <c r="AP1203" s="17">
        <v>0.342200386787404</v>
      </c>
      <c r="AQ1203" s="17"/>
      <c r="AR1203" s="17">
        <v>0.37683874991706301</v>
      </c>
      <c r="AS1203" s="17">
        <v>0.38729892955255601</v>
      </c>
      <c r="AT1203" s="17">
        <v>0.33880200616282902</v>
      </c>
      <c r="AU1203" s="17">
        <v>0.175401343987512</v>
      </c>
    </row>
    <row r="1204" spans="2:47" x14ac:dyDescent="0.3">
      <c r="B1204" t="s">
        <v>436</v>
      </c>
      <c r="C1204" s="17">
        <v>0.17632758235443</v>
      </c>
      <c r="D1204" s="17">
        <v>0.188287649728967</v>
      </c>
      <c r="E1204" s="17">
        <v>0.16534440359994601</v>
      </c>
      <c r="F1204" s="17"/>
      <c r="G1204" s="17">
        <v>0.20090027813421099</v>
      </c>
      <c r="H1204" s="17">
        <v>0.211902461809967</v>
      </c>
      <c r="I1204" s="17">
        <v>0.16654262701960901</v>
      </c>
      <c r="J1204" s="17">
        <v>0.16673467601132</v>
      </c>
      <c r="K1204" s="17">
        <v>0.15041245604328601</v>
      </c>
      <c r="L1204" s="17">
        <v>0.16426522770121299</v>
      </c>
      <c r="M1204" s="17"/>
      <c r="N1204" s="17">
        <v>0.20325131355889201</v>
      </c>
      <c r="O1204" s="17">
        <v>0.16248714800032901</v>
      </c>
      <c r="P1204" s="17">
        <v>0.16574694813313601</v>
      </c>
      <c r="Q1204" s="17">
        <v>0.16899386352456</v>
      </c>
      <c r="R1204" s="17"/>
      <c r="S1204" s="17">
        <v>0.21655352556127</v>
      </c>
      <c r="T1204" s="17">
        <v>0.17309424250671299</v>
      </c>
      <c r="U1204" s="17">
        <v>0.16407047457674601</v>
      </c>
      <c r="V1204" s="17">
        <v>0.17326637418930299</v>
      </c>
      <c r="W1204" s="17">
        <v>0.16072546896328699</v>
      </c>
      <c r="X1204" s="17">
        <v>0.18642581470933101</v>
      </c>
      <c r="Y1204" s="17">
        <v>0.16203418414936099</v>
      </c>
      <c r="Z1204" s="17">
        <v>0.16112649503773499</v>
      </c>
      <c r="AA1204" s="17">
        <v>0.180820606988256</v>
      </c>
      <c r="AB1204" s="17">
        <v>0.167179160794031</v>
      </c>
      <c r="AC1204" s="17">
        <v>0.19251683357869501</v>
      </c>
      <c r="AD1204" s="17">
        <v>9.3195909804541593E-2</v>
      </c>
      <c r="AE1204" s="17"/>
      <c r="AF1204" s="17">
        <v>0.19263961272740401</v>
      </c>
      <c r="AG1204" s="17">
        <v>0.15564432975370401</v>
      </c>
      <c r="AH1204" s="17"/>
      <c r="AI1204" s="17">
        <v>0.222035208705267</v>
      </c>
      <c r="AJ1204" s="17">
        <v>0.153511920885674</v>
      </c>
      <c r="AK1204" s="17"/>
      <c r="AL1204" s="17">
        <v>0.21964713660862001</v>
      </c>
      <c r="AM1204" s="17">
        <v>0.16629601882946099</v>
      </c>
      <c r="AN1204" s="17"/>
      <c r="AO1204" s="17">
        <v>0.24998775094452599</v>
      </c>
      <c r="AP1204" s="17">
        <v>0.16990721466676501</v>
      </c>
      <c r="AQ1204" s="17"/>
      <c r="AR1204" s="17">
        <v>0.29366206321807897</v>
      </c>
      <c r="AS1204" s="17">
        <v>0.14584771602992699</v>
      </c>
      <c r="AT1204" s="17">
        <v>0.11425678855527199</v>
      </c>
      <c r="AU1204" s="17">
        <v>6.3317651111750597E-2</v>
      </c>
    </row>
    <row r="1205" spans="2:47" x14ac:dyDescent="0.3">
      <c r="B1205" t="s">
        <v>155</v>
      </c>
      <c r="C1205" s="17">
        <v>2.25285065291943E-2</v>
      </c>
      <c r="D1205" s="17">
        <v>1.7278696740808501E-2</v>
      </c>
      <c r="E1205" s="17">
        <v>2.7729849289290301E-2</v>
      </c>
      <c r="F1205" s="17"/>
      <c r="G1205" s="17">
        <v>3.0316477568425398E-2</v>
      </c>
      <c r="H1205" s="17">
        <v>1.6438073344084699E-2</v>
      </c>
      <c r="I1205" s="17">
        <v>3.05443801848958E-2</v>
      </c>
      <c r="J1205" s="17">
        <v>2.8428298040457701E-2</v>
      </c>
      <c r="K1205" s="17">
        <v>2.04336647838744E-2</v>
      </c>
      <c r="L1205" s="17">
        <v>1.24256108127473E-2</v>
      </c>
      <c r="M1205" s="17"/>
      <c r="N1205" s="17">
        <v>1.4535364752437999E-2</v>
      </c>
      <c r="O1205" s="17">
        <v>2.2467578808590401E-2</v>
      </c>
      <c r="P1205" s="17">
        <v>3.3154762722611801E-2</v>
      </c>
      <c r="Q1205" s="17">
        <v>2.22074187000585E-2</v>
      </c>
      <c r="R1205" s="17"/>
      <c r="S1205" s="17">
        <v>1.2196205856280701E-2</v>
      </c>
      <c r="T1205" s="17">
        <v>2.8082664227831001E-2</v>
      </c>
      <c r="U1205" s="17">
        <v>1.5375820779601999E-2</v>
      </c>
      <c r="V1205" s="17">
        <v>2.86908389875647E-2</v>
      </c>
      <c r="W1205" s="17">
        <v>2.9500459691325E-2</v>
      </c>
      <c r="X1205" s="17">
        <v>2.5788179436636E-2</v>
      </c>
      <c r="Y1205" s="17">
        <v>2.3436762334799102E-2</v>
      </c>
      <c r="Z1205" s="17">
        <v>4.45868613118185E-2</v>
      </c>
      <c r="AA1205" s="17">
        <v>2.0737288143345401E-2</v>
      </c>
      <c r="AB1205" s="17">
        <v>1.25187973275205E-2</v>
      </c>
      <c r="AC1205" s="17">
        <v>1.4572892320042601E-2</v>
      </c>
      <c r="AD1205" s="17">
        <v>3.9254537366371203E-2</v>
      </c>
      <c r="AE1205" s="17"/>
      <c r="AF1205" s="17">
        <v>1.8318510573764601E-2</v>
      </c>
      <c r="AG1205" s="17">
        <v>2.6171599993818899E-2</v>
      </c>
      <c r="AH1205" s="17"/>
      <c r="AI1205" s="17">
        <v>1.38226640258106E-2</v>
      </c>
      <c r="AJ1205" s="17">
        <v>2.6874161099678901E-2</v>
      </c>
      <c r="AK1205" s="17"/>
      <c r="AL1205" s="17">
        <v>1.18994816959417E-2</v>
      </c>
      <c r="AM1205" s="17">
        <v>2.4989883144419599E-2</v>
      </c>
      <c r="AN1205" s="17"/>
      <c r="AO1205" s="17">
        <v>1.7084039538660101E-2</v>
      </c>
      <c r="AP1205" s="17">
        <v>2.30030571664201E-2</v>
      </c>
      <c r="AQ1205" s="17"/>
      <c r="AR1205" s="17">
        <v>9.3881359103048408E-3</v>
      </c>
      <c r="AS1205" s="17">
        <v>2.7561872039532399E-2</v>
      </c>
      <c r="AT1205" s="17">
        <v>2.9859746304774101E-2</v>
      </c>
      <c r="AU1205" s="17">
        <v>3.1602451873020902E-2</v>
      </c>
    </row>
    <row r="1206" spans="2:47" x14ac:dyDescent="0.3">
      <c r="B1206" t="s">
        <v>437</v>
      </c>
      <c r="C1206" s="17">
        <v>0.12613487455491099</v>
      </c>
      <c r="D1206" s="17">
        <v>0.127257323367158</v>
      </c>
      <c r="E1206" s="17">
        <v>0.124026648768551</v>
      </c>
      <c r="F1206" s="17"/>
      <c r="G1206" s="17">
        <v>0.15849196476691099</v>
      </c>
      <c r="H1206" s="17">
        <v>0.14430330864892099</v>
      </c>
      <c r="I1206" s="17">
        <v>0.11441454986126399</v>
      </c>
      <c r="J1206" s="17">
        <v>0.112560038540054</v>
      </c>
      <c r="K1206" s="17">
        <v>0.12702454557779899</v>
      </c>
      <c r="L1206" s="17">
        <v>0.109914827433715</v>
      </c>
      <c r="M1206" s="17"/>
      <c r="N1206" s="17">
        <v>0.12636753049664701</v>
      </c>
      <c r="O1206" s="17">
        <v>0.123753413633509</v>
      </c>
      <c r="P1206" s="17">
        <v>0.13693208737950999</v>
      </c>
      <c r="Q1206" s="17">
        <v>0.120691103945511</v>
      </c>
      <c r="R1206" s="17"/>
      <c r="S1206" s="17">
        <v>0.129871029573047</v>
      </c>
      <c r="T1206" s="17">
        <v>0.112339171383518</v>
      </c>
      <c r="U1206" s="17">
        <v>0.142239843569581</v>
      </c>
      <c r="V1206" s="17">
        <v>0.12217133292039099</v>
      </c>
      <c r="W1206" s="17">
        <v>0.11432725998946799</v>
      </c>
      <c r="X1206" s="17">
        <v>0.117922280412137</v>
      </c>
      <c r="Y1206" s="17">
        <v>0.121003413927321</v>
      </c>
      <c r="Z1206" s="17">
        <v>8.5379997497279703E-2</v>
      </c>
      <c r="AA1206" s="17">
        <v>0.12733667203832899</v>
      </c>
      <c r="AB1206" s="17">
        <v>0.161558087387</v>
      </c>
      <c r="AC1206" s="17">
        <v>0.10924832643737099</v>
      </c>
      <c r="AD1206" s="17">
        <v>0.17498619372635099</v>
      </c>
      <c r="AE1206" s="17"/>
      <c r="AF1206" s="17">
        <v>0.112612032849375</v>
      </c>
      <c r="AG1206" s="17">
        <v>0.14467264513296599</v>
      </c>
      <c r="AH1206" s="17"/>
      <c r="AI1206" s="17">
        <v>0.12260577457869</v>
      </c>
      <c r="AJ1206" s="17">
        <v>0.127896478837943</v>
      </c>
      <c r="AK1206" s="17"/>
      <c r="AL1206" s="17">
        <v>0.13494626997703299</v>
      </c>
      <c r="AM1206" s="17">
        <v>0.12409440866271899</v>
      </c>
      <c r="AN1206" s="17"/>
      <c r="AO1206" s="17">
        <v>0.107277412201743</v>
      </c>
      <c r="AP1206" s="17">
        <v>0.12777852870723</v>
      </c>
      <c r="AQ1206" s="17"/>
      <c r="AR1206" s="17">
        <v>0.110550290789707</v>
      </c>
      <c r="AS1206" s="17">
        <v>9.8732797808721601E-2</v>
      </c>
      <c r="AT1206" s="17">
        <v>0.111548117850346</v>
      </c>
      <c r="AU1206" s="17">
        <v>0.24289845292224699</v>
      </c>
    </row>
    <row r="1207" spans="2:47" x14ac:dyDescent="0.3">
      <c r="B1207" t="s">
        <v>438</v>
      </c>
      <c r="C1207" s="17">
        <v>0.51727830920588203</v>
      </c>
      <c r="D1207" s="17">
        <v>0.52769489575446704</v>
      </c>
      <c r="E1207" s="17">
        <v>0.50856037166670598</v>
      </c>
      <c r="F1207" s="17"/>
      <c r="G1207" s="17">
        <v>0.50727304532983497</v>
      </c>
      <c r="H1207" s="17">
        <v>0.55183646488830096</v>
      </c>
      <c r="I1207" s="17">
        <v>0.50512490826359202</v>
      </c>
      <c r="J1207" s="17">
        <v>0.50235500918740905</v>
      </c>
      <c r="K1207" s="17">
        <v>0.49700921551946903</v>
      </c>
      <c r="L1207" s="17">
        <v>0.53138049891918204</v>
      </c>
      <c r="M1207" s="17"/>
      <c r="N1207" s="17">
        <v>0.56637501314736904</v>
      </c>
      <c r="O1207" s="17">
        <v>0.52580011466673404</v>
      </c>
      <c r="P1207" s="17">
        <v>0.493743280092862</v>
      </c>
      <c r="Q1207" s="17">
        <v>0.475713320012915</v>
      </c>
      <c r="R1207" s="17"/>
      <c r="S1207" s="17">
        <v>0.56146072659825597</v>
      </c>
      <c r="T1207" s="17">
        <v>0.49509266676555203</v>
      </c>
      <c r="U1207" s="17">
        <v>0.51939087481705404</v>
      </c>
      <c r="V1207" s="17">
        <v>0.52094979038911504</v>
      </c>
      <c r="W1207" s="17">
        <v>0.55754818327289801</v>
      </c>
      <c r="X1207" s="17">
        <v>0.47387880569820701</v>
      </c>
      <c r="Y1207" s="17">
        <v>0.51217535919625201</v>
      </c>
      <c r="Z1207" s="17">
        <v>0.56473291151230498</v>
      </c>
      <c r="AA1207" s="17">
        <v>0.51568730067588298</v>
      </c>
      <c r="AB1207" s="17">
        <v>0.50124005761858104</v>
      </c>
      <c r="AC1207" s="17">
        <v>0.53496067373572298</v>
      </c>
      <c r="AD1207" s="17">
        <v>0.40199723398095899</v>
      </c>
      <c r="AE1207" s="17"/>
      <c r="AF1207" s="17">
        <v>0.547593316091052</v>
      </c>
      <c r="AG1207" s="17">
        <v>0.47873061892728702</v>
      </c>
      <c r="AH1207" s="17"/>
      <c r="AI1207" s="17">
        <v>0.56345945435348599</v>
      </c>
      <c r="AJ1207" s="17">
        <v>0.49422628358023002</v>
      </c>
      <c r="AK1207" s="17"/>
      <c r="AL1207" s="17">
        <v>0.54775214863705801</v>
      </c>
      <c r="AM1207" s="17">
        <v>0.51022144397800495</v>
      </c>
      <c r="AN1207" s="17"/>
      <c r="AO1207" s="17">
        <v>0.576601267523836</v>
      </c>
      <c r="AP1207" s="17">
        <v>0.512107601454169</v>
      </c>
      <c r="AQ1207" s="17"/>
      <c r="AR1207" s="17">
        <v>0.67050081313514198</v>
      </c>
      <c r="AS1207" s="17">
        <v>0.53314664558248404</v>
      </c>
      <c r="AT1207" s="17">
        <v>0.45305879471810101</v>
      </c>
      <c r="AU1207" s="17">
        <v>0.238718995099263</v>
      </c>
    </row>
    <row r="1208" spans="2:47" x14ac:dyDescent="0.3">
      <c r="B1208" t="s">
        <v>439</v>
      </c>
      <c r="C1208" s="17">
        <v>0.39114343465097101</v>
      </c>
      <c r="D1208" s="17">
        <v>0.40043757238730898</v>
      </c>
      <c r="E1208" s="17">
        <v>0.38453372289815502</v>
      </c>
      <c r="F1208" s="17"/>
      <c r="G1208" s="17">
        <v>0.34878108056292401</v>
      </c>
      <c r="H1208" s="17">
        <v>0.40753315623937902</v>
      </c>
      <c r="I1208" s="17">
        <v>0.39071035840232798</v>
      </c>
      <c r="J1208" s="17">
        <v>0.38979497064735502</v>
      </c>
      <c r="K1208" s="17">
        <v>0.36998466994166901</v>
      </c>
      <c r="L1208" s="17">
        <v>0.42146567148546699</v>
      </c>
      <c r="M1208" s="17"/>
      <c r="N1208" s="17">
        <v>0.44000748265072298</v>
      </c>
      <c r="O1208" s="17">
        <v>0.40204670103322498</v>
      </c>
      <c r="P1208" s="17">
        <v>0.35681119271335299</v>
      </c>
      <c r="Q1208" s="17">
        <v>0.35502221606740397</v>
      </c>
      <c r="R1208" s="17"/>
      <c r="S1208" s="17">
        <v>0.431589697025209</v>
      </c>
      <c r="T1208" s="17">
        <v>0.38275349538203401</v>
      </c>
      <c r="U1208" s="17">
        <v>0.37715103124747301</v>
      </c>
      <c r="V1208" s="17">
        <v>0.39877845746872398</v>
      </c>
      <c r="W1208" s="17">
        <v>0.44322092328342899</v>
      </c>
      <c r="X1208" s="17">
        <v>0.35595652528607002</v>
      </c>
      <c r="Y1208" s="17">
        <v>0.39117194526893001</v>
      </c>
      <c r="Z1208" s="17">
        <v>0.479352914015025</v>
      </c>
      <c r="AA1208" s="17">
        <v>0.38835062863755399</v>
      </c>
      <c r="AB1208" s="17">
        <v>0.33968197023158198</v>
      </c>
      <c r="AC1208" s="17">
        <v>0.425712347298352</v>
      </c>
      <c r="AD1208" s="17">
        <v>0.227011040254607</v>
      </c>
      <c r="AE1208" s="17"/>
      <c r="AF1208" s="17">
        <v>0.43498128324167701</v>
      </c>
      <c r="AG1208" s="17">
        <v>0.33405797379432001</v>
      </c>
      <c r="AH1208" s="17"/>
      <c r="AI1208" s="17">
        <v>0.440853679774795</v>
      </c>
      <c r="AJ1208" s="17">
        <v>0.36632980474228699</v>
      </c>
      <c r="AK1208" s="17"/>
      <c r="AL1208" s="17">
        <v>0.41280587866002499</v>
      </c>
      <c r="AM1208" s="17">
        <v>0.38612703531528603</v>
      </c>
      <c r="AN1208" s="17"/>
      <c r="AO1208" s="17">
        <v>0.46932385532209298</v>
      </c>
      <c r="AP1208" s="17">
        <v>0.384329072746939</v>
      </c>
      <c r="AQ1208" s="17"/>
      <c r="AR1208" s="17">
        <v>0.55995052234543596</v>
      </c>
      <c r="AS1208" s="17">
        <v>0.43441384777376202</v>
      </c>
      <c r="AT1208" s="17">
        <v>0.34151067686775599</v>
      </c>
      <c r="AU1208" s="17">
        <v>-4.1794578229842304E-3</v>
      </c>
    </row>
    <row r="1209" spans="2:47" x14ac:dyDescent="0.3">
      <c r="C1209" s="17"/>
      <c r="D1209" s="17"/>
      <c r="E1209" s="17"/>
      <c r="F1209" s="17"/>
      <c r="G1209" s="17"/>
      <c r="H1209" s="17"/>
      <c r="I1209" s="17"/>
      <c r="J1209" s="17"/>
      <c r="K1209" s="17"/>
      <c r="L1209" s="17"/>
      <c r="M1209" s="17"/>
      <c r="N1209" s="17"/>
      <c r="O1209" s="17"/>
      <c r="P1209" s="17"/>
      <c r="Q1209" s="17"/>
      <c r="R1209" s="17"/>
      <c r="S1209" s="17"/>
      <c r="T1209" s="17"/>
      <c r="U1209" s="17"/>
      <c r="V1209" s="17"/>
      <c r="W1209" s="17"/>
      <c r="X1209" s="17"/>
      <c r="Y1209" s="17"/>
      <c r="Z1209" s="17"/>
      <c r="AA1209" s="17"/>
      <c r="AB1209" s="17"/>
      <c r="AC1209" s="17"/>
      <c r="AD1209" s="17"/>
      <c r="AE1209" s="17"/>
      <c r="AF1209" s="17"/>
      <c r="AG1209" s="17"/>
      <c r="AH1209" s="17"/>
      <c r="AI1209" s="17"/>
      <c r="AJ1209" s="17"/>
      <c r="AK1209" s="17"/>
      <c r="AL1209" s="17"/>
      <c r="AM1209" s="17"/>
      <c r="AN1209" s="17"/>
      <c r="AO1209" s="17"/>
      <c r="AP1209" s="17"/>
      <c r="AQ1209" s="17"/>
      <c r="AR1209" s="17"/>
      <c r="AS1209" s="17"/>
      <c r="AT1209" s="17"/>
      <c r="AU1209" s="17"/>
    </row>
    <row r="1210" spans="2:47" x14ac:dyDescent="0.3">
      <c r="B1210" s="6" t="s">
        <v>450</v>
      </c>
      <c r="C1210" s="17"/>
      <c r="D1210" s="17"/>
      <c r="E1210" s="17"/>
      <c r="F1210" s="17"/>
      <c r="G1210" s="17"/>
      <c r="H1210" s="17"/>
      <c r="I1210" s="17"/>
      <c r="J1210" s="17"/>
      <c r="K1210" s="17"/>
      <c r="L1210" s="17"/>
      <c r="M1210" s="17"/>
      <c r="N1210" s="17"/>
      <c r="O1210" s="17"/>
      <c r="P1210" s="17"/>
      <c r="Q1210" s="17"/>
      <c r="R1210" s="17"/>
      <c r="S1210" s="17"/>
      <c r="T1210" s="17"/>
      <c r="U1210" s="17"/>
      <c r="V1210" s="17"/>
      <c r="W1210" s="17"/>
      <c r="X1210" s="17"/>
      <c r="Y1210" s="17"/>
      <c r="Z1210" s="17"/>
      <c r="AA1210" s="17"/>
      <c r="AB1210" s="17"/>
      <c r="AC1210" s="17"/>
      <c r="AD1210" s="17"/>
      <c r="AE1210" s="17"/>
      <c r="AF1210" s="17"/>
      <c r="AG1210" s="17"/>
      <c r="AH1210" s="17"/>
      <c r="AI1210" s="17"/>
      <c r="AJ1210" s="17"/>
      <c r="AK1210" s="17"/>
      <c r="AL1210" s="17"/>
      <c r="AM1210" s="17"/>
      <c r="AN1210" s="17"/>
      <c r="AO1210" s="17"/>
      <c r="AP1210" s="17"/>
      <c r="AQ1210" s="17"/>
      <c r="AR1210" s="17"/>
      <c r="AS1210" s="17"/>
      <c r="AT1210" s="17"/>
      <c r="AU1210" s="17"/>
    </row>
    <row r="1211" spans="2:47" x14ac:dyDescent="0.3">
      <c r="B1211" s="24" t="s">
        <v>71</v>
      </c>
      <c r="C1211" s="17"/>
      <c r="D1211" s="17"/>
      <c r="E1211" s="17"/>
      <c r="F1211" s="17"/>
      <c r="G1211" s="17"/>
      <c r="H1211" s="17"/>
      <c r="I1211" s="17"/>
      <c r="J1211" s="17"/>
      <c r="K1211" s="17"/>
      <c r="L1211" s="17"/>
      <c r="M1211" s="17"/>
      <c r="N1211" s="17"/>
      <c r="O1211" s="17"/>
      <c r="P1211" s="17"/>
      <c r="Q1211" s="17"/>
      <c r="R1211" s="17"/>
      <c r="S1211" s="17"/>
      <c r="T1211" s="17"/>
      <c r="U1211" s="17"/>
      <c r="V1211" s="17"/>
      <c r="W1211" s="17"/>
      <c r="X1211" s="17"/>
      <c r="Y1211" s="17"/>
      <c r="Z1211" s="17"/>
      <c r="AA1211" s="17"/>
      <c r="AB1211" s="17"/>
      <c r="AC1211" s="17"/>
      <c r="AD1211" s="17"/>
      <c r="AE1211" s="17"/>
      <c r="AF1211" s="17"/>
      <c r="AG1211" s="17"/>
      <c r="AH1211" s="17"/>
      <c r="AI1211" s="17"/>
      <c r="AJ1211" s="17"/>
      <c r="AK1211" s="17"/>
      <c r="AL1211" s="17"/>
      <c r="AM1211" s="17"/>
      <c r="AN1211" s="17"/>
      <c r="AO1211" s="17"/>
      <c r="AP1211" s="17"/>
      <c r="AQ1211" s="17"/>
      <c r="AR1211" s="17"/>
      <c r="AS1211" s="17"/>
      <c r="AT1211" s="17"/>
      <c r="AU1211" s="17"/>
    </row>
    <row r="1212" spans="2:47" x14ac:dyDescent="0.3">
      <c r="B1212" t="s">
        <v>444</v>
      </c>
      <c r="C1212" s="17">
        <v>0.66830135064583296</v>
      </c>
      <c r="D1212" s="17">
        <v>0.70922933235457397</v>
      </c>
      <c r="E1212" s="17">
        <v>0.62387198231872998</v>
      </c>
      <c r="F1212" s="17"/>
      <c r="G1212" s="17">
        <v>0.62225946560886503</v>
      </c>
      <c r="H1212" s="17">
        <v>0.670917017798625</v>
      </c>
      <c r="I1212" s="17">
        <v>0.67812910899342504</v>
      </c>
      <c r="J1212" s="17">
        <v>0.63718603794058204</v>
      </c>
      <c r="K1212" s="17">
        <v>0.690600775027989</v>
      </c>
      <c r="L1212" s="17">
        <v>0.789572525369301</v>
      </c>
      <c r="M1212" s="17"/>
      <c r="N1212" s="17">
        <v>0.72231244925750304</v>
      </c>
      <c r="O1212" s="17">
        <v>0.64024256816311798</v>
      </c>
      <c r="P1212" s="17">
        <v>0.66451826876743303</v>
      </c>
      <c r="Q1212" s="17">
        <v>0.60411908452582497</v>
      </c>
      <c r="R1212" s="17"/>
      <c r="S1212" s="17">
        <v>0.68318134183239498</v>
      </c>
      <c r="T1212" s="17">
        <v>0.70656399987212304</v>
      </c>
      <c r="U1212" s="17">
        <v>0.68364495274211801</v>
      </c>
      <c r="V1212" s="17">
        <v>0.64073480291302698</v>
      </c>
      <c r="W1212" s="17">
        <v>0.62107366280822596</v>
      </c>
      <c r="X1212" s="17">
        <v>0.63970361368869999</v>
      </c>
      <c r="Y1212" s="17">
        <v>0.76933200804715896</v>
      </c>
      <c r="Z1212" s="17">
        <v>0.50491673290192196</v>
      </c>
      <c r="AA1212" s="17">
        <v>0.68495012690020896</v>
      </c>
      <c r="AB1212" s="17">
        <v>0.66157184385298695</v>
      </c>
      <c r="AC1212" s="17">
        <v>0.79166212652646495</v>
      </c>
      <c r="AD1212" s="17">
        <v>0.54418626279120397</v>
      </c>
      <c r="AE1212" s="17"/>
      <c r="AF1212" s="17">
        <v>0.68363754493471995</v>
      </c>
      <c r="AG1212" s="17">
        <v>0.64880310204769498</v>
      </c>
      <c r="AH1212" s="17"/>
      <c r="AI1212" s="17">
        <v>0.69482194790351703</v>
      </c>
      <c r="AJ1212" s="17">
        <v>0.64910747782370803</v>
      </c>
      <c r="AK1212" s="17"/>
      <c r="AL1212" s="17">
        <v>0.71068263578010005</v>
      </c>
      <c r="AM1212" s="17">
        <v>0.65682211538606206</v>
      </c>
      <c r="AN1212" s="17"/>
      <c r="AO1212" s="17">
        <v>0.56210157626669399</v>
      </c>
      <c r="AP1212" s="17">
        <v>0.67987576523618498</v>
      </c>
      <c r="AQ1212" s="17"/>
      <c r="AR1212" s="17">
        <v>0.68838073297293101</v>
      </c>
      <c r="AS1212" s="17">
        <v>0.67640388541680496</v>
      </c>
      <c r="AT1212" s="17">
        <v>0.66428204504591903</v>
      </c>
      <c r="AU1212" s="17">
        <v>0.291833556868896</v>
      </c>
    </row>
    <row r="1213" spans="2:47" x14ac:dyDescent="0.3">
      <c r="B1213" t="s">
        <v>445</v>
      </c>
      <c r="C1213" s="17">
        <v>0.55422796666624596</v>
      </c>
      <c r="D1213" s="17">
        <v>0.56592265000636199</v>
      </c>
      <c r="E1213" s="17">
        <v>0.53965519433416298</v>
      </c>
      <c r="F1213" s="17"/>
      <c r="G1213" s="17">
        <v>0.66552174308220602</v>
      </c>
      <c r="H1213" s="17">
        <v>0.56287211666000803</v>
      </c>
      <c r="I1213" s="17">
        <v>0.54713118864200005</v>
      </c>
      <c r="J1213" s="17">
        <v>0.43587215333378898</v>
      </c>
      <c r="K1213" s="17">
        <v>0.547159211293609</v>
      </c>
      <c r="L1213" s="17">
        <v>0.42210713195927602</v>
      </c>
      <c r="M1213" s="17"/>
      <c r="N1213" s="17">
        <v>0.56417087458860704</v>
      </c>
      <c r="O1213" s="17">
        <v>0.50978565458271596</v>
      </c>
      <c r="P1213" s="17">
        <v>0.56647511506808201</v>
      </c>
      <c r="Q1213" s="17">
        <v>0.57512884052454905</v>
      </c>
      <c r="R1213" s="17"/>
      <c r="S1213" s="17">
        <v>0.58161715998341001</v>
      </c>
      <c r="T1213" s="17">
        <v>0.44292774341264901</v>
      </c>
      <c r="U1213" s="17">
        <v>0.64057903793332105</v>
      </c>
      <c r="V1213" s="17">
        <v>0.54269960708102205</v>
      </c>
      <c r="W1213" s="17">
        <v>0.46538253699214699</v>
      </c>
      <c r="X1213" s="17">
        <v>0.54695996548630998</v>
      </c>
      <c r="Y1213" s="17">
        <v>0.556730969458891</v>
      </c>
      <c r="Z1213" s="17">
        <v>0.74731927860962999</v>
      </c>
      <c r="AA1213" s="17">
        <v>0.57292314891366503</v>
      </c>
      <c r="AB1213" s="17">
        <v>0.45511587338373999</v>
      </c>
      <c r="AC1213" s="17">
        <v>0.77160146947518005</v>
      </c>
      <c r="AD1213" s="17">
        <v>0.43913408718591301</v>
      </c>
      <c r="AE1213" s="17"/>
      <c r="AF1213" s="17">
        <v>0.57664068653256195</v>
      </c>
      <c r="AG1213" s="17">
        <v>0.53178747503253498</v>
      </c>
      <c r="AH1213" s="17"/>
      <c r="AI1213" s="17">
        <v>0.59646789229145802</v>
      </c>
      <c r="AJ1213" s="17">
        <v>0.52365747262386697</v>
      </c>
      <c r="AK1213" s="17"/>
      <c r="AL1213" s="17">
        <v>0.58648717579752196</v>
      </c>
      <c r="AM1213" s="17">
        <v>0.54549035878722896</v>
      </c>
      <c r="AN1213" s="17"/>
      <c r="AO1213" s="17">
        <v>0.54588548349826604</v>
      </c>
      <c r="AP1213" s="17">
        <v>0.55513719043309195</v>
      </c>
      <c r="AQ1213" s="17"/>
      <c r="AR1213" s="17">
        <v>0.59741463165993003</v>
      </c>
      <c r="AS1213" s="17">
        <v>0.51913591990580599</v>
      </c>
      <c r="AT1213" s="17">
        <v>0.47736924592916502</v>
      </c>
      <c r="AU1213" s="17">
        <v>0.26693495595245997</v>
      </c>
    </row>
    <row r="1214" spans="2:47" x14ac:dyDescent="0.3">
      <c r="B1214" t="s">
        <v>446</v>
      </c>
      <c r="C1214" s="17">
        <v>0.526261502683807</v>
      </c>
      <c r="D1214" s="17">
        <v>0.51169832300951001</v>
      </c>
      <c r="E1214" s="17">
        <v>0.54137481415302902</v>
      </c>
      <c r="F1214" s="17"/>
      <c r="G1214" s="17">
        <v>0.47466784260102002</v>
      </c>
      <c r="H1214" s="17">
        <v>0.58524409684430101</v>
      </c>
      <c r="I1214" s="17">
        <v>0.52366528623619601</v>
      </c>
      <c r="J1214" s="17">
        <v>0.52942404172198698</v>
      </c>
      <c r="K1214" s="17">
        <v>0.57498316389622095</v>
      </c>
      <c r="L1214" s="17">
        <v>0.43354496970855999</v>
      </c>
      <c r="M1214" s="17"/>
      <c r="N1214" s="17">
        <v>0.59313820627942504</v>
      </c>
      <c r="O1214" s="17">
        <v>0.56341922212226603</v>
      </c>
      <c r="P1214" s="17">
        <v>0.44493982893740702</v>
      </c>
      <c r="Q1214" s="17">
        <v>0.46247192841361101</v>
      </c>
      <c r="R1214" s="17"/>
      <c r="S1214" s="17">
        <v>0.65254521837017498</v>
      </c>
      <c r="T1214" s="17">
        <v>0.45195798748430499</v>
      </c>
      <c r="U1214" s="17">
        <v>0.39198224072275301</v>
      </c>
      <c r="V1214" s="17">
        <v>0.48541437431906898</v>
      </c>
      <c r="W1214" s="17">
        <v>0.53186480169877204</v>
      </c>
      <c r="X1214" s="17">
        <v>0.48352225345171601</v>
      </c>
      <c r="Y1214" s="17">
        <v>0.52381322256185303</v>
      </c>
      <c r="Z1214" s="17">
        <v>0.477598558511863</v>
      </c>
      <c r="AA1214" s="17">
        <v>0.50544593919800895</v>
      </c>
      <c r="AB1214" s="17">
        <v>0.52370142570583</v>
      </c>
      <c r="AC1214" s="17">
        <v>0.32674915502957902</v>
      </c>
      <c r="AD1214" s="17">
        <v>0.73326574480157602</v>
      </c>
      <c r="AE1214" s="17"/>
      <c r="AF1214" s="17">
        <v>0.58484679935913797</v>
      </c>
      <c r="AG1214" s="17">
        <v>0.45640033507744499</v>
      </c>
      <c r="AH1214" s="17"/>
      <c r="AI1214" s="17">
        <v>0.58536109566528305</v>
      </c>
      <c r="AJ1214" s="17">
        <v>0.48348908468341201</v>
      </c>
      <c r="AK1214" s="17"/>
      <c r="AL1214" s="17">
        <v>0.57793978104661303</v>
      </c>
      <c r="AM1214" s="17">
        <v>0.51226411885584799</v>
      </c>
      <c r="AN1214" s="17"/>
      <c r="AO1214" s="17">
        <v>0.56368255128146605</v>
      </c>
      <c r="AP1214" s="17">
        <v>0.52218308789048895</v>
      </c>
      <c r="AQ1214" s="17"/>
      <c r="AR1214" s="17">
        <v>0.59263817565524901</v>
      </c>
      <c r="AS1214" s="17">
        <v>0.31505855979074099</v>
      </c>
      <c r="AT1214" s="17">
        <v>0.50972360431529495</v>
      </c>
      <c r="AU1214" s="17">
        <v>0.23415492003131599</v>
      </c>
    </row>
    <row r="1215" spans="2:47" x14ac:dyDescent="0.3">
      <c r="B1215" t="s">
        <v>447</v>
      </c>
      <c r="C1215" s="17">
        <v>0.48393442067496401</v>
      </c>
      <c r="D1215" s="17">
        <v>0.44899844470945699</v>
      </c>
      <c r="E1215" s="17">
        <v>0.52201956598292798</v>
      </c>
      <c r="F1215" s="17"/>
      <c r="G1215" s="17">
        <v>0.48857451937143898</v>
      </c>
      <c r="H1215" s="17">
        <v>0.38974995711431698</v>
      </c>
      <c r="I1215" s="17">
        <v>0.50110492471630197</v>
      </c>
      <c r="J1215" s="17">
        <v>0.576228104726902</v>
      </c>
      <c r="K1215" s="17">
        <v>0.51367497174194099</v>
      </c>
      <c r="L1215" s="17">
        <v>0.55083583758022003</v>
      </c>
      <c r="M1215" s="17"/>
      <c r="N1215" s="17">
        <v>0.45216011995283001</v>
      </c>
      <c r="O1215" s="17">
        <v>0.50873820081138899</v>
      </c>
      <c r="P1215" s="17">
        <v>0.48393265402091201</v>
      </c>
      <c r="Q1215" s="17">
        <v>0.51180026771501497</v>
      </c>
      <c r="R1215" s="17"/>
      <c r="S1215" s="17">
        <v>0.40695666322981</v>
      </c>
      <c r="T1215" s="17">
        <v>0.50466813037023295</v>
      </c>
      <c r="U1215" s="17">
        <v>0.41382234024185299</v>
      </c>
      <c r="V1215" s="17">
        <v>0.60216968743945798</v>
      </c>
      <c r="W1215" s="17">
        <v>0.46221117930704297</v>
      </c>
      <c r="X1215" s="17">
        <v>0.60079484873276501</v>
      </c>
      <c r="Y1215" s="17">
        <v>0.47209772304995201</v>
      </c>
      <c r="Z1215" s="17">
        <v>0.36413262596305601</v>
      </c>
      <c r="AA1215" s="17">
        <v>0.52835618670036999</v>
      </c>
      <c r="AB1215" s="17">
        <v>0.57509283912743103</v>
      </c>
      <c r="AC1215" s="17">
        <v>0.38658235091760701</v>
      </c>
      <c r="AD1215" s="17">
        <v>0.43756079016368998</v>
      </c>
      <c r="AE1215" s="17"/>
      <c r="AF1215" s="17">
        <v>0.51050165870027797</v>
      </c>
      <c r="AG1215" s="17">
        <v>0.45340423529855201</v>
      </c>
      <c r="AH1215" s="17"/>
      <c r="AI1215" s="17">
        <v>0.45910381141504902</v>
      </c>
      <c r="AJ1215" s="17">
        <v>0.50190519077489404</v>
      </c>
      <c r="AK1215" s="17"/>
      <c r="AL1215" s="17">
        <v>0.465877987358785</v>
      </c>
      <c r="AM1215" s="17">
        <v>0.48882511819232599</v>
      </c>
      <c r="AN1215" s="17"/>
      <c r="AO1215" s="17">
        <v>0.48162409356974001</v>
      </c>
      <c r="AP1215" s="17">
        <v>0.48418621672548701</v>
      </c>
      <c r="AQ1215" s="17"/>
      <c r="AR1215" s="17">
        <v>0.49091293747852799</v>
      </c>
      <c r="AS1215" s="17">
        <v>0.46530121233801303</v>
      </c>
      <c r="AT1215" s="17">
        <v>0.53660758089447602</v>
      </c>
      <c r="AU1215" s="17">
        <v>0.18744603583948899</v>
      </c>
    </row>
    <row r="1216" spans="2:47" x14ac:dyDescent="0.3">
      <c r="B1216" t="s">
        <v>448</v>
      </c>
      <c r="C1216" s="17">
        <v>0.41866760883552601</v>
      </c>
      <c r="D1216" s="17">
        <v>0.44530552450753202</v>
      </c>
      <c r="E1216" s="17">
        <v>0.38970276884117799</v>
      </c>
      <c r="F1216" s="17"/>
      <c r="G1216" s="17">
        <v>0.43140294438263799</v>
      </c>
      <c r="H1216" s="17">
        <v>0.42015115768654998</v>
      </c>
      <c r="I1216" s="17">
        <v>0.41698345519611901</v>
      </c>
      <c r="J1216" s="17">
        <v>0.403930266322517</v>
      </c>
      <c r="K1216" s="17">
        <v>0.34206242830779998</v>
      </c>
      <c r="L1216" s="17">
        <v>0.48983329926036101</v>
      </c>
      <c r="M1216" s="17"/>
      <c r="N1216" s="17">
        <v>0.44610744319513301</v>
      </c>
      <c r="O1216" s="17">
        <v>0.36023248424359899</v>
      </c>
      <c r="P1216" s="17">
        <v>0.43684310804256499</v>
      </c>
      <c r="Q1216" s="17">
        <v>0.41552689708790602</v>
      </c>
      <c r="R1216" s="17"/>
      <c r="S1216" s="17">
        <v>0.39347466971255501</v>
      </c>
      <c r="T1216" s="17">
        <v>0.36096562967485601</v>
      </c>
      <c r="U1216" s="17">
        <v>0.41294721190063399</v>
      </c>
      <c r="V1216" s="17">
        <v>0.32766621292607401</v>
      </c>
      <c r="W1216" s="17">
        <v>0.62434795214757199</v>
      </c>
      <c r="X1216" s="17">
        <v>0.41794900341482799</v>
      </c>
      <c r="Y1216" s="17">
        <v>0.37475138934213698</v>
      </c>
      <c r="Z1216" s="17">
        <v>0.45212621076855197</v>
      </c>
      <c r="AA1216" s="17">
        <v>0.40305573398955302</v>
      </c>
      <c r="AB1216" s="17">
        <v>0.44751546521350999</v>
      </c>
      <c r="AC1216" s="17">
        <v>0.51052899129651197</v>
      </c>
      <c r="AD1216" s="17">
        <v>0.44514615210960801</v>
      </c>
      <c r="AE1216" s="17"/>
      <c r="AF1216" s="17">
        <v>0.43770585620015801</v>
      </c>
      <c r="AG1216" s="17">
        <v>0.39930206306350002</v>
      </c>
      <c r="AH1216" s="17"/>
      <c r="AI1216" s="17">
        <v>0.350410832713</v>
      </c>
      <c r="AJ1216" s="17">
        <v>0.46806739675939901</v>
      </c>
      <c r="AK1216" s="17"/>
      <c r="AL1216" s="17">
        <v>0.39810826654194598</v>
      </c>
      <c r="AM1216" s="17">
        <v>0.42423623485114798</v>
      </c>
      <c r="AN1216" s="17"/>
      <c r="AO1216" s="17">
        <v>0.42862527331309502</v>
      </c>
      <c r="AP1216" s="17">
        <v>0.417582351002458</v>
      </c>
      <c r="AQ1216" s="17"/>
      <c r="AR1216" s="17">
        <v>0.46421207818970001</v>
      </c>
      <c r="AS1216" s="17">
        <v>0.298975438119994</v>
      </c>
      <c r="AT1216" s="17">
        <v>0.382542381469194</v>
      </c>
      <c r="AU1216" s="17">
        <v>0.23350779243236899</v>
      </c>
    </row>
    <row r="1217" spans="2:47" x14ac:dyDescent="0.3">
      <c r="B1217" t="s">
        <v>449</v>
      </c>
      <c r="C1217" s="17">
        <v>0.31081869205733098</v>
      </c>
      <c r="D1217" s="17">
        <v>0.33430276105679801</v>
      </c>
      <c r="E1217" s="17">
        <v>0.28511134187706</v>
      </c>
      <c r="F1217" s="17"/>
      <c r="G1217" s="17">
        <v>0.30679870407890403</v>
      </c>
      <c r="H1217" s="17">
        <v>0.383630718277989</v>
      </c>
      <c r="I1217" s="17">
        <v>0.35571404142792401</v>
      </c>
      <c r="J1217" s="17">
        <v>0.22744340357909601</v>
      </c>
      <c r="K1217" s="17">
        <v>0.19419294479452401</v>
      </c>
      <c r="L1217" s="17">
        <v>0.250218720722586</v>
      </c>
      <c r="M1217" s="17"/>
      <c r="N1217" s="17">
        <v>0.281473961569012</v>
      </c>
      <c r="O1217" s="17">
        <v>0.32236194974636001</v>
      </c>
      <c r="P1217" s="17">
        <v>0.33619976843798</v>
      </c>
      <c r="Q1217" s="17">
        <v>0.31683708214552597</v>
      </c>
      <c r="R1217" s="17"/>
      <c r="S1217" s="17">
        <v>0.36247026152475698</v>
      </c>
      <c r="T1217" s="17">
        <v>0.17392686527033299</v>
      </c>
      <c r="U1217" s="17">
        <v>0.28901134674843598</v>
      </c>
      <c r="V1217" s="17">
        <v>0.29097905517718198</v>
      </c>
      <c r="W1217" s="17">
        <v>0.42284389467748301</v>
      </c>
      <c r="X1217" s="17">
        <v>0.25928385589525998</v>
      </c>
      <c r="Y1217" s="17">
        <v>0.283640477151472</v>
      </c>
      <c r="Z1217" s="17">
        <v>0.32616198643840999</v>
      </c>
      <c r="AA1217" s="17">
        <v>0.37420233965070299</v>
      </c>
      <c r="AB1217" s="17">
        <v>0.36386860626634199</v>
      </c>
      <c r="AC1217" s="17">
        <v>0.17838012459253499</v>
      </c>
      <c r="AD1217" s="17">
        <v>0.165861662565603</v>
      </c>
      <c r="AE1217" s="17"/>
      <c r="AF1217" s="17">
        <v>0.32063319337538598</v>
      </c>
      <c r="AG1217" s="17">
        <v>0.301389022834672</v>
      </c>
      <c r="AH1217" s="17"/>
      <c r="AI1217" s="17">
        <v>0.32807493632121498</v>
      </c>
      <c r="AJ1217" s="17">
        <v>0.29832975168504899</v>
      </c>
      <c r="AK1217" s="17"/>
      <c r="AL1217" s="17">
        <v>0.25133179532039301</v>
      </c>
      <c r="AM1217" s="17">
        <v>0.32693108884646999</v>
      </c>
      <c r="AN1217" s="17"/>
      <c r="AO1217" s="17">
        <v>0.290594629985784</v>
      </c>
      <c r="AP1217" s="17">
        <v>0.31302285567712701</v>
      </c>
      <c r="AQ1217" s="17"/>
      <c r="AR1217" s="17">
        <v>0.35471605243634702</v>
      </c>
      <c r="AS1217" s="17">
        <v>0.223424953239371</v>
      </c>
      <c r="AT1217" s="17">
        <v>0.203233757192604</v>
      </c>
      <c r="AU1217" s="17">
        <v>0.35880993386016302</v>
      </c>
    </row>
    <row r="1218" spans="2:47" x14ac:dyDescent="0.3">
      <c r="B1218" t="s">
        <v>155</v>
      </c>
      <c r="C1218" s="17">
        <v>8.0805595903405292E-3</v>
      </c>
      <c r="D1218" s="17">
        <v>8.8768103956865796E-3</v>
      </c>
      <c r="E1218" s="17">
        <v>7.2016778301726304E-3</v>
      </c>
      <c r="F1218" s="17"/>
      <c r="G1218" s="17">
        <v>8.1875413502555394E-3</v>
      </c>
      <c r="H1218" s="17">
        <v>2.3323806038876699E-2</v>
      </c>
      <c r="I1218" s="17">
        <v>0</v>
      </c>
      <c r="J1218" s="17">
        <v>0</v>
      </c>
      <c r="K1218" s="17">
        <v>0</v>
      </c>
      <c r="L1218" s="17">
        <v>0</v>
      </c>
      <c r="M1218" s="17"/>
      <c r="N1218" s="17">
        <v>5.6035083661853799E-3</v>
      </c>
      <c r="O1218" s="17">
        <v>1.5542762930123501E-2</v>
      </c>
      <c r="P1218" s="17">
        <v>0</v>
      </c>
      <c r="Q1218" s="17">
        <v>1.3482945254569501E-2</v>
      </c>
      <c r="R1218" s="17"/>
      <c r="S1218" s="17">
        <v>0</v>
      </c>
      <c r="T1218" s="17">
        <v>0</v>
      </c>
      <c r="U1218" s="17">
        <v>0</v>
      </c>
      <c r="V1218" s="17">
        <v>0</v>
      </c>
      <c r="W1218" s="17">
        <v>3.5354293833784002E-2</v>
      </c>
      <c r="X1218" s="17">
        <v>0</v>
      </c>
      <c r="Y1218" s="17">
        <v>3.3255868588665298E-2</v>
      </c>
      <c r="Z1218" s="17">
        <v>2.9743240137358101E-2</v>
      </c>
      <c r="AA1218" s="17">
        <v>2.2104013666324199E-2</v>
      </c>
      <c r="AB1218" s="17">
        <v>0</v>
      </c>
      <c r="AC1218" s="17">
        <v>0</v>
      </c>
      <c r="AD1218" s="17">
        <v>0</v>
      </c>
      <c r="AE1218" s="17"/>
      <c r="AF1218" s="17">
        <v>2.69880483623689E-3</v>
      </c>
      <c r="AG1218" s="17">
        <v>1.42916188156611E-2</v>
      </c>
      <c r="AH1218" s="17"/>
      <c r="AI1218" s="17">
        <v>1.29474315013356E-2</v>
      </c>
      <c r="AJ1218" s="17">
        <v>4.5582361828559398E-3</v>
      </c>
      <c r="AK1218" s="17"/>
      <c r="AL1218" s="17">
        <v>0</v>
      </c>
      <c r="AM1218" s="17">
        <v>1.0269229525059299E-2</v>
      </c>
      <c r="AN1218" s="17"/>
      <c r="AO1218" s="17">
        <v>0</v>
      </c>
      <c r="AP1218" s="17">
        <v>8.9612370434464898E-3</v>
      </c>
      <c r="AQ1218" s="17"/>
      <c r="AR1218" s="17">
        <v>7.2009219671839804E-3</v>
      </c>
      <c r="AS1218" s="17">
        <v>0</v>
      </c>
      <c r="AT1218" s="17">
        <v>1.1557528032264199E-2</v>
      </c>
      <c r="AU1218" s="17">
        <v>3.9731254479730999E-2</v>
      </c>
    </row>
    <row r="1219" spans="2:47" x14ac:dyDescent="0.3">
      <c r="C1219" s="17"/>
      <c r="D1219" s="17"/>
      <c r="E1219" s="17"/>
      <c r="F1219" s="17"/>
      <c r="G1219" s="17"/>
      <c r="H1219" s="17"/>
      <c r="I1219" s="17"/>
      <c r="J1219" s="17"/>
      <c r="K1219" s="17"/>
      <c r="L1219" s="17"/>
      <c r="M1219" s="17"/>
      <c r="N1219" s="17"/>
      <c r="O1219" s="17"/>
      <c r="P1219" s="17"/>
      <c r="Q1219" s="17"/>
      <c r="R1219" s="17"/>
      <c r="S1219" s="17"/>
      <c r="T1219" s="17"/>
      <c r="U1219" s="17"/>
      <c r="V1219" s="17"/>
      <c r="W1219" s="17"/>
      <c r="X1219" s="17"/>
      <c r="Y1219" s="17"/>
      <c r="Z1219" s="17"/>
      <c r="AA1219" s="17"/>
      <c r="AB1219" s="17"/>
      <c r="AC1219" s="17"/>
      <c r="AD1219" s="17"/>
      <c r="AE1219" s="17"/>
      <c r="AF1219" s="17"/>
      <c r="AG1219" s="17"/>
      <c r="AH1219" s="17"/>
      <c r="AI1219" s="17"/>
      <c r="AJ1219" s="17"/>
      <c r="AK1219" s="17"/>
      <c r="AL1219" s="17"/>
      <c r="AM1219" s="17"/>
      <c r="AN1219" s="17"/>
      <c r="AO1219" s="17"/>
      <c r="AP1219" s="17"/>
      <c r="AQ1219" s="17"/>
      <c r="AR1219" s="17"/>
      <c r="AS1219" s="17"/>
      <c r="AT1219" s="17"/>
      <c r="AU1219" s="17"/>
    </row>
    <row r="1220" spans="2:47" x14ac:dyDescent="0.3">
      <c r="B1220" s="6" t="s">
        <v>458</v>
      </c>
      <c r="C1220" s="17"/>
      <c r="D1220" s="17"/>
      <c r="E1220" s="17"/>
      <c r="F1220" s="17"/>
      <c r="G1220" s="17"/>
      <c r="H1220" s="17"/>
      <c r="I1220" s="17"/>
      <c r="J1220" s="17"/>
      <c r="K1220" s="17"/>
      <c r="L1220" s="17"/>
      <c r="M1220" s="17"/>
      <c r="N1220" s="17"/>
      <c r="O1220" s="17"/>
      <c r="P1220" s="17"/>
      <c r="Q1220" s="17"/>
      <c r="R1220" s="17"/>
      <c r="S1220" s="17"/>
      <c r="T1220" s="17"/>
      <c r="U1220" s="17"/>
      <c r="V1220" s="17"/>
      <c r="W1220" s="17"/>
      <c r="X1220" s="17"/>
      <c r="Y1220" s="17"/>
      <c r="Z1220" s="17"/>
      <c r="AA1220" s="17"/>
      <c r="AB1220" s="17"/>
      <c r="AC1220" s="17"/>
      <c r="AD1220" s="17"/>
      <c r="AE1220" s="17"/>
      <c r="AF1220" s="17"/>
      <c r="AG1220" s="17"/>
      <c r="AH1220" s="17"/>
      <c r="AI1220" s="17"/>
      <c r="AJ1220" s="17"/>
      <c r="AK1220" s="17"/>
      <c r="AL1220" s="17"/>
      <c r="AM1220" s="17"/>
      <c r="AN1220" s="17"/>
      <c r="AO1220" s="17"/>
      <c r="AP1220" s="17"/>
      <c r="AQ1220" s="17"/>
      <c r="AR1220" s="17"/>
      <c r="AS1220" s="17"/>
      <c r="AT1220" s="17"/>
      <c r="AU1220" s="17"/>
    </row>
    <row r="1221" spans="2:47" x14ac:dyDescent="0.3">
      <c r="B1221" s="24" t="s">
        <v>71</v>
      </c>
      <c r="C1221" s="17"/>
      <c r="D1221" s="17"/>
      <c r="E1221" s="17"/>
      <c r="F1221" s="17"/>
      <c r="G1221" s="17"/>
      <c r="H1221" s="17"/>
      <c r="I1221" s="17"/>
      <c r="J1221" s="17"/>
      <c r="K1221" s="17"/>
      <c r="L1221" s="17"/>
      <c r="M1221" s="17"/>
      <c r="N1221" s="17"/>
      <c r="O1221" s="17"/>
      <c r="P1221" s="17"/>
      <c r="Q1221" s="17"/>
      <c r="R1221" s="17"/>
      <c r="S1221" s="17"/>
      <c r="T1221" s="17"/>
      <c r="U1221" s="17"/>
      <c r="V1221" s="17"/>
      <c r="W1221" s="17"/>
      <c r="X1221" s="17"/>
      <c r="Y1221" s="17"/>
      <c r="Z1221" s="17"/>
      <c r="AA1221" s="17"/>
      <c r="AB1221" s="17"/>
      <c r="AC1221" s="17"/>
      <c r="AD1221" s="17"/>
      <c r="AE1221" s="17"/>
      <c r="AF1221" s="17"/>
      <c r="AG1221" s="17"/>
      <c r="AH1221" s="17"/>
      <c r="AI1221" s="17"/>
      <c r="AJ1221" s="17"/>
      <c r="AK1221" s="17"/>
      <c r="AL1221" s="17"/>
      <c r="AM1221" s="17"/>
      <c r="AN1221" s="17"/>
      <c r="AO1221" s="17"/>
      <c r="AP1221" s="17"/>
      <c r="AQ1221" s="17"/>
      <c r="AR1221" s="17"/>
      <c r="AS1221" s="17"/>
      <c r="AT1221" s="17"/>
      <c r="AU1221" s="17"/>
    </row>
    <row r="1222" spans="2:47" x14ac:dyDescent="0.3">
      <c r="B1222" t="s">
        <v>455</v>
      </c>
      <c r="C1222" s="17">
        <v>0.40870602650492299</v>
      </c>
      <c r="D1222" s="17">
        <v>0.44870860313411298</v>
      </c>
      <c r="E1222" s="17">
        <v>0.36949691957657699</v>
      </c>
      <c r="F1222" s="17"/>
      <c r="G1222" s="17">
        <v>0.64430525204954503</v>
      </c>
      <c r="H1222" s="17">
        <v>0.58947041502825603</v>
      </c>
      <c r="I1222" s="17">
        <v>0.51251199743113596</v>
      </c>
      <c r="J1222" s="17">
        <v>0.39760392624702701</v>
      </c>
      <c r="K1222" s="17">
        <v>0.27807629534437101</v>
      </c>
      <c r="L1222" s="17">
        <v>0.11815754922637101</v>
      </c>
      <c r="M1222" s="17"/>
      <c r="N1222" s="17">
        <v>0.36290240956953901</v>
      </c>
      <c r="O1222" s="17">
        <v>0.35928981179019498</v>
      </c>
      <c r="P1222" s="17">
        <v>0.50098335885312295</v>
      </c>
      <c r="Q1222" s="17">
        <v>0.43067683493803999</v>
      </c>
      <c r="R1222" s="17"/>
      <c r="S1222" s="17">
        <v>0.46639947414190502</v>
      </c>
      <c r="T1222" s="17">
        <v>0.35172921954585601</v>
      </c>
      <c r="U1222" s="17">
        <v>0.33168927625265399</v>
      </c>
      <c r="V1222" s="17">
        <v>0.40788560971322602</v>
      </c>
      <c r="W1222" s="17">
        <v>0.40436023051821501</v>
      </c>
      <c r="X1222" s="17">
        <v>0.46272447817884699</v>
      </c>
      <c r="Y1222" s="17">
        <v>0.39814567089870501</v>
      </c>
      <c r="Z1222" s="17">
        <v>0.50778498756042401</v>
      </c>
      <c r="AA1222" s="17">
        <v>0.40318029421103402</v>
      </c>
      <c r="AB1222" s="17">
        <v>0.39389443074922997</v>
      </c>
      <c r="AC1222" s="17">
        <v>0.40441789637591802</v>
      </c>
      <c r="AD1222" s="17">
        <v>0.41094171804030499</v>
      </c>
      <c r="AE1222" s="17"/>
      <c r="AF1222" s="17">
        <v>0.377088318542037</v>
      </c>
      <c r="AG1222" s="17">
        <v>0.45082668186525898</v>
      </c>
      <c r="AH1222" s="17"/>
      <c r="AI1222" s="17">
        <v>0.45594414396419902</v>
      </c>
      <c r="AJ1222" s="17">
        <v>0.38512639696783801</v>
      </c>
      <c r="AK1222" s="17"/>
      <c r="AL1222" s="17">
        <v>0.41549348999332503</v>
      </c>
      <c r="AM1222" s="17">
        <v>0.407134245069736</v>
      </c>
      <c r="AN1222" s="17"/>
      <c r="AO1222" s="17">
        <v>0.43911749239122899</v>
      </c>
      <c r="AP1222" s="17">
        <v>0.40605530228519499</v>
      </c>
      <c r="AQ1222" s="17"/>
      <c r="AR1222" s="17">
        <v>0.58275378515352605</v>
      </c>
      <c r="AS1222" s="17">
        <v>0.29220110579779002</v>
      </c>
      <c r="AT1222" s="17">
        <v>0.382267598082564</v>
      </c>
      <c r="AU1222" s="17">
        <v>0.22711505572104401</v>
      </c>
    </row>
    <row r="1223" spans="2:47" x14ac:dyDescent="0.3">
      <c r="B1223" t="s">
        <v>456</v>
      </c>
      <c r="C1223" s="17">
        <v>0.55854231399749898</v>
      </c>
      <c r="D1223" s="17">
        <v>0.51875173873944203</v>
      </c>
      <c r="E1223" s="17">
        <v>0.59805084645742301</v>
      </c>
      <c r="F1223" s="17"/>
      <c r="G1223" s="17">
        <v>0.29682475076426801</v>
      </c>
      <c r="H1223" s="17">
        <v>0.37271177029409902</v>
      </c>
      <c r="I1223" s="17">
        <v>0.460431241040548</v>
      </c>
      <c r="J1223" s="17">
        <v>0.56342414751165804</v>
      </c>
      <c r="K1223" s="17">
        <v>0.70458512890728997</v>
      </c>
      <c r="L1223" s="17">
        <v>0.86057688590836401</v>
      </c>
      <c r="M1223" s="17"/>
      <c r="N1223" s="17">
        <v>0.61848879653399802</v>
      </c>
      <c r="O1223" s="17">
        <v>0.60458096559308605</v>
      </c>
      <c r="P1223" s="17">
        <v>0.454736158021399</v>
      </c>
      <c r="Q1223" s="17">
        <v>0.53541621853206001</v>
      </c>
      <c r="R1223" s="17"/>
      <c r="S1223" s="17">
        <v>0.4740007357555</v>
      </c>
      <c r="T1223" s="17">
        <v>0.61854105639088097</v>
      </c>
      <c r="U1223" s="17">
        <v>0.636606764885567</v>
      </c>
      <c r="V1223" s="17">
        <v>0.566691646100556</v>
      </c>
      <c r="W1223" s="17">
        <v>0.55666013546680804</v>
      </c>
      <c r="X1223" s="17">
        <v>0.48300248405804103</v>
      </c>
      <c r="Y1223" s="17">
        <v>0.59264151812861599</v>
      </c>
      <c r="Z1223" s="17">
        <v>0.46958364027376898</v>
      </c>
      <c r="AA1223" s="17">
        <v>0.57224833695519395</v>
      </c>
      <c r="AB1223" s="17">
        <v>0.58121637307768304</v>
      </c>
      <c r="AC1223" s="17">
        <v>0.57147083485860795</v>
      </c>
      <c r="AD1223" s="17">
        <v>0.57845218572256096</v>
      </c>
      <c r="AE1223" s="17"/>
      <c r="AF1223" s="17">
        <v>0.59473721157788395</v>
      </c>
      <c r="AG1223" s="17">
        <v>0.51226647664344405</v>
      </c>
      <c r="AH1223" s="17"/>
      <c r="AI1223" s="17">
        <v>0.512939778765646</v>
      </c>
      <c r="AJ1223" s="17">
        <v>0.58130551762528904</v>
      </c>
      <c r="AK1223" s="17"/>
      <c r="AL1223" s="17">
        <v>0.55513173353281298</v>
      </c>
      <c r="AM1223" s="17">
        <v>0.55933210639443298</v>
      </c>
      <c r="AN1223" s="17"/>
      <c r="AO1223" s="17">
        <v>0.52655354010483302</v>
      </c>
      <c r="AP1223" s="17">
        <v>0.56133051953924096</v>
      </c>
      <c r="AQ1223" s="17"/>
      <c r="AR1223" s="17">
        <v>0.390245831335022</v>
      </c>
      <c r="AS1223" s="17">
        <v>0.67756486657840997</v>
      </c>
      <c r="AT1223" s="17">
        <v>0.57554108131916804</v>
      </c>
      <c r="AU1223" s="17">
        <v>0.74101396104920303</v>
      </c>
    </row>
    <row r="1224" spans="2:47" x14ac:dyDescent="0.3">
      <c r="B1224" t="s">
        <v>155</v>
      </c>
      <c r="C1224" s="17">
        <v>3.2751659497577898E-2</v>
      </c>
      <c r="D1224" s="17">
        <v>3.2539658126444403E-2</v>
      </c>
      <c r="E1224" s="17">
        <v>3.2452233966000103E-2</v>
      </c>
      <c r="F1224" s="17"/>
      <c r="G1224" s="17">
        <v>5.88699971861864E-2</v>
      </c>
      <c r="H1224" s="17">
        <v>3.7817814677644598E-2</v>
      </c>
      <c r="I1224" s="17">
        <v>2.7056761528315699E-2</v>
      </c>
      <c r="J1224" s="17">
        <v>3.8971926241315201E-2</v>
      </c>
      <c r="K1224" s="17">
        <v>1.7338575748339899E-2</v>
      </c>
      <c r="L1224" s="17">
        <v>2.12655648652651E-2</v>
      </c>
      <c r="M1224" s="17"/>
      <c r="N1224" s="17">
        <v>1.8608793896463399E-2</v>
      </c>
      <c r="O1224" s="17">
        <v>3.6129222616719199E-2</v>
      </c>
      <c r="P1224" s="17">
        <v>4.4280483125477402E-2</v>
      </c>
      <c r="Q1224" s="17">
        <v>3.3906946529900103E-2</v>
      </c>
      <c r="R1224" s="17"/>
      <c r="S1224" s="17">
        <v>5.95997901025948E-2</v>
      </c>
      <c r="T1224" s="17">
        <v>2.97297240632633E-2</v>
      </c>
      <c r="U1224" s="17">
        <v>3.1703958861778903E-2</v>
      </c>
      <c r="V1224" s="17">
        <v>2.5422744186218E-2</v>
      </c>
      <c r="W1224" s="17">
        <v>3.8979634014976797E-2</v>
      </c>
      <c r="X1224" s="17">
        <v>5.4273037763112097E-2</v>
      </c>
      <c r="Y1224" s="17">
        <v>9.2128109726795099E-3</v>
      </c>
      <c r="Z1224" s="17">
        <v>2.2631372165806799E-2</v>
      </c>
      <c r="AA1224" s="17">
        <v>2.4571368833771701E-2</v>
      </c>
      <c r="AB1224" s="17">
        <v>2.4889196173087401E-2</v>
      </c>
      <c r="AC1224" s="17">
        <v>2.41112687654732E-2</v>
      </c>
      <c r="AD1224" s="17">
        <v>1.06060962371342E-2</v>
      </c>
      <c r="AE1224" s="17"/>
      <c r="AF1224" s="17">
        <v>2.81744698800791E-2</v>
      </c>
      <c r="AG1224" s="17">
        <v>3.6906841491296999E-2</v>
      </c>
      <c r="AH1224" s="17"/>
      <c r="AI1224" s="17">
        <v>3.11160772701548E-2</v>
      </c>
      <c r="AJ1224" s="17">
        <v>3.3568085406872901E-2</v>
      </c>
      <c r="AK1224" s="17"/>
      <c r="AL1224" s="17">
        <v>2.9374776473862E-2</v>
      </c>
      <c r="AM1224" s="17">
        <v>3.3533648535831198E-2</v>
      </c>
      <c r="AN1224" s="17"/>
      <c r="AO1224" s="17">
        <v>3.4328967503938303E-2</v>
      </c>
      <c r="AP1224" s="17">
        <v>3.2614178175564001E-2</v>
      </c>
      <c r="AQ1224" s="17"/>
      <c r="AR1224" s="17">
        <v>2.7000383511450999E-2</v>
      </c>
      <c r="AS1224" s="17">
        <v>3.0234027623799099E-2</v>
      </c>
      <c r="AT1224" s="17">
        <v>4.2191320598267898E-2</v>
      </c>
      <c r="AU1224" s="17">
        <v>3.1870983229753E-2</v>
      </c>
    </row>
    <row r="1225" spans="2:47" x14ac:dyDescent="0.3">
      <c r="C1225" s="17"/>
      <c r="D1225" s="17"/>
      <c r="E1225" s="17"/>
      <c r="F1225" s="17"/>
      <c r="G1225" s="17"/>
      <c r="H1225" s="17"/>
      <c r="I1225" s="17"/>
      <c r="J1225" s="17"/>
      <c r="K1225" s="17"/>
      <c r="L1225" s="17"/>
      <c r="M1225" s="17"/>
      <c r="N1225" s="17"/>
      <c r="O1225" s="17"/>
      <c r="P1225" s="17"/>
      <c r="Q1225" s="17"/>
      <c r="R1225" s="17"/>
      <c r="S1225" s="17"/>
      <c r="T1225" s="17"/>
      <c r="U1225" s="17"/>
      <c r="V1225" s="17"/>
      <c r="W1225" s="17"/>
      <c r="X1225" s="17"/>
      <c r="Y1225" s="17"/>
      <c r="Z1225" s="17"/>
      <c r="AA1225" s="17"/>
      <c r="AB1225" s="17"/>
      <c r="AC1225" s="17"/>
      <c r="AD1225" s="17"/>
      <c r="AE1225" s="17"/>
      <c r="AF1225" s="17"/>
      <c r="AG1225" s="17"/>
      <c r="AH1225" s="17"/>
      <c r="AI1225" s="17"/>
      <c r="AJ1225" s="17"/>
      <c r="AK1225" s="17"/>
      <c r="AL1225" s="17"/>
      <c r="AM1225" s="17"/>
      <c r="AN1225" s="17"/>
      <c r="AO1225" s="17"/>
      <c r="AP1225" s="17"/>
      <c r="AQ1225" s="17"/>
      <c r="AR1225" s="17"/>
      <c r="AS1225" s="17"/>
      <c r="AT1225" s="17"/>
      <c r="AU1225" s="17"/>
    </row>
    <row r="1226" spans="2:47" x14ac:dyDescent="0.3">
      <c r="B1226" s="6" t="s">
        <v>459</v>
      </c>
      <c r="C1226" s="17"/>
      <c r="D1226" s="17"/>
      <c r="E1226" s="17"/>
      <c r="F1226" s="17"/>
      <c r="G1226" s="17"/>
      <c r="H1226" s="17"/>
      <c r="I1226" s="17"/>
      <c r="J1226" s="17"/>
      <c r="K1226" s="17"/>
      <c r="L1226" s="17"/>
      <c r="M1226" s="17"/>
      <c r="N1226" s="17"/>
      <c r="O1226" s="17"/>
      <c r="P1226" s="17"/>
      <c r="Q1226" s="17"/>
      <c r="R1226" s="17"/>
      <c r="S1226" s="17"/>
      <c r="T1226" s="17"/>
      <c r="U1226" s="17"/>
      <c r="V1226" s="17"/>
      <c r="W1226" s="17"/>
      <c r="X1226" s="17"/>
      <c r="Y1226" s="17"/>
      <c r="Z1226" s="17"/>
      <c r="AA1226" s="17"/>
      <c r="AB1226" s="17"/>
      <c r="AC1226" s="17"/>
      <c r="AD1226" s="17"/>
      <c r="AE1226" s="17"/>
      <c r="AF1226" s="17"/>
      <c r="AG1226" s="17"/>
      <c r="AH1226" s="17"/>
      <c r="AI1226" s="17"/>
      <c r="AJ1226" s="17"/>
      <c r="AK1226" s="17"/>
      <c r="AL1226" s="17"/>
      <c r="AM1226" s="17"/>
      <c r="AN1226" s="17"/>
      <c r="AO1226" s="17"/>
      <c r="AP1226" s="17"/>
      <c r="AQ1226" s="17"/>
      <c r="AR1226" s="17"/>
      <c r="AS1226" s="17"/>
      <c r="AT1226" s="17"/>
      <c r="AU1226" s="17"/>
    </row>
    <row r="1227" spans="2:47" x14ac:dyDescent="0.3">
      <c r="B1227" s="24" t="s">
        <v>71</v>
      </c>
      <c r="C1227" s="17"/>
      <c r="D1227" s="17"/>
      <c r="E1227" s="17"/>
      <c r="F1227" s="17"/>
      <c r="G1227" s="17"/>
      <c r="H1227" s="17"/>
      <c r="I1227" s="17"/>
      <c r="J1227" s="17"/>
      <c r="K1227" s="17"/>
      <c r="L1227" s="17"/>
      <c r="M1227" s="17"/>
      <c r="N1227" s="17"/>
      <c r="O1227" s="17"/>
      <c r="P1227" s="17"/>
      <c r="Q1227" s="17"/>
      <c r="R1227" s="17"/>
      <c r="S1227" s="17"/>
      <c r="T1227" s="17"/>
      <c r="U1227" s="17"/>
      <c r="V1227" s="17"/>
      <c r="W1227" s="17"/>
      <c r="X1227" s="17"/>
      <c r="Y1227" s="17"/>
      <c r="Z1227" s="17"/>
      <c r="AA1227" s="17"/>
      <c r="AB1227" s="17"/>
      <c r="AC1227" s="17"/>
      <c r="AD1227" s="17"/>
      <c r="AE1227" s="17"/>
      <c r="AF1227" s="17"/>
      <c r="AG1227" s="17"/>
      <c r="AH1227" s="17"/>
      <c r="AI1227" s="17"/>
      <c r="AJ1227" s="17"/>
      <c r="AK1227" s="17"/>
      <c r="AL1227" s="17"/>
      <c r="AM1227" s="17"/>
      <c r="AN1227" s="17"/>
      <c r="AO1227" s="17"/>
      <c r="AP1227" s="17"/>
      <c r="AQ1227" s="17"/>
      <c r="AR1227" s="17"/>
      <c r="AS1227" s="17"/>
      <c r="AT1227" s="17"/>
      <c r="AU1227" s="17"/>
    </row>
    <row r="1228" spans="2:47" x14ac:dyDescent="0.3">
      <c r="B1228" t="s">
        <v>455</v>
      </c>
      <c r="C1228" s="17">
        <v>0.63799006832319605</v>
      </c>
      <c r="D1228" s="17">
        <v>0.60019946515955303</v>
      </c>
      <c r="E1228" s="17">
        <v>0.67429086790367498</v>
      </c>
      <c r="F1228" s="17"/>
      <c r="G1228" s="17">
        <v>0.70555816317720099</v>
      </c>
      <c r="H1228" s="17">
        <v>0.76520450825824304</v>
      </c>
      <c r="I1228" s="17">
        <v>0.74928481279422698</v>
      </c>
      <c r="J1228" s="17">
        <v>0.64794847285500301</v>
      </c>
      <c r="K1228" s="17">
        <v>0.56514172467916401</v>
      </c>
      <c r="L1228" s="17">
        <v>0.44024450437170198</v>
      </c>
      <c r="M1228" s="17"/>
      <c r="N1228" s="17">
        <v>0.64233170557041397</v>
      </c>
      <c r="O1228" s="17">
        <v>0.64047461868072797</v>
      </c>
      <c r="P1228" s="17">
        <v>0.67621937638613405</v>
      </c>
      <c r="Q1228" s="17">
        <v>0.59808144269625196</v>
      </c>
      <c r="R1228" s="17"/>
      <c r="S1228" s="17">
        <v>0.63952667839041499</v>
      </c>
      <c r="T1228" s="17">
        <v>0.62478414585713005</v>
      </c>
      <c r="U1228" s="17">
        <v>0.63022995806305304</v>
      </c>
      <c r="V1228" s="17">
        <v>0.64164694461622696</v>
      </c>
      <c r="W1228" s="17">
        <v>0.62336410844952905</v>
      </c>
      <c r="X1228" s="17">
        <v>0.65382893926820196</v>
      </c>
      <c r="Y1228" s="17">
        <v>0.62973187541822295</v>
      </c>
      <c r="Z1228" s="17">
        <v>0.67536391661552397</v>
      </c>
      <c r="AA1228" s="17">
        <v>0.60729545741358404</v>
      </c>
      <c r="AB1228" s="17">
        <v>0.69269797827746105</v>
      </c>
      <c r="AC1228" s="17">
        <v>0.58879755648135002</v>
      </c>
      <c r="AD1228" s="17">
        <v>0.68713315712423895</v>
      </c>
      <c r="AE1228" s="17"/>
      <c r="AF1228" s="17">
        <v>0.653258047739811</v>
      </c>
      <c r="AG1228" s="17">
        <v>0.62044076151314798</v>
      </c>
      <c r="AH1228" s="17"/>
      <c r="AI1228" s="17">
        <v>0.68772009203104301</v>
      </c>
      <c r="AJ1228" s="17">
        <v>0.61316656563149097</v>
      </c>
      <c r="AK1228" s="17"/>
      <c r="AL1228" s="17">
        <v>0.67173958868989703</v>
      </c>
      <c r="AM1228" s="17">
        <v>0.63017464955159097</v>
      </c>
      <c r="AN1228" s="17"/>
      <c r="AO1228" s="17">
        <v>0.75092630754920298</v>
      </c>
      <c r="AP1228" s="17">
        <v>0.62814631972783097</v>
      </c>
      <c r="AQ1228" s="17"/>
      <c r="AR1228" s="17">
        <v>0.80827115029346197</v>
      </c>
      <c r="AS1228" s="17">
        <v>0.55765842539439003</v>
      </c>
      <c r="AT1228" s="17">
        <v>0.65491638264946705</v>
      </c>
      <c r="AU1228" s="17">
        <v>0.313187396281427</v>
      </c>
    </row>
    <row r="1229" spans="2:47" x14ac:dyDescent="0.3">
      <c r="B1229" t="s">
        <v>456</v>
      </c>
      <c r="C1229" s="17">
        <v>0.328622556447417</v>
      </c>
      <c r="D1229" s="17">
        <v>0.36720954073574602</v>
      </c>
      <c r="E1229" s="17">
        <v>0.29141865896827002</v>
      </c>
      <c r="F1229" s="17"/>
      <c r="G1229" s="17">
        <v>0.253497176449068</v>
      </c>
      <c r="H1229" s="17">
        <v>0.20875833728621801</v>
      </c>
      <c r="I1229" s="17">
        <v>0.21632397206973</v>
      </c>
      <c r="J1229" s="17">
        <v>0.31988540157829798</v>
      </c>
      <c r="K1229" s="17">
        <v>0.40177568443947298</v>
      </c>
      <c r="L1229" s="17">
        <v>0.52502421664287102</v>
      </c>
      <c r="M1229" s="17"/>
      <c r="N1229" s="17">
        <v>0.33413909891746002</v>
      </c>
      <c r="O1229" s="17">
        <v>0.32776393903373402</v>
      </c>
      <c r="P1229" s="17">
        <v>0.28709240113725298</v>
      </c>
      <c r="Q1229" s="17">
        <v>0.360537779829811</v>
      </c>
      <c r="R1229" s="17"/>
      <c r="S1229" s="17">
        <v>0.31520185140516699</v>
      </c>
      <c r="T1229" s="17">
        <v>0.33777988170795198</v>
      </c>
      <c r="U1229" s="17">
        <v>0.346838735597777</v>
      </c>
      <c r="V1229" s="17">
        <v>0.32177976570614197</v>
      </c>
      <c r="W1229" s="17">
        <v>0.346846296329402</v>
      </c>
      <c r="X1229" s="17">
        <v>0.288407793584675</v>
      </c>
      <c r="Y1229" s="17">
        <v>0.34586362821100203</v>
      </c>
      <c r="Z1229" s="17">
        <v>0.303055422621543</v>
      </c>
      <c r="AA1229" s="17">
        <v>0.35392774522053499</v>
      </c>
      <c r="AB1229" s="17">
        <v>0.29627412695052802</v>
      </c>
      <c r="AC1229" s="17">
        <v>0.38876980841224101</v>
      </c>
      <c r="AD1229" s="17">
        <v>0.29354115733825897</v>
      </c>
      <c r="AE1229" s="17"/>
      <c r="AF1229" s="17">
        <v>0.31909637708813599</v>
      </c>
      <c r="AG1229" s="17">
        <v>0.34039835010473202</v>
      </c>
      <c r="AH1229" s="17"/>
      <c r="AI1229" s="17">
        <v>0.29311180163217398</v>
      </c>
      <c r="AJ1229" s="17">
        <v>0.34634829337686801</v>
      </c>
      <c r="AK1229" s="17"/>
      <c r="AL1229" s="17">
        <v>0.29963393068296301</v>
      </c>
      <c r="AM1229" s="17">
        <v>0.33533548888322401</v>
      </c>
      <c r="AN1229" s="17"/>
      <c r="AO1229" s="17">
        <v>0.22666593111653899</v>
      </c>
      <c r="AP1229" s="17">
        <v>0.33750929992557099</v>
      </c>
      <c r="AQ1229" s="17"/>
      <c r="AR1229" s="17">
        <v>0.172413879777573</v>
      </c>
      <c r="AS1229" s="17">
        <v>0.40644625560148601</v>
      </c>
      <c r="AT1229" s="17">
        <v>0.30433914857830302</v>
      </c>
      <c r="AU1229" s="17">
        <v>0.63771259584937701</v>
      </c>
    </row>
    <row r="1230" spans="2:47" x14ac:dyDescent="0.3">
      <c r="B1230" t="s">
        <v>155</v>
      </c>
      <c r="C1230" s="17">
        <v>3.3387375229386902E-2</v>
      </c>
      <c r="D1230" s="17">
        <v>3.2590994104700802E-2</v>
      </c>
      <c r="E1230" s="17">
        <v>3.42904731280552E-2</v>
      </c>
      <c r="F1230" s="17"/>
      <c r="G1230" s="17">
        <v>4.09446603737307E-2</v>
      </c>
      <c r="H1230" s="17">
        <v>2.6037154455538999E-2</v>
      </c>
      <c r="I1230" s="17">
        <v>3.4391215136042597E-2</v>
      </c>
      <c r="J1230" s="17">
        <v>3.2166125566698997E-2</v>
      </c>
      <c r="K1230" s="17">
        <v>3.30825908813632E-2</v>
      </c>
      <c r="L1230" s="17">
        <v>3.4731278985427001E-2</v>
      </c>
      <c r="M1230" s="17"/>
      <c r="N1230" s="17">
        <v>2.3529195512126198E-2</v>
      </c>
      <c r="O1230" s="17">
        <v>3.17614422855379E-2</v>
      </c>
      <c r="P1230" s="17">
        <v>3.6688222476612797E-2</v>
      </c>
      <c r="Q1230" s="17">
        <v>4.1380777473936897E-2</v>
      </c>
      <c r="R1230" s="17"/>
      <c r="S1230" s="17">
        <v>4.52714702044172E-2</v>
      </c>
      <c r="T1230" s="17">
        <v>3.7435972434917898E-2</v>
      </c>
      <c r="U1230" s="17">
        <v>2.2931306339170201E-2</v>
      </c>
      <c r="V1230" s="17">
        <v>3.6573289677630801E-2</v>
      </c>
      <c r="W1230" s="17">
        <v>2.9789595221069099E-2</v>
      </c>
      <c r="X1230" s="17">
        <v>5.77632671471233E-2</v>
      </c>
      <c r="Y1230" s="17">
        <v>2.4404496370774201E-2</v>
      </c>
      <c r="Z1230" s="17">
        <v>2.1580660762933201E-2</v>
      </c>
      <c r="AA1230" s="17">
        <v>3.8776797365880598E-2</v>
      </c>
      <c r="AB1230" s="17">
        <v>1.1027894772010599E-2</v>
      </c>
      <c r="AC1230" s="17">
        <v>2.2432635106409499E-2</v>
      </c>
      <c r="AD1230" s="17">
        <v>1.9325685537502E-2</v>
      </c>
      <c r="AE1230" s="17"/>
      <c r="AF1230" s="17">
        <v>2.76455751720532E-2</v>
      </c>
      <c r="AG1230" s="17">
        <v>3.9160888382120201E-2</v>
      </c>
      <c r="AH1230" s="17"/>
      <c r="AI1230" s="17">
        <v>1.91681063367822E-2</v>
      </c>
      <c r="AJ1230" s="17">
        <v>4.0485140991641501E-2</v>
      </c>
      <c r="AK1230" s="17"/>
      <c r="AL1230" s="17">
        <v>2.86264806271402E-2</v>
      </c>
      <c r="AM1230" s="17">
        <v>3.4489861565185298E-2</v>
      </c>
      <c r="AN1230" s="17"/>
      <c r="AO1230" s="17">
        <v>2.2407761334257401E-2</v>
      </c>
      <c r="AP1230" s="17">
        <v>3.4344380346597703E-2</v>
      </c>
      <c r="AQ1230" s="17"/>
      <c r="AR1230" s="17">
        <v>1.9314969928965399E-2</v>
      </c>
      <c r="AS1230" s="17">
        <v>3.5895319004123703E-2</v>
      </c>
      <c r="AT1230" s="17">
        <v>4.07444687722298E-2</v>
      </c>
      <c r="AU1230" s="17">
        <v>4.9100007869196702E-2</v>
      </c>
    </row>
    <row r="1231" spans="2:47" x14ac:dyDescent="0.3">
      <c r="C1231" s="17"/>
      <c r="D1231" s="17"/>
      <c r="E1231" s="17"/>
      <c r="F1231" s="17"/>
      <c r="G1231" s="17"/>
      <c r="H1231" s="17"/>
      <c r="I1231" s="17"/>
      <c r="J1231" s="17"/>
      <c r="K1231" s="17"/>
      <c r="L1231" s="17"/>
      <c r="M1231" s="17"/>
      <c r="N1231" s="17"/>
      <c r="O1231" s="17"/>
      <c r="P1231" s="17"/>
      <c r="Q1231" s="17"/>
      <c r="R1231" s="17"/>
      <c r="S1231" s="17"/>
      <c r="T1231" s="17"/>
      <c r="U1231" s="17"/>
      <c r="V1231" s="17"/>
      <c r="W1231" s="17"/>
      <c r="X1231" s="17"/>
      <c r="Y1231" s="17"/>
      <c r="Z1231" s="17"/>
      <c r="AA1231" s="17"/>
      <c r="AB1231" s="17"/>
      <c r="AC1231" s="17"/>
      <c r="AD1231" s="17"/>
      <c r="AE1231" s="17"/>
      <c r="AF1231" s="17"/>
      <c r="AG1231" s="17"/>
      <c r="AH1231" s="17"/>
      <c r="AI1231" s="17"/>
      <c r="AJ1231" s="17"/>
      <c r="AK1231" s="17"/>
      <c r="AL1231" s="17"/>
      <c r="AM1231" s="17"/>
      <c r="AN1231" s="17"/>
      <c r="AO1231" s="17"/>
      <c r="AP1231" s="17"/>
      <c r="AQ1231" s="17"/>
      <c r="AR1231" s="17"/>
      <c r="AS1231" s="17"/>
      <c r="AT1231" s="17"/>
      <c r="AU1231" s="17"/>
    </row>
    <row r="1232" spans="2:47" x14ac:dyDescent="0.3">
      <c r="B1232" s="6" t="s">
        <v>460</v>
      </c>
      <c r="C1232" s="17"/>
      <c r="D1232" s="17"/>
      <c r="E1232" s="17"/>
      <c r="F1232" s="17"/>
      <c r="G1232" s="17"/>
      <c r="H1232" s="17"/>
      <c r="I1232" s="17"/>
      <c r="J1232" s="17"/>
      <c r="K1232" s="17"/>
      <c r="L1232" s="17"/>
      <c r="M1232" s="17"/>
      <c r="N1232" s="17"/>
      <c r="O1232" s="17"/>
      <c r="P1232" s="17"/>
      <c r="Q1232" s="17"/>
      <c r="R1232" s="17"/>
      <c r="S1232" s="17"/>
      <c r="T1232" s="17"/>
      <c r="U1232" s="17"/>
      <c r="V1232" s="17"/>
      <c r="W1232" s="17"/>
      <c r="X1232" s="17"/>
      <c r="Y1232" s="17"/>
      <c r="Z1232" s="17"/>
      <c r="AA1232" s="17"/>
      <c r="AB1232" s="17"/>
      <c r="AC1232" s="17"/>
      <c r="AD1232" s="17"/>
      <c r="AE1232" s="17"/>
      <c r="AF1232" s="17"/>
      <c r="AG1232" s="17"/>
      <c r="AH1232" s="17"/>
      <c r="AI1232" s="17"/>
      <c r="AJ1232" s="17"/>
      <c r="AK1232" s="17"/>
      <c r="AL1232" s="17"/>
      <c r="AM1232" s="17"/>
      <c r="AN1232" s="17"/>
      <c r="AO1232" s="17"/>
      <c r="AP1232" s="17"/>
      <c r="AQ1232" s="17"/>
      <c r="AR1232" s="17"/>
      <c r="AS1232" s="17"/>
      <c r="AT1232" s="17"/>
      <c r="AU1232" s="17"/>
    </row>
    <row r="1233" spans="2:47" x14ac:dyDescent="0.3">
      <c r="B1233" s="24" t="s">
        <v>71</v>
      </c>
      <c r="C1233" s="17"/>
      <c r="D1233" s="17"/>
      <c r="E1233" s="17"/>
      <c r="F1233" s="17"/>
      <c r="G1233" s="17"/>
      <c r="H1233" s="17"/>
      <c r="I1233" s="17"/>
      <c r="J1233" s="17"/>
      <c r="K1233" s="17"/>
      <c r="L1233" s="17"/>
      <c r="M1233" s="17"/>
      <c r="N1233" s="17"/>
      <c r="O1233" s="17"/>
      <c r="P1233" s="17"/>
      <c r="Q1233" s="17"/>
      <c r="R1233" s="17"/>
      <c r="S1233" s="17"/>
      <c r="T1233" s="17"/>
      <c r="U1233" s="17"/>
      <c r="V1233" s="17"/>
      <c r="W1233" s="17"/>
      <c r="X1233" s="17"/>
      <c r="Y1233" s="17"/>
      <c r="Z1233" s="17"/>
      <c r="AA1233" s="17"/>
      <c r="AB1233" s="17"/>
      <c r="AC1233" s="17"/>
      <c r="AD1233" s="17"/>
      <c r="AE1233" s="17"/>
      <c r="AF1233" s="17"/>
      <c r="AG1233" s="17"/>
      <c r="AH1233" s="17"/>
      <c r="AI1233" s="17"/>
      <c r="AJ1233" s="17"/>
      <c r="AK1233" s="17"/>
      <c r="AL1233" s="17"/>
      <c r="AM1233" s="17"/>
      <c r="AN1233" s="17"/>
      <c r="AO1233" s="17"/>
      <c r="AP1233" s="17"/>
      <c r="AQ1233" s="17"/>
      <c r="AR1233" s="17"/>
      <c r="AS1233" s="17"/>
      <c r="AT1233" s="17"/>
      <c r="AU1233" s="17"/>
    </row>
    <row r="1234" spans="2:47" x14ac:dyDescent="0.3">
      <c r="B1234" t="s">
        <v>455</v>
      </c>
      <c r="C1234" s="17">
        <v>0.27966946172408602</v>
      </c>
      <c r="D1234" s="17">
        <v>0.30052911740715299</v>
      </c>
      <c r="E1234" s="17">
        <v>0.26001420708220702</v>
      </c>
      <c r="F1234" s="17"/>
      <c r="G1234" s="17">
        <v>0.50245025876104399</v>
      </c>
      <c r="H1234" s="17">
        <v>0.495259445133169</v>
      </c>
      <c r="I1234" s="17">
        <v>0.340227975554589</v>
      </c>
      <c r="J1234" s="17">
        <v>0.20903175150166101</v>
      </c>
      <c r="K1234" s="17">
        <v>0.13472145609415301</v>
      </c>
      <c r="L1234" s="17">
        <v>6.2305759261565501E-2</v>
      </c>
      <c r="M1234" s="17"/>
      <c r="N1234" s="17">
        <v>0.30838709565697298</v>
      </c>
      <c r="O1234" s="17">
        <v>0.22559564317294001</v>
      </c>
      <c r="P1234" s="17">
        <v>0.33626795651809499</v>
      </c>
      <c r="Q1234" s="17">
        <v>0.25437591284157801</v>
      </c>
      <c r="R1234" s="17"/>
      <c r="S1234" s="17">
        <v>0.396550774693184</v>
      </c>
      <c r="T1234" s="17">
        <v>0.23035862090221701</v>
      </c>
      <c r="U1234" s="17">
        <v>0.26396734494406598</v>
      </c>
      <c r="V1234" s="17">
        <v>0.28531648385840203</v>
      </c>
      <c r="W1234" s="17">
        <v>0.25347485186072499</v>
      </c>
      <c r="X1234" s="17">
        <v>0.288829774625189</v>
      </c>
      <c r="Y1234" s="17">
        <v>0.24865721621064399</v>
      </c>
      <c r="Z1234" s="17">
        <v>0.33704441437239901</v>
      </c>
      <c r="AA1234" s="17">
        <v>0.26201558217228599</v>
      </c>
      <c r="AB1234" s="17">
        <v>0.23969258183324499</v>
      </c>
      <c r="AC1234" s="17">
        <v>0.234104747106541</v>
      </c>
      <c r="AD1234" s="17">
        <v>0.27373654522354801</v>
      </c>
      <c r="AE1234" s="17"/>
      <c r="AF1234" s="17">
        <v>0.28420531471251398</v>
      </c>
      <c r="AG1234" s="17">
        <v>0.27315072961661802</v>
      </c>
      <c r="AH1234" s="17"/>
      <c r="AI1234" s="17">
        <v>0.34809575147810401</v>
      </c>
      <c r="AJ1234" s="17">
        <v>0.245513431598882</v>
      </c>
      <c r="AK1234" s="17"/>
      <c r="AL1234" s="17">
        <v>0.30972845583612402</v>
      </c>
      <c r="AM1234" s="17">
        <v>0.27270866274720301</v>
      </c>
      <c r="AN1234" s="17"/>
      <c r="AO1234" s="17">
        <v>0.37097742380709903</v>
      </c>
      <c r="AP1234" s="17">
        <v>0.27171087704249702</v>
      </c>
      <c r="AQ1234" s="17"/>
      <c r="AR1234" s="17">
        <v>0.50080850452408598</v>
      </c>
      <c r="AS1234" s="17">
        <v>0.14532080184989599</v>
      </c>
      <c r="AT1234" s="17">
        <v>0.20843213183685599</v>
      </c>
      <c r="AU1234" s="17">
        <v>0.10382966866339299</v>
      </c>
    </row>
    <row r="1235" spans="2:47" x14ac:dyDescent="0.3">
      <c r="B1235" t="s">
        <v>456</v>
      </c>
      <c r="C1235" s="17">
        <v>0.66882985252054805</v>
      </c>
      <c r="D1235" s="17">
        <v>0.65663777293834003</v>
      </c>
      <c r="E1235" s="17">
        <v>0.68020460749894296</v>
      </c>
      <c r="F1235" s="17"/>
      <c r="G1235" s="17">
        <v>0.42818301775606199</v>
      </c>
      <c r="H1235" s="17">
        <v>0.442316286557631</v>
      </c>
      <c r="I1235" s="17">
        <v>0.61195879370875705</v>
      </c>
      <c r="J1235" s="17">
        <v>0.73090869285011895</v>
      </c>
      <c r="K1235" s="17">
        <v>0.82922725931366503</v>
      </c>
      <c r="L1235" s="17">
        <v>0.90047712334108299</v>
      </c>
      <c r="M1235" s="17"/>
      <c r="N1235" s="17">
        <v>0.661385031386721</v>
      </c>
      <c r="O1235" s="17">
        <v>0.72732075078771397</v>
      </c>
      <c r="P1235" s="17">
        <v>0.589206473312474</v>
      </c>
      <c r="Q1235" s="17">
        <v>0.687001352531312</v>
      </c>
      <c r="R1235" s="17"/>
      <c r="S1235" s="17">
        <v>0.53582036965050694</v>
      </c>
      <c r="T1235" s="17">
        <v>0.70935072342115901</v>
      </c>
      <c r="U1235" s="17">
        <v>0.68548850446439202</v>
      </c>
      <c r="V1235" s="17">
        <v>0.65493164347300903</v>
      </c>
      <c r="W1235" s="17">
        <v>0.68785770498766197</v>
      </c>
      <c r="X1235" s="17">
        <v>0.66163382452645803</v>
      </c>
      <c r="Y1235" s="17">
        <v>0.71570227948399201</v>
      </c>
      <c r="Z1235" s="17">
        <v>0.607010135232952</v>
      </c>
      <c r="AA1235" s="17">
        <v>0.69463719489345099</v>
      </c>
      <c r="AB1235" s="17">
        <v>0.72568954951027398</v>
      </c>
      <c r="AC1235" s="17">
        <v>0.71513810663544897</v>
      </c>
      <c r="AD1235" s="17">
        <v>0.70294137410621105</v>
      </c>
      <c r="AE1235" s="17"/>
      <c r="AF1235" s="17">
        <v>0.66664423203769196</v>
      </c>
      <c r="AG1235" s="17">
        <v>0.67443495875081805</v>
      </c>
      <c r="AH1235" s="17"/>
      <c r="AI1235" s="17">
        <v>0.61500745090820197</v>
      </c>
      <c r="AJ1235" s="17">
        <v>0.695696128296872</v>
      </c>
      <c r="AK1235" s="17"/>
      <c r="AL1235" s="17">
        <v>0.64201889846691096</v>
      </c>
      <c r="AM1235" s="17">
        <v>0.67503849878629496</v>
      </c>
      <c r="AN1235" s="17"/>
      <c r="AO1235" s="17">
        <v>0.58572215995029397</v>
      </c>
      <c r="AP1235" s="17">
        <v>0.67607368530273704</v>
      </c>
      <c r="AQ1235" s="17"/>
      <c r="AR1235" s="17">
        <v>0.45300744663638198</v>
      </c>
      <c r="AS1235" s="17">
        <v>0.81567320638460294</v>
      </c>
      <c r="AT1235" s="17">
        <v>0.72542533489068695</v>
      </c>
      <c r="AU1235" s="17">
        <v>0.84029612770783402</v>
      </c>
    </row>
    <row r="1236" spans="2:47" x14ac:dyDescent="0.3">
      <c r="B1236" t="s">
        <v>155</v>
      </c>
      <c r="C1236" s="17">
        <v>5.1500685755366399E-2</v>
      </c>
      <c r="D1236" s="17">
        <v>4.2833109654507401E-2</v>
      </c>
      <c r="E1236" s="17">
        <v>5.97811854188499E-2</v>
      </c>
      <c r="F1236" s="17"/>
      <c r="G1236" s="17">
        <v>6.9366723482894702E-2</v>
      </c>
      <c r="H1236" s="17">
        <v>6.2424268309199497E-2</v>
      </c>
      <c r="I1236" s="17">
        <v>4.7813230736653702E-2</v>
      </c>
      <c r="J1236" s="17">
        <v>6.0059555648220797E-2</v>
      </c>
      <c r="K1236" s="17">
        <v>3.6051284592181203E-2</v>
      </c>
      <c r="L1236" s="17">
        <v>3.72171173973515E-2</v>
      </c>
      <c r="M1236" s="17"/>
      <c r="N1236" s="17">
        <v>3.0227872956305801E-2</v>
      </c>
      <c r="O1236" s="17">
        <v>4.70836060393462E-2</v>
      </c>
      <c r="P1236" s="17">
        <v>7.4525570169431204E-2</v>
      </c>
      <c r="Q1236" s="17">
        <v>5.8622734627110297E-2</v>
      </c>
      <c r="R1236" s="17"/>
      <c r="S1236" s="17">
        <v>6.7628855656309605E-2</v>
      </c>
      <c r="T1236" s="17">
        <v>6.0290655676623603E-2</v>
      </c>
      <c r="U1236" s="17">
        <v>5.0544150591541798E-2</v>
      </c>
      <c r="V1236" s="17">
        <v>5.9751872668589098E-2</v>
      </c>
      <c r="W1236" s="17">
        <v>5.8667443151613201E-2</v>
      </c>
      <c r="X1236" s="17">
        <v>4.9536400848353097E-2</v>
      </c>
      <c r="Y1236" s="17">
        <v>3.5640504305363301E-2</v>
      </c>
      <c r="Z1236" s="17">
        <v>5.5945450394649598E-2</v>
      </c>
      <c r="AA1236" s="17">
        <v>4.3347222934263602E-2</v>
      </c>
      <c r="AB1236" s="17">
        <v>3.4617868656481199E-2</v>
      </c>
      <c r="AC1236" s="17">
        <v>5.0757146258009901E-2</v>
      </c>
      <c r="AD1236" s="17">
        <v>2.3322080670240899E-2</v>
      </c>
      <c r="AE1236" s="17"/>
      <c r="AF1236" s="17">
        <v>4.9150453249793898E-2</v>
      </c>
      <c r="AG1236" s="17">
        <v>5.2414311632564103E-2</v>
      </c>
      <c r="AH1236" s="17"/>
      <c r="AI1236" s="17">
        <v>3.68967976136933E-2</v>
      </c>
      <c r="AJ1236" s="17">
        <v>5.8790440104246597E-2</v>
      </c>
      <c r="AK1236" s="17"/>
      <c r="AL1236" s="17">
        <v>4.8252645696965302E-2</v>
      </c>
      <c r="AM1236" s="17">
        <v>5.2252838466502402E-2</v>
      </c>
      <c r="AN1236" s="17"/>
      <c r="AO1236" s="17">
        <v>4.3300416242606901E-2</v>
      </c>
      <c r="AP1236" s="17">
        <v>5.2215437654766002E-2</v>
      </c>
      <c r="AQ1236" s="17"/>
      <c r="AR1236" s="17">
        <v>4.6184048839532102E-2</v>
      </c>
      <c r="AS1236" s="17">
        <v>3.9005991765500903E-2</v>
      </c>
      <c r="AT1236" s="17">
        <v>6.6142533272456699E-2</v>
      </c>
      <c r="AU1236" s="17">
        <v>5.5874203628772698E-2</v>
      </c>
    </row>
    <row r="1237" spans="2:47" x14ac:dyDescent="0.3">
      <c r="C1237" s="17"/>
      <c r="D1237" s="17"/>
      <c r="E1237" s="17"/>
      <c r="F1237" s="17"/>
      <c r="G1237" s="17"/>
      <c r="H1237" s="17"/>
      <c r="I1237" s="17"/>
      <c r="J1237" s="17"/>
      <c r="K1237" s="17"/>
      <c r="L1237" s="17"/>
      <c r="M1237" s="17"/>
      <c r="N1237" s="17"/>
      <c r="O1237" s="17"/>
      <c r="P1237" s="17"/>
      <c r="Q1237" s="17"/>
      <c r="R1237" s="17"/>
      <c r="S1237" s="17"/>
      <c r="T1237" s="17"/>
      <c r="U1237" s="17"/>
      <c r="V1237" s="17"/>
      <c r="W1237" s="17"/>
      <c r="X1237" s="17"/>
      <c r="Y1237" s="17"/>
      <c r="Z1237" s="17"/>
      <c r="AA1237" s="17"/>
      <c r="AB1237" s="17"/>
      <c r="AC1237" s="17"/>
      <c r="AD1237" s="17"/>
      <c r="AE1237" s="17"/>
      <c r="AF1237" s="17"/>
      <c r="AG1237" s="17"/>
      <c r="AH1237" s="17"/>
      <c r="AI1237" s="17"/>
      <c r="AJ1237" s="17"/>
      <c r="AK1237" s="17"/>
      <c r="AL1237" s="17"/>
      <c r="AM1237" s="17"/>
      <c r="AN1237" s="17"/>
      <c r="AO1237" s="17"/>
      <c r="AP1237" s="17"/>
      <c r="AQ1237" s="17"/>
      <c r="AR1237" s="17"/>
      <c r="AS1237" s="17"/>
      <c r="AT1237" s="17"/>
      <c r="AU1237" s="17"/>
    </row>
    <row r="1238" spans="2:47" x14ac:dyDescent="0.3">
      <c r="B1238" s="6" t="s">
        <v>461</v>
      </c>
      <c r="C1238" s="17"/>
      <c r="D1238" s="17"/>
      <c r="E1238" s="17"/>
      <c r="F1238" s="17"/>
      <c r="G1238" s="17"/>
      <c r="H1238" s="17"/>
      <c r="I1238" s="17"/>
      <c r="J1238" s="17"/>
      <c r="K1238" s="17"/>
      <c r="L1238" s="17"/>
      <c r="M1238" s="17"/>
      <c r="N1238" s="17"/>
      <c r="O1238" s="17"/>
      <c r="P1238" s="17"/>
      <c r="Q1238" s="17"/>
      <c r="R1238" s="17"/>
      <c r="S1238" s="17"/>
      <c r="T1238" s="17"/>
      <c r="U1238" s="17"/>
      <c r="V1238" s="17"/>
      <c r="W1238" s="17"/>
      <c r="X1238" s="17"/>
      <c r="Y1238" s="17"/>
      <c r="Z1238" s="17"/>
      <c r="AA1238" s="17"/>
      <c r="AB1238" s="17"/>
      <c r="AC1238" s="17"/>
      <c r="AD1238" s="17"/>
      <c r="AE1238" s="17"/>
      <c r="AF1238" s="17"/>
      <c r="AG1238" s="17"/>
      <c r="AH1238" s="17"/>
      <c r="AI1238" s="17"/>
      <c r="AJ1238" s="17"/>
      <c r="AK1238" s="17"/>
      <c r="AL1238" s="17"/>
      <c r="AM1238" s="17"/>
      <c r="AN1238" s="17"/>
      <c r="AO1238" s="17"/>
      <c r="AP1238" s="17"/>
      <c r="AQ1238" s="17"/>
      <c r="AR1238" s="17"/>
      <c r="AS1238" s="17"/>
      <c r="AT1238" s="17"/>
      <c r="AU1238" s="17"/>
    </row>
    <row r="1239" spans="2:47" x14ac:dyDescent="0.3">
      <c r="B1239" s="24" t="s">
        <v>71</v>
      </c>
      <c r="C1239" s="17"/>
      <c r="D1239" s="17"/>
      <c r="E1239" s="17"/>
      <c r="F1239" s="17"/>
      <c r="G1239" s="17"/>
      <c r="H1239" s="17"/>
      <c r="I1239" s="17"/>
      <c r="J1239" s="17"/>
      <c r="K1239" s="17"/>
      <c r="L1239" s="17"/>
      <c r="M1239" s="17"/>
      <c r="N1239" s="17"/>
      <c r="O1239" s="17"/>
      <c r="P1239" s="17"/>
      <c r="Q1239" s="17"/>
      <c r="R1239" s="17"/>
      <c r="S1239" s="17"/>
      <c r="T1239" s="17"/>
      <c r="U1239" s="17"/>
      <c r="V1239" s="17"/>
      <c r="W1239" s="17"/>
      <c r="X1239" s="17"/>
      <c r="Y1239" s="17"/>
      <c r="Z1239" s="17"/>
      <c r="AA1239" s="17"/>
      <c r="AB1239" s="17"/>
      <c r="AC1239" s="17"/>
      <c r="AD1239" s="17"/>
      <c r="AE1239" s="17"/>
      <c r="AF1239" s="17"/>
      <c r="AG1239" s="17"/>
      <c r="AH1239" s="17"/>
      <c r="AI1239" s="17"/>
      <c r="AJ1239" s="17"/>
      <c r="AK1239" s="17"/>
      <c r="AL1239" s="17"/>
      <c r="AM1239" s="17"/>
      <c r="AN1239" s="17"/>
      <c r="AO1239" s="17"/>
      <c r="AP1239" s="17"/>
      <c r="AQ1239" s="17"/>
      <c r="AR1239" s="17"/>
      <c r="AS1239" s="17"/>
      <c r="AT1239" s="17"/>
      <c r="AU1239" s="17"/>
    </row>
    <row r="1240" spans="2:47" x14ac:dyDescent="0.3">
      <c r="B1240" t="s">
        <v>455</v>
      </c>
      <c r="C1240" s="17">
        <v>0.184380305870531</v>
      </c>
      <c r="D1240" s="17">
        <v>0.22777622195320599</v>
      </c>
      <c r="E1240" s="17">
        <v>0.14240225627290001</v>
      </c>
      <c r="F1240" s="17"/>
      <c r="G1240" s="17">
        <v>0.369833865463152</v>
      </c>
      <c r="H1240" s="17">
        <v>0.31858061022808198</v>
      </c>
      <c r="I1240" s="17">
        <v>0.20606936090604899</v>
      </c>
      <c r="J1240" s="17">
        <v>0.14139983775262499</v>
      </c>
      <c r="K1240" s="17">
        <v>7.07500290654305E-2</v>
      </c>
      <c r="L1240" s="17">
        <v>4.6002698145625902E-2</v>
      </c>
      <c r="M1240" s="17"/>
      <c r="N1240" s="17">
        <v>0.210264940942294</v>
      </c>
      <c r="O1240" s="17">
        <v>0.165637612055892</v>
      </c>
      <c r="P1240" s="17">
        <v>0.203575959347574</v>
      </c>
      <c r="Q1240" s="17">
        <v>0.159321629471564</v>
      </c>
      <c r="R1240" s="17"/>
      <c r="S1240" s="17">
        <v>0.265535516083926</v>
      </c>
      <c r="T1240" s="17">
        <v>0.152008676747036</v>
      </c>
      <c r="U1240" s="17">
        <v>0.164817973797455</v>
      </c>
      <c r="V1240" s="17">
        <v>0.16842995740522301</v>
      </c>
      <c r="W1240" s="17">
        <v>0.18364872560862699</v>
      </c>
      <c r="X1240" s="17">
        <v>0.207039536636175</v>
      </c>
      <c r="Y1240" s="17">
        <v>0.13854233564328</v>
      </c>
      <c r="Z1240" s="17">
        <v>0.17666170984403301</v>
      </c>
      <c r="AA1240" s="17">
        <v>0.189087558668492</v>
      </c>
      <c r="AB1240" s="17">
        <v>0.175330475724299</v>
      </c>
      <c r="AC1240" s="17">
        <v>0.15193675193115899</v>
      </c>
      <c r="AD1240" s="17">
        <v>0.176561088216656</v>
      </c>
      <c r="AE1240" s="17"/>
      <c r="AF1240" s="17">
        <v>0.17628225782354601</v>
      </c>
      <c r="AG1240" s="17">
        <v>0.19387960645774699</v>
      </c>
      <c r="AH1240" s="17"/>
      <c r="AI1240" s="17">
        <v>0.23309544064481799</v>
      </c>
      <c r="AJ1240" s="17">
        <v>0.16006340052778201</v>
      </c>
      <c r="AK1240" s="17"/>
      <c r="AL1240" s="17">
        <v>0.218683225603158</v>
      </c>
      <c r="AM1240" s="17">
        <v>0.176436735713493</v>
      </c>
      <c r="AN1240" s="17"/>
      <c r="AO1240" s="17">
        <v>0.25938512862082902</v>
      </c>
      <c r="AP1240" s="17">
        <v>0.17784273543562101</v>
      </c>
      <c r="AQ1240" s="17"/>
      <c r="AR1240" s="17">
        <v>0.31983713807136999</v>
      </c>
      <c r="AS1240" s="17">
        <v>0.10345248179432601</v>
      </c>
      <c r="AT1240" s="17">
        <v>0.128855700803711</v>
      </c>
      <c r="AU1240" s="17">
        <v>9.9091515315542E-2</v>
      </c>
    </row>
    <row r="1241" spans="2:47" x14ac:dyDescent="0.3">
      <c r="B1241" t="s">
        <v>456</v>
      </c>
      <c r="C1241" s="17">
        <v>0.78319956378752298</v>
      </c>
      <c r="D1241" s="17">
        <v>0.74298373794744599</v>
      </c>
      <c r="E1241" s="17">
        <v>0.82195542824513701</v>
      </c>
      <c r="F1241" s="17"/>
      <c r="G1241" s="17">
        <v>0.56869018239656099</v>
      </c>
      <c r="H1241" s="17">
        <v>0.63314008840087599</v>
      </c>
      <c r="I1241" s="17">
        <v>0.76454790863333</v>
      </c>
      <c r="J1241" s="17">
        <v>0.82570550204736204</v>
      </c>
      <c r="K1241" s="17">
        <v>0.91040981801805998</v>
      </c>
      <c r="L1241" s="17">
        <v>0.94249824282852901</v>
      </c>
      <c r="M1241" s="17"/>
      <c r="N1241" s="17">
        <v>0.77095002967989001</v>
      </c>
      <c r="O1241" s="17">
        <v>0.79772951515079404</v>
      </c>
      <c r="P1241" s="17">
        <v>0.75612383783902304</v>
      </c>
      <c r="Q1241" s="17">
        <v>0.80514365460667303</v>
      </c>
      <c r="R1241" s="17"/>
      <c r="S1241" s="17">
        <v>0.68844720444548002</v>
      </c>
      <c r="T1241" s="17">
        <v>0.82640052944989795</v>
      </c>
      <c r="U1241" s="17">
        <v>0.80506631545919505</v>
      </c>
      <c r="V1241" s="17">
        <v>0.80692043829708004</v>
      </c>
      <c r="W1241" s="17">
        <v>0.78127314023277095</v>
      </c>
      <c r="X1241" s="17">
        <v>0.73468609466147605</v>
      </c>
      <c r="Y1241" s="17">
        <v>0.84203922397449604</v>
      </c>
      <c r="Z1241" s="17">
        <v>0.79089079675752705</v>
      </c>
      <c r="AA1241" s="17">
        <v>0.77664612439361402</v>
      </c>
      <c r="AB1241" s="17">
        <v>0.80628077363504702</v>
      </c>
      <c r="AC1241" s="17">
        <v>0.80545885160504505</v>
      </c>
      <c r="AD1241" s="17">
        <v>0.80873559435726206</v>
      </c>
      <c r="AE1241" s="17"/>
      <c r="AF1241" s="17">
        <v>0.79220141037184899</v>
      </c>
      <c r="AG1241" s="17">
        <v>0.77436431000320005</v>
      </c>
      <c r="AH1241" s="17"/>
      <c r="AI1241" s="17">
        <v>0.736110727313945</v>
      </c>
      <c r="AJ1241" s="17">
        <v>0.80670467743512997</v>
      </c>
      <c r="AK1241" s="17"/>
      <c r="AL1241" s="17">
        <v>0.75433201917723502</v>
      </c>
      <c r="AM1241" s="17">
        <v>0.78988445730855805</v>
      </c>
      <c r="AN1241" s="17"/>
      <c r="AO1241" s="17">
        <v>0.724475051536697</v>
      </c>
      <c r="AP1241" s="17">
        <v>0.78831810978254002</v>
      </c>
      <c r="AQ1241" s="17"/>
      <c r="AR1241" s="17">
        <v>0.64778275036046695</v>
      </c>
      <c r="AS1241" s="17">
        <v>0.87476156370295299</v>
      </c>
      <c r="AT1241" s="17">
        <v>0.83543373873566196</v>
      </c>
      <c r="AU1241" s="17">
        <v>0.85692564526449</v>
      </c>
    </row>
    <row r="1242" spans="2:47" x14ac:dyDescent="0.3">
      <c r="B1242" t="s">
        <v>155</v>
      </c>
      <c r="C1242" s="17">
        <v>3.2420130341946803E-2</v>
      </c>
      <c r="D1242" s="17">
        <v>2.9240040099348299E-2</v>
      </c>
      <c r="E1242" s="17">
        <v>3.5642315481962297E-2</v>
      </c>
      <c r="F1242" s="17"/>
      <c r="G1242" s="17">
        <v>6.1475952140286803E-2</v>
      </c>
      <c r="H1242" s="17">
        <v>4.8279301371042298E-2</v>
      </c>
      <c r="I1242" s="17">
        <v>2.9382730460620898E-2</v>
      </c>
      <c r="J1242" s="17">
        <v>3.2894660200012402E-2</v>
      </c>
      <c r="K1242" s="17">
        <v>1.8840152916509499E-2</v>
      </c>
      <c r="L1242" s="17">
        <v>1.14990590258446E-2</v>
      </c>
      <c r="M1242" s="17"/>
      <c r="N1242" s="17">
        <v>1.8785029377815801E-2</v>
      </c>
      <c r="O1242" s="17">
        <v>3.6632872793314099E-2</v>
      </c>
      <c r="P1242" s="17">
        <v>4.03002028134027E-2</v>
      </c>
      <c r="Q1242" s="17">
        <v>3.5534715921762702E-2</v>
      </c>
      <c r="R1242" s="17"/>
      <c r="S1242" s="17">
        <v>4.60172794705941E-2</v>
      </c>
      <c r="T1242" s="17">
        <v>2.1590793803065399E-2</v>
      </c>
      <c r="U1242" s="17">
        <v>3.01157107433506E-2</v>
      </c>
      <c r="V1242" s="17">
        <v>2.4649604297696501E-2</v>
      </c>
      <c r="W1242" s="17">
        <v>3.5078134158602503E-2</v>
      </c>
      <c r="X1242" s="17">
        <v>5.8274368702348797E-2</v>
      </c>
      <c r="Y1242" s="17">
        <v>1.9418440382224601E-2</v>
      </c>
      <c r="Z1242" s="17">
        <v>3.2447493398439803E-2</v>
      </c>
      <c r="AA1242" s="17">
        <v>3.4266316937893601E-2</v>
      </c>
      <c r="AB1242" s="17">
        <v>1.8388750640654299E-2</v>
      </c>
      <c r="AC1242" s="17">
        <v>4.2604396463795498E-2</v>
      </c>
      <c r="AD1242" s="17">
        <v>1.4703317426081599E-2</v>
      </c>
      <c r="AE1242" s="17"/>
      <c r="AF1242" s="17">
        <v>3.1516331804604801E-2</v>
      </c>
      <c r="AG1242" s="17">
        <v>3.1756083539052397E-2</v>
      </c>
      <c r="AH1242" s="17"/>
      <c r="AI1242" s="17">
        <v>3.0793832041237E-2</v>
      </c>
      <c r="AJ1242" s="17">
        <v>3.3231922037087601E-2</v>
      </c>
      <c r="AK1242" s="17"/>
      <c r="AL1242" s="17">
        <v>2.6984755219606599E-2</v>
      </c>
      <c r="AM1242" s="17">
        <v>3.3678806977949297E-2</v>
      </c>
      <c r="AN1242" s="17"/>
      <c r="AO1242" s="17">
        <v>1.6139819842474399E-2</v>
      </c>
      <c r="AP1242" s="17">
        <v>3.3839154781839603E-2</v>
      </c>
      <c r="AQ1242" s="17"/>
      <c r="AR1242" s="17">
        <v>3.2380111568163297E-2</v>
      </c>
      <c r="AS1242" s="17">
        <v>2.1785954502720601E-2</v>
      </c>
      <c r="AT1242" s="17">
        <v>3.5710560460626699E-2</v>
      </c>
      <c r="AU1242" s="17">
        <v>4.3982839419968098E-2</v>
      </c>
    </row>
    <row r="1243" spans="2:47" x14ac:dyDescent="0.3">
      <c r="C1243" s="17"/>
      <c r="D1243" s="17"/>
      <c r="E1243" s="17"/>
      <c r="F1243" s="17"/>
      <c r="G1243" s="17"/>
      <c r="H1243" s="17"/>
      <c r="I1243" s="17"/>
      <c r="J1243" s="17"/>
      <c r="K1243" s="17"/>
      <c r="L1243" s="17"/>
      <c r="M1243" s="17"/>
      <c r="N1243" s="17"/>
      <c r="O1243" s="17"/>
      <c r="P1243" s="17"/>
      <c r="Q1243" s="17"/>
      <c r="R1243" s="17"/>
      <c r="S1243" s="17"/>
      <c r="T1243" s="17"/>
      <c r="U1243" s="17"/>
      <c r="V1243" s="17"/>
      <c r="W1243" s="17"/>
      <c r="X1243" s="17"/>
      <c r="Y1243" s="17"/>
      <c r="Z1243" s="17"/>
      <c r="AA1243" s="17"/>
      <c r="AB1243" s="17"/>
      <c r="AC1243" s="17"/>
      <c r="AD1243" s="17"/>
      <c r="AE1243" s="17"/>
      <c r="AF1243" s="17"/>
      <c r="AG1243" s="17"/>
      <c r="AH1243" s="17"/>
      <c r="AI1243" s="17"/>
      <c r="AJ1243" s="17"/>
      <c r="AK1243" s="17"/>
      <c r="AL1243" s="17"/>
      <c r="AM1243" s="17"/>
      <c r="AN1243" s="17"/>
      <c r="AO1243" s="17"/>
      <c r="AP1243" s="17"/>
      <c r="AQ1243" s="17"/>
      <c r="AR1243" s="17"/>
      <c r="AS1243" s="17"/>
      <c r="AT1243" s="17"/>
      <c r="AU1243" s="17"/>
    </row>
    <row r="1244" spans="2:47" x14ac:dyDescent="0.3">
      <c r="B1244" s="6" t="s">
        <v>467</v>
      </c>
      <c r="C1244" s="17"/>
      <c r="D1244" s="17"/>
      <c r="E1244" s="17"/>
      <c r="F1244" s="17"/>
      <c r="G1244" s="17"/>
      <c r="H1244" s="17"/>
      <c r="I1244" s="17"/>
      <c r="J1244" s="17"/>
      <c r="K1244" s="17"/>
      <c r="L1244" s="17"/>
      <c r="M1244" s="17"/>
      <c r="N1244" s="17"/>
      <c r="O1244" s="17"/>
      <c r="P1244" s="17"/>
      <c r="Q1244" s="17"/>
      <c r="R1244" s="17"/>
      <c r="S1244" s="17"/>
      <c r="T1244" s="17"/>
      <c r="U1244" s="17"/>
      <c r="V1244" s="17"/>
      <c r="W1244" s="17"/>
      <c r="X1244" s="17"/>
      <c r="Y1244" s="17"/>
      <c r="Z1244" s="17"/>
      <c r="AA1244" s="17"/>
      <c r="AB1244" s="17"/>
      <c r="AC1244" s="17"/>
      <c r="AD1244" s="17"/>
      <c r="AE1244" s="17"/>
      <c r="AF1244" s="17"/>
      <c r="AG1244" s="17"/>
      <c r="AH1244" s="17"/>
      <c r="AI1244" s="17"/>
      <c r="AJ1244" s="17"/>
      <c r="AK1244" s="17"/>
      <c r="AL1244" s="17"/>
      <c r="AM1244" s="17"/>
      <c r="AN1244" s="17"/>
      <c r="AO1244" s="17"/>
      <c r="AP1244" s="17"/>
      <c r="AQ1244" s="17"/>
      <c r="AR1244" s="17"/>
      <c r="AS1244" s="17"/>
      <c r="AT1244" s="17"/>
      <c r="AU1244" s="17"/>
    </row>
    <row r="1245" spans="2:47" x14ac:dyDescent="0.3">
      <c r="B1245" s="24" t="s">
        <v>246</v>
      </c>
      <c r="C1245" s="17"/>
      <c r="D1245" s="17"/>
      <c r="E1245" s="17"/>
      <c r="F1245" s="17"/>
      <c r="G1245" s="17"/>
      <c r="H1245" s="17"/>
      <c r="I1245" s="17"/>
      <c r="J1245" s="17"/>
      <c r="K1245" s="17"/>
      <c r="L1245" s="17"/>
      <c r="M1245" s="17"/>
      <c r="N1245" s="17"/>
      <c r="O1245" s="17"/>
      <c r="P1245" s="17"/>
      <c r="Q1245" s="17"/>
      <c r="R1245" s="17"/>
      <c r="S1245" s="17"/>
      <c r="T1245" s="17"/>
      <c r="U1245" s="17"/>
      <c r="V1245" s="17"/>
      <c r="W1245" s="17"/>
      <c r="X1245" s="17"/>
      <c r="Y1245" s="17"/>
      <c r="Z1245" s="17"/>
      <c r="AA1245" s="17"/>
      <c r="AB1245" s="17"/>
      <c r="AC1245" s="17"/>
      <c r="AD1245" s="17"/>
      <c r="AE1245" s="17"/>
      <c r="AF1245" s="17"/>
      <c r="AG1245" s="17"/>
      <c r="AH1245" s="17"/>
      <c r="AI1245" s="17"/>
      <c r="AJ1245" s="17"/>
      <c r="AK1245" s="17"/>
      <c r="AL1245" s="17"/>
      <c r="AM1245" s="17"/>
      <c r="AN1245" s="17"/>
      <c r="AO1245" s="17"/>
      <c r="AP1245" s="17"/>
      <c r="AQ1245" s="17"/>
      <c r="AR1245" s="17"/>
      <c r="AS1245" s="17"/>
      <c r="AT1245" s="17"/>
      <c r="AU1245" s="17"/>
    </row>
    <row r="1246" spans="2:47" x14ac:dyDescent="0.3">
      <c r="B1246" t="s">
        <v>462</v>
      </c>
      <c r="C1246" s="17">
        <v>5.8230239379572397E-2</v>
      </c>
      <c r="D1246" s="17">
        <v>7.2081728622997499E-2</v>
      </c>
      <c r="E1246" s="17">
        <v>4.5001959826006598E-2</v>
      </c>
      <c r="F1246" s="17"/>
      <c r="G1246" s="17">
        <v>3.8167693752396203E-2</v>
      </c>
      <c r="H1246" s="17">
        <v>2.2869545654932599E-2</v>
      </c>
      <c r="I1246" s="17">
        <v>5.2907941908228902E-2</v>
      </c>
      <c r="J1246" s="17">
        <v>4.4235263070516798E-2</v>
      </c>
      <c r="K1246" s="17">
        <v>6.5301010062728204E-2</v>
      </c>
      <c r="L1246" s="17">
        <v>0.106683905954521</v>
      </c>
      <c r="M1246" s="17"/>
      <c r="N1246" s="17">
        <v>6.2802493215103297E-2</v>
      </c>
      <c r="O1246" s="17">
        <v>6.4064936714198703E-2</v>
      </c>
      <c r="P1246" s="17">
        <v>4.2202753467170298E-2</v>
      </c>
      <c r="Q1246" s="17">
        <v>6.3253875288480005E-2</v>
      </c>
      <c r="R1246" s="17"/>
      <c r="S1246" s="17">
        <v>4.42228145025284E-2</v>
      </c>
      <c r="T1246" s="17">
        <v>6.6331422871836798E-2</v>
      </c>
      <c r="U1246" s="17">
        <v>5.0812766974302398E-2</v>
      </c>
      <c r="V1246" s="17">
        <v>5.74060767164985E-2</v>
      </c>
      <c r="W1246" s="17">
        <v>7.3423369544117906E-2</v>
      </c>
      <c r="X1246" s="17">
        <v>8.3060118266517102E-2</v>
      </c>
      <c r="Y1246" s="17">
        <v>5.5325937256568002E-2</v>
      </c>
      <c r="Z1246" s="17">
        <v>5.3248522855297497E-3</v>
      </c>
      <c r="AA1246" s="17">
        <v>6.3685221778498502E-2</v>
      </c>
      <c r="AB1246" s="17">
        <v>4.85209598556215E-2</v>
      </c>
      <c r="AC1246" s="17">
        <v>4.8433581559274498E-2</v>
      </c>
      <c r="AD1246" s="17">
        <v>9.9199740912195203E-2</v>
      </c>
      <c r="AE1246" s="17"/>
      <c r="AF1246" s="17">
        <v>6.1338836105900199E-2</v>
      </c>
      <c r="AG1246" s="17">
        <v>5.4110125993006498E-2</v>
      </c>
      <c r="AH1246" s="17"/>
      <c r="AI1246" s="17">
        <v>5.0389810436562397E-2</v>
      </c>
      <c r="AJ1246" s="17">
        <v>6.2042156238015303E-2</v>
      </c>
      <c r="AK1246" s="17"/>
      <c r="AL1246" s="17">
        <v>6.4208154598848793E-2</v>
      </c>
      <c r="AM1246" s="17">
        <v>5.68654150814107E-2</v>
      </c>
      <c r="AN1246" s="17"/>
      <c r="AO1246" s="17">
        <v>6.1253354218353498E-2</v>
      </c>
      <c r="AP1246" s="17">
        <v>5.7982416801810301E-2</v>
      </c>
      <c r="AQ1246" s="17"/>
      <c r="AR1246" s="17">
        <v>4.4792830065778798E-2</v>
      </c>
      <c r="AS1246" s="17">
        <v>7.7145966038961705E-2</v>
      </c>
      <c r="AT1246" s="17">
        <v>2.87346671823238E-2</v>
      </c>
      <c r="AU1246" s="17">
        <v>0.11548668119588799</v>
      </c>
    </row>
    <row r="1247" spans="2:47" x14ac:dyDescent="0.3">
      <c r="B1247" t="s">
        <v>463</v>
      </c>
      <c r="C1247" s="17">
        <v>0.328442547766993</v>
      </c>
      <c r="D1247" s="17">
        <v>0.33437370414546402</v>
      </c>
      <c r="E1247" s="17">
        <v>0.32369384572385901</v>
      </c>
      <c r="F1247" s="17"/>
      <c r="G1247" s="17">
        <v>0.24266421112585501</v>
      </c>
      <c r="H1247" s="17">
        <v>0.18660055003666701</v>
      </c>
      <c r="I1247" s="17">
        <v>0.24763253409442501</v>
      </c>
      <c r="J1247" s="17">
        <v>0.341740493674417</v>
      </c>
      <c r="K1247" s="17">
        <v>0.38751519543081703</v>
      </c>
      <c r="L1247" s="17">
        <v>0.49364514852331198</v>
      </c>
      <c r="M1247" s="17"/>
      <c r="N1247" s="17">
        <v>0.34346642856103399</v>
      </c>
      <c r="O1247" s="17">
        <v>0.32500142097762402</v>
      </c>
      <c r="P1247" s="17">
        <v>0.31179714647023798</v>
      </c>
      <c r="Q1247" s="17">
        <v>0.32647475490139899</v>
      </c>
      <c r="R1247" s="17"/>
      <c r="S1247" s="17">
        <v>0.27752208624292601</v>
      </c>
      <c r="T1247" s="17">
        <v>0.37322038826009202</v>
      </c>
      <c r="U1247" s="17">
        <v>0.31618926583845702</v>
      </c>
      <c r="V1247" s="17">
        <v>0.35600549023674899</v>
      </c>
      <c r="W1247" s="17">
        <v>0.32524090349655499</v>
      </c>
      <c r="X1247" s="17">
        <v>0.34474317917709102</v>
      </c>
      <c r="Y1247" s="17">
        <v>0.26718115930365399</v>
      </c>
      <c r="Z1247" s="17">
        <v>0.264526016928265</v>
      </c>
      <c r="AA1247" s="17">
        <v>0.35866220692780099</v>
      </c>
      <c r="AB1247" s="17">
        <v>0.33774316437507501</v>
      </c>
      <c r="AC1247" s="17">
        <v>0.38291867814233699</v>
      </c>
      <c r="AD1247" s="17">
        <v>0.27321460546019499</v>
      </c>
      <c r="AE1247" s="17"/>
      <c r="AF1247" s="17">
        <v>0.33602476688307797</v>
      </c>
      <c r="AG1247" s="17">
        <v>0.31791663746065602</v>
      </c>
      <c r="AH1247" s="17"/>
      <c r="AI1247" s="17">
        <v>0.33343165368571598</v>
      </c>
      <c r="AJ1247" s="17">
        <v>0.32601690790744198</v>
      </c>
      <c r="AK1247" s="17"/>
      <c r="AL1247" s="17">
        <v>0.33427099478820099</v>
      </c>
      <c r="AM1247" s="17">
        <v>0.32711184871501497</v>
      </c>
      <c r="AN1247" s="17"/>
      <c r="AO1247" s="17">
        <v>0.30541039847526802</v>
      </c>
      <c r="AP1247" s="17">
        <v>0.33033062907163102</v>
      </c>
      <c r="AQ1247" s="17"/>
      <c r="AR1247" s="17">
        <v>0.29212861511802102</v>
      </c>
      <c r="AS1247" s="17">
        <v>0.39676464465153299</v>
      </c>
      <c r="AT1247" s="17">
        <v>0.29971269592400301</v>
      </c>
      <c r="AU1247" s="17">
        <v>0.35532253429967697</v>
      </c>
    </row>
    <row r="1248" spans="2:47" x14ac:dyDescent="0.3">
      <c r="B1248" t="s">
        <v>464</v>
      </c>
      <c r="C1248" s="17">
        <v>0.30674074117960998</v>
      </c>
      <c r="D1248" s="17">
        <v>0.30441467620288598</v>
      </c>
      <c r="E1248" s="17">
        <v>0.30898680624781799</v>
      </c>
      <c r="F1248" s="17"/>
      <c r="G1248" s="17">
        <v>0.35552867780302899</v>
      </c>
      <c r="H1248" s="17">
        <v>0.38579096487708803</v>
      </c>
      <c r="I1248" s="17">
        <v>0.34688627261116001</v>
      </c>
      <c r="J1248" s="17">
        <v>0.33036045589243801</v>
      </c>
      <c r="K1248" s="17">
        <v>0.28516160542013003</v>
      </c>
      <c r="L1248" s="17">
        <v>0.184664815010294</v>
      </c>
      <c r="M1248" s="17"/>
      <c r="N1248" s="17">
        <v>0.29938072849894198</v>
      </c>
      <c r="O1248" s="17">
        <v>0.29820784434071301</v>
      </c>
      <c r="P1248" s="17">
        <v>0.340493080650762</v>
      </c>
      <c r="Q1248" s="17">
        <v>0.292117899381375</v>
      </c>
      <c r="R1248" s="17"/>
      <c r="S1248" s="17">
        <v>0.30550328330097298</v>
      </c>
      <c r="T1248" s="17">
        <v>0.32334468255562399</v>
      </c>
      <c r="U1248" s="17">
        <v>0.278874827296895</v>
      </c>
      <c r="V1248" s="17">
        <v>0.28384447164951498</v>
      </c>
      <c r="W1248" s="17">
        <v>0.34247224221068201</v>
      </c>
      <c r="X1248" s="17">
        <v>0.25575148512208201</v>
      </c>
      <c r="Y1248" s="17">
        <v>0.33177494433774701</v>
      </c>
      <c r="Z1248" s="17">
        <v>0.33343160403473898</v>
      </c>
      <c r="AA1248" s="17">
        <v>0.306199265565887</v>
      </c>
      <c r="AB1248" s="17">
        <v>0.27734967758999501</v>
      </c>
      <c r="AC1248" s="17">
        <v>0.30925510670686401</v>
      </c>
      <c r="AD1248" s="17">
        <v>0.42705386746671697</v>
      </c>
      <c r="AE1248" s="17"/>
      <c r="AF1248" s="17">
        <v>0.30207957526281298</v>
      </c>
      <c r="AG1248" s="17">
        <v>0.31409311446069299</v>
      </c>
      <c r="AH1248" s="17"/>
      <c r="AI1248" s="17">
        <v>0.30667845443213798</v>
      </c>
      <c r="AJ1248" s="17">
        <v>0.30677102420423402</v>
      </c>
      <c r="AK1248" s="17"/>
      <c r="AL1248" s="17">
        <v>0.28138001850979</v>
      </c>
      <c r="AM1248" s="17">
        <v>0.31253087523957401</v>
      </c>
      <c r="AN1248" s="17"/>
      <c r="AO1248" s="17">
        <v>0.28281079289379302</v>
      </c>
      <c r="AP1248" s="17">
        <v>0.30870242037016798</v>
      </c>
      <c r="AQ1248" s="17"/>
      <c r="AR1248" s="17">
        <v>0.372509688135367</v>
      </c>
      <c r="AS1248" s="17">
        <v>0.23985493149518999</v>
      </c>
      <c r="AT1248" s="17">
        <v>0.33909116434330999</v>
      </c>
      <c r="AU1248" s="17">
        <v>0.20208502970223099</v>
      </c>
    </row>
    <row r="1249" spans="2:47" x14ac:dyDescent="0.3">
      <c r="B1249" t="s">
        <v>465</v>
      </c>
      <c r="C1249" s="17">
        <v>0.150464431440468</v>
      </c>
      <c r="D1249" s="17">
        <v>0.13535904993898701</v>
      </c>
      <c r="E1249" s="17">
        <v>0.163449141390899</v>
      </c>
      <c r="F1249" s="17"/>
      <c r="G1249" s="17">
        <v>0.23357068983211901</v>
      </c>
      <c r="H1249" s="17">
        <v>0.215403286602351</v>
      </c>
      <c r="I1249" s="17">
        <v>0.14827222271363499</v>
      </c>
      <c r="J1249" s="17">
        <v>0.169848154494258</v>
      </c>
      <c r="K1249" s="17">
        <v>0.11075811552574601</v>
      </c>
      <c r="L1249" s="17">
        <v>6.59892733561145E-2</v>
      </c>
      <c r="M1249" s="17"/>
      <c r="N1249" s="17">
        <v>0.17408517381742</v>
      </c>
      <c r="O1249" s="17">
        <v>0.134854105978086</v>
      </c>
      <c r="P1249" s="17">
        <v>0.16008776796164401</v>
      </c>
      <c r="Q1249" s="17">
        <v>0.13181390910844601</v>
      </c>
      <c r="R1249" s="17"/>
      <c r="S1249" s="17">
        <v>0.20056764947703201</v>
      </c>
      <c r="T1249" s="17">
        <v>0.10545071177892</v>
      </c>
      <c r="U1249" s="17">
        <v>0.18551607021396599</v>
      </c>
      <c r="V1249" s="17">
        <v>0.170037317764451</v>
      </c>
      <c r="W1249" s="17">
        <v>0.151984640288927</v>
      </c>
      <c r="X1249" s="17">
        <v>0.155885917959312</v>
      </c>
      <c r="Y1249" s="17">
        <v>0.14481695562459401</v>
      </c>
      <c r="Z1249" s="17">
        <v>0.26068099456155802</v>
      </c>
      <c r="AA1249" s="17">
        <v>0.126313289357356</v>
      </c>
      <c r="AB1249" s="17">
        <v>0.122545746908141</v>
      </c>
      <c r="AC1249" s="17">
        <v>0.11509191421401201</v>
      </c>
      <c r="AD1249" s="17">
        <v>7.0854035963462597E-2</v>
      </c>
      <c r="AE1249" s="17"/>
      <c r="AF1249" s="17">
        <v>0.14924201607190599</v>
      </c>
      <c r="AG1249" s="17">
        <v>0.15165605891492201</v>
      </c>
      <c r="AH1249" s="17"/>
      <c r="AI1249" s="17">
        <v>0.17385083672017801</v>
      </c>
      <c r="AJ1249" s="17">
        <v>0.13909425855935401</v>
      </c>
      <c r="AK1249" s="17"/>
      <c r="AL1249" s="17">
        <v>0.16963478700413401</v>
      </c>
      <c r="AM1249" s="17">
        <v>0.14608762679905599</v>
      </c>
      <c r="AN1249" s="17"/>
      <c r="AO1249" s="17">
        <v>0.19316403187272299</v>
      </c>
      <c r="AP1249" s="17">
        <v>0.14696409301045199</v>
      </c>
      <c r="AQ1249" s="17"/>
      <c r="AR1249" s="17">
        <v>0.15527093452660401</v>
      </c>
      <c r="AS1249" s="17">
        <v>0.15469028047778799</v>
      </c>
      <c r="AT1249" s="17">
        <v>0.161845732491051</v>
      </c>
      <c r="AU1249" s="17">
        <v>0.11013065981855399</v>
      </c>
    </row>
    <row r="1250" spans="2:47" x14ac:dyDescent="0.3">
      <c r="B1250" t="s">
        <v>466</v>
      </c>
      <c r="C1250" s="17">
        <v>9.9279950662745406E-2</v>
      </c>
      <c r="D1250" s="17">
        <v>9.2978836713014199E-2</v>
      </c>
      <c r="E1250" s="17">
        <v>0.10567697284600901</v>
      </c>
      <c r="F1250" s="17"/>
      <c r="G1250" s="17">
        <v>0.12272961664156599</v>
      </c>
      <c r="H1250" s="17">
        <v>0.146106707778031</v>
      </c>
      <c r="I1250" s="17">
        <v>0.14916082400147501</v>
      </c>
      <c r="J1250" s="17">
        <v>6.8853997383823098E-2</v>
      </c>
      <c r="K1250" s="17">
        <v>9.3005456079588794E-2</v>
      </c>
      <c r="L1250" s="17">
        <v>4.2580932054437803E-2</v>
      </c>
      <c r="M1250" s="17"/>
      <c r="N1250" s="17">
        <v>7.8551245268355496E-2</v>
      </c>
      <c r="O1250" s="17">
        <v>0.108504875507576</v>
      </c>
      <c r="P1250" s="17">
        <v>0.100552996645336</v>
      </c>
      <c r="Q1250" s="17">
        <v>0.112314059838651</v>
      </c>
      <c r="R1250" s="17"/>
      <c r="S1250" s="17">
        <v>0.126149984863764</v>
      </c>
      <c r="T1250" s="17">
        <v>9.7218566835680198E-2</v>
      </c>
      <c r="U1250" s="17">
        <v>0.103996120991379</v>
      </c>
      <c r="V1250" s="17">
        <v>0.10377844747281501</v>
      </c>
      <c r="W1250" s="17">
        <v>6.1258620999348597E-2</v>
      </c>
      <c r="X1250" s="17">
        <v>8.0167582955637501E-2</v>
      </c>
      <c r="Y1250" s="17">
        <v>0.14013628001626699</v>
      </c>
      <c r="Z1250" s="17">
        <v>6.4503586024647494E-2</v>
      </c>
      <c r="AA1250" s="17">
        <v>7.9425317088357594E-2</v>
      </c>
      <c r="AB1250" s="17">
        <v>0.12563697966352799</v>
      </c>
      <c r="AC1250" s="17">
        <v>8.4111156480334001E-2</v>
      </c>
      <c r="AD1250" s="17">
        <v>8.0382282346023098E-2</v>
      </c>
      <c r="AE1250" s="17"/>
      <c r="AF1250" s="17">
        <v>9.6470435556322606E-2</v>
      </c>
      <c r="AG1250" s="17">
        <v>0.103456431360546</v>
      </c>
      <c r="AH1250" s="17"/>
      <c r="AI1250" s="17">
        <v>9.4654606439184899E-2</v>
      </c>
      <c r="AJ1250" s="17">
        <v>0.101528734211458</v>
      </c>
      <c r="AK1250" s="17"/>
      <c r="AL1250" s="17">
        <v>0.10063425394061799</v>
      </c>
      <c r="AM1250" s="17">
        <v>9.8970748214580906E-2</v>
      </c>
      <c r="AN1250" s="17"/>
      <c r="AO1250" s="17">
        <v>0.113358630700685</v>
      </c>
      <c r="AP1250" s="17">
        <v>9.8125838111765701E-2</v>
      </c>
      <c r="AQ1250" s="17"/>
      <c r="AR1250" s="17">
        <v>0.120417828554885</v>
      </c>
      <c r="AS1250" s="17">
        <v>6.2359199983655099E-2</v>
      </c>
      <c r="AT1250" s="17">
        <v>0.11765417775573001</v>
      </c>
      <c r="AU1250" s="17">
        <v>7.5691546272110902E-2</v>
      </c>
    </row>
    <row r="1251" spans="2:47" x14ac:dyDescent="0.3">
      <c r="B1251" t="s">
        <v>79</v>
      </c>
      <c r="C1251" s="17">
        <v>5.6842089570612001E-2</v>
      </c>
      <c r="D1251" s="17">
        <v>6.0792004376651998E-2</v>
      </c>
      <c r="E1251" s="17">
        <v>5.3191273965407598E-2</v>
      </c>
      <c r="F1251" s="17"/>
      <c r="G1251" s="17">
        <v>7.33911084503454E-3</v>
      </c>
      <c r="H1251" s="17">
        <v>4.3228945050930702E-2</v>
      </c>
      <c r="I1251" s="17">
        <v>5.5140204671076498E-2</v>
      </c>
      <c r="J1251" s="17">
        <v>4.4961635484547201E-2</v>
      </c>
      <c r="K1251" s="17">
        <v>5.8258617480990198E-2</v>
      </c>
      <c r="L1251" s="17">
        <v>0.10643592510132099</v>
      </c>
      <c r="M1251" s="17"/>
      <c r="N1251" s="17">
        <v>4.17139306391449E-2</v>
      </c>
      <c r="O1251" s="17">
        <v>6.9366816481802096E-2</v>
      </c>
      <c r="P1251" s="17">
        <v>4.4866254804849903E-2</v>
      </c>
      <c r="Q1251" s="17">
        <v>7.4025501481649297E-2</v>
      </c>
      <c r="R1251" s="17"/>
      <c r="S1251" s="17">
        <v>4.6034181612776802E-2</v>
      </c>
      <c r="T1251" s="17">
        <v>3.4434227697847E-2</v>
      </c>
      <c r="U1251" s="17">
        <v>6.4610948685000294E-2</v>
      </c>
      <c r="V1251" s="17">
        <v>2.89281961599724E-2</v>
      </c>
      <c r="W1251" s="17">
        <v>4.5620223460370202E-2</v>
      </c>
      <c r="X1251" s="17">
        <v>8.0391716519359793E-2</v>
      </c>
      <c r="Y1251" s="17">
        <v>6.0764723461170102E-2</v>
      </c>
      <c r="Z1251" s="17">
        <v>7.15329461652605E-2</v>
      </c>
      <c r="AA1251" s="17">
        <v>6.5714699282100303E-2</v>
      </c>
      <c r="AB1251" s="17">
        <v>8.8203471607639805E-2</v>
      </c>
      <c r="AC1251" s="17">
        <v>6.0189562897178701E-2</v>
      </c>
      <c r="AD1251" s="17">
        <v>4.9295467851407301E-2</v>
      </c>
      <c r="AE1251" s="17"/>
      <c r="AF1251" s="17">
        <v>5.48443701199798E-2</v>
      </c>
      <c r="AG1251" s="17">
        <v>5.87676318101766E-2</v>
      </c>
      <c r="AH1251" s="17"/>
      <c r="AI1251" s="17">
        <v>4.0994638286220297E-2</v>
      </c>
      <c r="AJ1251" s="17">
        <v>6.4546918879495999E-2</v>
      </c>
      <c r="AK1251" s="17"/>
      <c r="AL1251" s="17">
        <v>4.9871791158408403E-2</v>
      </c>
      <c r="AM1251" s="17">
        <v>5.8433485950362699E-2</v>
      </c>
      <c r="AN1251" s="17"/>
      <c r="AO1251" s="17">
        <v>4.4002791839177602E-2</v>
      </c>
      <c r="AP1251" s="17">
        <v>5.78946026341721E-2</v>
      </c>
      <c r="AQ1251" s="17"/>
      <c r="AR1251" s="17">
        <v>1.48801035993453E-2</v>
      </c>
      <c r="AS1251" s="17">
        <v>6.9184977352872198E-2</v>
      </c>
      <c r="AT1251" s="17">
        <v>5.2961562303581899E-2</v>
      </c>
      <c r="AU1251" s="17">
        <v>0.141283548711538</v>
      </c>
    </row>
    <row r="1252" spans="2:47" x14ac:dyDescent="0.3">
      <c r="C1252" s="17"/>
      <c r="D1252" s="17"/>
      <c r="E1252" s="17"/>
      <c r="F1252" s="17"/>
      <c r="G1252" s="17"/>
      <c r="H1252" s="17"/>
      <c r="I1252" s="17"/>
      <c r="J1252" s="17"/>
      <c r="K1252" s="17"/>
      <c r="L1252" s="17"/>
      <c r="M1252" s="17"/>
      <c r="N1252" s="17"/>
      <c r="O1252" s="17"/>
      <c r="P1252" s="17"/>
      <c r="Q1252" s="17"/>
      <c r="R1252" s="17"/>
      <c r="S1252" s="17"/>
      <c r="T1252" s="17"/>
      <c r="U1252" s="17"/>
      <c r="V1252" s="17"/>
      <c r="W1252" s="17"/>
      <c r="X1252" s="17"/>
      <c r="Y1252" s="17"/>
      <c r="Z1252" s="17"/>
      <c r="AA1252" s="17"/>
      <c r="AB1252" s="17"/>
      <c r="AC1252" s="17"/>
      <c r="AD1252" s="17"/>
      <c r="AE1252" s="17"/>
      <c r="AF1252" s="17"/>
      <c r="AG1252" s="17"/>
      <c r="AH1252" s="17"/>
      <c r="AI1252" s="17"/>
      <c r="AJ1252" s="17"/>
      <c r="AK1252" s="17"/>
      <c r="AL1252" s="17"/>
      <c r="AM1252" s="17"/>
      <c r="AN1252" s="17"/>
      <c r="AO1252" s="17"/>
      <c r="AP1252" s="17"/>
      <c r="AQ1252" s="17"/>
      <c r="AR1252" s="17"/>
      <c r="AS1252" s="17"/>
      <c r="AT1252" s="17"/>
      <c r="AU1252" s="17"/>
    </row>
    <row r="1253" spans="2:47" x14ac:dyDescent="0.3">
      <c r="B1253" s="6" t="s">
        <v>468</v>
      </c>
      <c r="C1253" s="17"/>
      <c r="D1253" s="17"/>
      <c r="E1253" s="17"/>
      <c r="F1253" s="17"/>
      <c r="G1253" s="17"/>
      <c r="H1253" s="17"/>
      <c r="I1253" s="17"/>
      <c r="J1253" s="17"/>
      <c r="K1253" s="17"/>
      <c r="L1253" s="17"/>
      <c r="M1253" s="17"/>
      <c r="N1253" s="17"/>
      <c r="O1253" s="17"/>
      <c r="P1253" s="17"/>
      <c r="Q1253" s="17"/>
      <c r="R1253" s="17"/>
      <c r="S1253" s="17"/>
      <c r="T1253" s="17"/>
      <c r="U1253" s="17"/>
      <c r="V1253" s="17"/>
      <c r="W1253" s="17"/>
      <c r="X1253" s="17"/>
      <c r="Y1253" s="17"/>
      <c r="Z1253" s="17"/>
      <c r="AA1253" s="17"/>
      <c r="AB1253" s="17"/>
      <c r="AC1253" s="17"/>
      <c r="AD1253" s="17"/>
      <c r="AE1253" s="17"/>
      <c r="AF1253" s="17"/>
      <c r="AG1253" s="17"/>
      <c r="AH1253" s="17"/>
      <c r="AI1253" s="17"/>
      <c r="AJ1253" s="17"/>
      <c r="AK1253" s="17"/>
      <c r="AL1253" s="17"/>
      <c r="AM1253" s="17"/>
      <c r="AN1253" s="17"/>
      <c r="AO1253" s="17"/>
      <c r="AP1253" s="17"/>
      <c r="AQ1253" s="17"/>
      <c r="AR1253" s="17"/>
      <c r="AS1253" s="17"/>
      <c r="AT1253" s="17"/>
      <c r="AU1253" s="17"/>
    </row>
    <row r="1254" spans="2:47" x14ac:dyDescent="0.3">
      <c r="B1254" s="24" t="s">
        <v>246</v>
      </c>
      <c r="C1254" s="17"/>
      <c r="D1254" s="17"/>
      <c r="E1254" s="17"/>
      <c r="F1254" s="17"/>
      <c r="G1254" s="17"/>
      <c r="H1254" s="17"/>
      <c r="I1254" s="17"/>
      <c r="J1254" s="17"/>
      <c r="K1254" s="17"/>
      <c r="L1254" s="17"/>
      <c r="M1254" s="17"/>
      <c r="N1254" s="17"/>
      <c r="O1254" s="17"/>
      <c r="P1254" s="17"/>
      <c r="Q1254" s="17"/>
      <c r="R1254" s="17"/>
      <c r="S1254" s="17"/>
      <c r="T1254" s="17"/>
      <c r="U1254" s="17"/>
      <c r="V1254" s="17"/>
      <c r="W1254" s="17"/>
      <c r="X1254" s="17"/>
      <c r="Y1254" s="17"/>
      <c r="Z1254" s="17"/>
      <c r="AA1254" s="17"/>
      <c r="AB1254" s="17"/>
      <c r="AC1254" s="17"/>
      <c r="AD1254" s="17"/>
      <c r="AE1254" s="17"/>
      <c r="AF1254" s="17"/>
      <c r="AG1254" s="17"/>
      <c r="AH1254" s="17"/>
      <c r="AI1254" s="17"/>
      <c r="AJ1254" s="17"/>
      <c r="AK1254" s="17"/>
      <c r="AL1254" s="17"/>
      <c r="AM1254" s="17"/>
      <c r="AN1254" s="17"/>
      <c r="AO1254" s="17"/>
      <c r="AP1254" s="17"/>
      <c r="AQ1254" s="17"/>
      <c r="AR1254" s="17"/>
      <c r="AS1254" s="17"/>
      <c r="AT1254" s="17"/>
      <c r="AU1254" s="17"/>
    </row>
    <row r="1255" spans="2:47" x14ac:dyDescent="0.3">
      <c r="B1255" t="s">
        <v>462</v>
      </c>
      <c r="C1255" s="17">
        <v>5.11233434625286E-2</v>
      </c>
      <c r="D1255" s="17">
        <v>6.7928643628541396E-2</v>
      </c>
      <c r="E1255" s="17">
        <v>3.4870589350655602E-2</v>
      </c>
      <c r="F1255" s="17"/>
      <c r="G1255" s="17">
        <v>3.3447363841965602E-2</v>
      </c>
      <c r="H1255" s="17">
        <v>3.2484573221123997E-2</v>
      </c>
      <c r="I1255" s="17">
        <v>3.2853214947634102E-2</v>
      </c>
      <c r="J1255" s="17">
        <v>5.5860759365740198E-2</v>
      </c>
      <c r="K1255" s="17">
        <v>5.8592280547610398E-2</v>
      </c>
      <c r="L1255" s="17">
        <v>8.7899542223611904E-2</v>
      </c>
      <c r="M1255" s="17"/>
      <c r="N1255" s="17">
        <v>5.7095719682943601E-2</v>
      </c>
      <c r="O1255" s="17">
        <v>3.9166227235272702E-2</v>
      </c>
      <c r="P1255" s="17">
        <v>5.0844782718812501E-2</v>
      </c>
      <c r="Q1255" s="17">
        <v>5.8884011209521601E-2</v>
      </c>
      <c r="R1255" s="17"/>
      <c r="S1255" s="17">
        <v>6.2932814818164803E-2</v>
      </c>
      <c r="T1255" s="17">
        <v>5.84188599518497E-2</v>
      </c>
      <c r="U1255" s="17">
        <v>7.6382452308491902E-2</v>
      </c>
      <c r="V1255" s="17">
        <v>2.4332435436840799E-2</v>
      </c>
      <c r="W1255" s="17">
        <v>3.0513116539032801E-2</v>
      </c>
      <c r="X1255" s="17">
        <v>4.2846638136242302E-2</v>
      </c>
      <c r="Y1255" s="17">
        <v>7.0007680586787205E-2</v>
      </c>
      <c r="Z1255" s="17">
        <v>6.7830333630999606E-2</v>
      </c>
      <c r="AA1255" s="17">
        <v>4.6699983619972803E-2</v>
      </c>
      <c r="AB1255" s="17">
        <v>1.9100395788806901E-2</v>
      </c>
      <c r="AC1255" s="17">
        <v>9.1769044254409002E-2</v>
      </c>
      <c r="AD1255" s="17">
        <v>2.6626688480841602E-2</v>
      </c>
      <c r="AE1255" s="17"/>
      <c r="AF1255" s="17">
        <v>5.37369681036532E-2</v>
      </c>
      <c r="AG1255" s="17">
        <v>4.6438270778948597E-2</v>
      </c>
      <c r="AH1255" s="17"/>
      <c r="AI1255" s="17">
        <v>4.4028832839230099E-2</v>
      </c>
      <c r="AJ1255" s="17">
        <v>5.4755960959612701E-2</v>
      </c>
      <c r="AK1255" s="17"/>
      <c r="AL1255" s="17">
        <v>4.6797362412660998E-2</v>
      </c>
      <c r="AM1255" s="17">
        <v>5.2138932140615803E-2</v>
      </c>
      <c r="AN1255" s="17"/>
      <c r="AO1255" s="17">
        <v>3.2806612811149001E-2</v>
      </c>
      <c r="AP1255" s="17">
        <v>5.2813315228711397E-2</v>
      </c>
      <c r="AQ1255" s="17"/>
      <c r="AR1255" s="17">
        <v>4.4885055054248599E-2</v>
      </c>
      <c r="AS1255" s="17">
        <v>6.8553283542617097E-2</v>
      </c>
      <c r="AT1255" s="17">
        <v>2.6714433537761099E-2</v>
      </c>
      <c r="AU1255" s="17">
        <v>9.1350001885103005E-2</v>
      </c>
    </row>
    <row r="1256" spans="2:47" x14ac:dyDescent="0.3">
      <c r="B1256" t="s">
        <v>463</v>
      </c>
      <c r="C1256" s="17">
        <v>0.27087942487572098</v>
      </c>
      <c r="D1256" s="17">
        <v>0.28091601686603401</v>
      </c>
      <c r="E1256" s="17">
        <v>0.26121067727991398</v>
      </c>
      <c r="F1256" s="17"/>
      <c r="G1256" s="17">
        <v>0.147122560710402</v>
      </c>
      <c r="H1256" s="17">
        <v>0.215503415083102</v>
      </c>
      <c r="I1256" s="17">
        <v>0.25331151834650301</v>
      </c>
      <c r="J1256" s="17">
        <v>0.29550490067584501</v>
      </c>
      <c r="K1256" s="17">
        <v>0.31377481493584303</v>
      </c>
      <c r="L1256" s="17">
        <v>0.37801552100109398</v>
      </c>
      <c r="M1256" s="17"/>
      <c r="N1256" s="17">
        <v>0.31776811066724903</v>
      </c>
      <c r="O1256" s="17">
        <v>0.27682265416671398</v>
      </c>
      <c r="P1256" s="17">
        <v>0.225226282379036</v>
      </c>
      <c r="Q1256" s="17">
        <v>0.254179043024444</v>
      </c>
      <c r="R1256" s="17"/>
      <c r="S1256" s="17">
        <v>0.24715388999301599</v>
      </c>
      <c r="T1256" s="17">
        <v>0.255197819944395</v>
      </c>
      <c r="U1256" s="17">
        <v>0.27137853068260998</v>
      </c>
      <c r="V1256" s="17">
        <v>0.30430096172881899</v>
      </c>
      <c r="W1256" s="17">
        <v>0.26632014795224301</v>
      </c>
      <c r="X1256" s="17">
        <v>0.25613559207353298</v>
      </c>
      <c r="Y1256" s="17">
        <v>0.31395457808992899</v>
      </c>
      <c r="Z1256" s="17">
        <v>0.179092868830974</v>
      </c>
      <c r="AA1256" s="17">
        <v>0.25855328643436798</v>
      </c>
      <c r="AB1256" s="17">
        <v>0.34134726274398303</v>
      </c>
      <c r="AC1256" s="17">
        <v>0.25325021211052001</v>
      </c>
      <c r="AD1256" s="17">
        <v>0.254110919747358</v>
      </c>
      <c r="AE1256" s="17"/>
      <c r="AF1256" s="17">
        <v>0.29464387694407901</v>
      </c>
      <c r="AG1256" s="17">
        <v>0.24333452404484901</v>
      </c>
      <c r="AH1256" s="17"/>
      <c r="AI1256" s="17">
        <v>0.31402491636476998</v>
      </c>
      <c r="AJ1256" s="17">
        <v>0.24878754629163699</v>
      </c>
      <c r="AK1256" s="17"/>
      <c r="AL1256" s="17">
        <v>0.34009392151631002</v>
      </c>
      <c r="AM1256" s="17">
        <v>0.25463028778118002</v>
      </c>
      <c r="AN1256" s="17"/>
      <c r="AO1256" s="17">
        <v>0.41901867160022699</v>
      </c>
      <c r="AP1256" s="17">
        <v>0.25721153025015098</v>
      </c>
      <c r="AQ1256" s="17"/>
      <c r="AR1256" s="17">
        <v>0.221086614368771</v>
      </c>
      <c r="AS1256" s="17">
        <v>0.36294713396358502</v>
      </c>
      <c r="AT1256" s="17">
        <v>0.26137485508165997</v>
      </c>
      <c r="AU1256" s="17">
        <v>0.26269312550611201</v>
      </c>
    </row>
    <row r="1257" spans="2:47" x14ac:dyDescent="0.3">
      <c r="B1257" t="s">
        <v>464</v>
      </c>
      <c r="C1257" s="17">
        <v>0.301310002456949</v>
      </c>
      <c r="D1257" s="17">
        <v>0.29710451774429902</v>
      </c>
      <c r="E1257" s="17">
        <v>0.30557375967449601</v>
      </c>
      <c r="F1257" s="17"/>
      <c r="G1257" s="17">
        <v>0.37133015395629698</v>
      </c>
      <c r="H1257" s="17">
        <v>0.29082158961962201</v>
      </c>
      <c r="I1257" s="17">
        <v>0.31040760603394002</v>
      </c>
      <c r="J1257" s="17">
        <v>0.34054495695131598</v>
      </c>
      <c r="K1257" s="17">
        <v>0.256365032799176</v>
      </c>
      <c r="L1257" s="17">
        <v>0.25090333500692902</v>
      </c>
      <c r="M1257" s="17"/>
      <c r="N1257" s="17">
        <v>0.302912719652491</v>
      </c>
      <c r="O1257" s="17">
        <v>0.31483243591547899</v>
      </c>
      <c r="P1257" s="17">
        <v>0.31067160383200298</v>
      </c>
      <c r="Q1257" s="17">
        <v>0.28048135152124798</v>
      </c>
      <c r="R1257" s="17"/>
      <c r="S1257" s="17">
        <v>0.28904232591003798</v>
      </c>
      <c r="T1257" s="17">
        <v>0.30708712670494598</v>
      </c>
      <c r="U1257" s="17">
        <v>0.26054532649303302</v>
      </c>
      <c r="V1257" s="17">
        <v>0.29199574744982398</v>
      </c>
      <c r="W1257" s="17">
        <v>0.32417626713328102</v>
      </c>
      <c r="X1257" s="17">
        <v>0.28966014053239397</v>
      </c>
      <c r="Y1257" s="17">
        <v>0.25120503804740002</v>
      </c>
      <c r="Z1257" s="17">
        <v>0.37587530789844198</v>
      </c>
      <c r="AA1257" s="17">
        <v>0.32821825367555102</v>
      </c>
      <c r="AB1257" s="17">
        <v>0.31716263622424201</v>
      </c>
      <c r="AC1257" s="17">
        <v>0.34512459081785601</v>
      </c>
      <c r="AD1257" s="17">
        <v>0.292492173932351</v>
      </c>
      <c r="AE1257" s="17"/>
      <c r="AF1257" s="17">
        <v>0.29183950956846999</v>
      </c>
      <c r="AG1257" s="17">
        <v>0.31643827737730601</v>
      </c>
      <c r="AH1257" s="17"/>
      <c r="AI1257" s="17">
        <v>0.30350924300437798</v>
      </c>
      <c r="AJ1257" s="17">
        <v>0.30018392060055499</v>
      </c>
      <c r="AK1257" s="17"/>
      <c r="AL1257" s="17">
        <v>0.28967927115701603</v>
      </c>
      <c r="AM1257" s="17">
        <v>0.30404049038325298</v>
      </c>
      <c r="AN1257" s="17"/>
      <c r="AO1257" s="17">
        <v>0.26486752210428799</v>
      </c>
      <c r="AP1257" s="17">
        <v>0.30467232535494998</v>
      </c>
      <c r="AQ1257" s="17"/>
      <c r="AR1257" s="17">
        <v>0.329069981942329</v>
      </c>
      <c r="AS1257" s="17">
        <v>0.287365434876027</v>
      </c>
      <c r="AT1257" s="17">
        <v>0.31961915298223698</v>
      </c>
      <c r="AU1257" s="17">
        <v>0.20984388287269601</v>
      </c>
    </row>
    <row r="1258" spans="2:47" x14ac:dyDescent="0.3">
      <c r="B1258" t="s">
        <v>465</v>
      </c>
      <c r="C1258" s="17">
        <v>0.16472672311344599</v>
      </c>
      <c r="D1258" s="17">
        <v>0.14882238876065801</v>
      </c>
      <c r="E1258" s="17">
        <v>0.18030488539735201</v>
      </c>
      <c r="F1258" s="17"/>
      <c r="G1258" s="17">
        <v>0.25574970531885599</v>
      </c>
      <c r="H1258" s="17">
        <v>0.24143064017945301</v>
      </c>
      <c r="I1258" s="17">
        <v>0.224908350222606</v>
      </c>
      <c r="J1258" s="17">
        <v>0.108009131308746</v>
      </c>
      <c r="K1258" s="17">
        <v>9.6758355515699904E-2</v>
      </c>
      <c r="L1258" s="17">
        <v>6.7623508769813795E-2</v>
      </c>
      <c r="M1258" s="17"/>
      <c r="N1258" s="17">
        <v>0.15346114823509599</v>
      </c>
      <c r="O1258" s="17">
        <v>0.15739628192042601</v>
      </c>
      <c r="P1258" s="17">
        <v>0.20466137001649101</v>
      </c>
      <c r="Q1258" s="17">
        <v>0.14815749444561599</v>
      </c>
      <c r="R1258" s="17"/>
      <c r="S1258" s="17">
        <v>0.19854184163229699</v>
      </c>
      <c r="T1258" s="17">
        <v>0.166982990377919</v>
      </c>
      <c r="U1258" s="17">
        <v>0.12527877141025401</v>
      </c>
      <c r="V1258" s="17">
        <v>0.17189502346937299</v>
      </c>
      <c r="W1258" s="17">
        <v>0.14524088616022701</v>
      </c>
      <c r="X1258" s="17">
        <v>0.170941730928342</v>
      </c>
      <c r="Y1258" s="17">
        <v>0.146134176419942</v>
      </c>
      <c r="Z1258" s="17">
        <v>0.200560210920608</v>
      </c>
      <c r="AA1258" s="17">
        <v>0.181160099795042</v>
      </c>
      <c r="AB1258" s="17">
        <v>0.14935157077182901</v>
      </c>
      <c r="AC1258" s="17">
        <v>0.12801924752451899</v>
      </c>
      <c r="AD1258" s="17">
        <v>0.14163071493870399</v>
      </c>
      <c r="AE1258" s="17"/>
      <c r="AF1258" s="17">
        <v>0.16058817795258101</v>
      </c>
      <c r="AG1258" s="17">
        <v>0.17121019852806599</v>
      </c>
      <c r="AH1258" s="17"/>
      <c r="AI1258" s="17">
        <v>0.172564030131727</v>
      </c>
      <c r="AJ1258" s="17">
        <v>0.16071376998442699</v>
      </c>
      <c r="AK1258" s="17"/>
      <c r="AL1258" s="17">
        <v>0.149968984318681</v>
      </c>
      <c r="AM1258" s="17">
        <v>0.168191322764106</v>
      </c>
      <c r="AN1258" s="17"/>
      <c r="AO1258" s="17">
        <v>0.140037921289591</v>
      </c>
      <c r="AP1258" s="17">
        <v>0.167004606586066</v>
      </c>
      <c r="AQ1258" s="17"/>
      <c r="AR1258" s="17">
        <v>0.21680265454245001</v>
      </c>
      <c r="AS1258" s="17">
        <v>0.107017505345972</v>
      </c>
      <c r="AT1258" s="17">
        <v>0.169844455941149</v>
      </c>
      <c r="AU1258" s="17">
        <v>0.114913596906792</v>
      </c>
    </row>
    <row r="1259" spans="2:47" x14ac:dyDescent="0.3">
      <c r="B1259" t="s">
        <v>466</v>
      </c>
      <c r="C1259" s="17">
        <v>0.109817077246859</v>
      </c>
      <c r="D1259" s="17">
        <v>0.100886457766621</v>
      </c>
      <c r="E1259" s="17">
        <v>0.118302072376936</v>
      </c>
      <c r="F1259" s="17"/>
      <c r="G1259" s="17">
        <v>0.13540545826384301</v>
      </c>
      <c r="H1259" s="17">
        <v>0.181019344323401</v>
      </c>
      <c r="I1259" s="17">
        <v>0.10967055748439999</v>
      </c>
      <c r="J1259" s="17">
        <v>0.113431364805405</v>
      </c>
      <c r="K1259" s="17">
        <v>8.5269403292909496E-2</v>
      </c>
      <c r="L1259" s="17">
        <v>4.04470361340682E-2</v>
      </c>
      <c r="M1259" s="17"/>
      <c r="N1259" s="17">
        <v>8.6364793054445499E-2</v>
      </c>
      <c r="O1259" s="17">
        <v>0.107016166448409</v>
      </c>
      <c r="P1259" s="17">
        <v>0.15045589582192401</v>
      </c>
      <c r="Q1259" s="17">
        <v>0.105238680168598</v>
      </c>
      <c r="R1259" s="17"/>
      <c r="S1259" s="17">
        <v>0.13147521425039699</v>
      </c>
      <c r="T1259" s="17">
        <v>0.103848111452348</v>
      </c>
      <c r="U1259" s="17">
        <v>0.118771113575336</v>
      </c>
      <c r="V1259" s="17">
        <v>0.10925413338630501</v>
      </c>
      <c r="W1259" s="17">
        <v>0.110433939391408</v>
      </c>
      <c r="X1259" s="17">
        <v>0.167125643116117</v>
      </c>
      <c r="Y1259" s="17">
        <v>0.108276566428883</v>
      </c>
      <c r="Z1259" s="17">
        <v>9.1730545672773306E-2</v>
      </c>
      <c r="AA1259" s="17">
        <v>7.0227411606923501E-2</v>
      </c>
      <c r="AB1259" s="17">
        <v>9.09153834325378E-2</v>
      </c>
      <c r="AC1259" s="17">
        <v>5.3379445942235197E-2</v>
      </c>
      <c r="AD1259" s="17">
        <v>0.14929630088444801</v>
      </c>
      <c r="AE1259" s="17"/>
      <c r="AF1259" s="17">
        <v>0.115577043108452</v>
      </c>
      <c r="AG1259" s="17">
        <v>0.10386176447477501</v>
      </c>
      <c r="AH1259" s="17"/>
      <c r="AI1259" s="17">
        <v>8.8078320826723594E-2</v>
      </c>
      <c r="AJ1259" s="17">
        <v>0.120948019341342</v>
      </c>
      <c r="AK1259" s="17"/>
      <c r="AL1259" s="17">
        <v>8.5852273242871896E-2</v>
      </c>
      <c r="AM1259" s="17">
        <v>0.115443173001433</v>
      </c>
      <c r="AN1259" s="17"/>
      <c r="AO1259" s="17">
        <v>6.9357575361094007E-2</v>
      </c>
      <c r="AP1259" s="17">
        <v>0.113550025946174</v>
      </c>
      <c r="AQ1259" s="17"/>
      <c r="AR1259" s="17">
        <v>0.14638850467318601</v>
      </c>
      <c r="AS1259" s="17">
        <v>6.6879440796256698E-2</v>
      </c>
      <c r="AT1259" s="17">
        <v>0.117131162534429</v>
      </c>
      <c r="AU1259" s="17">
        <v>7.0851626939101894E-2</v>
      </c>
    </row>
    <row r="1260" spans="2:47" x14ac:dyDescent="0.3">
      <c r="B1260" t="s">
        <v>79</v>
      </c>
      <c r="C1260" s="17">
        <v>0.102143428844496</v>
      </c>
      <c r="D1260" s="17">
        <v>0.104341975233847</v>
      </c>
      <c r="E1260" s="17">
        <v>9.9738015920647002E-2</v>
      </c>
      <c r="F1260" s="17"/>
      <c r="G1260" s="17">
        <v>5.6944757908635998E-2</v>
      </c>
      <c r="H1260" s="17">
        <v>3.8740437573298897E-2</v>
      </c>
      <c r="I1260" s="17">
        <v>6.8848752964916604E-2</v>
      </c>
      <c r="J1260" s="17">
        <v>8.6648886892948002E-2</v>
      </c>
      <c r="K1260" s="17">
        <v>0.189240112908761</v>
      </c>
      <c r="L1260" s="17">
        <v>0.175111056864483</v>
      </c>
      <c r="M1260" s="17"/>
      <c r="N1260" s="17">
        <v>8.23975087077745E-2</v>
      </c>
      <c r="O1260" s="17">
        <v>0.1047662343137</v>
      </c>
      <c r="P1260" s="17">
        <v>5.8140065231733297E-2</v>
      </c>
      <c r="Q1260" s="17">
        <v>0.15305941963057301</v>
      </c>
      <c r="R1260" s="17"/>
      <c r="S1260" s="17">
        <v>7.0853913396086696E-2</v>
      </c>
      <c r="T1260" s="17">
        <v>0.108465091568542</v>
      </c>
      <c r="U1260" s="17">
        <v>0.14764380553027501</v>
      </c>
      <c r="V1260" s="17">
        <v>9.8221698528838094E-2</v>
      </c>
      <c r="W1260" s="17">
        <v>0.123315642823808</v>
      </c>
      <c r="X1260" s="17">
        <v>7.32902552133715E-2</v>
      </c>
      <c r="Y1260" s="17">
        <v>0.110421960427059</v>
      </c>
      <c r="Z1260" s="17">
        <v>8.4910733046203293E-2</v>
      </c>
      <c r="AA1260" s="17">
        <v>0.115140964868142</v>
      </c>
      <c r="AB1260" s="17">
        <v>8.2122751038600603E-2</v>
      </c>
      <c r="AC1260" s="17">
        <v>0.12845745935046099</v>
      </c>
      <c r="AD1260" s="17">
        <v>0.13584320201629699</v>
      </c>
      <c r="AE1260" s="17"/>
      <c r="AF1260" s="17">
        <v>8.3614424322764502E-2</v>
      </c>
      <c r="AG1260" s="17">
        <v>0.11871696479605599</v>
      </c>
      <c r="AH1260" s="17"/>
      <c r="AI1260" s="17">
        <v>7.7794656833171799E-2</v>
      </c>
      <c r="AJ1260" s="17">
        <v>0.114610782822426</v>
      </c>
      <c r="AK1260" s="17"/>
      <c r="AL1260" s="17">
        <v>8.7608187352460801E-2</v>
      </c>
      <c r="AM1260" s="17">
        <v>0.105555793929412</v>
      </c>
      <c r="AN1260" s="17"/>
      <c r="AO1260" s="17">
        <v>7.3911696833650495E-2</v>
      </c>
      <c r="AP1260" s="17">
        <v>0.10474819663394699</v>
      </c>
      <c r="AQ1260" s="17"/>
      <c r="AR1260" s="17">
        <v>4.1767189419015499E-2</v>
      </c>
      <c r="AS1260" s="17">
        <v>0.107237201475542</v>
      </c>
      <c r="AT1260" s="17">
        <v>0.105315939922765</v>
      </c>
      <c r="AU1260" s="17">
        <v>0.25034776589019497</v>
      </c>
    </row>
    <row r="1261" spans="2:47" x14ac:dyDescent="0.3">
      <c r="C1261" s="17"/>
      <c r="D1261" s="17"/>
      <c r="E1261" s="17"/>
      <c r="F1261" s="17"/>
      <c r="G1261" s="17"/>
      <c r="H1261" s="17"/>
      <c r="I1261" s="17"/>
      <c r="J1261" s="17"/>
      <c r="K1261" s="17"/>
      <c r="L1261" s="17"/>
      <c r="M1261" s="17"/>
      <c r="N1261" s="17"/>
      <c r="O1261" s="17"/>
      <c r="P1261" s="17"/>
      <c r="Q1261" s="17"/>
      <c r="R1261" s="17"/>
      <c r="S1261" s="17"/>
      <c r="T1261" s="17"/>
      <c r="U1261" s="17"/>
      <c r="V1261" s="17"/>
      <c r="W1261" s="17"/>
      <c r="X1261" s="17"/>
      <c r="Y1261" s="17"/>
      <c r="Z1261" s="17"/>
      <c r="AA1261" s="17"/>
      <c r="AB1261" s="17"/>
      <c r="AC1261" s="17"/>
      <c r="AD1261" s="17"/>
      <c r="AE1261" s="17"/>
      <c r="AF1261" s="17"/>
      <c r="AG1261" s="17"/>
      <c r="AH1261" s="17"/>
      <c r="AI1261" s="17"/>
      <c r="AJ1261" s="17"/>
      <c r="AK1261" s="17"/>
      <c r="AL1261" s="17"/>
      <c r="AM1261" s="17"/>
      <c r="AN1261" s="17"/>
      <c r="AO1261" s="17"/>
      <c r="AP1261" s="17"/>
      <c r="AQ1261" s="17"/>
      <c r="AR1261" s="17"/>
      <c r="AS1261" s="17"/>
      <c r="AT1261" s="17"/>
      <c r="AU1261" s="17"/>
    </row>
    <row r="1262" spans="2:47" x14ac:dyDescent="0.3">
      <c r="B1262" s="6" t="s">
        <v>492</v>
      </c>
      <c r="C1262" s="17"/>
      <c r="D1262" s="17"/>
      <c r="E1262" s="17"/>
      <c r="F1262" s="17"/>
      <c r="G1262" s="17"/>
      <c r="H1262" s="17"/>
      <c r="I1262" s="17"/>
      <c r="J1262" s="17"/>
      <c r="K1262" s="17"/>
      <c r="L1262" s="17"/>
      <c r="M1262" s="17"/>
      <c r="N1262" s="17"/>
      <c r="O1262" s="17"/>
      <c r="P1262" s="17"/>
      <c r="Q1262" s="17"/>
      <c r="R1262" s="17"/>
      <c r="S1262" s="17"/>
      <c r="T1262" s="17"/>
      <c r="U1262" s="17"/>
      <c r="V1262" s="17"/>
      <c r="W1262" s="17"/>
      <c r="X1262" s="17"/>
      <c r="Y1262" s="17"/>
      <c r="Z1262" s="17"/>
      <c r="AA1262" s="17"/>
      <c r="AB1262" s="17"/>
      <c r="AC1262" s="17"/>
      <c r="AD1262" s="17"/>
      <c r="AE1262" s="17"/>
      <c r="AF1262" s="17"/>
      <c r="AG1262" s="17"/>
      <c r="AH1262" s="17"/>
      <c r="AI1262" s="17"/>
      <c r="AJ1262" s="17"/>
      <c r="AK1262" s="17"/>
      <c r="AL1262" s="17"/>
      <c r="AM1262" s="17"/>
      <c r="AN1262" s="17"/>
      <c r="AO1262" s="17"/>
      <c r="AP1262" s="17"/>
      <c r="AQ1262" s="17"/>
      <c r="AR1262" s="17"/>
      <c r="AS1262" s="17"/>
      <c r="AT1262" s="17"/>
      <c r="AU1262" s="17"/>
    </row>
    <row r="1263" spans="2:47" x14ac:dyDescent="0.3">
      <c r="B1263" s="24" t="s">
        <v>71</v>
      </c>
      <c r="C1263" s="17"/>
      <c r="D1263" s="17"/>
      <c r="E1263" s="17"/>
      <c r="F1263" s="17"/>
      <c r="G1263" s="17"/>
      <c r="H1263" s="17"/>
      <c r="I1263" s="17"/>
      <c r="J1263" s="17"/>
      <c r="K1263" s="17"/>
      <c r="L1263" s="17"/>
      <c r="M1263" s="17"/>
      <c r="N1263" s="17"/>
      <c r="O1263" s="17"/>
      <c r="P1263" s="17"/>
      <c r="Q1263" s="17"/>
      <c r="R1263" s="17"/>
      <c r="S1263" s="17"/>
      <c r="T1263" s="17"/>
      <c r="U1263" s="17"/>
      <c r="V1263" s="17"/>
      <c r="W1263" s="17"/>
      <c r="X1263" s="17"/>
      <c r="Y1263" s="17"/>
      <c r="Z1263" s="17"/>
      <c r="AA1263" s="17"/>
      <c r="AB1263" s="17"/>
      <c r="AC1263" s="17"/>
      <c r="AD1263" s="17"/>
      <c r="AE1263" s="17"/>
      <c r="AF1263" s="17"/>
      <c r="AG1263" s="17"/>
      <c r="AH1263" s="17"/>
      <c r="AI1263" s="17"/>
      <c r="AJ1263" s="17"/>
      <c r="AK1263" s="17"/>
      <c r="AL1263" s="17"/>
      <c r="AM1263" s="17"/>
      <c r="AN1263" s="17"/>
      <c r="AO1263" s="17"/>
      <c r="AP1263" s="17"/>
      <c r="AQ1263" s="17"/>
      <c r="AR1263" s="17"/>
      <c r="AS1263" s="17"/>
      <c r="AT1263" s="17"/>
      <c r="AU1263" s="17"/>
    </row>
    <row r="1264" spans="2:47" x14ac:dyDescent="0.3">
      <c r="B1264" t="s">
        <v>469</v>
      </c>
      <c r="C1264" s="17">
        <v>0.50727224001843596</v>
      </c>
      <c r="D1264" s="17">
        <v>0.65834548383861602</v>
      </c>
      <c r="E1264" s="17">
        <v>0.36145550122304998</v>
      </c>
      <c r="F1264" s="17"/>
      <c r="G1264" s="17">
        <v>0.48468208086873599</v>
      </c>
      <c r="H1264" s="17">
        <v>0.56225989247523001</v>
      </c>
      <c r="I1264" s="17">
        <v>0.54505756072558997</v>
      </c>
      <c r="J1264" s="17">
        <v>0.53123357563486295</v>
      </c>
      <c r="K1264" s="17">
        <v>0.47701258230939902</v>
      </c>
      <c r="L1264" s="17">
        <v>0.44770360380377699</v>
      </c>
      <c r="M1264" s="17"/>
      <c r="N1264" s="17">
        <v>0.56721719631678402</v>
      </c>
      <c r="O1264" s="17">
        <v>0.51159636587344004</v>
      </c>
      <c r="P1264" s="17">
        <v>0.48701143234521199</v>
      </c>
      <c r="Q1264" s="17">
        <v>0.45538844162171299</v>
      </c>
      <c r="R1264" s="17"/>
      <c r="S1264" s="17">
        <v>0.571591064792207</v>
      </c>
      <c r="T1264" s="17">
        <v>0.45032332181945101</v>
      </c>
      <c r="U1264" s="17">
        <v>0.45710535716056799</v>
      </c>
      <c r="V1264" s="17">
        <v>0.50163355081114702</v>
      </c>
      <c r="W1264" s="17">
        <v>0.51527279892047295</v>
      </c>
      <c r="X1264" s="17">
        <v>0.54772334206380602</v>
      </c>
      <c r="Y1264" s="17">
        <v>0.48548022205228702</v>
      </c>
      <c r="Z1264" s="17">
        <v>0.59817535536948196</v>
      </c>
      <c r="AA1264" s="17">
        <v>0.53919762207224298</v>
      </c>
      <c r="AB1264" s="17">
        <v>0.47967936448248499</v>
      </c>
      <c r="AC1264" s="17">
        <v>0.41274627415453802</v>
      </c>
      <c r="AD1264" s="17">
        <v>0.525553878671289</v>
      </c>
      <c r="AE1264" s="17"/>
      <c r="AF1264" s="17">
        <v>0.54678304802589495</v>
      </c>
      <c r="AG1264" s="17">
        <v>0.45589863210448001</v>
      </c>
      <c r="AH1264" s="17"/>
      <c r="AI1264" s="17">
        <v>0.62147820450461899</v>
      </c>
      <c r="AJ1264" s="17">
        <v>0.45026458437188899</v>
      </c>
      <c r="AK1264" s="17"/>
      <c r="AL1264" s="17">
        <v>0.574333559694999</v>
      </c>
      <c r="AM1264" s="17">
        <v>0.49174276608949802</v>
      </c>
      <c r="AN1264" s="17"/>
      <c r="AO1264" s="17">
        <v>0.59376217304579204</v>
      </c>
      <c r="AP1264" s="17">
        <v>0.499733604390173</v>
      </c>
      <c r="AQ1264" s="17"/>
      <c r="AR1264" s="17">
        <v>0.62062347417058195</v>
      </c>
      <c r="AS1264" s="17">
        <v>0.58291260361603603</v>
      </c>
      <c r="AT1264" s="17">
        <v>0.38762634149692599</v>
      </c>
      <c r="AU1264" s="17">
        <v>0.34144166080111399</v>
      </c>
    </row>
    <row r="1265" spans="2:47" x14ac:dyDescent="0.3">
      <c r="B1265" t="s">
        <v>470</v>
      </c>
      <c r="C1265" s="17">
        <v>0.273236370435673</v>
      </c>
      <c r="D1265" s="17">
        <v>0.27665900436415802</v>
      </c>
      <c r="E1265" s="17">
        <v>0.270310545536048</v>
      </c>
      <c r="F1265" s="17"/>
      <c r="G1265" s="17">
        <v>0.220677161499652</v>
      </c>
      <c r="H1265" s="17">
        <v>0.25372283008775998</v>
      </c>
      <c r="I1265" s="17">
        <v>0.25799722127122698</v>
      </c>
      <c r="J1265" s="17">
        <v>0.26644310002875599</v>
      </c>
      <c r="K1265" s="17">
        <v>0.28027759776317501</v>
      </c>
      <c r="L1265" s="17">
        <v>0.33702260176951498</v>
      </c>
      <c r="M1265" s="17"/>
      <c r="N1265" s="17">
        <v>0.36692582027706899</v>
      </c>
      <c r="O1265" s="17">
        <v>0.27555316154828902</v>
      </c>
      <c r="P1265" s="17">
        <v>0.236585899930394</v>
      </c>
      <c r="Q1265" s="17">
        <v>0.20038971842119099</v>
      </c>
      <c r="R1265" s="17"/>
      <c r="S1265" s="17">
        <v>0.301676391541991</v>
      </c>
      <c r="T1265" s="17">
        <v>0.30444595723785101</v>
      </c>
      <c r="U1265" s="17">
        <v>0.29498570565295401</v>
      </c>
      <c r="V1265" s="17">
        <v>0.28533728585298801</v>
      </c>
      <c r="W1265" s="17">
        <v>0.202388107433354</v>
      </c>
      <c r="X1265" s="17">
        <v>0.248284233454729</v>
      </c>
      <c r="Y1265" s="17">
        <v>0.27248083140060497</v>
      </c>
      <c r="Z1265" s="17">
        <v>0.28693729515825001</v>
      </c>
      <c r="AA1265" s="17">
        <v>0.21751606877996399</v>
      </c>
      <c r="AB1265" s="17">
        <v>0.29892214888232799</v>
      </c>
      <c r="AC1265" s="17">
        <v>0.23894191487224001</v>
      </c>
      <c r="AD1265" s="17">
        <v>0.31894438312484502</v>
      </c>
      <c r="AE1265" s="17"/>
      <c r="AF1265" s="17">
        <v>0.28810517716886302</v>
      </c>
      <c r="AG1265" s="17">
        <v>0.25432187682600399</v>
      </c>
      <c r="AH1265" s="17"/>
      <c r="AI1265" s="17">
        <v>0.31826789026197799</v>
      </c>
      <c r="AJ1265" s="17">
        <v>0.25075819788970799</v>
      </c>
      <c r="AK1265" s="17"/>
      <c r="AL1265" s="17">
        <v>0.308950383752848</v>
      </c>
      <c r="AM1265" s="17">
        <v>0.26496603156698101</v>
      </c>
      <c r="AN1265" s="17"/>
      <c r="AO1265" s="17">
        <v>0.31013731802399302</v>
      </c>
      <c r="AP1265" s="17">
        <v>0.27002001000540199</v>
      </c>
      <c r="AQ1265" s="17"/>
      <c r="AR1265" s="17">
        <v>0.340293397231821</v>
      </c>
      <c r="AS1265" s="17">
        <v>0.30738983453035301</v>
      </c>
      <c r="AT1265" s="17">
        <v>0.21381882197893501</v>
      </c>
      <c r="AU1265" s="17">
        <v>0.169704411673159</v>
      </c>
    </row>
    <row r="1266" spans="2:47" x14ac:dyDescent="0.3">
      <c r="B1266" t="s">
        <v>471</v>
      </c>
      <c r="C1266" s="17">
        <v>0.21505093935389</v>
      </c>
      <c r="D1266" s="17">
        <v>0.27948250611652697</v>
      </c>
      <c r="E1266" s="17">
        <v>0.15254861944482501</v>
      </c>
      <c r="F1266" s="17"/>
      <c r="G1266" s="17">
        <v>0.21630886573421201</v>
      </c>
      <c r="H1266" s="17">
        <v>0.21025628826890899</v>
      </c>
      <c r="I1266" s="17">
        <v>0.23563466640043099</v>
      </c>
      <c r="J1266" s="17">
        <v>0.21676999593669499</v>
      </c>
      <c r="K1266" s="17">
        <v>0.229294552432425</v>
      </c>
      <c r="L1266" s="17">
        <v>0.190454256568236</v>
      </c>
      <c r="M1266" s="17"/>
      <c r="N1266" s="17">
        <v>0.26406308741441598</v>
      </c>
      <c r="O1266" s="17">
        <v>0.20963199819839501</v>
      </c>
      <c r="P1266" s="17">
        <v>0.195358075949156</v>
      </c>
      <c r="Q1266" s="17">
        <v>0.18648995574117699</v>
      </c>
      <c r="R1266" s="17"/>
      <c r="S1266" s="17">
        <v>0.21256494454309899</v>
      </c>
      <c r="T1266" s="17">
        <v>0.247588620332089</v>
      </c>
      <c r="U1266" s="17">
        <v>0.224285492409034</v>
      </c>
      <c r="V1266" s="17">
        <v>0.24627491162412801</v>
      </c>
      <c r="W1266" s="17">
        <v>0.19525799862731</v>
      </c>
      <c r="X1266" s="17">
        <v>0.25731939172491203</v>
      </c>
      <c r="Y1266" s="17">
        <v>0.19331003362011601</v>
      </c>
      <c r="Z1266" s="17">
        <v>0.184595464786904</v>
      </c>
      <c r="AA1266" s="17">
        <v>0.202714227939015</v>
      </c>
      <c r="AB1266" s="17">
        <v>0.17850006597373699</v>
      </c>
      <c r="AC1266" s="17">
        <v>0.178673807027728</v>
      </c>
      <c r="AD1266" s="17">
        <v>0.20075156576764699</v>
      </c>
      <c r="AE1266" s="17"/>
      <c r="AF1266" s="17">
        <v>0.21853585567476699</v>
      </c>
      <c r="AG1266" s="17">
        <v>0.21184162617722699</v>
      </c>
      <c r="AH1266" s="17"/>
      <c r="AI1266" s="17">
        <v>0.25018150814103102</v>
      </c>
      <c r="AJ1266" s="17">
        <v>0.19751497810094701</v>
      </c>
      <c r="AK1266" s="17"/>
      <c r="AL1266" s="17">
        <v>0.22227932286569699</v>
      </c>
      <c r="AM1266" s="17">
        <v>0.213377053515729</v>
      </c>
      <c r="AN1266" s="17"/>
      <c r="AO1266" s="17">
        <v>0.23324419826426901</v>
      </c>
      <c r="AP1266" s="17">
        <v>0.21346517850270999</v>
      </c>
      <c r="AQ1266" s="17"/>
      <c r="AR1266" s="17">
        <v>0.24823606759199099</v>
      </c>
      <c r="AS1266" s="17">
        <v>0.21193163899643699</v>
      </c>
      <c r="AT1266" s="17">
        <v>0.199888307362735</v>
      </c>
      <c r="AU1266" s="17">
        <v>0.16862679641523601</v>
      </c>
    </row>
    <row r="1267" spans="2:47" x14ac:dyDescent="0.3">
      <c r="B1267" t="s">
        <v>472</v>
      </c>
      <c r="C1267" s="17">
        <v>0.20566238479210999</v>
      </c>
      <c r="D1267" s="17">
        <v>0.22231672810331499</v>
      </c>
      <c r="E1267" s="17">
        <v>0.18968011161557999</v>
      </c>
      <c r="F1267" s="17"/>
      <c r="G1267" s="17">
        <v>0.115585864277436</v>
      </c>
      <c r="H1267" s="17">
        <v>0.141651129853234</v>
      </c>
      <c r="I1267" s="17">
        <v>0.20608665776728499</v>
      </c>
      <c r="J1267" s="17">
        <v>0.215580466909299</v>
      </c>
      <c r="K1267" s="17">
        <v>0.26147220267170501</v>
      </c>
      <c r="L1267" s="17">
        <v>0.27147854881917799</v>
      </c>
      <c r="M1267" s="17"/>
      <c r="N1267" s="17">
        <v>0.25892739445195001</v>
      </c>
      <c r="O1267" s="17">
        <v>0.20399932627077799</v>
      </c>
      <c r="P1267" s="17">
        <v>0.17709458674671</v>
      </c>
      <c r="Q1267" s="17">
        <v>0.17359174626496399</v>
      </c>
      <c r="R1267" s="17"/>
      <c r="S1267" s="17">
        <v>0.19440803066587301</v>
      </c>
      <c r="T1267" s="17">
        <v>0.210462967010415</v>
      </c>
      <c r="U1267" s="17">
        <v>0.205393165448369</v>
      </c>
      <c r="V1267" s="17">
        <v>0.20965945913557399</v>
      </c>
      <c r="W1267" s="17">
        <v>0.17965609592457099</v>
      </c>
      <c r="X1267" s="17">
        <v>0.18303080889856299</v>
      </c>
      <c r="Y1267" s="17">
        <v>0.197319098514114</v>
      </c>
      <c r="Z1267" s="17">
        <v>0.234818093672469</v>
      </c>
      <c r="AA1267" s="17">
        <v>0.16274687605008101</v>
      </c>
      <c r="AB1267" s="17">
        <v>0.26599912114507401</v>
      </c>
      <c r="AC1267" s="17">
        <v>0.25298167812245598</v>
      </c>
      <c r="AD1267" s="17">
        <v>0.23544058748541999</v>
      </c>
      <c r="AE1267" s="17"/>
      <c r="AF1267" s="17">
        <v>0.233698398811791</v>
      </c>
      <c r="AG1267" s="17">
        <v>0.169612996711556</v>
      </c>
      <c r="AH1267" s="17"/>
      <c r="AI1267" s="17">
        <v>0.229287675162726</v>
      </c>
      <c r="AJ1267" s="17">
        <v>0.19386945940456901</v>
      </c>
      <c r="AK1267" s="17"/>
      <c r="AL1267" s="17">
        <v>0.22280506280116999</v>
      </c>
      <c r="AM1267" s="17">
        <v>0.20169263333929299</v>
      </c>
      <c r="AN1267" s="17"/>
      <c r="AO1267" s="17">
        <v>0.26392156006720602</v>
      </c>
      <c r="AP1267" s="17">
        <v>0.20058439849903301</v>
      </c>
      <c r="AQ1267" s="17"/>
      <c r="AR1267" s="17">
        <v>0.21706924791820201</v>
      </c>
      <c r="AS1267" s="17">
        <v>0.28535077374231499</v>
      </c>
      <c r="AT1267" s="17">
        <v>0.16002921657313099</v>
      </c>
      <c r="AU1267" s="17">
        <v>0.134814266163094</v>
      </c>
    </row>
    <row r="1268" spans="2:47" x14ac:dyDescent="0.3">
      <c r="B1268" t="s">
        <v>473</v>
      </c>
      <c r="C1268" s="17">
        <v>0.19540065929268699</v>
      </c>
      <c r="D1268" s="17">
        <v>0.27123455764385801</v>
      </c>
      <c r="E1268" s="17">
        <v>0.121712721251146</v>
      </c>
      <c r="F1268" s="17"/>
      <c r="G1268" s="17">
        <v>0.24005984121808899</v>
      </c>
      <c r="H1268" s="17">
        <v>0.268187492908047</v>
      </c>
      <c r="I1268" s="17">
        <v>0.242916011247651</v>
      </c>
      <c r="J1268" s="17">
        <v>0.193687781705425</v>
      </c>
      <c r="K1268" s="17">
        <v>0.16701519051368499</v>
      </c>
      <c r="L1268" s="17">
        <v>8.8537066678535503E-2</v>
      </c>
      <c r="M1268" s="17"/>
      <c r="N1268" s="17">
        <v>0.18296905983057099</v>
      </c>
      <c r="O1268" s="17">
        <v>0.165895000846287</v>
      </c>
      <c r="P1268" s="17">
        <v>0.24024795432426599</v>
      </c>
      <c r="Q1268" s="17">
        <v>0.20198205897671401</v>
      </c>
      <c r="R1268" s="17"/>
      <c r="S1268" s="17">
        <v>0.246427779631125</v>
      </c>
      <c r="T1268" s="17">
        <v>0.134902962584912</v>
      </c>
      <c r="U1268" s="17">
        <v>0.19312232731858001</v>
      </c>
      <c r="V1268" s="17">
        <v>0.182816306562473</v>
      </c>
      <c r="W1268" s="17">
        <v>0.196015742314189</v>
      </c>
      <c r="X1268" s="17">
        <v>0.21253538060861901</v>
      </c>
      <c r="Y1268" s="17">
        <v>0.1747927892635</v>
      </c>
      <c r="Z1268" s="17">
        <v>0.201600128565951</v>
      </c>
      <c r="AA1268" s="17">
        <v>0.19433922101176301</v>
      </c>
      <c r="AB1268" s="17">
        <v>0.18081431038926701</v>
      </c>
      <c r="AC1268" s="17">
        <v>0.26208761179170598</v>
      </c>
      <c r="AD1268" s="17">
        <v>0.19386409425138501</v>
      </c>
      <c r="AE1268" s="17"/>
      <c r="AF1268" s="17">
        <v>0.21142656094266399</v>
      </c>
      <c r="AG1268" s="17">
        <v>0.17465436189625499</v>
      </c>
      <c r="AH1268" s="17"/>
      <c r="AI1268" s="17">
        <v>0.22909885250589099</v>
      </c>
      <c r="AJ1268" s="17">
        <v>0.17857969023689199</v>
      </c>
      <c r="AK1268" s="17"/>
      <c r="AL1268" s="17">
        <v>0.22610428598348101</v>
      </c>
      <c r="AM1268" s="17">
        <v>0.18829058194082099</v>
      </c>
      <c r="AN1268" s="17"/>
      <c r="AO1268" s="17">
        <v>0.19310844921301801</v>
      </c>
      <c r="AP1268" s="17">
        <v>0.19560045290992301</v>
      </c>
      <c r="AQ1268" s="17"/>
      <c r="AR1268" s="17">
        <v>0.28863466608031002</v>
      </c>
      <c r="AS1268" s="17">
        <v>0.179082021523506</v>
      </c>
      <c r="AT1268" s="17">
        <v>0.14433779862791701</v>
      </c>
      <c r="AU1268" s="17">
        <v>9.5621719764639804E-2</v>
      </c>
    </row>
    <row r="1269" spans="2:47" x14ac:dyDescent="0.3">
      <c r="B1269" t="s">
        <v>474</v>
      </c>
      <c r="C1269" s="17">
        <v>0.190173661887103</v>
      </c>
      <c r="D1269" s="17">
        <v>0.257613632273613</v>
      </c>
      <c r="E1269" s="17">
        <v>0.124251822154549</v>
      </c>
      <c r="F1269" s="17"/>
      <c r="G1269" s="17">
        <v>6.9867083364567095E-2</v>
      </c>
      <c r="H1269" s="17">
        <v>8.6250947126619404E-2</v>
      </c>
      <c r="I1269" s="17">
        <v>0.171136066099317</v>
      </c>
      <c r="J1269" s="17">
        <v>0.20511556334959299</v>
      </c>
      <c r="K1269" s="17">
        <v>0.27168890277206398</v>
      </c>
      <c r="L1269" s="17">
        <v>0.30293145372353902</v>
      </c>
      <c r="M1269" s="17"/>
      <c r="N1269" s="17">
        <v>0.23807535210055</v>
      </c>
      <c r="O1269" s="17">
        <v>0.19705594924810499</v>
      </c>
      <c r="P1269" s="17">
        <v>0.15592512797528801</v>
      </c>
      <c r="Q1269" s="17">
        <v>0.160839761174359</v>
      </c>
      <c r="R1269" s="17"/>
      <c r="S1269" s="17">
        <v>0.14053250072447401</v>
      </c>
      <c r="T1269" s="17">
        <v>0.177553810135823</v>
      </c>
      <c r="U1269" s="17">
        <v>0.26170258239503602</v>
      </c>
      <c r="V1269" s="17">
        <v>0.149399270357157</v>
      </c>
      <c r="W1269" s="17">
        <v>0.14764766794659001</v>
      </c>
      <c r="X1269" s="17">
        <v>0.18245922315035701</v>
      </c>
      <c r="Y1269" s="17">
        <v>0.14525597175889701</v>
      </c>
      <c r="Z1269" s="17">
        <v>0.120741605748135</v>
      </c>
      <c r="AA1269" s="17">
        <v>0.13644386769571101</v>
      </c>
      <c r="AB1269" s="17">
        <v>0.23931461124721601</v>
      </c>
      <c r="AC1269" s="17">
        <v>0.44823037687740402</v>
      </c>
      <c r="AD1269" s="17">
        <v>0.361373714057518</v>
      </c>
      <c r="AE1269" s="17"/>
      <c r="AF1269" s="17">
        <v>0.21502135450404999</v>
      </c>
      <c r="AG1269" s="17">
        <v>0.15791484604945299</v>
      </c>
      <c r="AH1269" s="17"/>
      <c r="AI1269" s="17">
        <v>0.209670351691228</v>
      </c>
      <c r="AJ1269" s="17">
        <v>0.18044159068047499</v>
      </c>
      <c r="AK1269" s="17"/>
      <c r="AL1269" s="17">
        <v>0.20112368656785501</v>
      </c>
      <c r="AM1269" s="17">
        <v>0.18763795093448399</v>
      </c>
      <c r="AN1269" s="17"/>
      <c r="AO1269" s="17">
        <v>0.19818131790704099</v>
      </c>
      <c r="AP1269" s="17">
        <v>0.189475698565156</v>
      </c>
      <c r="AQ1269" s="17"/>
      <c r="AR1269" s="17">
        <v>0.17564361915115001</v>
      </c>
      <c r="AS1269" s="17">
        <v>0.26775207695748598</v>
      </c>
      <c r="AT1269" s="17">
        <v>0.15333978235514301</v>
      </c>
      <c r="AU1269" s="17">
        <v>0.16980316891584599</v>
      </c>
    </row>
    <row r="1270" spans="2:47" x14ac:dyDescent="0.3">
      <c r="B1270" t="s">
        <v>475</v>
      </c>
      <c r="C1270" s="17">
        <v>0.18124213528233599</v>
      </c>
      <c r="D1270" s="17">
        <v>0.26859143907022498</v>
      </c>
      <c r="E1270" s="17">
        <v>9.6815779721843895E-2</v>
      </c>
      <c r="F1270" s="17"/>
      <c r="G1270" s="17">
        <v>0.12491979751962499</v>
      </c>
      <c r="H1270" s="17">
        <v>0.12700332299900799</v>
      </c>
      <c r="I1270" s="17">
        <v>0.15025468220298799</v>
      </c>
      <c r="J1270" s="17">
        <v>0.17864183995840199</v>
      </c>
      <c r="K1270" s="17">
        <v>0.23534069669572399</v>
      </c>
      <c r="L1270" s="17">
        <v>0.25362037598920001</v>
      </c>
      <c r="M1270" s="17"/>
      <c r="N1270" s="17">
        <v>0.251415053529643</v>
      </c>
      <c r="O1270" s="17">
        <v>0.16652771262671401</v>
      </c>
      <c r="P1270" s="17">
        <v>0.146089111168719</v>
      </c>
      <c r="Q1270" s="17">
        <v>0.14904226998641601</v>
      </c>
      <c r="R1270" s="17"/>
      <c r="S1270" s="17">
        <v>0.19198145256247601</v>
      </c>
      <c r="T1270" s="17">
        <v>0.179725811248449</v>
      </c>
      <c r="U1270" s="17">
        <v>0.19972858202359201</v>
      </c>
      <c r="V1270" s="17">
        <v>0.199137654397151</v>
      </c>
      <c r="W1270" s="17">
        <v>0.18487299066005</v>
      </c>
      <c r="X1270" s="17">
        <v>0.22024169096586799</v>
      </c>
      <c r="Y1270" s="17">
        <v>0.210971134518671</v>
      </c>
      <c r="Z1270" s="17">
        <v>0.171720147467088</v>
      </c>
      <c r="AA1270" s="17">
        <v>0.207304121028836</v>
      </c>
      <c r="AB1270" s="17">
        <v>9.0673435115979001E-2</v>
      </c>
      <c r="AC1270" s="17">
        <v>0.13078702468955</v>
      </c>
      <c r="AD1270" s="17">
        <v>0.102958959549557</v>
      </c>
      <c r="AE1270" s="17"/>
      <c r="AF1270" s="17">
        <v>0.20532437646642801</v>
      </c>
      <c r="AG1270" s="17">
        <v>0.15070600033111201</v>
      </c>
      <c r="AH1270" s="17"/>
      <c r="AI1270" s="17">
        <v>0.221732654413617</v>
      </c>
      <c r="AJ1270" s="17">
        <v>0.16103067275521599</v>
      </c>
      <c r="AK1270" s="17"/>
      <c r="AL1270" s="17">
        <v>0.20863622628348499</v>
      </c>
      <c r="AM1270" s="17">
        <v>0.17489845126208201</v>
      </c>
      <c r="AN1270" s="17"/>
      <c r="AO1270" s="17">
        <v>0.19540033402286799</v>
      </c>
      <c r="AP1270" s="17">
        <v>0.180008078349679</v>
      </c>
      <c r="AQ1270" s="17"/>
      <c r="AR1270" s="17">
        <v>0.17987508847314401</v>
      </c>
      <c r="AS1270" s="17">
        <v>0.27737555315559398</v>
      </c>
      <c r="AT1270" s="17">
        <v>0.11678301848721399</v>
      </c>
      <c r="AU1270" s="17">
        <v>0.153395628882111</v>
      </c>
    </row>
    <row r="1271" spans="2:47" x14ac:dyDescent="0.3">
      <c r="B1271" t="s">
        <v>476</v>
      </c>
      <c r="C1271" s="17">
        <v>0.15633036087258301</v>
      </c>
      <c r="D1271" s="17">
        <v>0.14360067497436599</v>
      </c>
      <c r="E1271" s="17">
        <v>0.169329620612373</v>
      </c>
      <c r="F1271" s="17"/>
      <c r="G1271" s="17">
        <v>0.193365450296344</v>
      </c>
      <c r="H1271" s="17">
        <v>0.20076088557201999</v>
      </c>
      <c r="I1271" s="17">
        <v>0.17313092010460401</v>
      </c>
      <c r="J1271" s="17">
        <v>0.123421425036972</v>
      </c>
      <c r="K1271" s="17">
        <v>0.138228098379967</v>
      </c>
      <c r="L1271" s="17">
        <v>0.120887220878181</v>
      </c>
      <c r="M1271" s="17"/>
      <c r="N1271" s="17">
        <v>0.19474822970153499</v>
      </c>
      <c r="O1271" s="17">
        <v>0.157931588499685</v>
      </c>
      <c r="P1271" s="17">
        <v>0.14738315085032799</v>
      </c>
      <c r="Q1271" s="17">
        <v>0.11959086158207299</v>
      </c>
      <c r="R1271" s="17"/>
      <c r="S1271" s="17">
        <v>0.24076981644522</v>
      </c>
      <c r="T1271" s="17">
        <v>0.14566519265018901</v>
      </c>
      <c r="U1271" s="17">
        <v>0.15032788337942399</v>
      </c>
      <c r="V1271" s="17">
        <v>0.15426353425352601</v>
      </c>
      <c r="W1271" s="17">
        <v>0.14009825745513799</v>
      </c>
      <c r="X1271" s="17">
        <v>0.12546607873615301</v>
      </c>
      <c r="Y1271" s="17">
        <v>0.131987030050636</v>
      </c>
      <c r="Z1271" s="17">
        <v>0.166766254021222</v>
      </c>
      <c r="AA1271" s="17">
        <v>0.134360434987946</v>
      </c>
      <c r="AB1271" s="17">
        <v>0.130895591133742</v>
      </c>
      <c r="AC1271" s="17">
        <v>0.17575692134243401</v>
      </c>
      <c r="AD1271" s="17">
        <v>0.136712564467737</v>
      </c>
      <c r="AE1271" s="17"/>
      <c r="AF1271" s="17">
        <v>0.175779785374199</v>
      </c>
      <c r="AG1271" s="17">
        <v>0.13005278329061401</v>
      </c>
      <c r="AH1271" s="17"/>
      <c r="AI1271" s="17">
        <v>0.173602973050062</v>
      </c>
      <c r="AJ1271" s="17">
        <v>0.14770847206353399</v>
      </c>
      <c r="AK1271" s="17"/>
      <c r="AL1271" s="17">
        <v>0.16785703269494501</v>
      </c>
      <c r="AM1271" s="17">
        <v>0.15366111501795099</v>
      </c>
      <c r="AN1271" s="17"/>
      <c r="AO1271" s="17">
        <v>0.20959306187833801</v>
      </c>
      <c r="AP1271" s="17">
        <v>0.15168787727472299</v>
      </c>
      <c r="AQ1271" s="17"/>
      <c r="AR1271" s="17">
        <v>0.24059079716936299</v>
      </c>
      <c r="AS1271" s="17">
        <v>0.126511466343985</v>
      </c>
      <c r="AT1271" s="17">
        <v>0.114921561937242</v>
      </c>
      <c r="AU1271" s="17">
        <v>8.2240576393907902E-2</v>
      </c>
    </row>
    <row r="1272" spans="2:47" x14ac:dyDescent="0.3">
      <c r="B1272" t="s">
        <v>477</v>
      </c>
      <c r="C1272" s="17">
        <v>0.14824763633364599</v>
      </c>
      <c r="D1272" s="17">
        <v>0.21551630223387899</v>
      </c>
      <c r="E1272" s="17">
        <v>8.3262968375897695E-2</v>
      </c>
      <c r="F1272" s="17"/>
      <c r="G1272" s="17">
        <v>9.1771404786722993E-2</v>
      </c>
      <c r="H1272" s="17">
        <v>0.129965906592482</v>
      </c>
      <c r="I1272" s="17">
        <v>0.13397405591485201</v>
      </c>
      <c r="J1272" s="17">
        <v>0.16946459598525601</v>
      </c>
      <c r="K1272" s="17">
        <v>0.17011364319938399</v>
      </c>
      <c r="L1272" s="17">
        <v>0.180227683716218</v>
      </c>
      <c r="M1272" s="17"/>
      <c r="N1272" s="17">
        <v>0.13526992374444199</v>
      </c>
      <c r="O1272" s="17">
        <v>0.14510200536020501</v>
      </c>
      <c r="P1272" s="17">
        <v>0.155452145800513</v>
      </c>
      <c r="Q1272" s="17">
        <v>0.15878863840475799</v>
      </c>
      <c r="R1272" s="17"/>
      <c r="S1272" s="17">
        <v>0.116834394091882</v>
      </c>
      <c r="T1272" s="17">
        <v>0.125691860305263</v>
      </c>
      <c r="U1272" s="17">
        <v>0.14445415269026601</v>
      </c>
      <c r="V1272" s="17">
        <v>0.19884913870537499</v>
      </c>
      <c r="W1272" s="17">
        <v>0.137001816224951</v>
      </c>
      <c r="X1272" s="17">
        <v>0.133643361956538</v>
      </c>
      <c r="Y1272" s="17">
        <v>0.163980306854905</v>
      </c>
      <c r="Z1272" s="17">
        <v>0.134556327415012</v>
      </c>
      <c r="AA1272" s="17">
        <v>0.15287100056210901</v>
      </c>
      <c r="AB1272" s="17">
        <v>0.16214112972876199</v>
      </c>
      <c r="AC1272" s="17">
        <v>0.1748012090487</v>
      </c>
      <c r="AD1272" s="17">
        <v>0.19430643192102201</v>
      </c>
      <c r="AE1272" s="17"/>
      <c r="AF1272" s="17">
        <v>0.15614502336913</v>
      </c>
      <c r="AG1272" s="17">
        <v>0.138953752955495</v>
      </c>
      <c r="AH1272" s="17"/>
      <c r="AI1272" s="17">
        <v>0.155220558244583</v>
      </c>
      <c r="AJ1272" s="17">
        <v>0.14476699560759199</v>
      </c>
      <c r="AK1272" s="17"/>
      <c r="AL1272" s="17">
        <v>0.1615339287524</v>
      </c>
      <c r="AM1272" s="17">
        <v>0.14517091292998499</v>
      </c>
      <c r="AN1272" s="17"/>
      <c r="AO1272" s="17">
        <v>0.15454264856137301</v>
      </c>
      <c r="AP1272" s="17">
        <v>0.14769895047161299</v>
      </c>
      <c r="AQ1272" s="17"/>
      <c r="AR1272" s="17">
        <v>0.16202700861545999</v>
      </c>
      <c r="AS1272" s="17">
        <v>0.200960861154099</v>
      </c>
      <c r="AT1272" s="17">
        <v>0.104815041277492</v>
      </c>
      <c r="AU1272" s="17">
        <v>0.113320171798814</v>
      </c>
    </row>
    <row r="1273" spans="2:47" x14ac:dyDescent="0.3">
      <c r="B1273" t="s">
        <v>478</v>
      </c>
      <c r="C1273" s="17">
        <v>0.14260098830676701</v>
      </c>
      <c r="D1273" s="17">
        <v>8.8129909051032101E-2</v>
      </c>
      <c r="E1273" s="17">
        <v>0.19622225125265899</v>
      </c>
      <c r="F1273" s="17"/>
      <c r="G1273" s="17">
        <v>0.15399400517146999</v>
      </c>
      <c r="H1273" s="17">
        <v>0.141378747238218</v>
      </c>
      <c r="I1273" s="17">
        <v>0.15896219302783399</v>
      </c>
      <c r="J1273" s="17">
        <v>0.12444754537773001</v>
      </c>
      <c r="K1273" s="17">
        <v>0.14054327085336599</v>
      </c>
      <c r="L1273" s="17">
        <v>0.13884058390759699</v>
      </c>
      <c r="M1273" s="17"/>
      <c r="N1273" s="17">
        <v>0.15246817891390499</v>
      </c>
      <c r="O1273" s="17">
        <v>0.14593516899475001</v>
      </c>
      <c r="P1273" s="17">
        <v>0.137985072661057</v>
      </c>
      <c r="Q1273" s="17">
        <v>0.13189935312806</v>
      </c>
      <c r="R1273" s="17"/>
      <c r="S1273" s="17">
        <v>0.15505973027370001</v>
      </c>
      <c r="T1273" s="17">
        <v>0.15988850001312699</v>
      </c>
      <c r="U1273" s="17">
        <v>0.156660213806711</v>
      </c>
      <c r="V1273" s="17">
        <v>0.13111694655060499</v>
      </c>
      <c r="W1273" s="17">
        <v>0.12762937696329599</v>
      </c>
      <c r="X1273" s="17">
        <v>0.123210864859035</v>
      </c>
      <c r="Y1273" s="17">
        <v>0.128524989327438</v>
      </c>
      <c r="Z1273" s="17">
        <v>0.15439488433708401</v>
      </c>
      <c r="AA1273" s="17">
        <v>0.12300839018806101</v>
      </c>
      <c r="AB1273" s="17">
        <v>0.158736328004011</v>
      </c>
      <c r="AC1273" s="17">
        <v>0.15560958693982699</v>
      </c>
      <c r="AD1273" s="17">
        <v>0.123100940893014</v>
      </c>
      <c r="AE1273" s="17"/>
      <c r="AF1273" s="17">
        <v>0.15089897399156699</v>
      </c>
      <c r="AG1273" s="17">
        <v>0.13227229419303099</v>
      </c>
      <c r="AH1273" s="17"/>
      <c r="AI1273" s="17">
        <v>0.129003268254064</v>
      </c>
      <c r="AJ1273" s="17">
        <v>0.149388498449781</v>
      </c>
      <c r="AK1273" s="17"/>
      <c r="AL1273" s="17">
        <v>0.117320235815895</v>
      </c>
      <c r="AM1273" s="17">
        <v>0.148455283876917</v>
      </c>
      <c r="AN1273" s="17"/>
      <c r="AO1273" s="17">
        <v>0.13513578152684</v>
      </c>
      <c r="AP1273" s="17">
        <v>0.14325167066751901</v>
      </c>
      <c r="AQ1273" s="17"/>
      <c r="AR1273" s="17">
        <v>0.20238119774400301</v>
      </c>
      <c r="AS1273" s="17">
        <v>0.13168668923385701</v>
      </c>
      <c r="AT1273" s="17">
        <v>0.12377456685801699</v>
      </c>
      <c r="AU1273" s="17">
        <v>5.0406450990306599E-2</v>
      </c>
    </row>
    <row r="1274" spans="2:47" x14ac:dyDescent="0.3">
      <c r="B1274" t="s">
        <v>479</v>
      </c>
      <c r="C1274" s="17">
        <v>0.13380359541628301</v>
      </c>
      <c r="D1274" s="17">
        <v>0.18237660578633599</v>
      </c>
      <c r="E1274" s="17">
        <v>8.64451643090033E-2</v>
      </c>
      <c r="F1274" s="17"/>
      <c r="G1274" s="17">
        <v>9.7299492944910998E-2</v>
      </c>
      <c r="H1274" s="17">
        <v>0.132698200362629</v>
      </c>
      <c r="I1274" s="17">
        <v>0.13375589190422499</v>
      </c>
      <c r="J1274" s="17">
        <v>0.16019411484864399</v>
      </c>
      <c r="K1274" s="17">
        <v>0.159992500685392</v>
      </c>
      <c r="L1274" s="17">
        <v>0.119982767070113</v>
      </c>
      <c r="M1274" s="17"/>
      <c r="N1274" s="17">
        <v>9.4419827223246905E-2</v>
      </c>
      <c r="O1274" s="17">
        <v>0.14018607114682299</v>
      </c>
      <c r="P1274" s="17">
        <v>0.156794708972706</v>
      </c>
      <c r="Q1274" s="17">
        <v>0.14957152459814799</v>
      </c>
      <c r="R1274" s="17"/>
      <c r="S1274" s="17">
        <v>0.106247794421759</v>
      </c>
      <c r="T1274" s="17">
        <v>0.111227618679703</v>
      </c>
      <c r="U1274" s="17">
        <v>0.14141279524785899</v>
      </c>
      <c r="V1274" s="17">
        <v>0.137293426538003</v>
      </c>
      <c r="W1274" s="17">
        <v>0.104148039525106</v>
      </c>
      <c r="X1274" s="17">
        <v>0.12548995138897001</v>
      </c>
      <c r="Y1274" s="17">
        <v>0.166492882079328</v>
      </c>
      <c r="Z1274" s="17">
        <v>0.100402113326924</v>
      </c>
      <c r="AA1274" s="17">
        <v>0.110779606005662</v>
      </c>
      <c r="AB1274" s="17">
        <v>0.17854069000321901</v>
      </c>
      <c r="AC1274" s="17">
        <v>0.23359682513470501</v>
      </c>
      <c r="AD1274" s="17">
        <v>0.164545522009895</v>
      </c>
      <c r="AE1274" s="17"/>
      <c r="AF1274" s="17">
        <v>0.14427536131546601</v>
      </c>
      <c r="AG1274" s="17">
        <v>0.11999117462622499</v>
      </c>
      <c r="AH1274" s="17"/>
      <c r="AI1274" s="17">
        <v>0.161519393402873</v>
      </c>
      <c r="AJ1274" s="17">
        <v>0.119968830527274</v>
      </c>
      <c r="AK1274" s="17"/>
      <c r="AL1274" s="17">
        <v>0.169723602106126</v>
      </c>
      <c r="AM1274" s="17">
        <v>0.125485554403855</v>
      </c>
      <c r="AN1274" s="17"/>
      <c r="AO1274" s="17">
        <v>0.14409834328496099</v>
      </c>
      <c r="AP1274" s="17">
        <v>0.13290628459234899</v>
      </c>
      <c r="AQ1274" s="17"/>
      <c r="AR1274" s="17">
        <v>0.15431490587539801</v>
      </c>
      <c r="AS1274" s="17">
        <v>0.148635849888994</v>
      </c>
      <c r="AT1274" s="17">
        <v>0.119534081593565</v>
      </c>
      <c r="AU1274" s="17">
        <v>8.6443498942755603E-2</v>
      </c>
    </row>
    <row r="1275" spans="2:47" x14ac:dyDescent="0.3">
      <c r="B1275" t="s">
        <v>480</v>
      </c>
      <c r="C1275" s="17">
        <v>0.11225600813245901</v>
      </c>
      <c r="D1275" s="17">
        <v>0.15904042684129199</v>
      </c>
      <c r="E1275" s="17">
        <v>6.6558429835164995E-2</v>
      </c>
      <c r="F1275" s="17"/>
      <c r="G1275" s="17">
        <v>7.8498679252087394E-2</v>
      </c>
      <c r="H1275" s="17">
        <v>0.104323697306944</v>
      </c>
      <c r="I1275" s="17">
        <v>7.6405268175331206E-2</v>
      </c>
      <c r="J1275" s="17">
        <v>9.4025027851601203E-2</v>
      </c>
      <c r="K1275" s="17">
        <v>0.149452828494469</v>
      </c>
      <c r="L1275" s="17">
        <v>0.16004959580179801</v>
      </c>
      <c r="M1275" s="17"/>
      <c r="N1275" s="17">
        <v>0.16207950380668801</v>
      </c>
      <c r="O1275" s="17">
        <v>0.11239218584199</v>
      </c>
      <c r="P1275" s="17">
        <v>9.3482831257105298E-2</v>
      </c>
      <c r="Q1275" s="17">
        <v>7.4768371850573306E-2</v>
      </c>
      <c r="R1275" s="17"/>
      <c r="S1275" s="17">
        <v>0.114939824458258</v>
      </c>
      <c r="T1275" s="17">
        <v>0.108089182363935</v>
      </c>
      <c r="U1275" s="17">
        <v>0.110773972517973</v>
      </c>
      <c r="V1275" s="17">
        <v>8.3113286473360304E-2</v>
      </c>
      <c r="W1275" s="17">
        <v>9.1963783259259205E-2</v>
      </c>
      <c r="X1275" s="17">
        <v>8.7187101529029795E-2</v>
      </c>
      <c r="Y1275" s="17">
        <v>0.10331175432413101</v>
      </c>
      <c r="Z1275" s="17">
        <v>0.104100435746269</v>
      </c>
      <c r="AA1275" s="17">
        <v>9.0160173986590694E-2</v>
      </c>
      <c r="AB1275" s="17">
        <v>0.174652387262724</v>
      </c>
      <c r="AC1275" s="17">
        <v>0.146447883330698</v>
      </c>
      <c r="AD1275" s="17">
        <v>0.2030594027049</v>
      </c>
      <c r="AE1275" s="17"/>
      <c r="AF1275" s="17">
        <v>0.13073522363025</v>
      </c>
      <c r="AG1275" s="17">
        <v>8.86070760982378E-2</v>
      </c>
      <c r="AH1275" s="17"/>
      <c r="AI1275" s="17">
        <v>0.15083158433464999</v>
      </c>
      <c r="AJ1275" s="17">
        <v>9.3000418685835307E-2</v>
      </c>
      <c r="AK1275" s="17"/>
      <c r="AL1275" s="17">
        <v>0.13137368608767799</v>
      </c>
      <c r="AM1275" s="17">
        <v>0.10782890346438399</v>
      </c>
      <c r="AN1275" s="17"/>
      <c r="AO1275" s="17">
        <v>0.140518943037168</v>
      </c>
      <c r="AP1275" s="17">
        <v>0.109792554172279</v>
      </c>
      <c r="AQ1275" s="17"/>
      <c r="AR1275" s="17">
        <v>0.12081407345641</v>
      </c>
      <c r="AS1275" s="17">
        <v>0.154247693393786</v>
      </c>
      <c r="AT1275" s="17">
        <v>7.4126776929988605E-2</v>
      </c>
      <c r="AU1275" s="17">
        <v>9.7867656691653801E-2</v>
      </c>
    </row>
    <row r="1276" spans="2:47" x14ac:dyDescent="0.3">
      <c r="B1276" t="s">
        <v>481</v>
      </c>
      <c r="C1276" s="17">
        <v>0.110739694637114</v>
      </c>
      <c r="D1276" s="17">
        <v>0.14414378077718301</v>
      </c>
      <c r="E1276" s="17">
        <v>7.8208033391637594E-2</v>
      </c>
      <c r="F1276" s="17"/>
      <c r="G1276" s="17">
        <v>8.7934619982714096E-2</v>
      </c>
      <c r="H1276" s="17">
        <v>0.105838836143115</v>
      </c>
      <c r="I1276" s="17">
        <v>9.9262622869186995E-2</v>
      </c>
      <c r="J1276" s="17">
        <v>0.10725266505775501</v>
      </c>
      <c r="K1276" s="17">
        <v>0.13292831213811701</v>
      </c>
      <c r="L1276" s="17">
        <v>0.12711125229036899</v>
      </c>
      <c r="M1276" s="17"/>
      <c r="N1276" s="17">
        <v>0.166752990968665</v>
      </c>
      <c r="O1276" s="17">
        <v>8.5589503500640804E-2</v>
      </c>
      <c r="P1276" s="17">
        <v>9.8504315179309507E-2</v>
      </c>
      <c r="Q1276" s="17">
        <v>8.6117029229548503E-2</v>
      </c>
      <c r="R1276" s="17"/>
      <c r="S1276" s="17">
        <v>0.124576742883534</v>
      </c>
      <c r="T1276" s="17">
        <v>0.12810045880266899</v>
      </c>
      <c r="U1276" s="17">
        <v>0.114004107262691</v>
      </c>
      <c r="V1276" s="17">
        <v>0.114794358467931</v>
      </c>
      <c r="W1276" s="17">
        <v>9.32247658986428E-2</v>
      </c>
      <c r="X1276" s="17">
        <v>8.1877256767163994E-2</v>
      </c>
      <c r="Y1276" s="17">
        <v>8.7303477604788002E-2</v>
      </c>
      <c r="Z1276" s="17">
        <v>0.17682083471759</v>
      </c>
      <c r="AA1276" s="17">
        <v>0.111297948910492</v>
      </c>
      <c r="AB1276" s="17">
        <v>0.123749038721813</v>
      </c>
      <c r="AC1276" s="17">
        <v>8.2110160509175897E-2</v>
      </c>
      <c r="AD1276" s="17">
        <v>5.88263013492972E-2</v>
      </c>
      <c r="AE1276" s="17"/>
      <c r="AF1276" s="17">
        <v>0.123970376673067</v>
      </c>
      <c r="AG1276" s="17">
        <v>9.3597148452869997E-2</v>
      </c>
      <c r="AH1276" s="17"/>
      <c r="AI1276" s="17">
        <v>0.120339439266499</v>
      </c>
      <c r="AJ1276" s="17">
        <v>0.105947835134951</v>
      </c>
      <c r="AK1276" s="17"/>
      <c r="AL1276" s="17">
        <v>0.11113566920951699</v>
      </c>
      <c r="AM1276" s="17">
        <v>0.11064799830861501</v>
      </c>
      <c r="AN1276" s="17"/>
      <c r="AO1276" s="17">
        <v>0.107565793206276</v>
      </c>
      <c r="AP1276" s="17">
        <v>0.11101633823677499</v>
      </c>
      <c r="AQ1276" s="17"/>
      <c r="AR1276" s="17">
        <v>0.140283862172846</v>
      </c>
      <c r="AS1276" s="17">
        <v>0.14775936796657901</v>
      </c>
      <c r="AT1276" s="17">
        <v>5.89774112138816E-2</v>
      </c>
      <c r="AU1276" s="17">
        <v>8.0587321158284694E-2</v>
      </c>
    </row>
    <row r="1277" spans="2:47" x14ac:dyDescent="0.3">
      <c r="B1277" t="s">
        <v>482</v>
      </c>
      <c r="C1277" s="17">
        <v>0.104771187494496</v>
      </c>
      <c r="D1277" s="17">
        <v>0.13146539124652701</v>
      </c>
      <c r="E1277" s="17">
        <v>7.9158203448438602E-2</v>
      </c>
      <c r="F1277" s="17"/>
      <c r="G1277" s="17">
        <v>0.109927091206038</v>
      </c>
      <c r="H1277" s="17">
        <v>0.120560972496408</v>
      </c>
      <c r="I1277" s="17">
        <v>9.4765364841306807E-2</v>
      </c>
      <c r="J1277" s="17">
        <v>9.8217475527321796E-2</v>
      </c>
      <c r="K1277" s="17">
        <v>0.115386632068707</v>
      </c>
      <c r="L1277" s="17">
        <v>9.4885589282951696E-2</v>
      </c>
      <c r="M1277" s="17"/>
      <c r="N1277" s="17">
        <v>9.07175613943942E-2</v>
      </c>
      <c r="O1277" s="17">
        <v>8.6501988080075601E-2</v>
      </c>
      <c r="P1277" s="17">
        <v>0.13578593852070101</v>
      </c>
      <c r="Q1277" s="17">
        <v>0.112274775346854</v>
      </c>
      <c r="R1277" s="17"/>
      <c r="S1277" s="17">
        <v>0.104747554376737</v>
      </c>
      <c r="T1277" s="17">
        <v>0.114336621358459</v>
      </c>
      <c r="U1277" s="17">
        <v>0.101722751714298</v>
      </c>
      <c r="V1277" s="17">
        <v>0.108022605267723</v>
      </c>
      <c r="W1277" s="17">
        <v>6.4716437534789104E-2</v>
      </c>
      <c r="X1277" s="17">
        <v>0.11211298440490899</v>
      </c>
      <c r="Y1277" s="17">
        <v>0.118130717277719</v>
      </c>
      <c r="Z1277" s="17">
        <v>0.100806222205406</v>
      </c>
      <c r="AA1277" s="17">
        <v>7.8037663319106595E-2</v>
      </c>
      <c r="AB1277" s="17">
        <v>0.122271057758305</v>
      </c>
      <c r="AC1277" s="17">
        <v>0.136636729834308</v>
      </c>
      <c r="AD1277" s="17">
        <v>9.5177269611188206E-2</v>
      </c>
      <c r="AE1277" s="17"/>
      <c r="AF1277" s="17">
        <v>0.10863224964658599</v>
      </c>
      <c r="AG1277" s="17">
        <v>0.100489150847503</v>
      </c>
      <c r="AH1277" s="17"/>
      <c r="AI1277" s="17">
        <v>0.12058408817355599</v>
      </c>
      <c r="AJ1277" s="17">
        <v>9.6877936027809905E-2</v>
      </c>
      <c r="AK1277" s="17"/>
      <c r="AL1277" s="17">
        <v>0.113219104102865</v>
      </c>
      <c r="AM1277" s="17">
        <v>0.102814892847206</v>
      </c>
      <c r="AN1277" s="17"/>
      <c r="AO1277" s="17">
        <v>9.6913361947322599E-2</v>
      </c>
      <c r="AP1277" s="17">
        <v>0.10545609129262799</v>
      </c>
      <c r="AQ1277" s="17"/>
      <c r="AR1277" s="17">
        <v>0.140833053448988</v>
      </c>
      <c r="AS1277" s="17">
        <v>0.112908230650435</v>
      </c>
      <c r="AT1277" s="17">
        <v>7.51728717529727E-2</v>
      </c>
      <c r="AU1277" s="17">
        <v>6.1808567009940203E-2</v>
      </c>
    </row>
    <row r="1278" spans="2:47" x14ac:dyDescent="0.3">
      <c r="B1278" t="s">
        <v>483</v>
      </c>
      <c r="C1278" s="17">
        <v>9.7989205900390897E-2</v>
      </c>
      <c r="D1278" s="17">
        <v>0.131272490405722</v>
      </c>
      <c r="E1278" s="17">
        <v>6.5526727983629698E-2</v>
      </c>
      <c r="F1278" s="17"/>
      <c r="G1278" s="17">
        <v>0.21958489185187399</v>
      </c>
      <c r="H1278" s="17">
        <v>0.18516055227603001</v>
      </c>
      <c r="I1278" s="17">
        <v>0.115064751688012</v>
      </c>
      <c r="J1278" s="17">
        <v>5.55627249472452E-2</v>
      </c>
      <c r="K1278" s="17">
        <v>1.9825920674826501E-2</v>
      </c>
      <c r="L1278" s="17">
        <v>1.9594139133294799E-2</v>
      </c>
      <c r="M1278" s="17"/>
      <c r="N1278" s="17">
        <v>0.122778674154344</v>
      </c>
      <c r="O1278" s="17">
        <v>8.9469149344156507E-2</v>
      </c>
      <c r="P1278" s="17">
        <v>0.12966320009297999</v>
      </c>
      <c r="Q1278" s="17">
        <v>5.2724888647590798E-2</v>
      </c>
      <c r="R1278" s="17"/>
      <c r="S1278" s="17">
        <v>0.20880706115481301</v>
      </c>
      <c r="T1278" s="17">
        <v>7.2393731206996006E-2</v>
      </c>
      <c r="U1278" s="17">
        <v>4.9811471300476397E-2</v>
      </c>
      <c r="V1278" s="17">
        <v>0.114797389087614</v>
      </c>
      <c r="W1278" s="17">
        <v>6.7831133493042803E-2</v>
      </c>
      <c r="X1278" s="17">
        <v>0.114830884299126</v>
      </c>
      <c r="Y1278" s="17">
        <v>6.4316556747210096E-2</v>
      </c>
      <c r="Z1278" s="17">
        <v>8.02269214637258E-2</v>
      </c>
      <c r="AA1278" s="17">
        <v>9.0335076380200899E-2</v>
      </c>
      <c r="AB1278" s="17">
        <v>8.4593923319739403E-2</v>
      </c>
      <c r="AC1278" s="17">
        <v>5.1479758137038201E-2</v>
      </c>
      <c r="AD1278" s="17">
        <v>4.9359679485218903E-2</v>
      </c>
      <c r="AE1278" s="17"/>
      <c r="AF1278" s="17">
        <v>9.2961292848245405E-2</v>
      </c>
      <c r="AG1278" s="17">
        <v>0.105465666720988</v>
      </c>
      <c r="AH1278" s="17"/>
      <c r="AI1278" s="17">
        <v>0.12816924675262301</v>
      </c>
      <c r="AJ1278" s="17">
        <v>8.2924376457871096E-2</v>
      </c>
      <c r="AK1278" s="17"/>
      <c r="AL1278" s="17">
        <v>0.10681825299570499</v>
      </c>
      <c r="AM1278" s="17">
        <v>9.5944652388092896E-2</v>
      </c>
      <c r="AN1278" s="17"/>
      <c r="AO1278" s="17">
        <v>0.112677766818</v>
      </c>
      <c r="AP1278" s="17">
        <v>9.6708921539130202E-2</v>
      </c>
      <c r="AQ1278" s="17"/>
      <c r="AR1278" s="17">
        <v>0.18078464306104899</v>
      </c>
      <c r="AS1278" s="17">
        <v>6.3054810919801099E-2</v>
      </c>
      <c r="AT1278" s="17">
        <v>5.5136893006689697E-2</v>
      </c>
      <c r="AU1278" s="17">
        <v>3.9401081599790201E-2</v>
      </c>
    </row>
    <row r="1279" spans="2:47" x14ac:dyDescent="0.3">
      <c r="B1279" t="s">
        <v>484</v>
      </c>
      <c r="C1279" s="17">
        <v>9.5801497901688001E-2</v>
      </c>
      <c r="D1279" s="17">
        <v>0.123021390459991</v>
      </c>
      <c r="E1279" s="17">
        <v>6.9248783595025204E-2</v>
      </c>
      <c r="F1279" s="17"/>
      <c r="G1279" s="17">
        <v>7.6239938514367903E-2</v>
      </c>
      <c r="H1279" s="17">
        <v>7.7235822165728801E-2</v>
      </c>
      <c r="I1279" s="17">
        <v>0.10792674207673</v>
      </c>
      <c r="J1279" s="17">
        <v>9.2661061074077206E-2</v>
      </c>
      <c r="K1279" s="17">
        <v>9.7992056411236095E-2</v>
      </c>
      <c r="L1279" s="17">
        <v>0.115031832868425</v>
      </c>
      <c r="M1279" s="17"/>
      <c r="N1279" s="17">
        <v>9.9445161323991796E-2</v>
      </c>
      <c r="O1279" s="17">
        <v>8.6464612334370597E-2</v>
      </c>
      <c r="P1279" s="17">
        <v>0.10513633125628299</v>
      </c>
      <c r="Q1279" s="17">
        <v>9.3977324192468306E-2</v>
      </c>
      <c r="R1279" s="17"/>
      <c r="S1279" s="17">
        <v>8.1016995275055306E-2</v>
      </c>
      <c r="T1279" s="17">
        <v>6.6576399202026307E-2</v>
      </c>
      <c r="U1279" s="17">
        <v>8.8079711902820407E-2</v>
      </c>
      <c r="V1279" s="17">
        <v>8.0234136404724599E-2</v>
      </c>
      <c r="W1279" s="17">
        <v>9.7994548250161698E-2</v>
      </c>
      <c r="X1279" s="17">
        <v>8.3169031621398798E-2</v>
      </c>
      <c r="Y1279" s="17">
        <v>0.16248442925239101</v>
      </c>
      <c r="Z1279" s="17">
        <v>5.0865557687518499E-2</v>
      </c>
      <c r="AA1279" s="17">
        <v>0.11609289961628901</v>
      </c>
      <c r="AB1279" s="17">
        <v>9.5555692568220094E-2</v>
      </c>
      <c r="AC1279" s="17">
        <v>0.170062538647865</v>
      </c>
      <c r="AD1279" s="17">
        <v>7.5962637540682998E-2</v>
      </c>
      <c r="AE1279" s="17"/>
      <c r="AF1279" s="17">
        <v>0.101788468472885</v>
      </c>
      <c r="AG1279" s="17">
        <v>8.8164770282631894E-2</v>
      </c>
      <c r="AH1279" s="17"/>
      <c r="AI1279" s="17">
        <v>0.10784007936475901</v>
      </c>
      <c r="AJ1279" s="17">
        <v>8.9792255655826894E-2</v>
      </c>
      <c r="AK1279" s="17"/>
      <c r="AL1279" s="17">
        <v>0.11184736685086299</v>
      </c>
      <c r="AM1279" s="17">
        <v>9.2085735898864304E-2</v>
      </c>
      <c r="AN1279" s="17"/>
      <c r="AO1279" s="17">
        <v>0.11806959359899399</v>
      </c>
      <c r="AP1279" s="17">
        <v>9.3860566122446198E-2</v>
      </c>
      <c r="AQ1279" s="17"/>
      <c r="AR1279" s="17">
        <v>0.117433001665847</v>
      </c>
      <c r="AS1279" s="17">
        <v>0.120348532511697</v>
      </c>
      <c r="AT1279" s="17">
        <v>6.5199687354063798E-2</v>
      </c>
      <c r="AU1279" s="17">
        <v>6.2924823471834299E-2</v>
      </c>
    </row>
    <row r="1280" spans="2:47" x14ac:dyDescent="0.3">
      <c r="B1280" t="s">
        <v>485</v>
      </c>
      <c r="C1280" s="17">
        <v>9.2002033680261303E-2</v>
      </c>
      <c r="D1280" s="17">
        <v>0.13588064291264701</v>
      </c>
      <c r="E1280" s="17">
        <v>4.9595368938440701E-2</v>
      </c>
      <c r="F1280" s="17"/>
      <c r="G1280" s="17">
        <v>8.9912651974440802E-2</v>
      </c>
      <c r="H1280" s="17">
        <v>8.4015620349622094E-2</v>
      </c>
      <c r="I1280" s="17">
        <v>9.4509939182252506E-2</v>
      </c>
      <c r="J1280" s="17">
        <v>8.2274523593576801E-2</v>
      </c>
      <c r="K1280" s="17">
        <v>0.11295686843628901</v>
      </c>
      <c r="L1280" s="17">
        <v>9.1687377624601496E-2</v>
      </c>
      <c r="M1280" s="17"/>
      <c r="N1280" s="17">
        <v>9.9897788535563803E-2</v>
      </c>
      <c r="O1280" s="17">
        <v>7.5894179197665806E-2</v>
      </c>
      <c r="P1280" s="17">
        <v>9.4606631341716499E-2</v>
      </c>
      <c r="Q1280" s="17">
        <v>9.8317009088553606E-2</v>
      </c>
      <c r="R1280" s="17"/>
      <c r="S1280" s="17">
        <v>7.4172048071028202E-2</v>
      </c>
      <c r="T1280" s="17">
        <v>0.105837455626468</v>
      </c>
      <c r="U1280" s="17">
        <v>0.11774939809502701</v>
      </c>
      <c r="V1280" s="17">
        <v>9.4329795672279795E-2</v>
      </c>
      <c r="W1280" s="17">
        <v>9.8279227292476706E-2</v>
      </c>
      <c r="X1280" s="17">
        <v>9.63749563490887E-2</v>
      </c>
      <c r="Y1280" s="17">
        <v>9.5693127078889301E-2</v>
      </c>
      <c r="Z1280" s="17">
        <v>0.112746522212837</v>
      </c>
      <c r="AA1280" s="17">
        <v>7.7861257933450501E-2</v>
      </c>
      <c r="AB1280" s="17">
        <v>6.1660778770239601E-2</v>
      </c>
      <c r="AC1280" s="17">
        <v>8.5543856002717203E-2</v>
      </c>
      <c r="AD1280" s="17">
        <v>0.12775024232874499</v>
      </c>
      <c r="AE1280" s="17"/>
      <c r="AF1280" s="17">
        <v>9.5950353249866005E-2</v>
      </c>
      <c r="AG1280" s="17">
        <v>8.7500518598926602E-2</v>
      </c>
      <c r="AH1280" s="17"/>
      <c r="AI1280" s="17">
        <v>9.6536561336598506E-2</v>
      </c>
      <c r="AJ1280" s="17">
        <v>8.9738554777778104E-2</v>
      </c>
      <c r="AK1280" s="17"/>
      <c r="AL1280" s="17">
        <v>7.9777820588123396E-2</v>
      </c>
      <c r="AM1280" s="17">
        <v>9.4832810041831903E-2</v>
      </c>
      <c r="AN1280" s="17"/>
      <c r="AO1280" s="17">
        <v>7.8017505413346996E-2</v>
      </c>
      <c r="AP1280" s="17">
        <v>9.3220953146924204E-2</v>
      </c>
      <c r="AQ1280" s="17"/>
      <c r="AR1280" s="17">
        <v>0.113872045743468</v>
      </c>
      <c r="AS1280" s="17">
        <v>9.7090280666542406E-2</v>
      </c>
      <c r="AT1280" s="17">
        <v>7.1237443430292494E-2</v>
      </c>
      <c r="AU1280" s="17">
        <v>7.1547417493736706E-2</v>
      </c>
    </row>
    <row r="1281" spans="2:47" x14ac:dyDescent="0.3">
      <c r="B1281" t="s">
        <v>486</v>
      </c>
      <c r="C1281" s="17">
        <v>8.8286358233530801E-2</v>
      </c>
      <c r="D1281" s="17">
        <v>0.13424149726719101</v>
      </c>
      <c r="E1281" s="17">
        <v>4.38421086273037E-2</v>
      </c>
      <c r="F1281" s="17"/>
      <c r="G1281" s="17">
        <v>9.7171397640785404E-2</v>
      </c>
      <c r="H1281" s="17">
        <v>0.122922690169065</v>
      </c>
      <c r="I1281" s="17">
        <v>0.101541273730943</v>
      </c>
      <c r="J1281" s="17">
        <v>9.5169347346325095E-2</v>
      </c>
      <c r="K1281" s="17">
        <v>8.1453033707245798E-2</v>
      </c>
      <c r="L1281" s="17">
        <v>4.2517518506694302E-2</v>
      </c>
      <c r="M1281" s="17"/>
      <c r="N1281" s="17">
        <v>0.13634742267649</v>
      </c>
      <c r="O1281" s="17">
        <v>7.6598536387448304E-2</v>
      </c>
      <c r="P1281" s="17">
        <v>7.69176659921256E-2</v>
      </c>
      <c r="Q1281" s="17">
        <v>5.8114427154815303E-2</v>
      </c>
      <c r="R1281" s="17"/>
      <c r="S1281" s="17">
        <v>0.10864017773291799</v>
      </c>
      <c r="T1281" s="17">
        <v>8.7674521651821394E-2</v>
      </c>
      <c r="U1281" s="17">
        <v>9.1434913157275297E-2</v>
      </c>
      <c r="V1281" s="17">
        <v>9.60246230330251E-2</v>
      </c>
      <c r="W1281" s="17">
        <v>6.5981922375694002E-2</v>
      </c>
      <c r="X1281" s="17">
        <v>0.104420354908472</v>
      </c>
      <c r="Y1281" s="17">
        <v>5.7155976611873098E-2</v>
      </c>
      <c r="Z1281" s="17">
        <v>8.6007101091134394E-2</v>
      </c>
      <c r="AA1281" s="17">
        <v>0.10055509024001</v>
      </c>
      <c r="AB1281" s="17">
        <v>6.1797104826675497E-2</v>
      </c>
      <c r="AC1281" s="17">
        <v>0.102871960918223</v>
      </c>
      <c r="AD1281" s="17">
        <v>6.4355935039356396E-2</v>
      </c>
      <c r="AE1281" s="17"/>
      <c r="AF1281" s="17">
        <v>9.2141682537719205E-2</v>
      </c>
      <c r="AG1281" s="17">
        <v>8.3878313050592901E-2</v>
      </c>
      <c r="AH1281" s="17"/>
      <c r="AI1281" s="17">
        <v>0.110446656858596</v>
      </c>
      <c r="AJ1281" s="17">
        <v>7.7224705904547303E-2</v>
      </c>
      <c r="AK1281" s="17"/>
      <c r="AL1281" s="17">
        <v>0.11303798176464901</v>
      </c>
      <c r="AM1281" s="17">
        <v>8.2554593720406397E-2</v>
      </c>
      <c r="AN1281" s="17"/>
      <c r="AO1281" s="17">
        <v>0.111719345697135</v>
      </c>
      <c r="AP1281" s="17">
        <v>8.6243892157000193E-2</v>
      </c>
      <c r="AQ1281" s="17"/>
      <c r="AR1281" s="17">
        <v>0.11890049500918901</v>
      </c>
      <c r="AS1281" s="17">
        <v>8.4918826151039101E-2</v>
      </c>
      <c r="AT1281" s="17">
        <v>6.2542913047488699E-2</v>
      </c>
      <c r="AU1281" s="17">
        <v>7.0799117989109206E-2</v>
      </c>
    </row>
    <row r="1282" spans="2:47" x14ac:dyDescent="0.3">
      <c r="B1282" t="s">
        <v>487</v>
      </c>
      <c r="C1282" s="17">
        <v>4.0425745179913798E-2</v>
      </c>
      <c r="D1282" s="17">
        <v>4.2697633209548197E-2</v>
      </c>
      <c r="E1282" s="17">
        <v>3.8365804302761403E-2</v>
      </c>
      <c r="F1282" s="17"/>
      <c r="G1282" s="17">
        <v>7.5040211788397704E-2</v>
      </c>
      <c r="H1282" s="17">
        <v>7.8043016895670003E-2</v>
      </c>
      <c r="I1282" s="17">
        <v>4.7484335725168497E-2</v>
      </c>
      <c r="J1282" s="17">
        <v>2.5137151641339599E-2</v>
      </c>
      <c r="K1282" s="17">
        <v>1.27346418255586E-2</v>
      </c>
      <c r="L1282" s="17">
        <v>1.21735701755916E-2</v>
      </c>
      <c r="M1282" s="17"/>
      <c r="N1282" s="17">
        <v>6.0536332339827498E-2</v>
      </c>
      <c r="O1282" s="17">
        <v>3.5641423510254601E-2</v>
      </c>
      <c r="P1282" s="17">
        <v>2.9276274919957899E-2</v>
      </c>
      <c r="Q1282" s="17">
        <v>3.3154676649942198E-2</v>
      </c>
      <c r="R1282" s="17"/>
      <c r="S1282" s="17">
        <v>9.2809750635435104E-2</v>
      </c>
      <c r="T1282" s="17">
        <v>3.5222184035540997E-2</v>
      </c>
      <c r="U1282" s="17">
        <v>4.5326236761029301E-2</v>
      </c>
      <c r="V1282" s="17">
        <v>3.5174908024523097E-2</v>
      </c>
      <c r="W1282" s="17">
        <v>4.0056481388558302E-2</v>
      </c>
      <c r="X1282" s="17">
        <v>8.0236653828722106E-3</v>
      </c>
      <c r="Y1282" s="17">
        <v>1.5617824771476E-2</v>
      </c>
      <c r="Z1282" s="17">
        <v>2.8341016305340101E-2</v>
      </c>
      <c r="AA1282" s="17">
        <v>3.9399063721483801E-2</v>
      </c>
      <c r="AB1282" s="17">
        <v>3.7520781379995302E-2</v>
      </c>
      <c r="AC1282" s="17">
        <v>2.8503169829641802E-2</v>
      </c>
      <c r="AD1282" s="17">
        <v>3.3926882499394302E-2</v>
      </c>
      <c r="AE1282" s="17"/>
      <c r="AF1282" s="17">
        <v>4.2917050734190498E-2</v>
      </c>
      <c r="AG1282" s="17">
        <v>3.7442503410389398E-2</v>
      </c>
      <c r="AH1282" s="17"/>
      <c r="AI1282" s="17">
        <v>4.8439853188874803E-2</v>
      </c>
      <c r="AJ1282" s="17">
        <v>3.6425380472653902E-2</v>
      </c>
      <c r="AK1282" s="17"/>
      <c r="AL1282" s="17">
        <v>5.3443162915252203E-2</v>
      </c>
      <c r="AM1282" s="17">
        <v>3.7411285424006298E-2</v>
      </c>
      <c r="AN1282" s="17"/>
      <c r="AO1282" s="17">
        <v>6.7235099355236902E-2</v>
      </c>
      <c r="AP1282" s="17">
        <v>3.8088988224709498E-2</v>
      </c>
      <c r="AQ1282" s="17"/>
      <c r="AR1282" s="17">
        <v>7.7306433139444297E-2</v>
      </c>
      <c r="AS1282" s="17">
        <v>3.2573757580477501E-2</v>
      </c>
      <c r="AT1282" s="17">
        <v>1.33427497823551E-2</v>
      </c>
      <c r="AU1282" s="17">
        <v>1.7707216047810798E-2</v>
      </c>
    </row>
    <row r="1283" spans="2:47" x14ac:dyDescent="0.3">
      <c r="B1283" t="s">
        <v>488</v>
      </c>
      <c r="C1283" s="17">
        <v>4.0412176167929401E-2</v>
      </c>
      <c r="D1283" s="17">
        <v>4.4552209074007497E-2</v>
      </c>
      <c r="E1283" s="17">
        <v>3.59011346449273E-2</v>
      </c>
      <c r="F1283" s="17"/>
      <c r="G1283" s="17">
        <v>4.2820314386901301E-2</v>
      </c>
      <c r="H1283" s="17">
        <v>2.3553792339636701E-2</v>
      </c>
      <c r="I1283" s="17">
        <v>2.3497307343458999E-2</v>
      </c>
      <c r="J1283" s="17">
        <v>3.13233814146558E-2</v>
      </c>
      <c r="K1283" s="17">
        <v>5.4028442945565198E-2</v>
      </c>
      <c r="L1283" s="17">
        <v>6.4505120223492696E-2</v>
      </c>
      <c r="M1283" s="17"/>
      <c r="N1283" s="17">
        <v>4.9002638543484099E-2</v>
      </c>
      <c r="O1283" s="17">
        <v>3.8662183487736201E-2</v>
      </c>
      <c r="P1283" s="17">
        <v>3.0054611537344601E-2</v>
      </c>
      <c r="Q1283" s="17">
        <v>4.1733209711805601E-2</v>
      </c>
      <c r="R1283" s="17"/>
      <c r="S1283" s="17">
        <v>2.4971855207242901E-2</v>
      </c>
      <c r="T1283" s="17">
        <v>5.6097959861019099E-2</v>
      </c>
      <c r="U1283" s="17">
        <v>3.7928351380361401E-2</v>
      </c>
      <c r="V1283" s="17">
        <v>5.12140832708163E-2</v>
      </c>
      <c r="W1283" s="17">
        <v>3.9361821499133698E-2</v>
      </c>
      <c r="X1283" s="17">
        <v>3.6759812049055401E-2</v>
      </c>
      <c r="Y1283" s="17">
        <v>3.6407390342625197E-2</v>
      </c>
      <c r="Z1283" s="17">
        <v>2.3044983140977401E-2</v>
      </c>
      <c r="AA1283" s="17">
        <v>4.5081918679649398E-2</v>
      </c>
      <c r="AB1283" s="17">
        <v>3.4904291615194899E-2</v>
      </c>
      <c r="AC1283" s="17">
        <v>3.3243451217392701E-2</v>
      </c>
      <c r="AD1283" s="17">
        <v>7.7165484934915499E-2</v>
      </c>
      <c r="AE1283" s="17"/>
      <c r="AF1283" s="17">
        <v>4.1169615645978097E-2</v>
      </c>
      <c r="AG1283" s="17">
        <v>3.9733137782210597E-2</v>
      </c>
      <c r="AH1283" s="17"/>
      <c r="AI1283" s="17">
        <v>3.1391387729232598E-2</v>
      </c>
      <c r="AJ1283" s="17">
        <v>4.4915040823792503E-2</v>
      </c>
      <c r="AK1283" s="17"/>
      <c r="AL1283" s="17">
        <v>3.5059008539364701E-2</v>
      </c>
      <c r="AM1283" s="17">
        <v>4.1651815911465301E-2</v>
      </c>
      <c r="AN1283" s="17"/>
      <c r="AO1283" s="17">
        <v>4.4514414369615597E-2</v>
      </c>
      <c r="AP1283" s="17">
        <v>4.0054616877727697E-2</v>
      </c>
      <c r="AQ1283" s="17"/>
      <c r="AR1283" s="17">
        <v>4.4129106643946703E-2</v>
      </c>
      <c r="AS1283" s="17">
        <v>6.2428945440472498E-2</v>
      </c>
      <c r="AT1283" s="17">
        <v>2.29503511350026E-2</v>
      </c>
      <c r="AU1283" s="17">
        <v>2.95319557111531E-2</v>
      </c>
    </row>
    <row r="1284" spans="2:47" x14ac:dyDescent="0.3">
      <c r="B1284" t="s">
        <v>489</v>
      </c>
      <c r="C1284" s="17">
        <v>2.5860542022251101E-2</v>
      </c>
      <c r="D1284" s="17">
        <v>2.3147585994247401E-2</v>
      </c>
      <c r="E1284" s="17">
        <v>2.8602568789969501E-2</v>
      </c>
      <c r="F1284" s="17"/>
      <c r="G1284" s="17">
        <v>4.52111061885207E-2</v>
      </c>
      <c r="H1284" s="17">
        <v>2.66375839324869E-2</v>
      </c>
      <c r="I1284" s="17">
        <v>2.4073718317241199E-2</v>
      </c>
      <c r="J1284" s="17">
        <v>1.9405776505286101E-2</v>
      </c>
      <c r="K1284" s="17">
        <v>2.5994457437140898E-2</v>
      </c>
      <c r="L1284" s="17">
        <v>1.9021906904800299E-2</v>
      </c>
      <c r="M1284" s="17"/>
      <c r="N1284" s="17">
        <v>3.2102168959088503E-2</v>
      </c>
      <c r="O1284" s="17">
        <v>2.3639267698052201E-2</v>
      </c>
      <c r="P1284" s="17">
        <v>2.9786842253441199E-2</v>
      </c>
      <c r="Q1284" s="17">
        <v>1.6592210457794201E-2</v>
      </c>
      <c r="R1284" s="17"/>
      <c r="S1284" s="17">
        <v>2.82041831740764E-2</v>
      </c>
      <c r="T1284" s="17">
        <v>3.5285688825600903E-2</v>
      </c>
      <c r="U1284" s="17">
        <v>1.41502481487854E-2</v>
      </c>
      <c r="V1284" s="17">
        <v>3.0047457114562099E-2</v>
      </c>
      <c r="W1284" s="17">
        <v>3.1204273009065499E-2</v>
      </c>
      <c r="X1284" s="17">
        <v>2.1185386600383299E-2</v>
      </c>
      <c r="Y1284" s="17">
        <v>1.7137300546654799E-2</v>
      </c>
      <c r="Z1284" s="17">
        <v>3.0395195528112401E-2</v>
      </c>
      <c r="AA1284" s="17">
        <v>3.5657788386181999E-2</v>
      </c>
      <c r="AB1284" s="17">
        <v>2.27858737492945E-2</v>
      </c>
      <c r="AC1284" s="17">
        <v>1.2544539142874799E-2</v>
      </c>
      <c r="AD1284" s="17">
        <v>7.1259575676017499E-3</v>
      </c>
      <c r="AE1284" s="17"/>
      <c r="AF1284" s="17">
        <v>2.8824391507257002E-2</v>
      </c>
      <c r="AG1284" s="17">
        <v>2.1674575810468302E-2</v>
      </c>
      <c r="AH1284" s="17"/>
      <c r="AI1284" s="17">
        <v>3.0077346418962699E-2</v>
      </c>
      <c r="AJ1284" s="17">
        <v>2.3755659549097401E-2</v>
      </c>
      <c r="AK1284" s="17"/>
      <c r="AL1284" s="17">
        <v>3.0602998667743998E-2</v>
      </c>
      <c r="AM1284" s="17">
        <v>2.47623253872295E-2</v>
      </c>
      <c r="AN1284" s="17"/>
      <c r="AO1284" s="17">
        <v>3.4018746850327498E-2</v>
      </c>
      <c r="AP1284" s="17">
        <v>2.5149456564939499E-2</v>
      </c>
      <c r="AQ1284" s="17"/>
      <c r="AR1284" s="17">
        <v>3.5721210973359903E-2</v>
      </c>
      <c r="AS1284" s="17">
        <v>2.7723476677336899E-2</v>
      </c>
      <c r="AT1284" s="17">
        <v>1.6020352766779201E-2</v>
      </c>
      <c r="AU1284" s="17">
        <v>1.8376815265012E-2</v>
      </c>
    </row>
    <row r="1285" spans="2:47" x14ac:dyDescent="0.3">
      <c r="B1285" t="s">
        <v>490</v>
      </c>
      <c r="C1285" s="17">
        <v>2.6379601466707401E-2</v>
      </c>
      <c r="D1285" s="17">
        <v>2.5773972783299699E-2</v>
      </c>
      <c r="E1285" s="17">
        <v>2.7070151112081099E-2</v>
      </c>
      <c r="F1285" s="17"/>
      <c r="G1285" s="17">
        <v>2.7317386681599099E-2</v>
      </c>
      <c r="H1285" s="17">
        <v>1.18257996364707E-2</v>
      </c>
      <c r="I1285" s="17">
        <v>2.1540668373833002E-2</v>
      </c>
      <c r="J1285" s="17">
        <v>2.2335356814983099E-2</v>
      </c>
      <c r="K1285" s="17">
        <v>1.9790245948902201E-2</v>
      </c>
      <c r="L1285" s="17">
        <v>4.9190851347421599E-2</v>
      </c>
      <c r="M1285" s="17"/>
      <c r="N1285" s="17">
        <v>2.5371983152586298E-2</v>
      </c>
      <c r="O1285" s="17">
        <v>3.02580225440808E-2</v>
      </c>
      <c r="P1285" s="17">
        <v>2.4779134875826701E-2</v>
      </c>
      <c r="Q1285" s="17">
        <v>2.34497609192337E-2</v>
      </c>
      <c r="R1285" s="17"/>
      <c r="S1285" s="17">
        <v>2.6241463337125799E-2</v>
      </c>
      <c r="T1285" s="17">
        <v>3.5340982377850098E-2</v>
      </c>
      <c r="U1285" s="17">
        <v>4.1432450777934497E-2</v>
      </c>
      <c r="V1285" s="17">
        <v>2.1801334140975501E-2</v>
      </c>
      <c r="W1285" s="17">
        <v>2.7792874543993901E-2</v>
      </c>
      <c r="X1285" s="17">
        <v>2.2927208543768899E-2</v>
      </c>
      <c r="Y1285" s="17">
        <v>2.4307188655044901E-2</v>
      </c>
      <c r="Z1285" s="17">
        <v>1.2933907841392501E-2</v>
      </c>
      <c r="AA1285" s="17">
        <v>2.09086658928909E-2</v>
      </c>
      <c r="AB1285" s="17">
        <v>2.8667662472995702E-2</v>
      </c>
      <c r="AC1285" s="17">
        <v>1.02659782533063E-2</v>
      </c>
      <c r="AD1285" s="17">
        <v>3.2234020702275802E-2</v>
      </c>
      <c r="AE1285" s="17"/>
      <c r="AF1285" s="17">
        <v>2.26268114558104E-2</v>
      </c>
      <c r="AG1285" s="17">
        <v>3.06382775612359E-2</v>
      </c>
      <c r="AH1285" s="17"/>
      <c r="AI1285" s="17">
        <v>2.33482498196186E-2</v>
      </c>
      <c r="AJ1285" s="17">
        <v>2.7892747050813401E-2</v>
      </c>
      <c r="AK1285" s="17"/>
      <c r="AL1285" s="17">
        <v>2.49579303557565E-2</v>
      </c>
      <c r="AM1285" s="17">
        <v>2.67088196294205E-2</v>
      </c>
      <c r="AN1285" s="17"/>
      <c r="AO1285" s="17">
        <v>4.3489189288292297E-2</v>
      </c>
      <c r="AP1285" s="17">
        <v>2.4888295556042501E-2</v>
      </c>
      <c r="AQ1285" s="17"/>
      <c r="AR1285" s="17">
        <v>2.5835549439290801E-2</v>
      </c>
      <c r="AS1285" s="17">
        <v>3.67062729812637E-2</v>
      </c>
      <c r="AT1285" s="17">
        <v>2.1024516404506099E-2</v>
      </c>
      <c r="AU1285" s="17">
        <v>2.11167235960616E-2</v>
      </c>
    </row>
    <row r="1286" spans="2:47" x14ac:dyDescent="0.3">
      <c r="B1286" t="s">
        <v>128</v>
      </c>
      <c r="C1286" s="17">
        <v>0.19443286843768301</v>
      </c>
      <c r="D1286" s="17">
        <v>0.10010885990222899</v>
      </c>
      <c r="E1286" s="17">
        <v>0.28524289699877597</v>
      </c>
      <c r="F1286" s="17"/>
      <c r="G1286" s="17">
        <v>0.13309780082442499</v>
      </c>
      <c r="H1286" s="17">
        <v>0.15654015825654399</v>
      </c>
      <c r="I1286" s="17">
        <v>0.18584525539513599</v>
      </c>
      <c r="J1286" s="17">
        <v>0.225334380653745</v>
      </c>
      <c r="K1286" s="17">
        <v>0.22788294030912701</v>
      </c>
      <c r="L1286" s="17">
        <v>0.22532463248321699</v>
      </c>
      <c r="M1286" s="17"/>
      <c r="N1286" s="17">
        <v>0.13771488014243199</v>
      </c>
      <c r="O1286" s="17">
        <v>0.20590561000170701</v>
      </c>
      <c r="P1286" s="17">
        <v>0.18505101418915601</v>
      </c>
      <c r="Q1286" s="17">
        <v>0.250678901956433</v>
      </c>
      <c r="R1286" s="17"/>
      <c r="S1286" s="17">
        <v>0.15022713337193</v>
      </c>
      <c r="T1286" s="17">
        <v>0.22813595279545701</v>
      </c>
      <c r="U1286" s="17">
        <v>0.21928031049108501</v>
      </c>
      <c r="V1286" s="17">
        <v>0.19487747338744901</v>
      </c>
      <c r="W1286" s="17">
        <v>0.220554008228213</v>
      </c>
      <c r="X1286" s="17">
        <v>0.137456776416224</v>
      </c>
      <c r="Y1286" s="17">
        <v>0.193847591899135</v>
      </c>
      <c r="Z1286" s="17">
        <v>0.17522093136718001</v>
      </c>
      <c r="AA1286" s="17">
        <v>0.244812654132012</v>
      </c>
      <c r="AB1286" s="17">
        <v>0.198424797269173</v>
      </c>
      <c r="AC1286" s="17">
        <v>0.161021642574603</v>
      </c>
      <c r="AD1286" s="17">
        <v>0.18310210790673301</v>
      </c>
      <c r="AE1286" s="17"/>
      <c r="AF1286" s="17">
        <v>0.18052924683964</v>
      </c>
      <c r="AG1286" s="17">
        <v>0.213443559803845</v>
      </c>
      <c r="AH1286" s="17"/>
      <c r="AI1286" s="17">
        <v>0.13043800243767401</v>
      </c>
      <c r="AJ1286" s="17">
        <v>0.226376885551754</v>
      </c>
      <c r="AK1286" s="17"/>
      <c r="AL1286" s="17">
        <v>0.15119124827805799</v>
      </c>
      <c r="AM1286" s="17">
        <v>0.204446384666602</v>
      </c>
      <c r="AN1286" s="17"/>
      <c r="AO1286" s="17">
        <v>0.12891434636777699</v>
      </c>
      <c r="AP1286" s="17">
        <v>0.20014359392328601</v>
      </c>
      <c r="AQ1286" s="17"/>
      <c r="AR1286" s="17">
        <v>8.9334155314993696E-2</v>
      </c>
      <c r="AS1286" s="17">
        <v>0.14475116323941101</v>
      </c>
      <c r="AT1286" s="17">
        <v>0.29095985579740702</v>
      </c>
      <c r="AU1286" s="17">
        <v>0.342983248472571</v>
      </c>
    </row>
    <row r="1287" spans="2:47" x14ac:dyDescent="0.3">
      <c r="B1287" t="s">
        <v>491</v>
      </c>
      <c r="C1287" s="17">
        <v>6.76923099148268E-3</v>
      </c>
      <c r="D1287" s="17">
        <v>7.2508829853858399E-3</v>
      </c>
      <c r="E1287" s="17">
        <v>6.32565715817765E-3</v>
      </c>
      <c r="F1287" s="17"/>
      <c r="G1287" s="17">
        <v>1.36546296845822E-2</v>
      </c>
      <c r="H1287" s="17">
        <v>1.2548400587103201E-2</v>
      </c>
      <c r="I1287" s="17">
        <v>8.5335022419745707E-3</v>
      </c>
      <c r="J1287" s="17">
        <v>4.0071099049334398E-3</v>
      </c>
      <c r="K1287" s="17">
        <v>3.0133258640675799E-3</v>
      </c>
      <c r="L1287" s="17">
        <v>8.4067717981476102E-4</v>
      </c>
      <c r="M1287" s="17"/>
      <c r="N1287" s="17">
        <v>2.9070080996694099E-3</v>
      </c>
      <c r="O1287" s="17">
        <v>2.3515003057374799E-3</v>
      </c>
      <c r="P1287" s="17">
        <v>1.5810093468532401E-2</v>
      </c>
      <c r="Q1287" s="17">
        <v>7.6814280115276197E-3</v>
      </c>
      <c r="R1287" s="17"/>
      <c r="S1287" s="17">
        <v>4.0093418571300297E-3</v>
      </c>
      <c r="T1287" s="17">
        <v>4.1389329095908303E-3</v>
      </c>
      <c r="U1287" s="17">
        <v>5.4861567388933101E-3</v>
      </c>
      <c r="V1287" s="17">
        <v>1.25025093003644E-2</v>
      </c>
      <c r="W1287" s="17">
        <v>5.9608205134739E-3</v>
      </c>
      <c r="X1287" s="17">
        <v>2.6602718250349201E-2</v>
      </c>
      <c r="Y1287" s="17">
        <v>7.8584127560236503E-3</v>
      </c>
      <c r="Z1287" s="17">
        <v>1.11933579893864E-2</v>
      </c>
      <c r="AA1287" s="17">
        <v>1.9941984934766701E-3</v>
      </c>
      <c r="AB1287" s="17">
        <v>0</v>
      </c>
      <c r="AC1287" s="17">
        <v>0</v>
      </c>
      <c r="AD1287" s="17">
        <v>0</v>
      </c>
      <c r="AE1287" s="17"/>
      <c r="AF1287" s="17">
        <v>4.9315277706845802E-3</v>
      </c>
      <c r="AG1287" s="17">
        <v>8.1164341677931792E-3</v>
      </c>
      <c r="AH1287" s="17"/>
      <c r="AI1287" s="17">
        <v>6.3179669471369101E-3</v>
      </c>
      <c r="AJ1287" s="17">
        <v>6.9944863479911804E-3</v>
      </c>
      <c r="AK1287" s="17"/>
      <c r="AL1287" s="17">
        <v>4.44500735756298E-3</v>
      </c>
      <c r="AM1287" s="17">
        <v>7.3074543742324E-3</v>
      </c>
      <c r="AN1287" s="17"/>
      <c r="AO1287" s="17">
        <v>4.1612780987302402E-3</v>
      </c>
      <c r="AP1287" s="17">
        <v>6.9965453841058997E-3</v>
      </c>
      <c r="AQ1287" s="17"/>
      <c r="AR1287" s="17">
        <v>5.1125912477519497E-3</v>
      </c>
      <c r="AS1287" s="17">
        <v>5.5182665776759296E-3</v>
      </c>
      <c r="AT1287" s="17">
        <v>7.8606415562894397E-3</v>
      </c>
      <c r="AU1287" s="17">
        <v>1.08129946989845E-2</v>
      </c>
    </row>
    <row r="1288" spans="2:47" x14ac:dyDescent="0.3">
      <c r="C1288" s="17"/>
      <c r="D1288" s="17"/>
      <c r="E1288" s="17"/>
      <c r="F1288" s="17"/>
      <c r="G1288" s="17"/>
      <c r="H1288" s="17"/>
      <c r="I1288" s="17"/>
      <c r="J1288" s="17"/>
      <c r="K1288" s="17"/>
      <c r="L1288" s="17"/>
      <c r="M1288" s="17"/>
      <c r="N1288" s="17"/>
      <c r="O1288" s="17"/>
      <c r="P1288" s="17"/>
      <c r="Q1288" s="17"/>
      <c r="R1288" s="17"/>
      <c r="S1288" s="17"/>
      <c r="T1288" s="17"/>
      <c r="U1288" s="17"/>
      <c r="V1288" s="17"/>
      <c r="W1288" s="17"/>
      <c r="X1288" s="17"/>
      <c r="Y1288" s="17"/>
      <c r="Z1288" s="17"/>
      <c r="AA1288" s="17"/>
      <c r="AB1288" s="17"/>
      <c r="AC1288" s="17"/>
      <c r="AD1288" s="17"/>
      <c r="AE1288" s="17"/>
      <c r="AF1288" s="17"/>
      <c r="AG1288" s="17"/>
      <c r="AH1288" s="17"/>
      <c r="AI1288" s="17"/>
      <c r="AJ1288" s="17"/>
      <c r="AK1288" s="17"/>
      <c r="AL1288" s="17"/>
      <c r="AM1288" s="17"/>
      <c r="AN1288" s="17"/>
      <c r="AO1288" s="17"/>
      <c r="AP1288" s="17"/>
      <c r="AQ1288" s="17"/>
      <c r="AR1288" s="17"/>
      <c r="AS1288" s="17"/>
      <c r="AT1288" s="17"/>
      <c r="AU1288" s="17"/>
    </row>
    <row r="1289" spans="2:47" x14ac:dyDescent="0.3">
      <c r="B1289" s="6" t="s">
        <v>495</v>
      </c>
      <c r="C1289" s="17"/>
      <c r="D1289" s="17"/>
      <c r="E1289" s="17"/>
      <c r="F1289" s="17"/>
      <c r="G1289" s="17"/>
      <c r="H1289" s="17"/>
      <c r="I1289" s="17"/>
      <c r="J1289" s="17"/>
      <c r="K1289" s="17"/>
      <c r="L1289" s="17"/>
      <c r="M1289" s="17"/>
      <c r="N1289" s="17"/>
      <c r="O1289" s="17"/>
      <c r="P1289" s="17"/>
      <c r="Q1289" s="17"/>
      <c r="R1289" s="17"/>
      <c r="S1289" s="17"/>
      <c r="T1289" s="17"/>
      <c r="U1289" s="17"/>
      <c r="V1289" s="17"/>
      <c r="W1289" s="17"/>
      <c r="X1289" s="17"/>
      <c r="Y1289" s="17"/>
      <c r="Z1289" s="17"/>
      <c r="AA1289" s="17"/>
      <c r="AB1289" s="17"/>
      <c r="AC1289" s="17"/>
      <c r="AD1289" s="17"/>
      <c r="AE1289" s="17"/>
      <c r="AF1289" s="17"/>
      <c r="AG1289" s="17"/>
      <c r="AH1289" s="17"/>
      <c r="AI1289" s="17"/>
      <c r="AJ1289" s="17"/>
      <c r="AK1289" s="17"/>
      <c r="AL1289" s="17"/>
      <c r="AM1289" s="17"/>
      <c r="AN1289" s="17"/>
      <c r="AO1289" s="17"/>
      <c r="AP1289" s="17"/>
      <c r="AQ1289" s="17"/>
      <c r="AR1289" s="17"/>
      <c r="AS1289" s="17"/>
      <c r="AT1289" s="17"/>
      <c r="AU1289" s="17"/>
    </row>
    <row r="1290" spans="2:47" x14ac:dyDescent="0.3">
      <c r="B1290" s="24" t="s">
        <v>71</v>
      </c>
      <c r="C1290" s="17"/>
      <c r="D1290" s="17"/>
      <c r="E1290" s="17"/>
      <c r="F1290" s="17"/>
      <c r="G1290" s="17"/>
      <c r="H1290" s="17"/>
      <c r="I1290" s="17"/>
      <c r="J1290" s="17"/>
      <c r="K1290" s="17"/>
      <c r="L1290" s="17"/>
      <c r="M1290" s="17"/>
      <c r="N1290" s="17"/>
      <c r="O1290" s="17"/>
      <c r="P1290" s="17"/>
      <c r="Q1290" s="17"/>
      <c r="R1290" s="17"/>
      <c r="S1290" s="17"/>
      <c r="T1290" s="17"/>
      <c r="U1290" s="17"/>
      <c r="V1290" s="17"/>
      <c r="W1290" s="17"/>
      <c r="X1290" s="17"/>
      <c r="Y1290" s="17"/>
      <c r="Z1290" s="17"/>
      <c r="AA1290" s="17"/>
      <c r="AB1290" s="17"/>
      <c r="AC1290" s="17"/>
      <c r="AD1290" s="17"/>
      <c r="AE1290" s="17"/>
      <c r="AF1290" s="17"/>
      <c r="AG1290" s="17"/>
      <c r="AH1290" s="17"/>
      <c r="AI1290" s="17"/>
      <c r="AJ1290" s="17"/>
      <c r="AK1290" s="17"/>
      <c r="AL1290" s="17"/>
      <c r="AM1290" s="17"/>
      <c r="AN1290" s="17"/>
      <c r="AO1290" s="17"/>
      <c r="AP1290" s="17"/>
      <c r="AQ1290" s="17"/>
      <c r="AR1290" s="17"/>
      <c r="AS1290" s="17"/>
      <c r="AT1290" s="17"/>
      <c r="AU1290" s="17"/>
    </row>
    <row r="1291" spans="2:47" x14ac:dyDescent="0.3">
      <c r="B1291" t="s">
        <v>469</v>
      </c>
      <c r="C1291" s="17">
        <v>0.28980130686557198</v>
      </c>
      <c r="D1291" s="17">
        <v>0.36818630230537103</v>
      </c>
      <c r="E1291" s="17">
        <v>0.21452327362292301</v>
      </c>
      <c r="F1291" s="17"/>
      <c r="G1291" s="17">
        <v>0.316951176193984</v>
      </c>
      <c r="H1291" s="17">
        <v>0.357689374800291</v>
      </c>
      <c r="I1291" s="17">
        <v>0.32962745707388902</v>
      </c>
      <c r="J1291" s="17">
        <v>0.27261284283923398</v>
      </c>
      <c r="K1291" s="17">
        <v>0.232659878883796</v>
      </c>
      <c r="L1291" s="17">
        <v>0.23652562360062801</v>
      </c>
      <c r="M1291" s="17"/>
      <c r="N1291" s="17">
        <v>0.33136869214520798</v>
      </c>
      <c r="O1291" s="17">
        <v>0.26708906937911298</v>
      </c>
      <c r="P1291" s="17">
        <v>0.29351951042682101</v>
      </c>
      <c r="Q1291" s="17">
        <v>0.26424733429407599</v>
      </c>
      <c r="R1291" s="17"/>
      <c r="S1291" s="17">
        <v>0.37091763819915102</v>
      </c>
      <c r="T1291" s="17">
        <v>0.26094333383669599</v>
      </c>
      <c r="U1291" s="17">
        <v>0.31846155480613297</v>
      </c>
      <c r="V1291" s="17">
        <v>0.31917453787891498</v>
      </c>
      <c r="W1291" s="17">
        <v>0.33728179353515803</v>
      </c>
      <c r="X1291" s="17">
        <v>0.28695399795569598</v>
      </c>
      <c r="Y1291" s="17">
        <v>0.27072008436323702</v>
      </c>
      <c r="Z1291" s="17">
        <v>0.33049200054381001</v>
      </c>
      <c r="AA1291" s="17">
        <v>0.29330250976905098</v>
      </c>
      <c r="AB1291" s="17">
        <v>0.20279168550781601</v>
      </c>
      <c r="AC1291" s="17">
        <v>0.18362424585859499</v>
      </c>
      <c r="AD1291" s="17">
        <v>0.19174223620462599</v>
      </c>
      <c r="AE1291" s="17"/>
      <c r="AF1291" s="17">
        <v>0.30714506243276701</v>
      </c>
      <c r="AG1291" s="17">
        <v>0.26761367048116802</v>
      </c>
      <c r="AH1291" s="17"/>
      <c r="AI1291" s="17">
        <v>0.36595028326381202</v>
      </c>
      <c r="AJ1291" s="17">
        <v>0.25179037946892802</v>
      </c>
      <c r="AK1291" s="17"/>
      <c r="AL1291" s="17">
        <v>0.33247098912633399</v>
      </c>
      <c r="AM1291" s="17">
        <v>0.27992023501341501</v>
      </c>
      <c r="AN1291" s="17"/>
      <c r="AO1291" s="17">
        <v>0.34398618009308501</v>
      </c>
      <c r="AP1291" s="17">
        <v>0.285078444891605</v>
      </c>
      <c r="AQ1291" s="17"/>
      <c r="AR1291" s="17">
        <v>0.41647093522667999</v>
      </c>
      <c r="AS1291" s="17">
        <v>0.30375582134198098</v>
      </c>
      <c r="AT1291" s="17">
        <v>0.19547014357967499</v>
      </c>
      <c r="AU1291" s="17">
        <v>0.14401275283984599</v>
      </c>
    </row>
    <row r="1292" spans="2:47" x14ac:dyDescent="0.3">
      <c r="B1292" t="s">
        <v>470</v>
      </c>
      <c r="C1292" s="17">
        <v>0.179736487120082</v>
      </c>
      <c r="D1292" s="17">
        <v>0.18156085095598601</v>
      </c>
      <c r="E1292" s="17">
        <v>0.17810638217933999</v>
      </c>
      <c r="F1292" s="17"/>
      <c r="G1292" s="17">
        <v>0.164850543535904</v>
      </c>
      <c r="H1292" s="17">
        <v>0.168731197740733</v>
      </c>
      <c r="I1292" s="17">
        <v>0.18471987305873999</v>
      </c>
      <c r="J1292" s="17">
        <v>0.17595767987677599</v>
      </c>
      <c r="K1292" s="17">
        <v>0.18037297191417001</v>
      </c>
      <c r="L1292" s="17">
        <v>0.19710036983416099</v>
      </c>
      <c r="M1292" s="17"/>
      <c r="N1292" s="17">
        <v>0.22887011502197999</v>
      </c>
      <c r="O1292" s="17">
        <v>0.17676054859370399</v>
      </c>
      <c r="P1292" s="17">
        <v>0.16898026763058399</v>
      </c>
      <c r="Q1292" s="17">
        <v>0.13895627759870599</v>
      </c>
      <c r="R1292" s="17"/>
      <c r="S1292" s="17">
        <v>0.22353044209166401</v>
      </c>
      <c r="T1292" s="17">
        <v>0.19374043875740399</v>
      </c>
      <c r="U1292" s="17">
        <v>0.16410444661312901</v>
      </c>
      <c r="V1292" s="17">
        <v>0.182104305708709</v>
      </c>
      <c r="W1292" s="17">
        <v>0.14974841320041701</v>
      </c>
      <c r="X1292" s="17">
        <v>0.15781496844255599</v>
      </c>
      <c r="Y1292" s="17">
        <v>0.19450446064982099</v>
      </c>
      <c r="Z1292" s="17">
        <v>0.19322343148318499</v>
      </c>
      <c r="AA1292" s="17">
        <v>0.16440241654471799</v>
      </c>
      <c r="AB1292" s="17">
        <v>0.17228771714764801</v>
      </c>
      <c r="AC1292" s="17">
        <v>0.134018770361649</v>
      </c>
      <c r="AD1292" s="17">
        <v>0.18234242164873499</v>
      </c>
      <c r="AE1292" s="17"/>
      <c r="AF1292" s="17">
        <v>0.18732525157201299</v>
      </c>
      <c r="AG1292" s="17">
        <v>0.17065071638655999</v>
      </c>
      <c r="AH1292" s="17"/>
      <c r="AI1292" s="17">
        <v>0.2026689558749</v>
      </c>
      <c r="AJ1292" s="17">
        <v>0.16828939424904299</v>
      </c>
      <c r="AK1292" s="17"/>
      <c r="AL1292" s="17">
        <v>0.17410150061541199</v>
      </c>
      <c r="AM1292" s="17">
        <v>0.18104138801431199</v>
      </c>
      <c r="AN1292" s="17"/>
      <c r="AO1292" s="17">
        <v>0.16763940788238699</v>
      </c>
      <c r="AP1292" s="17">
        <v>0.180790892752589</v>
      </c>
      <c r="AQ1292" s="17"/>
      <c r="AR1292" s="17">
        <v>0.251799559172597</v>
      </c>
      <c r="AS1292" s="17">
        <v>0.18324503388810801</v>
      </c>
      <c r="AT1292" s="17">
        <v>0.125248461144949</v>
      </c>
      <c r="AU1292" s="17">
        <v>0.106142171450346</v>
      </c>
    </row>
    <row r="1293" spans="2:47" x14ac:dyDescent="0.3">
      <c r="B1293" t="s">
        <v>472</v>
      </c>
      <c r="C1293" s="17">
        <v>0.143615122675087</v>
      </c>
      <c r="D1293" s="17">
        <v>0.15327513580490701</v>
      </c>
      <c r="E1293" s="17">
        <v>0.134748688669484</v>
      </c>
      <c r="F1293" s="17"/>
      <c r="G1293" s="17">
        <v>0.111506816317877</v>
      </c>
      <c r="H1293" s="17">
        <v>0.118393587319276</v>
      </c>
      <c r="I1293" s="17">
        <v>0.14467178146724399</v>
      </c>
      <c r="J1293" s="17">
        <v>0.14645721866731201</v>
      </c>
      <c r="K1293" s="17">
        <v>0.17020570226748999</v>
      </c>
      <c r="L1293" s="17">
        <v>0.16437183986166901</v>
      </c>
      <c r="M1293" s="17"/>
      <c r="N1293" s="17">
        <v>0.19070033135691</v>
      </c>
      <c r="O1293" s="17">
        <v>0.121671403207166</v>
      </c>
      <c r="P1293" s="17">
        <v>0.12894401206133899</v>
      </c>
      <c r="Q1293" s="17">
        <v>0.12792029761177701</v>
      </c>
      <c r="R1293" s="17"/>
      <c r="S1293" s="17">
        <v>0.164398859584276</v>
      </c>
      <c r="T1293" s="17">
        <v>0.131419740080188</v>
      </c>
      <c r="U1293" s="17">
        <v>0.147661150177086</v>
      </c>
      <c r="V1293" s="17">
        <v>0.153612442336441</v>
      </c>
      <c r="W1293" s="17">
        <v>0.15592621775694199</v>
      </c>
      <c r="X1293" s="17">
        <v>0.135421705643888</v>
      </c>
      <c r="Y1293" s="17">
        <v>0.11861579446255099</v>
      </c>
      <c r="Z1293" s="17">
        <v>0.18867278800266299</v>
      </c>
      <c r="AA1293" s="17">
        <v>0.12841416130636099</v>
      </c>
      <c r="AB1293" s="17">
        <v>0.12881952193255999</v>
      </c>
      <c r="AC1293" s="17">
        <v>0.16038638090440699</v>
      </c>
      <c r="AD1293" s="17">
        <v>0.13347535283891901</v>
      </c>
      <c r="AE1293" s="17"/>
      <c r="AF1293" s="17">
        <v>0.15653234971381</v>
      </c>
      <c r="AG1293" s="17">
        <v>0.12715566358053601</v>
      </c>
      <c r="AH1293" s="17"/>
      <c r="AI1293" s="17">
        <v>0.17112019456010999</v>
      </c>
      <c r="AJ1293" s="17">
        <v>0.129885544945855</v>
      </c>
      <c r="AK1293" s="17"/>
      <c r="AL1293" s="17">
        <v>0.173887720713752</v>
      </c>
      <c r="AM1293" s="17">
        <v>0.13660485916894</v>
      </c>
      <c r="AN1293" s="17"/>
      <c r="AO1293" s="17">
        <v>0.16963345564604601</v>
      </c>
      <c r="AP1293" s="17">
        <v>0.14134731271088199</v>
      </c>
      <c r="AQ1293" s="17"/>
      <c r="AR1293" s="17">
        <v>0.17961174657418499</v>
      </c>
      <c r="AS1293" s="17">
        <v>0.18966703427508899</v>
      </c>
      <c r="AT1293" s="17">
        <v>9.4215939035244001E-2</v>
      </c>
      <c r="AU1293" s="17">
        <v>7.6764350316037094E-2</v>
      </c>
    </row>
    <row r="1294" spans="2:47" x14ac:dyDescent="0.3">
      <c r="B1294" t="s">
        <v>478</v>
      </c>
      <c r="C1294" s="17">
        <v>0.123339835827616</v>
      </c>
      <c r="D1294" s="17">
        <v>9.2566801691562395E-2</v>
      </c>
      <c r="E1294" s="17">
        <v>0.15379559272208401</v>
      </c>
      <c r="F1294" s="17"/>
      <c r="G1294" s="17">
        <v>0.158884075104197</v>
      </c>
      <c r="H1294" s="17">
        <v>0.13343165032863699</v>
      </c>
      <c r="I1294" s="17">
        <v>0.142010997228604</v>
      </c>
      <c r="J1294" s="17">
        <v>0.10657031737686599</v>
      </c>
      <c r="K1294" s="17">
        <v>0.114053240632561</v>
      </c>
      <c r="L1294" s="17">
        <v>9.6258432876712E-2</v>
      </c>
      <c r="M1294" s="17"/>
      <c r="N1294" s="17">
        <v>0.13721176526588399</v>
      </c>
      <c r="O1294" s="17">
        <v>0.1111265528801</v>
      </c>
      <c r="P1294" s="17">
        <v>0.13576993493172099</v>
      </c>
      <c r="Q1294" s="17">
        <v>0.10806803298834899</v>
      </c>
      <c r="R1294" s="17"/>
      <c r="S1294" s="17">
        <v>0.13826452005446699</v>
      </c>
      <c r="T1294" s="17">
        <v>0.12680005245473</v>
      </c>
      <c r="U1294" s="17">
        <v>0.13242708720562801</v>
      </c>
      <c r="V1294" s="17">
        <v>0.130860289439616</v>
      </c>
      <c r="W1294" s="17">
        <v>0.142812909326444</v>
      </c>
      <c r="X1294" s="17">
        <v>9.2576877635135502E-2</v>
      </c>
      <c r="Y1294" s="17">
        <v>0.10543295874729799</v>
      </c>
      <c r="Z1294" s="17">
        <v>0.119213019982863</v>
      </c>
      <c r="AA1294" s="17">
        <v>0.112434284409188</v>
      </c>
      <c r="AB1294" s="17">
        <v>0.12878128406088801</v>
      </c>
      <c r="AC1294" s="17">
        <v>0.14407784570210699</v>
      </c>
      <c r="AD1294" s="17">
        <v>8.1138697730058496E-2</v>
      </c>
      <c r="AE1294" s="17"/>
      <c r="AF1294" s="17">
        <v>0.12783228057934901</v>
      </c>
      <c r="AG1294" s="17">
        <v>0.11736639964777699</v>
      </c>
      <c r="AH1294" s="17"/>
      <c r="AI1294" s="17">
        <v>0.13744970404728599</v>
      </c>
      <c r="AJ1294" s="17">
        <v>0.11629667908616199</v>
      </c>
      <c r="AK1294" s="17"/>
      <c r="AL1294" s="17">
        <v>0.113682949409144</v>
      </c>
      <c r="AM1294" s="17">
        <v>0.125576093130539</v>
      </c>
      <c r="AN1294" s="17"/>
      <c r="AO1294" s="17">
        <v>0.105172426703924</v>
      </c>
      <c r="AP1294" s="17">
        <v>0.124923343559663</v>
      </c>
      <c r="AQ1294" s="17"/>
      <c r="AR1294" s="17">
        <v>0.187240275583615</v>
      </c>
      <c r="AS1294" s="17">
        <v>0.109897933513317</v>
      </c>
      <c r="AT1294" s="17">
        <v>9.3730982606836794E-2</v>
      </c>
      <c r="AU1294" s="17">
        <v>4.7613935403244399E-2</v>
      </c>
    </row>
    <row r="1295" spans="2:47" x14ac:dyDescent="0.3">
      <c r="B1295" t="s">
        <v>476</v>
      </c>
      <c r="C1295" s="17">
        <v>0.117483228749686</v>
      </c>
      <c r="D1295" s="17">
        <v>0.113175851665012</v>
      </c>
      <c r="E1295" s="17">
        <v>0.122127642090433</v>
      </c>
      <c r="F1295" s="17"/>
      <c r="G1295" s="17">
        <v>0.147048960317361</v>
      </c>
      <c r="H1295" s="17">
        <v>0.16752541439492499</v>
      </c>
      <c r="I1295" s="17">
        <v>0.129890426791195</v>
      </c>
      <c r="J1295" s="17">
        <v>8.5074679191640898E-2</v>
      </c>
      <c r="K1295" s="17">
        <v>0.101498857093621</v>
      </c>
      <c r="L1295" s="17">
        <v>8.4175343413261203E-2</v>
      </c>
      <c r="M1295" s="17"/>
      <c r="N1295" s="17">
        <v>0.15222642951189999</v>
      </c>
      <c r="O1295" s="17">
        <v>0.113249460895281</v>
      </c>
      <c r="P1295" s="17">
        <v>9.8183111354814806E-2</v>
      </c>
      <c r="Q1295" s="17">
        <v>0.100270181378698</v>
      </c>
      <c r="R1295" s="17"/>
      <c r="S1295" s="17">
        <v>0.18951683460618701</v>
      </c>
      <c r="T1295" s="17">
        <v>8.8480184013862803E-2</v>
      </c>
      <c r="U1295" s="17">
        <v>0.10557413156787999</v>
      </c>
      <c r="V1295" s="17">
        <v>0.114573913469973</v>
      </c>
      <c r="W1295" s="17">
        <v>0.114174350050243</v>
      </c>
      <c r="X1295" s="17">
        <v>7.4471944395957099E-2</v>
      </c>
      <c r="Y1295" s="17">
        <v>8.8599035091332295E-2</v>
      </c>
      <c r="Z1295" s="17">
        <v>0.14166971621343999</v>
      </c>
      <c r="AA1295" s="17">
        <v>0.117400243538975</v>
      </c>
      <c r="AB1295" s="17">
        <v>0.11651452591742401</v>
      </c>
      <c r="AC1295" s="17">
        <v>0.139536472009297</v>
      </c>
      <c r="AD1295" s="17">
        <v>9.5746830617215797E-2</v>
      </c>
      <c r="AE1295" s="17"/>
      <c r="AF1295" s="17">
        <v>0.13308462036711999</v>
      </c>
      <c r="AG1295" s="17">
        <v>9.7244668607589596E-2</v>
      </c>
      <c r="AH1295" s="17"/>
      <c r="AI1295" s="17">
        <v>0.14459937313786</v>
      </c>
      <c r="AJ1295" s="17">
        <v>0.10394779013491801</v>
      </c>
      <c r="AK1295" s="17"/>
      <c r="AL1295" s="17">
        <v>0.138994401273037</v>
      </c>
      <c r="AM1295" s="17">
        <v>0.112501859541721</v>
      </c>
      <c r="AN1295" s="17"/>
      <c r="AO1295" s="17">
        <v>0.14590943734779599</v>
      </c>
      <c r="AP1295" s="17">
        <v>0.11500554352768</v>
      </c>
      <c r="AQ1295" s="17"/>
      <c r="AR1295" s="17">
        <v>0.20414324832455299</v>
      </c>
      <c r="AS1295" s="17">
        <v>9.4605346497688897E-2</v>
      </c>
      <c r="AT1295" s="17">
        <v>7.0500124840849901E-2</v>
      </c>
      <c r="AU1295" s="17">
        <v>3.7022324839519997E-2</v>
      </c>
    </row>
    <row r="1296" spans="2:47" x14ac:dyDescent="0.3">
      <c r="B1296" t="s">
        <v>475</v>
      </c>
      <c r="C1296" s="17">
        <v>7.5367884604482405E-2</v>
      </c>
      <c r="D1296" s="17">
        <v>0.109340582916976</v>
      </c>
      <c r="E1296" s="17">
        <v>4.2550570774676499E-2</v>
      </c>
      <c r="F1296" s="17"/>
      <c r="G1296" s="17">
        <v>6.3076165608983201E-2</v>
      </c>
      <c r="H1296" s="17">
        <v>5.7703837015414802E-2</v>
      </c>
      <c r="I1296" s="17">
        <v>6.3650940645702606E-2</v>
      </c>
      <c r="J1296" s="17">
        <v>6.4444253685980502E-2</v>
      </c>
      <c r="K1296" s="17">
        <v>8.7952071007730295E-2</v>
      </c>
      <c r="L1296" s="17">
        <v>0.107790319261028</v>
      </c>
      <c r="M1296" s="17"/>
      <c r="N1296" s="17">
        <v>9.6688463871709193E-2</v>
      </c>
      <c r="O1296" s="17">
        <v>6.4626150743096203E-2</v>
      </c>
      <c r="P1296" s="17">
        <v>5.8423485650785201E-2</v>
      </c>
      <c r="Q1296" s="17">
        <v>7.8625509395380294E-2</v>
      </c>
      <c r="R1296" s="17"/>
      <c r="S1296" s="17">
        <v>7.5898253604211305E-2</v>
      </c>
      <c r="T1296" s="17">
        <v>7.6604935599369595E-2</v>
      </c>
      <c r="U1296" s="17">
        <v>8.9716968080264303E-2</v>
      </c>
      <c r="V1296" s="17">
        <v>8.8069930991261106E-2</v>
      </c>
      <c r="W1296" s="17">
        <v>7.9293085361526003E-2</v>
      </c>
      <c r="X1296" s="17">
        <v>7.8659036347854094E-2</v>
      </c>
      <c r="Y1296" s="17">
        <v>7.8225996564420197E-2</v>
      </c>
      <c r="Z1296" s="17">
        <v>6.3654786955521805E-2</v>
      </c>
      <c r="AA1296" s="17">
        <v>9.8500243897688702E-2</v>
      </c>
      <c r="AB1296" s="17">
        <v>5.0584574902431297E-2</v>
      </c>
      <c r="AC1296" s="17">
        <v>3.7900085751326799E-2</v>
      </c>
      <c r="AD1296" s="17">
        <v>3.2193167945791898E-2</v>
      </c>
      <c r="AE1296" s="17"/>
      <c r="AF1296" s="17">
        <v>8.1734466939712896E-2</v>
      </c>
      <c r="AG1296" s="17">
        <v>6.7517646210506696E-2</v>
      </c>
      <c r="AH1296" s="17"/>
      <c r="AI1296" s="17">
        <v>9.1292756336362094E-2</v>
      </c>
      <c r="AJ1296" s="17">
        <v>6.7418741072523602E-2</v>
      </c>
      <c r="AK1296" s="17"/>
      <c r="AL1296" s="17">
        <v>8.6754656541925601E-2</v>
      </c>
      <c r="AM1296" s="17">
        <v>7.2731035541711897E-2</v>
      </c>
      <c r="AN1296" s="17"/>
      <c r="AO1296" s="17">
        <v>9.9995099363350395E-2</v>
      </c>
      <c r="AP1296" s="17">
        <v>7.3221327287258206E-2</v>
      </c>
      <c r="AQ1296" s="17"/>
      <c r="AR1296" s="17">
        <v>8.4810783239673199E-2</v>
      </c>
      <c r="AS1296" s="17">
        <v>9.9824203627092295E-2</v>
      </c>
      <c r="AT1296" s="17">
        <v>4.8677703418674903E-2</v>
      </c>
      <c r="AU1296" s="17">
        <v>6.5126125422372297E-2</v>
      </c>
    </row>
    <row r="1297" spans="2:47" x14ac:dyDescent="0.3">
      <c r="B1297" t="s">
        <v>493</v>
      </c>
      <c r="C1297" s="17">
        <v>6.54104775536299E-2</v>
      </c>
      <c r="D1297" s="17">
        <v>8.1294496793949997E-2</v>
      </c>
      <c r="E1297" s="17">
        <v>4.9788158644727402E-2</v>
      </c>
      <c r="F1297" s="17"/>
      <c r="G1297" s="17">
        <v>3.2086068611349203E-2</v>
      </c>
      <c r="H1297" s="17">
        <v>6.1270574968039199E-2</v>
      </c>
      <c r="I1297" s="17">
        <v>6.1103841595429198E-2</v>
      </c>
      <c r="J1297" s="17">
        <v>5.6747268829045697E-2</v>
      </c>
      <c r="K1297" s="17">
        <v>8.4198663720009004E-2</v>
      </c>
      <c r="L1297" s="17">
        <v>8.8762867272292406E-2</v>
      </c>
      <c r="M1297" s="17"/>
      <c r="N1297" s="17">
        <v>8.0347973495026301E-2</v>
      </c>
      <c r="O1297" s="17">
        <v>6.8275673947971197E-2</v>
      </c>
      <c r="P1297" s="17">
        <v>5.95601363487634E-2</v>
      </c>
      <c r="Q1297" s="17">
        <v>5.1517483272364002E-2</v>
      </c>
      <c r="R1297" s="17"/>
      <c r="S1297" s="17">
        <v>5.7796155875468803E-2</v>
      </c>
      <c r="T1297" s="17">
        <v>6.0749083120732399E-2</v>
      </c>
      <c r="U1297" s="17">
        <v>9.1562567527294095E-2</v>
      </c>
      <c r="V1297" s="17">
        <v>6.5494650264926596E-2</v>
      </c>
      <c r="W1297" s="17">
        <v>5.4166052049498099E-2</v>
      </c>
      <c r="X1297" s="17">
        <v>5.3682027507857798E-2</v>
      </c>
      <c r="Y1297" s="17">
        <v>5.5250336909308799E-2</v>
      </c>
      <c r="Z1297" s="17">
        <v>2.91893611969418E-2</v>
      </c>
      <c r="AA1297" s="17">
        <v>6.3460796855312196E-2</v>
      </c>
      <c r="AB1297" s="17">
        <v>5.5107394167970003E-2</v>
      </c>
      <c r="AC1297" s="17">
        <v>0.14379892424575599</v>
      </c>
      <c r="AD1297" s="17">
        <v>9.5081481807256396E-2</v>
      </c>
      <c r="AE1297" s="17"/>
      <c r="AF1297" s="17">
        <v>7.2207167835810201E-2</v>
      </c>
      <c r="AG1297" s="17">
        <v>5.6451265338199601E-2</v>
      </c>
      <c r="AH1297" s="17"/>
      <c r="AI1297" s="17">
        <v>7.28889997845516E-2</v>
      </c>
      <c r="AJ1297" s="17">
        <v>6.1677458687202702E-2</v>
      </c>
      <c r="AK1297" s="17"/>
      <c r="AL1297" s="17">
        <v>7.6120470880154001E-2</v>
      </c>
      <c r="AM1297" s="17">
        <v>6.2930350962839096E-2</v>
      </c>
      <c r="AN1297" s="17"/>
      <c r="AO1297" s="17">
        <v>7.9926555496828103E-2</v>
      </c>
      <c r="AP1297" s="17">
        <v>6.4145227153555806E-2</v>
      </c>
      <c r="AQ1297" s="17"/>
      <c r="AR1297" s="17">
        <v>7.2850316137346993E-2</v>
      </c>
      <c r="AS1297" s="17">
        <v>8.0769810904046294E-2</v>
      </c>
      <c r="AT1297" s="17">
        <v>5.1074182232578001E-2</v>
      </c>
      <c r="AU1297" s="17">
        <v>5.0129955310546898E-2</v>
      </c>
    </row>
    <row r="1298" spans="2:47" x14ac:dyDescent="0.3">
      <c r="B1298" t="s">
        <v>473</v>
      </c>
      <c r="C1298" s="17">
        <v>6.1560020022371299E-2</v>
      </c>
      <c r="D1298" s="17">
        <v>7.9419999439971203E-2</v>
      </c>
      <c r="E1298" s="17">
        <v>4.4390942892845099E-2</v>
      </c>
      <c r="F1298" s="17"/>
      <c r="G1298" s="17">
        <v>9.2506620846542598E-2</v>
      </c>
      <c r="H1298" s="17">
        <v>0.105320322349941</v>
      </c>
      <c r="I1298" s="17">
        <v>8.9655298713674905E-2</v>
      </c>
      <c r="J1298" s="17">
        <v>4.1809323899474803E-2</v>
      </c>
      <c r="K1298" s="17">
        <v>4.0112224062674701E-2</v>
      </c>
      <c r="L1298" s="17">
        <v>1.3084826293227899E-2</v>
      </c>
      <c r="M1298" s="17"/>
      <c r="N1298" s="17">
        <v>5.7609499216615997E-2</v>
      </c>
      <c r="O1298" s="17">
        <v>4.2103015455928101E-2</v>
      </c>
      <c r="P1298" s="17">
        <v>8.6343298664348506E-2</v>
      </c>
      <c r="Q1298" s="17">
        <v>6.4239858023669702E-2</v>
      </c>
      <c r="R1298" s="17"/>
      <c r="S1298" s="17">
        <v>9.6834186381949794E-2</v>
      </c>
      <c r="T1298" s="17">
        <v>3.65565011543676E-2</v>
      </c>
      <c r="U1298" s="17">
        <v>6.8651779860548906E-2</v>
      </c>
      <c r="V1298" s="17">
        <v>4.0803343022358801E-2</v>
      </c>
      <c r="W1298" s="17">
        <v>5.28332811366495E-2</v>
      </c>
      <c r="X1298" s="17">
        <v>8.9342050889850699E-2</v>
      </c>
      <c r="Y1298" s="17">
        <v>3.94607612240006E-2</v>
      </c>
      <c r="Z1298" s="17">
        <v>4.9166087549908997E-2</v>
      </c>
      <c r="AA1298" s="17">
        <v>5.29782392427409E-2</v>
      </c>
      <c r="AB1298" s="17">
        <v>4.7359280188898102E-2</v>
      </c>
      <c r="AC1298" s="17">
        <v>0.10863117409457</v>
      </c>
      <c r="AD1298" s="17">
        <v>5.6801034895612702E-2</v>
      </c>
      <c r="AE1298" s="17"/>
      <c r="AF1298" s="17">
        <v>6.3532736575279997E-2</v>
      </c>
      <c r="AG1298" s="17">
        <v>5.8951648243256501E-2</v>
      </c>
      <c r="AH1298" s="17"/>
      <c r="AI1298" s="17">
        <v>6.9452195144764403E-2</v>
      </c>
      <c r="AJ1298" s="17">
        <v>5.7620519982212903E-2</v>
      </c>
      <c r="AK1298" s="17"/>
      <c r="AL1298" s="17">
        <v>6.8793840209342899E-2</v>
      </c>
      <c r="AM1298" s="17">
        <v>5.9884875206521901E-2</v>
      </c>
      <c r="AN1298" s="17"/>
      <c r="AO1298" s="17">
        <v>7.6344476790403196E-2</v>
      </c>
      <c r="AP1298" s="17">
        <v>6.0271377186901003E-2</v>
      </c>
      <c r="AQ1298" s="17"/>
      <c r="AR1298" s="17">
        <v>0.112658715960797</v>
      </c>
      <c r="AS1298" s="17">
        <v>4.2531120887278201E-2</v>
      </c>
      <c r="AT1298" s="17">
        <v>3.3809509286098799E-2</v>
      </c>
      <c r="AU1298" s="17">
        <v>2.37565830017465E-2</v>
      </c>
    </row>
    <row r="1299" spans="2:47" x14ac:dyDescent="0.3">
      <c r="B1299" t="s">
        <v>483</v>
      </c>
      <c r="C1299" s="17">
        <v>5.3640103002191401E-2</v>
      </c>
      <c r="D1299" s="17">
        <v>6.9392517129702999E-2</v>
      </c>
      <c r="E1299" s="17">
        <v>3.8091513890882299E-2</v>
      </c>
      <c r="F1299" s="17"/>
      <c r="G1299" s="17">
        <v>0.115233109257301</v>
      </c>
      <c r="H1299" s="17">
        <v>0.13383573916543501</v>
      </c>
      <c r="I1299" s="17">
        <v>5.4973236479411602E-2</v>
      </c>
      <c r="J1299" s="17">
        <v>1.6854326009705201E-2</v>
      </c>
      <c r="K1299" s="17">
        <v>8.4357935109452605E-3</v>
      </c>
      <c r="L1299" s="17">
        <v>6.7725171013138701E-3</v>
      </c>
      <c r="M1299" s="17"/>
      <c r="N1299" s="17">
        <v>8.5044989852448696E-2</v>
      </c>
      <c r="O1299" s="17">
        <v>4.10918193444475E-2</v>
      </c>
      <c r="P1299" s="17">
        <v>5.4614256551216801E-2</v>
      </c>
      <c r="Q1299" s="17">
        <v>3.17716018322826E-2</v>
      </c>
      <c r="R1299" s="17"/>
      <c r="S1299" s="17">
        <v>0.123084023485099</v>
      </c>
      <c r="T1299" s="17">
        <v>2.8769029306835101E-2</v>
      </c>
      <c r="U1299" s="17">
        <v>4.4619646586017102E-2</v>
      </c>
      <c r="V1299" s="17">
        <v>3.9997437223012099E-2</v>
      </c>
      <c r="W1299" s="17">
        <v>3.3292526344333502E-2</v>
      </c>
      <c r="X1299" s="17">
        <v>5.8657720070352297E-2</v>
      </c>
      <c r="Y1299" s="17">
        <v>1.87444964448805E-2</v>
      </c>
      <c r="Z1299" s="17">
        <v>5.60619504163598E-2</v>
      </c>
      <c r="AA1299" s="17">
        <v>6.0860205533600602E-2</v>
      </c>
      <c r="AB1299" s="17">
        <v>4.565436116122E-2</v>
      </c>
      <c r="AC1299" s="17">
        <v>5.5809171519243403E-2</v>
      </c>
      <c r="AD1299" s="17">
        <v>1.87635611555644E-2</v>
      </c>
      <c r="AE1299" s="17"/>
      <c r="AF1299" s="17">
        <v>5.9428818897816302E-2</v>
      </c>
      <c r="AG1299" s="17">
        <v>4.5141830949875103E-2</v>
      </c>
      <c r="AH1299" s="17"/>
      <c r="AI1299" s="17">
        <v>7.4776959580686905E-2</v>
      </c>
      <c r="AJ1299" s="17">
        <v>4.3089317439471198E-2</v>
      </c>
      <c r="AK1299" s="17"/>
      <c r="AL1299" s="17">
        <v>7.0503388215187104E-2</v>
      </c>
      <c r="AM1299" s="17">
        <v>4.9735050889669299E-2</v>
      </c>
      <c r="AN1299" s="17"/>
      <c r="AO1299" s="17">
        <v>6.8322709222048597E-2</v>
      </c>
      <c r="AP1299" s="17">
        <v>5.2360337664302099E-2</v>
      </c>
      <c r="AQ1299" s="17"/>
      <c r="AR1299" s="17">
        <v>0.109914852417865</v>
      </c>
      <c r="AS1299" s="17">
        <v>2.5559517991112599E-2</v>
      </c>
      <c r="AT1299" s="17">
        <v>2.6866879286836901E-2</v>
      </c>
      <c r="AU1299" s="17">
        <v>1.63855854888422E-2</v>
      </c>
    </row>
    <row r="1300" spans="2:47" x14ac:dyDescent="0.3">
      <c r="B1300" t="s">
        <v>481</v>
      </c>
      <c r="C1300" s="17">
        <v>5.34784564917236E-2</v>
      </c>
      <c r="D1300" s="17">
        <v>6.5450000979946604E-2</v>
      </c>
      <c r="E1300" s="17">
        <v>4.1613462417557798E-2</v>
      </c>
      <c r="F1300" s="17"/>
      <c r="G1300" s="17">
        <v>5.4600395554793797E-2</v>
      </c>
      <c r="H1300" s="17">
        <v>7.16062307541004E-2</v>
      </c>
      <c r="I1300" s="17">
        <v>4.4069910711806902E-2</v>
      </c>
      <c r="J1300" s="17">
        <v>4.5582182261802003E-2</v>
      </c>
      <c r="K1300" s="17">
        <v>5.7762144739938799E-2</v>
      </c>
      <c r="L1300" s="17">
        <v>4.9202544146959903E-2</v>
      </c>
      <c r="M1300" s="17"/>
      <c r="N1300" s="17">
        <v>8.50639163300069E-2</v>
      </c>
      <c r="O1300" s="17">
        <v>4.08824782802749E-2</v>
      </c>
      <c r="P1300" s="17">
        <v>4.25558755022458E-2</v>
      </c>
      <c r="Q1300" s="17">
        <v>4.1923474943106699E-2</v>
      </c>
      <c r="R1300" s="17"/>
      <c r="S1300" s="17">
        <v>7.1907015889504794E-2</v>
      </c>
      <c r="T1300" s="17">
        <v>4.77034160079296E-2</v>
      </c>
      <c r="U1300" s="17">
        <v>4.8180379814435598E-2</v>
      </c>
      <c r="V1300" s="17">
        <v>6.02452715300833E-2</v>
      </c>
      <c r="W1300" s="17">
        <v>5.0281256629347799E-2</v>
      </c>
      <c r="X1300" s="17">
        <v>4.8613250549691699E-2</v>
      </c>
      <c r="Y1300" s="17">
        <v>5.1701971220092097E-2</v>
      </c>
      <c r="Z1300" s="17">
        <v>4.5257890493065799E-2</v>
      </c>
      <c r="AA1300" s="17">
        <v>5.75385690329967E-2</v>
      </c>
      <c r="AB1300" s="17">
        <v>4.6990059766052403E-2</v>
      </c>
      <c r="AC1300" s="17">
        <v>5.78169435843984E-2</v>
      </c>
      <c r="AD1300" s="17">
        <v>2.15227398254953E-2</v>
      </c>
      <c r="AE1300" s="17"/>
      <c r="AF1300" s="17">
        <v>5.6357383260128603E-2</v>
      </c>
      <c r="AG1300" s="17">
        <v>4.9586557713076698E-2</v>
      </c>
      <c r="AH1300" s="17"/>
      <c r="AI1300" s="17">
        <v>6.1461009576032802E-2</v>
      </c>
      <c r="AJ1300" s="17">
        <v>4.9493842908204001E-2</v>
      </c>
      <c r="AK1300" s="17"/>
      <c r="AL1300" s="17">
        <v>5.8706161419088299E-2</v>
      </c>
      <c r="AM1300" s="17">
        <v>5.2267870303303099E-2</v>
      </c>
      <c r="AN1300" s="17"/>
      <c r="AO1300" s="17">
        <v>7.8060689471077402E-2</v>
      </c>
      <c r="AP1300" s="17">
        <v>5.1335819876409998E-2</v>
      </c>
      <c r="AQ1300" s="17"/>
      <c r="AR1300" s="17">
        <v>7.8317027801718994E-2</v>
      </c>
      <c r="AS1300" s="17">
        <v>5.0914726687979701E-2</v>
      </c>
      <c r="AT1300" s="17">
        <v>2.81307922822151E-2</v>
      </c>
      <c r="AU1300" s="17">
        <v>4.82957202146427E-2</v>
      </c>
    </row>
    <row r="1301" spans="2:47" x14ac:dyDescent="0.3">
      <c r="B1301" t="s">
        <v>487</v>
      </c>
      <c r="C1301" s="17">
        <v>4.4700224978570097E-2</v>
      </c>
      <c r="D1301" s="17">
        <v>5.63045873537147E-2</v>
      </c>
      <c r="E1301" s="17">
        <v>3.3026185812600001E-2</v>
      </c>
      <c r="F1301" s="17"/>
      <c r="G1301" s="17">
        <v>9.0910619708964802E-2</v>
      </c>
      <c r="H1301" s="17">
        <v>7.985682869645E-2</v>
      </c>
      <c r="I1301" s="17">
        <v>5.6683698088366402E-2</v>
      </c>
      <c r="J1301" s="17">
        <v>2.6008880016933598E-2</v>
      </c>
      <c r="K1301" s="17">
        <v>1.7142554544469401E-2</v>
      </c>
      <c r="L1301" s="17">
        <v>9.4385656553609299E-3</v>
      </c>
      <c r="M1301" s="17"/>
      <c r="N1301" s="17">
        <v>6.7935697673714004E-2</v>
      </c>
      <c r="O1301" s="17">
        <v>3.40560040403554E-2</v>
      </c>
      <c r="P1301" s="17">
        <v>4.4143785147887499E-2</v>
      </c>
      <c r="Q1301" s="17">
        <v>3.0892699956536498E-2</v>
      </c>
      <c r="R1301" s="17"/>
      <c r="S1301" s="17">
        <v>9.14859890261248E-2</v>
      </c>
      <c r="T1301" s="17">
        <v>3.0274989252703E-2</v>
      </c>
      <c r="U1301" s="17">
        <v>3.62394243060827E-2</v>
      </c>
      <c r="V1301" s="17">
        <v>4.4724123246230298E-2</v>
      </c>
      <c r="W1301" s="17">
        <v>4.1248255274306499E-2</v>
      </c>
      <c r="X1301" s="17">
        <v>2.9879201199186099E-2</v>
      </c>
      <c r="Y1301" s="17">
        <v>2.6311379504413E-2</v>
      </c>
      <c r="Z1301" s="17">
        <v>2.99764044387309E-2</v>
      </c>
      <c r="AA1301" s="17">
        <v>4.66887424178637E-2</v>
      </c>
      <c r="AB1301" s="17">
        <v>4.1781366498313398E-2</v>
      </c>
      <c r="AC1301" s="17">
        <v>3.7381336681953301E-2</v>
      </c>
      <c r="AD1301" s="17">
        <v>4.6316708824030897E-2</v>
      </c>
      <c r="AE1301" s="17"/>
      <c r="AF1301" s="17">
        <v>4.5633092736175801E-2</v>
      </c>
      <c r="AG1301" s="17">
        <v>4.3822802904252403E-2</v>
      </c>
      <c r="AH1301" s="17"/>
      <c r="AI1301" s="17">
        <v>5.30355170977308E-2</v>
      </c>
      <c r="AJ1301" s="17">
        <v>4.0539536305431799E-2</v>
      </c>
      <c r="AK1301" s="17"/>
      <c r="AL1301" s="17">
        <v>5.2156610159536598E-2</v>
      </c>
      <c r="AM1301" s="17">
        <v>4.2973540507843598E-2</v>
      </c>
      <c r="AN1301" s="17"/>
      <c r="AO1301" s="17">
        <v>6.9980762359082904E-2</v>
      </c>
      <c r="AP1301" s="17">
        <v>4.2496722754350499E-2</v>
      </c>
      <c r="AQ1301" s="17"/>
      <c r="AR1301" s="17">
        <v>8.0752881281238906E-2</v>
      </c>
      <c r="AS1301" s="17">
        <v>2.9193409625576702E-2</v>
      </c>
      <c r="AT1301" s="17">
        <v>2.2962764493810101E-2</v>
      </c>
      <c r="AU1301" s="17">
        <v>2.61098900027531E-2</v>
      </c>
    </row>
    <row r="1302" spans="2:47" x14ac:dyDescent="0.3">
      <c r="B1302" t="s">
        <v>480</v>
      </c>
      <c r="C1302" s="17">
        <v>4.1654538170513601E-2</v>
      </c>
      <c r="D1302" s="17">
        <v>5.8783417242759498E-2</v>
      </c>
      <c r="E1302" s="17">
        <v>2.5122107758744801E-2</v>
      </c>
      <c r="F1302" s="17"/>
      <c r="G1302" s="17">
        <v>3.9257672861499102E-2</v>
      </c>
      <c r="H1302" s="17">
        <v>5.3316384718547001E-2</v>
      </c>
      <c r="I1302" s="17">
        <v>2.59679196040947E-2</v>
      </c>
      <c r="J1302" s="17">
        <v>2.6207605986341399E-2</v>
      </c>
      <c r="K1302" s="17">
        <v>5.7166105954290503E-2</v>
      </c>
      <c r="L1302" s="17">
        <v>4.86624734622918E-2</v>
      </c>
      <c r="M1302" s="17"/>
      <c r="N1302" s="17">
        <v>5.65027730689188E-2</v>
      </c>
      <c r="O1302" s="17">
        <v>3.8553544926411901E-2</v>
      </c>
      <c r="P1302" s="17">
        <v>3.9196811283091403E-2</v>
      </c>
      <c r="Q1302" s="17">
        <v>3.0713960352389599E-2</v>
      </c>
      <c r="R1302" s="17"/>
      <c r="S1302" s="17">
        <v>4.36552718263164E-2</v>
      </c>
      <c r="T1302" s="17">
        <v>3.1365420616080497E-2</v>
      </c>
      <c r="U1302" s="17">
        <v>6.5094346046458404E-2</v>
      </c>
      <c r="V1302" s="17">
        <v>1.9482443940617902E-2</v>
      </c>
      <c r="W1302" s="17">
        <v>3.2384426648868002E-2</v>
      </c>
      <c r="X1302" s="17">
        <v>3.50012332221789E-2</v>
      </c>
      <c r="Y1302" s="17">
        <v>4.7844613199564102E-2</v>
      </c>
      <c r="Z1302" s="17">
        <v>4.2476902705720701E-2</v>
      </c>
      <c r="AA1302" s="17">
        <v>3.7800167226277798E-2</v>
      </c>
      <c r="AB1302" s="17">
        <v>7.4028368271701006E-2</v>
      </c>
      <c r="AC1302" s="17">
        <v>1.7167977796413301E-2</v>
      </c>
      <c r="AD1302" s="17">
        <v>6.2659382654234194E-2</v>
      </c>
      <c r="AE1302" s="17"/>
      <c r="AF1302" s="17">
        <v>4.8117186261736097E-2</v>
      </c>
      <c r="AG1302" s="17">
        <v>3.2946019208038801E-2</v>
      </c>
      <c r="AH1302" s="17"/>
      <c r="AI1302" s="17">
        <v>4.91881850738035E-2</v>
      </c>
      <c r="AJ1302" s="17">
        <v>3.7894002979924797E-2</v>
      </c>
      <c r="AK1302" s="17"/>
      <c r="AL1302" s="17">
        <v>4.9102437810730003E-2</v>
      </c>
      <c r="AM1302" s="17">
        <v>3.99298187071042E-2</v>
      </c>
      <c r="AN1302" s="17"/>
      <c r="AO1302" s="17">
        <v>4.0665608803786099E-2</v>
      </c>
      <c r="AP1302" s="17">
        <v>4.1740735232956599E-2</v>
      </c>
      <c r="AQ1302" s="17"/>
      <c r="AR1302" s="17">
        <v>5.3755731535970602E-2</v>
      </c>
      <c r="AS1302" s="17">
        <v>4.9367684050094597E-2</v>
      </c>
      <c r="AT1302" s="17">
        <v>2.7860929711870701E-2</v>
      </c>
      <c r="AU1302" s="17">
        <v>2.6700831488188199E-2</v>
      </c>
    </row>
    <row r="1303" spans="2:47" x14ac:dyDescent="0.3">
      <c r="B1303" t="s">
        <v>489</v>
      </c>
      <c r="C1303" s="17">
        <v>3.46545973623806E-2</v>
      </c>
      <c r="D1303" s="17">
        <v>3.0921365004851299E-2</v>
      </c>
      <c r="E1303" s="17">
        <v>3.7887806623331799E-2</v>
      </c>
      <c r="F1303" s="17"/>
      <c r="G1303" s="17">
        <v>5.3218339428690899E-2</v>
      </c>
      <c r="H1303" s="17">
        <v>3.7913191861228102E-2</v>
      </c>
      <c r="I1303" s="17">
        <v>3.7931863562418303E-2</v>
      </c>
      <c r="J1303" s="17">
        <v>2.9598981458711201E-2</v>
      </c>
      <c r="K1303" s="17">
        <v>3.0392189247409201E-2</v>
      </c>
      <c r="L1303" s="17">
        <v>2.4013731358187101E-2</v>
      </c>
      <c r="M1303" s="17"/>
      <c r="N1303" s="17">
        <v>3.4295514429191702E-2</v>
      </c>
      <c r="O1303" s="17">
        <v>2.7886479468004498E-2</v>
      </c>
      <c r="P1303" s="17">
        <v>4.4131086058678902E-2</v>
      </c>
      <c r="Q1303" s="17">
        <v>3.3334584374678698E-2</v>
      </c>
      <c r="R1303" s="17"/>
      <c r="S1303" s="17">
        <v>4.8756346041720397E-2</v>
      </c>
      <c r="T1303" s="17">
        <v>3.0590242042887499E-2</v>
      </c>
      <c r="U1303" s="17">
        <v>3.3000683425287503E-2</v>
      </c>
      <c r="V1303" s="17">
        <v>2.9749465636239401E-2</v>
      </c>
      <c r="W1303" s="17">
        <v>4.2467704879375498E-2</v>
      </c>
      <c r="X1303" s="17">
        <v>2.9163909247358399E-2</v>
      </c>
      <c r="Y1303" s="17">
        <v>2.1735942701865501E-2</v>
      </c>
      <c r="Z1303" s="17">
        <v>3.5133402657594202E-2</v>
      </c>
      <c r="AA1303" s="17">
        <v>4.1881972067321402E-2</v>
      </c>
      <c r="AB1303" s="17">
        <v>3.9436114166023398E-2</v>
      </c>
      <c r="AC1303" s="17">
        <v>1.8618427026311501E-2</v>
      </c>
      <c r="AD1303" s="17">
        <v>2.36414902637694E-2</v>
      </c>
      <c r="AE1303" s="17"/>
      <c r="AF1303" s="17">
        <v>3.6301259840766799E-2</v>
      </c>
      <c r="AG1303" s="17">
        <v>3.1791146777560703E-2</v>
      </c>
      <c r="AH1303" s="17"/>
      <c r="AI1303" s="17">
        <v>3.7683997691881202E-2</v>
      </c>
      <c r="AJ1303" s="17">
        <v>3.3142425808323002E-2</v>
      </c>
      <c r="AK1303" s="17"/>
      <c r="AL1303" s="17">
        <v>3.4092697093361699E-2</v>
      </c>
      <c r="AM1303" s="17">
        <v>3.4784717312606399E-2</v>
      </c>
      <c r="AN1303" s="17"/>
      <c r="AO1303" s="17">
        <v>2.3747727180091799E-2</v>
      </c>
      <c r="AP1303" s="17">
        <v>3.5605261992020701E-2</v>
      </c>
      <c r="AQ1303" s="17"/>
      <c r="AR1303" s="17">
        <v>5.6651126193153802E-2</v>
      </c>
      <c r="AS1303" s="17">
        <v>2.4241107616682901E-2</v>
      </c>
      <c r="AT1303" s="17">
        <v>2.1833054926703E-2</v>
      </c>
      <c r="AU1303" s="17">
        <v>2.40340263148562E-2</v>
      </c>
    </row>
    <row r="1304" spans="2:47" x14ac:dyDescent="0.3">
      <c r="B1304" t="s">
        <v>488</v>
      </c>
      <c r="C1304" s="17">
        <v>3.3299340979028903E-2</v>
      </c>
      <c r="D1304" s="17">
        <v>3.5631871314316999E-2</v>
      </c>
      <c r="E1304" s="17">
        <v>3.1153184147229999E-2</v>
      </c>
      <c r="F1304" s="17"/>
      <c r="G1304" s="17">
        <v>4.3675165192090602E-2</v>
      </c>
      <c r="H1304" s="17">
        <v>3.4717394841157601E-2</v>
      </c>
      <c r="I1304" s="17">
        <v>2.1759860846358701E-2</v>
      </c>
      <c r="J1304" s="17">
        <v>1.5995721258110201E-2</v>
      </c>
      <c r="K1304" s="17">
        <v>5.0410696042064697E-2</v>
      </c>
      <c r="L1304" s="17">
        <v>3.7234943659251098E-2</v>
      </c>
      <c r="M1304" s="17"/>
      <c r="N1304" s="17">
        <v>3.6582929353983801E-2</v>
      </c>
      <c r="O1304" s="17">
        <v>2.6286254313067799E-2</v>
      </c>
      <c r="P1304" s="17">
        <v>3.4829135060011E-2</v>
      </c>
      <c r="Q1304" s="17">
        <v>3.5267737375484297E-2</v>
      </c>
      <c r="R1304" s="17"/>
      <c r="S1304" s="17">
        <v>3.2265540320215502E-2</v>
      </c>
      <c r="T1304" s="17">
        <v>3.5533225890961299E-2</v>
      </c>
      <c r="U1304" s="17">
        <v>2.4754853583725998E-2</v>
      </c>
      <c r="V1304" s="17">
        <v>4.0362817241029303E-2</v>
      </c>
      <c r="W1304" s="17">
        <v>3.3231430870976998E-2</v>
      </c>
      <c r="X1304" s="17">
        <v>4.1203894555470397E-2</v>
      </c>
      <c r="Y1304" s="17">
        <v>3.8932843922993197E-2</v>
      </c>
      <c r="Z1304" s="17">
        <v>1.8930458746754801E-2</v>
      </c>
      <c r="AA1304" s="17">
        <v>3.1835440461331799E-2</v>
      </c>
      <c r="AB1304" s="17">
        <v>3.0278733007811101E-2</v>
      </c>
      <c r="AC1304" s="17">
        <v>2.8409523888353699E-2</v>
      </c>
      <c r="AD1304" s="17">
        <v>3.3177632886114902E-2</v>
      </c>
      <c r="AE1304" s="17"/>
      <c r="AF1304" s="17">
        <v>3.3526279996205298E-2</v>
      </c>
      <c r="AG1304" s="17">
        <v>3.3267679198582603E-2</v>
      </c>
      <c r="AH1304" s="17"/>
      <c r="AI1304" s="17">
        <v>2.73721502471806E-2</v>
      </c>
      <c r="AJ1304" s="17">
        <v>3.6257988977080699E-2</v>
      </c>
      <c r="AK1304" s="17"/>
      <c r="AL1304" s="17">
        <v>3.3024601563636798E-2</v>
      </c>
      <c r="AM1304" s="17">
        <v>3.33629627301242E-2</v>
      </c>
      <c r="AN1304" s="17"/>
      <c r="AO1304" s="17">
        <v>2.8379030458329398E-2</v>
      </c>
      <c r="AP1304" s="17">
        <v>3.3728205089511402E-2</v>
      </c>
      <c r="AQ1304" s="17"/>
      <c r="AR1304" s="17">
        <v>4.6521089721746602E-2</v>
      </c>
      <c r="AS1304" s="17">
        <v>2.9859938000305598E-2</v>
      </c>
      <c r="AT1304" s="17">
        <v>2.7349083449029199E-2</v>
      </c>
      <c r="AU1304" s="17">
        <v>1.8397372711199501E-2</v>
      </c>
    </row>
    <row r="1305" spans="2:47" x14ac:dyDescent="0.3">
      <c r="B1305" t="s">
        <v>494</v>
      </c>
      <c r="C1305" s="17">
        <v>3.2620784909305298E-2</v>
      </c>
      <c r="D1305" s="17">
        <v>4.40511060717085E-2</v>
      </c>
      <c r="E1305" s="17">
        <v>2.16068430266943E-2</v>
      </c>
      <c r="F1305" s="17"/>
      <c r="G1305" s="17">
        <v>4.70270058315745E-2</v>
      </c>
      <c r="H1305" s="17">
        <v>4.8344781519859902E-2</v>
      </c>
      <c r="I1305" s="17">
        <v>3.5120782523902501E-2</v>
      </c>
      <c r="J1305" s="17">
        <v>2.8400171806344202E-2</v>
      </c>
      <c r="K1305" s="17">
        <v>2.73586858101347E-2</v>
      </c>
      <c r="L1305" s="17">
        <v>1.5236987934053699E-2</v>
      </c>
      <c r="M1305" s="17"/>
      <c r="N1305" s="17">
        <v>3.8281188287755501E-2</v>
      </c>
      <c r="O1305" s="17">
        <v>2.6369896096848401E-2</v>
      </c>
      <c r="P1305" s="17">
        <v>3.4606578908238803E-2</v>
      </c>
      <c r="Q1305" s="17">
        <v>3.0818778464607399E-2</v>
      </c>
      <c r="R1305" s="17"/>
      <c r="S1305" s="17">
        <v>4.1970471293339598E-2</v>
      </c>
      <c r="T1305" s="17">
        <v>3.1444742277607303E-2</v>
      </c>
      <c r="U1305" s="17">
        <v>1.9318972232831699E-2</v>
      </c>
      <c r="V1305" s="17">
        <v>3.3678145626601701E-2</v>
      </c>
      <c r="W1305" s="17">
        <v>3.58918710770669E-2</v>
      </c>
      <c r="X1305" s="17">
        <v>4.1559126640815597E-2</v>
      </c>
      <c r="Y1305" s="17">
        <v>1.2214178044229401E-2</v>
      </c>
      <c r="Z1305" s="17">
        <v>3.7890597300495099E-2</v>
      </c>
      <c r="AA1305" s="17">
        <v>2.6238846324720601E-2</v>
      </c>
      <c r="AB1305" s="17">
        <v>3.19359135493077E-2</v>
      </c>
      <c r="AC1305" s="17">
        <v>2.93410384623695E-2</v>
      </c>
      <c r="AD1305" s="17">
        <v>7.0296160248925099E-2</v>
      </c>
      <c r="AE1305" s="17"/>
      <c r="AF1305" s="17">
        <v>3.3542070897568103E-2</v>
      </c>
      <c r="AG1305" s="17">
        <v>3.1660833145516001E-2</v>
      </c>
      <c r="AH1305" s="17"/>
      <c r="AI1305" s="17">
        <v>3.48628389978713E-2</v>
      </c>
      <c r="AJ1305" s="17">
        <v>3.1501629285543002E-2</v>
      </c>
      <c r="AK1305" s="17"/>
      <c r="AL1305" s="17">
        <v>3.4321029853631099E-2</v>
      </c>
      <c r="AM1305" s="17">
        <v>3.2227057054514098E-2</v>
      </c>
      <c r="AN1305" s="17"/>
      <c r="AO1305" s="17">
        <v>4.29809467632562E-2</v>
      </c>
      <c r="AP1305" s="17">
        <v>3.1717772471521702E-2</v>
      </c>
      <c r="AQ1305" s="17"/>
      <c r="AR1305" s="17">
        <v>5.2201032267960398E-2</v>
      </c>
      <c r="AS1305" s="17">
        <v>1.8025241011702001E-2</v>
      </c>
      <c r="AT1305" s="17">
        <v>2.8078476313739002E-2</v>
      </c>
      <c r="AU1305" s="17">
        <v>1.80240574914446E-2</v>
      </c>
    </row>
    <row r="1306" spans="2:47" x14ac:dyDescent="0.3">
      <c r="B1306" t="s">
        <v>479</v>
      </c>
      <c r="C1306" s="17">
        <v>2.93736910956502E-2</v>
      </c>
      <c r="D1306" s="17">
        <v>3.6183519126728597E-2</v>
      </c>
      <c r="E1306" s="17">
        <v>2.2849758850454299E-2</v>
      </c>
      <c r="F1306" s="17"/>
      <c r="G1306" s="17">
        <v>3.3391559771174098E-2</v>
      </c>
      <c r="H1306" s="17">
        <v>3.7403526080635303E-2</v>
      </c>
      <c r="I1306" s="17">
        <v>3.2248368475482299E-2</v>
      </c>
      <c r="J1306" s="17">
        <v>3.69043762507721E-2</v>
      </c>
      <c r="K1306" s="17">
        <v>2.0851109637340499E-2</v>
      </c>
      <c r="L1306" s="17">
        <v>1.7463090045592301E-2</v>
      </c>
      <c r="M1306" s="17"/>
      <c r="N1306" s="17">
        <v>2.1075176553509802E-2</v>
      </c>
      <c r="O1306" s="17">
        <v>1.9020256859785901E-2</v>
      </c>
      <c r="P1306" s="17">
        <v>3.5535833936673401E-2</v>
      </c>
      <c r="Q1306" s="17">
        <v>4.3194378060027801E-2</v>
      </c>
      <c r="R1306" s="17"/>
      <c r="S1306" s="17">
        <v>3.8799448619647799E-2</v>
      </c>
      <c r="T1306" s="17">
        <v>1.8879756911495401E-2</v>
      </c>
      <c r="U1306" s="17">
        <v>1.8459882916789801E-2</v>
      </c>
      <c r="V1306" s="17">
        <v>2.0590570767849401E-2</v>
      </c>
      <c r="W1306" s="17">
        <v>2.5112640914780601E-2</v>
      </c>
      <c r="X1306" s="17">
        <v>2.5300936880538898E-2</v>
      </c>
      <c r="Y1306" s="17">
        <v>3.2952447368802602E-2</v>
      </c>
      <c r="Z1306" s="17">
        <v>2.2620331904955E-2</v>
      </c>
      <c r="AA1306" s="17">
        <v>2.7872049316746601E-2</v>
      </c>
      <c r="AB1306" s="17">
        <v>4.70810987562491E-2</v>
      </c>
      <c r="AC1306" s="17">
        <v>5.2759254765911499E-2</v>
      </c>
      <c r="AD1306" s="17">
        <v>2.1386062151574001E-2</v>
      </c>
      <c r="AE1306" s="17"/>
      <c r="AF1306" s="17">
        <v>3.1340781842439998E-2</v>
      </c>
      <c r="AG1306" s="17">
        <v>2.6997539028065499E-2</v>
      </c>
      <c r="AH1306" s="17"/>
      <c r="AI1306" s="17">
        <v>3.2554166429715599E-2</v>
      </c>
      <c r="AJ1306" s="17">
        <v>2.7786108140132399E-2</v>
      </c>
      <c r="AK1306" s="17"/>
      <c r="AL1306" s="17">
        <v>3.4611527021927199E-2</v>
      </c>
      <c r="AM1306" s="17">
        <v>2.8160758859101898E-2</v>
      </c>
      <c r="AN1306" s="17"/>
      <c r="AO1306" s="17">
        <v>2.59831132979477E-2</v>
      </c>
      <c r="AP1306" s="17">
        <v>2.9669220641014502E-2</v>
      </c>
      <c r="AQ1306" s="17"/>
      <c r="AR1306" s="17">
        <v>3.5693061126751101E-2</v>
      </c>
      <c r="AS1306" s="17">
        <v>3.77794023616536E-2</v>
      </c>
      <c r="AT1306" s="17">
        <v>2.2316900486676099E-2</v>
      </c>
      <c r="AU1306" s="17">
        <v>1.3718300559122799E-2</v>
      </c>
    </row>
    <row r="1307" spans="2:47" x14ac:dyDescent="0.3">
      <c r="B1307" t="s">
        <v>477</v>
      </c>
      <c r="C1307" s="17">
        <v>2.31650863285905E-2</v>
      </c>
      <c r="D1307" s="17">
        <v>2.98707360947001E-2</v>
      </c>
      <c r="E1307" s="17">
        <v>1.6088374308920499E-2</v>
      </c>
      <c r="F1307" s="17"/>
      <c r="G1307" s="17">
        <v>4.5441769497088301E-2</v>
      </c>
      <c r="H1307" s="17">
        <v>3.4000547611556901E-2</v>
      </c>
      <c r="I1307" s="17">
        <v>2.9728106796205699E-2</v>
      </c>
      <c r="J1307" s="17">
        <v>1.51632236947496E-2</v>
      </c>
      <c r="K1307" s="17">
        <v>1.06488634980277E-2</v>
      </c>
      <c r="L1307" s="17">
        <v>9.1571058931645098E-3</v>
      </c>
      <c r="M1307" s="17"/>
      <c r="N1307" s="17">
        <v>1.7119001367145101E-2</v>
      </c>
      <c r="O1307" s="17">
        <v>1.55830904885096E-2</v>
      </c>
      <c r="P1307" s="17">
        <v>3.31071904416399E-2</v>
      </c>
      <c r="Q1307" s="17">
        <v>2.8257991783915699E-2</v>
      </c>
      <c r="R1307" s="17"/>
      <c r="S1307" s="17">
        <v>1.83995813453488E-2</v>
      </c>
      <c r="T1307" s="17">
        <v>1.9229533617518901E-2</v>
      </c>
      <c r="U1307" s="17">
        <v>1.3112870153021899E-2</v>
      </c>
      <c r="V1307" s="17">
        <v>1.3305051686264001E-2</v>
      </c>
      <c r="W1307" s="17">
        <v>2.24370958444471E-2</v>
      </c>
      <c r="X1307" s="17">
        <v>3.49422627303956E-2</v>
      </c>
      <c r="Y1307" s="17">
        <v>2.2629697501042101E-2</v>
      </c>
      <c r="Z1307" s="17">
        <v>2.95356317853851E-2</v>
      </c>
      <c r="AA1307" s="17">
        <v>3.1571159777769899E-2</v>
      </c>
      <c r="AB1307" s="17">
        <v>1.9822037536468801E-2</v>
      </c>
      <c r="AC1307" s="17">
        <v>3.8870232167362899E-2</v>
      </c>
      <c r="AD1307" s="17">
        <v>3.1225499439987901E-2</v>
      </c>
      <c r="AE1307" s="17"/>
      <c r="AF1307" s="17">
        <v>2.1341722153194499E-2</v>
      </c>
      <c r="AG1307" s="17">
        <v>2.5776130571192098E-2</v>
      </c>
      <c r="AH1307" s="17"/>
      <c r="AI1307" s="17">
        <v>3.0094253442160799E-2</v>
      </c>
      <c r="AJ1307" s="17">
        <v>1.9706286479519601E-2</v>
      </c>
      <c r="AK1307" s="17"/>
      <c r="AL1307" s="17">
        <v>3.0171899791284099E-2</v>
      </c>
      <c r="AM1307" s="17">
        <v>2.1542509744672401E-2</v>
      </c>
      <c r="AN1307" s="17"/>
      <c r="AO1307" s="17">
        <v>2.2663679779535002E-2</v>
      </c>
      <c r="AP1307" s="17">
        <v>2.3208789926716301E-2</v>
      </c>
      <c r="AQ1307" s="17"/>
      <c r="AR1307" s="17">
        <v>4.0946989482342599E-2</v>
      </c>
      <c r="AS1307" s="17">
        <v>1.3735023445539001E-2</v>
      </c>
      <c r="AT1307" s="17">
        <v>1.37682468191818E-2</v>
      </c>
      <c r="AU1307" s="17">
        <v>1.4305271454671699E-2</v>
      </c>
    </row>
    <row r="1308" spans="2:47" x14ac:dyDescent="0.3">
      <c r="B1308" t="s">
        <v>490</v>
      </c>
      <c r="C1308" s="17">
        <v>8.4818146261134604E-3</v>
      </c>
      <c r="D1308" s="17">
        <v>5.67417347052153E-3</v>
      </c>
      <c r="E1308" s="17">
        <v>1.1249960234207899E-2</v>
      </c>
      <c r="F1308" s="17"/>
      <c r="G1308" s="17">
        <v>1.43921528110203E-2</v>
      </c>
      <c r="H1308" s="17">
        <v>4.0177440121982001E-3</v>
      </c>
      <c r="I1308" s="17">
        <v>4.85911770932457E-3</v>
      </c>
      <c r="J1308" s="17">
        <v>6.6100698012288399E-3</v>
      </c>
      <c r="K1308" s="17">
        <v>1.24171161815769E-2</v>
      </c>
      <c r="L1308" s="17">
        <v>1.00235639658523E-2</v>
      </c>
      <c r="M1308" s="17"/>
      <c r="N1308" s="17">
        <v>7.1693687921552101E-3</v>
      </c>
      <c r="O1308" s="17">
        <v>9.70572270206802E-3</v>
      </c>
      <c r="P1308" s="17">
        <v>1.18373044591151E-2</v>
      </c>
      <c r="Q1308" s="17">
        <v>4.8953669296642396E-3</v>
      </c>
      <c r="R1308" s="17"/>
      <c r="S1308" s="17">
        <v>8.1335819141320903E-3</v>
      </c>
      <c r="T1308" s="17">
        <v>1.1858155048168799E-2</v>
      </c>
      <c r="U1308" s="17">
        <v>1.1807667054514999E-2</v>
      </c>
      <c r="V1308" s="17">
        <v>8.9213913487495907E-3</v>
      </c>
      <c r="W1308" s="17">
        <v>6.3043206983584201E-3</v>
      </c>
      <c r="X1308" s="17">
        <v>6.9461447426536604E-3</v>
      </c>
      <c r="Y1308" s="17">
        <v>7.3259468541118497E-3</v>
      </c>
      <c r="Z1308" s="17">
        <v>3.1114751250898398E-3</v>
      </c>
      <c r="AA1308" s="17">
        <v>4.3058526617099904E-3</v>
      </c>
      <c r="AB1308" s="17">
        <v>1.19275354736951E-2</v>
      </c>
      <c r="AC1308" s="17">
        <v>1.02659782533063E-2</v>
      </c>
      <c r="AD1308" s="17">
        <v>7.1813850424655001E-3</v>
      </c>
      <c r="AE1308" s="17"/>
      <c r="AF1308" s="17">
        <v>7.2653631611732097E-3</v>
      </c>
      <c r="AG1308" s="17">
        <v>1.01672401586113E-2</v>
      </c>
      <c r="AH1308" s="17"/>
      <c r="AI1308" s="17">
        <v>8.2393931704599892E-3</v>
      </c>
      <c r="AJ1308" s="17">
        <v>8.6028230071328194E-3</v>
      </c>
      <c r="AK1308" s="17"/>
      <c r="AL1308" s="17">
        <v>5.5907900230875197E-3</v>
      </c>
      <c r="AM1308" s="17">
        <v>9.1512928203563697E-3</v>
      </c>
      <c r="AN1308" s="17"/>
      <c r="AO1308" s="17">
        <v>1.5147986715341901E-2</v>
      </c>
      <c r="AP1308" s="17">
        <v>7.9007777278642909E-3</v>
      </c>
      <c r="AQ1308" s="17"/>
      <c r="AR1308" s="17">
        <v>8.3172489448752503E-3</v>
      </c>
      <c r="AS1308" s="17">
        <v>1.37441972680037E-2</v>
      </c>
      <c r="AT1308" s="17">
        <v>4.7333388200360704E-3</v>
      </c>
      <c r="AU1308" s="17">
        <v>7.6413328499727899E-3</v>
      </c>
    </row>
    <row r="1309" spans="2:47" x14ac:dyDescent="0.3">
      <c r="B1309" t="s">
        <v>128</v>
      </c>
      <c r="C1309" s="17">
        <v>0.44851170780128402</v>
      </c>
      <c r="D1309" s="17">
        <v>0.395303093222582</v>
      </c>
      <c r="E1309" s="17">
        <v>0.50022452900288095</v>
      </c>
      <c r="F1309" s="17"/>
      <c r="G1309" s="17">
        <v>0.317652104667073</v>
      </c>
      <c r="H1309" s="17">
        <v>0.36249451936157301</v>
      </c>
      <c r="I1309" s="17">
        <v>0.417068745195386</v>
      </c>
      <c r="J1309" s="17">
        <v>0.49291664698070498</v>
      </c>
      <c r="K1309" s="17">
        <v>0.52966211154265197</v>
      </c>
      <c r="L1309" s="17">
        <v>0.54017594166553595</v>
      </c>
      <c r="M1309" s="17"/>
      <c r="N1309" s="17">
        <v>0.38876068894543397</v>
      </c>
      <c r="O1309" s="17">
        <v>0.48227209999326898</v>
      </c>
      <c r="P1309" s="17">
        <v>0.41779497552564798</v>
      </c>
      <c r="Q1309" s="17">
        <v>0.50568476282097297</v>
      </c>
      <c r="R1309" s="17"/>
      <c r="S1309" s="17">
        <v>0.354568878970207</v>
      </c>
      <c r="T1309" s="17">
        <v>0.47589337144201399</v>
      </c>
      <c r="U1309" s="17">
        <v>0.45474299800387902</v>
      </c>
      <c r="V1309" s="17">
        <v>0.43498063115383101</v>
      </c>
      <c r="W1309" s="17">
        <v>0.409900466956367</v>
      </c>
      <c r="X1309" s="17">
        <v>0.46352362957091903</v>
      </c>
      <c r="Y1309" s="17">
        <v>0.48760263691802702</v>
      </c>
      <c r="Z1309" s="17">
        <v>0.44070935495730601</v>
      </c>
      <c r="AA1309" s="17">
        <v>0.47708398411835601</v>
      </c>
      <c r="AB1309" s="17">
        <v>0.482297739822237</v>
      </c>
      <c r="AC1309" s="17">
        <v>0.50347981579327805</v>
      </c>
      <c r="AD1309" s="17">
        <v>0.44549011959764401</v>
      </c>
      <c r="AE1309" s="17"/>
      <c r="AF1309" s="17">
        <v>0.44301105032164501</v>
      </c>
      <c r="AG1309" s="17">
        <v>0.458158771503413</v>
      </c>
      <c r="AH1309" s="17"/>
      <c r="AI1309" s="17">
        <v>0.37610334733942302</v>
      </c>
      <c r="AJ1309" s="17">
        <v>0.48465544948511102</v>
      </c>
      <c r="AK1309" s="17"/>
      <c r="AL1309" s="17">
        <v>0.41170097564043401</v>
      </c>
      <c r="AM1309" s="17">
        <v>0.45703601522848902</v>
      </c>
      <c r="AN1309" s="17"/>
      <c r="AO1309" s="17">
        <v>0.41701973532516001</v>
      </c>
      <c r="AP1309" s="17">
        <v>0.45125661113746401</v>
      </c>
      <c r="AQ1309" s="17"/>
      <c r="AR1309" s="17">
        <v>0.282343947609627</v>
      </c>
      <c r="AS1309" s="17">
        <v>0.4414783416318</v>
      </c>
      <c r="AT1309" s="17">
        <v>0.55611431466497896</v>
      </c>
      <c r="AU1309" s="17">
        <v>0.65398056476053201</v>
      </c>
    </row>
    <row r="1310" spans="2:47" x14ac:dyDescent="0.3">
      <c r="B1310" t="s">
        <v>491</v>
      </c>
      <c r="C1310" s="17">
        <v>1.66841518871233E-2</v>
      </c>
      <c r="D1310" s="17">
        <v>1.3345932963471601E-2</v>
      </c>
      <c r="E1310" s="17">
        <v>2.0000529972127101E-2</v>
      </c>
      <c r="F1310" s="17"/>
      <c r="G1310" s="17">
        <v>3.3258109954654301E-2</v>
      </c>
      <c r="H1310" s="17">
        <v>1.9748746332934899E-2</v>
      </c>
      <c r="I1310" s="17">
        <v>1.74541997526294E-2</v>
      </c>
      <c r="J1310" s="17">
        <v>9.3624269516409397E-3</v>
      </c>
      <c r="K1310" s="17">
        <v>9.5560908157885597E-3</v>
      </c>
      <c r="L1310" s="17">
        <v>1.3308516913972701E-2</v>
      </c>
      <c r="M1310" s="17"/>
      <c r="N1310" s="17">
        <v>1.23199106255747E-2</v>
      </c>
      <c r="O1310" s="17">
        <v>1.44876536288534E-2</v>
      </c>
      <c r="P1310" s="17">
        <v>1.94127880146776E-2</v>
      </c>
      <c r="Q1310" s="17">
        <v>2.1523620383199101E-2</v>
      </c>
      <c r="R1310" s="17"/>
      <c r="S1310" s="17">
        <v>1.0311594397503799E-2</v>
      </c>
      <c r="T1310" s="17">
        <v>2.28673069160629E-2</v>
      </c>
      <c r="U1310" s="17">
        <v>1.26023922849969E-2</v>
      </c>
      <c r="V1310" s="17">
        <v>3.09044915732508E-2</v>
      </c>
      <c r="W1310" s="17">
        <v>1.4050133821370801E-2</v>
      </c>
      <c r="X1310" s="17">
        <v>1.9912213810589201E-2</v>
      </c>
      <c r="Y1310" s="17">
        <v>1.09399236186955E-2</v>
      </c>
      <c r="Z1310" s="17">
        <v>1.0271021773532601E-2</v>
      </c>
      <c r="AA1310" s="17">
        <v>1.5779529466157401E-2</v>
      </c>
      <c r="AB1310" s="17">
        <v>1.9017977486134801E-2</v>
      </c>
      <c r="AC1310" s="17">
        <v>0</v>
      </c>
      <c r="AD1310" s="17">
        <v>3.2301292171198197E-2</v>
      </c>
      <c r="AE1310" s="17"/>
      <c r="AF1310" s="17">
        <v>1.4465970996453401E-2</v>
      </c>
      <c r="AG1310" s="17">
        <v>1.8132058675980799E-2</v>
      </c>
      <c r="AH1310" s="17"/>
      <c r="AI1310" s="17">
        <v>1.6172440614958001E-2</v>
      </c>
      <c r="AJ1310" s="17">
        <v>1.69395804028344E-2</v>
      </c>
      <c r="AK1310" s="17"/>
      <c r="AL1310" s="17">
        <v>1.22450083737161E-2</v>
      </c>
      <c r="AM1310" s="17">
        <v>1.7712129919627902E-2</v>
      </c>
      <c r="AN1310" s="17"/>
      <c r="AO1310" s="17">
        <v>1.3184745607778501E-2</v>
      </c>
      <c r="AP1310" s="17">
        <v>1.6989167140712299E-2</v>
      </c>
      <c r="AQ1310" s="17"/>
      <c r="AR1310" s="17">
        <v>1.3909195752630501E-2</v>
      </c>
      <c r="AS1310" s="17">
        <v>1.7143532536764299E-2</v>
      </c>
      <c r="AT1310" s="17">
        <v>2.43976038434244E-2</v>
      </c>
      <c r="AU1310" s="17">
        <v>6.7928329951867398E-3</v>
      </c>
    </row>
    <row r="1311" spans="2:47" x14ac:dyDescent="0.3">
      <c r="C1311" s="17"/>
      <c r="D1311" s="17"/>
      <c r="E1311" s="17"/>
      <c r="F1311" s="17"/>
      <c r="G1311" s="17"/>
      <c r="H1311" s="17"/>
      <c r="I1311" s="17"/>
      <c r="J1311" s="17"/>
      <c r="K1311" s="17"/>
      <c r="L1311" s="17"/>
      <c r="M1311" s="17"/>
      <c r="N1311" s="17"/>
      <c r="O1311" s="17"/>
      <c r="P1311" s="17"/>
      <c r="Q1311" s="17"/>
      <c r="R1311" s="17"/>
      <c r="S1311" s="17"/>
      <c r="T1311" s="17"/>
      <c r="U1311" s="17"/>
      <c r="V1311" s="17"/>
      <c r="W1311" s="17"/>
      <c r="X1311" s="17"/>
      <c r="Y1311" s="17"/>
      <c r="Z1311" s="17"/>
      <c r="AA1311" s="17"/>
      <c r="AB1311" s="17"/>
      <c r="AC1311" s="17"/>
      <c r="AD1311" s="17"/>
      <c r="AE1311" s="17"/>
      <c r="AF1311" s="17"/>
      <c r="AG1311" s="17"/>
      <c r="AH1311" s="17"/>
      <c r="AI1311" s="17"/>
      <c r="AJ1311" s="17"/>
      <c r="AK1311" s="17"/>
      <c r="AL1311" s="17"/>
      <c r="AM1311" s="17"/>
      <c r="AN1311" s="17"/>
      <c r="AO1311" s="17"/>
      <c r="AP1311" s="17"/>
      <c r="AQ1311" s="17"/>
      <c r="AR1311" s="17"/>
      <c r="AS1311" s="17"/>
      <c r="AT1311" s="17"/>
      <c r="AU1311" s="17"/>
    </row>
    <row r="1312" spans="2:47" x14ac:dyDescent="0.3">
      <c r="B1312" s="6" t="s">
        <v>505</v>
      </c>
      <c r="C1312" s="17"/>
      <c r="D1312" s="17"/>
      <c r="E1312" s="17"/>
      <c r="F1312" s="17"/>
      <c r="G1312" s="17"/>
      <c r="H1312" s="17"/>
      <c r="I1312" s="17"/>
      <c r="J1312" s="17"/>
      <c r="K1312" s="17"/>
      <c r="L1312" s="17"/>
      <c r="M1312" s="17"/>
      <c r="N1312" s="17"/>
      <c r="O1312" s="17"/>
      <c r="P1312" s="17"/>
      <c r="Q1312" s="17"/>
      <c r="R1312" s="17"/>
      <c r="S1312" s="17"/>
      <c r="T1312" s="17"/>
      <c r="U1312" s="17"/>
      <c r="V1312" s="17"/>
      <c r="W1312" s="17"/>
      <c r="X1312" s="17"/>
      <c r="Y1312" s="17"/>
      <c r="Z1312" s="17"/>
      <c r="AA1312" s="17"/>
      <c r="AB1312" s="17"/>
      <c r="AC1312" s="17"/>
      <c r="AD1312" s="17"/>
      <c r="AE1312" s="17"/>
      <c r="AF1312" s="17"/>
      <c r="AG1312" s="17"/>
      <c r="AH1312" s="17"/>
      <c r="AI1312" s="17"/>
      <c r="AJ1312" s="17"/>
      <c r="AK1312" s="17"/>
      <c r="AL1312" s="17"/>
      <c r="AM1312" s="17"/>
      <c r="AN1312" s="17"/>
      <c r="AO1312" s="17"/>
      <c r="AP1312" s="17"/>
      <c r="AQ1312" s="17"/>
      <c r="AR1312" s="17"/>
      <c r="AS1312" s="17"/>
      <c r="AT1312" s="17"/>
      <c r="AU1312" s="17"/>
    </row>
    <row r="1313" spans="2:47" x14ac:dyDescent="0.3">
      <c r="B1313" s="24" t="s">
        <v>71</v>
      </c>
      <c r="C1313" s="17"/>
      <c r="D1313" s="17"/>
      <c r="E1313" s="17"/>
      <c r="F1313" s="17"/>
      <c r="G1313" s="17"/>
      <c r="H1313" s="17"/>
      <c r="I1313" s="17"/>
      <c r="J1313" s="17"/>
      <c r="K1313" s="17"/>
      <c r="L1313" s="17"/>
      <c r="M1313" s="17"/>
      <c r="N1313" s="17"/>
      <c r="O1313" s="17"/>
      <c r="P1313" s="17"/>
      <c r="Q1313" s="17"/>
      <c r="R1313" s="17"/>
      <c r="S1313" s="17"/>
      <c r="T1313" s="17"/>
      <c r="U1313" s="17"/>
      <c r="V1313" s="17"/>
      <c r="W1313" s="17"/>
      <c r="X1313" s="17"/>
      <c r="Y1313" s="17"/>
      <c r="Z1313" s="17"/>
      <c r="AA1313" s="17"/>
      <c r="AB1313" s="17"/>
      <c r="AC1313" s="17"/>
      <c r="AD1313" s="17"/>
      <c r="AE1313" s="17"/>
      <c r="AF1313" s="17"/>
      <c r="AG1313" s="17"/>
      <c r="AH1313" s="17"/>
      <c r="AI1313" s="17"/>
      <c r="AJ1313" s="17"/>
      <c r="AK1313" s="17"/>
      <c r="AL1313" s="17"/>
      <c r="AM1313" s="17"/>
      <c r="AN1313" s="17"/>
      <c r="AO1313" s="17"/>
      <c r="AP1313" s="17"/>
      <c r="AQ1313" s="17"/>
      <c r="AR1313" s="17"/>
      <c r="AS1313" s="17"/>
      <c r="AT1313" s="17"/>
      <c r="AU1313" s="17"/>
    </row>
    <row r="1314" spans="2:47" x14ac:dyDescent="0.3">
      <c r="B1314" t="s">
        <v>500</v>
      </c>
      <c r="C1314" s="17">
        <v>1.82695417038941E-2</v>
      </c>
      <c r="D1314" s="17">
        <v>2.71688187411856E-2</v>
      </c>
      <c r="E1314" s="17">
        <v>9.6673142108632901E-3</v>
      </c>
      <c r="F1314" s="17"/>
      <c r="G1314" s="17">
        <v>7.3512262855346094E-2</v>
      </c>
      <c r="H1314" s="17">
        <v>2.2918422878700599E-2</v>
      </c>
      <c r="I1314" s="17">
        <v>1.45496468174823E-2</v>
      </c>
      <c r="J1314" s="17">
        <v>7.6813862051738901E-3</v>
      </c>
      <c r="K1314" s="17">
        <v>1.9077182251882501E-3</v>
      </c>
      <c r="L1314" s="17">
        <v>5.0343506614186704E-4</v>
      </c>
      <c r="M1314" s="17"/>
      <c r="N1314" s="17">
        <v>2.5415784865650701E-2</v>
      </c>
      <c r="O1314" s="17">
        <v>5.9320754200645302E-3</v>
      </c>
      <c r="P1314" s="17">
        <v>3.0343005477667301E-2</v>
      </c>
      <c r="Q1314" s="17">
        <v>1.30242933615484E-2</v>
      </c>
      <c r="R1314" s="17"/>
      <c r="S1314" s="17">
        <v>2.5055650954789201E-2</v>
      </c>
      <c r="T1314" s="17">
        <v>6.9096128986550999E-3</v>
      </c>
      <c r="U1314" s="17">
        <v>3.0477930424900501E-2</v>
      </c>
      <c r="V1314" s="17">
        <v>1.6475936837476301E-3</v>
      </c>
      <c r="W1314" s="17">
        <v>1.33322773117748E-2</v>
      </c>
      <c r="X1314" s="17">
        <v>3.4346982847016802E-2</v>
      </c>
      <c r="Y1314" s="17">
        <v>7.0898283748253204E-3</v>
      </c>
      <c r="Z1314" s="17">
        <v>2.5678129689611501E-2</v>
      </c>
      <c r="AA1314" s="17">
        <v>1.43392280717688E-2</v>
      </c>
      <c r="AB1314" s="17">
        <v>3.4200395535816101E-2</v>
      </c>
      <c r="AC1314" s="17">
        <v>1.6200004720003099E-2</v>
      </c>
      <c r="AD1314" s="17">
        <v>6.5320270061971402E-3</v>
      </c>
      <c r="AE1314" s="17"/>
      <c r="AF1314" s="17">
        <v>1.48467838585488E-2</v>
      </c>
      <c r="AG1314" s="17">
        <v>2.2966499384926599E-2</v>
      </c>
      <c r="AH1314" s="17"/>
      <c r="AI1314" s="17">
        <v>2.2912389652384499E-2</v>
      </c>
      <c r="AJ1314" s="17">
        <v>1.5951993069218001E-2</v>
      </c>
      <c r="AK1314" s="17"/>
      <c r="AL1314" s="17">
        <v>1.8480125423829201E-2</v>
      </c>
      <c r="AM1314" s="17">
        <v>1.8220776567682E-2</v>
      </c>
      <c r="AN1314" s="17"/>
      <c r="AO1314" s="17">
        <v>3.5650692715755501E-2</v>
      </c>
      <c r="AP1314" s="17">
        <v>1.6754565802169202E-2</v>
      </c>
      <c r="AQ1314" s="17"/>
      <c r="AR1314" s="17">
        <v>3.9516226592855301E-2</v>
      </c>
      <c r="AS1314" s="17">
        <v>5.65728409847659E-3</v>
      </c>
      <c r="AT1314" s="17">
        <v>9.1614299906884293E-3</v>
      </c>
      <c r="AU1314" s="17">
        <v>5.58289084587956E-3</v>
      </c>
    </row>
    <row r="1315" spans="2:47" x14ac:dyDescent="0.3">
      <c r="B1315" t="s">
        <v>166</v>
      </c>
      <c r="C1315" s="17">
        <v>4.76615349981084E-2</v>
      </c>
      <c r="D1315" s="17">
        <v>7.1148252883652896E-2</v>
      </c>
      <c r="E1315" s="17">
        <v>2.49566697017496E-2</v>
      </c>
      <c r="F1315" s="17"/>
      <c r="G1315" s="17">
        <v>0.101870873011064</v>
      </c>
      <c r="H1315" s="17">
        <v>0.10216213644187</v>
      </c>
      <c r="I1315" s="17">
        <v>4.5950179909447698E-2</v>
      </c>
      <c r="J1315" s="17">
        <v>2.9667850026972999E-2</v>
      </c>
      <c r="K1315" s="17">
        <v>6.2990941999586198E-3</v>
      </c>
      <c r="L1315" s="17">
        <v>1.1212687885427E-2</v>
      </c>
      <c r="M1315" s="17"/>
      <c r="N1315" s="17">
        <v>6.6266504976263393E-2</v>
      </c>
      <c r="O1315" s="17">
        <v>2.6198694576137199E-2</v>
      </c>
      <c r="P1315" s="17">
        <v>6.3583301529055197E-2</v>
      </c>
      <c r="Q1315" s="17">
        <v>3.5655129067932903E-2</v>
      </c>
      <c r="R1315" s="17"/>
      <c r="S1315" s="17">
        <v>9.6404853082582301E-2</v>
      </c>
      <c r="T1315" s="17">
        <v>2.6862989764704699E-2</v>
      </c>
      <c r="U1315" s="17">
        <v>3.2426101169702001E-2</v>
      </c>
      <c r="V1315" s="17">
        <v>4.0465122950210902E-2</v>
      </c>
      <c r="W1315" s="17">
        <v>2.71032548490494E-2</v>
      </c>
      <c r="X1315" s="17">
        <v>7.3867118191043205E-2</v>
      </c>
      <c r="Y1315" s="17">
        <v>2.18408249501152E-2</v>
      </c>
      <c r="Z1315" s="17">
        <v>7.0055274321180999E-2</v>
      </c>
      <c r="AA1315" s="17">
        <v>5.25824416981217E-2</v>
      </c>
      <c r="AB1315" s="17">
        <v>3.6331770982660501E-2</v>
      </c>
      <c r="AC1315" s="17">
        <v>3.5949851402574701E-2</v>
      </c>
      <c r="AD1315" s="17">
        <v>1.67155501174776E-2</v>
      </c>
      <c r="AE1315" s="17"/>
      <c r="AF1315" s="17">
        <v>5.3540946182530399E-2</v>
      </c>
      <c r="AG1315" s="17">
        <v>3.9201984332354597E-2</v>
      </c>
      <c r="AH1315" s="17"/>
      <c r="AI1315" s="17">
        <v>6.72291337435309E-2</v>
      </c>
      <c r="AJ1315" s="17">
        <v>3.7894068507828602E-2</v>
      </c>
      <c r="AK1315" s="17"/>
      <c r="AL1315" s="17">
        <v>7.2079433628016804E-2</v>
      </c>
      <c r="AM1315" s="17">
        <v>4.2007051579030098E-2</v>
      </c>
      <c r="AN1315" s="17"/>
      <c r="AO1315" s="17">
        <v>9.9796395117643599E-2</v>
      </c>
      <c r="AP1315" s="17">
        <v>4.3117356268690801E-2</v>
      </c>
      <c r="AQ1315" s="17"/>
      <c r="AR1315" s="17">
        <v>9.1817565128806802E-2</v>
      </c>
      <c r="AS1315" s="17">
        <v>3.25731337307602E-2</v>
      </c>
      <c r="AT1315" s="17">
        <v>2.2163607334741899E-2</v>
      </c>
      <c r="AU1315" s="17">
        <v>1.5822900795161101E-2</v>
      </c>
    </row>
    <row r="1316" spans="2:47" x14ac:dyDescent="0.3">
      <c r="B1316" t="s">
        <v>167</v>
      </c>
      <c r="C1316" s="17">
        <v>5.16883340617241E-2</v>
      </c>
      <c r="D1316" s="17">
        <v>6.6487588670261805E-2</v>
      </c>
      <c r="E1316" s="17">
        <v>3.6833496328207101E-2</v>
      </c>
      <c r="F1316" s="17"/>
      <c r="G1316" s="17">
        <v>7.9822683205702502E-2</v>
      </c>
      <c r="H1316" s="17">
        <v>9.9769339842883997E-2</v>
      </c>
      <c r="I1316" s="17">
        <v>5.32261721901695E-2</v>
      </c>
      <c r="J1316" s="17">
        <v>3.0171522691197002E-2</v>
      </c>
      <c r="K1316" s="17">
        <v>3.9551839269523603E-2</v>
      </c>
      <c r="L1316" s="17">
        <v>1.8356062592186001E-2</v>
      </c>
      <c r="M1316" s="17"/>
      <c r="N1316" s="17">
        <v>5.9795454730688903E-2</v>
      </c>
      <c r="O1316" s="17">
        <v>5.4462788748204601E-2</v>
      </c>
      <c r="P1316" s="17">
        <v>4.6788209089320201E-2</v>
      </c>
      <c r="Q1316" s="17">
        <v>4.5104727049054903E-2</v>
      </c>
      <c r="R1316" s="17"/>
      <c r="S1316" s="17">
        <v>8.7522365558900805E-2</v>
      </c>
      <c r="T1316" s="17">
        <v>4.0795373864075002E-2</v>
      </c>
      <c r="U1316" s="17">
        <v>4.4198808270439101E-2</v>
      </c>
      <c r="V1316" s="17">
        <v>4.2856174937241497E-2</v>
      </c>
      <c r="W1316" s="17">
        <v>4.9510353379979999E-2</v>
      </c>
      <c r="X1316" s="17">
        <v>3.4441603113092599E-2</v>
      </c>
      <c r="Y1316" s="17">
        <v>5.1602809104441497E-2</v>
      </c>
      <c r="Z1316" s="17">
        <v>4.6874520538977303E-2</v>
      </c>
      <c r="AA1316" s="17">
        <v>6.20691549556526E-2</v>
      </c>
      <c r="AB1316" s="17">
        <v>5.2437382545309198E-2</v>
      </c>
      <c r="AC1316" s="17">
        <v>1.01181340663611E-2</v>
      </c>
      <c r="AD1316" s="17">
        <v>7.0636284325618595E-2</v>
      </c>
      <c r="AE1316" s="17"/>
      <c r="AF1316" s="17">
        <v>5.5404830798190197E-2</v>
      </c>
      <c r="AG1316" s="17">
        <v>4.7168109517917903E-2</v>
      </c>
      <c r="AH1316" s="17"/>
      <c r="AI1316" s="17">
        <v>7.4448782527991905E-2</v>
      </c>
      <c r="AJ1316" s="17">
        <v>4.0327107751315601E-2</v>
      </c>
      <c r="AK1316" s="17"/>
      <c r="AL1316" s="17">
        <v>6.33147888432391E-2</v>
      </c>
      <c r="AM1316" s="17">
        <v>4.8995981342059E-2</v>
      </c>
      <c r="AN1316" s="17"/>
      <c r="AO1316" s="17">
        <v>5.1818023101819398E-2</v>
      </c>
      <c r="AP1316" s="17">
        <v>5.1677030105482802E-2</v>
      </c>
      <c r="AQ1316" s="17"/>
      <c r="AR1316" s="17">
        <v>0.104893448038091</v>
      </c>
      <c r="AS1316" s="17">
        <v>2.7491037596163299E-2</v>
      </c>
      <c r="AT1316" s="17">
        <v>2.0825169565267199E-2</v>
      </c>
      <c r="AU1316" s="17">
        <v>2.3980945907825801E-2</v>
      </c>
    </row>
    <row r="1317" spans="2:47" x14ac:dyDescent="0.3">
      <c r="B1317" t="s">
        <v>501</v>
      </c>
      <c r="C1317" s="17">
        <v>4.7444030695311099E-2</v>
      </c>
      <c r="D1317" s="17">
        <v>5.5938269513509803E-2</v>
      </c>
      <c r="E1317" s="17">
        <v>3.93475282481376E-2</v>
      </c>
      <c r="F1317" s="17"/>
      <c r="G1317" s="17">
        <v>6.1100792806104802E-2</v>
      </c>
      <c r="H1317" s="17">
        <v>8.8799126230435205E-2</v>
      </c>
      <c r="I1317" s="17">
        <v>4.9879059380557998E-2</v>
      </c>
      <c r="J1317" s="17">
        <v>4.75971036642572E-2</v>
      </c>
      <c r="K1317" s="17">
        <v>2.30616481595688E-2</v>
      </c>
      <c r="L1317" s="17">
        <v>1.90558088288472E-2</v>
      </c>
      <c r="M1317" s="17"/>
      <c r="N1317" s="17">
        <v>4.58205966600451E-2</v>
      </c>
      <c r="O1317" s="17">
        <v>5.46235145447663E-2</v>
      </c>
      <c r="P1317" s="17">
        <v>4.6744199642671902E-2</v>
      </c>
      <c r="Q1317" s="17">
        <v>4.3036236418267898E-2</v>
      </c>
      <c r="R1317" s="17"/>
      <c r="S1317" s="17">
        <v>6.1997383699917002E-2</v>
      </c>
      <c r="T1317" s="17">
        <v>4.4476351978810599E-2</v>
      </c>
      <c r="U1317" s="17">
        <v>5.0833181068543301E-2</v>
      </c>
      <c r="V1317" s="17">
        <v>6.6834426128328503E-2</v>
      </c>
      <c r="W1317" s="17">
        <v>5.6873668837754403E-2</v>
      </c>
      <c r="X1317" s="17">
        <v>3.1336345657433602E-2</v>
      </c>
      <c r="Y1317" s="17">
        <v>4.1007552249563102E-2</v>
      </c>
      <c r="Z1317" s="17">
        <v>4.7006267141724199E-2</v>
      </c>
      <c r="AA1317" s="17">
        <v>4.0228442343892903E-2</v>
      </c>
      <c r="AB1317" s="17">
        <v>4.2487193826596902E-2</v>
      </c>
      <c r="AC1317" s="17">
        <v>3.15334245002366E-2</v>
      </c>
      <c r="AD1317" s="17">
        <v>3.7131592670012897E-2</v>
      </c>
      <c r="AE1317" s="17"/>
      <c r="AF1317" s="17">
        <v>4.5381944870241102E-2</v>
      </c>
      <c r="AG1317" s="17">
        <v>5.0569153842441802E-2</v>
      </c>
      <c r="AH1317" s="17"/>
      <c r="AI1317" s="17">
        <v>6.2573374796907999E-2</v>
      </c>
      <c r="AJ1317" s="17">
        <v>3.98919869593964E-2</v>
      </c>
      <c r="AK1317" s="17"/>
      <c r="AL1317" s="17">
        <v>5.7065242619579397E-2</v>
      </c>
      <c r="AM1317" s="17">
        <v>4.52160345797658E-2</v>
      </c>
      <c r="AN1317" s="17"/>
      <c r="AO1317" s="17">
        <v>6.0067563957982698E-2</v>
      </c>
      <c r="AP1317" s="17">
        <v>4.6343738276557002E-2</v>
      </c>
      <c r="AQ1317" s="17"/>
      <c r="AR1317" s="17">
        <v>7.0547890638363295E-2</v>
      </c>
      <c r="AS1317" s="17">
        <v>3.3047195035855098E-2</v>
      </c>
      <c r="AT1317" s="17">
        <v>3.4628471481209899E-2</v>
      </c>
      <c r="AU1317" s="17">
        <v>4.0890131704419901E-2</v>
      </c>
    </row>
    <row r="1318" spans="2:47" x14ac:dyDescent="0.3">
      <c r="B1318" t="s">
        <v>169</v>
      </c>
      <c r="C1318" s="17">
        <v>5.2742818029740901E-2</v>
      </c>
      <c r="D1318" s="17">
        <v>5.70283715435995E-2</v>
      </c>
      <c r="E1318" s="17">
        <v>4.8374230997880602E-2</v>
      </c>
      <c r="F1318" s="17"/>
      <c r="G1318" s="17">
        <v>8.3388297102766004E-2</v>
      </c>
      <c r="H1318" s="17">
        <v>6.0911777200016101E-2</v>
      </c>
      <c r="I1318" s="17">
        <v>5.81650527835538E-2</v>
      </c>
      <c r="J1318" s="17">
        <v>5.5886321629699497E-2</v>
      </c>
      <c r="K1318" s="17">
        <v>2.6534181614426298E-2</v>
      </c>
      <c r="L1318" s="17">
        <v>3.6422545831174102E-2</v>
      </c>
      <c r="M1318" s="17"/>
      <c r="N1318" s="17">
        <v>5.8995820961334801E-2</v>
      </c>
      <c r="O1318" s="17">
        <v>4.7211177582454703E-2</v>
      </c>
      <c r="P1318" s="17">
        <v>6.0567231456369899E-2</v>
      </c>
      <c r="Q1318" s="17">
        <v>4.3058260461055098E-2</v>
      </c>
      <c r="R1318" s="17"/>
      <c r="S1318" s="17">
        <v>5.8817455281551398E-2</v>
      </c>
      <c r="T1318" s="17">
        <v>5.01025973614126E-2</v>
      </c>
      <c r="U1318" s="17">
        <v>3.0317212941268899E-2</v>
      </c>
      <c r="V1318" s="17">
        <v>6.16032757003592E-2</v>
      </c>
      <c r="W1318" s="17">
        <v>5.8818627582853097E-2</v>
      </c>
      <c r="X1318" s="17">
        <v>6.85026756789614E-2</v>
      </c>
      <c r="Y1318" s="17">
        <v>3.2929424466767797E-2</v>
      </c>
      <c r="Z1318" s="17">
        <v>6.8338230845276599E-2</v>
      </c>
      <c r="AA1318" s="17">
        <v>5.0471499399331501E-2</v>
      </c>
      <c r="AB1318" s="17">
        <v>5.2373484341913197E-2</v>
      </c>
      <c r="AC1318" s="17">
        <v>7.0769839064044701E-2</v>
      </c>
      <c r="AD1318" s="17">
        <v>1.9285271338295201E-2</v>
      </c>
      <c r="AE1318" s="17"/>
      <c r="AF1318" s="17">
        <v>4.92295488791199E-2</v>
      </c>
      <c r="AG1318" s="17">
        <v>5.7384681959666901E-2</v>
      </c>
      <c r="AH1318" s="17"/>
      <c r="AI1318" s="17">
        <v>6.0053923017341401E-2</v>
      </c>
      <c r="AJ1318" s="17">
        <v>4.9093368043446099E-2</v>
      </c>
      <c r="AK1318" s="17"/>
      <c r="AL1318" s="17">
        <v>4.7373701707383302E-2</v>
      </c>
      <c r="AM1318" s="17">
        <v>5.3986151032306903E-2</v>
      </c>
      <c r="AN1318" s="17"/>
      <c r="AO1318" s="17">
        <v>5.4061621900267802E-2</v>
      </c>
      <c r="AP1318" s="17">
        <v>5.26278684454708E-2</v>
      </c>
      <c r="AQ1318" s="17"/>
      <c r="AR1318" s="17">
        <v>7.2066737060191302E-2</v>
      </c>
      <c r="AS1318" s="17">
        <v>5.9859705937596902E-2</v>
      </c>
      <c r="AT1318" s="17">
        <v>3.4946288823748603E-2</v>
      </c>
      <c r="AU1318" s="17">
        <v>2.90070008954816E-2</v>
      </c>
    </row>
    <row r="1319" spans="2:47" x14ac:dyDescent="0.3">
      <c r="B1319" t="s">
        <v>502</v>
      </c>
      <c r="C1319" s="17">
        <v>5.5413827627589798E-2</v>
      </c>
      <c r="D1319" s="17">
        <v>5.2766337840074402E-2</v>
      </c>
      <c r="E1319" s="17">
        <v>5.8204545352798703E-2</v>
      </c>
      <c r="F1319" s="17"/>
      <c r="G1319" s="17">
        <v>9.1703024639925093E-2</v>
      </c>
      <c r="H1319" s="17">
        <v>5.5614514726427998E-2</v>
      </c>
      <c r="I1319" s="17">
        <v>6.3897324071180706E-2</v>
      </c>
      <c r="J1319" s="17">
        <v>4.6823105756442801E-2</v>
      </c>
      <c r="K1319" s="17">
        <v>4.4406626307252998E-2</v>
      </c>
      <c r="L1319" s="17">
        <v>3.86743626204663E-2</v>
      </c>
      <c r="M1319" s="17"/>
      <c r="N1319" s="17">
        <v>6.64653387894832E-2</v>
      </c>
      <c r="O1319" s="17">
        <v>5.8010710306236703E-2</v>
      </c>
      <c r="P1319" s="17">
        <v>5.9800269274214397E-2</v>
      </c>
      <c r="Q1319" s="17">
        <v>3.7722394653919397E-2</v>
      </c>
      <c r="R1319" s="17"/>
      <c r="S1319" s="17">
        <v>6.1904926185640398E-2</v>
      </c>
      <c r="T1319" s="17">
        <v>4.8331832065169E-2</v>
      </c>
      <c r="U1319" s="17">
        <v>4.4537257814229202E-2</v>
      </c>
      <c r="V1319" s="17">
        <v>5.3433320656681001E-2</v>
      </c>
      <c r="W1319" s="17">
        <v>6.0748652654281997E-2</v>
      </c>
      <c r="X1319" s="17">
        <v>5.3165287035745898E-2</v>
      </c>
      <c r="Y1319" s="17">
        <v>5.5622278582146398E-2</v>
      </c>
      <c r="Z1319" s="17">
        <v>8.14873574383152E-2</v>
      </c>
      <c r="AA1319" s="17">
        <v>5.7657995112999898E-2</v>
      </c>
      <c r="AB1319" s="17">
        <v>3.21522332683888E-2</v>
      </c>
      <c r="AC1319" s="17">
        <v>7.7842712374857195E-2</v>
      </c>
      <c r="AD1319" s="17">
        <v>7.39357861613687E-2</v>
      </c>
      <c r="AE1319" s="17"/>
      <c r="AF1319" s="17">
        <v>5.4328383460048202E-2</v>
      </c>
      <c r="AG1319" s="17">
        <v>5.6065714258227803E-2</v>
      </c>
      <c r="AH1319" s="17"/>
      <c r="AI1319" s="17">
        <v>7.5492869134208399E-2</v>
      </c>
      <c r="AJ1319" s="17">
        <v>4.5391066652960103E-2</v>
      </c>
      <c r="AK1319" s="17"/>
      <c r="AL1319" s="17">
        <v>5.84866967964447E-2</v>
      </c>
      <c r="AM1319" s="17">
        <v>5.4702239459105698E-2</v>
      </c>
      <c r="AN1319" s="17"/>
      <c r="AO1319" s="17">
        <v>5.1900588656514403E-2</v>
      </c>
      <c r="AP1319" s="17">
        <v>5.5720048566269199E-2</v>
      </c>
      <c r="AQ1319" s="17"/>
      <c r="AR1319" s="17">
        <v>6.6391497421753001E-2</v>
      </c>
      <c r="AS1319" s="17">
        <v>4.4340712609433897E-2</v>
      </c>
      <c r="AT1319" s="17">
        <v>5.5348792061671002E-2</v>
      </c>
      <c r="AU1319" s="17">
        <v>4.70375738740186E-2</v>
      </c>
    </row>
    <row r="1320" spans="2:47" x14ac:dyDescent="0.3">
      <c r="B1320" t="s">
        <v>503</v>
      </c>
      <c r="C1320" s="17">
        <v>0.117449916677247</v>
      </c>
      <c r="D1320" s="17">
        <v>0.113249562014091</v>
      </c>
      <c r="E1320" s="17">
        <v>0.121586864505043</v>
      </c>
      <c r="F1320" s="17"/>
      <c r="G1320" s="17">
        <v>0.10142253695853599</v>
      </c>
      <c r="H1320" s="17">
        <v>0.11571309614940201</v>
      </c>
      <c r="I1320" s="17">
        <v>0.158138658783717</v>
      </c>
      <c r="J1320" s="17">
        <v>0.116424491083854</v>
      </c>
      <c r="K1320" s="17">
        <v>0.131507701901939</v>
      </c>
      <c r="L1320" s="17">
        <v>8.7809799764071703E-2</v>
      </c>
      <c r="M1320" s="17"/>
      <c r="N1320" s="17">
        <v>0.13011906405692999</v>
      </c>
      <c r="O1320" s="17">
        <v>0.11578117817191499</v>
      </c>
      <c r="P1320" s="17">
        <v>0.11490109979905</v>
      </c>
      <c r="Q1320" s="17">
        <v>0.10690633596926299</v>
      </c>
      <c r="R1320" s="17"/>
      <c r="S1320" s="17">
        <v>0.15126212849728499</v>
      </c>
      <c r="T1320" s="17">
        <v>0.12533939153816701</v>
      </c>
      <c r="U1320" s="17">
        <v>9.1129917828432799E-2</v>
      </c>
      <c r="V1320" s="17">
        <v>9.8668700231666601E-2</v>
      </c>
      <c r="W1320" s="17">
        <v>0.119188660681282</v>
      </c>
      <c r="X1320" s="17">
        <v>0.148721170457385</v>
      </c>
      <c r="Y1320" s="17">
        <v>0.123902862867613</v>
      </c>
      <c r="Z1320" s="17">
        <v>0.123893456453556</v>
      </c>
      <c r="AA1320" s="17">
        <v>8.2091274703871495E-2</v>
      </c>
      <c r="AB1320" s="17">
        <v>0.11041940173843599</v>
      </c>
      <c r="AC1320" s="17">
        <v>9.8727271007284997E-2</v>
      </c>
      <c r="AD1320" s="17">
        <v>0.110278312144399</v>
      </c>
      <c r="AE1320" s="17"/>
      <c r="AF1320" s="17">
        <v>0.122768999110692</v>
      </c>
      <c r="AG1320" s="17">
        <v>0.110390645967086</v>
      </c>
      <c r="AH1320" s="17"/>
      <c r="AI1320" s="17">
        <v>0.115405117283124</v>
      </c>
      <c r="AJ1320" s="17">
        <v>0.118470609600343</v>
      </c>
      <c r="AK1320" s="17"/>
      <c r="AL1320" s="17">
        <v>0.13413785822465499</v>
      </c>
      <c r="AM1320" s="17">
        <v>0.11358546911734101</v>
      </c>
      <c r="AN1320" s="17"/>
      <c r="AO1320" s="17">
        <v>0.11825579171713201</v>
      </c>
      <c r="AP1320" s="17">
        <v>0.117379674996221</v>
      </c>
      <c r="AQ1320" s="17"/>
      <c r="AR1320" s="17">
        <v>0.12519644273740699</v>
      </c>
      <c r="AS1320" s="17">
        <v>0.139948484350011</v>
      </c>
      <c r="AT1320" s="17">
        <v>0.112929584559125</v>
      </c>
      <c r="AU1320" s="17">
        <v>6.8645782764057098E-2</v>
      </c>
    </row>
    <row r="1321" spans="2:47" x14ac:dyDescent="0.3">
      <c r="B1321" t="s">
        <v>173</v>
      </c>
      <c r="C1321" s="17">
        <v>0.58546498407053105</v>
      </c>
      <c r="D1321" s="17">
        <v>0.53398884308779104</v>
      </c>
      <c r="E1321" s="17">
        <v>0.63547440307132497</v>
      </c>
      <c r="F1321" s="17"/>
      <c r="G1321" s="17">
        <v>0.38060282422064401</v>
      </c>
      <c r="H1321" s="17">
        <v>0.42566490276512903</v>
      </c>
      <c r="I1321" s="17">
        <v>0.52135244492556398</v>
      </c>
      <c r="J1321" s="17">
        <v>0.64347933711638805</v>
      </c>
      <c r="K1321" s="17">
        <v>0.71062374177822196</v>
      </c>
      <c r="L1321" s="17">
        <v>0.77205180911839899</v>
      </c>
      <c r="M1321" s="17"/>
      <c r="N1321" s="17">
        <v>0.53428462296489099</v>
      </c>
      <c r="O1321" s="17">
        <v>0.61475711851356496</v>
      </c>
      <c r="P1321" s="17">
        <v>0.54916852229918001</v>
      </c>
      <c r="Q1321" s="17">
        <v>0.64222240729247304</v>
      </c>
      <c r="R1321" s="17"/>
      <c r="S1321" s="17">
        <v>0.43945626031583301</v>
      </c>
      <c r="T1321" s="17">
        <v>0.64329941065289198</v>
      </c>
      <c r="U1321" s="17">
        <v>0.65269727795417998</v>
      </c>
      <c r="V1321" s="17">
        <v>0.60195233933530701</v>
      </c>
      <c r="W1321" s="17">
        <v>0.57526010643320902</v>
      </c>
      <c r="X1321" s="17">
        <v>0.50901593993236904</v>
      </c>
      <c r="Y1321" s="17">
        <v>0.64507534273762601</v>
      </c>
      <c r="Z1321" s="17">
        <v>0.51588495426507197</v>
      </c>
      <c r="AA1321" s="17">
        <v>0.62483478366610301</v>
      </c>
      <c r="AB1321" s="17">
        <v>0.62934927127908602</v>
      </c>
      <c r="AC1321" s="17">
        <v>0.62035661901355499</v>
      </c>
      <c r="AD1321" s="17">
        <v>0.63941057268519597</v>
      </c>
      <c r="AE1321" s="17"/>
      <c r="AF1321" s="17">
        <v>0.57974605039608995</v>
      </c>
      <c r="AG1321" s="17">
        <v>0.59452421251853005</v>
      </c>
      <c r="AH1321" s="17"/>
      <c r="AI1321" s="17">
        <v>0.50062254987072496</v>
      </c>
      <c r="AJ1321" s="17">
        <v>0.62781538402414006</v>
      </c>
      <c r="AK1321" s="17"/>
      <c r="AL1321" s="17">
        <v>0.53705694112043201</v>
      </c>
      <c r="AM1321" s="17">
        <v>0.59667489530654905</v>
      </c>
      <c r="AN1321" s="17"/>
      <c r="AO1321" s="17">
        <v>0.51259816679438897</v>
      </c>
      <c r="AP1321" s="17">
        <v>0.59181620167018301</v>
      </c>
      <c r="AQ1321" s="17"/>
      <c r="AR1321" s="17">
        <v>0.40936388671242302</v>
      </c>
      <c r="AS1321" s="17">
        <v>0.64090672346322097</v>
      </c>
      <c r="AT1321" s="17">
        <v>0.67556174215986198</v>
      </c>
      <c r="AU1321" s="17">
        <v>0.744753370197339</v>
      </c>
    </row>
    <row r="1322" spans="2:47" x14ac:dyDescent="0.3">
      <c r="B1322" t="s">
        <v>155</v>
      </c>
      <c r="C1322" s="17">
        <v>2.3865012135853798E-2</v>
      </c>
      <c r="D1322" s="17">
        <v>2.2223955705834401E-2</v>
      </c>
      <c r="E1322" s="17">
        <v>2.5554947583994899E-2</v>
      </c>
      <c r="F1322" s="17"/>
      <c r="G1322" s="17">
        <v>2.6576705199911298E-2</v>
      </c>
      <c r="H1322" s="17">
        <v>2.8446683765134401E-2</v>
      </c>
      <c r="I1322" s="17">
        <v>3.4841461138327201E-2</v>
      </c>
      <c r="J1322" s="17">
        <v>2.2268881826014501E-2</v>
      </c>
      <c r="K1322" s="17">
        <v>1.6107448543920901E-2</v>
      </c>
      <c r="L1322" s="17">
        <v>1.5913488293286499E-2</v>
      </c>
      <c r="M1322" s="17"/>
      <c r="N1322" s="17">
        <v>1.2836811994712E-2</v>
      </c>
      <c r="O1322" s="17">
        <v>2.3022742136655599E-2</v>
      </c>
      <c r="P1322" s="17">
        <v>2.8104161432470499E-2</v>
      </c>
      <c r="Q1322" s="17">
        <v>3.32702157264851E-2</v>
      </c>
      <c r="R1322" s="17"/>
      <c r="S1322" s="17">
        <v>1.7578976423500099E-2</v>
      </c>
      <c r="T1322" s="17">
        <v>1.38824398761148E-2</v>
      </c>
      <c r="U1322" s="17">
        <v>2.33823125283045E-2</v>
      </c>
      <c r="V1322" s="17">
        <v>3.25390463764577E-2</v>
      </c>
      <c r="W1322" s="17">
        <v>3.9164398269814701E-2</v>
      </c>
      <c r="X1322" s="17">
        <v>4.6602877086952398E-2</v>
      </c>
      <c r="Y1322" s="17">
        <v>2.0929076666901299E-2</v>
      </c>
      <c r="Z1322" s="17">
        <v>2.0781809306285901E-2</v>
      </c>
      <c r="AA1322" s="17">
        <v>1.5725180048258298E-2</v>
      </c>
      <c r="AB1322" s="17">
        <v>1.0248866481793399E-2</v>
      </c>
      <c r="AC1322" s="17">
        <v>3.85021438510822E-2</v>
      </c>
      <c r="AD1322" s="17">
        <v>2.6074603551435399E-2</v>
      </c>
      <c r="AE1322" s="17"/>
      <c r="AF1322" s="17">
        <v>2.4752512444539201E-2</v>
      </c>
      <c r="AG1322" s="17">
        <v>2.1728998218848699E-2</v>
      </c>
      <c r="AH1322" s="17"/>
      <c r="AI1322" s="17">
        <v>2.12618599737859E-2</v>
      </c>
      <c r="AJ1322" s="17">
        <v>2.5164415391352699E-2</v>
      </c>
      <c r="AK1322" s="17"/>
      <c r="AL1322" s="17">
        <v>1.2005211636420699E-2</v>
      </c>
      <c r="AM1322" s="17">
        <v>2.66114010161599E-2</v>
      </c>
      <c r="AN1322" s="17"/>
      <c r="AO1322" s="17">
        <v>1.58511560384954E-2</v>
      </c>
      <c r="AP1322" s="17">
        <v>2.4563515868955499E-2</v>
      </c>
      <c r="AQ1322" s="17"/>
      <c r="AR1322" s="17">
        <v>2.02063056701089E-2</v>
      </c>
      <c r="AS1322" s="17">
        <v>1.6175723178481798E-2</v>
      </c>
      <c r="AT1322" s="17">
        <v>3.44349140236851E-2</v>
      </c>
      <c r="AU1322" s="17">
        <v>2.4279403015817099E-2</v>
      </c>
    </row>
    <row r="1323" spans="2:47" x14ac:dyDescent="0.3">
      <c r="C1323" s="17"/>
      <c r="D1323" s="17"/>
      <c r="E1323" s="17"/>
      <c r="F1323" s="17"/>
      <c r="G1323" s="17"/>
      <c r="H1323" s="17"/>
      <c r="I1323" s="17"/>
      <c r="J1323" s="17"/>
      <c r="K1323" s="17"/>
      <c r="L1323" s="17"/>
      <c r="M1323" s="17"/>
      <c r="N1323" s="17"/>
      <c r="O1323" s="17"/>
      <c r="P1323" s="17"/>
      <c r="Q1323" s="17"/>
      <c r="R1323" s="17"/>
      <c r="S1323" s="17"/>
      <c r="T1323" s="17"/>
      <c r="U1323" s="17"/>
      <c r="V1323" s="17"/>
      <c r="W1323" s="17"/>
      <c r="X1323" s="17"/>
      <c r="Y1323" s="17"/>
      <c r="Z1323" s="17"/>
      <c r="AA1323" s="17"/>
      <c r="AB1323" s="17"/>
      <c r="AC1323" s="17"/>
      <c r="AD1323" s="17"/>
      <c r="AE1323" s="17"/>
      <c r="AF1323" s="17"/>
      <c r="AG1323" s="17"/>
      <c r="AH1323" s="17"/>
      <c r="AI1323" s="17"/>
      <c r="AJ1323" s="17"/>
      <c r="AK1323" s="17"/>
      <c r="AL1323" s="17"/>
      <c r="AM1323" s="17"/>
      <c r="AN1323" s="17"/>
      <c r="AO1323" s="17"/>
      <c r="AP1323" s="17"/>
      <c r="AQ1323" s="17"/>
      <c r="AR1323" s="17"/>
      <c r="AS1323" s="17"/>
      <c r="AT1323" s="17"/>
      <c r="AU1323" s="17"/>
    </row>
    <row r="1324" spans="2:47" x14ac:dyDescent="0.3">
      <c r="B1324" s="6" t="s">
        <v>506</v>
      </c>
      <c r="C1324" s="17"/>
      <c r="D1324" s="17"/>
      <c r="E1324" s="17"/>
      <c r="F1324" s="17"/>
      <c r="G1324" s="17"/>
      <c r="H1324" s="17"/>
      <c r="I1324" s="17"/>
      <c r="J1324" s="17"/>
      <c r="K1324" s="17"/>
      <c r="L1324" s="17"/>
      <c r="M1324" s="17"/>
      <c r="N1324" s="17"/>
      <c r="O1324" s="17"/>
      <c r="P1324" s="17"/>
      <c r="Q1324" s="17"/>
      <c r="R1324" s="17"/>
      <c r="S1324" s="17"/>
      <c r="T1324" s="17"/>
      <c r="U1324" s="17"/>
      <c r="V1324" s="17"/>
      <c r="W1324" s="17"/>
      <c r="X1324" s="17"/>
      <c r="Y1324" s="17"/>
      <c r="Z1324" s="17"/>
      <c r="AA1324" s="17"/>
      <c r="AB1324" s="17"/>
      <c r="AC1324" s="17"/>
      <c r="AD1324" s="17"/>
      <c r="AE1324" s="17"/>
      <c r="AF1324" s="17"/>
      <c r="AG1324" s="17"/>
      <c r="AH1324" s="17"/>
      <c r="AI1324" s="17"/>
      <c r="AJ1324" s="17"/>
      <c r="AK1324" s="17"/>
      <c r="AL1324" s="17"/>
      <c r="AM1324" s="17"/>
      <c r="AN1324" s="17"/>
      <c r="AO1324" s="17"/>
      <c r="AP1324" s="17"/>
      <c r="AQ1324" s="17"/>
      <c r="AR1324" s="17"/>
      <c r="AS1324" s="17"/>
      <c r="AT1324" s="17"/>
      <c r="AU1324" s="17"/>
    </row>
    <row r="1325" spans="2:47" x14ac:dyDescent="0.3">
      <c r="B1325" s="24" t="s">
        <v>71</v>
      </c>
      <c r="C1325" s="17"/>
      <c r="D1325" s="17"/>
      <c r="E1325" s="17"/>
      <c r="F1325" s="17"/>
      <c r="G1325" s="17"/>
      <c r="H1325" s="17"/>
      <c r="I1325" s="17"/>
      <c r="J1325" s="17"/>
      <c r="K1325" s="17"/>
      <c r="L1325" s="17"/>
      <c r="M1325" s="17"/>
      <c r="N1325" s="17"/>
      <c r="O1325" s="17"/>
      <c r="P1325" s="17"/>
      <c r="Q1325" s="17"/>
      <c r="R1325" s="17"/>
      <c r="S1325" s="17"/>
      <c r="T1325" s="17"/>
      <c r="U1325" s="17"/>
      <c r="V1325" s="17"/>
      <c r="W1325" s="17"/>
      <c r="X1325" s="17"/>
      <c r="Y1325" s="17"/>
      <c r="Z1325" s="17"/>
      <c r="AA1325" s="17"/>
      <c r="AB1325" s="17"/>
      <c r="AC1325" s="17"/>
      <c r="AD1325" s="17"/>
      <c r="AE1325" s="17"/>
      <c r="AF1325" s="17"/>
      <c r="AG1325" s="17"/>
      <c r="AH1325" s="17"/>
      <c r="AI1325" s="17"/>
      <c r="AJ1325" s="17"/>
      <c r="AK1325" s="17"/>
      <c r="AL1325" s="17"/>
      <c r="AM1325" s="17"/>
      <c r="AN1325" s="17"/>
      <c r="AO1325" s="17"/>
      <c r="AP1325" s="17"/>
      <c r="AQ1325" s="17"/>
      <c r="AR1325" s="17"/>
      <c r="AS1325" s="17"/>
      <c r="AT1325" s="17"/>
      <c r="AU1325" s="17"/>
    </row>
    <row r="1326" spans="2:47" x14ac:dyDescent="0.3">
      <c r="B1326" t="s">
        <v>500</v>
      </c>
      <c r="C1326" s="17">
        <v>1.8545628297786498E-2</v>
      </c>
      <c r="D1326" s="17">
        <v>2.8137660246897501E-2</v>
      </c>
      <c r="E1326" s="17">
        <v>8.6387433024920999E-3</v>
      </c>
      <c r="F1326" s="17"/>
      <c r="G1326" s="17">
        <v>6.6981014299157607E-2</v>
      </c>
      <c r="H1326" s="17">
        <v>3.8569316447789097E-2</v>
      </c>
      <c r="I1326" s="17">
        <v>1.16888477801035E-2</v>
      </c>
      <c r="J1326" s="17">
        <v>3.4048550967392798E-3</v>
      </c>
      <c r="K1326" s="17">
        <v>0</v>
      </c>
      <c r="L1326" s="17">
        <v>5.0343506614186704E-4</v>
      </c>
      <c r="M1326" s="17"/>
      <c r="N1326" s="17">
        <v>2.6355389784343701E-2</v>
      </c>
      <c r="O1326" s="17">
        <v>6.9122675625125302E-3</v>
      </c>
      <c r="P1326" s="17">
        <v>3.02014662298274E-2</v>
      </c>
      <c r="Q1326" s="17">
        <v>1.2222966595865799E-2</v>
      </c>
      <c r="R1326" s="17"/>
      <c r="S1326" s="17">
        <v>2.1713881505169001E-2</v>
      </c>
      <c r="T1326" s="17">
        <v>7.7563599987917698E-3</v>
      </c>
      <c r="U1326" s="17">
        <v>2.4298682631126601E-2</v>
      </c>
      <c r="V1326" s="17">
        <v>8.2415046297106796E-3</v>
      </c>
      <c r="W1326" s="17">
        <v>1.5939398343894899E-2</v>
      </c>
      <c r="X1326" s="17">
        <v>2.97459919693066E-2</v>
      </c>
      <c r="Y1326" s="17">
        <v>8.2292137247937502E-3</v>
      </c>
      <c r="Z1326" s="17">
        <v>2.36231401034473E-2</v>
      </c>
      <c r="AA1326" s="17">
        <v>2.1784730494762899E-2</v>
      </c>
      <c r="AB1326" s="17">
        <v>2.4283089955436099E-2</v>
      </c>
      <c r="AC1326" s="17">
        <v>1.6200004720003099E-2</v>
      </c>
      <c r="AD1326" s="17">
        <v>3.4186630437959199E-2</v>
      </c>
      <c r="AE1326" s="17"/>
      <c r="AF1326" s="17">
        <v>1.64328018299497E-2</v>
      </c>
      <c r="AG1326" s="17">
        <v>2.1503921218463399E-2</v>
      </c>
      <c r="AH1326" s="17"/>
      <c r="AI1326" s="17">
        <v>2.74806517366422E-2</v>
      </c>
      <c r="AJ1326" s="17">
        <v>1.4085574554641199E-2</v>
      </c>
      <c r="AK1326" s="17"/>
      <c r="AL1326" s="17">
        <v>2.78981126872117E-2</v>
      </c>
      <c r="AM1326" s="17">
        <v>1.6379861754615699E-2</v>
      </c>
      <c r="AN1326" s="17"/>
      <c r="AO1326" s="17">
        <v>4.4329246403516202E-2</v>
      </c>
      <c r="AP1326" s="17">
        <v>1.6298276550896901E-2</v>
      </c>
      <c r="AQ1326" s="17"/>
      <c r="AR1326" s="17">
        <v>4.2885527359907798E-2</v>
      </c>
      <c r="AS1326" s="17">
        <v>4.6291395094269902E-3</v>
      </c>
      <c r="AT1326" s="17">
        <v>6.62217247349759E-3</v>
      </c>
      <c r="AU1326" s="17">
        <v>6.1991469490138796E-3</v>
      </c>
    </row>
    <row r="1327" spans="2:47" x14ac:dyDescent="0.3">
      <c r="B1327" t="s">
        <v>166</v>
      </c>
      <c r="C1327" s="17">
        <v>6.1795676549402698E-2</v>
      </c>
      <c r="D1327" s="17">
        <v>8.4243449614270494E-2</v>
      </c>
      <c r="E1327" s="17">
        <v>4.0156991382131101E-2</v>
      </c>
      <c r="F1327" s="17"/>
      <c r="G1327" s="17">
        <v>0.104907557440822</v>
      </c>
      <c r="H1327" s="17">
        <v>0.11421235268148799</v>
      </c>
      <c r="I1327" s="17">
        <v>7.22653737927995E-2</v>
      </c>
      <c r="J1327" s="17">
        <v>4.2867742283907197E-2</v>
      </c>
      <c r="K1327" s="17">
        <v>2.8087911898292298E-2</v>
      </c>
      <c r="L1327" s="17">
        <v>2.01121064542223E-2</v>
      </c>
      <c r="M1327" s="17"/>
      <c r="N1327" s="17">
        <v>7.9721395509658399E-2</v>
      </c>
      <c r="O1327" s="17">
        <v>3.7760887154019998E-2</v>
      </c>
      <c r="P1327" s="17">
        <v>6.5924109801254405E-2</v>
      </c>
      <c r="Q1327" s="17">
        <v>6.3771712389418603E-2</v>
      </c>
      <c r="R1327" s="17"/>
      <c r="S1327" s="17">
        <v>9.9833896601889502E-2</v>
      </c>
      <c r="T1327" s="17">
        <v>4.9822128744002298E-2</v>
      </c>
      <c r="U1327" s="17">
        <v>5.5895296626986897E-2</v>
      </c>
      <c r="V1327" s="17">
        <v>6.0699975555081401E-2</v>
      </c>
      <c r="W1327" s="17">
        <v>4.1841277030550399E-2</v>
      </c>
      <c r="X1327" s="17">
        <v>8.0543718163894495E-2</v>
      </c>
      <c r="Y1327" s="17">
        <v>3.8888489128470899E-2</v>
      </c>
      <c r="Z1327" s="17">
        <v>5.2256538812187101E-2</v>
      </c>
      <c r="AA1327" s="17">
        <v>5.9854011288708202E-2</v>
      </c>
      <c r="AB1327" s="17">
        <v>7.3801894018406297E-2</v>
      </c>
      <c r="AC1327" s="17">
        <v>4.5284126705287003E-2</v>
      </c>
      <c r="AD1327" s="17">
        <v>1.81917904839651E-2</v>
      </c>
      <c r="AE1327" s="17"/>
      <c r="AF1327" s="17">
        <v>6.6383393145712094E-2</v>
      </c>
      <c r="AG1327" s="17">
        <v>5.5167370308530701E-2</v>
      </c>
      <c r="AH1327" s="17"/>
      <c r="AI1327" s="17">
        <v>8.5008811673163306E-2</v>
      </c>
      <c r="AJ1327" s="17">
        <v>5.0208484763353302E-2</v>
      </c>
      <c r="AK1327" s="17"/>
      <c r="AL1327" s="17">
        <v>8.9697355424220707E-2</v>
      </c>
      <c r="AM1327" s="17">
        <v>5.53344497684519E-2</v>
      </c>
      <c r="AN1327" s="17"/>
      <c r="AO1327" s="17">
        <v>0.11220805087239399</v>
      </c>
      <c r="AP1327" s="17">
        <v>5.7401633128690899E-2</v>
      </c>
      <c r="AQ1327" s="17"/>
      <c r="AR1327" s="17">
        <v>0.121481640640937</v>
      </c>
      <c r="AS1327" s="17">
        <v>3.4998926007828099E-2</v>
      </c>
      <c r="AT1327" s="17">
        <v>2.86167712925176E-2</v>
      </c>
      <c r="AU1327" s="17">
        <v>2.7105502637865701E-2</v>
      </c>
    </row>
    <row r="1328" spans="2:47" x14ac:dyDescent="0.3">
      <c r="B1328" t="s">
        <v>167</v>
      </c>
      <c r="C1328" s="17">
        <v>8.2826204018969604E-2</v>
      </c>
      <c r="D1328" s="17">
        <v>0.109698866246876</v>
      </c>
      <c r="E1328" s="17">
        <v>5.6955798482822603E-2</v>
      </c>
      <c r="F1328" s="17"/>
      <c r="G1328" s="17">
        <v>9.3785169758120804E-2</v>
      </c>
      <c r="H1328" s="17">
        <v>0.12098564518265099</v>
      </c>
      <c r="I1328" s="17">
        <v>6.4661251201607206E-2</v>
      </c>
      <c r="J1328" s="17">
        <v>8.2860889488095599E-2</v>
      </c>
      <c r="K1328" s="17">
        <v>7.9607324810217497E-2</v>
      </c>
      <c r="L1328" s="17">
        <v>6.1497462937415898E-2</v>
      </c>
      <c r="M1328" s="17"/>
      <c r="N1328" s="17">
        <v>0.108383248563447</v>
      </c>
      <c r="O1328" s="17">
        <v>7.7759803293069807E-2</v>
      </c>
      <c r="P1328" s="17">
        <v>7.3000266626362498E-2</v>
      </c>
      <c r="Q1328" s="17">
        <v>6.9247651754451106E-2</v>
      </c>
      <c r="R1328" s="17"/>
      <c r="S1328" s="17">
        <v>0.106982908269889</v>
      </c>
      <c r="T1328" s="17">
        <v>7.0886780694745605E-2</v>
      </c>
      <c r="U1328" s="17">
        <v>9.8913576414469101E-2</v>
      </c>
      <c r="V1328" s="17">
        <v>7.9252858075289104E-2</v>
      </c>
      <c r="W1328" s="17">
        <v>7.8453292618082898E-2</v>
      </c>
      <c r="X1328" s="17">
        <v>6.6332949176963404E-2</v>
      </c>
      <c r="Y1328" s="17">
        <v>8.7811733582050397E-2</v>
      </c>
      <c r="Z1328" s="17">
        <v>9.2803332471632694E-2</v>
      </c>
      <c r="AA1328" s="17">
        <v>8.9804354501684294E-2</v>
      </c>
      <c r="AB1328" s="17">
        <v>7.6167895100552302E-2</v>
      </c>
      <c r="AC1328" s="17">
        <v>5.9083630802875799E-2</v>
      </c>
      <c r="AD1328" s="17">
        <v>5.6768740372830799E-2</v>
      </c>
      <c r="AE1328" s="17"/>
      <c r="AF1328" s="17">
        <v>8.5611675345941204E-2</v>
      </c>
      <c r="AG1328" s="17">
        <v>7.9340893121117001E-2</v>
      </c>
      <c r="AH1328" s="17"/>
      <c r="AI1328" s="17">
        <v>9.9606898530732998E-2</v>
      </c>
      <c r="AJ1328" s="17">
        <v>7.4449863443935393E-2</v>
      </c>
      <c r="AK1328" s="17"/>
      <c r="AL1328" s="17">
        <v>9.8411047096183299E-2</v>
      </c>
      <c r="AM1328" s="17">
        <v>7.9217202355693697E-2</v>
      </c>
      <c r="AN1328" s="17"/>
      <c r="AO1328" s="17">
        <v>0.104288606675823</v>
      </c>
      <c r="AP1328" s="17">
        <v>8.0955498057318304E-2</v>
      </c>
      <c r="AQ1328" s="17"/>
      <c r="AR1328" s="17">
        <v>0.14148218023710199</v>
      </c>
      <c r="AS1328" s="17">
        <v>7.6589188733140995E-2</v>
      </c>
      <c r="AT1328" s="17">
        <v>3.5124493577852099E-2</v>
      </c>
      <c r="AU1328" s="17">
        <v>4.5570299188339797E-2</v>
      </c>
    </row>
    <row r="1329" spans="2:47" x14ac:dyDescent="0.3">
      <c r="B1329" t="s">
        <v>501</v>
      </c>
      <c r="C1329" s="17">
        <v>7.2796976206357403E-2</v>
      </c>
      <c r="D1329" s="17">
        <v>8.8383163878604301E-2</v>
      </c>
      <c r="E1329" s="17">
        <v>5.7886329751693201E-2</v>
      </c>
      <c r="F1329" s="17"/>
      <c r="G1329" s="17">
        <v>0.11361393589686899</v>
      </c>
      <c r="H1329" s="17">
        <v>0.101594684383556</v>
      </c>
      <c r="I1329" s="17">
        <v>8.0664452076453494E-2</v>
      </c>
      <c r="J1329" s="17">
        <v>5.6146604805580598E-2</v>
      </c>
      <c r="K1329" s="17">
        <v>5.5692542437411903E-2</v>
      </c>
      <c r="L1329" s="17">
        <v>4.0962211417400099E-2</v>
      </c>
      <c r="M1329" s="17"/>
      <c r="N1329" s="17">
        <v>7.6104718767103396E-2</v>
      </c>
      <c r="O1329" s="17">
        <v>7.4050719522556804E-2</v>
      </c>
      <c r="P1329" s="17">
        <v>8.5936740574726195E-2</v>
      </c>
      <c r="Q1329" s="17">
        <v>5.7420512718413398E-2</v>
      </c>
      <c r="R1329" s="17"/>
      <c r="S1329" s="17">
        <v>9.0557646521383706E-2</v>
      </c>
      <c r="T1329" s="17">
        <v>5.7984680270840999E-2</v>
      </c>
      <c r="U1329" s="17">
        <v>6.6093517985987005E-2</v>
      </c>
      <c r="V1329" s="17">
        <v>8.1379054851454205E-2</v>
      </c>
      <c r="W1329" s="17">
        <v>9.7759975896524201E-2</v>
      </c>
      <c r="X1329" s="17">
        <v>7.3000004660308898E-2</v>
      </c>
      <c r="Y1329" s="17">
        <v>6.1492756117365502E-2</v>
      </c>
      <c r="Z1329" s="17">
        <v>6.1255761836855598E-2</v>
      </c>
      <c r="AA1329" s="17">
        <v>7.9895824922054506E-2</v>
      </c>
      <c r="AB1329" s="17">
        <v>5.8284498796777599E-2</v>
      </c>
      <c r="AC1329" s="17">
        <v>7.0648244420573103E-2</v>
      </c>
      <c r="AD1329" s="17">
        <v>5.4142755261440599E-2</v>
      </c>
      <c r="AE1329" s="17"/>
      <c r="AF1329" s="17">
        <v>7.1564731340220594E-2</v>
      </c>
      <c r="AG1329" s="17">
        <v>7.5024761627212597E-2</v>
      </c>
      <c r="AH1329" s="17"/>
      <c r="AI1329" s="17">
        <v>9.6279671240087294E-2</v>
      </c>
      <c r="AJ1329" s="17">
        <v>6.1075229464331998E-2</v>
      </c>
      <c r="AK1329" s="17"/>
      <c r="AL1329" s="17">
        <v>6.6507122456199302E-2</v>
      </c>
      <c r="AM1329" s="17">
        <v>7.4253525530185494E-2</v>
      </c>
      <c r="AN1329" s="17"/>
      <c r="AO1329" s="17">
        <v>6.0422434401648198E-2</v>
      </c>
      <c r="AP1329" s="17">
        <v>7.3875566031405798E-2</v>
      </c>
      <c r="AQ1329" s="17"/>
      <c r="AR1329" s="17">
        <v>0.103081416046613</v>
      </c>
      <c r="AS1329" s="17">
        <v>6.9785912813763396E-2</v>
      </c>
      <c r="AT1329" s="17">
        <v>5.8458764775752702E-2</v>
      </c>
      <c r="AU1329" s="17">
        <v>3.1757821170431702E-2</v>
      </c>
    </row>
    <row r="1330" spans="2:47" x14ac:dyDescent="0.3">
      <c r="B1330" t="s">
        <v>169</v>
      </c>
      <c r="C1330" s="17">
        <v>7.1778495671909498E-2</v>
      </c>
      <c r="D1330" s="17">
        <v>7.9091093834494003E-2</v>
      </c>
      <c r="E1330" s="17">
        <v>6.4532703714630504E-2</v>
      </c>
      <c r="F1330" s="17"/>
      <c r="G1330" s="17">
        <v>9.6155801852448403E-2</v>
      </c>
      <c r="H1330" s="17">
        <v>7.9697547382668502E-2</v>
      </c>
      <c r="I1330" s="17">
        <v>6.7494608397655406E-2</v>
      </c>
      <c r="J1330" s="17">
        <v>7.1768640112349999E-2</v>
      </c>
      <c r="K1330" s="17">
        <v>4.8688971824971797E-2</v>
      </c>
      <c r="L1330" s="17">
        <v>6.8165418209040193E-2</v>
      </c>
      <c r="M1330" s="17"/>
      <c r="N1330" s="17">
        <v>7.2929229957589506E-2</v>
      </c>
      <c r="O1330" s="17">
        <v>6.9148107052687494E-2</v>
      </c>
      <c r="P1330" s="17">
        <v>8.6677982498551007E-2</v>
      </c>
      <c r="Q1330" s="17">
        <v>5.9723587331686701E-2</v>
      </c>
      <c r="R1330" s="17"/>
      <c r="S1330" s="17">
        <v>9.4210988459773298E-2</v>
      </c>
      <c r="T1330" s="17">
        <v>5.7440335114001997E-2</v>
      </c>
      <c r="U1330" s="17">
        <v>6.32011810989766E-2</v>
      </c>
      <c r="V1330" s="17">
        <v>7.0582120024878001E-2</v>
      </c>
      <c r="W1330" s="17">
        <v>8.2939587014273106E-2</v>
      </c>
      <c r="X1330" s="17">
        <v>7.1163635243413195E-2</v>
      </c>
      <c r="Y1330" s="17">
        <v>6.6951865533309299E-2</v>
      </c>
      <c r="Z1330" s="17">
        <v>0.11568764681690299</v>
      </c>
      <c r="AA1330" s="17">
        <v>6.5510472130390004E-2</v>
      </c>
      <c r="AB1330" s="17">
        <v>5.8037561194480898E-2</v>
      </c>
      <c r="AC1330" s="17">
        <v>5.6662558837507197E-2</v>
      </c>
      <c r="AD1330" s="17">
        <v>7.5389726952766106E-2</v>
      </c>
      <c r="AE1330" s="17"/>
      <c r="AF1330" s="17">
        <v>6.7500954757714296E-2</v>
      </c>
      <c r="AG1330" s="17">
        <v>7.7587920785708905E-2</v>
      </c>
      <c r="AH1330" s="17"/>
      <c r="AI1330" s="17">
        <v>7.2118403135912099E-2</v>
      </c>
      <c r="AJ1330" s="17">
        <v>7.1608825657328901E-2</v>
      </c>
      <c r="AK1330" s="17"/>
      <c r="AL1330" s="17">
        <v>6.9513081806285598E-2</v>
      </c>
      <c r="AM1330" s="17">
        <v>7.2303100402835399E-2</v>
      </c>
      <c r="AN1330" s="17"/>
      <c r="AO1330" s="17">
        <v>5.7398042384778497E-2</v>
      </c>
      <c r="AP1330" s="17">
        <v>7.3031924755577002E-2</v>
      </c>
      <c r="AQ1330" s="17"/>
      <c r="AR1330" s="17">
        <v>7.0033152778342905E-2</v>
      </c>
      <c r="AS1330" s="17">
        <v>9.56370104269402E-2</v>
      </c>
      <c r="AT1330" s="17">
        <v>6.5500621458284905E-2</v>
      </c>
      <c r="AU1330" s="17">
        <v>4.8146959490562899E-2</v>
      </c>
    </row>
    <row r="1331" spans="2:47" x14ac:dyDescent="0.3">
      <c r="B1331" t="s">
        <v>502</v>
      </c>
      <c r="C1331" s="17">
        <v>7.5632214983278601E-2</v>
      </c>
      <c r="D1331" s="17">
        <v>7.3411925295153793E-2</v>
      </c>
      <c r="E1331" s="17">
        <v>7.8083607870316402E-2</v>
      </c>
      <c r="F1331" s="17"/>
      <c r="G1331" s="17">
        <v>0.102958576711288</v>
      </c>
      <c r="H1331" s="17">
        <v>4.8647310380665901E-2</v>
      </c>
      <c r="I1331" s="17">
        <v>9.2242992866843496E-2</v>
      </c>
      <c r="J1331" s="17">
        <v>7.5820808306160198E-2</v>
      </c>
      <c r="K1331" s="17">
        <v>6.6920779005490594E-2</v>
      </c>
      <c r="L1331" s="17">
        <v>7.1630819974718596E-2</v>
      </c>
      <c r="M1331" s="17"/>
      <c r="N1331" s="17">
        <v>7.2259970492206005E-2</v>
      </c>
      <c r="O1331" s="17">
        <v>9.1631743044392894E-2</v>
      </c>
      <c r="P1331" s="17">
        <v>6.7766985713951594E-2</v>
      </c>
      <c r="Q1331" s="17">
        <v>6.8805580002633995E-2</v>
      </c>
      <c r="R1331" s="17"/>
      <c r="S1331" s="17">
        <v>6.1057955210850799E-2</v>
      </c>
      <c r="T1331" s="17">
        <v>0.1023196750778</v>
      </c>
      <c r="U1331" s="17">
        <v>5.8506965949384898E-2</v>
      </c>
      <c r="V1331" s="17">
        <v>7.8611592230239502E-2</v>
      </c>
      <c r="W1331" s="17">
        <v>8.1077462123550798E-2</v>
      </c>
      <c r="X1331" s="17">
        <v>6.9910363206019704E-2</v>
      </c>
      <c r="Y1331" s="17">
        <v>7.8958624670394606E-2</v>
      </c>
      <c r="Z1331" s="17">
        <v>7.5304781029320894E-2</v>
      </c>
      <c r="AA1331" s="17">
        <v>6.0570134523993097E-2</v>
      </c>
      <c r="AB1331" s="17">
        <v>6.8348896148832203E-2</v>
      </c>
      <c r="AC1331" s="17">
        <v>0.111959256928435</v>
      </c>
      <c r="AD1331" s="17">
        <v>7.7127219927971197E-2</v>
      </c>
      <c r="AE1331" s="17"/>
      <c r="AF1331" s="17">
        <v>7.4995474724004904E-2</v>
      </c>
      <c r="AG1331" s="17">
        <v>7.5851672947520904E-2</v>
      </c>
      <c r="AH1331" s="17"/>
      <c r="AI1331" s="17">
        <v>9.1525999482842693E-2</v>
      </c>
      <c r="AJ1331" s="17">
        <v>6.7698589119270194E-2</v>
      </c>
      <c r="AK1331" s="17"/>
      <c r="AL1331" s="17">
        <v>7.4047228279722002E-2</v>
      </c>
      <c r="AM1331" s="17">
        <v>7.5999252342658197E-2</v>
      </c>
      <c r="AN1331" s="17"/>
      <c r="AO1331" s="17">
        <v>5.8924629359081999E-2</v>
      </c>
      <c r="AP1331" s="17">
        <v>7.7088481578016205E-2</v>
      </c>
      <c r="AQ1331" s="17"/>
      <c r="AR1331" s="17">
        <v>8.4438574974306096E-2</v>
      </c>
      <c r="AS1331" s="17">
        <v>8.2410263746561199E-2</v>
      </c>
      <c r="AT1331" s="17">
        <v>6.5177976321703093E-2</v>
      </c>
      <c r="AU1331" s="17">
        <v>6.3610573843523893E-2</v>
      </c>
    </row>
    <row r="1332" spans="2:47" x14ac:dyDescent="0.3">
      <c r="B1332" t="s">
        <v>503</v>
      </c>
      <c r="C1332" s="17">
        <v>0.154933588643938</v>
      </c>
      <c r="D1332" s="17">
        <v>0.146607676985437</v>
      </c>
      <c r="E1332" s="17">
        <v>0.16363634199859001</v>
      </c>
      <c r="F1332" s="17"/>
      <c r="G1332" s="17">
        <v>0.106360090576419</v>
      </c>
      <c r="H1332" s="17">
        <v>0.13806730002738099</v>
      </c>
      <c r="I1332" s="17">
        <v>0.14646154943508399</v>
      </c>
      <c r="J1332" s="17">
        <v>0.16992093893556801</v>
      </c>
      <c r="K1332" s="17">
        <v>0.18005090738085</v>
      </c>
      <c r="L1332" s="17">
        <v>0.178692591444435</v>
      </c>
      <c r="M1332" s="17"/>
      <c r="N1332" s="17">
        <v>0.171425902751422</v>
      </c>
      <c r="O1332" s="17">
        <v>0.14829812980997001</v>
      </c>
      <c r="P1332" s="17">
        <v>0.16671338591460499</v>
      </c>
      <c r="Q1332" s="17">
        <v>0.134257539378596</v>
      </c>
      <c r="R1332" s="17"/>
      <c r="S1332" s="17">
        <v>0.18379282044563799</v>
      </c>
      <c r="T1332" s="17">
        <v>0.159860393201604</v>
      </c>
      <c r="U1332" s="17">
        <v>0.128671595617872</v>
      </c>
      <c r="V1332" s="17">
        <v>0.16522194241156801</v>
      </c>
      <c r="W1332" s="17">
        <v>0.145456543481779</v>
      </c>
      <c r="X1332" s="17">
        <v>0.154579549427908</v>
      </c>
      <c r="Y1332" s="17">
        <v>0.162331518678866</v>
      </c>
      <c r="Z1332" s="17">
        <v>0.13285479843949599</v>
      </c>
      <c r="AA1332" s="17">
        <v>0.11982790083888099</v>
      </c>
      <c r="AB1332" s="17">
        <v>0.16483358624936301</v>
      </c>
      <c r="AC1332" s="17">
        <v>0.116776304808744</v>
      </c>
      <c r="AD1332" s="17">
        <v>0.233372743399965</v>
      </c>
      <c r="AE1332" s="17"/>
      <c r="AF1332" s="17">
        <v>0.15636357231575099</v>
      </c>
      <c r="AG1332" s="17">
        <v>0.15383246459781</v>
      </c>
      <c r="AH1332" s="17"/>
      <c r="AI1332" s="17">
        <v>0.130757046918661</v>
      </c>
      <c r="AJ1332" s="17">
        <v>0.16700167958472001</v>
      </c>
      <c r="AK1332" s="17"/>
      <c r="AL1332" s="17">
        <v>0.139746109317998</v>
      </c>
      <c r="AM1332" s="17">
        <v>0.15845057228482101</v>
      </c>
      <c r="AN1332" s="17"/>
      <c r="AO1332" s="17">
        <v>0.15202323728602901</v>
      </c>
      <c r="AP1332" s="17">
        <v>0.15518726069188099</v>
      </c>
      <c r="AQ1332" s="17"/>
      <c r="AR1332" s="17">
        <v>0.15477516635285099</v>
      </c>
      <c r="AS1332" s="17">
        <v>0.184405312323874</v>
      </c>
      <c r="AT1332" s="17">
        <v>0.15685249003610199</v>
      </c>
      <c r="AU1332" s="17">
        <v>0.100564103347363</v>
      </c>
    </row>
    <row r="1333" spans="2:47" x14ac:dyDescent="0.3">
      <c r="B1333" t="s">
        <v>173</v>
      </c>
      <c r="C1333" s="17">
        <v>0.43667285056329302</v>
      </c>
      <c r="D1333" s="17">
        <v>0.366394568998193</v>
      </c>
      <c r="E1333" s="17">
        <v>0.504034352367981</v>
      </c>
      <c r="F1333" s="17"/>
      <c r="G1333" s="17">
        <v>0.27939113000443</v>
      </c>
      <c r="H1333" s="17">
        <v>0.329007794041695</v>
      </c>
      <c r="I1333" s="17">
        <v>0.43132583540845199</v>
      </c>
      <c r="J1333" s="17">
        <v>0.477542727439144</v>
      </c>
      <c r="K1333" s="17">
        <v>0.52550664229676403</v>
      </c>
      <c r="L1333" s="17">
        <v>0.539894719777676</v>
      </c>
      <c r="M1333" s="17"/>
      <c r="N1333" s="17">
        <v>0.38100372731440402</v>
      </c>
      <c r="O1333" s="17">
        <v>0.47014699326399401</v>
      </c>
      <c r="P1333" s="17">
        <v>0.38551163973276098</v>
      </c>
      <c r="Q1333" s="17">
        <v>0.50580490348473495</v>
      </c>
      <c r="R1333" s="17"/>
      <c r="S1333" s="17">
        <v>0.32533323107467099</v>
      </c>
      <c r="T1333" s="17">
        <v>0.47487516675014102</v>
      </c>
      <c r="U1333" s="17">
        <v>0.46936934036883099</v>
      </c>
      <c r="V1333" s="17">
        <v>0.41419570524521998</v>
      </c>
      <c r="W1333" s="17">
        <v>0.42384605452842999</v>
      </c>
      <c r="X1333" s="17">
        <v>0.40949327278221098</v>
      </c>
      <c r="Y1333" s="17">
        <v>0.48396905362070403</v>
      </c>
      <c r="Z1333" s="17">
        <v>0.42415787655451698</v>
      </c>
      <c r="AA1333" s="17">
        <v>0.48564694308711698</v>
      </c>
      <c r="AB1333" s="17">
        <v>0.466290827226501</v>
      </c>
      <c r="AC1333" s="17">
        <v>0.48485444070806499</v>
      </c>
      <c r="AD1333" s="17">
        <v>0.42389146065462202</v>
      </c>
      <c r="AE1333" s="17"/>
      <c r="AF1333" s="17">
        <v>0.437429751758522</v>
      </c>
      <c r="AG1333" s="17">
        <v>0.43589114266026202</v>
      </c>
      <c r="AH1333" s="17"/>
      <c r="AI1333" s="17">
        <v>0.37009901305854298</v>
      </c>
      <c r="AJ1333" s="17">
        <v>0.46990420078755601</v>
      </c>
      <c r="AK1333" s="17"/>
      <c r="AL1333" s="17">
        <v>0.41330644753539603</v>
      </c>
      <c r="AM1333" s="17">
        <v>0.44208383782666499</v>
      </c>
      <c r="AN1333" s="17"/>
      <c r="AO1333" s="17">
        <v>0.388572381094198</v>
      </c>
      <c r="AP1333" s="17">
        <v>0.440865383730838</v>
      </c>
      <c r="AQ1333" s="17"/>
      <c r="AR1333" s="17">
        <v>0.26365301412882602</v>
      </c>
      <c r="AS1333" s="17">
        <v>0.43127265903224998</v>
      </c>
      <c r="AT1333" s="17">
        <v>0.54721010626771605</v>
      </c>
      <c r="AU1333" s="17">
        <v>0.65043223429524599</v>
      </c>
    </row>
    <row r="1334" spans="2:47" x14ac:dyDescent="0.3">
      <c r="B1334" t="s">
        <v>155</v>
      </c>
      <c r="C1334" s="17">
        <v>2.50183650650645E-2</v>
      </c>
      <c r="D1334" s="17">
        <v>2.4031594900073901E-2</v>
      </c>
      <c r="E1334" s="17">
        <v>2.6075131129343398E-2</v>
      </c>
      <c r="F1334" s="17"/>
      <c r="G1334" s="17">
        <v>3.5846723460444298E-2</v>
      </c>
      <c r="H1334" s="17">
        <v>2.9218049472105798E-2</v>
      </c>
      <c r="I1334" s="17">
        <v>3.3195089041001498E-2</v>
      </c>
      <c r="J1334" s="17">
        <v>1.96667935324546E-2</v>
      </c>
      <c r="K1334" s="17">
        <v>1.5444920346002399E-2</v>
      </c>
      <c r="L1334" s="17">
        <v>1.8541234718949699E-2</v>
      </c>
      <c r="M1334" s="17"/>
      <c r="N1334" s="17">
        <v>1.1816416859826401E-2</v>
      </c>
      <c r="O1334" s="17">
        <v>2.4291349296796001E-2</v>
      </c>
      <c r="P1334" s="17">
        <v>3.82674229079615E-2</v>
      </c>
      <c r="Q1334" s="17">
        <v>2.8745546344198999E-2</v>
      </c>
      <c r="R1334" s="17"/>
      <c r="S1334" s="17">
        <v>1.6516671910735501E-2</v>
      </c>
      <c r="T1334" s="17">
        <v>1.9054480148071401E-2</v>
      </c>
      <c r="U1334" s="17">
        <v>3.5049843306366103E-2</v>
      </c>
      <c r="V1334" s="17">
        <v>4.1815246976559202E-2</v>
      </c>
      <c r="W1334" s="17">
        <v>3.2686408962914901E-2</v>
      </c>
      <c r="X1334" s="17">
        <v>4.5230515369974897E-2</v>
      </c>
      <c r="Y1334" s="17">
        <v>1.1366744944045701E-2</v>
      </c>
      <c r="Z1334" s="17">
        <v>2.2056123935640399E-2</v>
      </c>
      <c r="AA1334" s="17">
        <v>1.7105628212408401E-2</v>
      </c>
      <c r="AB1334" s="17">
        <v>9.9517513096506992E-3</v>
      </c>
      <c r="AC1334" s="17">
        <v>3.85314320685105E-2</v>
      </c>
      <c r="AD1334" s="17">
        <v>2.6928932508479199E-2</v>
      </c>
      <c r="AE1334" s="17"/>
      <c r="AF1334" s="17">
        <v>2.3717644782184601E-2</v>
      </c>
      <c r="AG1334" s="17">
        <v>2.5799852733374401E-2</v>
      </c>
      <c r="AH1334" s="17"/>
      <c r="AI1334" s="17">
        <v>2.71235042234153E-2</v>
      </c>
      <c r="AJ1334" s="17">
        <v>2.3967552624862699E-2</v>
      </c>
      <c r="AK1334" s="17"/>
      <c r="AL1334" s="17">
        <v>2.0873495396783501E-2</v>
      </c>
      <c r="AM1334" s="17">
        <v>2.5978197734073401E-2</v>
      </c>
      <c r="AN1334" s="17"/>
      <c r="AO1334" s="17">
        <v>2.1833371522531099E-2</v>
      </c>
      <c r="AP1334" s="17">
        <v>2.52959754753759E-2</v>
      </c>
      <c r="AQ1334" s="17"/>
      <c r="AR1334" s="17">
        <v>1.8169327481113901E-2</v>
      </c>
      <c r="AS1334" s="17">
        <v>2.0271587406215E-2</v>
      </c>
      <c r="AT1334" s="17">
        <v>3.6436603796574103E-2</v>
      </c>
      <c r="AU1334" s="17">
        <v>2.66133590776533E-2</v>
      </c>
    </row>
    <row r="1335" spans="2:47" x14ac:dyDescent="0.3">
      <c r="C1335" s="17"/>
      <c r="D1335" s="17"/>
      <c r="E1335" s="17"/>
      <c r="F1335" s="17"/>
      <c r="G1335" s="17"/>
      <c r="H1335" s="17"/>
      <c r="I1335" s="17"/>
      <c r="J1335" s="17"/>
      <c r="K1335" s="17"/>
      <c r="L1335" s="17"/>
      <c r="M1335" s="17"/>
      <c r="N1335" s="17"/>
      <c r="O1335" s="17"/>
      <c r="P1335" s="17"/>
      <c r="Q1335" s="17"/>
      <c r="R1335" s="17"/>
      <c r="S1335" s="17"/>
      <c r="T1335" s="17"/>
      <c r="U1335" s="17"/>
      <c r="V1335" s="17"/>
      <c r="W1335" s="17"/>
      <c r="X1335" s="17"/>
      <c r="Y1335" s="17"/>
      <c r="Z1335" s="17"/>
      <c r="AA1335" s="17"/>
      <c r="AB1335" s="17"/>
      <c r="AC1335" s="17"/>
      <c r="AD1335" s="17"/>
      <c r="AE1335" s="17"/>
      <c r="AF1335" s="17"/>
      <c r="AG1335" s="17"/>
      <c r="AH1335" s="17"/>
      <c r="AI1335" s="17"/>
      <c r="AJ1335" s="17"/>
      <c r="AK1335" s="17"/>
      <c r="AL1335" s="17"/>
      <c r="AM1335" s="17"/>
      <c r="AN1335" s="17"/>
      <c r="AO1335" s="17"/>
      <c r="AP1335" s="17"/>
      <c r="AQ1335" s="17"/>
      <c r="AR1335" s="17"/>
      <c r="AS1335" s="17"/>
      <c r="AT1335" s="17"/>
      <c r="AU1335" s="17"/>
    </row>
    <row r="1336" spans="2:47" x14ac:dyDescent="0.3">
      <c r="B1336" s="6" t="s">
        <v>507</v>
      </c>
      <c r="C1336" s="17"/>
      <c r="D1336" s="17"/>
      <c r="E1336" s="17"/>
      <c r="F1336" s="17"/>
      <c r="G1336" s="17"/>
      <c r="H1336" s="17"/>
      <c r="I1336" s="17"/>
      <c r="J1336" s="17"/>
      <c r="K1336" s="17"/>
      <c r="L1336" s="17"/>
      <c r="M1336" s="17"/>
      <c r="N1336" s="17"/>
      <c r="O1336" s="17"/>
      <c r="P1336" s="17"/>
      <c r="Q1336" s="17"/>
      <c r="R1336" s="17"/>
      <c r="S1336" s="17"/>
      <c r="T1336" s="17"/>
      <c r="U1336" s="17"/>
      <c r="V1336" s="17"/>
      <c r="W1336" s="17"/>
      <c r="X1336" s="17"/>
      <c r="Y1336" s="17"/>
      <c r="Z1336" s="17"/>
      <c r="AA1336" s="17"/>
      <c r="AB1336" s="17"/>
      <c r="AC1336" s="17"/>
      <c r="AD1336" s="17"/>
      <c r="AE1336" s="17"/>
      <c r="AF1336" s="17"/>
      <c r="AG1336" s="17"/>
      <c r="AH1336" s="17"/>
      <c r="AI1336" s="17"/>
      <c r="AJ1336" s="17"/>
      <c r="AK1336" s="17"/>
      <c r="AL1336" s="17"/>
      <c r="AM1336" s="17"/>
      <c r="AN1336" s="17"/>
      <c r="AO1336" s="17"/>
      <c r="AP1336" s="17"/>
      <c r="AQ1336" s="17"/>
      <c r="AR1336" s="17"/>
      <c r="AS1336" s="17"/>
      <c r="AT1336" s="17"/>
      <c r="AU1336" s="17"/>
    </row>
    <row r="1337" spans="2:47" x14ac:dyDescent="0.3">
      <c r="B1337" s="24" t="s">
        <v>71</v>
      </c>
      <c r="C1337" s="17"/>
      <c r="D1337" s="17"/>
      <c r="E1337" s="17"/>
      <c r="F1337" s="17"/>
      <c r="G1337" s="17"/>
      <c r="H1337" s="17"/>
      <c r="I1337" s="17"/>
      <c r="J1337" s="17"/>
      <c r="K1337" s="17"/>
      <c r="L1337" s="17"/>
      <c r="M1337" s="17"/>
      <c r="N1337" s="17"/>
      <c r="O1337" s="17"/>
      <c r="P1337" s="17"/>
      <c r="Q1337" s="17"/>
      <c r="R1337" s="17"/>
      <c r="S1337" s="17"/>
      <c r="T1337" s="17"/>
      <c r="U1337" s="17"/>
      <c r="V1337" s="17"/>
      <c r="W1337" s="17"/>
      <c r="X1337" s="17"/>
      <c r="Y1337" s="17"/>
      <c r="Z1337" s="17"/>
      <c r="AA1337" s="17"/>
      <c r="AB1337" s="17"/>
      <c r="AC1337" s="17"/>
      <c r="AD1337" s="17"/>
      <c r="AE1337" s="17"/>
      <c r="AF1337" s="17"/>
      <c r="AG1337" s="17"/>
      <c r="AH1337" s="17"/>
      <c r="AI1337" s="17"/>
      <c r="AJ1337" s="17"/>
      <c r="AK1337" s="17"/>
      <c r="AL1337" s="17"/>
      <c r="AM1337" s="17"/>
      <c r="AN1337" s="17"/>
      <c r="AO1337" s="17"/>
      <c r="AP1337" s="17"/>
      <c r="AQ1337" s="17"/>
      <c r="AR1337" s="17"/>
      <c r="AS1337" s="17"/>
      <c r="AT1337" s="17"/>
      <c r="AU1337" s="17"/>
    </row>
    <row r="1338" spans="2:47" x14ac:dyDescent="0.3">
      <c r="B1338" t="s">
        <v>500</v>
      </c>
      <c r="C1338" s="17">
        <v>1.5648819856215902E-2</v>
      </c>
      <c r="D1338" s="17">
        <v>2.48790604107215E-2</v>
      </c>
      <c r="E1338" s="17">
        <v>6.0834513044294401E-3</v>
      </c>
      <c r="F1338" s="17"/>
      <c r="G1338" s="17">
        <v>4.5299445683003897E-2</v>
      </c>
      <c r="H1338" s="17">
        <v>3.3188922267972799E-2</v>
      </c>
      <c r="I1338" s="17">
        <v>1.5641896832403902E-2</v>
      </c>
      <c r="J1338" s="17">
        <v>3.7169761064910901E-3</v>
      </c>
      <c r="K1338" s="17">
        <v>2.9024622725992801E-3</v>
      </c>
      <c r="L1338" s="17">
        <v>0</v>
      </c>
      <c r="M1338" s="17"/>
      <c r="N1338" s="17">
        <v>1.6413768075150301E-2</v>
      </c>
      <c r="O1338" s="17">
        <v>5.9940534582855198E-3</v>
      </c>
      <c r="P1338" s="17">
        <v>2.2807994715378699E-2</v>
      </c>
      <c r="Q1338" s="17">
        <v>1.8790644522943101E-2</v>
      </c>
      <c r="R1338" s="17"/>
      <c r="S1338" s="17">
        <v>1.9738648098612699E-2</v>
      </c>
      <c r="T1338" s="17">
        <v>8.3896424099140707E-3</v>
      </c>
      <c r="U1338" s="17">
        <v>1.6058706864877599E-2</v>
      </c>
      <c r="V1338" s="17">
        <v>1.2291357744002199E-2</v>
      </c>
      <c r="W1338" s="17">
        <v>1.0174533467424699E-2</v>
      </c>
      <c r="X1338" s="17">
        <v>1.7124282594685299E-2</v>
      </c>
      <c r="Y1338" s="17">
        <v>1.2643996055675901E-2</v>
      </c>
      <c r="Z1338" s="17">
        <v>2.4807077881793701E-2</v>
      </c>
      <c r="AA1338" s="17">
        <v>9.1805909859031497E-3</v>
      </c>
      <c r="AB1338" s="17">
        <v>3.7714047127375097E-2</v>
      </c>
      <c r="AC1338" s="17">
        <v>8.5385668317175603E-3</v>
      </c>
      <c r="AD1338" s="17">
        <v>1.06060962371342E-2</v>
      </c>
      <c r="AE1338" s="17"/>
      <c r="AF1338" s="17">
        <v>1.2412979746645901E-2</v>
      </c>
      <c r="AG1338" s="17">
        <v>2.0076118424569099E-2</v>
      </c>
      <c r="AH1338" s="17"/>
      <c r="AI1338" s="17">
        <v>2.3480293100607199E-2</v>
      </c>
      <c r="AJ1338" s="17">
        <v>1.1739620087797199E-2</v>
      </c>
      <c r="AK1338" s="17"/>
      <c r="AL1338" s="17">
        <v>1.78677317186102E-2</v>
      </c>
      <c r="AM1338" s="17">
        <v>1.51349836525167E-2</v>
      </c>
      <c r="AN1338" s="17"/>
      <c r="AO1338" s="17">
        <v>2.8732739824786101E-2</v>
      </c>
      <c r="AP1338" s="17">
        <v>1.4508399210946E-2</v>
      </c>
      <c r="AQ1338" s="17"/>
      <c r="AR1338" s="17">
        <v>3.3305990904060903E-2</v>
      </c>
      <c r="AS1338" s="17">
        <v>2.97962329412697E-3</v>
      </c>
      <c r="AT1338" s="17">
        <v>9.9101838000497794E-3</v>
      </c>
      <c r="AU1338" s="17">
        <v>5.0592820618014398E-3</v>
      </c>
    </row>
    <row r="1339" spans="2:47" x14ac:dyDescent="0.3">
      <c r="B1339" t="s">
        <v>166</v>
      </c>
      <c r="C1339" s="17">
        <v>6.0644059909366901E-2</v>
      </c>
      <c r="D1339" s="17">
        <v>8.7798091563097105E-2</v>
      </c>
      <c r="E1339" s="17">
        <v>3.4415050227089801E-2</v>
      </c>
      <c r="F1339" s="17"/>
      <c r="G1339" s="17">
        <v>0.117408610262066</v>
      </c>
      <c r="H1339" s="17">
        <v>0.121064735136886</v>
      </c>
      <c r="I1339" s="17">
        <v>5.79896207110316E-2</v>
      </c>
      <c r="J1339" s="17">
        <v>4.00906404939523E-2</v>
      </c>
      <c r="K1339" s="17">
        <v>2.34954698858033E-2</v>
      </c>
      <c r="L1339" s="17">
        <v>1.77209325565282E-2</v>
      </c>
      <c r="M1339" s="17"/>
      <c r="N1339" s="17">
        <v>8.8803738495803905E-2</v>
      </c>
      <c r="O1339" s="17">
        <v>3.7184280174433502E-2</v>
      </c>
      <c r="P1339" s="17">
        <v>6.7554725779118002E-2</v>
      </c>
      <c r="Q1339" s="17">
        <v>4.8505255604105603E-2</v>
      </c>
      <c r="R1339" s="17"/>
      <c r="S1339" s="17">
        <v>9.8449065237460595E-2</v>
      </c>
      <c r="T1339" s="17">
        <v>3.7207382994121699E-2</v>
      </c>
      <c r="U1339" s="17">
        <v>6.6908500215169101E-2</v>
      </c>
      <c r="V1339" s="17">
        <v>5.7473982514306202E-2</v>
      </c>
      <c r="W1339" s="17">
        <v>3.8273365480541201E-2</v>
      </c>
      <c r="X1339" s="17">
        <v>8.5550060120330201E-2</v>
      </c>
      <c r="Y1339" s="17">
        <v>3.0677245535951098E-2</v>
      </c>
      <c r="Z1339" s="17">
        <v>4.7023152850604301E-2</v>
      </c>
      <c r="AA1339" s="17">
        <v>8.5413580405381703E-2</v>
      </c>
      <c r="AB1339" s="17">
        <v>5.19179244528555E-2</v>
      </c>
      <c r="AC1339" s="17">
        <v>2.7846254818936E-2</v>
      </c>
      <c r="AD1339" s="17">
        <v>4.44465054310859E-2</v>
      </c>
      <c r="AE1339" s="17"/>
      <c r="AF1339" s="17">
        <v>6.9454071266157602E-2</v>
      </c>
      <c r="AG1339" s="17">
        <v>4.8394975293286999E-2</v>
      </c>
      <c r="AH1339" s="17"/>
      <c r="AI1339" s="17">
        <v>8.86308201231817E-2</v>
      </c>
      <c r="AJ1339" s="17">
        <v>4.6674040076254898E-2</v>
      </c>
      <c r="AK1339" s="17"/>
      <c r="AL1339" s="17">
        <v>9.9365317234783396E-2</v>
      </c>
      <c r="AM1339" s="17">
        <v>5.1677329772963999E-2</v>
      </c>
      <c r="AN1339" s="17"/>
      <c r="AO1339" s="17">
        <v>0.13275394906778101</v>
      </c>
      <c r="AP1339" s="17">
        <v>5.43588176790624E-2</v>
      </c>
      <c r="AQ1339" s="17"/>
      <c r="AR1339" s="17">
        <v>0.121758201014298</v>
      </c>
      <c r="AS1339" s="17">
        <v>4.0121419635261897E-2</v>
      </c>
      <c r="AT1339" s="17">
        <v>1.7303972897210002E-2</v>
      </c>
      <c r="AU1339" s="17">
        <v>3.27309135487018E-2</v>
      </c>
    </row>
    <row r="1340" spans="2:47" x14ac:dyDescent="0.3">
      <c r="B1340" t="s">
        <v>167</v>
      </c>
      <c r="C1340" s="17">
        <v>7.9690521232227099E-2</v>
      </c>
      <c r="D1340" s="17">
        <v>0.105692495415233</v>
      </c>
      <c r="E1340" s="17">
        <v>5.4656609469652E-2</v>
      </c>
      <c r="F1340" s="17"/>
      <c r="G1340" s="17">
        <v>0.101206263903012</v>
      </c>
      <c r="H1340" s="17">
        <v>0.10223640788918199</v>
      </c>
      <c r="I1340" s="17">
        <v>7.3698153944406403E-2</v>
      </c>
      <c r="J1340" s="17">
        <v>6.5958488335892407E-2</v>
      </c>
      <c r="K1340" s="17">
        <v>8.0913839225512096E-2</v>
      </c>
      <c r="L1340" s="17">
        <v>6.2336882641302903E-2</v>
      </c>
      <c r="M1340" s="17"/>
      <c r="N1340" s="17">
        <v>9.3678529657568801E-2</v>
      </c>
      <c r="O1340" s="17">
        <v>8.4498916239912E-2</v>
      </c>
      <c r="P1340" s="17">
        <v>6.8063348222465098E-2</v>
      </c>
      <c r="Q1340" s="17">
        <v>7.0961264069237195E-2</v>
      </c>
      <c r="R1340" s="17"/>
      <c r="S1340" s="17">
        <v>0.10525792924863001</v>
      </c>
      <c r="T1340" s="17">
        <v>7.0689010759558399E-2</v>
      </c>
      <c r="U1340" s="17">
        <v>6.8783359255508006E-2</v>
      </c>
      <c r="V1340" s="17">
        <v>9.2922914192388406E-2</v>
      </c>
      <c r="W1340" s="17">
        <v>9.6305489574294495E-2</v>
      </c>
      <c r="X1340" s="17">
        <v>7.3537209850003907E-2</v>
      </c>
      <c r="Y1340" s="17">
        <v>8.1432902367122695E-2</v>
      </c>
      <c r="Z1340" s="17">
        <v>6.8916415480255996E-2</v>
      </c>
      <c r="AA1340" s="17">
        <v>7.9816765472694298E-2</v>
      </c>
      <c r="AB1340" s="17">
        <v>6.6075918560736704E-2</v>
      </c>
      <c r="AC1340" s="17">
        <v>6.0651411479664498E-2</v>
      </c>
      <c r="AD1340" s="17">
        <v>5.0407720927982902E-2</v>
      </c>
      <c r="AE1340" s="17"/>
      <c r="AF1340" s="17">
        <v>8.1424596708186595E-2</v>
      </c>
      <c r="AG1340" s="17">
        <v>7.7577099283339904E-2</v>
      </c>
      <c r="AH1340" s="17"/>
      <c r="AI1340" s="17">
        <v>9.8844603240083803E-2</v>
      </c>
      <c r="AJ1340" s="17">
        <v>7.0129467952371904E-2</v>
      </c>
      <c r="AK1340" s="17"/>
      <c r="AL1340" s="17">
        <v>9.5574469208031795E-2</v>
      </c>
      <c r="AM1340" s="17">
        <v>7.6012255472343901E-2</v>
      </c>
      <c r="AN1340" s="17"/>
      <c r="AO1340" s="17">
        <v>7.4186268316950896E-2</v>
      </c>
      <c r="AP1340" s="17">
        <v>8.0170282930284498E-2</v>
      </c>
      <c r="AQ1340" s="17"/>
      <c r="AR1340" s="17">
        <v>0.13566308304195401</v>
      </c>
      <c r="AS1340" s="17">
        <v>6.0737824830103197E-2</v>
      </c>
      <c r="AT1340" s="17">
        <v>4.5047618618363199E-2</v>
      </c>
      <c r="AU1340" s="17">
        <v>4.3870330868536797E-2</v>
      </c>
    </row>
    <row r="1341" spans="2:47" x14ac:dyDescent="0.3">
      <c r="B1341" t="s">
        <v>501</v>
      </c>
      <c r="C1341" s="17">
        <v>7.3811755993729994E-2</v>
      </c>
      <c r="D1341" s="17">
        <v>8.5306276133749304E-2</v>
      </c>
      <c r="E1341" s="17">
        <v>6.2892034430780994E-2</v>
      </c>
      <c r="F1341" s="17"/>
      <c r="G1341" s="17">
        <v>0.111406145468588</v>
      </c>
      <c r="H1341" s="17">
        <v>7.7487202343858794E-2</v>
      </c>
      <c r="I1341" s="17">
        <v>7.8909734942968698E-2</v>
      </c>
      <c r="J1341" s="17">
        <v>7.3699175558713304E-2</v>
      </c>
      <c r="K1341" s="17">
        <v>5.6531085875040597E-2</v>
      </c>
      <c r="L1341" s="17">
        <v>5.3469676184395798E-2</v>
      </c>
      <c r="M1341" s="17"/>
      <c r="N1341" s="17">
        <v>8.1023857789171802E-2</v>
      </c>
      <c r="O1341" s="17">
        <v>6.7743973441463504E-2</v>
      </c>
      <c r="P1341" s="17">
        <v>9.0551429987232895E-2</v>
      </c>
      <c r="Q1341" s="17">
        <v>5.8678544827240199E-2</v>
      </c>
      <c r="R1341" s="17"/>
      <c r="S1341" s="17">
        <v>9.8944041835004395E-2</v>
      </c>
      <c r="T1341" s="17">
        <v>7.7334879356281194E-2</v>
      </c>
      <c r="U1341" s="17">
        <v>6.5625511920381699E-2</v>
      </c>
      <c r="V1341" s="17">
        <v>6.9933383178469199E-2</v>
      </c>
      <c r="W1341" s="17">
        <v>7.6952405654915401E-2</v>
      </c>
      <c r="X1341" s="17">
        <v>5.1129483422164002E-2</v>
      </c>
      <c r="Y1341" s="17">
        <v>6.0914764074682097E-2</v>
      </c>
      <c r="Z1341" s="17">
        <v>9.1219505055131905E-2</v>
      </c>
      <c r="AA1341" s="17">
        <v>7.9666730169990194E-2</v>
      </c>
      <c r="AB1341" s="17">
        <v>6.1246080811212397E-2</v>
      </c>
      <c r="AC1341" s="17">
        <v>6.4606761207821203E-2</v>
      </c>
      <c r="AD1341" s="17">
        <v>7.8259962853518203E-2</v>
      </c>
      <c r="AE1341" s="17"/>
      <c r="AF1341" s="17">
        <v>7.4650141640158499E-2</v>
      </c>
      <c r="AG1341" s="17">
        <v>7.3295893360916298E-2</v>
      </c>
      <c r="AH1341" s="17"/>
      <c r="AI1341" s="17">
        <v>9.3345047601097894E-2</v>
      </c>
      <c r="AJ1341" s="17">
        <v>6.4061414436646494E-2</v>
      </c>
      <c r="AK1341" s="17"/>
      <c r="AL1341" s="17">
        <v>7.6505332247951002E-2</v>
      </c>
      <c r="AM1341" s="17">
        <v>7.3188001161327704E-2</v>
      </c>
      <c r="AN1341" s="17"/>
      <c r="AO1341" s="17">
        <v>8.4003712926238205E-2</v>
      </c>
      <c r="AP1341" s="17">
        <v>7.2923404633476005E-2</v>
      </c>
      <c r="AQ1341" s="17"/>
      <c r="AR1341" s="17">
        <v>9.5254525990204106E-2</v>
      </c>
      <c r="AS1341" s="17">
        <v>8.6569537858265905E-2</v>
      </c>
      <c r="AT1341" s="17">
        <v>5.1996248573899603E-2</v>
      </c>
      <c r="AU1341" s="17">
        <v>4.3408911717482901E-2</v>
      </c>
    </row>
    <row r="1342" spans="2:47" x14ac:dyDescent="0.3">
      <c r="B1342" t="s">
        <v>169</v>
      </c>
      <c r="C1342" s="17">
        <v>8.1707245560174294E-2</v>
      </c>
      <c r="D1342" s="17">
        <v>9.3505732892820201E-2</v>
      </c>
      <c r="E1342" s="17">
        <v>7.0128037950768093E-2</v>
      </c>
      <c r="F1342" s="17"/>
      <c r="G1342" s="17">
        <v>0.105891175520508</v>
      </c>
      <c r="H1342" s="17">
        <v>8.6020965278100298E-2</v>
      </c>
      <c r="I1342" s="17">
        <v>7.7100460855223305E-2</v>
      </c>
      <c r="J1342" s="17">
        <v>8.6987764625229794E-2</v>
      </c>
      <c r="K1342" s="17">
        <v>5.8955618422907301E-2</v>
      </c>
      <c r="L1342" s="17">
        <v>7.6898581741948899E-2</v>
      </c>
      <c r="M1342" s="17"/>
      <c r="N1342" s="17">
        <v>8.5947138834289796E-2</v>
      </c>
      <c r="O1342" s="17">
        <v>7.9262468233245606E-2</v>
      </c>
      <c r="P1342" s="17">
        <v>9.2341454252579405E-2</v>
      </c>
      <c r="Q1342" s="17">
        <v>6.8091449588435896E-2</v>
      </c>
      <c r="R1342" s="17"/>
      <c r="S1342" s="17">
        <v>9.2249050322605594E-2</v>
      </c>
      <c r="T1342" s="17">
        <v>7.27012166167815E-2</v>
      </c>
      <c r="U1342" s="17">
        <v>9.3409746752298795E-2</v>
      </c>
      <c r="V1342" s="17">
        <v>9.5591729572801501E-2</v>
      </c>
      <c r="W1342" s="17">
        <v>8.7339855940671396E-2</v>
      </c>
      <c r="X1342" s="17">
        <v>9.4233751478501201E-2</v>
      </c>
      <c r="Y1342" s="17">
        <v>7.8602210793546706E-2</v>
      </c>
      <c r="Z1342" s="17">
        <v>8.2911849778025404E-2</v>
      </c>
      <c r="AA1342" s="17">
        <v>7.0293545585469103E-2</v>
      </c>
      <c r="AB1342" s="17">
        <v>6.7471074054805805E-2</v>
      </c>
      <c r="AC1342" s="17">
        <v>6.9414862881399905E-2</v>
      </c>
      <c r="AD1342" s="17">
        <v>5.9732822670596902E-2</v>
      </c>
      <c r="AE1342" s="17"/>
      <c r="AF1342" s="17">
        <v>7.7202165877802403E-2</v>
      </c>
      <c r="AG1342" s="17">
        <v>8.7899557742818796E-2</v>
      </c>
      <c r="AH1342" s="17"/>
      <c r="AI1342" s="17">
        <v>8.6396356629410004E-2</v>
      </c>
      <c r="AJ1342" s="17">
        <v>7.9366603980497899E-2</v>
      </c>
      <c r="AK1342" s="17"/>
      <c r="AL1342" s="17">
        <v>8.5646906234200806E-2</v>
      </c>
      <c r="AM1342" s="17">
        <v>8.0794933395408705E-2</v>
      </c>
      <c r="AN1342" s="17"/>
      <c r="AO1342" s="17">
        <v>6.67749563769649E-2</v>
      </c>
      <c r="AP1342" s="17">
        <v>8.3008773764762803E-2</v>
      </c>
      <c r="AQ1342" s="17"/>
      <c r="AR1342" s="17">
        <v>8.8802371044272493E-2</v>
      </c>
      <c r="AS1342" s="17">
        <v>0.10658706552311301</v>
      </c>
      <c r="AT1342" s="17">
        <v>6.8480172012228002E-2</v>
      </c>
      <c r="AU1342" s="17">
        <v>4.8581265416861301E-2</v>
      </c>
    </row>
    <row r="1343" spans="2:47" x14ac:dyDescent="0.3">
      <c r="B1343" t="s">
        <v>502</v>
      </c>
      <c r="C1343" s="17">
        <v>8.4251332509958393E-2</v>
      </c>
      <c r="D1343" s="17">
        <v>8.2595434617510205E-2</v>
      </c>
      <c r="E1343" s="17">
        <v>8.5649086566634197E-2</v>
      </c>
      <c r="F1343" s="17"/>
      <c r="G1343" s="17">
        <v>7.0258817289644407E-2</v>
      </c>
      <c r="H1343" s="17">
        <v>9.0653922735850101E-2</v>
      </c>
      <c r="I1343" s="17">
        <v>0.104863093525233</v>
      </c>
      <c r="J1343" s="17">
        <v>8.21763767160896E-2</v>
      </c>
      <c r="K1343" s="17">
        <v>7.7363445697501698E-2</v>
      </c>
      <c r="L1343" s="17">
        <v>7.7845039599229102E-2</v>
      </c>
      <c r="M1343" s="17"/>
      <c r="N1343" s="17">
        <v>9.7763347444444496E-2</v>
      </c>
      <c r="O1343" s="17">
        <v>8.5985307104157693E-2</v>
      </c>
      <c r="P1343" s="17">
        <v>8.2759770206684694E-2</v>
      </c>
      <c r="Q1343" s="17">
        <v>6.9481770937414103E-2</v>
      </c>
      <c r="R1343" s="17"/>
      <c r="S1343" s="17">
        <v>8.0347236826143295E-2</v>
      </c>
      <c r="T1343" s="17">
        <v>6.9408958953355193E-2</v>
      </c>
      <c r="U1343" s="17">
        <v>7.7102629511613494E-2</v>
      </c>
      <c r="V1343" s="17">
        <v>8.5216066589208203E-2</v>
      </c>
      <c r="W1343" s="17">
        <v>9.5510024280515193E-2</v>
      </c>
      <c r="X1343" s="17">
        <v>8.8534158391960605E-2</v>
      </c>
      <c r="Y1343" s="17">
        <v>0.10702169893661199</v>
      </c>
      <c r="Z1343" s="17">
        <v>0.10080137263844199</v>
      </c>
      <c r="AA1343" s="17">
        <v>7.0627374338131904E-2</v>
      </c>
      <c r="AB1343" s="17">
        <v>7.3579975492971905E-2</v>
      </c>
      <c r="AC1343" s="17">
        <v>0.102505861773729</v>
      </c>
      <c r="AD1343" s="17">
        <v>0.11251648180932999</v>
      </c>
      <c r="AE1343" s="17"/>
      <c r="AF1343" s="17">
        <v>8.6652441021753304E-2</v>
      </c>
      <c r="AG1343" s="17">
        <v>8.0503350872747098E-2</v>
      </c>
      <c r="AH1343" s="17"/>
      <c r="AI1343" s="17">
        <v>9.9787055838050503E-2</v>
      </c>
      <c r="AJ1343" s="17">
        <v>7.6496438361544003E-2</v>
      </c>
      <c r="AK1343" s="17"/>
      <c r="AL1343" s="17">
        <v>8.7173366171910904E-2</v>
      </c>
      <c r="AM1343" s="17">
        <v>8.3574673509037606E-2</v>
      </c>
      <c r="AN1343" s="17"/>
      <c r="AO1343" s="17">
        <v>8.2840837904427797E-2</v>
      </c>
      <c r="AP1343" s="17">
        <v>8.4374274042163799E-2</v>
      </c>
      <c r="AQ1343" s="17"/>
      <c r="AR1343" s="17">
        <v>9.7711913314017504E-2</v>
      </c>
      <c r="AS1343" s="17">
        <v>8.8731097202050496E-2</v>
      </c>
      <c r="AT1343" s="17">
        <v>7.1299371978608403E-2</v>
      </c>
      <c r="AU1343" s="17">
        <v>6.9697601895502601E-2</v>
      </c>
    </row>
    <row r="1344" spans="2:47" x14ac:dyDescent="0.3">
      <c r="B1344" t="s">
        <v>503</v>
      </c>
      <c r="C1344" s="17">
        <v>0.16671753981439799</v>
      </c>
      <c r="D1344" s="17">
        <v>0.15404022303392501</v>
      </c>
      <c r="E1344" s="17">
        <v>0.17930225181457901</v>
      </c>
      <c r="F1344" s="17"/>
      <c r="G1344" s="17">
        <v>0.15196822436280299</v>
      </c>
      <c r="H1344" s="17">
        <v>0.14420891240585701</v>
      </c>
      <c r="I1344" s="17">
        <v>0.16685360396837201</v>
      </c>
      <c r="J1344" s="17">
        <v>0.18811173071633899</v>
      </c>
      <c r="K1344" s="17">
        <v>0.184156624679783</v>
      </c>
      <c r="L1344" s="17">
        <v>0.16563072125922201</v>
      </c>
      <c r="M1344" s="17"/>
      <c r="N1344" s="17">
        <v>0.17868687792664101</v>
      </c>
      <c r="O1344" s="17">
        <v>0.177187291674298</v>
      </c>
      <c r="P1344" s="17">
        <v>0.15260231979556399</v>
      </c>
      <c r="Q1344" s="17">
        <v>0.15608590969931899</v>
      </c>
      <c r="R1344" s="17"/>
      <c r="S1344" s="17">
        <v>0.17752958535223501</v>
      </c>
      <c r="T1344" s="17">
        <v>0.19964132445812199</v>
      </c>
      <c r="U1344" s="17">
        <v>0.14282359535836101</v>
      </c>
      <c r="V1344" s="17">
        <v>0.168935820256506</v>
      </c>
      <c r="W1344" s="17">
        <v>0.16412827431979199</v>
      </c>
      <c r="X1344" s="17">
        <v>0.176068453761725</v>
      </c>
      <c r="Y1344" s="17">
        <v>0.17841265536110801</v>
      </c>
      <c r="Z1344" s="17">
        <v>0.15141009622934301</v>
      </c>
      <c r="AA1344" s="17">
        <v>0.13385947190290001</v>
      </c>
      <c r="AB1344" s="17">
        <v>0.154623808511411</v>
      </c>
      <c r="AC1344" s="17">
        <v>0.16091420806124801</v>
      </c>
      <c r="AD1344" s="17">
        <v>0.164093582203545</v>
      </c>
      <c r="AE1344" s="17"/>
      <c r="AF1344" s="17">
        <v>0.16245791934514101</v>
      </c>
      <c r="AG1344" s="17">
        <v>0.17327344379679799</v>
      </c>
      <c r="AH1344" s="17"/>
      <c r="AI1344" s="17">
        <v>0.15640774416900299</v>
      </c>
      <c r="AJ1344" s="17">
        <v>0.171863832151959</v>
      </c>
      <c r="AK1344" s="17"/>
      <c r="AL1344" s="17">
        <v>0.155615130840348</v>
      </c>
      <c r="AM1344" s="17">
        <v>0.16928853858899001</v>
      </c>
      <c r="AN1344" s="17"/>
      <c r="AO1344" s="17">
        <v>0.15835056344828299</v>
      </c>
      <c r="AP1344" s="17">
        <v>0.167446822216715</v>
      </c>
      <c r="AQ1344" s="17"/>
      <c r="AR1344" s="17">
        <v>0.15203680351724999</v>
      </c>
      <c r="AS1344" s="17">
        <v>0.191421255935667</v>
      </c>
      <c r="AT1344" s="17">
        <v>0.190658052605578</v>
      </c>
      <c r="AU1344" s="17">
        <v>0.111166983610282</v>
      </c>
    </row>
    <row r="1345" spans="2:47" x14ac:dyDescent="0.3">
      <c r="B1345" t="s">
        <v>173</v>
      </c>
      <c r="C1345" s="17">
        <v>0.415111742349765</v>
      </c>
      <c r="D1345" s="17">
        <v>0.34599662129612901</v>
      </c>
      <c r="E1345" s="17">
        <v>0.48219728972517001</v>
      </c>
      <c r="F1345" s="17"/>
      <c r="G1345" s="17">
        <v>0.27175253344557898</v>
      </c>
      <c r="H1345" s="17">
        <v>0.31179731358118601</v>
      </c>
      <c r="I1345" s="17">
        <v>0.394351815595123</v>
      </c>
      <c r="J1345" s="17">
        <v>0.44078261214123299</v>
      </c>
      <c r="K1345" s="17">
        <v>0.49838266201533499</v>
      </c>
      <c r="L1345" s="17">
        <v>0.53415814011872997</v>
      </c>
      <c r="M1345" s="17"/>
      <c r="N1345" s="17">
        <v>0.34953795653296399</v>
      </c>
      <c r="O1345" s="17">
        <v>0.438136147372853</v>
      </c>
      <c r="P1345" s="17">
        <v>0.38898509233075201</v>
      </c>
      <c r="Q1345" s="17">
        <v>0.48338054266500602</v>
      </c>
      <c r="R1345" s="17"/>
      <c r="S1345" s="17">
        <v>0.30712181844195702</v>
      </c>
      <c r="T1345" s="17">
        <v>0.44729740843758298</v>
      </c>
      <c r="U1345" s="17">
        <v>0.45393579194885297</v>
      </c>
      <c r="V1345" s="17">
        <v>0.39093266439796698</v>
      </c>
      <c r="W1345" s="17">
        <v>0.39329199663516801</v>
      </c>
      <c r="X1345" s="17">
        <v>0.37232344551309299</v>
      </c>
      <c r="Y1345" s="17">
        <v>0.43579374585376601</v>
      </c>
      <c r="Z1345" s="17">
        <v>0.42058188826501702</v>
      </c>
      <c r="AA1345" s="17">
        <v>0.45210649847117201</v>
      </c>
      <c r="AB1345" s="17">
        <v>0.47404334095907902</v>
      </c>
      <c r="AC1345" s="17">
        <v>0.469826839674785</v>
      </c>
      <c r="AD1345" s="17">
        <v>0.461422155054317</v>
      </c>
      <c r="AE1345" s="17"/>
      <c r="AF1345" s="17">
        <v>0.41570865674054103</v>
      </c>
      <c r="AG1345" s="17">
        <v>0.41436787243141998</v>
      </c>
      <c r="AH1345" s="17"/>
      <c r="AI1345" s="17">
        <v>0.32741829022170299</v>
      </c>
      <c r="AJ1345" s="17">
        <v>0.45888527155084702</v>
      </c>
      <c r="AK1345" s="17"/>
      <c r="AL1345" s="17">
        <v>0.36732099746101399</v>
      </c>
      <c r="AM1345" s="17">
        <v>0.42617870509928901</v>
      </c>
      <c r="AN1345" s="17"/>
      <c r="AO1345" s="17">
        <v>0.36084499791573799</v>
      </c>
      <c r="AP1345" s="17">
        <v>0.41984174038191602</v>
      </c>
      <c r="AQ1345" s="17"/>
      <c r="AR1345" s="17">
        <v>0.26093465640011498</v>
      </c>
      <c r="AS1345" s="17">
        <v>0.40241872986330302</v>
      </c>
      <c r="AT1345" s="17">
        <v>0.51105919054790605</v>
      </c>
      <c r="AU1345" s="17">
        <v>0.62448491038566001</v>
      </c>
    </row>
    <row r="1346" spans="2:47" x14ac:dyDescent="0.3">
      <c r="B1346" t="s">
        <v>155</v>
      </c>
      <c r="C1346" s="17">
        <v>2.2416982774163902E-2</v>
      </c>
      <c r="D1346" s="17">
        <v>2.0186064636815399E-2</v>
      </c>
      <c r="E1346" s="17">
        <v>2.46761885108965E-2</v>
      </c>
      <c r="F1346" s="17"/>
      <c r="G1346" s="17">
        <v>2.4808784064794701E-2</v>
      </c>
      <c r="H1346" s="17">
        <v>3.3341618361107703E-2</v>
      </c>
      <c r="I1346" s="17">
        <v>3.0591619625239101E-2</v>
      </c>
      <c r="J1346" s="17">
        <v>1.8476235306059598E-2</v>
      </c>
      <c r="K1346" s="17">
        <v>1.7298791925517001E-2</v>
      </c>
      <c r="L1346" s="17">
        <v>1.1940025898643901E-2</v>
      </c>
      <c r="M1346" s="17"/>
      <c r="N1346" s="17">
        <v>8.1447852439661995E-3</v>
      </c>
      <c r="O1346" s="17">
        <v>2.4007562301351201E-2</v>
      </c>
      <c r="P1346" s="17">
        <v>3.4333864710224697E-2</v>
      </c>
      <c r="Q1346" s="17">
        <v>2.60246180862986E-2</v>
      </c>
      <c r="R1346" s="17"/>
      <c r="S1346" s="17">
        <v>2.0362624637351699E-2</v>
      </c>
      <c r="T1346" s="17">
        <v>1.7330176014283501E-2</v>
      </c>
      <c r="U1346" s="17">
        <v>1.5352158172937501E-2</v>
      </c>
      <c r="V1346" s="17">
        <v>2.6702081554351401E-2</v>
      </c>
      <c r="W1346" s="17">
        <v>3.8024054646677699E-2</v>
      </c>
      <c r="X1346" s="17">
        <v>4.1499154867536601E-2</v>
      </c>
      <c r="Y1346" s="17">
        <v>1.4500781021536501E-2</v>
      </c>
      <c r="Z1346" s="17">
        <v>1.23286418213871E-2</v>
      </c>
      <c r="AA1346" s="17">
        <v>1.90354426683574E-2</v>
      </c>
      <c r="AB1346" s="17">
        <v>1.3327830029552399E-2</v>
      </c>
      <c r="AC1346" s="17">
        <v>3.5695233270698699E-2</v>
      </c>
      <c r="AD1346" s="17">
        <v>1.8514672812490099E-2</v>
      </c>
      <c r="AE1346" s="17"/>
      <c r="AF1346" s="17">
        <v>2.0037027653614401E-2</v>
      </c>
      <c r="AG1346" s="17">
        <v>2.4611688794104601E-2</v>
      </c>
      <c r="AH1346" s="17"/>
      <c r="AI1346" s="17">
        <v>2.5689789076863701E-2</v>
      </c>
      <c r="AJ1346" s="17">
        <v>2.0783311402081301E-2</v>
      </c>
      <c r="AK1346" s="17"/>
      <c r="AL1346" s="17">
        <v>1.4930748883149599E-2</v>
      </c>
      <c r="AM1346" s="17">
        <v>2.4150579348122699E-2</v>
      </c>
      <c r="AN1346" s="17"/>
      <c r="AO1346" s="17">
        <v>1.1511974218830399E-2</v>
      </c>
      <c r="AP1346" s="17">
        <v>2.3367485140673501E-2</v>
      </c>
      <c r="AQ1346" s="17"/>
      <c r="AR1346" s="17">
        <v>1.4532454773828101E-2</v>
      </c>
      <c r="AS1346" s="17">
        <v>2.0433445858108999E-2</v>
      </c>
      <c r="AT1346" s="17">
        <v>3.4245188966157601E-2</v>
      </c>
      <c r="AU1346" s="17">
        <v>2.0999800495171101E-2</v>
      </c>
    </row>
    <row r="1347" spans="2:47" x14ac:dyDescent="0.3">
      <c r="C1347" s="17"/>
      <c r="D1347" s="17"/>
      <c r="E1347" s="17"/>
      <c r="F1347" s="17"/>
      <c r="G1347" s="17"/>
      <c r="H1347" s="17"/>
      <c r="I1347" s="17"/>
      <c r="J1347" s="17"/>
      <c r="K1347" s="17"/>
      <c r="L1347" s="17"/>
      <c r="M1347" s="17"/>
      <c r="N1347" s="17"/>
      <c r="O1347" s="17"/>
      <c r="P1347" s="17"/>
      <c r="Q1347" s="17"/>
      <c r="R1347" s="17"/>
      <c r="S1347" s="17"/>
      <c r="T1347" s="17"/>
      <c r="U1347" s="17"/>
      <c r="V1347" s="17"/>
      <c r="W1347" s="17"/>
      <c r="X1347" s="17"/>
      <c r="Y1347" s="17"/>
      <c r="Z1347" s="17"/>
      <c r="AA1347" s="17"/>
      <c r="AB1347" s="17"/>
      <c r="AC1347" s="17"/>
      <c r="AD1347" s="17"/>
      <c r="AE1347" s="17"/>
      <c r="AF1347" s="17"/>
      <c r="AG1347" s="17"/>
      <c r="AH1347" s="17"/>
      <c r="AI1347" s="17"/>
      <c r="AJ1347" s="17"/>
      <c r="AK1347" s="17"/>
      <c r="AL1347" s="17"/>
      <c r="AM1347" s="17"/>
      <c r="AN1347" s="17"/>
      <c r="AO1347" s="17"/>
      <c r="AP1347" s="17"/>
      <c r="AQ1347" s="17"/>
      <c r="AR1347" s="17"/>
      <c r="AS1347" s="17"/>
      <c r="AT1347" s="17"/>
      <c r="AU1347" s="17"/>
    </row>
    <row r="1348" spans="2:47" x14ac:dyDescent="0.3">
      <c r="B1348" s="6" t="s">
        <v>508</v>
      </c>
      <c r="C1348" s="17"/>
      <c r="D1348" s="17"/>
      <c r="E1348" s="17"/>
      <c r="F1348" s="17"/>
      <c r="G1348" s="17"/>
      <c r="H1348" s="17"/>
      <c r="I1348" s="17"/>
      <c r="J1348" s="17"/>
      <c r="K1348" s="17"/>
      <c r="L1348" s="17"/>
      <c r="M1348" s="17"/>
      <c r="N1348" s="17"/>
      <c r="O1348" s="17"/>
      <c r="P1348" s="17"/>
      <c r="Q1348" s="17"/>
      <c r="R1348" s="17"/>
      <c r="S1348" s="17"/>
      <c r="T1348" s="17"/>
      <c r="U1348" s="17"/>
      <c r="V1348" s="17"/>
      <c r="W1348" s="17"/>
      <c r="X1348" s="17"/>
      <c r="Y1348" s="17"/>
      <c r="Z1348" s="17"/>
      <c r="AA1348" s="17"/>
      <c r="AB1348" s="17"/>
      <c r="AC1348" s="17"/>
      <c r="AD1348" s="17"/>
      <c r="AE1348" s="17"/>
      <c r="AF1348" s="17"/>
      <c r="AG1348" s="17"/>
      <c r="AH1348" s="17"/>
      <c r="AI1348" s="17"/>
      <c r="AJ1348" s="17"/>
      <c r="AK1348" s="17"/>
      <c r="AL1348" s="17"/>
      <c r="AM1348" s="17"/>
      <c r="AN1348" s="17"/>
      <c r="AO1348" s="17"/>
      <c r="AP1348" s="17"/>
      <c r="AQ1348" s="17"/>
      <c r="AR1348" s="17"/>
      <c r="AS1348" s="17"/>
      <c r="AT1348" s="17"/>
      <c r="AU1348" s="17"/>
    </row>
    <row r="1349" spans="2:47" x14ac:dyDescent="0.3">
      <c r="B1349" s="24" t="s">
        <v>71</v>
      </c>
      <c r="C1349" s="17"/>
      <c r="D1349" s="17"/>
      <c r="E1349" s="17"/>
      <c r="F1349" s="17"/>
      <c r="G1349" s="17"/>
      <c r="H1349" s="17"/>
      <c r="I1349" s="17"/>
      <c r="J1349" s="17"/>
      <c r="K1349" s="17"/>
      <c r="L1349" s="17"/>
      <c r="M1349" s="17"/>
      <c r="N1349" s="17"/>
      <c r="O1349" s="17"/>
      <c r="P1349" s="17"/>
      <c r="Q1349" s="17"/>
      <c r="R1349" s="17"/>
      <c r="S1349" s="17"/>
      <c r="T1349" s="17"/>
      <c r="U1349" s="17"/>
      <c r="V1349" s="17"/>
      <c r="W1349" s="17"/>
      <c r="X1349" s="17"/>
      <c r="Y1349" s="17"/>
      <c r="Z1349" s="17"/>
      <c r="AA1349" s="17"/>
      <c r="AB1349" s="17"/>
      <c r="AC1349" s="17"/>
      <c r="AD1349" s="17"/>
      <c r="AE1349" s="17"/>
      <c r="AF1349" s="17"/>
      <c r="AG1349" s="17"/>
      <c r="AH1349" s="17"/>
      <c r="AI1349" s="17"/>
      <c r="AJ1349" s="17"/>
      <c r="AK1349" s="17"/>
      <c r="AL1349" s="17"/>
      <c r="AM1349" s="17"/>
      <c r="AN1349" s="17"/>
      <c r="AO1349" s="17"/>
      <c r="AP1349" s="17"/>
      <c r="AQ1349" s="17"/>
      <c r="AR1349" s="17"/>
      <c r="AS1349" s="17"/>
      <c r="AT1349" s="17"/>
      <c r="AU1349" s="17"/>
    </row>
    <row r="1350" spans="2:47" x14ac:dyDescent="0.3">
      <c r="B1350" t="s">
        <v>500</v>
      </c>
      <c r="C1350" s="17">
        <v>1.77695933964735E-2</v>
      </c>
      <c r="D1350" s="17">
        <v>2.9104203280225401E-2</v>
      </c>
      <c r="E1350" s="17">
        <v>6.7923903914200497E-3</v>
      </c>
      <c r="F1350" s="17"/>
      <c r="G1350" s="17">
        <v>5.2103808801073397E-2</v>
      </c>
      <c r="H1350" s="17">
        <v>3.6151351792874001E-2</v>
      </c>
      <c r="I1350" s="17">
        <v>1.6821256460117999E-2</v>
      </c>
      <c r="J1350" s="17">
        <v>6.5419877924100698E-3</v>
      </c>
      <c r="K1350" s="17">
        <v>1.6505035943766701E-3</v>
      </c>
      <c r="L1350" s="17">
        <v>7.9093195781759296E-4</v>
      </c>
      <c r="M1350" s="17"/>
      <c r="N1350" s="17">
        <v>2.35906057453256E-2</v>
      </c>
      <c r="O1350" s="17">
        <v>8.6966911614329307E-3</v>
      </c>
      <c r="P1350" s="17">
        <v>2.75942594399433E-2</v>
      </c>
      <c r="Q1350" s="17">
        <v>1.25322150413761E-2</v>
      </c>
      <c r="R1350" s="17"/>
      <c r="S1350" s="17">
        <v>4.1357928680591502E-2</v>
      </c>
      <c r="T1350" s="17">
        <v>1.97919922454801E-3</v>
      </c>
      <c r="U1350" s="17">
        <v>2.1723371146580302E-2</v>
      </c>
      <c r="V1350" s="17">
        <v>2.28275071503562E-2</v>
      </c>
      <c r="W1350" s="17">
        <v>3.7137355852920602E-3</v>
      </c>
      <c r="X1350" s="17">
        <v>2.65077021068541E-2</v>
      </c>
      <c r="Y1350" s="17">
        <v>0</v>
      </c>
      <c r="Z1350" s="17">
        <v>2.4716542339334999E-2</v>
      </c>
      <c r="AA1350" s="17">
        <v>1.3573285933971699E-2</v>
      </c>
      <c r="AB1350" s="17">
        <v>2.2674580651444901E-2</v>
      </c>
      <c r="AC1350" s="17">
        <v>1.5340318608032699E-2</v>
      </c>
      <c r="AD1350" s="17">
        <v>0</v>
      </c>
      <c r="AE1350" s="17"/>
      <c r="AF1350" s="17">
        <v>1.20040166358062E-2</v>
      </c>
      <c r="AG1350" s="17">
        <v>2.55761118385547E-2</v>
      </c>
      <c r="AH1350" s="17"/>
      <c r="AI1350" s="17">
        <v>2.0457714636695198E-2</v>
      </c>
      <c r="AJ1350" s="17">
        <v>1.6427776524752399E-2</v>
      </c>
      <c r="AK1350" s="17"/>
      <c r="AL1350" s="17">
        <v>1.8871670117904499E-2</v>
      </c>
      <c r="AM1350" s="17">
        <v>1.7514384107486899E-2</v>
      </c>
      <c r="AN1350" s="17"/>
      <c r="AO1350" s="17">
        <v>4.4054313584678699E-2</v>
      </c>
      <c r="AP1350" s="17">
        <v>1.54785645893744E-2</v>
      </c>
      <c r="AQ1350" s="17"/>
      <c r="AR1350" s="17">
        <v>3.86023317721291E-2</v>
      </c>
      <c r="AS1350" s="17">
        <v>4.3932110378520003E-3</v>
      </c>
      <c r="AT1350" s="17">
        <v>5.4585655618089399E-3</v>
      </c>
      <c r="AU1350" s="17">
        <v>1.41137671415141E-2</v>
      </c>
    </row>
    <row r="1351" spans="2:47" x14ac:dyDescent="0.3">
      <c r="B1351" t="s">
        <v>166</v>
      </c>
      <c r="C1351" s="17">
        <v>5.3935361455694601E-2</v>
      </c>
      <c r="D1351" s="17">
        <v>7.0788840143625201E-2</v>
      </c>
      <c r="E1351" s="17">
        <v>3.7718033074656897E-2</v>
      </c>
      <c r="F1351" s="17"/>
      <c r="G1351" s="17">
        <v>0.114932250138417</v>
      </c>
      <c r="H1351" s="17">
        <v>9.8672262886985607E-2</v>
      </c>
      <c r="I1351" s="17">
        <v>5.1956315836235001E-2</v>
      </c>
      <c r="J1351" s="17">
        <v>3.3511064491188999E-2</v>
      </c>
      <c r="K1351" s="17">
        <v>2.94414624984661E-2</v>
      </c>
      <c r="L1351" s="17">
        <v>1.1821039814341201E-2</v>
      </c>
      <c r="M1351" s="17"/>
      <c r="N1351" s="17">
        <v>8.3652006182890704E-2</v>
      </c>
      <c r="O1351" s="17">
        <v>3.4747358463898599E-2</v>
      </c>
      <c r="P1351" s="17">
        <v>5.41436460390219E-2</v>
      </c>
      <c r="Q1351" s="17">
        <v>4.1470582450875898E-2</v>
      </c>
      <c r="R1351" s="17"/>
      <c r="S1351" s="17">
        <v>9.4017663487963393E-2</v>
      </c>
      <c r="T1351" s="17">
        <v>4.4661485034752903E-2</v>
      </c>
      <c r="U1351" s="17">
        <v>4.43942722598979E-2</v>
      </c>
      <c r="V1351" s="17">
        <v>4.3007592732098303E-2</v>
      </c>
      <c r="W1351" s="17">
        <v>4.7290478270805E-2</v>
      </c>
      <c r="X1351" s="17">
        <v>7.3127010691021593E-2</v>
      </c>
      <c r="Y1351" s="17">
        <v>2.9397059949024199E-2</v>
      </c>
      <c r="Z1351" s="17">
        <v>2.3846443031272199E-2</v>
      </c>
      <c r="AA1351" s="17">
        <v>5.5229679487217499E-2</v>
      </c>
      <c r="AB1351" s="17">
        <v>5.8161779401465399E-2</v>
      </c>
      <c r="AC1351" s="17">
        <v>4.2072836792923798E-2</v>
      </c>
      <c r="AD1351" s="17">
        <v>3.1290278505078997E-2</v>
      </c>
      <c r="AE1351" s="17"/>
      <c r="AF1351" s="17">
        <v>6.2383750318365197E-2</v>
      </c>
      <c r="AG1351" s="17">
        <v>4.2112490236094598E-2</v>
      </c>
      <c r="AH1351" s="17"/>
      <c r="AI1351" s="17">
        <v>7.3974486990260602E-2</v>
      </c>
      <c r="AJ1351" s="17">
        <v>4.3932525149621503E-2</v>
      </c>
      <c r="AK1351" s="17"/>
      <c r="AL1351" s="17">
        <v>7.2249914463503095E-2</v>
      </c>
      <c r="AM1351" s="17">
        <v>4.9694237439247203E-2</v>
      </c>
      <c r="AN1351" s="17"/>
      <c r="AO1351" s="17">
        <v>0.105493843599532</v>
      </c>
      <c r="AP1351" s="17">
        <v>4.94414209839662E-2</v>
      </c>
      <c r="AQ1351" s="17"/>
      <c r="AR1351" s="17">
        <v>0.11669846404489601</v>
      </c>
      <c r="AS1351" s="17">
        <v>2.36163087037554E-2</v>
      </c>
      <c r="AT1351" s="17">
        <v>2.3011824456097101E-2</v>
      </c>
      <c r="AU1351" s="17">
        <v>1.28802619168584E-2</v>
      </c>
    </row>
    <row r="1352" spans="2:47" x14ac:dyDescent="0.3">
      <c r="B1352" t="s">
        <v>167</v>
      </c>
      <c r="C1352" s="17">
        <v>7.6703822399079996E-2</v>
      </c>
      <c r="D1352" s="17">
        <v>9.9948723069052101E-2</v>
      </c>
      <c r="E1352" s="17">
        <v>5.4345130775525601E-2</v>
      </c>
      <c r="F1352" s="17"/>
      <c r="G1352" s="17">
        <v>0.12073582293986</v>
      </c>
      <c r="H1352" s="17">
        <v>0.110801416505431</v>
      </c>
      <c r="I1352" s="17">
        <v>6.8368219704047994E-2</v>
      </c>
      <c r="J1352" s="17">
        <v>6.7742971197504095E-2</v>
      </c>
      <c r="K1352" s="17">
        <v>5.5793618690076797E-2</v>
      </c>
      <c r="L1352" s="17">
        <v>4.7929063412670399E-2</v>
      </c>
      <c r="M1352" s="17"/>
      <c r="N1352" s="17">
        <v>8.6380645810689105E-2</v>
      </c>
      <c r="O1352" s="17">
        <v>7.46370147068037E-2</v>
      </c>
      <c r="P1352" s="17">
        <v>8.7187925418288598E-2</v>
      </c>
      <c r="Q1352" s="17">
        <v>6.0291781831973999E-2</v>
      </c>
      <c r="R1352" s="17"/>
      <c r="S1352" s="17">
        <v>8.4179849778011795E-2</v>
      </c>
      <c r="T1352" s="17">
        <v>5.7277120303214003E-2</v>
      </c>
      <c r="U1352" s="17">
        <v>7.7320008887698202E-2</v>
      </c>
      <c r="V1352" s="17">
        <v>8.2680883061299795E-2</v>
      </c>
      <c r="W1352" s="17">
        <v>9.0451545839164593E-2</v>
      </c>
      <c r="X1352" s="17">
        <v>6.6592511593373094E-2</v>
      </c>
      <c r="Y1352" s="17">
        <v>8.5436900546882702E-2</v>
      </c>
      <c r="Z1352" s="17">
        <v>0.106185832000341</v>
      </c>
      <c r="AA1352" s="17">
        <v>9.0533938634439495E-2</v>
      </c>
      <c r="AB1352" s="17">
        <v>8.0709638248316798E-2</v>
      </c>
      <c r="AC1352" s="17">
        <v>3.5076084772297497E-2</v>
      </c>
      <c r="AD1352" s="17">
        <v>4.8986665644050797E-2</v>
      </c>
      <c r="AE1352" s="17"/>
      <c r="AF1352" s="17">
        <v>7.6493704607343893E-2</v>
      </c>
      <c r="AG1352" s="17">
        <v>7.7604868596439294E-2</v>
      </c>
      <c r="AH1352" s="17"/>
      <c r="AI1352" s="17">
        <v>0.10291885691189701</v>
      </c>
      <c r="AJ1352" s="17">
        <v>6.3618186574430205E-2</v>
      </c>
      <c r="AK1352" s="17"/>
      <c r="AL1352" s="17">
        <v>0.11028430568808401</v>
      </c>
      <c r="AM1352" s="17">
        <v>6.8927547755620905E-2</v>
      </c>
      <c r="AN1352" s="17"/>
      <c r="AO1352" s="17">
        <v>0.10027322823475</v>
      </c>
      <c r="AP1352" s="17">
        <v>7.4649465824268194E-2</v>
      </c>
      <c r="AQ1352" s="17"/>
      <c r="AR1352" s="17">
        <v>0.13535602624946499</v>
      </c>
      <c r="AS1352" s="17">
        <v>6.2885173408673903E-2</v>
      </c>
      <c r="AT1352" s="17">
        <v>4.12324007284465E-2</v>
      </c>
      <c r="AU1352" s="17">
        <v>2.7032137698555302E-2</v>
      </c>
    </row>
    <row r="1353" spans="2:47" x14ac:dyDescent="0.3">
      <c r="B1353" t="s">
        <v>501</v>
      </c>
      <c r="C1353" s="17">
        <v>6.11079151552993E-2</v>
      </c>
      <c r="D1353" s="17">
        <v>7.5442643153331296E-2</v>
      </c>
      <c r="E1353" s="17">
        <v>4.7372244298073199E-2</v>
      </c>
      <c r="F1353" s="17"/>
      <c r="G1353" s="17">
        <v>9.5279938355190705E-2</v>
      </c>
      <c r="H1353" s="17">
        <v>9.6359137753765797E-2</v>
      </c>
      <c r="I1353" s="17">
        <v>6.0339400152721302E-2</v>
      </c>
      <c r="J1353" s="17">
        <v>5.16750041025573E-2</v>
      </c>
      <c r="K1353" s="17">
        <v>4.2130148979529901E-2</v>
      </c>
      <c r="L1353" s="17">
        <v>3.0857236727878601E-2</v>
      </c>
      <c r="M1353" s="17"/>
      <c r="N1353" s="17">
        <v>6.8060732442764296E-2</v>
      </c>
      <c r="O1353" s="17">
        <v>5.8301867628442201E-2</v>
      </c>
      <c r="P1353" s="17">
        <v>5.7898559110140302E-2</v>
      </c>
      <c r="Q1353" s="17">
        <v>6.02220587134275E-2</v>
      </c>
      <c r="R1353" s="17"/>
      <c r="S1353" s="17">
        <v>7.8256140099194904E-2</v>
      </c>
      <c r="T1353" s="17">
        <v>6.6042331735278598E-2</v>
      </c>
      <c r="U1353" s="17">
        <v>7.1585116934976295E-2</v>
      </c>
      <c r="V1353" s="17">
        <v>6.9026340575886802E-2</v>
      </c>
      <c r="W1353" s="17">
        <v>6.3605976115081606E-2</v>
      </c>
      <c r="X1353" s="17">
        <v>3.9386865541261598E-2</v>
      </c>
      <c r="Y1353" s="17">
        <v>5.8226622232692503E-2</v>
      </c>
      <c r="Z1353" s="17">
        <v>5.0943878202162098E-2</v>
      </c>
      <c r="AA1353" s="17">
        <v>4.8107687165300402E-2</v>
      </c>
      <c r="AB1353" s="17">
        <v>5.8288665669566198E-2</v>
      </c>
      <c r="AC1353" s="17">
        <v>6.4949254852533E-2</v>
      </c>
      <c r="AD1353" s="17">
        <v>3.8224543917924597E-2</v>
      </c>
      <c r="AE1353" s="17"/>
      <c r="AF1353" s="17">
        <v>6.0656729644205001E-2</v>
      </c>
      <c r="AG1353" s="17">
        <v>6.22029129842692E-2</v>
      </c>
      <c r="AH1353" s="17"/>
      <c r="AI1353" s="17">
        <v>7.45159684452191E-2</v>
      </c>
      <c r="AJ1353" s="17">
        <v>5.4415080080693401E-2</v>
      </c>
      <c r="AK1353" s="17"/>
      <c r="AL1353" s="17">
        <v>5.5882177070232401E-2</v>
      </c>
      <c r="AM1353" s="17">
        <v>6.2318045879581299E-2</v>
      </c>
      <c r="AN1353" s="17"/>
      <c r="AO1353" s="17">
        <v>5.50109944516377E-2</v>
      </c>
      <c r="AP1353" s="17">
        <v>6.1639334963715403E-2</v>
      </c>
      <c r="AQ1353" s="17"/>
      <c r="AR1353" s="17">
        <v>8.8140979490202803E-2</v>
      </c>
      <c r="AS1353" s="17">
        <v>5.1468734861705702E-2</v>
      </c>
      <c r="AT1353" s="17">
        <v>4.5898059978081801E-2</v>
      </c>
      <c r="AU1353" s="17">
        <v>4.1473565164171201E-2</v>
      </c>
    </row>
    <row r="1354" spans="2:47" x14ac:dyDescent="0.3">
      <c r="B1354" t="s">
        <v>169</v>
      </c>
      <c r="C1354" s="17">
        <v>6.4889735101157503E-2</v>
      </c>
      <c r="D1354" s="17">
        <v>7.5571895409863504E-2</v>
      </c>
      <c r="E1354" s="17">
        <v>5.3703641680481001E-2</v>
      </c>
      <c r="F1354" s="17"/>
      <c r="G1354" s="17">
        <v>9.6910137373698094E-2</v>
      </c>
      <c r="H1354" s="17">
        <v>7.9071654692443705E-2</v>
      </c>
      <c r="I1354" s="17">
        <v>6.2393076718662802E-2</v>
      </c>
      <c r="J1354" s="17">
        <v>5.7575154793004298E-2</v>
      </c>
      <c r="K1354" s="17">
        <v>4.3816943544113703E-2</v>
      </c>
      <c r="L1354" s="17">
        <v>5.4253400703062997E-2</v>
      </c>
      <c r="M1354" s="17"/>
      <c r="N1354" s="17">
        <v>5.91698591223399E-2</v>
      </c>
      <c r="O1354" s="17">
        <v>5.0525018322598203E-2</v>
      </c>
      <c r="P1354" s="17">
        <v>9.0286264234868796E-2</v>
      </c>
      <c r="Q1354" s="17">
        <v>6.11399915971493E-2</v>
      </c>
      <c r="R1354" s="17"/>
      <c r="S1354" s="17">
        <v>7.9968944649830995E-2</v>
      </c>
      <c r="T1354" s="17">
        <v>5.1145102359305E-2</v>
      </c>
      <c r="U1354" s="17">
        <v>4.3779362624330902E-2</v>
      </c>
      <c r="V1354" s="17">
        <v>5.9940574875687803E-2</v>
      </c>
      <c r="W1354" s="17">
        <v>8.0286852709420001E-2</v>
      </c>
      <c r="X1354" s="17">
        <v>7.41753709836524E-2</v>
      </c>
      <c r="Y1354" s="17">
        <v>6.0189590963957797E-2</v>
      </c>
      <c r="Z1354" s="17">
        <v>6.1330766875648701E-2</v>
      </c>
      <c r="AA1354" s="17">
        <v>6.9534034179959001E-2</v>
      </c>
      <c r="AB1354" s="17">
        <v>5.4354081179321501E-2</v>
      </c>
      <c r="AC1354" s="17">
        <v>6.8546321421753903E-2</v>
      </c>
      <c r="AD1354" s="17">
        <v>8.7284614261919594E-2</v>
      </c>
      <c r="AE1354" s="17"/>
      <c r="AF1354" s="17">
        <v>5.96371855446143E-2</v>
      </c>
      <c r="AG1354" s="17">
        <v>7.2396417901813004E-2</v>
      </c>
      <c r="AH1354" s="17"/>
      <c r="AI1354" s="17">
        <v>7.2230651853799704E-2</v>
      </c>
      <c r="AJ1354" s="17">
        <v>6.1225404115929201E-2</v>
      </c>
      <c r="AK1354" s="17"/>
      <c r="AL1354" s="17">
        <v>5.8639085143689498E-2</v>
      </c>
      <c r="AM1354" s="17">
        <v>6.6337205953529502E-2</v>
      </c>
      <c r="AN1354" s="17"/>
      <c r="AO1354" s="17">
        <v>3.61812526032083E-2</v>
      </c>
      <c r="AP1354" s="17">
        <v>6.7392023881100993E-2</v>
      </c>
      <c r="AQ1354" s="17"/>
      <c r="AR1354" s="17">
        <v>7.5919440701445795E-2</v>
      </c>
      <c r="AS1354" s="17">
        <v>7.5546007327618306E-2</v>
      </c>
      <c r="AT1354" s="17">
        <v>4.96759712390017E-2</v>
      </c>
      <c r="AU1354" s="17">
        <v>5.0518069466210999E-2</v>
      </c>
    </row>
    <row r="1355" spans="2:47" x14ac:dyDescent="0.3">
      <c r="B1355" t="s">
        <v>502</v>
      </c>
      <c r="C1355" s="17">
        <v>7.0472361507338599E-2</v>
      </c>
      <c r="D1355" s="17">
        <v>6.8254577995023297E-2</v>
      </c>
      <c r="E1355" s="17">
        <v>7.2901673237392897E-2</v>
      </c>
      <c r="F1355" s="17"/>
      <c r="G1355" s="17">
        <v>7.7713859700741503E-2</v>
      </c>
      <c r="H1355" s="17">
        <v>7.53218258713131E-2</v>
      </c>
      <c r="I1355" s="17">
        <v>0.100467076271642</v>
      </c>
      <c r="J1355" s="17">
        <v>7.40758146256425E-2</v>
      </c>
      <c r="K1355" s="17">
        <v>5.2326628502241797E-2</v>
      </c>
      <c r="L1355" s="17">
        <v>4.6585097007365198E-2</v>
      </c>
      <c r="M1355" s="17"/>
      <c r="N1355" s="17">
        <v>8.1852637463532996E-2</v>
      </c>
      <c r="O1355" s="17">
        <v>7.1440721282149594E-2</v>
      </c>
      <c r="P1355" s="17">
        <v>6.2237226937206902E-2</v>
      </c>
      <c r="Q1355" s="17">
        <v>6.5435528248214206E-2</v>
      </c>
      <c r="R1355" s="17"/>
      <c r="S1355" s="17">
        <v>9.2113782538379596E-2</v>
      </c>
      <c r="T1355" s="17">
        <v>6.66685064532688E-2</v>
      </c>
      <c r="U1355" s="17">
        <v>5.1335939872814998E-2</v>
      </c>
      <c r="V1355" s="17">
        <v>6.2761476730434806E-2</v>
      </c>
      <c r="W1355" s="17">
        <v>7.8867260541000406E-2</v>
      </c>
      <c r="X1355" s="17">
        <v>9.57473011661297E-2</v>
      </c>
      <c r="Y1355" s="17">
        <v>5.1624833714090698E-2</v>
      </c>
      <c r="Z1355" s="17">
        <v>7.9120499939994204E-2</v>
      </c>
      <c r="AA1355" s="17">
        <v>4.7084256257916901E-2</v>
      </c>
      <c r="AB1355" s="17">
        <v>7.1431150052554002E-2</v>
      </c>
      <c r="AC1355" s="17">
        <v>8.1857406711776298E-2</v>
      </c>
      <c r="AD1355" s="17">
        <v>6.7466185625457406E-2</v>
      </c>
      <c r="AE1355" s="17"/>
      <c r="AF1355" s="17">
        <v>6.9825640337574504E-2</v>
      </c>
      <c r="AG1355" s="17">
        <v>7.03420982727119E-2</v>
      </c>
      <c r="AH1355" s="17"/>
      <c r="AI1355" s="17">
        <v>9.4923752687778307E-2</v>
      </c>
      <c r="AJ1355" s="17">
        <v>5.8267075253115003E-2</v>
      </c>
      <c r="AK1355" s="17"/>
      <c r="AL1355" s="17">
        <v>7.4073422068603206E-2</v>
      </c>
      <c r="AM1355" s="17">
        <v>6.9638459395474403E-2</v>
      </c>
      <c r="AN1355" s="17"/>
      <c r="AO1355" s="17">
        <v>5.9496317216922799E-2</v>
      </c>
      <c r="AP1355" s="17">
        <v>7.1429055490659907E-2</v>
      </c>
      <c r="AQ1355" s="17"/>
      <c r="AR1355" s="17">
        <v>8.4507270075583396E-2</v>
      </c>
      <c r="AS1355" s="17">
        <v>6.7072867026471306E-2</v>
      </c>
      <c r="AT1355" s="17">
        <v>6.8079204172965202E-2</v>
      </c>
      <c r="AU1355" s="17">
        <v>4.6045858204976899E-2</v>
      </c>
    </row>
    <row r="1356" spans="2:47" x14ac:dyDescent="0.3">
      <c r="B1356" t="s">
        <v>503</v>
      </c>
      <c r="C1356" s="17">
        <v>0.14821197254863899</v>
      </c>
      <c r="D1356" s="17">
        <v>0.136804457466907</v>
      </c>
      <c r="E1356" s="17">
        <v>0.15899397759487899</v>
      </c>
      <c r="F1356" s="17"/>
      <c r="G1356" s="17">
        <v>0.114988639408211</v>
      </c>
      <c r="H1356" s="17">
        <v>0.12110370896214601</v>
      </c>
      <c r="I1356" s="17">
        <v>0.16175179553237401</v>
      </c>
      <c r="J1356" s="17">
        <v>0.14464595889756701</v>
      </c>
      <c r="K1356" s="17">
        <v>0.16529793643332399</v>
      </c>
      <c r="L1356" s="17">
        <v>0.172641212405898</v>
      </c>
      <c r="M1356" s="17"/>
      <c r="N1356" s="17">
        <v>0.15704184964913001</v>
      </c>
      <c r="O1356" s="17">
        <v>0.156916429862163</v>
      </c>
      <c r="P1356" s="17">
        <v>0.14514684547409001</v>
      </c>
      <c r="Q1356" s="17">
        <v>0.131032755341454</v>
      </c>
      <c r="R1356" s="17"/>
      <c r="S1356" s="17">
        <v>0.14552409887033299</v>
      </c>
      <c r="T1356" s="17">
        <v>0.170760695300399</v>
      </c>
      <c r="U1356" s="17">
        <v>0.13617443725305101</v>
      </c>
      <c r="V1356" s="17">
        <v>0.14508625678086301</v>
      </c>
      <c r="W1356" s="17">
        <v>0.11333888932373599</v>
      </c>
      <c r="X1356" s="17">
        <v>0.139462361893748</v>
      </c>
      <c r="Y1356" s="17">
        <v>0.19923753958012</v>
      </c>
      <c r="Z1356" s="17">
        <v>0.16388112308091099</v>
      </c>
      <c r="AA1356" s="17">
        <v>0.139652441837498</v>
      </c>
      <c r="AB1356" s="17">
        <v>0.106666895109727</v>
      </c>
      <c r="AC1356" s="17">
        <v>0.15042722947062101</v>
      </c>
      <c r="AD1356" s="17">
        <v>0.20709459656049301</v>
      </c>
      <c r="AE1356" s="17"/>
      <c r="AF1356" s="17">
        <v>0.14869984669279901</v>
      </c>
      <c r="AG1356" s="17">
        <v>0.147822092501709</v>
      </c>
      <c r="AH1356" s="17"/>
      <c r="AI1356" s="17">
        <v>0.14302589871224</v>
      </c>
      <c r="AJ1356" s="17">
        <v>0.15080068070195801</v>
      </c>
      <c r="AK1356" s="17"/>
      <c r="AL1356" s="17">
        <v>0.162429573609635</v>
      </c>
      <c r="AM1356" s="17">
        <v>0.14491958483432499</v>
      </c>
      <c r="AN1356" s="17"/>
      <c r="AO1356" s="17">
        <v>0.163517364608191</v>
      </c>
      <c r="AP1356" s="17">
        <v>0.14687792395077301</v>
      </c>
      <c r="AQ1356" s="17"/>
      <c r="AR1356" s="17">
        <v>0.154633561801963</v>
      </c>
      <c r="AS1356" s="17">
        <v>0.202531256657455</v>
      </c>
      <c r="AT1356" s="17">
        <v>0.13101648609073399</v>
      </c>
      <c r="AU1356" s="17">
        <v>7.4334611832645503E-2</v>
      </c>
    </row>
    <row r="1357" spans="2:47" x14ac:dyDescent="0.3">
      <c r="B1357" t="s">
        <v>173</v>
      </c>
      <c r="C1357" s="17">
        <v>0.47982120849724103</v>
      </c>
      <c r="D1357" s="17">
        <v>0.41864719919100002</v>
      </c>
      <c r="E1357" s="17">
        <v>0.53937340633939101</v>
      </c>
      <c r="F1357" s="17"/>
      <c r="G1357" s="17">
        <v>0.29529444585023201</v>
      </c>
      <c r="H1357" s="17">
        <v>0.35040142025318999</v>
      </c>
      <c r="I1357" s="17">
        <v>0.44698338236486101</v>
      </c>
      <c r="J1357" s="17">
        <v>0.53931944584925995</v>
      </c>
      <c r="K1357" s="17">
        <v>0.58972411727702201</v>
      </c>
      <c r="L1357" s="17">
        <v>0.61188044117321805</v>
      </c>
      <c r="M1357" s="17"/>
      <c r="N1357" s="17">
        <v>0.42221875674779702</v>
      </c>
      <c r="O1357" s="17">
        <v>0.51356389114201095</v>
      </c>
      <c r="P1357" s="17">
        <v>0.44954082859115502</v>
      </c>
      <c r="Q1357" s="17">
        <v>0.53387081885756804</v>
      </c>
      <c r="R1357" s="17"/>
      <c r="S1357" s="17">
        <v>0.36617560596147802</v>
      </c>
      <c r="T1357" s="17">
        <v>0.51638115409091201</v>
      </c>
      <c r="U1357" s="17">
        <v>0.521790778293723</v>
      </c>
      <c r="V1357" s="17">
        <v>0.47521685598108498</v>
      </c>
      <c r="W1357" s="17">
        <v>0.46105577424533001</v>
      </c>
      <c r="X1357" s="17">
        <v>0.44180079479906997</v>
      </c>
      <c r="Y1357" s="17">
        <v>0.50373239903748501</v>
      </c>
      <c r="Z1357" s="17">
        <v>0.47259306431776099</v>
      </c>
      <c r="AA1357" s="17">
        <v>0.52165140446462099</v>
      </c>
      <c r="AB1357" s="17">
        <v>0.52965372010503198</v>
      </c>
      <c r="AC1357" s="17">
        <v>0.51733851950501997</v>
      </c>
      <c r="AD1357" s="17">
        <v>0.491626781036406</v>
      </c>
      <c r="AE1357" s="17"/>
      <c r="AF1357" s="17">
        <v>0.48480656379252401</v>
      </c>
      <c r="AG1357" s="17">
        <v>0.47366499235710702</v>
      </c>
      <c r="AH1357" s="17"/>
      <c r="AI1357" s="17">
        <v>0.391204308140776</v>
      </c>
      <c r="AJ1357" s="17">
        <v>0.52405569101936</v>
      </c>
      <c r="AK1357" s="17"/>
      <c r="AL1357" s="17">
        <v>0.425160203084608</v>
      </c>
      <c r="AM1357" s="17">
        <v>0.49247912609533101</v>
      </c>
      <c r="AN1357" s="17"/>
      <c r="AO1357" s="17">
        <v>0.413740038339312</v>
      </c>
      <c r="AP1357" s="17">
        <v>0.48558097551604901</v>
      </c>
      <c r="AQ1357" s="17"/>
      <c r="AR1357" s="17">
        <v>0.28630814899423401</v>
      </c>
      <c r="AS1357" s="17">
        <v>0.48048436547495799</v>
      </c>
      <c r="AT1357" s="17">
        <v>0.60252083362585696</v>
      </c>
      <c r="AU1357" s="17">
        <v>0.709290672904616</v>
      </c>
    </row>
    <row r="1358" spans="2:47" x14ac:dyDescent="0.3">
      <c r="B1358" t="s">
        <v>155</v>
      </c>
      <c r="C1358" s="17">
        <v>2.7088029939076299E-2</v>
      </c>
      <c r="D1358" s="17">
        <v>2.5437460290972401E-2</v>
      </c>
      <c r="E1358" s="17">
        <v>2.8799502608180001E-2</v>
      </c>
      <c r="F1358" s="17"/>
      <c r="G1358" s="17">
        <v>3.2041097432575903E-2</v>
      </c>
      <c r="H1358" s="17">
        <v>3.21172212818501E-2</v>
      </c>
      <c r="I1358" s="17">
        <v>3.0919476959337801E-2</v>
      </c>
      <c r="J1358" s="17">
        <v>2.4912598250865E-2</v>
      </c>
      <c r="K1358" s="17">
        <v>1.9818640480849799E-2</v>
      </c>
      <c r="L1358" s="17">
        <v>2.32415767977481E-2</v>
      </c>
      <c r="M1358" s="17"/>
      <c r="N1358" s="17">
        <v>1.8032906835529799E-2</v>
      </c>
      <c r="O1358" s="17">
        <v>3.1171007430500899E-2</v>
      </c>
      <c r="P1358" s="17">
        <v>2.59644447552854E-2</v>
      </c>
      <c r="Q1358" s="17">
        <v>3.4004267917960303E-2</v>
      </c>
      <c r="R1358" s="17"/>
      <c r="S1358" s="17">
        <v>1.84059859342167E-2</v>
      </c>
      <c r="T1358" s="17">
        <v>2.5084405498322301E-2</v>
      </c>
      <c r="U1358" s="17">
        <v>3.1896712726927401E-2</v>
      </c>
      <c r="V1358" s="17">
        <v>3.9452512112288098E-2</v>
      </c>
      <c r="W1358" s="17">
        <v>6.1389487370169901E-2</v>
      </c>
      <c r="X1358" s="17">
        <v>4.32000812248889E-2</v>
      </c>
      <c r="Y1358" s="17">
        <v>1.2155053975747201E-2</v>
      </c>
      <c r="Z1358" s="17">
        <v>1.73818502125755E-2</v>
      </c>
      <c r="AA1358" s="17">
        <v>1.46332720390753E-2</v>
      </c>
      <c r="AB1358" s="17">
        <v>1.8059489582572599E-2</v>
      </c>
      <c r="AC1358" s="17">
        <v>2.4392027865042298E-2</v>
      </c>
      <c r="AD1358" s="17">
        <v>2.8026334448669001E-2</v>
      </c>
      <c r="AE1358" s="17"/>
      <c r="AF1358" s="17">
        <v>2.5492562426767399E-2</v>
      </c>
      <c r="AG1358" s="17">
        <v>2.82780153113011E-2</v>
      </c>
      <c r="AH1358" s="17"/>
      <c r="AI1358" s="17">
        <v>2.6748361621333101E-2</v>
      </c>
      <c r="AJ1358" s="17">
        <v>2.7257580580140099E-2</v>
      </c>
      <c r="AK1358" s="17"/>
      <c r="AL1358" s="17">
        <v>2.2409648753739801E-2</v>
      </c>
      <c r="AM1358" s="17">
        <v>2.8171408539403999E-2</v>
      </c>
      <c r="AN1358" s="17"/>
      <c r="AO1358" s="17">
        <v>2.22326473617676E-2</v>
      </c>
      <c r="AP1358" s="17">
        <v>2.7511234800092599E-2</v>
      </c>
      <c r="AQ1358" s="17"/>
      <c r="AR1358" s="17">
        <v>1.9833776870081199E-2</v>
      </c>
      <c r="AS1358" s="17">
        <v>3.2002075501510498E-2</v>
      </c>
      <c r="AT1358" s="17">
        <v>3.3106654147007503E-2</v>
      </c>
      <c r="AU1358" s="17">
        <v>2.43110556704512E-2</v>
      </c>
    </row>
    <row r="1359" spans="2:47" x14ac:dyDescent="0.3">
      <c r="C1359" s="17"/>
      <c r="D1359" s="17"/>
      <c r="E1359" s="17"/>
      <c r="F1359" s="17"/>
      <c r="G1359" s="17"/>
      <c r="H1359" s="17"/>
      <c r="I1359" s="17"/>
      <c r="J1359" s="17"/>
      <c r="K1359" s="17"/>
      <c r="L1359" s="17"/>
      <c r="M1359" s="17"/>
      <c r="N1359" s="17"/>
      <c r="O1359" s="17"/>
      <c r="P1359" s="17"/>
      <c r="Q1359" s="17"/>
      <c r="R1359" s="17"/>
      <c r="S1359" s="17"/>
      <c r="T1359" s="17"/>
      <c r="U1359" s="17"/>
      <c r="V1359" s="17"/>
      <c r="W1359" s="17"/>
      <c r="X1359" s="17"/>
      <c r="Y1359" s="17"/>
      <c r="Z1359" s="17"/>
      <c r="AA1359" s="17"/>
      <c r="AB1359" s="17"/>
      <c r="AC1359" s="17"/>
      <c r="AD1359" s="17"/>
      <c r="AE1359" s="17"/>
      <c r="AF1359" s="17"/>
      <c r="AG1359" s="17"/>
      <c r="AH1359" s="17"/>
      <c r="AI1359" s="17"/>
      <c r="AJ1359" s="17"/>
      <c r="AK1359" s="17"/>
      <c r="AL1359" s="17"/>
      <c r="AM1359" s="17"/>
      <c r="AN1359" s="17"/>
      <c r="AO1359" s="17"/>
      <c r="AP1359" s="17"/>
      <c r="AQ1359" s="17"/>
      <c r="AR1359" s="17"/>
      <c r="AS1359" s="17"/>
      <c r="AT1359" s="17"/>
      <c r="AU1359" s="17"/>
    </row>
    <row r="1360" spans="2:47" x14ac:dyDescent="0.3">
      <c r="B1360" s="6" t="s">
        <v>515</v>
      </c>
      <c r="C1360" s="17"/>
      <c r="D1360" s="17"/>
      <c r="E1360" s="17"/>
      <c r="F1360" s="17"/>
      <c r="G1360" s="17"/>
      <c r="H1360" s="17"/>
      <c r="I1360" s="17"/>
      <c r="J1360" s="17"/>
      <c r="K1360" s="17"/>
      <c r="L1360" s="17"/>
      <c r="M1360" s="17"/>
      <c r="N1360" s="17"/>
      <c r="O1360" s="17"/>
      <c r="P1360" s="17"/>
      <c r="Q1360" s="17"/>
      <c r="R1360" s="17"/>
      <c r="S1360" s="17"/>
      <c r="T1360" s="17"/>
      <c r="U1360" s="17"/>
      <c r="V1360" s="17"/>
      <c r="W1360" s="17"/>
      <c r="X1360" s="17"/>
      <c r="Y1360" s="17"/>
      <c r="Z1360" s="17"/>
      <c r="AA1360" s="17"/>
      <c r="AB1360" s="17"/>
      <c r="AC1360" s="17"/>
      <c r="AD1360" s="17"/>
      <c r="AE1360" s="17"/>
      <c r="AF1360" s="17"/>
      <c r="AG1360" s="17"/>
      <c r="AH1360" s="17"/>
      <c r="AI1360" s="17"/>
      <c r="AJ1360" s="17"/>
      <c r="AK1360" s="17"/>
      <c r="AL1360" s="17"/>
      <c r="AM1360" s="17"/>
      <c r="AN1360" s="17"/>
      <c r="AO1360" s="17"/>
      <c r="AP1360" s="17"/>
      <c r="AQ1360" s="17"/>
      <c r="AR1360" s="17"/>
      <c r="AS1360" s="17"/>
      <c r="AT1360" s="17"/>
      <c r="AU1360" s="17"/>
    </row>
    <row r="1361" spans="2:47" x14ac:dyDescent="0.3">
      <c r="B1361" s="24" t="s">
        <v>71</v>
      </c>
      <c r="C1361" s="17"/>
      <c r="D1361" s="17"/>
      <c r="E1361" s="17"/>
      <c r="F1361" s="17"/>
      <c r="G1361" s="17"/>
      <c r="H1361" s="17"/>
      <c r="I1361" s="17"/>
      <c r="J1361" s="17"/>
      <c r="K1361" s="17"/>
      <c r="L1361" s="17"/>
      <c r="M1361" s="17"/>
      <c r="N1361" s="17"/>
      <c r="O1361" s="17"/>
      <c r="P1361" s="17"/>
      <c r="Q1361" s="17"/>
      <c r="R1361" s="17"/>
      <c r="S1361" s="17"/>
      <c r="T1361" s="17"/>
      <c r="U1361" s="17"/>
      <c r="V1361" s="17"/>
      <c r="W1361" s="17"/>
      <c r="X1361" s="17"/>
      <c r="Y1361" s="17"/>
      <c r="Z1361" s="17"/>
      <c r="AA1361" s="17"/>
      <c r="AB1361" s="17"/>
      <c r="AC1361" s="17"/>
      <c r="AD1361" s="17"/>
      <c r="AE1361" s="17"/>
      <c r="AF1361" s="17"/>
      <c r="AG1361" s="17"/>
      <c r="AH1361" s="17"/>
      <c r="AI1361" s="17"/>
      <c r="AJ1361" s="17"/>
      <c r="AK1361" s="17"/>
      <c r="AL1361" s="17"/>
      <c r="AM1361" s="17"/>
      <c r="AN1361" s="17"/>
      <c r="AO1361" s="17"/>
      <c r="AP1361" s="17"/>
      <c r="AQ1361" s="17"/>
      <c r="AR1361" s="17"/>
      <c r="AS1361" s="17"/>
      <c r="AT1361" s="17"/>
      <c r="AU1361" s="17"/>
    </row>
    <row r="1362" spans="2:47" x14ac:dyDescent="0.3">
      <c r="B1362" t="s">
        <v>432</v>
      </c>
      <c r="C1362" s="17">
        <v>9.9570589027914796E-2</v>
      </c>
      <c r="D1362" s="17">
        <v>0.1211965921283</v>
      </c>
      <c r="E1362" s="17">
        <v>7.8415599337583505E-2</v>
      </c>
      <c r="F1362" s="17"/>
      <c r="G1362" s="17">
        <v>6.2567884525643894E-2</v>
      </c>
      <c r="H1362" s="17">
        <v>8.6656618366002899E-2</v>
      </c>
      <c r="I1362" s="17">
        <v>8.2639007021750005E-2</v>
      </c>
      <c r="J1362" s="17">
        <v>0.119121273129125</v>
      </c>
      <c r="K1362" s="17">
        <v>0.13436165490882701</v>
      </c>
      <c r="L1362" s="17">
        <v>0.109174650668746</v>
      </c>
      <c r="M1362" s="17"/>
      <c r="N1362" s="17">
        <v>9.1394595378259599E-2</v>
      </c>
      <c r="O1362" s="17">
        <v>9.4097152493818503E-2</v>
      </c>
      <c r="P1362" s="17">
        <v>0.101297943786332</v>
      </c>
      <c r="Q1362" s="17">
        <v>0.111089539944791</v>
      </c>
      <c r="R1362" s="17"/>
      <c r="S1362" s="17">
        <v>7.3683293855038301E-2</v>
      </c>
      <c r="T1362" s="17">
        <v>8.1253367848223304E-2</v>
      </c>
      <c r="U1362" s="17">
        <v>8.6385248539700504E-2</v>
      </c>
      <c r="V1362" s="17">
        <v>8.6866428560348097E-2</v>
      </c>
      <c r="W1362" s="17">
        <v>8.4160040258902405E-2</v>
      </c>
      <c r="X1362" s="17">
        <v>9.1866663355769901E-2</v>
      </c>
      <c r="Y1362" s="17">
        <v>0.10798903709886901</v>
      </c>
      <c r="Z1362" s="17">
        <v>0.14186595573437899</v>
      </c>
      <c r="AA1362" s="17">
        <v>0.111030076127358</v>
      </c>
      <c r="AB1362" s="17">
        <v>0.12772321650717</v>
      </c>
      <c r="AC1362" s="17">
        <v>0.151941183302467</v>
      </c>
      <c r="AD1362" s="17">
        <v>0.13956833540067901</v>
      </c>
      <c r="AE1362" s="17"/>
      <c r="AF1362" s="17">
        <v>0.106180259700875</v>
      </c>
      <c r="AG1362" s="17">
        <v>9.1593484535636302E-2</v>
      </c>
      <c r="AH1362" s="17"/>
      <c r="AI1362" s="17">
        <v>0.10411562831853401</v>
      </c>
      <c r="AJ1362" s="17">
        <v>9.7301863082248197E-2</v>
      </c>
      <c r="AK1362" s="17"/>
      <c r="AL1362" s="17">
        <v>0.112545543746815</v>
      </c>
      <c r="AM1362" s="17">
        <v>9.6565962485995693E-2</v>
      </c>
      <c r="AN1362" s="17"/>
      <c r="AO1362" s="17">
        <v>0.107085878202346</v>
      </c>
      <c r="AP1362" s="17">
        <v>9.8915541385443506E-2</v>
      </c>
      <c r="AQ1362" s="17"/>
      <c r="AR1362" s="17">
        <v>7.4515499247247402E-2</v>
      </c>
      <c r="AS1362" s="17">
        <v>0.105020114065093</v>
      </c>
      <c r="AT1362" s="17">
        <v>0.100432205944395</v>
      </c>
      <c r="AU1362" s="17">
        <v>0.15135060590982299</v>
      </c>
    </row>
    <row r="1363" spans="2:47" x14ac:dyDescent="0.3">
      <c r="B1363" t="s">
        <v>433</v>
      </c>
      <c r="C1363" s="17">
        <v>0.136921797021228</v>
      </c>
      <c r="D1363" s="17">
        <v>0.17346196080790299</v>
      </c>
      <c r="E1363" s="17">
        <v>0.100669792563571</v>
      </c>
      <c r="F1363" s="17"/>
      <c r="G1363" s="17">
        <v>0.12675151499000201</v>
      </c>
      <c r="H1363" s="17">
        <v>0.10869292410813799</v>
      </c>
      <c r="I1363" s="17">
        <v>0.15928828339123299</v>
      </c>
      <c r="J1363" s="17">
        <v>0.145376433033852</v>
      </c>
      <c r="K1363" s="17">
        <v>0.15185708438613199</v>
      </c>
      <c r="L1363" s="17">
        <v>0.131535917450983</v>
      </c>
      <c r="M1363" s="17"/>
      <c r="N1363" s="17">
        <v>0.15654764743135699</v>
      </c>
      <c r="O1363" s="17">
        <v>0.139320634020105</v>
      </c>
      <c r="P1363" s="17">
        <v>0.150822561838936</v>
      </c>
      <c r="Q1363" s="17">
        <v>0.102044981425053</v>
      </c>
      <c r="R1363" s="17"/>
      <c r="S1363" s="17">
        <v>0.148410681336656</v>
      </c>
      <c r="T1363" s="17">
        <v>0.135009623191818</v>
      </c>
      <c r="U1363" s="17">
        <v>0.127125434906952</v>
      </c>
      <c r="V1363" s="17">
        <v>0.16441630713125699</v>
      </c>
      <c r="W1363" s="17">
        <v>9.68036338924846E-2</v>
      </c>
      <c r="X1363" s="17">
        <v>0.151893122030794</v>
      </c>
      <c r="Y1363" s="17">
        <v>0.11695112753143699</v>
      </c>
      <c r="Z1363" s="17">
        <v>0.15189822771755099</v>
      </c>
      <c r="AA1363" s="17">
        <v>0.12687051756677101</v>
      </c>
      <c r="AB1363" s="17">
        <v>0.13160664079586001</v>
      </c>
      <c r="AC1363" s="17">
        <v>0.11533642902017099</v>
      </c>
      <c r="AD1363" s="17">
        <v>0.20601096706696201</v>
      </c>
      <c r="AE1363" s="17"/>
      <c r="AF1363" s="17">
        <v>0.14165436185734201</v>
      </c>
      <c r="AG1363" s="17">
        <v>0.13128731837208599</v>
      </c>
      <c r="AH1363" s="17"/>
      <c r="AI1363" s="17">
        <v>0.14785789653409301</v>
      </c>
      <c r="AJ1363" s="17">
        <v>0.13146287551961799</v>
      </c>
      <c r="AK1363" s="17"/>
      <c r="AL1363" s="17">
        <v>0.13473587303110099</v>
      </c>
      <c r="AM1363" s="17">
        <v>0.137427994181961</v>
      </c>
      <c r="AN1363" s="17"/>
      <c r="AO1363" s="17">
        <v>0.15969672470719701</v>
      </c>
      <c r="AP1363" s="17">
        <v>0.13493668875168799</v>
      </c>
      <c r="AQ1363" s="17"/>
      <c r="AR1363" s="17">
        <v>0.110319321361655</v>
      </c>
      <c r="AS1363" s="17">
        <v>0.17908530246043</v>
      </c>
      <c r="AT1363" s="17">
        <v>0.14213869449390101</v>
      </c>
      <c r="AU1363" s="17">
        <v>0.12027006028208299</v>
      </c>
    </row>
    <row r="1364" spans="2:47" x14ac:dyDescent="0.3">
      <c r="B1364" t="s">
        <v>434</v>
      </c>
      <c r="C1364" s="17">
        <v>0.261555500420179</v>
      </c>
      <c r="D1364" s="17">
        <v>0.26917676996159601</v>
      </c>
      <c r="E1364" s="17">
        <v>0.25512458469480398</v>
      </c>
      <c r="F1364" s="17"/>
      <c r="G1364" s="17">
        <v>0.25254708630307499</v>
      </c>
      <c r="H1364" s="17">
        <v>0.24204512250262</v>
      </c>
      <c r="I1364" s="17">
        <v>0.24446566918510501</v>
      </c>
      <c r="J1364" s="17">
        <v>0.25750525061629198</v>
      </c>
      <c r="K1364" s="17">
        <v>0.254901395177416</v>
      </c>
      <c r="L1364" s="17">
        <v>0.30497619808679</v>
      </c>
      <c r="M1364" s="17"/>
      <c r="N1364" s="17">
        <v>0.24813032638987001</v>
      </c>
      <c r="O1364" s="17">
        <v>0.252814474640222</v>
      </c>
      <c r="P1364" s="17">
        <v>0.26995780766611799</v>
      </c>
      <c r="Q1364" s="17">
        <v>0.27982231040879302</v>
      </c>
      <c r="R1364" s="17"/>
      <c r="S1364" s="17">
        <v>0.28404710105333802</v>
      </c>
      <c r="T1364" s="17">
        <v>0.24993243049258301</v>
      </c>
      <c r="U1364" s="17">
        <v>0.26940307249288098</v>
      </c>
      <c r="V1364" s="17">
        <v>0.22973885490216001</v>
      </c>
      <c r="W1364" s="17">
        <v>0.24527589627121499</v>
      </c>
      <c r="X1364" s="17">
        <v>0.24975010046198001</v>
      </c>
      <c r="Y1364" s="17">
        <v>0.27008023816856103</v>
      </c>
      <c r="Z1364" s="17">
        <v>0.233205337003038</v>
      </c>
      <c r="AA1364" s="17">
        <v>0.275790904537772</v>
      </c>
      <c r="AB1364" s="17">
        <v>0.27121501350866201</v>
      </c>
      <c r="AC1364" s="17">
        <v>0.27702397198877099</v>
      </c>
      <c r="AD1364" s="17">
        <v>0.26290848581378301</v>
      </c>
      <c r="AE1364" s="17"/>
      <c r="AF1364" s="17">
        <v>0.25815024662597402</v>
      </c>
      <c r="AG1364" s="17">
        <v>0.26501010464986202</v>
      </c>
      <c r="AH1364" s="17"/>
      <c r="AI1364" s="17">
        <v>0.241759964726909</v>
      </c>
      <c r="AJ1364" s="17">
        <v>0.27143674512765098</v>
      </c>
      <c r="AK1364" s="17"/>
      <c r="AL1364" s="17">
        <v>0.243990862442206</v>
      </c>
      <c r="AM1364" s="17">
        <v>0.26562296567236499</v>
      </c>
      <c r="AN1364" s="17"/>
      <c r="AO1364" s="17">
        <v>0.19697343548280999</v>
      </c>
      <c r="AP1364" s="17">
        <v>0.26718460242826703</v>
      </c>
      <c r="AQ1364" s="17"/>
      <c r="AR1364" s="17">
        <v>0.20556014793358901</v>
      </c>
      <c r="AS1364" s="17">
        <v>0.28826083484194798</v>
      </c>
      <c r="AT1364" s="17">
        <v>0.26883475594984002</v>
      </c>
      <c r="AU1364" s="17">
        <v>0.34109873186412099</v>
      </c>
    </row>
    <row r="1365" spans="2:47" x14ac:dyDescent="0.3">
      <c r="B1365" t="s">
        <v>435</v>
      </c>
      <c r="C1365" s="17">
        <v>0.27099164716518997</v>
      </c>
      <c r="D1365" s="17">
        <v>0.24747029774057799</v>
      </c>
      <c r="E1365" s="17">
        <v>0.29454004042583598</v>
      </c>
      <c r="F1365" s="17"/>
      <c r="G1365" s="17">
        <v>0.24349240321392801</v>
      </c>
      <c r="H1365" s="17">
        <v>0.31520066707184302</v>
      </c>
      <c r="I1365" s="17">
        <v>0.26011553417593902</v>
      </c>
      <c r="J1365" s="17">
        <v>0.26473237784315301</v>
      </c>
      <c r="K1365" s="17">
        <v>0.25864399821145101</v>
      </c>
      <c r="L1365" s="17">
        <v>0.27547505596843003</v>
      </c>
      <c r="M1365" s="17"/>
      <c r="N1365" s="17">
        <v>0.28993115082550602</v>
      </c>
      <c r="O1365" s="17">
        <v>0.27204526048009098</v>
      </c>
      <c r="P1365" s="17">
        <v>0.24817150169579799</v>
      </c>
      <c r="Q1365" s="17">
        <v>0.26739080707716301</v>
      </c>
      <c r="R1365" s="17"/>
      <c r="S1365" s="17">
        <v>0.278243032745077</v>
      </c>
      <c r="T1365" s="17">
        <v>0.29122763464264101</v>
      </c>
      <c r="U1365" s="17">
        <v>0.266109527539928</v>
      </c>
      <c r="V1365" s="17">
        <v>0.29761922290026999</v>
      </c>
      <c r="W1365" s="17">
        <v>0.29659571682520303</v>
      </c>
      <c r="X1365" s="17">
        <v>0.251551379068301</v>
      </c>
      <c r="Y1365" s="17">
        <v>0.25792575406652501</v>
      </c>
      <c r="Z1365" s="17">
        <v>0.26730774126877499</v>
      </c>
      <c r="AA1365" s="17">
        <v>0.26072311737383902</v>
      </c>
      <c r="AB1365" s="17">
        <v>0.23823767806392701</v>
      </c>
      <c r="AC1365" s="17">
        <v>0.27422747425364002</v>
      </c>
      <c r="AD1365" s="17">
        <v>0.25139860912826401</v>
      </c>
      <c r="AE1365" s="17"/>
      <c r="AF1365" s="17">
        <v>0.29009146073379</v>
      </c>
      <c r="AG1365" s="17">
        <v>0.246861754603835</v>
      </c>
      <c r="AH1365" s="17"/>
      <c r="AI1365" s="17">
        <v>0.28313700794170199</v>
      </c>
      <c r="AJ1365" s="17">
        <v>0.26492910439025302</v>
      </c>
      <c r="AK1365" s="17"/>
      <c r="AL1365" s="17">
        <v>0.28079548157384199</v>
      </c>
      <c r="AM1365" s="17">
        <v>0.26872136093182802</v>
      </c>
      <c r="AN1365" s="17"/>
      <c r="AO1365" s="17">
        <v>0.29172411691286398</v>
      </c>
      <c r="AP1365" s="17">
        <v>0.26918456361649301</v>
      </c>
      <c r="AQ1365" s="17"/>
      <c r="AR1365" s="17">
        <v>0.31166173248627599</v>
      </c>
      <c r="AS1365" s="17">
        <v>0.27242525803324202</v>
      </c>
      <c r="AT1365" s="17">
        <v>0.25764529643008699</v>
      </c>
      <c r="AU1365" s="17">
        <v>0.19413015374835699</v>
      </c>
    </row>
    <row r="1366" spans="2:47" x14ac:dyDescent="0.3">
      <c r="B1366" t="s">
        <v>436</v>
      </c>
      <c r="C1366" s="17">
        <v>0.16524357069362999</v>
      </c>
      <c r="D1366" s="17">
        <v>0.14060065231598901</v>
      </c>
      <c r="E1366" s="17">
        <v>0.18811033483241499</v>
      </c>
      <c r="F1366" s="17"/>
      <c r="G1366" s="17">
        <v>0.26299650798282898</v>
      </c>
      <c r="H1366" s="17">
        <v>0.193610421037516</v>
      </c>
      <c r="I1366" s="17">
        <v>0.194344747914693</v>
      </c>
      <c r="J1366" s="17">
        <v>0.150257013109802</v>
      </c>
      <c r="K1366" s="17">
        <v>0.107862009692224</v>
      </c>
      <c r="L1366" s="17">
        <v>0.104436174892078</v>
      </c>
      <c r="M1366" s="17"/>
      <c r="N1366" s="17">
        <v>0.169028205399232</v>
      </c>
      <c r="O1366" s="17">
        <v>0.164053104768344</v>
      </c>
      <c r="P1366" s="17">
        <v>0.16530526066041901</v>
      </c>
      <c r="Q1366" s="17">
        <v>0.16187983671964501</v>
      </c>
      <c r="R1366" s="17"/>
      <c r="S1366" s="17">
        <v>0.18362943939561899</v>
      </c>
      <c r="T1366" s="17">
        <v>0.172874813076312</v>
      </c>
      <c r="U1366" s="17">
        <v>0.186113931310016</v>
      </c>
      <c r="V1366" s="17">
        <v>0.150090781050148</v>
      </c>
      <c r="W1366" s="17">
        <v>0.19885249023079701</v>
      </c>
      <c r="X1366" s="17">
        <v>0.16363551689259401</v>
      </c>
      <c r="Y1366" s="17">
        <v>0.162222156042893</v>
      </c>
      <c r="Z1366" s="17">
        <v>0.165182688176707</v>
      </c>
      <c r="AA1366" s="17">
        <v>0.16028836497024099</v>
      </c>
      <c r="AB1366" s="17">
        <v>0.14796892974752299</v>
      </c>
      <c r="AC1366" s="17">
        <v>0.13440878104790599</v>
      </c>
      <c r="AD1366" s="17">
        <v>9.2167282718655097E-2</v>
      </c>
      <c r="AE1366" s="17"/>
      <c r="AF1366" s="17">
        <v>0.145975504187139</v>
      </c>
      <c r="AG1366" s="17">
        <v>0.191412639640507</v>
      </c>
      <c r="AH1366" s="17"/>
      <c r="AI1366" s="17">
        <v>0.17576359133736799</v>
      </c>
      <c r="AJ1366" s="17">
        <v>0.15999234132963899</v>
      </c>
      <c r="AK1366" s="17"/>
      <c r="AL1366" s="17">
        <v>0.17214137964961401</v>
      </c>
      <c r="AM1366" s="17">
        <v>0.163646236420082</v>
      </c>
      <c r="AN1366" s="17"/>
      <c r="AO1366" s="17">
        <v>0.20201737280724799</v>
      </c>
      <c r="AP1366" s="17">
        <v>0.162038292517351</v>
      </c>
      <c r="AQ1366" s="17"/>
      <c r="AR1366" s="17">
        <v>0.25817801289063003</v>
      </c>
      <c r="AS1366" s="17">
        <v>0.115594316236002</v>
      </c>
      <c r="AT1366" s="17">
        <v>0.13595847851653001</v>
      </c>
      <c r="AU1366" s="17">
        <v>7.8253061093819798E-2</v>
      </c>
    </row>
    <row r="1367" spans="2:47" x14ac:dyDescent="0.3">
      <c r="B1367" t="s">
        <v>155</v>
      </c>
      <c r="C1367" s="17">
        <v>6.57168956718579E-2</v>
      </c>
      <c r="D1367" s="17">
        <v>4.8093727045633701E-2</v>
      </c>
      <c r="E1367" s="17">
        <v>8.3139648145790501E-2</v>
      </c>
      <c r="F1367" s="17"/>
      <c r="G1367" s="17">
        <v>5.1644602984522198E-2</v>
      </c>
      <c r="H1367" s="17">
        <v>5.3794246913880503E-2</v>
      </c>
      <c r="I1367" s="17">
        <v>5.91467583112801E-2</v>
      </c>
      <c r="J1367" s="17">
        <v>6.3007652267776701E-2</v>
      </c>
      <c r="K1367" s="17">
        <v>9.2373857623949299E-2</v>
      </c>
      <c r="L1367" s="17">
        <v>7.4402002932973194E-2</v>
      </c>
      <c r="M1367" s="17"/>
      <c r="N1367" s="17">
        <v>4.4968074575775098E-2</v>
      </c>
      <c r="O1367" s="17">
        <v>7.7669373597418906E-2</v>
      </c>
      <c r="P1367" s="17">
        <v>6.4444924352397001E-2</v>
      </c>
      <c r="Q1367" s="17">
        <v>7.7772524424554998E-2</v>
      </c>
      <c r="R1367" s="17"/>
      <c r="S1367" s="17">
        <v>3.1986451614271903E-2</v>
      </c>
      <c r="T1367" s="17">
        <v>6.97021307484227E-2</v>
      </c>
      <c r="U1367" s="17">
        <v>6.4862785210523799E-2</v>
      </c>
      <c r="V1367" s="17">
        <v>7.1268405455816197E-2</v>
      </c>
      <c r="W1367" s="17">
        <v>7.8312222521397606E-2</v>
      </c>
      <c r="X1367" s="17">
        <v>9.1303218190561197E-2</v>
      </c>
      <c r="Y1367" s="17">
        <v>8.4831687091715402E-2</v>
      </c>
      <c r="Z1367" s="17">
        <v>4.0540050099550799E-2</v>
      </c>
      <c r="AA1367" s="17">
        <v>6.5297019424018096E-2</v>
      </c>
      <c r="AB1367" s="17">
        <v>8.3248521376857995E-2</v>
      </c>
      <c r="AC1367" s="17">
        <v>4.7062160387045401E-2</v>
      </c>
      <c r="AD1367" s="17">
        <v>4.7946319871657803E-2</v>
      </c>
      <c r="AE1367" s="17"/>
      <c r="AF1367" s="17">
        <v>5.7948166894879499E-2</v>
      </c>
      <c r="AG1367" s="17">
        <v>7.3834698198074103E-2</v>
      </c>
      <c r="AH1367" s="17"/>
      <c r="AI1367" s="17">
        <v>4.7365911141393803E-2</v>
      </c>
      <c r="AJ1367" s="17">
        <v>7.4877070550591104E-2</v>
      </c>
      <c r="AK1367" s="17"/>
      <c r="AL1367" s="17">
        <v>5.5790859556422101E-2</v>
      </c>
      <c r="AM1367" s="17">
        <v>6.8015480307767495E-2</v>
      </c>
      <c r="AN1367" s="17"/>
      <c r="AO1367" s="17">
        <v>4.2502471887535101E-2</v>
      </c>
      <c r="AP1367" s="17">
        <v>6.7740311300758305E-2</v>
      </c>
      <c r="AQ1367" s="17"/>
      <c r="AR1367" s="17">
        <v>3.9765286080603403E-2</v>
      </c>
      <c r="AS1367" s="17">
        <v>3.9614174363284897E-2</v>
      </c>
      <c r="AT1367" s="17">
        <v>9.4990568665247105E-2</v>
      </c>
      <c r="AU1367" s="17">
        <v>0.11489738710179601</v>
      </c>
    </row>
    <row r="1368" spans="2:47" x14ac:dyDescent="0.3">
      <c r="B1368" t="s">
        <v>437</v>
      </c>
      <c r="C1368" s="17">
        <v>0.23649238604914299</v>
      </c>
      <c r="D1368" s="17">
        <v>0.29465855293620402</v>
      </c>
      <c r="E1368" s="17">
        <v>0.17908539190115499</v>
      </c>
      <c r="F1368" s="17"/>
      <c r="G1368" s="17">
        <v>0.189319399515646</v>
      </c>
      <c r="H1368" s="17">
        <v>0.19534954247413999</v>
      </c>
      <c r="I1368" s="17">
        <v>0.241927290412983</v>
      </c>
      <c r="J1368" s="17">
        <v>0.26449770616297702</v>
      </c>
      <c r="K1368" s="17">
        <v>0.286218739294959</v>
      </c>
      <c r="L1368" s="17">
        <v>0.24071056811972899</v>
      </c>
      <c r="M1368" s="17"/>
      <c r="N1368" s="17">
        <v>0.24794224280961599</v>
      </c>
      <c r="O1368" s="17">
        <v>0.233417786513924</v>
      </c>
      <c r="P1368" s="17">
        <v>0.252120505625268</v>
      </c>
      <c r="Q1368" s="17">
        <v>0.21313452136984401</v>
      </c>
      <c r="R1368" s="17"/>
      <c r="S1368" s="17">
        <v>0.22209397519169399</v>
      </c>
      <c r="T1368" s="17">
        <v>0.21626299104004101</v>
      </c>
      <c r="U1368" s="17">
        <v>0.213510683446652</v>
      </c>
      <c r="V1368" s="17">
        <v>0.25128273569160497</v>
      </c>
      <c r="W1368" s="17">
        <v>0.18096367415138701</v>
      </c>
      <c r="X1368" s="17">
        <v>0.24375978538656401</v>
      </c>
      <c r="Y1368" s="17">
        <v>0.224940164630306</v>
      </c>
      <c r="Z1368" s="17">
        <v>0.29376418345193001</v>
      </c>
      <c r="AA1368" s="17">
        <v>0.237900593694129</v>
      </c>
      <c r="AB1368" s="17">
        <v>0.25932985730302899</v>
      </c>
      <c r="AC1368" s="17">
        <v>0.26727761232263803</v>
      </c>
      <c r="AD1368" s="17">
        <v>0.34557930246764101</v>
      </c>
      <c r="AE1368" s="17"/>
      <c r="AF1368" s="17">
        <v>0.24783462155821701</v>
      </c>
      <c r="AG1368" s="17">
        <v>0.222880802907722</v>
      </c>
      <c r="AH1368" s="17"/>
      <c r="AI1368" s="17">
        <v>0.25197352485262697</v>
      </c>
      <c r="AJ1368" s="17">
        <v>0.228764738601866</v>
      </c>
      <c r="AK1368" s="17"/>
      <c r="AL1368" s="17">
        <v>0.24728141677791601</v>
      </c>
      <c r="AM1368" s="17">
        <v>0.233993956667957</v>
      </c>
      <c r="AN1368" s="17"/>
      <c r="AO1368" s="17">
        <v>0.26678260290954198</v>
      </c>
      <c r="AP1368" s="17">
        <v>0.23385223013713199</v>
      </c>
      <c r="AQ1368" s="17"/>
      <c r="AR1368" s="17">
        <v>0.184834820608902</v>
      </c>
      <c r="AS1368" s="17">
        <v>0.28410541652552301</v>
      </c>
      <c r="AT1368" s="17">
        <v>0.24257090043829699</v>
      </c>
      <c r="AU1368" s="17">
        <v>0.271620666191906</v>
      </c>
    </row>
    <row r="1369" spans="2:47" x14ac:dyDescent="0.3">
      <c r="B1369" t="s">
        <v>438</v>
      </c>
      <c r="C1369" s="17">
        <v>0.43623521785882102</v>
      </c>
      <c r="D1369" s="17">
        <v>0.388070950056567</v>
      </c>
      <c r="E1369" s="17">
        <v>0.482650375258251</v>
      </c>
      <c r="F1369" s="17"/>
      <c r="G1369" s="17">
        <v>0.50648891119675699</v>
      </c>
      <c r="H1369" s="17">
        <v>0.50881108810935904</v>
      </c>
      <c r="I1369" s="17">
        <v>0.454460282090632</v>
      </c>
      <c r="J1369" s="17">
        <v>0.41498939095295401</v>
      </c>
      <c r="K1369" s="17">
        <v>0.36650600790367599</v>
      </c>
      <c r="L1369" s="17">
        <v>0.37991123086050699</v>
      </c>
      <c r="M1369" s="17"/>
      <c r="N1369" s="17">
        <v>0.45895935622473899</v>
      </c>
      <c r="O1369" s="17">
        <v>0.43609836524843498</v>
      </c>
      <c r="P1369" s="17">
        <v>0.413476762356217</v>
      </c>
      <c r="Q1369" s="17">
        <v>0.42927064379680802</v>
      </c>
      <c r="R1369" s="17"/>
      <c r="S1369" s="17">
        <v>0.46187247214069599</v>
      </c>
      <c r="T1369" s="17">
        <v>0.46410244771895298</v>
      </c>
      <c r="U1369" s="17">
        <v>0.45222345884994303</v>
      </c>
      <c r="V1369" s="17">
        <v>0.44771000395041799</v>
      </c>
      <c r="W1369" s="17">
        <v>0.49544820705600001</v>
      </c>
      <c r="X1369" s="17">
        <v>0.41518689596089497</v>
      </c>
      <c r="Y1369" s="17">
        <v>0.42014791010941799</v>
      </c>
      <c r="Z1369" s="17">
        <v>0.43249042944548199</v>
      </c>
      <c r="AA1369" s="17">
        <v>0.42101148234407998</v>
      </c>
      <c r="AB1369" s="17">
        <v>0.386206607811451</v>
      </c>
      <c r="AC1369" s="17">
        <v>0.40863625530154501</v>
      </c>
      <c r="AD1369" s="17">
        <v>0.34356589184691899</v>
      </c>
      <c r="AE1369" s="17"/>
      <c r="AF1369" s="17">
        <v>0.436066964920929</v>
      </c>
      <c r="AG1369" s="17">
        <v>0.438274394244342</v>
      </c>
      <c r="AH1369" s="17"/>
      <c r="AI1369" s="17">
        <v>0.45890059927907001</v>
      </c>
      <c r="AJ1369" s="17">
        <v>0.42492144571989199</v>
      </c>
      <c r="AK1369" s="17"/>
      <c r="AL1369" s="17">
        <v>0.452936861223456</v>
      </c>
      <c r="AM1369" s="17">
        <v>0.43236759735190999</v>
      </c>
      <c r="AN1369" s="17"/>
      <c r="AO1369" s="17">
        <v>0.493741489720112</v>
      </c>
      <c r="AP1369" s="17">
        <v>0.43122285613384398</v>
      </c>
      <c r="AQ1369" s="17"/>
      <c r="AR1369" s="17">
        <v>0.56983974537690496</v>
      </c>
      <c r="AS1369" s="17">
        <v>0.38801957426924399</v>
      </c>
      <c r="AT1369" s="17">
        <v>0.39360377494661603</v>
      </c>
      <c r="AU1369" s="17">
        <v>0.27238321484217698</v>
      </c>
    </row>
    <row r="1370" spans="2:47" x14ac:dyDescent="0.3">
      <c r="B1370" t="s">
        <v>439</v>
      </c>
      <c r="C1370" s="17">
        <v>0.199742831809678</v>
      </c>
      <c r="D1370" s="17">
        <v>9.3412397120363602E-2</v>
      </c>
      <c r="E1370" s="17">
        <v>0.30356498335709697</v>
      </c>
      <c r="F1370" s="17"/>
      <c r="G1370" s="17">
        <v>0.31716951168111102</v>
      </c>
      <c r="H1370" s="17">
        <v>0.313461545635218</v>
      </c>
      <c r="I1370" s="17">
        <v>0.212532991677649</v>
      </c>
      <c r="J1370" s="17">
        <v>0.15049168478997699</v>
      </c>
      <c r="K1370" s="17">
        <v>8.0287268608717002E-2</v>
      </c>
      <c r="L1370" s="17">
        <v>0.139200662740778</v>
      </c>
      <c r="M1370" s="17"/>
      <c r="N1370" s="17">
        <v>0.211017113415122</v>
      </c>
      <c r="O1370" s="17">
        <v>0.20268057873451201</v>
      </c>
      <c r="P1370" s="17">
        <v>0.161356256730949</v>
      </c>
      <c r="Q1370" s="17">
        <v>0.21613612242696401</v>
      </c>
      <c r="R1370" s="17"/>
      <c r="S1370" s="17">
        <v>0.239778496949002</v>
      </c>
      <c r="T1370" s="17">
        <v>0.247839456678912</v>
      </c>
      <c r="U1370" s="17">
        <v>0.238712775403291</v>
      </c>
      <c r="V1370" s="17">
        <v>0.19642726825881299</v>
      </c>
      <c r="W1370" s="17">
        <v>0.31448453290461298</v>
      </c>
      <c r="X1370" s="17">
        <v>0.17142711057433099</v>
      </c>
      <c r="Y1370" s="17">
        <v>0.19520774547911199</v>
      </c>
      <c r="Z1370" s="17">
        <v>0.13872624599355199</v>
      </c>
      <c r="AA1370" s="17">
        <v>0.18311088864995101</v>
      </c>
      <c r="AB1370" s="17">
        <v>0.12687675050842201</v>
      </c>
      <c r="AC1370" s="17">
        <v>0.14135864297890699</v>
      </c>
      <c r="AD1370" s="17">
        <v>-2.01341062072202E-3</v>
      </c>
      <c r="AE1370" s="17"/>
      <c r="AF1370" s="17">
        <v>0.188232343362712</v>
      </c>
      <c r="AG1370" s="17">
        <v>0.215393591336621</v>
      </c>
      <c r="AH1370" s="17"/>
      <c r="AI1370" s="17">
        <v>0.20692707442644301</v>
      </c>
      <c r="AJ1370" s="17">
        <v>0.19615670711802599</v>
      </c>
      <c r="AK1370" s="17"/>
      <c r="AL1370" s="17">
        <v>0.20565544444553899</v>
      </c>
      <c r="AM1370" s="17">
        <v>0.198373640683953</v>
      </c>
      <c r="AN1370" s="17"/>
      <c r="AO1370" s="17">
        <v>0.22695888681057</v>
      </c>
      <c r="AP1370" s="17">
        <v>0.19737062599671201</v>
      </c>
      <c r="AQ1370" s="17"/>
      <c r="AR1370" s="17">
        <v>0.38500492476800302</v>
      </c>
      <c r="AS1370" s="17">
        <v>0.10391415774372099</v>
      </c>
      <c r="AT1370" s="17">
        <v>0.15103287450832001</v>
      </c>
      <c r="AU1370" s="17">
        <v>7.6254865027086704E-4</v>
      </c>
    </row>
    <row r="1371" spans="2:47" x14ac:dyDescent="0.3">
      <c r="C1371" s="17"/>
      <c r="D1371" s="17"/>
      <c r="E1371" s="17"/>
      <c r="F1371" s="17"/>
      <c r="G1371" s="17"/>
      <c r="H1371" s="17"/>
      <c r="I1371" s="17"/>
      <c r="J1371" s="17"/>
      <c r="K1371" s="17"/>
      <c r="L1371" s="17"/>
      <c r="M1371" s="17"/>
      <c r="N1371" s="17"/>
      <c r="O1371" s="17"/>
      <c r="P1371" s="17"/>
      <c r="Q1371" s="17"/>
      <c r="R1371" s="17"/>
      <c r="S1371" s="17"/>
      <c r="T1371" s="17"/>
      <c r="U1371" s="17"/>
      <c r="V1371" s="17"/>
      <c r="W1371" s="17"/>
      <c r="X1371" s="17"/>
      <c r="Y1371" s="17"/>
      <c r="Z1371" s="17"/>
      <c r="AA1371" s="17"/>
      <c r="AB1371" s="17"/>
      <c r="AC1371" s="17"/>
      <c r="AD1371" s="17"/>
      <c r="AE1371" s="17"/>
      <c r="AF1371" s="17"/>
      <c r="AG1371" s="17"/>
      <c r="AH1371" s="17"/>
      <c r="AI1371" s="17"/>
      <c r="AJ1371" s="17"/>
      <c r="AK1371" s="17"/>
      <c r="AL1371" s="17"/>
      <c r="AM1371" s="17"/>
      <c r="AN1371" s="17"/>
      <c r="AO1371" s="17"/>
      <c r="AP1371" s="17"/>
      <c r="AQ1371" s="17"/>
      <c r="AR1371" s="17"/>
      <c r="AS1371" s="17"/>
      <c r="AT1371" s="17"/>
      <c r="AU1371" s="17"/>
    </row>
    <row r="1372" spans="2:47" x14ac:dyDescent="0.3">
      <c r="B1372" s="6" t="s">
        <v>516</v>
      </c>
      <c r="C1372" s="17"/>
      <c r="D1372" s="17"/>
      <c r="E1372" s="17"/>
      <c r="F1372" s="17"/>
      <c r="G1372" s="17"/>
      <c r="H1372" s="17"/>
      <c r="I1372" s="17"/>
      <c r="J1372" s="17"/>
      <c r="K1372" s="17"/>
      <c r="L1372" s="17"/>
      <c r="M1372" s="17"/>
      <c r="N1372" s="17"/>
      <c r="O1372" s="17"/>
      <c r="P1372" s="17"/>
      <c r="Q1372" s="17"/>
      <c r="R1372" s="17"/>
      <c r="S1372" s="17"/>
      <c r="T1372" s="17"/>
      <c r="U1372" s="17"/>
      <c r="V1372" s="17"/>
      <c r="W1372" s="17"/>
      <c r="X1372" s="17"/>
      <c r="Y1372" s="17"/>
      <c r="Z1372" s="17"/>
      <c r="AA1372" s="17"/>
      <c r="AB1372" s="17"/>
      <c r="AC1372" s="17"/>
      <c r="AD1372" s="17"/>
      <c r="AE1372" s="17"/>
      <c r="AF1372" s="17"/>
      <c r="AG1372" s="17"/>
      <c r="AH1372" s="17"/>
      <c r="AI1372" s="17"/>
      <c r="AJ1372" s="17"/>
      <c r="AK1372" s="17"/>
      <c r="AL1372" s="17"/>
      <c r="AM1372" s="17"/>
      <c r="AN1372" s="17"/>
      <c r="AO1372" s="17"/>
      <c r="AP1372" s="17"/>
      <c r="AQ1372" s="17"/>
      <c r="AR1372" s="17"/>
      <c r="AS1372" s="17"/>
      <c r="AT1372" s="17"/>
      <c r="AU1372" s="17"/>
    </row>
    <row r="1373" spans="2:47" x14ac:dyDescent="0.3">
      <c r="B1373" s="24" t="s">
        <v>71</v>
      </c>
      <c r="C1373" s="17"/>
      <c r="D1373" s="17"/>
      <c r="E1373" s="17"/>
      <c r="F1373" s="17"/>
      <c r="G1373" s="17"/>
      <c r="H1373" s="17"/>
      <c r="I1373" s="17"/>
      <c r="J1373" s="17"/>
      <c r="K1373" s="17"/>
      <c r="L1373" s="17"/>
      <c r="M1373" s="17"/>
      <c r="N1373" s="17"/>
      <c r="O1373" s="17"/>
      <c r="P1373" s="17"/>
      <c r="Q1373" s="17"/>
      <c r="R1373" s="17"/>
      <c r="S1373" s="17"/>
      <c r="T1373" s="17"/>
      <c r="U1373" s="17"/>
      <c r="V1373" s="17"/>
      <c r="W1373" s="17"/>
      <c r="X1373" s="17"/>
      <c r="Y1373" s="17"/>
      <c r="Z1373" s="17"/>
      <c r="AA1373" s="17"/>
      <c r="AB1373" s="17"/>
      <c r="AC1373" s="17"/>
      <c r="AD1373" s="17"/>
      <c r="AE1373" s="17"/>
      <c r="AF1373" s="17"/>
      <c r="AG1373" s="17"/>
      <c r="AH1373" s="17"/>
      <c r="AI1373" s="17"/>
      <c r="AJ1373" s="17"/>
      <c r="AK1373" s="17"/>
      <c r="AL1373" s="17"/>
      <c r="AM1373" s="17"/>
      <c r="AN1373" s="17"/>
      <c r="AO1373" s="17"/>
      <c r="AP1373" s="17"/>
      <c r="AQ1373" s="17"/>
      <c r="AR1373" s="17"/>
      <c r="AS1373" s="17"/>
      <c r="AT1373" s="17"/>
      <c r="AU1373" s="17"/>
    </row>
    <row r="1374" spans="2:47" x14ac:dyDescent="0.3">
      <c r="B1374" t="s">
        <v>432</v>
      </c>
      <c r="C1374" s="17">
        <v>8.0455814955989094E-2</v>
      </c>
      <c r="D1374" s="17">
        <v>7.8373290472467397E-2</v>
      </c>
      <c r="E1374" s="17">
        <v>8.2330482181115799E-2</v>
      </c>
      <c r="F1374" s="17"/>
      <c r="G1374" s="17">
        <v>4.3988932535174601E-2</v>
      </c>
      <c r="H1374" s="17">
        <v>4.2612441334988503E-2</v>
      </c>
      <c r="I1374" s="17">
        <v>8.4716718849046996E-2</v>
      </c>
      <c r="J1374" s="17">
        <v>0.10637908459461801</v>
      </c>
      <c r="K1374" s="17">
        <v>0.10262801857705001</v>
      </c>
      <c r="L1374" s="17">
        <v>9.5991924514269494E-2</v>
      </c>
      <c r="M1374" s="17"/>
      <c r="N1374" s="17">
        <v>6.0830469470618903E-2</v>
      </c>
      <c r="O1374" s="17">
        <v>7.8472290962484204E-2</v>
      </c>
      <c r="P1374" s="17">
        <v>7.4153607250789996E-2</v>
      </c>
      <c r="Q1374" s="17">
        <v>0.108215855401603</v>
      </c>
      <c r="R1374" s="17"/>
      <c r="S1374" s="17">
        <v>5.67975119965346E-2</v>
      </c>
      <c r="T1374" s="17">
        <v>6.8908936211314997E-2</v>
      </c>
      <c r="U1374" s="17">
        <v>8.2181006934499201E-2</v>
      </c>
      <c r="V1374" s="17">
        <v>6.8906731589180606E-2</v>
      </c>
      <c r="W1374" s="17">
        <v>6.1956394383192399E-2</v>
      </c>
      <c r="X1374" s="17">
        <v>7.7025922964900601E-2</v>
      </c>
      <c r="Y1374" s="17">
        <v>9.19457862465346E-2</v>
      </c>
      <c r="Z1374" s="17">
        <v>8.6951644778065995E-2</v>
      </c>
      <c r="AA1374" s="17">
        <v>9.4483755598866695E-2</v>
      </c>
      <c r="AB1374" s="17">
        <v>0.106001950930268</v>
      </c>
      <c r="AC1374" s="17">
        <v>0.100838655911202</v>
      </c>
      <c r="AD1374" s="17">
        <v>0.12300483309206001</v>
      </c>
      <c r="AE1374" s="17"/>
      <c r="AF1374" s="17">
        <v>7.7541781083798306E-2</v>
      </c>
      <c r="AG1374" s="17">
        <v>8.4980789493300596E-2</v>
      </c>
      <c r="AH1374" s="17"/>
      <c r="AI1374" s="17">
        <v>7.5989323180024507E-2</v>
      </c>
      <c r="AJ1374" s="17">
        <v>8.2685332707167006E-2</v>
      </c>
      <c r="AK1374" s="17"/>
      <c r="AL1374" s="17">
        <v>8.8251880272678204E-2</v>
      </c>
      <c r="AM1374" s="17">
        <v>7.86504703300894E-2</v>
      </c>
      <c r="AN1374" s="17"/>
      <c r="AO1374" s="17">
        <v>7.3858709218992305E-2</v>
      </c>
      <c r="AP1374" s="17">
        <v>8.10308318927766E-2</v>
      </c>
      <c r="AQ1374" s="17"/>
      <c r="AR1374" s="17">
        <v>5.8359035434111202E-2</v>
      </c>
      <c r="AS1374" s="17">
        <v>6.27186511839984E-2</v>
      </c>
      <c r="AT1374" s="17">
        <v>8.5672314469735403E-2</v>
      </c>
      <c r="AU1374" s="17">
        <v>0.15566904751441199</v>
      </c>
    </row>
    <row r="1375" spans="2:47" x14ac:dyDescent="0.3">
      <c r="B1375" t="s">
        <v>433</v>
      </c>
      <c r="C1375" s="17">
        <v>7.5938302567959901E-2</v>
      </c>
      <c r="D1375" s="17">
        <v>8.9769376102046605E-2</v>
      </c>
      <c r="E1375" s="17">
        <v>6.2119192431151903E-2</v>
      </c>
      <c r="F1375" s="17"/>
      <c r="G1375" s="17">
        <v>8.4459248019091299E-2</v>
      </c>
      <c r="H1375" s="17">
        <v>8.9004726757146102E-2</v>
      </c>
      <c r="I1375" s="17">
        <v>5.9083524653721298E-2</v>
      </c>
      <c r="J1375" s="17">
        <v>6.3331502806320494E-2</v>
      </c>
      <c r="K1375" s="17">
        <v>9.2614242669442806E-2</v>
      </c>
      <c r="L1375" s="17">
        <v>7.2453631345516106E-2</v>
      </c>
      <c r="M1375" s="17"/>
      <c r="N1375" s="17">
        <v>7.4996863888270607E-2</v>
      </c>
      <c r="O1375" s="17">
        <v>7.63620834092784E-2</v>
      </c>
      <c r="P1375" s="17">
        <v>8.6226241891240604E-2</v>
      </c>
      <c r="Q1375" s="17">
        <v>6.7793920424909407E-2</v>
      </c>
      <c r="R1375" s="17"/>
      <c r="S1375" s="17">
        <v>7.1787319444679004E-2</v>
      </c>
      <c r="T1375" s="17">
        <v>5.4486959880511603E-2</v>
      </c>
      <c r="U1375" s="17">
        <v>8.5267645270893505E-2</v>
      </c>
      <c r="V1375" s="17">
        <v>9.0743277666680902E-2</v>
      </c>
      <c r="W1375" s="17">
        <v>6.78968979079725E-2</v>
      </c>
      <c r="X1375" s="17">
        <v>7.6646155088099799E-2</v>
      </c>
      <c r="Y1375" s="17">
        <v>8.1587199054669393E-2</v>
      </c>
      <c r="Z1375" s="17">
        <v>0.107940181091787</v>
      </c>
      <c r="AA1375" s="17">
        <v>6.5552560448189204E-2</v>
      </c>
      <c r="AB1375" s="17">
        <v>6.9708387218973294E-2</v>
      </c>
      <c r="AC1375" s="17">
        <v>8.4683985153177099E-2</v>
      </c>
      <c r="AD1375" s="17">
        <v>0.12006061196049</v>
      </c>
      <c r="AE1375" s="17"/>
      <c r="AF1375" s="17">
        <v>7.5020533137435993E-2</v>
      </c>
      <c r="AG1375" s="17">
        <v>7.7773614301979904E-2</v>
      </c>
      <c r="AH1375" s="17"/>
      <c r="AI1375" s="17">
        <v>7.3374454808046802E-2</v>
      </c>
      <c r="AJ1375" s="17">
        <v>7.7218086429379704E-2</v>
      </c>
      <c r="AK1375" s="17"/>
      <c r="AL1375" s="17">
        <v>7.6615212668246294E-2</v>
      </c>
      <c r="AM1375" s="17">
        <v>7.5781549646822502E-2</v>
      </c>
      <c r="AN1375" s="17"/>
      <c r="AO1375" s="17">
        <v>0.102587537571878</v>
      </c>
      <c r="AP1375" s="17">
        <v>7.3615501920132304E-2</v>
      </c>
      <c r="AQ1375" s="17"/>
      <c r="AR1375" s="17">
        <v>5.84076249258383E-2</v>
      </c>
      <c r="AS1375" s="17">
        <v>7.6565029074468105E-2</v>
      </c>
      <c r="AT1375" s="17">
        <v>9.2859429714313296E-2</v>
      </c>
      <c r="AU1375" s="17">
        <v>8.3652503467101694E-2</v>
      </c>
    </row>
    <row r="1376" spans="2:47" x14ac:dyDescent="0.3">
      <c r="B1376" t="s">
        <v>434</v>
      </c>
      <c r="C1376" s="17">
        <v>0.28594847715328398</v>
      </c>
      <c r="D1376" s="17">
        <v>0.28481138491931701</v>
      </c>
      <c r="E1376" s="17">
        <v>0.28814485513163501</v>
      </c>
      <c r="F1376" s="17"/>
      <c r="G1376" s="17">
        <v>0.232546959869734</v>
      </c>
      <c r="H1376" s="17">
        <v>0.25215324736662198</v>
      </c>
      <c r="I1376" s="17">
        <v>0.25006630039387101</v>
      </c>
      <c r="J1376" s="17">
        <v>0.29316614788698397</v>
      </c>
      <c r="K1376" s="17">
        <v>0.33236461930493999</v>
      </c>
      <c r="L1376" s="17">
        <v>0.34096694671488398</v>
      </c>
      <c r="M1376" s="17"/>
      <c r="N1376" s="17">
        <v>0.26335692830082402</v>
      </c>
      <c r="O1376" s="17">
        <v>0.31551706843195698</v>
      </c>
      <c r="P1376" s="17">
        <v>0.27945545120789</v>
      </c>
      <c r="Q1376" s="17">
        <v>0.28584877588229501</v>
      </c>
      <c r="R1376" s="17"/>
      <c r="S1376" s="17">
        <v>0.26030640575793801</v>
      </c>
      <c r="T1376" s="17">
        <v>0.32614772329639002</v>
      </c>
      <c r="U1376" s="17">
        <v>0.27419157861920102</v>
      </c>
      <c r="V1376" s="17">
        <v>0.30190761249018599</v>
      </c>
      <c r="W1376" s="17">
        <v>0.26077306975481102</v>
      </c>
      <c r="X1376" s="17">
        <v>0.288455106709118</v>
      </c>
      <c r="Y1376" s="17">
        <v>0.30589395543082099</v>
      </c>
      <c r="Z1376" s="17">
        <v>0.24716736505596601</v>
      </c>
      <c r="AA1376" s="17">
        <v>0.30094123668063</v>
      </c>
      <c r="AB1376" s="17">
        <v>0.29871083936895498</v>
      </c>
      <c r="AC1376" s="17">
        <v>0.24762427506797499</v>
      </c>
      <c r="AD1376" s="17">
        <v>0.235178747583772</v>
      </c>
      <c r="AE1376" s="17"/>
      <c r="AF1376" s="17">
        <v>0.28111357436017498</v>
      </c>
      <c r="AG1376" s="17">
        <v>0.29173969638265201</v>
      </c>
      <c r="AH1376" s="17"/>
      <c r="AI1376" s="17">
        <v>0.264366002780973</v>
      </c>
      <c r="AJ1376" s="17">
        <v>0.29672169966011702</v>
      </c>
      <c r="AK1376" s="17"/>
      <c r="AL1376" s="17">
        <v>0.27153335107850601</v>
      </c>
      <c r="AM1376" s="17">
        <v>0.289286605982843</v>
      </c>
      <c r="AN1376" s="17"/>
      <c r="AO1376" s="17">
        <v>0.25150799711719402</v>
      </c>
      <c r="AP1376" s="17">
        <v>0.28895037830832898</v>
      </c>
      <c r="AQ1376" s="17"/>
      <c r="AR1376" s="17">
        <v>0.18061671567436799</v>
      </c>
      <c r="AS1376" s="17">
        <v>0.31280238475413302</v>
      </c>
      <c r="AT1376" s="17">
        <v>0.34119452199849898</v>
      </c>
      <c r="AU1376" s="17">
        <v>0.38926348290199098</v>
      </c>
    </row>
    <row r="1377" spans="2:47" x14ac:dyDescent="0.3">
      <c r="B1377" t="s">
        <v>435</v>
      </c>
      <c r="C1377" s="17">
        <v>0.33455729687157099</v>
      </c>
      <c r="D1377" s="17">
        <v>0.34346999636537001</v>
      </c>
      <c r="E1377" s="17">
        <v>0.32518604658285799</v>
      </c>
      <c r="F1377" s="17"/>
      <c r="G1377" s="17">
        <v>0.35042240628892901</v>
      </c>
      <c r="H1377" s="17">
        <v>0.354396980038444</v>
      </c>
      <c r="I1377" s="17">
        <v>0.34060278769635099</v>
      </c>
      <c r="J1377" s="17">
        <v>0.35065668237115</v>
      </c>
      <c r="K1377" s="17">
        <v>0.28289362910340399</v>
      </c>
      <c r="L1377" s="17">
        <v>0.32457089897221603</v>
      </c>
      <c r="M1377" s="17"/>
      <c r="N1377" s="17">
        <v>0.37879791184085498</v>
      </c>
      <c r="O1377" s="17">
        <v>0.31001450463138103</v>
      </c>
      <c r="P1377" s="17">
        <v>0.32516191747404899</v>
      </c>
      <c r="Q1377" s="17">
        <v>0.31932182257772201</v>
      </c>
      <c r="R1377" s="17"/>
      <c r="S1377" s="17">
        <v>0.35857918655300702</v>
      </c>
      <c r="T1377" s="17">
        <v>0.34223828136575402</v>
      </c>
      <c r="U1377" s="17">
        <v>0.341414849830389</v>
      </c>
      <c r="V1377" s="17">
        <v>0.30661318523258702</v>
      </c>
      <c r="W1377" s="17">
        <v>0.36254591461331098</v>
      </c>
      <c r="X1377" s="17">
        <v>0.30443606505919302</v>
      </c>
      <c r="Y1377" s="17">
        <v>0.3030487934303</v>
      </c>
      <c r="Z1377" s="17">
        <v>0.377328636993706</v>
      </c>
      <c r="AA1377" s="17">
        <v>0.33211788703713502</v>
      </c>
      <c r="AB1377" s="17">
        <v>0.30548437133926498</v>
      </c>
      <c r="AC1377" s="17">
        <v>0.34525445194174498</v>
      </c>
      <c r="AD1377" s="17">
        <v>0.38503873415746098</v>
      </c>
      <c r="AE1377" s="17"/>
      <c r="AF1377" s="17">
        <v>0.35181199586728101</v>
      </c>
      <c r="AG1377" s="17">
        <v>0.31215497794932101</v>
      </c>
      <c r="AH1377" s="17"/>
      <c r="AI1377" s="17">
        <v>0.36251136182097299</v>
      </c>
      <c r="AJ1377" s="17">
        <v>0.32060359738024902</v>
      </c>
      <c r="AK1377" s="17"/>
      <c r="AL1377" s="17">
        <v>0.34703799917400402</v>
      </c>
      <c r="AM1377" s="17">
        <v>0.33166712498179501</v>
      </c>
      <c r="AN1377" s="17"/>
      <c r="AO1377" s="17">
        <v>0.345814091794447</v>
      </c>
      <c r="AP1377" s="17">
        <v>0.33357613210134501</v>
      </c>
      <c r="AQ1377" s="17"/>
      <c r="AR1377" s="17">
        <v>0.38201654790449802</v>
      </c>
      <c r="AS1377" s="17">
        <v>0.385064774395179</v>
      </c>
      <c r="AT1377" s="17">
        <v>0.30112210607675699</v>
      </c>
      <c r="AU1377" s="17">
        <v>0.19795986666103099</v>
      </c>
    </row>
    <row r="1378" spans="2:47" x14ac:dyDescent="0.3">
      <c r="B1378" t="s">
        <v>436</v>
      </c>
      <c r="C1378" s="17">
        <v>0.15772297869524701</v>
      </c>
      <c r="D1378" s="17">
        <v>0.15156705011334301</v>
      </c>
      <c r="E1378" s="17">
        <v>0.16392850105961801</v>
      </c>
      <c r="F1378" s="17"/>
      <c r="G1378" s="17">
        <v>0.2258935982526</v>
      </c>
      <c r="H1378" s="17">
        <v>0.193945113313921</v>
      </c>
      <c r="I1378" s="17">
        <v>0.19160142401753</v>
      </c>
      <c r="J1378" s="17">
        <v>0.13203104372206001</v>
      </c>
      <c r="K1378" s="17">
        <v>0.113774826869477</v>
      </c>
      <c r="L1378" s="17">
        <v>0.10590986963329201</v>
      </c>
      <c r="M1378" s="17"/>
      <c r="N1378" s="17">
        <v>0.17154582609770799</v>
      </c>
      <c r="O1378" s="17">
        <v>0.153505422810231</v>
      </c>
      <c r="P1378" s="17">
        <v>0.16816892487891</v>
      </c>
      <c r="Q1378" s="17">
        <v>0.13845885463986901</v>
      </c>
      <c r="R1378" s="17"/>
      <c r="S1378" s="17">
        <v>0.20473605979697401</v>
      </c>
      <c r="T1378" s="17">
        <v>0.137971571178301</v>
      </c>
      <c r="U1378" s="17">
        <v>0.16084753665631299</v>
      </c>
      <c r="V1378" s="17">
        <v>0.15275204749070301</v>
      </c>
      <c r="W1378" s="17">
        <v>0.16704249118967701</v>
      </c>
      <c r="X1378" s="17">
        <v>0.15884811251970299</v>
      </c>
      <c r="Y1378" s="17">
        <v>0.15655593449479099</v>
      </c>
      <c r="Z1378" s="17">
        <v>0.14993703850944201</v>
      </c>
      <c r="AA1378" s="17">
        <v>0.14210376603335101</v>
      </c>
      <c r="AB1378" s="17">
        <v>0.15928550713838499</v>
      </c>
      <c r="AC1378" s="17">
        <v>0.13927131040240001</v>
      </c>
      <c r="AD1378" s="17">
        <v>0.10236281922566701</v>
      </c>
      <c r="AE1378" s="17"/>
      <c r="AF1378" s="17">
        <v>0.154191258004203</v>
      </c>
      <c r="AG1378" s="17">
        <v>0.16291742972925999</v>
      </c>
      <c r="AH1378" s="17"/>
      <c r="AI1378" s="17">
        <v>0.172529024260274</v>
      </c>
      <c r="AJ1378" s="17">
        <v>0.150332314373506</v>
      </c>
      <c r="AK1378" s="17"/>
      <c r="AL1378" s="17">
        <v>0.15944641983010499</v>
      </c>
      <c r="AM1378" s="17">
        <v>0.15732387926951399</v>
      </c>
      <c r="AN1378" s="17"/>
      <c r="AO1378" s="17">
        <v>0.18912915416856901</v>
      </c>
      <c r="AP1378" s="17">
        <v>0.15498555359751001</v>
      </c>
      <c r="AQ1378" s="17"/>
      <c r="AR1378" s="17">
        <v>0.274275335054118</v>
      </c>
      <c r="AS1378" s="17">
        <v>0.122797978907143</v>
      </c>
      <c r="AT1378" s="17">
        <v>9.4996122353608201E-2</v>
      </c>
      <c r="AU1378" s="17">
        <v>5.5702958031719201E-2</v>
      </c>
    </row>
    <row r="1379" spans="2:47" x14ac:dyDescent="0.3">
      <c r="B1379" t="s">
        <v>155</v>
      </c>
      <c r="C1379" s="17">
        <v>6.5377129755948699E-2</v>
      </c>
      <c r="D1379" s="17">
        <v>5.2008902027456103E-2</v>
      </c>
      <c r="E1379" s="17">
        <v>7.8290922613621305E-2</v>
      </c>
      <c r="F1379" s="17"/>
      <c r="G1379" s="17">
        <v>6.2688855034470997E-2</v>
      </c>
      <c r="H1379" s="17">
        <v>6.7887491188877699E-2</v>
      </c>
      <c r="I1379" s="17">
        <v>7.3929244389480703E-2</v>
      </c>
      <c r="J1379" s="17">
        <v>5.4435538618866498E-2</v>
      </c>
      <c r="K1379" s="17">
        <v>7.5724663475686599E-2</v>
      </c>
      <c r="L1379" s="17">
        <v>6.0106728819822E-2</v>
      </c>
      <c r="M1379" s="17"/>
      <c r="N1379" s="17">
        <v>5.0472000401723699E-2</v>
      </c>
      <c r="O1379" s="17">
        <v>6.6128629754668697E-2</v>
      </c>
      <c r="P1379" s="17">
        <v>6.6833857297120394E-2</v>
      </c>
      <c r="Q1379" s="17">
        <v>8.0360771073601303E-2</v>
      </c>
      <c r="R1379" s="17"/>
      <c r="S1379" s="17">
        <v>4.7793516450867303E-2</v>
      </c>
      <c r="T1379" s="17">
        <v>7.0246528067728506E-2</v>
      </c>
      <c r="U1379" s="17">
        <v>5.6097382688704102E-2</v>
      </c>
      <c r="V1379" s="17">
        <v>7.9077145530661794E-2</v>
      </c>
      <c r="W1379" s="17">
        <v>7.9785232151037097E-2</v>
      </c>
      <c r="X1379" s="17">
        <v>9.4588637658985203E-2</v>
      </c>
      <c r="Y1379" s="17">
        <v>6.0968331342884097E-2</v>
      </c>
      <c r="Z1379" s="17">
        <v>3.0675133571033301E-2</v>
      </c>
      <c r="AA1379" s="17">
        <v>6.4800794201828493E-2</v>
      </c>
      <c r="AB1379" s="17">
        <v>6.0808944004153903E-2</v>
      </c>
      <c r="AC1379" s="17">
        <v>8.2327321523500099E-2</v>
      </c>
      <c r="AD1379" s="17">
        <v>3.4354253980549899E-2</v>
      </c>
      <c r="AE1379" s="17"/>
      <c r="AF1379" s="17">
        <v>6.0320857547106102E-2</v>
      </c>
      <c r="AG1379" s="17">
        <v>7.0433492143487902E-2</v>
      </c>
      <c r="AH1379" s="17"/>
      <c r="AI1379" s="17">
        <v>5.1229833149708401E-2</v>
      </c>
      <c r="AJ1379" s="17">
        <v>7.2438969449581406E-2</v>
      </c>
      <c r="AK1379" s="17"/>
      <c r="AL1379" s="17">
        <v>5.7115136976460402E-2</v>
      </c>
      <c r="AM1379" s="17">
        <v>6.7290369788935794E-2</v>
      </c>
      <c r="AN1379" s="17"/>
      <c r="AO1379" s="17">
        <v>3.71025101289192E-2</v>
      </c>
      <c r="AP1379" s="17">
        <v>6.7841602179907007E-2</v>
      </c>
      <c r="AQ1379" s="17"/>
      <c r="AR1379" s="17">
        <v>4.6324741007066697E-2</v>
      </c>
      <c r="AS1379" s="17">
        <v>4.0051181685078201E-2</v>
      </c>
      <c r="AT1379" s="17">
        <v>8.4155505387087104E-2</v>
      </c>
      <c r="AU1379" s="17">
        <v>0.117752141423746</v>
      </c>
    </row>
    <row r="1380" spans="2:47" x14ac:dyDescent="0.3">
      <c r="B1380" t="s">
        <v>437</v>
      </c>
      <c r="C1380" s="17">
        <v>0.15639411752394899</v>
      </c>
      <c r="D1380" s="17">
        <v>0.16814266657451399</v>
      </c>
      <c r="E1380" s="17">
        <v>0.14444967461226799</v>
      </c>
      <c r="F1380" s="17"/>
      <c r="G1380" s="17">
        <v>0.12844818055426599</v>
      </c>
      <c r="H1380" s="17">
        <v>0.131617168092135</v>
      </c>
      <c r="I1380" s="17">
        <v>0.14380024350276799</v>
      </c>
      <c r="J1380" s="17">
        <v>0.169710587400939</v>
      </c>
      <c r="K1380" s="17">
        <v>0.19524226124649299</v>
      </c>
      <c r="L1380" s="17">
        <v>0.16844555585978599</v>
      </c>
      <c r="M1380" s="17"/>
      <c r="N1380" s="17">
        <v>0.135827333358889</v>
      </c>
      <c r="O1380" s="17">
        <v>0.15483437437176301</v>
      </c>
      <c r="P1380" s="17">
        <v>0.16037984914203099</v>
      </c>
      <c r="Q1380" s="17">
        <v>0.176009775826513</v>
      </c>
      <c r="R1380" s="17"/>
      <c r="S1380" s="17">
        <v>0.12858483144121399</v>
      </c>
      <c r="T1380" s="17">
        <v>0.123395896091827</v>
      </c>
      <c r="U1380" s="17">
        <v>0.16744865220539301</v>
      </c>
      <c r="V1380" s="17">
        <v>0.15965000925586201</v>
      </c>
      <c r="W1380" s="17">
        <v>0.12985329229116499</v>
      </c>
      <c r="X1380" s="17">
        <v>0.15367207805300001</v>
      </c>
      <c r="Y1380" s="17">
        <v>0.17353298530120401</v>
      </c>
      <c r="Z1380" s="17">
        <v>0.19489182586985301</v>
      </c>
      <c r="AA1380" s="17">
        <v>0.16003631604705601</v>
      </c>
      <c r="AB1380" s="17">
        <v>0.175710338149241</v>
      </c>
      <c r="AC1380" s="17">
        <v>0.18552264106437899</v>
      </c>
      <c r="AD1380" s="17">
        <v>0.24306544505255001</v>
      </c>
      <c r="AE1380" s="17"/>
      <c r="AF1380" s="17">
        <v>0.15256231422123401</v>
      </c>
      <c r="AG1380" s="17">
        <v>0.16275440379528</v>
      </c>
      <c r="AH1380" s="17"/>
      <c r="AI1380" s="17">
        <v>0.14936377798807099</v>
      </c>
      <c r="AJ1380" s="17">
        <v>0.15990341913654699</v>
      </c>
      <c r="AK1380" s="17"/>
      <c r="AL1380" s="17">
        <v>0.164867092940925</v>
      </c>
      <c r="AM1380" s="17">
        <v>0.154432019976912</v>
      </c>
      <c r="AN1380" s="17"/>
      <c r="AO1380" s="17">
        <v>0.17644624679087101</v>
      </c>
      <c r="AP1380" s="17">
        <v>0.15464633381290899</v>
      </c>
      <c r="AQ1380" s="17"/>
      <c r="AR1380" s="17">
        <v>0.11676666035994999</v>
      </c>
      <c r="AS1380" s="17">
        <v>0.13928368025846599</v>
      </c>
      <c r="AT1380" s="17">
        <v>0.17853174418404899</v>
      </c>
      <c r="AU1380" s="17">
        <v>0.239321550981513</v>
      </c>
    </row>
    <row r="1381" spans="2:47" x14ac:dyDescent="0.3">
      <c r="B1381" t="s">
        <v>438</v>
      </c>
      <c r="C1381" s="17">
        <v>0.49228027556681803</v>
      </c>
      <c r="D1381" s="17">
        <v>0.49503704647871299</v>
      </c>
      <c r="E1381" s="17">
        <v>0.48911454764247603</v>
      </c>
      <c r="F1381" s="17"/>
      <c r="G1381" s="17">
        <v>0.57631600454152898</v>
      </c>
      <c r="H1381" s="17">
        <v>0.54834209335236594</v>
      </c>
      <c r="I1381" s="17">
        <v>0.53220421171387999</v>
      </c>
      <c r="J1381" s="17">
        <v>0.48268772609321098</v>
      </c>
      <c r="K1381" s="17">
        <v>0.39666845597288097</v>
      </c>
      <c r="L1381" s="17">
        <v>0.43048076860550799</v>
      </c>
      <c r="M1381" s="17"/>
      <c r="N1381" s="17">
        <v>0.55034373793856295</v>
      </c>
      <c r="O1381" s="17">
        <v>0.46351992744161202</v>
      </c>
      <c r="P1381" s="17">
        <v>0.49333084235295999</v>
      </c>
      <c r="Q1381" s="17">
        <v>0.45778067721759103</v>
      </c>
      <c r="R1381" s="17"/>
      <c r="S1381" s="17">
        <v>0.56331524634998098</v>
      </c>
      <c r="T1381" s="17">
        <v>0.48020985254405502</v>
      </c>
      <c r="U1381" s="17">
        <v>0.50226238648670196</v>
      </c>
      <c r="V1381" s="17">
        <v>0.45936523272329</v>
      </c>
      <c r="W1381" s="17">
        <v>0.52958840580298705</v>
      </c>
      <c r="X1381" s="17">
        <v>0.46328417757889601</v>
      </c>
      <c r="Y1381" s="17">
        <v>0.45960472792509099</v>
      </c>
      <c r="Z1381" s="17">
        <v>0.52726567550314796</v>
      </c>
      <c r="AA1381" s="17">
        <v>0.47422165307048603</v>
      </c>
      <c r="AB1381" s="17">
        <v>0.46476987847765</v>
      </c>
      <c r="AC1381" s="17">
        <v>0.48452576234414502</v>
      </c>
      <c r="AD1381" s="17">
        <v>0.48740155338312802</v>
      </c>
      <c r="AE1381" s="17"/>
      <c r="AF1381" s="17">
        <v>0.50600325387148404</v>
      </c>
      <c r="AG1381" s="17">
        <v>0.47507240767858</v>
      </c>
      <c r="AH1381" s="17"/>
      <c r="AI1381" s="17">
        <v>0.53504038608124704</v>
      </c>
      <c r="AJ1381" s="17">
        <v>0.47093591175375499</v>
      </c>
      <c r="AK1381" s="17"/>
      <c r="AL1381" s="17">
        <v>0.50648441900410901</v>
      </c>
      <c r="AM1381" s="17">
        <v>0.48899100425130898</v>
      </c>
      <c r="AN1381" s="17"/>
      <c r="AO1381" s="17">
        <v>0.53494324596301701</v>
      </c>
      <c r="AP1381" s="17">
        <v>0.488561685698855</v>
      </c>
      <c r="AQ1381" s="17"/>
      <c r="AR1381" s="17">
        <v>0.65629188295861596</v>
      </c>
      <c r="AS1381" s="17">
        <v>0.507862753302322</v>
      </c>
      <c r="AT1381" s="17">
        <v>0.39611822843036498</v>
      </c>
      <c r="AU1381" s="17">
        <v>0.25366282469274998</v>
      </c>
    </row>
    <row r="1382" spans="2:47" x14ac:dyDescent="0.3">
      <c r="B1382" t="s">
        <v>439</v>
      </c>
      <c r="C1382" s="17">
        <v>0.33588615804286898</v>
      </c>
      <c r="D1382" s="17">
        <v>0.32689437990419901</v>
      </c>
      <c r="E1382" s="17">
        <v>0.34466487303020799</v>
      </c>
      <c r="F1382" s="17"/>
      <c r="G1382" s="17">
        <v>0.44786782398726299</v>
      </c>
      <c r="H1382" s="17">
        <v>0.41672492526023103</v>
      </c>
      <c r="I1382" s="17">
        <v>0.38840396821111201</v>
      </c>
      <c r="J1382" s="17">
        <v>0.31297713869227201</v>
      </c>
      <c r="K1382" s="17">
        <v>0.20142619472638901</v>
      </c>
      <c r="L1382" s="17">
        <v>0.262035212745723</v>
      </c>
      <c r="M1382" s="17"/>
      <c r="N1382" s="17">
        <v>0.41451640457967298</v>
      </c>
      <c r="O1382" s="17">
        <v>0.30868555306984902</v>
      </c>
      <c r="P1382" s="17">
        <v>0.33295099321092902</v>
      </c>
      <c r="Q1382" s="17">
        <v>0.28177090139107902</v>
      </c>
      <c r="R1382" s="17"/>
      <c r="S1382" s="17">
        <v>0.43473041490876702</v>
      </c>
      <c r="T1382" s="17">
        <v>0.35681395645222902</v>
      </c>
      <c r="U1382" s="17">
        <v>0.33481373428130901</v>
      </c>
      <c r="V1382" s="17">
        <v>0.29971522346742901</v>
      </c>
      <c r="W1382" s="17">
        <v>0.399735113511822</v>
      </c>
      <c r="X1382" s="17">
        <v>0.30961209952589602</v>
      </c>
      <c r="Y1382" s="17">
        <v>0.28607174262388702</v>
      </c>
      <c r="Z1382" s="17">
        <v>0.33237384963329403</v>
      </c>
      <c r="AA1382" s="17">
        <v>0.31418533702342999</v>
      </c>
      <c r="AB1382" s="17">
        <v>0.28905954032840803</v>
      </c>
      <c r="AC1382" s="17">
        <v>0.29900312127976603</v>
      </c>
      <c r="AD1382" s="17">
        <v>0.24433610833057701</v>
      </c>
      <c r="AE1382" s="17"/>
      <c r="AF1382" s="17">
        <v>0.35344093965024997</v>
      </c>
      <c r="AG1382" s="17">
        <v>0.3123180038833</v>
      </c>
      <c r="AH1382" s="17"/>
      <c r="AI1382" s="17">
        <v>0.385676608093176</v>
      </c>
      <c r="AJ1382" s="17">
        <v>0.311032492617208</v>
      </c>
      <c r="AK1382" s="17"/>
      <c r="AL1382" s="17">
        <v>0.34161732606318501</v>
      </c>
      <c r="AM1382" s="17">
        <v>0.33455898427439701</v>
      </c>
      <c r="AN1382" s="17"/>
      <c r="AO1382" s="17">
        <v>0.358496999172146</v>
      </c>
      <c r="AP1382" s="17">
        <v>0.33391535188594601</v>
      </c>
      <c r="AQ1382" s="17"/>
      <c r="AR1382" s="17">
        <v>0.53952522259866698</v>
      </c>
      <c r="AS1382" s="17">
        <v>0.36857907304385601</v>
      </c>
      <c r="AT1382" s="17">
        <v>0.21758648424631599</v>
      </c>
      <c r="AU1382" s="17">
        <v>1.43412737112364E-2</v>
      </c>
    </row>
    <row r="1383" spans="2:47" x14ac:dyDescent="0.3">
      <c r="C1383" s="17"/>
      <c r="D1383" s="17"/>
      <c r="E1383" s="17"/>
      <c r="F1383" s="17"/>
      <c r="G1383" s="17"/>
      <c r="H1383" s="17"/>
      <c r="I1383" s="17"/>
      <c r="J1383" s="17"/>
      <c r="K1383" s="17"/>
      <c r="L1383" s="17"/>
      <c r="M1383" s="17"/>
      <c r="N1383" s="17"/>
      <c r="O1383" s="17"/>
      <c r="P1383" s="17"/>
      <c r="Q1383" s="17"/>
      <c r="R1383" s="17"/>
      <c r="S1383" s="17"/>
      <c r="T1383" s="17"/>
      <c r="U1383" s="17"/>
      <c r="V1383" s="17"/>
      <c r="W1383" s="17"/>
      <c r="X1383" s="17"/>
      <c r="Y1383" s="17"/>
      <c r="Z1383" s="17"/>
      <c r="AA1383" s="17"/>
      <c r="AB1383" s="17"/>
      <c r="AC1383" s="17"/>
      <c r="AD1383" s="17"/>
      <c r="AE1383" s="17"/>
      <c r="AF1383" s="17"/>
      <c r="AG1383" s="17"/>
      <c r="AH1383" s="17"/>
      <c r="AI1383" s="17"/>
      <c r="AJ1383" s="17"/>
      <c r="AK1383" s="17"/>
      <c r="AL1383" s="17"/>
      <c r="AM1383" s="17"/>
      <c r="AN1383" s="17"/>
      <c r="AO1383" s="17"/>
      <c r="AP1383" s="17"/>
      <c r="AQ1383" s="17"/>
      <c r="AR1383" s="17"/>
      <c r="AS1383" s="17"/>
      <c r="AT1383" s="17"/>
      <c r="AU1383" s="17"/>
    </row>
    <row r="1384" spans="2:47" x14ac:dyDescent="0.3">
      <c r="B1384" s="6" t="s">
        <v>517</v>
      </c>
      <c r="C1384" s="17"/>
      <c r="D1384" s="17"/>
      <c r="E1384" s="17"/>
      <c r="F1384" s="17"/>
      <c r="G1384" s="17"/>
      <c r="H1384" s="17"/>
      <c r="I1384" s="17"/>
      <c r="J1384" s="17"/>
      <c r="K1384" s="17"/>
      <c r="L1384" s="17"/>
      <c r="M1384" s="17"/>
      <c r="N1384" s="17"/>
      <c r="O1384" s="17"/>
      <c r="P1384" s="17"/>
      <c r="Q1384" s="17"/>
      <c r="R1384" s="17"/>
      <c r="S1384" s="17"/>
      <c r="T1384" s="17"/>
      <c r="U1384" s="17"/>
      <c r="V1384" s="17"/>
      <c r="W1384" s="17"/>
      <c r="X1384" s="17"/>
      <c r="Y1384" s="17"/>
      <c r="Z1384" s="17"/>
      <c r="AA1384" s="17"/>
      <c r="AB1384" s="17"/>
      <c r="AC1384" s="17"/>
      <c r="AD1384" s="17"/>
      <c r="AE1384" s="17"/>
      <c r="AF1384" s="17"/>
      <c r="AG1384" s="17"/>
      <c r="AH1384" s="17"/>
      <c r="AI1384" s="17"/>
      <c r="AJ1384" s="17"/>
      <c r="AK1384" s="17"/>
      <c r="AL1384" s="17"/>
      <c r="AM1384" s="17"/>
      <c r="AN1384" s="17"/>
      <c r="AO1384" s="17"/>
      <c r="AP1384" s="17"/>
      <c r="AQ1384" s="17"/>
      <c r="AR1384" s="17"/>
      <c r="AS1384" s="17"/>
      <c r="AT1384" s="17"/>
      <c r="AU1384" s="17"/>
    </row>
    <row r="1385" spans="2:47" x14ac:dyDescent="0.3">
      <c r="B1385" s="24" t="s">
        <v>71</v>
      </c>
      <c r="C1385" s="17"/>
      <c r="D1385" s="17"/>
      <c r="E1385" s="17"/>
      <c r="F1385" s="17"/>
      <c r="G1385" s="17"/>
      <c r="H1385" s="17"/>
      <c r="I1385" s="17"/>
      <c r="J1385" s="17"/>
      <c r="K1385" s="17"/>
      <c r="L1385" s="17"/>
      <c r="M1385" s="17"/>
      <c r="N1385" s="17"/>
      <c r="O1385" s="17"/>
      <c r="P1385" s="17"/>
      <c r="Q1385" s="17"/>
      <c r="R1385" s="17"/>
      <c r="S1385" s="17"/>
      <c r="T1385" s="17"/>
      <c r="U1385" s="17"/>
      <c r="V1385" s="17"/>
      <c r="W1385" s="17"/>
      <c r="X1385" s="17"/>
      <c r="Y1385" s="17"/>
      <c r="Z1385" s="17"/>
      <c r="AA1385" s="17"/>
      <c r="AB1385" s="17"/>
      <c r="AC1385" s="17"/>
      <c r="AD1385" s="17"/>
      <c r="AE1385" s="17"/>
      <c r="AF1385" s="17"/>
      <c r="AG1385" s="17"/>
      <c r="AH1385" s="17"/>
      <c r="AI1385" s="17"/>
      <c r="AJ1385" s="17"/>
      <c r="AK1385" s="17"/>
      <c r="AL1385" s="17"/>
      <c r="AM1385" s="17"/>
      <c r="AN1385" s="17"/>
      <c r="AO1385" s="17"/>
      <c r="AP1385" s="17"/>
      <c r="AQ1385" s="17"/>
      <c r="AR1385" s="17"/>
      <c r="AS1385" s="17"/>
      <c r="AT1385" s="17"/>
      <c r="AU1385" s="17"/>
    </row>
    <row r="1386" spans="2:47" x14ac:dyDescent="0.3">
      <c r="B1386" t="s">
        <v>432</v>
      </c>
      <c r="C1386" s="17">
        <v>8.3383121381599201E-2</v>
      </c>
      <c r="D1386" s="17">
        <v>8.3661609183403596E-2</v>
      </c>
      <c r="E1386" s="17">
        <v>8.2968278186092106E-2</v>
      </c>
      <c r="F1386" s="17"/>
      <c r="G1386" s="17">
        <v>3.5558113583197402E-2</v>
      </c>
      <c r="H1386" s="17">
        <v>5.2902571639770399E-2</v>
      </c>
      <c r="I1386" s="17">
        <v>6.4318899032054996E-2</v>
      </c>
      <c r="J1386" s="17">
        <v>9.71008853083868E-2</v>
      </c>
      <c r="K1386" s="17">
        <v>0.123829945263663</v>
      </c>
      <c r="L1386" s="17">
        <v>0.117078810866832</v>
      </c>
      <c r="M1386" s="17"/>
      <c r="N1386" s="17">
        <v>7.1605670715676098E-2</v>
      </c>
      <c r="O1386" s="17">
        <v>7.5223131314429897E-2</v>
      </c>
      <c r="P1386" s="17">
        <v>8.1619714153201406E-2</v>
      </c>
      <c r="Q1386" s="17">
        <v>0.10513864640288199</v>
      </c>
      <c r="R1386" s="17"/>
      <c r="S1386" s="17">
        <v>5.2551862009275398E-2</v>
      </c>
      <c r="T1386" s="17">
        <v>7.6550319233552794E-2</v>
      </c>
      <c r="U1386" s="17">
        <v>8.5029684765049393E-2</v>
      </c>
      <c r="V1386" s="17">
        <v>7.5736694719692799E-2</v>
      </c>
      <c r="W1386" s="17">
        <v>7.7593202818722201E-2</v>
      </c>
      <c r="X1386" s="17">
        <v>6.3212097498802203E-2</v>
      </c>
      <c r="Y1386" s="17">
        <v>9.7911573598954194E-2</v>
      </c>
      <c r="Z1386" s="17">
        <v>6.8816021347913606E-2</v>
      </c>
      <c r="AA1386" s="17">
        <v>9.6177723898120404E-2</v>
      </c>
      <c r="AB1386" s="17">
        <v>0.12535649218606401</v>
      </c>
      <c r="AC1386" s="17">
        <v>0.11358333513383199</v>
      </c>
      <c r="AD1386" s="17">
        <v>0.10686421702252499</v>
      </c>
      <c r="AE1386" s="17"/>
      <c r="AF1386" s="17">
        <v>8.8246269521833204E-2</v>
      </c>
      <c r="AG1386" s="17">
        <v>7.7595927146376698E-2</v>
      </c>
      <c r="AH1386" s="17"/>
      <c r="AI1386" s="17">
        <v>7.2583768723309003E-2</v>
      </c>
      <c r="AJ1386" s="17">
        <v>8.8773783597178302E-2</v>
      </c>
      <c r="AK1386" s="17"/>
      <c r="AL1386" s="17">
        <v>7.7292028354926906E-2</v>
      </c>
      <c r="AM1386" s="17">
        <v>8.4793643435335395E-2</v>
      </c>
      <c r="AN1386" s="17"/>
      <c r="AO1386" s="17">
        <v>6.4066112304622502E-2</v>
      </c>
      <c r="AP1386" s="17">
        <v>8.5066830545914601E-2</v>
      </c>
      <c r="AQ1386" s="17"/>
      <c r="AR1386" s="17">
        <v>5.11514603450543E-2</v>
      </c>
      <c r="AS1386" s="17">
        <v>6.7610995894114595E-2</v>
      </c>
      <c r="AT1386" s="17">
        <v>9.7030343634451094E-2</v>
      </c>
      <c r="AU1386" s="17">
        <v>0.163112043608174</v>
      </c>
    </row>
    <row r="1387" spans="2:47" x14ac:dyDescent="0.3">
      <c r="B1387" t="s">
        <v>433</v>
      </c>
      <c r="C1387" s="17">
        <v>8.3560992345166493E-2</v>
      </c>
      <c r="D1387" s="17">
        <v>9.3682897626417697E-2</v>
      </c>
      <c r="E1387" s="17">
        <v>7.3479419676886995E-2</v>
      </c>
      <c r="F1387" s="17"/>
      <c r="G1387" s="17">
        <v>9.7657930095276096E-2</v>
      </c>
      <c r="H1387" s="17">
        <v>7.1197814170600102E-2</v>
      </c>
      <c r="I1387" s="17">
        <v>6.7785402074297202E-2</v>
      </c>
      <c r="J1387" s="17">
        <v>7.2476388900543795E-2</v>
      </c>
      <c r="K1387" s="17">
        <v>9.3119264380222194E-2</v>
      </c>
      <c r="L1387" s="17">
        <v>9.9679403061166502E-2</v>
      </c>
      <c r="M1387" s="17"/>
      <c r="N1387" s="17">
        <v>7.5923160634003006E-2</v>
      </c>
      <c r="O1387" s="17">
        <v>7.8874376625457598E-2</v>
      </c>
      <c r="P1387" s="17">
        <v>0.112536167963082</v>
      </c>
      <c r="Q1387" s="17">
        <v>7.0749224315565504E-2</v>
      </c>
      <c r="R1387" s="17"/>
      <c r="S1387" s="17">
        <v>4.96022378572318E-2</v>
      </c>
      <c r="T1387" s="17">
        <v>8.4450456818067607E-2</v>
      </c>
      <c r="U1387" s="17">
        <v>9.3582468428115906E-2</v>
      </c>
      <c r="V1387" s="17">
        <v>8.9263438509775E-2</v>
      </c>
      <c r="W1387" s="17">
        <v>6.8196719969702904E-2</v>
      </c>
      <c r="X1387" s="17">
        <v>6.3462263175327202E-2</v>
      </c>
      <c r="Y1387" s="17">
        <v>9.73680986496131E-2</v>
      </c>
      <c r="Z1387" s="17">
        <v>0.13928798973546599</v>
      </c>
      <c r="AA1387" s="17">
        <v>7.0527720448583006E-2</v>
      </c>
      <c r="AB1387" s="17">
        <v>0.10225210469673</v>
      </c>
      <c r="AC1387" s="17">
        <v>0.115707066928171</v>
      </c>
      <c r="AD1387" s="17">
        <v>0.117419182475551</v>
      </c>
      <c r="AE1387" s="17"/>
      <c r="AF1387" s="17">
        <v>8.7213698311676094E-2</v>
      </c>
      <c r="AG1387" s="17">
        <v>7.9383921414369604E-2</v>
      </c>
      <c r="AH1387" s="17"/>
      <c r="AI1387" s="17">
        <v>7.7993366825770502E-2</v>
      </c>
      <c r="AJ1387" s="17">
        <v>8.6340157862542399E-2</v>
      </c>
      <c r="AK1387" s="17"/>
      <c r="AL1387" s="17">
        <v>9.0319458235083805E-2</v>
      </c>
      <c r="AM1387" s="17">
        <v>8.1995925920239396E-2</v>
      </c>
      <c r="AN1387" s="17"/>
      <c r="AO1387" s="17">
        <v>9.7596109726746802E-2</v>
      </c>
      <c r="AP1387" s="17">
        <v>8.2337663430040897E-2</v>
      </c>
      <c r="AQ1387" s="17"/>
      <c r="AR1387" s="17">
        <v>5.5543345467194603E-2</v>
      </c>
      <c r="AS1387" s="17">
        <v>9.9878987367183994E-2</v>
      </c>
      <c r="AT1387" s="17">
        <v>8.8913168297531903E-2</v>
      </c>
      <c r="AU1387" s="17">
        <v>0.11470599220683</v>
      </c>
    </row>
    <row r="1388" spans="2:47" x14ac:dyDescent="0.3">
      <c r="B1388" t="s">
        <v>434</v>
      </c>
      <c r="C1388" s="17">
        <v>0.32888646404757099</v>
      </c>
      <c r="D1388" s="17">
        <v>0.32253754479572799</v>
      </c>
      <c r="E1388" s="17">
        <v>0.33470578578926402</v>
      </c>
      <c r="F1388" s="17"/>
      <c r="G1388" s="17">
        <v>0.25836323742371903</v>
      </c>
      <c r="H1388" s="17">
        <v>0.27070133303976002</v>
      </c>
      <c r="I1388" s="17">
        <v>0.30053144548765198</v>
      </c>
      <c r="J1388" s="17">
        <v>0.34161886158767102</v>
      </c>
      <c r="K1388" s="17">
        <v>0.37576175600778</v>
      </c>
      <c r="L1388" s="17">
        <v>0.4041326328682</v>
      </c>
      <c r="M1388" s="17"/>
      <c r="N1388" s="17">
        <v>0.312084555898404</v>
      </c>
      <c r="O1388" s="17">
        <v>0.33797339161772999</v>
      </c>
      <c r="P1388" s="17">
        <v>0.30702248524725001</v>
      </c>
      <c r="Q1388" s="17">
        <v>0.35790621733039601</v>
      </c>
      <c r="R1388" s="17"/>
      <c r="S1388" s="17">
        <v>0.292412583159393</v>
      </c>
      <c r="T1388" s="17">
        <v>0.35211218261933003</v>
      </c>
      <c r="U1388" s="17">
        <v>0.32504151313491703</v>
      </c>
      <c r="V1388" s="17">
        <v>0.33791875370489499</v>
      </c>
      <c r="W1388" s="17">
        <v>0.30864819558433598</v>
      </c>
      <c r="X1388" s="17">
        <v>0.315996449688281</v>
      </c>
      <c r="Y1388" s="17">
        <v>0.32143026774788902</v>
      </c>
      <c r="Z1388" s="17">
        <v>0.33642426644880102</v>
      </c>
      <c r="AA1388" s="17">
        <v>0.33472163514696002</v>
      </c>
      <c r="AB1388" s="17">
        <v>0.35175535088070797</v>
      </c>
      <c r="AC1388" s="17">
        <v>0.33635723659005101</v>
      </c>
      <c r="AD1388" s="17">
        <v>0.37476889666734198</v>
      </c>
      <c r="AE1388" s="17"/>
      <c r="AF1388" s="17">
        <v>0.33024157304378499</v>
      </c>
      <c r="AG1388" s="17">
        <v>0.32516320782765501</v>
      </c>
      <c r="AH1388" s="17"/>
      <c r="AI1388" s="17">
        <v>0.306350110906983</v>
      </c>
      <c r="AJ1388" s="17">
        <v>0.34013582974530698</v>
      </c>
      <c r="AK1388" s="17"/>
      <c r="AL1388" s="17">
        <v>0.31459654231404799</v>
      </c>
      <c r="AM1388" s="17">
        <v>0.33219559915075197</v>
      </c>
      <c r="AN1388" s="17"/>
      <c r="AO1388" s="17">
        <v>0.295183900080075</v>
      </c>
      <c r="AP1388" s="17">
        <v>0.33182404696151402</v>
      </c>
      <c r="AQ1388" s="17"/>
      <c r="AR1388" s="17">
        <v>0.22516778265249099</v>
      </c>
      <c r="AS1388" s="17">
        <v>0.369060619719979</v>
      </c>
      <c r="AT1388" s="17">
        <v>0.37717250700448102</v>
      </c>
      <c r="AU1388" s="17">
        <v>0.41970526935929697</v>
      </c>
    </row>
    <row r="1389" spans="2:47" x14ac:dyDescent="0.3">
      <c r="B1389" t="s">
        <v>435</v>
      </c>
      <c r="C1389" s="17">
        <v>0.29429737777738302</v>
      </c>
      <c r="D1389" s="17">
        <v>0.314702554297217</v>
      </c>
      <c r="E1389" s="17">
        <v>0.275140659059602</v>
      </c>
      <c r="F1389" s="17"/>
      <c r="G1389" s="17">
        <v>0.34939673793611098</v>
      </c>
      <c r="H1389" s="17">
        <v>0.361244283311278</v>
      </c>
      <c r="I1389" s="17">
        <v>0.30987004136315699</v>
      </c>
      <c r="J1389" s="17">
        <v>0.28937971011063301</v>
      </c>
      <c r="K1389" s="17">
        <v>0.25055084948642398</v>
      </c>
      <c r="L1389" s="17">
        <v>0.22410885965343599</v>
      </c>
      <c r="M1389" s="17"/>
      <c r="N1389" s="17">
        <v>0.32772343503687301</v>
      </c>
      <c r="O1389" s="17">
        <v>0.29742981398686003</v>
      </c>
      <c r="P1389" s="17">
        <v>0.28675828814821702</v>
      </c>
      <c r="Q1389" s="17">
        <v>0.26070527011898798</v>
      </c>
      <c r="R1389" s="17"/>
      <c r="S1389" s="17">
        <v>0.36084102871774298</v>
      </c>
      <c r="T1389" s="17">
        <v>0.28267099134109902</v>
      </c>
      <c r="U1389" s="17">
        <v>0.28484715255777898</v>
      </c>
      <c r="V1389" s="17">
        <v>0.306971808732245</v>
      </c>
      <c r="W1389" s="17">
        <v>0.31763855465313001</v>
      </c>
      <c r="X1389" s="17">
        <v>0.322421321916951</v>
      </c>
      <c r="Y1389" s="17">
        <v>0.277224669582949</v>
      </c>
      <c r="Z1389" s="17">
        <v>0.29487891395044002</v>
      </c>
      <c r="AA1389" s="17">
        <v>0.273537744953956</v>
      </c>
      <c r="AB1389" s="17">
        <v>0.255405822337268</v>
      </c>
      <c r="AC1389" s="17">
        <v>0.221682906554245</v>
      </c>
      <c r="AD1389" s="17">
        <v>0.24133136772009101</v>
      </c>
      <c r="AE1389" s="17"/>
      <c r="AF1389" s="17">
        <v>0.29793202558930898</v>
      </c>
      <c r="AG1389" s="17">
        <v>0.29139532735680101</v>
      </c>
      <c r="AH1389" s="17"/>
      <c r="AI1389" s="17">
        <v>0.32505336190427497</v>
      </c>
      <c r="AJ1389" s="17">
        <v>0.27894505743172598</v>
      </c>
      <c r="AK1389" s="17"/>
      <c r="AL1389" s="17">
        <v>0.31194407086361903</v>
      </c>
      <c r="AM1389" s="17">
        <v>0.29021091092083401</v>
      </c>
      <c r="AN1389" s="17"/>
      <c r="AO1389" s="17">
        <v>0.31751402345966301</v>
      </c>
      <c r="AP1389" s="17">
        <v>0.29227376848341102</v>
      </c>
      <c r="AQ1389" s="17"/>
      <c r="AR1389" s="17">
        <v>0.38362401281251901</v>
      </c>
      <c r="AS1389" s="17">
        <v>0.31720832015049999</v>
      </c>
      <c r="AT1389" s="17">
        <v>0.24396278061719201</v>
      </c>
      <c r="AU1389" s="17">
        <v>0.13524185675706499</v>
      </c>
    </row>
    <row r="1390" spans="2:47" x14ac:dyDescent="0.3">
      <c r="B1390" t="s">
        <v>436</v>
      </c>
      <c r="C1390" s="17">
        <v>0.13718565743179001</v>
      </c>
      <c r="D1390" s="17">
        <v>0.13124397833086199</v>
      </c>
      <c r="E1390" s="17">
        <v>0.14270118768126899</v>
      </c>
      <c r="F1390" s="17"/>
      <c r="G1390" s="17">
        <v>0.19429300628464499</v>
      </c>
      <c r="H1390" s="17">
        <v>0.182234231909534</v>
      </c>
      <c r="I1390" s="17">
        <v>0.18452734701541201</v>
      </c>
      <c r="J1390" s="17">
        <v>0.12428445205437</v>
      </c>
      <c r="K1390" s="17">
        <v>7.6040450381307106E-2</v>
      </c>
      <c r="L1390" s="17">
        <v>7.5726593082001997E-2</v>
      </c>
      <c r="M1390" s="17"/>
      <c r="N1390" s="17">
        <v>0.158679662614541</v>
      </c>
      <c r="O1390" s="17">
        <v>0.13378227576618101</v>
      </c>
      <c r="P1390" s="17">
        <v>0.14282050855898901</v>
      </c>
      <c r="Q1390" s="17">
        <v>0.112722649773167</v>
      </c>
      <c r="R1390" s="17"/>
      <c r="S1390" s="17">
        <v>0.17667600336420899</v>
      </c>
      <c r="T1390" s="17">
        <v>0.127290248055761</v>
      </c>
      <c r="U1390" s="17">
        <v>0.12962043481670499</v>
      </c>
      <c r="V1390" s="17">
        <v>0.11385109181169401</v>
      </c>
      <c r="W1390" s="17">
        <v>0.14422630107300199</v>
      </c>
      <c r="X1390" s="17">
        <v>0.14984775988299701</v>
      </c>
      <c r="Y1390" s="17">
        <v>0.139428558363659</v>
      </c>
      <c r="Z1390" s="17">
        <v>0.127814451766459</v>
      </c>
      <c r="AA1390" s="17">
        <v>0.13473908274430599</v>
      </c>
      <c r="AB1390" s="17">
        <v>0.122570777769132</v>
      </c>
      <c r="AC1390" s="17">
        <v>0.13447726435388699</v>
      </c>
      <c r="AD1390" s="17">
        <v>9.5479522971802996E-2</v>
      </c>
      <c r="AE1390" s="17"/>
      <c r="AF1390" s="17">
        <v>0.128258573054056</v>
      </c>
      <c r="AG1390" s="17">
        <v>0.14984071722815201</v>
      </c>
      <c r="AH1390" s="17"/>
      <c r="AI1390" s="17">
        <v>0.16227887255163001</v>
      </c>
      <c r="AJ1390" s="17">
        <v>0.124659994932003</v>
      </c>
      <c r="AK1390" s="17"/>
      <c r="AL1390" s="17">
        <v>0.14121405823902999</v>
      </c>
      <c r="AM1390" s="17">
        <v>0.13625279560304701</v>
      </c>
      <c r="AN1390" s="17"/>
      <c r="AO1390" s="17">
        <v>0.173038046916902</v>
      </c>
      <c r="AP1390" s="17">
        <v>0.13406069142395</v>
      </c>
      <c r="AQ1390" s="17"/>
      <c r="AR1390" s="17">
        <v>0.24261187969775999</v>
      </c>
      <c r="AS1390" s="17">
        <v>8.8372775619456195E-2</v>
      </c>
      <c r="AT1390" s="17">
        <v>9.3147780573219693E-2</v>
      </c>
      <c r="AU1390" s="17">
        <v>4.8104804511810297E-2</v>
      </c>
    </row>
    <row r="1391" spans="2:47" x14ac:dyDescent="0.3">
      <c r="B1391" t="s">
        <v>155</v>
      </c>
      <c r="C1391" s="17">
        <v>7.26863870164903E-2</v>
      </c>
      <c r="D1391" s="17">
        <v>5.4171415766372299E-2</v>
      </c>
      <c r="E1391" s="17">
        <v>9.1004669606885996E-2</v>
      </c>
      <c r="F1391" s="17"/>
      <c r="G1391" s="17">
        <v>6.4730974677052605E-2</v>
      </c>
      <c r="H1391" s="17">
        <v>6.17197659290575E-2</v>
      </c>
      <c r="I1391" s="17">
        <v>7.2966865027426997E-2</v>
      </c>
      <c r="J1391" s="17">
        <v>7.5139702038396705E-2</v>
      </c>
      <c r="K1391" s="17">
        <v>8.06977344806043E-2</v>
      </c>
      <c r="L1391" s="17">
        <v>7.9273700468363198E-2</v>
      </c>
      <c r="M1391" s="17"/>
      <c r="N1391" s="17">
        <v>5.3983515100502803E-2</v>
      </c>
      <c r="O1391" s="17">
        <v>7.6717010689342197E-2</v>
      </c>
      <c r="P1391" s="17">
        <v>6.9242835929261004E-2</v>
      </c>
      <c r="Q1391" s="17">
        <v>9.2777992059001696E-2</v>
      </c>
      <c r="R1391" s="17"/>
      <c r="S1391" s="17">
        <v>6.7916284892148501E-2</v>
      </c>
      <c r="T1391" s="17">
        <v>7.6925801932189702E-2</v>
      </c>
      <c r="U1391" s="17">
        <v>8.1878746297433705E-2</v>
      </c>
      <c r="V1391" s="17">
        <v>7.6258212521697899E-2</v>
      </c>
      <c r="W1391" s="17">
        <v>8.3697025901107697E-2</v>
      </c>
      <c r="X1391" s="17">
        <v>8.5060107837641605E-2</v>
      </c>
      <c r="Y1391" s="17">
        <v>6.6636832056936199E-2</v>
      </c>
      <c r="Z1391" s="17">
        <v>3.27783567509198E-2</v>
      </c>
      <c r="AA1391" s="17">
        <v>9.0296092808074796E-2</v>
      </c>
      <c r="AB1391" s="17">
        <v>4.26594521300988E-2</v>
      </c>
      <c r="AC1391" s="17">
        <v>7.8192190439813694E-2</v>
      </c>
      <c r="AD1391" s="17">
        <v>6.4136813142688195E-2</v>
      </c>
      <c r="AE1391" s="17"/>
      <c r="AF1391" s="17">
        <v>6.8107860479341004E-2</v>
      </c>
      <c r="AG1391" s="17">
        <v>7.6620899026646802E-2</v>
      </c>
      <c r="AH1391" s="17"/>
      <c r="AI1391" s="17">
        <v>5.5740519088032597E-2</v>
      </c>
      <c r="AJ1391" s="17">
        <v>8.1145176431243499E-2</v>
      </c>
      <c r="AK1391" s="17"/>
      <c r="AL1391" s="17">
        <v>6.4633841993292293E-2</v>
      </c>
      <c r="AM1391" s="17">
        <v>7.4551124969791605E-2</v>
      </c>
      <c r="AN1391" s="17"/>
      <c r="AO1391" s="17">
        <v>5.2601807511991699E-2</v>
      </c>
      <c r="AP1391" s="17">
        <v>7.4436999155170297E-2</v>
      </c>
      <c r="AQ1391" s="17"/>
      <c r="AR1391" s="17">
        <v>4.1901519024980703E-2</v>
      </c>
      <c r="AS1391" s="17">
        <v>5.7868301248766303E-2</v>
      </c>
      <c r="AT1391" s="17">
        <v>9.9773419873123895E-2</v>
      </c>
      <c r="AU1391" s="17">
        <v>0.119130033556824</v>
      </c>
    </row>
    <row r="1392" spans="2:47" x14ac:dyDescent="0.3">
      <c r="B1392" t="s">
        <v>437</v>
      </c>
      <c r="C1392" s="17">
        <v>0.16694411372676601</v>
      </c>
      <c r="D1392" s="17">
        <v>0.177344506809821</v>
      </c>
      <c r="E1392" s="17">
        <v>0.15644769786297899</v>
      </c>
      <c r="F1392" s="17"/>
      <c r="G1392" s="17">
        <v>0.13321604367847301</v>
      </c>
      <c r="H1392" s="17">
        <v>0.12410038581037</v>
      </c>
      <c r="I1392" s="17">
        <v>0.13210430110635199</v>
      </c>
      <c r="J1392" s="17">
        <v>0.16957727420893101</v>
      </c>
      <c r="K1392" s="17">
        <v>0.216949209643885</v>
      </c>
      <c r="L1392" s="17">
        <v>0.21675821392799799</v>
      </c>
      <c r="M1392" s="17"/>
      <c r="N1392" s="17">
        <v>0.14752883134967901</v>
      </c>
      <c r="O1392" s="17">
        <v>0.154097507939888</v>
      </c>
      <c r="P1392" s="17">
        <v>0.19415588211628301</v>
      </c>
      <c r="Q1392" s="17">
        <v>0.175887870718448</v>
      </c>
      <c r="R1392" s="17"/>
      <c r="S1392" s="17">
        <v>0.102154099866507</v>
      </c>
      <c r="T1392" s="17">
        <v>0.16100077605162</v>
      </c>
      <c r="U1392" s="17">
        <v>0.17861215319316501</v>
      </c>
      <c r="V1392" s="17">
        <v>0.16500013322946799</v>
      </c>
      <c r="W1392" s="17">
        <v>0.14578992278842501</v>
      </c>
      <c r="X1392" s="17">
        <v>0.12667436067412899</v>
      </c>
      <c r="Y1392" s="17">
        <v>0.19527967224856699</v>
      </c>
      <c r="Z1392" s="17">
        <v>0.20810401108338</v>
      </c>
      <c r="AA1392" s="17">
        <v>0.16670544434670301</v>
      </c>
      <c r="AB1392" s="17">
        <v>0.227608596882793</v>
      </c>
      <c r="AC1392" s="17">
        <v>0.22929040206200199</v>
      </c>
      <c r="AD1392" s="17">
        <v>0.22428339949807599</v>
      </c>
      <c r="AE1392" s="17"/>
      <c r="AF1392" s="17">
        <v>0.17545996783350901</v>
      </c>
      <c r="AG1392" s="17">
        <v>0.15697984856074601</v>
      </c>
      <c r="AH1392" s="17"/>
      <c r="AI1392" s="17">
        <v>0.15057713554907901</v>
      </c>
      <c r="AJ1392" s="17">
        <v>0.17511394145972101</v>
      </c>
      <c r="AK1392" s="17"/>
      <c r="AL1392" s="17">
        <v>0.16761148659001099</v>
      </c>
      <c r="AM1392" s="17">
        <v>0.16678956935557501</v>
      </c>
      <c r="AN1392" s="17"/>
      <c r="AO1392" s="17">
        <v>0.16166222203136901</v>
      </c>
      <c r="AP1392" s="17">
        <v>0.167404493975955</v>
      </c>
      <c r="AQ1392" s="17"/>
      <c r="AR1392" s="17">
        <v>0.10669480581224899</v>
      </c>
      <c r="AS1392" s="17">
        <v>0.16748998326129899</v>
      </c>
      <c r="AT1392" s="17">
        <v>0.185943511931983</v>
      </c>
      <c r="AU1392" s="17">
        <v>0.27781803581500403</v>
      </c>
    </row>
    <row r="1393" spans="2:47" x14ac:dyDescent="0.3">
      <c r="B1393" t="s">
        <v>438</v>
      </c>
      <c r="C1393" s="17">
        <v>0.43148303520917303</v>
      </c>
      <c r="D1393" s="17">
        <v>0.44594653262807898</v>
      </c>
      <c r="E1393" s="17">
        <v>0.41784184674087099</v>
      </c>
      <c r="F1393" s="17"/>
      <c r="G1393" s="17">
        <v>0.543689744220755</v>
      </c>
      <c r="H1393" s="17">
        <v>0.54347851522081203</v>
      </c>
      <c r="I1393" s="17">
        <v>0.494397388378569</v>
      </c>
      <c r="J1393" s="17">
        <v>0.41366416216500201</v>
      </c>
      <c r="K1393" s="17">
        <v>0.326591299867731</v>
      </c>
      <c r="L1393" s="17">
        <v>0.29983545273543799</v>
      </c>
      <c r="M1393" s="17"/>
      <c r="N1393" s="17">
        <v>0.48640309765141398</v>
      </c>
      <c r="O1393" s="17">
        <v>0.43121208975304098</v>
      </c>
      <c r="P1393" s="17">
        <v>0.429578796707206</v>
      </c>
      <c r="Q1393" s="17">
        <v>0.37342791989215501</v>
      </c>
      <c r="R1393" s="17"/>
      <c r="S1393" s="17">
        <v>0.53751703208195201</v>
      </c>
      <c r="T1393" s="17">
        <v>0.40996123939686002</v>
      </c>
      <c r="U1393" s="17">
        <v>0.41446758737448403</v>
      </c>
      <c r="V1393" s="17">
        <v>0.420822900543939</v>
      </c>
      <c r="W1393" s="17">
        <v>0.46186485572613201</v>
      </c>
      <c r="X1393" s="17">
        <v>0.47226908179994798</v>
      </c>
      <c r="Y1393" s="17">
        <v>0.41665322794660697</v>
      </c>
      <c r="Z1393" s="17">
        <v>0.42269336571689903</v>
      </c>
      <c r="AA1393" s="17">
        <v>0.40827682769826201</v>
      </c>
      <c r="AB1393" s="17">
        <v>0.3779766001064</v>
      </c>
      <c r="AC1393" s="17">
        <v>0.35616017090813301</v>
      </c>
      <c r="AD1393" s="17">
        <v>0.33681089069189402</v>
      </c>
      <c r="AE1393" s="17"/>
      <c r="AF1393" s="17">
        <v>0.426190598643365</v>
      </c>
      <c r="AG1393" s="17">
        <v>0.44123604458495203</v>
      </c>
      <c r="AH1393" s="17"/>
      <c r="AI1393" s="17">
        <v>0.48733223445590501</v>
      </c>
      <c r="AJ1393" s="17">
        <v>0.40360505236372901</v>
      </c>
      <c r="AK1393" s="17"/>
      <c r="AL1393" s="17">
        <v>0.45315812910264902</v>
      </c>
      <c r="AM1393" s="17">
        <v>0.42646370652388199</v>
      </c>
      <c r="AN1393" s="17"/>
      <c r="AO1393" s="17">
        <v>0.49055207037656501</v>
      </c>
      <c r="AP1393" s="17">
        <v>0.42633445990736002</v>
      </c>
      <c r="AQ1393" s="17"/>
      <c r="AR1393" s="17">
        <v>0.626235892510279</v>
      </c>
      <c r="AS1393" s="17">
        <v>0.40558109576995599</v>
      </c>
      <c r="AT1393" s="17">
        <v>0.33711056119041199</v>
      </c>
      <c r="AU1393" s="17">
        <v>0.183346661268875</v>
      </c>
    </row>
    <row r="1394" spans="2:47" x14ac:dyDescent="0.3">
      <c r="B1394" t="s">
        <v>439</v>
      </c>
      <c r="C1394" s="17">
        <v>0.26453892148240699</v>
      </c>
      <c r="D1394" s="17">
        <v>0.26860202581825698</v>
      </c>
      <c r="E1394" s="17">
        <v>0.26139414887789197</v>
      </c>
      <c r="F1394" s="17"/>
      <c r="G1394" s="17">
        <v>0.41047370054228199</v>
      </c>
      <c r="H1394" s="17">
        <v>0.419378129410442</v>
      </c>
      <c r="I1394" s="17">
        <v>0.36229308727221698</v>
      </c>
      <c r="J1394" s="17">
        <v>0.244086887956072</v>
      </c>
      <c r="K1394" s="17">
        <v>0.10964209022384599</v>
      </c>
      <c r="L1394" s="17">
        <v>8.3077238807440001E-2</v>
      </c>
      <c r="M1394" s="17"/>
      <c r="N1394" s="17">
        <v>0.33887426630173501</v>
      </c>
      <c r="O1394" s="17">
        <v>0.27711458181315302</v>
      </c>
      <c r="P1394" s="17">
        <v>0.23542291459092199</v>
      </c>
      <c r="Q1394" s="17">
        <v>0.19754004917370699</v>
      </c>
      <c r="R1394" s="17"/>
      <c r="S1394" s="17">
        <v>0.43536293221544498</v>
      </c>
      <c r="T1394" s="17">
        <v>0.24896046334524</v>
      </c>
      <c r="U1394" s="17">
        <v>0.23585543418131899</v>
      </c>
      <c r="V1394" s="17">
        <v>0.25582276731447101</v>
      </c>
      <c r="W1394" s="17">
        <v>0.316074932937706</v>
      </c>
      <c r="X1394" s="17">
        <v>0.34559472112581902</v>
      </c>
      <c r="Y1394" s="17">
        <v>0.22137355569803999</v>
      </c>
      <c r="Z1394" s="17">
        <v>0.214589354633519</v>
      </c>
      <c r="AA1394" s="17">
        <v>0.24157138335155801</v>
      </c>
      <c r="AB1394" s="17">
        <v>0.15036800322360699</v>
      </c>
      <c r="AC1394" s="17">
        <v>0.12686976884613099</v>
      </c>
      <c r="AD1394" s="17">
        <v>0.112527491193818</v>
      </c>
      <c r="AE1394" s="17"/>
      <c r="AF1394" s="17">
        <v>0.25073063080985503</v>
      </c>
      <c r="AG1394" s="17">
        <v>0.28425619602420599</v>
      </c>
      <c r="AH1394" s="17"/>
      <c r="AI1394" s="17">
        <v>0.33675509890682598</v>
      </c>
      <c r="AJ1394" s="17">
        <v>0.228491110904008</v>
      </c>
      <c r="AK1394" s="17"/>
      <c r="AL1394" s="17">
        <v>0.285546642512638</v>
      </c>
      <c r="AM1394" s="17">
        <v>0.25967413716830701</v>
      </c>
      <c r="AN1394" s="17"/>
      <c r="AO1394" s="17">
        <v>0.32888984834519502</v>
      </c>
      <c r="AP1394" s="17">
        <v>0.25892996593140499</v>
      </c>
      <c r="AQ1394" s="17"/>
      <c r="AR1394" s="17">
        <v>0.51954108669803001</v>
      </c>
      <c r="AS1394" s="17">
        <v>0.238091112508658</v>
      </c>
      <c r="AT1394" s="17">
        <v>0.151167049258429</v>
      </c>
      <c r="AU1394" s="17">
        <v>-9.4471374546128806E-2</v>
      </c>
    </row>
    <row r="1395" spans="2:47" x14ac:dyDescent="0.3">
      <c r="C1395" s="17"/>
      <c r="D1395" s="17"/>
      <c r="E1395" s="17"/>
      <c r="F1395" s="17"/>
      <c r="G1395" s="17"/>
      <c r="H1395" s="17"/>
      <c r="I1395" s="17"/>
      <c r="J1395" s="17"/>
      <c r="K1395" s="17"/>
      <c r="L1395" s="17"/>
      <c r="M1395" s="17"/>
      <c r="N1395" s="17"/>
      <c r="O1395" s="17"/>
      <c r="P1395" s="17"/>
      <c r="Q1395" s="17"/>
      <c r="R1395" s="17"/>
      <c r="S1395" s="17"/>
      <c r="T1395" s="17"/>
      <c r="U1395" s="17"/>
      <c r="V1395" s="17"/>
      <c r="W1395" s="17"/>
      <c r="X1395" s="17"/>
      <c r="Y1395" s="17"/>
      <c r="Z1395" s="17"/>
      <c r="AA1395" s="17"/>
      <c r="AB1395" s="17"/>
      <c r="AC1395" s="17"/>
      <c r="AD1395" s="17"/>
      <c r="AE1395" s="17"/>
      <c r="AF1395" s="17"/>
      <c r="AG1395" s="17"/>
      <c r="AH1395" s="17"/>
      <c r="AI1395" s="17"/>
      <c r="AJ1395" s="17"/>
      <c r="AK1395" s="17"/>
      <c r="AL1395" s="17"/>
      <c r="AM1395" s="17"/>
      <c r="AN1395" s="17"/>
      <c r="AO1395" s="17"/>
      <c r="AP1395" s="17"/>
      <c r="AQ1395" s="17"/>
      <c r="AR1395" s="17"/>
      <c r="AS1395" s="17"/>
      <c r="AT1395" s="17"/>
      <c r="AU1395" s="17"/>
    </row>
    <row r="1396" spans="2:47" x14ac:dyDescent="0.3">
      <c r="B1396" s="6" t="s">
        <v>518</v>
      </c>
      <c r="C1396" s="17"/>
      <c r="D1396" s="17"/>
      <c r="E1396" s="17"/>
      <c r="F1396" s="17"/>
      <c r="G1396" s="17"/>
      <c r="H1396" s="17"/>
      <c r="I1396" s="17"/>
      <c r="J1396" s="17"/>
      <c r="K1396" s="17"/>
      <c r="L1396" s="17"/>
      <c r="M1396" s="17"/>
      <c r="N1396" s="17"/>
      <c r="O1396" s="17"/>
      <c r="P1396" s="17"/>
      <c r="Q1396" s="17"/>
      <c r="R1396" s="17"/>
      <c r="S1396" s="17"/>
      <c r="T1396" s="17"/>
      <c r="U1396" s="17"/>
      <c r="V1396" s="17"/>
      <c r="W1396" s="17"/>
      <c r="X1396" s="17"/>
      <c r="Y1396" s="17"/>
      <c r="Z1396" s="17"/>
      <c r="AA1396" s="17"/>
      <c r="AB1396" s="17"/>
      <c r="AC1396" s="17"/>
      <c r="AD1396" s="17"/>
      <c r="AE1396" s="17"/>
      <c r="AF1396" s="17"/>
      <c r="AG1396" s="17"/>
      <c r="AH1396" s="17"/>
      <c r="AI1396" s="17"/>
      <c r="AJ1396" s="17"/>
      <c r="AK1396" s="17"/>
      <c r="AL1396" s="17"/>
      <c r="AM1396" s="17"/>
      <c r="AN1396" s="17"/>
      <c r="AO1396" s="17"/>
      <c r="AP1396" s="17"/>
      <c r="AQ1396" s="17"/>
      <c r="AR1396" s="17"/>
      <c r="AS1396" s="17"/>
      <c r="AT1396" s="17"/>
      <c r="AU1396" s="17"/>
    </row>
    <row r="1397" spans="2:47" x14ac:dyDescent="0.3">
      <c r="B1397" s="24" t="s">
        <v>71</v>
      </c>
      <c r="C1397" s="17"/>
      <c r="D1397" s="17"/>
      <c r="E1397" s="17"/>
      <c r="F1397" s="17"/>
      <c r="G1397" s="17"/>
      <c r="H1397" s="17"/>
      <c r="I1397" s="17"/>
      <c r="J1397" s="17"/>
      <c r="K1397" s="17"/>
      <c r="L1397" s="17"/>
      <c r="M1397" s="17"/>
      <c r="N1397" s="17"/>
      <c r="O1397" s="17"/>
      <c r="P1397" s="17"/>
      <c r="Q1397" s="17"/>
      <c r="R1397" s="17"/>
      <c r="S1397" s="17"/>
      <c r="T1397" s="17"/>
      <c r="U1397" s="17"/>
      <c r="V1397" s="17"/>
      <c r="W1397" s="17"/>
      <c r="X1397" s="17"/>
      <c r="Y1397" s="17"/>
      <c r="Z1397" s="17"/>
      <c r="AA1397" s="17"/>
      <c r="AB1397" s="17"/>
      <c r="AC1397" s="17"/>
      <c r="AD1397" s="17"/>
      <c r="AE1397" s="17"/>
      <c r="AF1397" s="17"/>
      <c r="AG1397" s="17"/>
      <c r="AH1397" s="17"/>
      <c r="AI1397" s="17"/>
      <c r="AJ1397" s="17"/>
      <c r="AK1397" s="17"/>
      <c r="AL1397" s="17"/>
      <c r="AM1397" s="17"/>
      <c r="AN1397" s="17"/>
      <c r="AO1397" s="17"/>
      <c r="AP1397" s="17"/>
      <c r="AQ1397" s="17"/>
      <c r="AR1397" s="17"/>
      <c r="AS1397" s="17"/>
      <c r="AT1397" s="17"/>
      <c r="AU1397" s="17"/>
    </row>
    <row r="1398" spans="2:47" x14ac:dyDescent="0.3">
      <c r="B1398" t="s">
        <v>432</v>
      </c>
      <c r="C1398" s="17">
        <v>9.2948640300071397E-2</v>
      </c>
      <c r="D1398" s="17">
        <v>9.1503176970889999E-2</v>
      </c>
      <c r="E1398" s="17">
        <v>9.2917207488100007E-2</v>
      </c>
      <c r="F1398" s="17"/>
      <c r="G1398" s="17">
        <v>0.100437614293144</v>
      </c>
      <c r="H1398" s="17">
        <v>9.5397107043343907E-2</v>
      </c>
      <c r="I1398" s="17">
        <v>0.104623858881741</v>
      </c>
      <c r="J1398" s="17">
        <v>0.105179425543569</v>
      </c>
      <c r="K1398" s="17">
        <v>8.6199345020771007E-2</v>
      </c>
      <c r="L1398" s="17">
        <v>7.11234521897713E-2</v>
      </c>
      <c r="M1398" s="17"/>
      <c r="N1398" s="17">
        <v>7.3845511116076998E-2</v>
      </c>
      <c r="O1398" s="17">
        <v>0.106085742515504</v>
      </c>
      <c r="P1398" s="17">
        <v>0.10612417563031699</v>
      </c>
      <c r="Q1398" s="17">
        <v>8.8424669487866106E-2</v>
      </c>
      <c r="R1398" s="17"/>
      <c r="S1398" s="17">
        <v>7.5221717938315294E-2</v>
      </c>
      <c r="T1398" s="17">
        <v>8.8778748521026699E-2</v>
      </c>
      <c r="U1398" s="17">
        <v>9.9455850645463806E-2</v>
      </c>
      <c r="V1398" s="17">
        <v>0.10019172254011099</v>
      </c>
      <c r="W1398" s="17">
        <v>8.8504135764642694E-2</v>
      </c>
      <c r="X1398" s="17">
        <v>0.10658773337008499</v>
      </c>
      <c r="Y1398" s="17">
        <v>7.6002148264485703E-2</v>
      </c>
      <c r="Z1398" s="17">
        <v>9.5399991402237996E-2</v>
      </c>
      <c r="AA1398" s="17">
        <v>9.4216481403002802E-2</v>
      </c>
      <c r="AB1398" s="17">
        <v>0.12752607168867799</v>
      </c>
      <c r="AC1398" s="17">
        <v>8.38630014920307E-2</v>
      </c>
      <c r="AD1398" s="17">
        <v>7.2980532074211193E-2</v>
      </c>
      <c r="AE1398" s="17"/>
      <c r="AF1398" s="17">
        <v>8.1295729909524397E-2</v>
      </c>
      <c r="AG1398" s="17">
        <v>0.109188881775112</v>
      </c>
      <c r="AH1398" s="17"/>
      <c r="AI1398" s="17">
        <v>8.3545090970019401E-2</v>
      </c>
      <c r="AJ1398" s="17">
        <v>9.7642565914856497E-2</v>
      </c>
      <c r="AK1398" s="17"/>
      <c r="AL1398" s="17">
        <v>8.4750323259255703E-2</v>
      </c>
      <c r="AM1398" s="17">
        <v>9.4847134862369994E-2</v>
      </c>
      <c r="AN1398" s="17"/>
      <c r="AO1398" s="17">
        <v>9.0797534728789098E-2</v>
      </c>
      <c r="AP1398" s="17">
        <v>9.3136134966007797E-2</v>
      </c>
      <c r="AQ1398" s="17"/>
      <c r="AR1398" s="17">
        <v>8.94067871735678E-2</v>
      </c>
      <c r="AS1398" s="17">
        <v>6.9692507721411306E-2</v>
      </c>
      <c r="AT1398" s="17">
        <v>0.112616530312941</v>
      </c>
      <c r="AU1398" s="17">
        <v>0.100926836170594</v>
      </c>
    </row>
    <row r="1399" spans="2:47" x14ac:dyDescent="0.3">
      <c r="B1399" t="s">
        <v>433</v>
      </c>
      <c r="C1399" s="17">
        <v>0.24337301679454301</v>
      </c>
      <c r="D1399" s="17">
        <v>0.22338983765036999</v>
      </c>
      <c r="E1399" s="17">
        <v>0.263016781002537</v>
      </c>
      <c r="F1399" s="17"/>
      <c r="G1399" s="17">
        <v>0.24281569031839401</v>
      </c>
      <c r="H1399" s="17">
        <v>0.206688399907272</v>
      </c>
      <c r="I1399" s="17">
        <v>0.23633779878553399</v>
      </c>
      <c r="J1399" s="17">
        <v>0.26836420077625101</v>
      </c>
      <c r="K1399" s="17">
        <v>0.27940024614971098</v>
      </c>
      <c r="L1399" s="17">
        <v>0.23488188594037701</v>
      </c>
      <c r="M1399" s="17"/>
      <c r="N1399" s="17">
        <v>0.28804906660226198</v>
      </c>
      <c r="O1399" s="17">
        <v>0.255470736471267</v>
      </c>
      <c r="P1399" s="17">
        <v>0.24565093807525301</v>
      </c>
      <c r="Q1399" s="17">
        <v>0.18225295812317099</v>
      </c>
      <c r="R1399" s="17"/>
      <c r="S1399" s="17">
        <v>0.239500231120509</v>
      </c>
      <c r="T1399" s="17">
        <v>0.223583769244873</v>
      </c>
      <c r="U1399" s="17">
        <v>0.26021035815022198</v>
      </c>
      <c r="V1399" s="17">
        <v>0.26831833207672801</v>
      </c>
      <c r="W1399" s="17">
        <v>0.25923627001601102</v>
      </c>
      <c r="X1399" s="17">
        <v>0.22117421531040399</v>
      </c>
      <c r="Y1399" s="17">
        <v>0.26608802753184901</v>
      </c>
      <c r="Z1399" s="17">
        <v>0.26194215988525299</v>
      </c>
      <c r="AA1399" s="17">
        <v>0.221229740012617</v>
      </c>
      <c r="AB1399" s="17">
        <v>0.25828329143964202</v>
      </c>
      <c r="AC1399" s="17">
        <v>0.20196620430694001</v>
      </c>
      <c r="AD1399" s="17">
        <v>0.27711906458581498</v>
      </c>
      <c r="AE1399" s="17"/>
      <c r="AF1399" s="17">
        <v>0.24075783009548901</v>
      </c>
      <c r="AG1399" s="17">
        <v>0.247907558424109</v>
      </c>
      <c r="AH1399" s="17"/>
      <c r="AI1399" s="17">
        <v>0.23612144032405899</v>
      </c>
      <c r="AJ1399" s="17">
        <v>0.24699275221014799</v>
      </c>
      <c r="AK1399" s="17"/>
      <c r="AL1399" s="17">
        <v>0.24062469031908401</v>
      </c>
      <c r="AM1399" s="17">
        <v>0.24400945020436399</v>
      </c>
      <c r="AN1399" s="17"/>
      <c r="AO1399" s="17">
        <v>0.23524012294775401</v>
      </c>
      <c r="AP1399" s="17">
        <v>0.244081896096078</v>
      </c>
      <c r="AQ1399" s="17"/>
      <c r="AR1399" s="17">
        <v>0.190161701185313</v>
      </c>
      <c r="AS1399" s="17">
        <v>0.28768905354259799</v>
      </c>
      <c r="AT1399" s="17">
        <v>0.31262870883209598</v>
      </c>
      <c r="AU1399" s="17">
        <v>0.15643593982474599</v>
      </c>
    </row>
    <row r="1400" spans="2:47" x14ac:dyDescent="0.3">
      <c r="B1400" t="s">
        <v>434</v>
      </c>
      <c r="C1400" s="17">
        <v>0.28242491177047502</v>
      </c>
      <c r="D1400" s="17">
        <v>0.28785431284810697</v>
      </c>
      <c r="E1400" s="17">
        <v>0.27757859622519598</v>
      </c>
      <c r="F1400" s="17"/>
      <c r="G1400" s="17">
        <v>0.21390292784746401</v>
      </c>
      <c r="H1400" s="17">
        <v>0.24560373319113399</v>
      </c>
      <c r="I1400" s="17">
        <v>0.22478255949824599</v>
      </c>
      <c r="J1400" s="17">
        <v>0.3013522605076</v>
      </c>
      <c r="K1400" s="17">
        <v>0.33094069330213399</v>
      </c>
      <c r="L1400" s="17">
        <v>0.35669889274842798</v>
      </c>
      <c r="M1400" s="17"/>
      <c r="N1400" s="17">
        <v>0.28451422854859398</v>
      </c>
      <c r="O1400" s="17">
        <v>0.27619147119305998</v>
      </c>
      <c r="P1400" s="17">
        <v>0.27685620037990899</v>
      </c>
      <c r="Q1400" s="17">
        <v>0.292178970671922</v>
      </c>
      <c r="R1400" s="17"/>
      <c r="S1400" s="17">
        <v>0.270232873110756</v>
      </c>
      <c r="T1400" s="17">
        <v>0.32395462161598299</v>
      </c>
      <c r="U1400" s="17">
        <v>0.28105768137605103</v>
      </c>
      <c r="V1400" s="17">
        <v>0.28799813435579502</v>
      </c>
      <c r="W1400" s="17">
        <v>0.25073694196666801</v>
      </c>
      <c r="X1400" s="17">
        <v>0.23670754743205799</v>
      </c>
      <c r="Y1400" s="17">
        <v>0.26926559349642398</v>
      </c>
      <c r="Z1400" s="17">
        <v>0.31076634495711902</v>
      </c>
      <c r="AA1400" s="17">
        <v>0.27414436202796799</v>
      </c>
      <c r="AB1400" s="17">
        <v>0.29379972747284899</v>
      </c>
      <c r="AC1400" s="17">
        <v>0.30332443006817</v>
      </c>
      <c r="AD1400" s="17">
        <v>0.31587400767780399</v>
      </c>
      <c r="AE1400" s="17"/>
      <c r="AF1400" s="17">
        <v>0.28760505933001101</v>
      </c>
      <c r="AG1400" s="17">
        <v>0.27542371167484297</v>
      </c>
      <c r="AH1400" s="17"/>
      <c r="AI1400" s="17">
        <v>0.28048701635915402</v>
      </c>
      <c r="AJ1400" s="17">
        <v>0.28339224193387402</v>
      </c>
      <c r="AK1400" s="17"/>
      <c r="AL1400" s="17">
        <v>0.26901261082628902</v>
      </c>
      <c r="AM1400" s="17">
        <v>0.28553081512645401</v>
      </c>
      <c r="AN1400" s="17"/>
      <c r="AO1400" s="17">
        <v>0.23864507829315701</v>
      </c>
      <c r="AP1400" s="17">
        <v>0.28624084965942198</v>
      </c>
      <c r="AQ1400" s="17"/>
      <c r="AR1400" s="17">
        <v>0.215606931310139</v>
      </c>
      <c r="AS1400" s="17">
        <v>0.32425994935172697</v>
      </c>
      <c r="AT1400" s="17">
        <v>0.26079337221368498</v>
      </c>
      <c r="AU1400" s="17">
        <v>0.42334697476760302</v>
      </c>
    </row>
    <row r="1401" spans="2:47" x14ac:dyDescent="0.3">
      <c r="B1401" t="s">
        <v>435</v>
      </c>
      <c r="C1401" s="17">
        <v>0.20116808740862499</v>
      </c>
      <c r="D1401" s="17">
        <v>0.22716398541115199</v>
      </c>
      <c r="E1401" s="17">
        <v>0.17597555572915399</v>
      </c>
      <c r="F1401" s="17"/>
      <c r="G1401" s="17">
        <v>0.21673035881270999</v>
      </c>
      <c r="H1401" s="17">
        <v>0.24834796222997699</v>
      </c>
      <c r="I1401" s="17">
        <v>0.23397235927353899</v>
      </c>
      <c r="J1401" s="17">
        <v>0.17629540527840501</v>
      </c>
      <c r="K1401" s="17">
        <v>0.15263537726340101</v>
      </c>
      <c r="L1401" s="17">
        <v>0.17853866628281501</v>
      </c>
      <c r="M1401" s="17"/>
      <c r="N1401" s="17">
        <v>0.20791730688558699</v>
      </c>
      <c r="O1401" s="17">
        <v>0.18462841247224199</v>
      </c>
      <c r="P1401" s="17">
        <v>0.183925129232377</v>
      </c>
      <c r="Q1401" s="17">
        <v>0.22210605202344499</v>
      </c>
      <c r="R1401" s="17"/>
      <c r="S1401" s="17">
        <v>0.240083302831227</v>
      </c>
      <c r="T1401" s="17">
        <v>0.18764962865961099</v>
      </c>
      <c r="U1401" s="17">
        <v>0.21336075781662101</v>
      </c>
      <c r="V1401" s="17">
        <v>0.204199292804953</v>
      </c>
      <c r="W1401" s="17">
        <v>0.19214620569296301</v>
      </c>
      <c r="X1401" s="17">
        <v>0.19367054640438899</v>
      </c>
      <c r="Y1401" s="17">
        <v>0.20763260127094499</v>
      </c>
      <c r="Z1401" s="17">
        <v>0.189508739784705</v>
      </c>
      <c r="AA1401" s="17">
        <v>0.208969893437703</v>
      </c>
      <c r="AB1401" s="17">
        <v>0.13534118261855799</v>
      </c>
      <c r="AC1401" s="17">
        <v>0.22673546983411799</v>
      </c>
      <c r="AD1401" s="17">
        <v>0.204509457158183</v>
      </c>
      <c r="AE1401" s="17"/>
      <c r="AF1401" s="17">
        <v>0.21402889443300799</v>
      </c>
      <c r="AG1401" s="17">
        <v>0.18366010014626699</v>
      </c>
      <c r="AH1401" s="17"/>
      <c r="AI1401" s="17">
        <v>0.22206170298792999</v>
      </c>
      <c r="AJ1401" s="17">
        <v>0.19073871931462799</v>
      </c>
      <c r="AK1401" s="17"/>
      <c r="AL1401" s="17">
        <v>0.224140414268753</v>
      </c>
      <c r="AM1401" s="17">
        <v>0.19584835685780999</v>
      </c>
      <c r="AN1401" s="17"/>
      <c r="AO1401" s="17">
        <v>0.227091658930757</v>
      </c>
      <c r="AP1401" s="17">
        <v>0.19890853704191699</v>
      </c>
      <c r="AQ1401" s="17"/>
      <c r="AR1401" s="17">
        <v>0.28499729733757001</v>
      </c>
      <c r="AS1401" s="17">
        <v>0.17882580593469799</v>
      </c>
      <c r="AT1401" s="17">
        <v>0.15711834995737101</v>
      </c>
      <c r="AU1401" s="17">
        <v>0.12078572773947401</v>
      </c>
    </row>
    <row r="1402" spans="2:47" x14ac:dyDescent="0.3">
      <c r="B1402" t="s">
        <v>436</v>
      </c>
      <c r="C1402" s="17">
        <v>9.0793281064887293E-2</v>
      </c>
      <c r="D1402" s="17">
        <v>0.101496674941774</v>
      </c>
      <c r="E1402" s="17">
        <v>8.0709094148628702E-2</v>
      </c>
      <c r="F1402" s="17"/>
      <c r="G1402" s="17">
        <v>0.14969680686463499</v>
      </c>
      <c r="H1402" s="17">
        <v>0.140084240384136</v>
      </c>
      <c r="I1402" s="17">
        <v>0.11815791629023401</v>
      </c>
      <c r="J1402" s="17">
        <v>6.3685195007677803E-2</v>
      </c>
      <c r="K1402" s="17">
        <v>3.5585354878231001E-2</v>
      </c>
      <c r="L1402" s="17">
        <v>4.8479729603910698E-2</v>
      </c>
      <c r="M1402" s="17"/>
      <c r="N1402" s="17">
        <v>8.0259798710397595E-2</v>
      </c>
      <c r="O1402" s="17">
        <v>7.80812268531028E-2</v>
      </c>
      <c r="P1402" s="17">
        <v>0.10324609108578101</v>
      </c>
      <c r="Q1402" s="17">
        <v>0.104837576856255</v>
      </c>
      <c r="R1402" s="17"/>
      <c r="S1402" s="17">
        <v>0.107748089429171</v>
      </c>
      <c r="T1402" s="17">
        <v>7.2509202234399397E-2</v>
      </c>
      <c r="U1402" s="17">
        <v>6.2141039378320502E-2</v>
      </c>
      <c r="V1402" s="17">
        <v>5.7421037389467897E-2</v>
      </c>
      <c r="W1402" s="17">
        <v>9.14960383145417E-2</v>
      </c>
      <c r="X1402" s="17">
        <v>0.131740443026021</v>
      </c>
      <c r="Y1402" s="17">
        <v>7.6749762157606302E-2</v>
      </c>
      <c r="Z1402" s="17">
        <v>8.1966332858288998E-2</v>
      </c>
      <c r="AA1402" s="17">
        <v>0.12081692664852001</v>
      </c>
      <c r="AB1402" s="17">
        <v>9.6193082893405196E-2</v>
      </c>
      <c r="AC1402" s="17">
        <v>8.4853652027153406E-2</v>
      </c>
      <c r="AD1402" s="17">
        <v>7.6099774090095995E-2</v>
      </c>
      <c r="AE1402" s="17"/>
      <c r="AF1402" s="17">
        <v>9.0117249966998006E-2</v>
      </c>
      <c r="AG1402" s="17">
        <v>9.2427743586452504E-2</v>
      </c>
      <c r="AH1402" s="17"/>
      <c r="AI1402" s="17">
        <v>0.114911681455468</v>
      </c>
      <c r="AJ1402" s="17">
        <v>7.8754212261452294E-2</v>
      </c>
      <c r="AK1402" s="17"/>
      <c r="AL1402" s="17">
        <v>0.10557227118085601</v>
      </c>
      <c r="AM1402" s="17">
        <v>8.7370891782825699E-2</v>
      </c>
      <c r="AN1402" s="17"/>
      <c r="AO1402" s="17">
        <v>0.156098907311985</v>
      </c>
      <c r="AP1402" s="17">
        <v>8.5101112005203594E-2</v>
      </c>
      <c r="AQ1402" s="17"/>
      <c r="AR1402" s="17">
        <v>0.172799212976602</v>
      </c>
      <c r="AS1402" s="17">
        <v>5.96559074094965E-2</v>
      </c>
      <c r="AT1402" s="17">
        <v>4.3472914251253499E-2</v>
      </c>
      <c r="AU1402" s="17">
        <v>3.6958883072309497E-2</v>
      </c>
    </row>
    <row r="1403" spans="2:47" x14ac:dyDescent="0.3">
      <c r="B1403" t="s">
        <v>155</v>
      </c>
      <c r="C1403" s="17">
        <v>8.92920626613979E-2</v>
      </c>
      <c r="D1403" s="17">
        <v>6.8592012177706302E-2</v>
      </c>
      <c r="E1403" s="17">
        <v>0.10980276540638299</v>
      </c>
      <c r="F1403" s="17"/>
      <c r="G1403" s="17">
        <v>7.6416601863653497E-2</v>
      </c>
      <c r="H1403" s="17">
        <v>6.3878557244137102E-2</v>
      </c>
      <c r="I1403" s="17">
        <v>8.2125507270705597E-2</v>
      </c>
      <c r="J1403" s="17">
        <v>8.5123512886497998E-2</v>
      </c>
      <c r="K1403" s="17">
        <v>0.115238983385752</v>
      </c>
      <c r="L1403" s="17">
        <v>0.110277373234698</v>
      </c>
      <c r="M1403" s="17"/>
      <c r="N1403" s="17">
        <v>6.5414088137082702E-2</v>
      </c>
      <c r="O1403" s="17">
        <v>9.9542410494823194E-2</v>
      </c>
      <c r="P1403" s="17">
        <v>8.4197465596363E-2</v>
      </c>
      <c r="Q1403" s="17">
        <v>0.110199772837341</v>
      </c>
      <c r="R1403" s="17"/>
      <c r="S1403" s="17">
        <v>6.7213785570021195E-2</v>
      </c>
      <c r="T1403" s="17">
        <v>0.103524029724106</v>
      </c>
      <c r="U1403" s="17">
        <v>8.3774312633322204E-2</v>
      </c>
      <c r="V1403" s="17">
        <v>8.1871480832945195E-2</v>
      </c>
      <c r="W1403" s="17">
        <v>0.117880408245173</v>
      </c>
      <c r="X1403" s="17">
        <v>0.110119514457042</v>
      </c>
      <c r="Y1403" s="17">
        <v>0.10426186727869</v>
      </c>
      <c r="Z1403" s="17">
        <v>6.04164311123963E-2</v>
      </c>
      <c r="AA1403" s="17">
        <v>8.0622596470189101E-2</v>
      </c>
      <c r="AB1403" s="17">
        <v>8.8856643886867204E-2</v>
      </c>
      <c r="AC1403" s="17">
        <v>9.9257242271587803E-2</v>
      </c>
      <c r="AD1403" s="17">
        <v>5.34171644138903E-2</v>
      </c>
      <c r="AE1403" s="17"/>
      <c r="AF1403" s="17">
        <v>8.6195236264969902E-2</v>
      </c>
      <c r="AG1403" s="17">
        <v>9.1392004393216E-2</v>
      </c>
      <c r="AH1403" s="17"/>
      <c r="AI1403" s="17">
        <v>6.2873067903368898E-2</v>
      </c>
      <c r="AJ1403" s="17">
        <v>0.10247950836504099</v>
      </c>
      <c r="AK1403" s="17"/>
      <c r="AL1403" s="17">
        <v>7.5899690145762505E-2</v>
      </c>
      <c r="AM1403" s="17">
        <v>9.2393351166176294E-2</v>
      </c>
      <c r="AN1403" s="17"/>
      <c r="AO1403" s="17">
        <v>5.2126697787557401E-2</v>
      </c>
      <c r="AP1403" s="17">
        <v>9.2531470231371704E-2</v>
      </c>
      <c r="AQ1403" s="17"/>
      <c r="AR1403" s="17">
        <v>4.7028070016809198E-2</v>
      </c>
      <c r="AS1403" s="17">
        <v>7.9876776040069999E-2</v>
      </c>
      <c r="AT1403" s="17">
        <v>0.113370124432653</v>
      </c>
      <c r="AU1403" s="17">
        <v>0.161545638425273</v>
      </c>
    </row>
    <row r="1404" spans="2:47" x14ac:dyDescent="0.3">
      <c r="B1404" t="s">
        <v>437</v>
      </c>
      <c r="C1404" s="17">
        <v>0.33632165709461398</v>
      </c>
      <c r="D1404" s="17">
        <v>0.31489301462126001</v>
      </c>
      <c r="E1404" s="17">
        <v>0.35593398849063701</v>
      </c>
      <c r="F1404" s="17"/>
      <c r="G1404" s="17">
        <v>0.34325330461153802</v>
      </c>
      <c r="H1404" s="17">
        <v>0.30208550695061598</v>
      </c>
      <c r="I1404" s="17">
        <v>0.34096165766727499</v>
      </c>
      <c r="J1404" s="17">
        <v>0.37354362631981902</v>
      </c>
      <c r="K1404" s="17">
        <v>0.36559959117048202</v>
      </c>
      <c r="L1404" s="17">
        <v>0.30600533813014802</v>
      </c>
      <c r="M1404" s="17"/>
      <c r="N1404" s="17">
        <v>0.36189457771833899</v>
      </c>
      <c r="O1404" s="17">
        <v>0.36155647898677101</v>
      </c>
      <c r="P1404" s="17">
        <v>0.35177511370557002</v>
      </c>
      <c r="Q1404" s="17">
        <v>0.27067762761103697</v>
      </c>
      <c r="R1404" s="17"/>
      <c r="S1404" s="17">
        <v>0.314721949058824</v>
      </c>
      <c r="T1404" s="17">
        <v>0.31236251776590002</v>
      </c>
      <c r="U1404" s="17">
        <v>0.35966620879568501</v>
      </c>
      <c r="V1404" s="17">
        <v>0.368510054616839</v>
      </c>
      <c r="W1404" s="17">
        <v>0.34774040578065402</v>
      </c>
      <c r="X1404" s="17">
        <v>0.32776194868048902</v>
      </c>
      <c r="Y1404" s="17">
        <v>0.34209017579633499</v>
      </c>
      <c r="Z1404" s="17">
        <v>0.35734215128749103</v>
      </c>
      <c r="AA1404" s="17">
        <v>0.31544622141562001</v>
      </c>
      <c r="AB1404" s="17">
        <v>0.38580936312831998</v>
      </c>
      <c r="AC1404" s="17">
        <v>0.28582920579896998</v>
      </c>
      <c r="AD1404" s="17">
        <v>0.35009959666002599</v>
      </c>
      <c r="AE1404" s="17"/>
      <c r="AF1404" s="17">
        <v>0.32205356000501301</v>
      </c>
      <c r="AG1404" s="17">
        <v>0.35709644019922099</v>
      </c>
      <c r="AH1404" s="17"/>
      <c r="AI1404" s="17">
        <v>0.31966653129407802</v>
      </c>
      <c r="AJ1404" s="17">
        <v>0.34463531812500398</v>
      </c>
      <c r="AK1404" s="17"/>
      <c r="AL1404" s="17">
        <v>0.32537501357833898</v>
      </c>
      <c r="AM1404" s="17">
        <v>0.338856585066734</v>
      </c>
      <c r="AN1404" s="17"/>
      <c r="AO1404" s="17">
        <v>0.32603765767654302</v>
      </c>
      <c r="AP1404" s="17">
        <v>0.33721803106208598</v>
      </c>
      <c r="AQ1404" s="17"/>
      <c r="AR1404" s="17">
        <v>0.27956848835888098</v>
      </c>
      <c r="AS1404" s="17">
        <v>0.357381561264009</v>
      </c>
      <c r="AT1404" s="17">
        <v>0.42524523914503698</v>
      </c>
      <c r="AU1404" s="17">
        <v>0.25736277599534002</v>
      </c>
    </row>
    <row r="1405" spans="2:47" x14ac:dyDescent="0.3">
      <c r="B1405" t="s">
        <v>438</v>
      </c>
      <c r="C1405" s="17">
        <v>0.29196136847351301</v>
      </c>
      <c r="D1405" s="17">
        <v>0.32866066035292602</v>
      </c>
      <c r="E1405" s="17">
        <v>0.256684649877783</v>
      </c>
      <c r="F1405" s="17"/>
      <c r="G1405" s="17">
        <v>0.36642716567734401</v>
      </c>
      <c r="H1405" s="17">
        <v>0.38843220261411299</v>
      </c>
      <c r="I1405" s="17">
        <v>0.35213027556377302</v>
      </c>
      <c r="J1405" s="17">
        <v>0.23998060028608301</v>
      </c>
      <c r="K1405" s="17">
        <v>0.18822073214163201</v>
      </c>
      <c r="L1405" s="17">
        <v>0.22701839588672601</v>
      </c>
      <c r="M1405" s="17"/>
      <c r="N1405" s="17">
        <v>0.28817710559598397</v>
      </c>
      <c r="O1405" s="17">
        <v>0.26270963932534502</v>
      </c>
      <c r="P1405" s="17">
        <v>0.287171220318158</v>
      </c>
      <c r="Q1405" s="17">
        <v>0.32694362887970002</v>
      </c>
      <c r="R1405" s="17"/>
      <c r="S1405" s="17">
        <v>0.347831392260399</v>
      </c>
      <c r="T1405" s="17">
        <v>0.26015883089401098</v>
      </c>
      <c r="U1405" s="17">
        <v>0.275501797194941</v>
      </c>
      <c r="V1405" s="17">
        <v>0.26162033019442099</v>
      </c>
      <c r="W1405" s="17">
        <v>0.28364224400750498</v>
      </c>
      <c r="X1405" s="17">
        <v>0.32541098943041102</v>
      </c>
      <c r="Y1405" s="17">
        <v>0.284382363428551</v>
      </c>
      <c r="Z1405" s="17">
        <v>0.27147507264299398</v>
      </c>
      <c r="AA1405" s="17">
        <v>0.32978682008622301</v>
      </c>
      <c r="AB1405" s="17">
        <v>0.23153426551196299</v>
      </c>
      <c r="AC1405" s="17">
        <v>0.31158912186127202</v>
      </c>
      <c r="AD1405" s="17">
        <v>0.28060923124827902</v>
      </c>
      <c r="AE1405" s="17"/>
      <c r="AF1405" s="17">
        <v>0.30414614440000598</v>
      </c>
      <c r="AG1405" s="17">
        <v>0.276087843732719</v>
      </c>
      <c r="AH1405" s="17"/>
      <c r="AI1405" s="17">
        <v>0.33697338444339803</v>
      </c>
      <c r="AJ1405" s="17">
        <v>0.26949293157608101</v>
      </c>
      <c r="AK1405" s="17"/>
      <c r="AL1405" s="17">
        <v>0.32971268544960902</v>
      </c>
      <c r="AM1405" s="17">
        <v>0.28321924864063602</v>
      </c>
      <c r="AN1405" s="17"/>
      <c r="AO1405" s="17">
        <v>0.383190566242742</v>
      </c>
      <c r="AP1405" s="17">
        <v>0.28400964904712001</v>
      </c>
      <c r="AQ1405" s="17"/>
      <c r="AR1405" s="17">
        <v>0.45779651031417201</v>
      </c>
      <c r="AS1405" s="17">
        <v>0.23848171334419399</v>
      </c>
      <c r="AT1405" s="17">
        <v>0.200591264208624</v>
      </c>
      <c r="AU1405" s="17">
        <v>0.15774461081178301</v>
      </c>
    </row>
    <row r="1406" spans="2:47" x14ac:dyDescent="0.3">
      <c r="B1406" t="s">
        <v>439</v>
      </c>
      <c r="C1406" s="17">
        <v>-4.4360288621101501E-2</v>
      </c>
      <c r="D1406" s="17">
        <v>1.37676457316656E-2</v>
      </c>
      <c r="E1406" s="17">
        <v>-9.9249338612853996E-2</v>
      </c>
      <c r="F1406" s="17"/>
      <c r="G1406" s="17">
        <v>2.3173861065805899E-2</v>
      </c>
      <c r="H1406" s="17">
        <v>8.6346695663497605E-2</v>
      </c>
      <c r="I1406" s="17">
        <v>1.1168617896497399E-2</v>
      </c>
      <c r="J1406" s="17">
        <v>-0.13356302603373599</v>
      </c>
      <c r="K1406" s="17">
        <v>-0.17737885902885001</v>
      </c>
      <c r="L1406" s="17">
        <v>-7.8986942243422203E-2</v>
      </c>
      <c r="M1406" s="17"/>
      <c r="N1406" s="17">
        <v>-7.3717472122354202E-2</v>
      </c>
      <c r="O1406" s="17">
        <v>-9.8846839661425795E-2</v>
      </c>
      <c r="P1406" s="17">
        <v>-6.4603893387411807E-2</v>
      </c>
      <c r="Q1406" s="17">
        <v>5.6266001268662602E-2</v>
      </c>
      <c r="R1406" s="17"/>
      <c r="S1406" s="17">
        <v>3.3109443201574301E-2</v>
      </c>
      <c r="T1406" s="17">
        <v>-5.22036868718894E-2</v>
      </c>
      <c r="U1406" s="17">
        <v>-8.4164411600744296E-2</v>
      </c>
      <c r="V1406" s="17">
        <v>-0.10688972442241799</v>
      </c>
      <c r="W1406" s="17">
        <v>-6.4098161773148504E-2</v>
      </c>
      <c r="X1406" s="17">
        <v>-2.3509592500782798E-3</v>
      </c>
      <c r="Y1406" s="17">
        <v>-5.7707812367783599E-2</v>
      </c>
      <c r="Z1406" s="17">
        <v>-8.5867078644496303E-2</v>
      </c>
      <c r="AA1406" s="17">
        <v>1.4340598670603799E-2</v>
      </c>
      <c r="AB1406" s="17">
        <v>-0.15427509761635699</v>
      </c>
      <c r="AC1406" s="17">
        <v>2.5759916062301401E-2</v>
      </c>
      <c r="AD1406" s="17">
        <v>-6.9490365411746594E-2</v>
      </c>
      <c r="AE1406" s="17"/>
      <c r="AF1406" s="17">
        <v>-1.7907415605007099E-2</v>
      </c>
      <c r="AG1406" s="17">
        <v>-8.1008596466502006E-2</v>
      </c>
      <c r="AH1406" s="17"/>
      <c r="AI1406" s="17">
        <v>1.73068531493198E-2</v>
      </c>
      <c r="AJ1406" s="17">
        <v>-7.5142386548923606E-2</v>
      </c>
      <c r="AK1406" s="17"/>
      <c r="AL1406" s="17">
        <v>4.3376718712697703E-3</v>
      </c>
      <c r="AM1406" s="17">
        <v>-5.5637336426098402E-2</v>
      </c>
      <c r="AN1406" s="17"/>
      <c r="AO1406" s="17">
        <v>5.7152908566199402E-2</v>
      </c>
      <c r="AP1406" s="17">
        <v>-5.3208382014965999E-2</v>
      </c>
      <c r="AQ1406" s="17"/>
      <c r="AR1406" s="17">
        <v>0.178228021955291</v>
      </c>
      <c r="AS1406" s="17">
        <v>-0.118899847919815</v>
      </c>
      <c r="AT1406" s="17">
        <v>-0.22465397493641301</v>
      </c>
      <c r="AU1406" s="17">
        <v>-9.9618165183556998E-2</v>
      </c>
    </row>
    <row r="1407" spans="2:47" x14ac:dyDescent="0.3">
      <c r="C1407" s="17"/>
      <c r="D1407" s="17"/>
      <c r="E1407" s="17"/>
      <c r="F1407" s="17"/>
      <c r="G1407" s="17"/>
      <c r="H1407" s="17"/>
      <c r="I1407" s="17"/>
      <c r="J1407" s="17"/>
      <c r="K1407" s="17"/>
      <c r="L1407" s="17"/>
      <c r="M1407" s="17"/>
      <c r="N1407" s="17"/>
      <c r="O1407" s="17"/>
      <c r="P1407" s="17"/>
      <c r="Q1407" s="17"/>
      <c r="R1407" s="17"/>
      <c r="S1407" s="17"/>
      <c r="T1407" s="17"/>
      <c r="U1407" s="17"/>
      <c r="V1407" s="17"/>
      <c r="W1407" s="17"/>
      <c r="X1407" s="17"/>
      <c r="Y1407" s="17"/>
      <c r="Z1407" s="17"/>
      <c r="AA1407" s="17"/>
      <c r="AB1407" s="17"/>
      <c r="AC1407" s="17"/>
      <c r="AD1407" s="17"/>
      <c r="AE1407" s="17"/>
      <c r="AF1407" s="17"/>
      <c r="AG1407" s="17"/>
      <c r="AH1407" s="17"/>
      <c r="AI1407" s="17"/>
      <c r="AJ1407" s="17"/>
      <c r="AK1407" s="17"/>
      <c r="AL1407" s="17"/>
      <c r="AM1407" s="17"/>
      <c r="AN1407" s="17"/>
      <c r="AO1407" s="17"/>
      <c r="AP1407" s="17"/>
      <c r="AQ1407" s="17"/>
      <c r="AR1407" s="17"/>
      <c r="AS1407" s="17"/>
      <c r="AT1407" s="17"/>
      <c r="AU1407" s="17"/>
    </row>
    <row r="1408" spans="2:47" x14ac:dyDescent="0.3">
      <c r="B1408" s="6" t="s">
        <v>519</v>
      </c>
      <c r="C1408" s="17"/>
      <c r="D1408" s="17"/>
      <c r="E1408" s="17"/>
      <c r="F1408" s="17"/>
      <c r="G1408" s="17"/>
      <c r="H1408" s="17"/>
      <c r="I1408" s="17"/>
      <c r="J1408" s="17"/>
      <c r="K1408" s="17"/>
      <c r="L1408" s="17"/>
      <c r="M1408" s="17"/>
      <c r="N1408" s="17"/>
      <c r="O1408" s="17"/>
      <c r="P1408" s="17"/>
      <c r="Q1408" s="17"/>
      <c r="R1408" s="17"/>
      <c r="S1408" s="17"/>
      <c r="T1408" s="17"/>
      <c r="U1408" s="17"/>
      <c r="V1408" s="17"/>
      <c r="W1408" s="17"/>
      <c r="X1408" s="17"/>
      <c r="Y1408" s="17"/>
      <c r="Z1408" s="17"/>
      <c r="AA1408" s="17"/>
      <c r="AB1408" s="17"/>
      <c r="AC1408" s="17"/>
      <c r="AD1408" s="17"/>
      <c r="AE1408" s="17"/>
      <c r="AF1408" s="17"/>
      <c r="AG1408" s="17"/>
      <c r="AH1408" s="17"/>
      <c r="AI1408" s="17"/>
      <c r="AJ1408" s="17"/>
      <c r="AK1408" s="17"/>
      <c r="AL1408" s="17"/>
      <c r="AM1408" s="17"/>
      <c r="AN1408" s="17"/>
      <c r="AO1408" s="17"/>
      <c r="AP1408" s="17"/>
      <c r="AQ1408" s="17"/>
      <c r="AR1408" s="17"/>
      <c r="AS1408" s="17"/>
      <c r="AT1408" s="17"/>
      <c r="AU1408" s="17"/>
    </row>
    <row r="1409" spans="2:47" x14ac:dyDescent="0.3">
      <c r="B1409" s="24" t="s">
        <v>71</v>
      </c>
      <c r="C1409" s="17"/>
      <c r="D1409" s="17"/>
      <c r="E1409" s="17"/>
      <c r="F1409" s="17"/>
      <c r="G1409" s="17"/>
      <c r="H1409" s="17"/>
      <c r="I1409" s="17"/>
      <c r="J1409" s="17"/>
      <c r="K1409" s="17"/>
      <c r="L1409" s="17"/>
      <c r="M1409" s="17"/>
      <c r="N1409" s="17"/>
      <c r="O1409" s="17"/>
      <c r="P1409" s="17"/>
      <c r="Q1409" s="17"/>
      <c r="R1409" s="17"/>
      <c r="S1409" s="17"/>
      <c r="T1409" s="17"/>
      <c r="U1409" s="17"/>
      <c r="V1409" s="17"/>
      <c r="W1409" s="17"/>
      <c r="X1409" s="17"/>
      <c r="Y1409" s="17"/>
      <c r="Z1409" s="17"/>
      <c r="AA1409" s="17"/>
      <c r="AB1409" s="17"/>
      <c r="AC1409" s="17"/>
      <c r="AD1409" s="17"/>
      <c r="AE1409" s="17"/>
      <c r="AF1409" s="17"/>
      <c r="AG1409" s="17"/>
      <c r="AH1409" s="17"/>
      <c r="AI1409" s="17"/>
      <c r="AJ1409" s="17"/>
      <c r="AK1409" s="17"/>
      <c r="AL1409" s="17"/>
      <c r="AM1409" s="17"/>
      <c r="AN1409" s="17"/>
      <c r="AO1409" s="17"/>
      <c r="AP1409" s="17"/>
      <c r="AQ1409" s="17"/>
      <c r="AR1409" s="17"/>
      <c r="AS1409" s="17"/>
      <c r="AT1409" s="17"/>
      <c r="AU1409" s="17"/>
    </row>
    <row r="1410" spans="2:47" x14ac:dyDescent="0.3">
      <c r="B1410" t="s">
        <v>432</v>
      </c>
      <c r="C1410" s="17">
        <v>7.7033619810168194E-2</v>
      </c>
      <c r="D1410" s="17">
        <v>9.3365014069253502E-2</v>
      </c>
      <c r="E1410" s="17">
        <v>5.9694538116858799E-2</v>
      </c>
      <c r="F1410" s="17"/>
      <c r="G1410" s="17">
        <v>4.8238928489133297E-2</v>
      </c>
      <c r="H1410" s="17">
        <v>6.84620947559966E-2</v>
      </c>
      <c r="I1410" s="17">
        <v>7.8185588566893505E-2</v>
      </c>
      <c r="J1410" s="17">
        <v>8.4129790548787803E-2</v>
      </c>
      <c r="K1410" s="17">
        <v>0.108211491887635</v>
      </c>
      <c r="L1410" s="17">
        <v>7.5491190114399295E-2</v>
      </c>
      <c r="M1410" s="17"/>
      <c r="N1410" s="17">
        <v>7.4573974519038397E-2</v>
      </c>
      <c r="O1410" s="17">
        <v>6.3131066903907102E-2</v>
      </c>
      <c r="P1410" s="17">
        <v>8.1966266744924507E-2</v>
      </c>
      <c r="Q1410" s="17">
        <v>8.7734271644056699E-2</v>
      </c>
      <c r="R1410" s="17"/>
      <c r="S1410" s="17">
        <v>6.0953636868056799E-2</v>
      </c>
      <c r="T1410" s="17">
        <v>5.7142788693760903E-2</v>
      </c>
      <c r="U1410" s="17">
        <v>7.5902200814111906E-2</v>
      </c>
      <c r="V1410" s="17">
        <v>6.5813863086465904E-2</v>
      </c>
      <c r="W1410" s="17">
        <v>7.5447328002871905E-2</v>
      </c>
      <c r="X1410" s="17">
        <v>6.9329144882817897E-2</v>
      </c>
      <c r="Y1410" s="17">
        <v>7.1809865726195105E-2</v>
      </c>
      <c r="Z1410" s="17">
        <v>9.1269678361365403E-2</v>
      </c>
      <c r="AA1410" s="17">
        <v>8.0740036050921393E-2</v>
      </c>
      <c r="AB1410" s="17">
        <v>0.11334795098639</v>
      </c>
      <c r="AC1410" s="17">
        <v>0.12648623307203899</v>
      </c>
      <c r="AD1410" s="17">
        <v>9.1834191223682901E-2</v>
      </c>
      <c r="AE1410" s="17"/>
      <c r="AF1410" s="17">
        <v>7.7934448520214694E-2</v>
      </c>
      <c r="AG1410" s="17">
        <v>7.6460888169153196E-2</v>
      </c>
      <c r="AH1410" s="17"/>
      <c r="AI1410" s="17">
        <v>8.47560150465448E-2</v>
      </c>
      <c r="AJ1410" s="17">
        <v>7.3178867999415198E-2</v>
      </c>
      <c r="AK1410" s="17"/>
      <c r="AL1410" s="17">
        <v>7.2419933129074604E-2</v>
      </c>
      <c r="AM1410" s="17">
        <v>7.8102017022986206E-2</v>
      </c>
      <c r="AN1410" s="17"/>
      <c r="AO1410" s="17">
        <v>7.9468045106832197E-2</v>
      </c>
      <c r="AP1410" s="17">
        <v>7.6821430430047299E-2</v>
      </c>
      <c r="AQ1410" s="17"/>
      <c r="AR1410" s="17">
        <v>6.7476703764889095E-2</v>
      </c>
      <c r="AS1410" s="17">
        <v>6.5193610513037903E-2</v>
      </c>
      <c r="AT1410" s="17">
        <v>7.7300335275871407E-2</v>
      </c>
      <c r="AU1410" s="17">
        <v>0.120890187431493</v>
      </c>
    </row>
    <row r="1411" spans="2:47" x14ac:dyDescent="0.3">
      <c r="B1411" t="s">
        <v>433</v>
      </c>
      <c r="C1411" s="17">
        <v>8.0538781846229202E-2</v>
      </c>
      <c r="D1411" s="17">
        <v>0.11015740739565499</v>
      </c>
      <c r="E1411" s="17">
        <v>5.1447426986526899E-2</v>
      </c>
      <c r="F1411" s="17"/>
      <c r="G1411" s="17">
        <v>8.7287533429455805E-2</v>
      </c>
      <c r="H1411" s="17">
        <v>6.8619437009979203E-2</v>
      </c>
      <c r="I1411" s="17">
        <v>8.0625108121938294E-2</v>
      </c>
      <c r="J1411" s="17">
        <v>8.2973074661762E-2</v>
      </c>
      <c r="K1411" s="17">
        <v>9.4899025827633099E-2</v>
      </c>
      <c r="L1411" s="17">
        <v>7.4097700721468901E-2</v>
      </c>
      <c r="M1411" s="17"/>
      <c r="N1411" s="17">
        <v>8.6088037310066395E-2</v>
      </c>
      <c r="O1411" s="17">
        <v>8.8988938907495194E-2</v>
      </c>
      <c r="P1411" s="17">
        <v>8.3426644870471106E-2</v>
      </c>
      <c r="Q1411" s="17">
        <v>6.4387046801433798E-2</v>
      </c>
      <c r="R1411" s="17"/>
      <c r="S1411" s="17">
        <v>7.9263917386811503E-2</v>
      </c>
      <c r="T1411" s="17">
        <v>7.8896031831967903E-2</v>
      </c>
      <c r="U1411" s="17">
        <v>6.6617008659330401E-2</v>
      </c>
      <c r="V1411" s="17">
        <v>0.106408022232809</v>
      </c>
      <c r="W1411" s="17">
        <v>5.3391631695518298E-2</v>
      </c>
      <c r="X1411" s="17">
        <v>7.9242499172555395E-2</v>
      </c>
      <c r="Y1411" s="17">
        <v>8.5129925781913404E-2</v>
      </c>
      <c r="Z1411" s="17">
        <v>8.1990755311984798E-2</v>
      </c>
      <c r="AA1411" s="17">
        <v>8.31218036785666E-2</v>
      </c>
      <c r="AB1411" s="17">
        <v>8.5514999704559405E-2</v>
      </c>
      <c r="AC1411" s="17">
        <v>7.0577783497298194E-2</v>
      </c>
      <c r="AD1411" s="17">
        <v>9.84168444568672E-2</v>
      </c>
      <c r="AE1411" s="17"/>
      <c r="AF1411" s="17">
        <v>8.2703402416186206E-2</v>
      </c>
      <c r="AG1411" s="17">
        <v>7.8314881484105398E-2</v>
      </c>
      <c r="AH1411" s="17"/>
      <c r="AI1411" s="17">
        <v>8.26240187352279E-2</v>
      </c>
      <c r="AJ1411" s="17">
        <v>7.9497903928474806E-2</v>
      </c>
      <c r="AK1411" s="17"/>
      <c r="AL1411" s="17">
        <v>8.7004218197720001E-2</v>
      </c>
      <c r="AM1411" s="17">
        <v>7.9041572639134305E-2</v>
      </c>
      <c r="AN1411" s="17"/>
      <c r="AO1411" s="17">
        <v>9.51581901521769E-2</v>
      </c>
      <c r="AP1411" s="17">
        <v>7.9264524964974797E-2</v>
      </c>
      <c r="AQ1411" s="17"/>
      <c r="AR1411" s="17">
        <v>6.50558131078839E-2</v>
      </c>
      <c r="AS1411" s="17">
        <v>0.106984049273498</v>
      </c>
      <c r="AT1411" s="17">
        <v>7.3804681526999094E-2</v>
      </c>
      <c r="AU1411" s="17">
        <v>8.7924320484797105E-2</v>
      </c>
    </row>
    <row r="1412" spans="2:47" x14ac:dyDescent="0.3">
      <c r="B1412" t="s">
        <v>434</v>
      </c>
      <c r="C1412" s="17">
        <v>0.250708887195492</v>
      </c>
      <c r="D1412" s="17">
        <v>0.27743201234203002</v>
      </c>
      <c r="E1412" s="17">
        <v>0.22562317841534299</v>
      </c>
      <c r="F1412" s="17"/>
      <c r="G1412" s="17">
        <v>0.22581776962119701</v>
      </c>
      <c r="H1412" s="17">
        <v>0.215487851894195</v>
      </c>
      <c r="I1412" s="17">
        <v>0.20724362066777299</v>
      </c>
      <c r="J1412" s="17">
        <v>0.25310226419299803</v>
      </c>
      <c r="K1412" s="17">
        <v>0.27216767570043698</v>
      </c>
      <c r="L1412" s="17">
        <v>0.31479716157257398</v>
      </c>
      <c r="M1412" s="17"/>
      <c r="N1412" s="17">
        <v>0.25118865258684597</v>
      </c>
      <c r="O1412" s="17">
        <v>0.23617689981257101</v>
      </c>
      <c r="P1412" s="17">
        <v>0.25209639149365198</v>
      </c>
      <c r="Q1412" s="17">
        <v>0.26427095585362798</v>
      </c>
      <c r="R1412" s="17"/>
      <c r="S1412" s="17">
        <v>0.228293124495933</v>
      </c>
      <c r="T1412" s="17">
        <v>0.26443133553293602</v>
      </c>
      <c r="U1412" s="17">
        <v>0.25283336308272403</v>
      </c>
      <c r="V1412" s="17">
        <v>0.23582883201963301</v>
      </c>
      <c r="W1412" s="17">
        <v>0.22838863973940901</v>
      </c>
      <c r="X1412" s="17">
        <v>0.26052955235685699</v>
      </c>
      <c r="Y1412" s="17">
        <v>0.25837844782896402</v>
      </c>
      <c r="Z1412" s="17">
        <v>0.237943449046261</v>
      </c>
      <c r="AA1412" s="17">
        <v>0.26275430252698101</v>
      </c>
      <c r="AB1412" s="17">
        <v>0.24915356992950299</v>
      </c>
      <c r="AC1412" s="17">
        <v>0.224479759458417</v>
      </c>
      <c r="AD1412" s="17">
        <v>0.35793706673393999</v>
      </c>
      <c r="AE1412" s="17"/>
      <c r="AF1412" s="17">
        <v>0.25238573812679199</v>
      </c>
      <c r="AG1412" s="17">
        <v>0.24707463483443401</v>
      </c>
      <c r="AH1412" s="17"/>
      <c r="AI1412" s="17">
        <v>0.24488543085651199</v>
      </c>
      <c r="AJ1412" s="17">
        <v>0.25361575458318802</v>
      </c>
      <c r="AK1412" s="17"/>
      <c r="AL1412" s="17">
        <v>0.23685816485938899</v>
      </c>
      <c r="AM1412" s="17">
        <v>0.25391631634321599</v>
      </c>
      <c r="AN1412" s="17"/>
      <c r="AO1412" s="17">
        <v>0.22450903933838401</v>
      </c>
      <c r="AP1412" s="17">
        <v>0.252992518360383</v>
      </c>
      <c r="AQ1412" s="17"/>
      <c r="AR1412" s="17">
        <v>0.183916582924113</v>
      </c>
      <c r="AS1412" s="17">
        <v>0.29923277804772802</v>
      </c>
      <c r="AT1412" s="17">
        <v>0.24189719406294799</v>
      </c>
      <c r="AU1412" s="17">
        <v>0.35332982577688599</v>
      </c>
    </row>
    <row r="1413" spans="2:47" x14ac:dyDescent="0.3">
      <c r="B1413" t="s">
        <v>435</v>
      </c>
      <c r="C1413" s="17">
        <v>0.332032014622895</v>
      </c>
      <c r="D1413" s="17">
        <v>0.31216283617357399</v>
      </c>
      <c r="E1413" s="17">
        <v>0.352656985733594</v>
      </c>
      <c r="F1413" s="17"/>
      <c r="G1413" s="17">
        <v>0.29792778355542898</v>
      </c>
      <c r="H1413" s="17">
        <v>0.36225890903123498</v>
      </c>
      <c r="I1413" s="17">
        <v>0.341643496632352</v>
      </c>
      <c r="J1413" s="17">
        <v>0.34662298662320001</v>
      </c>
      <c r="K1413" s="17">
        <v>0.30762243274540602</v>
      </c>
      <c r="L1413" s="17">
        <v>0.32675683785413301</v>
      </c>
      <c r="M1413" s="17"/>
      <c r="N1413" s="17">
        <v>0.34810432487961102</v>
      </c>
      <c r="O1413" s="17">
        <v>0.33506546065166798</v>
      </c>
      <c r="P1413" s="17">
        <v>0.31979299236777498</v>
      </c>
      <c r="Q1413" s="17">
        <v>0.32104923616561398</v>
      </c>
      <c r="R1413" s="17"/>
      <c r="S1413" s="17">
        <v>0.34564907457480198</v>
      </c>
      <c r="T1413" s="17">
        <v>0.34226895926939799</v>
      </c>
      <c r="U1413" s="17">
        <v>0.33827635057067801</v>
      </c>
      <c r="V1413" s="17">
        <v>0.32634850580087499</v>
      </c>
      <c r="W1413" s="17">
        <v>0.35269519638962799</v>
      </c>
      <c r="X1413" s="17">
        <v>0.32046128670343399</v>
      </c>
      <c r="Y1413" s="17">
        <v>0.297743591612042</v>
      </c>
      <c r="Z1413" s="17">
        <v>0.35613251244453498</v>
      </c>
      <c r="AA1413" s="17">
        <v>0.33632784013188599</v>
      </c>
      <c r="AB1413" s="17">
        <v>0.30171936843765101</v>
      </c>
      <c r="AC1413" s="17">
        <v>0.35576701864982702</v>
      </c>
      <c r="AD1413" s="17">
        <v>0.30604984851911698</v>
      </c>
      <c r="AE1413" s="17"/>
      <c r="AF1413" s="17">
        <v>0.347614550547102</v>
      </c>
      <c r="AG1413" s="17">
        <v>0.31231719566337401</v>
      </c>
      <c r="AH1413" s="17"/>
      <c r="AI1413" s="17">
        <v>0.33416375750428301</v>
      </c>
      <c r="AJ1413" s="17">
        <v>0.33096792252704199</v>
      </c>
      <c r="AK1413" s="17"/>
      <c r="AL1413" s="17">
        <v>0.33382012327219501</v>
      </c>
      <c r="AM1413" s="17">
        <v>0.33161794005971501</v>
      </c>
      <c r="AN1413" s="17"/>
      <c r="AO1413" s="17">
        <v>0.33167038259351</v>
      </c>
      <c r="AP1413" s="17">
        <v>0.33206353519419901</v>
      </c>
      <c r="AQ1413" s="17"/>
      <c r="AR1413" s="17">
        <v>0.34656457568284699</v>
      </c>
      <c r="AS1413" s="17">
        <v>0.33606889922778599</v>
      </c>
      <c r="AT1413" s="17">
        <v>0.35942578685343302</v>
      </c>
      <c r="AU1413" s="17">
        <v>0.23147438031423601</v>
      </c>
    </row>
    <row r="1414" spans="2:47" x14ac:dyDescent="0.3">
      <c r="B1414" t="s">
        <v>436</v>
      </c>
      <c r="C1414" s="17">
        <v>0.208566380231862</v>
      </c>
      <c r="D1414" s="17">
        <v>0.167251914749032</v>
      </c>
      <c r="E1414" s="17">
        <v>0.248067216483565</v>
      </c>
      <c r="F1414" s="17"/>
      <c r="G1414" s="17">
        <v>0.30497187412911397</v>
      </c>
      <c r="H1414" s="17">
        <v>0.23984460665694499</v>
      </c>
      <c r="I1414" s="17">
        <v>0.24258323700934201</v>
      </c>
      <c r="J1414" s="17">
        <v>0.18012766500987901</v>
      </c>
      <c r="K1414" s="17">
        <v>0.15057679174810101</v>
      </c>
      <c r="L1414" s="17">
        <v>0.153596737590355</v>
      </c>
      <c r="M1414" s="17"/>
      <c r="N1414" s="17">
        <v>0.209691194931415</v>
      </c>
      <c r="O1414" s="17">
        <v>0.216280473194851</v>
      </c>
      <c r="P1414" s="17">
        <v>0.20750201631981299</v>
      </c>
      <c r="Q1414" s="17">
        <v>0.20147142249452701</v>
      </c>
      <c r="R1414" s="17"/>
      <c r="S1414" s="17">
        <v>0.250850596034841</v>
      </c>
      <c r="T1414" s="17">
        <v>0.201658777077624</v>
      </c>
      <c r="U1414" s="17">
        <v>0.19715402039145599</v>
      </c>
      <c r="V1414" s="17">
        <v>0.21357231140411301</v>
      </c>
      <c r="W1414" s="17">
        <v>0.23080793507252101</v>
      </c>
      <c r="X1414" s="17">
        <v>0.20033326762725301</v>
      </c>
      <c r="Y1414" s="17">
        <v>0.22788317600118699</v>
      </c>
      <c r="Z1414" s="17">
        <v>0.21296284836806301</v>
      </c>
      <c r="AA1414" s="17">
        <v>0.184967359066773</v>
      </c>
      <c r="AB1414" s="17">
        <v>0.19985121192848801</v>
      </c>
      <c r="AC1414" s="17">
        <v>0.18665521155812601</v>
      </c>
      <c r="AD1414" s="17">
        <v>0.12135594348482701</v>
      </c>
      <c r="AE1414" s="17"/>
      <c r="AF1414" s="17">
        <v>0.19195750545288201</v>
      </c>
      <c r="AG1414" s="17">
        <v>0.23155257119748299</v>
      </c>
      <c r="AH1414" s="17"/>
      <c r="AI1414" s="17">
        <v>0.212319609881754</v>
      </c>
      <c r="AJ1414" s="17">
        <v>0.206692898190831</v>
      </c>
      <c r="AK1414" s="17"/>
      <c r="AL1414" s="17">
        <v>0.23113550787103501</v>
      </c>
      <c r="AM1414" s="17">
        <v>0.203340019030474</v>
      </c>
      <c r="AN1414" s="17"/>
      <c r="AO1414" s="17">
        <v>0.237648464299231</v>
      </c>
      <c r="AP1414" s="17">
        <v>0.20603152759155399</v>
      </c>
      <c r="AQ1414" s="17"/>
      <c r="AR1414" s="17">
        <v>0.298455252343793</v>
      </c>
      <c r="AS1414" s="17">
        <v>0.161775638691179</v>
      </c>
      <c r="AT1414" s="17">
        <v>0.185801388610526</v>
      </c>
      <c r="AU1414" s="17">
        <v>0.110718496164085</v>
      </c>
    </row>
    <row r="1415" spans="2:47" x14ac:dyDescent="0.3">
      <c r="B1415" t="s">
        <v>155</v>
      </c>
      <c r="C1415" s="17">
        <v>5.1120316293353799E-2</v>
      </c>
      <c r="D1415" s="17">
        <v>3.9630815270454797E-2</v>
      </c>
      <c r="E1415" s="17">
        <v>6.2510654264112106E-2</v>
      </c>
      <c r="F1415" s="17"/>
      <c r="G1415" s="17">
        <v>3.5756110775670202E-2</v>
      </c>
      <c r="H1415" s="17">
        <v>4.5327100651648702E-2</v>
      </c>
      <c r="I1415" s="17">
        <v>4.9718949001701401E-2</v>
      </c>
      <c r="J1415" s="17">
        <v>5.3044218963371803E-2</v>
      </c>
      <c r="K1415" s="17">
        <v>6.6522582090788096E-2</v>
      </c>
      <c r="L1415" s="17">
        <v>5.5260372147069997E-2</v>
      </c>
      <c r="M1415" s="17"/>
      <c r="N1415" s="17">
        <v>3.0353815773023901E-2</v>
      </c>
      <c r="O1415" s="17">
        <v>6.0357160529507098E-2</v>
      </c>
      <c r="P1415" s="17">
        <v>5.52156882033654E-2</v>
      </c>
      <c r="Q1415" s="17">
        <v>6.1087067040739698E-2</v>
      </c>
      <c r="R1415" s="17"/>
      <c r="S1415" s="17">
        <v>3.4989650639555399E-2</v>
      </c>
      <c r="T1415" s="17">
        <v>5.5602107594312902E-2</v>
      </c>
      <c r="U1415" s="17">
        <v>6.9217056481699596E-2</v>
      </c>
      <c r="V1415" s="17">
        <v>5.2028465456104497E-2</v>
      </c>
      <c r="W1415" s="17">
        <v>5.92692691000518E-2</v>
      </c>
      <c r="X1415" s="17">
        <v>7.0104249257082904E-2</v>
      </c>
      <c r="Y1415" s="17">
        <v>5.9054993049699002E-2</v>
      </c>
      <c r="Z1415" s="17">
        <v>1.9700756467791399E-2</v>
      </c>
      <c r="AA1415" s="17">
        <v>5.2088658544871498E-2</v>
      </c>
      <c r="AB1415" s="17">
        <v>5.0412899013408799E-2</v>
      </c>
      <c r="AC1415" s="17">
        <v>3.6033993764291797E-2</v>
      </c>
      <c r="AD1415" s="17">
        <v>2.44061055815658E-2</v>
      </c>
      <c r="AE1415" s="17"/>
      <c r="AF1415" s="17">
        <v>4.7404354936822102E-2</v>
      </c>
      <c r="AG1415" s="17">
        <v>5.427982865145E-2</v>
      </c>
      <c r="AH1415" s="17"/>
      <c r="AI1415" s="17">
        <v>4.1251167975678502E-2</v>
      </c>
      <c r="AJ1415" s="17">
        <v>5.60466527710499E-2</v>
      </c>
      <c r="AK1415" s="17"/>
      <c r="AL1415" s="17">
        <v>3.8762052670586002E-2</v>
      </c>
      <c r="AM1415" s="17">
        <v>5.3982134904474899E-2</v>
      </c>
      <c r="AN1415" s="17"/>
      <c r="AO1415" s="17">
        <v>3.1545878509867203E-2</v>
      </c>
      <c r="AP1415" s="17">
        <v>5.2826463458841198E-2</v>
      </c>
      <c r="AQ1415" s="17"/>
      <c r="AR1415" s="17">
        <v>3.8531072176473703E-2</v>
      </c>
      <c r="AS1415" s="17">
        <v>3.0745024246771099E-2</v>
      </c>
      <c r="AT1415" s="17">
        <v>6.17706136702217E-2</v>
      </c>
      <c r="AU1415" s="17">
        <v>9.5662789828503098E-2</v>
      </c>
    </row>
    <row r="1416" spans="2:47" x14ac:dyDescent="0.3">
      <c r="B1416" t="s">
        <v>437</v>
      </c>
      <c r="C1416" s="17">
        <v>0.15757240165639699</v>
      </c>
      <c r="D1416" s="17">
        <v>0.20352242146490901</v>
      </c>
      <c r="E1416" s="17">
        <v>0.111141965103386</v>
      </c>
      <c r="F1416" s="17"/>
      <c r="G1416" s="17">
        <v>0.135526461918589</v>
      </c>
      <c r="H1416" s="17">
        <v>0.13708153176597601</v>
      </c>
      <c r="I1416" s="17">
        <v>0.15881069668883199</v>
      </c>
      <c r="J1416" s="17">
        <v>0.16710286521055001</v>
      </c>
      <c r="K1416" s="17">
        <v>0.203110517715268</v>
      </c>
      <c r="L1416" s="17">
        <v>0.14958889083586799</v>
      </c>
      <c r="M1416" s="17"/>
      <c r="N1416" s="17">
        <v>0.160662011829105</v>
      </c>
      <c r="O1416" s="17">
        <v>0.152120005811402</v>
      </c>
      <c r="P1416" s="17">
        <v>0.16539291161539599</v>
      </c>
      <c r="Q1416" s="17">
        <v>0.15212131844549001</v>
      </c>
      <c r="R1416" s="17"/>
      <c r="S1416" s="17">
        <v>0.14021755425486801</v>
      </c>
      <c r="T1416" s="17">
        <v>0.13603882052572899</v>
      </c>
      <c r="U1416" s="17">
        <v>0.14251920947344199</v>
      </c>
      <c r="V1416" s="17">
        <v>0.17222188531927499</v>
      </c>
      <c r="W1416" s="17">
        <v>0.12883895969838999</v>
      </c>
      <c r="X1416" s="17">
        <v>0.14857164405537299</v>
      </c>
      <c r="Y1416" s="17">
        <v>0.156939791508108</v>
      </c>
      <c r="Z1416" s="17">
        <v>0.17326043367335001</v>
      </c>
      <c r="AA1416" s="17">
        <v>0.16386183972948801</v>
      </c>
      <c r="AB1416" s="17">
        <v>0.198862950690949</v>
      </c>
      <c r="AC1416" s="17">
        <v>0.197064016569338</v>
      </c>
      <c r="AD1416" s="17">
        <v>0.19025103568054999</v>
      </c>
      <c r="AE1416" s="17"/>
      <c r="AF1416" s="17">
        <v>0.16063785093640101</v>
      </c>
      <c r="AG1416" s="17">
        <v>0.15477576965325901</v>
      </c>
      <c r="AH1416" s="17"/>
      <c r="AI1416" s="17">
        <v>0.16738003378177299</v>
      </c>
      <c r="AJ1416" s="17">
        <v>0.15267677192789</v>
      </c>
      <c r="AK1416" s="17"/>
      <c r="AL1416" s="17">
        <v>0.15942415132679499</v>
      </c>
      <c r="AM1416" s="17">
        <v>0.15714358966212</v>
      </c>
      <c r="AN1416" s="17"/>
      <c r="AO1416" s="17">
        <v>0.174626235259009</v>
      </c>
      <c r="AP1416" s="17">
        <v>0.15608595539502201</v>
      </c>
      <c r="AQ1416" s="17"/>
      <c r="AR1416" s="17">
        <v>0.13253251687277301</v>
      </c>
      <c r="AS1416" s="17">
        <v>0.17217765978653601</v>
      </c>
      <c r="AT1416" s="17">
        <v>0.15110501680287</v>
      </c>
      <c r="AU1416" s="17">
        <v>0.20881450791629</v>
      </c>
    </row>
    <row r="1417" spans="2:47" x14ac:dyDescent="0.3">
      <c r="B1417" t="s">
        <v>438</v>
      </c>
      <c r="C1417" s="17">
        <v>0.54059839485475703</v>
      </c>
      <c r="D1417" s="17">
        <v>0.47941475092260599</v>
      </c>
      <c r="E1417" s="17">
        <v>0.60072420221715905</v>
      </c>
      <c r="F1417" s="17"/>
      <c r="G1417" s="17">
        <v>0.60289965768454301</v>
      </c>
      <c r="H1417" s="17">
        <v>0.60210351568817999</v>
      </c>
      <c r="I1417" s="17">
        <v>0.58422673364169397</v>
      </c>
      <c r="J1417" s="17">
        <v>0.52675065163307999</v>
      </c>
      <c r="K1417" s="17">
        <v>0.45819922449350697</v>
      </c>
      <c r="L1417" s="17">
        <v>0.48035357544448798</v>
      </c>
      <c r="M1417" s="17"/>
      <c r="N1417" s="17">
        <v>0.55779551981102604</v>
      </c>
      <c r="O1417" s="17">
        <v>0.55134593384651998</v>
      </c>
      <c r="P1417" s="17">
        <v>0.52729500868758705</v>
      </c>
      <c r="Q1417" s="17">
        <v>0.52252065866014197</v>
      </c>
      <c r="R1417" s="17"/>
      <c r="S1417" s="17">
        <v>0.59649967060964304</v>
      </c>
      <c r="T1417" s="17">
        <v>0.54392773634702296</v>
      </c>
      <c r="U1417" s="17">
        <v>0.53543037096213397</v>
      </c>
      <c r="V1417" s="17">
        <v>0.53992081720498797</v>
      </c>
      <c r="W1417" s="17">
        <v>0.58350313146214905</v>
      </c>
      <c r="X1417" s="17">
        <v>0.520794554330687</v>
      </c>
      <c r="Y1417" s="17">
        <v>0.52562676761322802</v>
      </c>
      <c r="Z1417" s="17">
        <v>0.56909536081259804</v>
      </c>
      <c r="AA1417" s="17">
        <v>0.52129519919865897</v>
      </c>
      <c r="AB1417" s="17">
        <v>0.501570580366139</v>
      </c>
      <c r="AC1417" s="17">
        <v>0.54242223020795299</v>
      </c>
      <c r="AD1417" s="17">
        <v>0.42740579200394402</v>
      </c>
      <c r="AE1417" s="17"/>
      <c r="AF1417" s="17">
        <v>0.53957205599998503</v>
      </c>
      <c r="AG1417" s="17">
        <v>0.54386976686085797</v>
      </c>
      <c r="AH1417" s="17"/>
      <c r="AI1417" s="17">
        <v>0.54648336738603698</v>
      </c>
      <c r="AJ1417" s="17">
        <v>0.53766082071787202</v>
      </c>
      <c r="AK1417" s="17"/>
      <c r="AL1417" s="17">
        <v>0.56495563114323</v>
      </c>
      <c r="AM1417" s="17">
        <v>0.53495795909018895</v>
      </c>
      <c r="AN1417" s="17"/>
      <c r="AO1417" s="17">
        <v>0.56931884689274004</v>
      </c>
      <c r="AP1417" s="17">
        <v>0.53809506278575303</v>
      </c>
      <c r="AQ1417" s="17"/>
      <c r="AR1417" s="17">
        <v>0.64501982802664004</v>
      </c>
      <c r="AS1417" s="17">
        <v>0.49784453791896499</v>
      </c>
      <c r="AT1417" s="17">
        <v>0.54522717546395905</v>
      </c>
      <c r="AU1417" s="17">
        <v>0.34219287647831997</v>
      </c>
    </row>
    <row r="1418" spans="2:47" x14ac:dyDescent="0.3">
      <c r="B1418" t="s">
        <v>439</v>
      </c>
      <c r="C1418" s="17">
        <v>0.38302599319836</v>
      </c>
      <c r="D1418" s="17">
        <v>0.27589232945769698</v>
      </c>
      <c r="E1418" s="17">
        <v>0.48958223711377302</v>
      </c>
      <c r="F1418" s="17"/>
      <c r="G1418" s="17">
        <v>0.46737319576595399</v>
      </c>
      <c r="H1418" s="17">
        <v>0.46502198392220401</v>
      </c>
      <c r="I1418" s="17">
        <v>0.42541603695286201</v>
      </c>
      <c r="J1418" s="17">
        <v>0.35964778642252998</v>
      </c>
      <c r="K1418" s="17">
        <v>0.25508870677823903</v>
      </c>
      <c r="L1418" s="17">
        <v>0.33076468460862002</v>
      </c>
      <c r="M1418" s="17"/>
      <c r="N1418" s="17">
        <v>0.39713350798192099</v>
      </c>
      <c r="O1418" s="17">
        <v>0.39922592803511697</v>
      </c>
      <c r="P1418" s="17">
        <v>0.36190209707219201</v>
      </c>
      <c r="Q1418" s="17">
        <v>0.37039934021465099</v>
      </c>
      <c r="R1418" s="17"/>
      <c r="S1418" s="17">
        <v>0.456282116354775</v>
      </c>
      <c r="T1418" s="17">
        <v>0.407888915821294</v>
      </c>
      <c r="U1418" s="17">
        <v>0.39291116148869198</v>
      </c>
      <c r="V1418" s="17">
        <v>0.36769893188571301</v>
      </c>
      <c r="W1418" s="17">
        <v>0.45466417176375901</v>
      </c>
      <c r="X1418" s="17">
        <v>0.37222291027531401</v>
      </c>
      <c r="Y1418" s="17">
        <v>0.36868697610512002</v>
      </c>
      <c r="Z1418" s="17">
        <v>0.39583492713924801</v>
      </c>
      <c r="AA1418" s="17">
        <v>0.35743335946917099</v>
      </c>
      <c r="AB1418" s="17">
        <v>0.30270762967518999</v>
      </c>
      <c r="AC1418" s="17">
        <v>0.34535821363861602</v>
      </c>
      <c r="AD1418" s="17">
        <v>0.237154756323394</v>
      </c>
      <c r="AE1418" s="17"/>
      <c r="AF1418" s="17">
        <v>0.378934205063584</v>
      </c>
      <c r="AG1418" s="17">
        <v>0.38909399720759902</v>
      </c>
      <c r="AH1418" s="17"/>
      <c r="AI1418" s="17">
        <v>0.37910333360426401</v>
      </c>
      <c r="AJ1418" s="17">
        <v>0.38498404878998199</v>
      </c>
      <c r="AK1418" s="17"/>
      <c r="AL1418" s="17">
        <v>0.405531479816436</v>
      </c>
      <c r="AM1418" s="17">
        <v>0.37781436942806801</v>
      </c>
      <c r="AN1418" s="17"/>
      <c r="AO1418" s="17">
        <v>0.39469261163373098</v>
      </c>
      <c r="AP1418" s="17">
        <v>0.38200910739073102</v>
      </c>
      <c r="AQ1418" s="17"/>
      <c r="AR1418" s="17">
        <v>0.51248731115386703</v>
      </c>
      <c r="AS1418" s="17">
        <v>0.32566687813242901</v>
      </c>
      <c r="AT1418" s="17">
        <v>0.39412215866108902</v>
      </c>
      <c r="AU1418" s="17">
        <v>0.13337836856203</v>
      </c>
    </row>
    <row r="1419" spans="2:47" x14ac:dyDescent="0.3">
      <c r="C1419" s="17"/>
      <c r="D1419" s="17"/>
      <c r="E1419" s="17"/>
      <c r="F1419" s="17"/>
      <c r="G1419" s="17"/>
      <c r="H1419" s="17"/>
      <c r="I1419" s="17"/>
      <c r="J1419" s="17"/>
      <c r="K1419" s="17"/>
      <c r="L1419" s="17"/>
      <c r="M1419" s="17"/>
      <c r="N1419" s="17"/>
      <c r="O1419" s="17"/>
      <c r="P1419" s="17"/>
      <c r="Q1419" s="17"/>
      <c r="R1419" s="17"/>
      <c r="S1419" s="17"/>
      <c r="T1419" s="17"/>
      <c r="U1419" s="17"/>
      <c r="V1419" s="17"/>
      <c r="W1419" s="17"/>
      <c r="X1419" s="17"/>
      <c r="Y1419" s="17"/>
      <c r="Z1419" s="17"/>
      <c r="AA1419" s="17"/>
      <c r="AB1419" s="17"/>
      <c r="AC1419" s="17"/>
      <c r="AD1419" s="17"/>
      <c r="AE1419" s="17"/>
      <c r="AF1419" s="17"/>
      <c r="AG1419" s="17"/>
      <c r="AH1419" s="17"/>
      <c r="AI1419" s="17"/>
      <c r="AJ1419" s="17"/>
      <c r="AK1419" s="17"/>
      <c r="AL1419" s="17"/>
      <c r="AM1419" s="17"/>
      <c r="AN1419" s="17"/>
      <c r="AO1419" s="17"/>
      <c r="AP1419" s="17"/>
      <c r="AQ1419" s="17"/>
      <c r="AR1419" s="17"/>
      <c r="AS1419" s="17"/>
      <c r="AT1419" s="17"/>
      <c r="AU1419" s="17"/>
    </row>
    <row r="1420" spans="2:47" x14ac:dyDescent="0.3">
      <c r="B1420" s="6" t="s">
        <v>520</v>
      </c>
      <c r="C1420" s="17"/>
      <c r="D1420" s="17"/>
      <c r="E1420" s="17"/>
      <c r="F1420" s="17"/>
      <c r="G1420" s="17"/>
      <c r="H1420" s="17"/>
      <c r="I1420" s="17"/>
      <c r="J1420" s="17"/>
      <c r="K1420" s="17"/>
      <c r="L1420" s="17"/>
      <c r="M1420" s="17"/>
      <c r="N1420" s="17"/>
      <c r="O1420" s="17"/>
      <c r="P1420" s="17"/>
      <c r="Q1420" s="17"/>
      <c r="R1420" s="17"/>
      <c r="S1420" s="17"/>
      <c r="T1420" s="17"/>
      <c r="U1420" s="17"/>
      <c r="V1420" s="17"/>
      <c r="W1420" s="17"/>
      <c r="X1420" s="17"/>
      <c r="Y1420" s="17"/>
      <c r="Z1420" s="17"/>
      <c r="AA1420" s="17"/>
      <c r="AB1420" s="17"/>
      <c r="AC1420" s="17"/>
      <c r="AD1420" s="17"/>
      <c r="AE1420" s="17"/>
      <c r="AF1420" s="17"/>
      <c r="AG1420" s="17"/>
      <c r="AH1420" s="17"/>
      <c r="AI1420" s="17"/>
      <c r="AJ1420" s="17"/>
      <c r="AK1420" s="17"/>
      <c r="AL1420" s="17"/>
      <c r="AM1420" s="17"/>
      <c r="AN1420" s="17"/>
      <c r="AO1420" s="17"/>
      <c r="AP1420" s="17"/>
      <c r="AQ1420" s="17"/>
      <c r="AR1420" s="17"/>
      <c r="AS1420" s="17"/>
      <c r="AT1420" s="17"/>
      <c r="AU1420" s="17"/>
    </row>
    <row r="1421" spans="2:47" x14ac:dyDescent="0.3">
      <c r="B1421" s="24" t="s">
        <v>71</v>
      </c>
      <c r="C1421" s="17"/>
      <c r="D1421" s="17"/>
      <c r="E1421" s="17"/>
      <c r="F1421" s="17"/>
      <c r="G1421" s="17"/>
      <c r="H1421" s="17"/>
      <c r="I1421" s="17"/>
      <c r="J1421" s="17"/>
      <c r="K1421" s="17"/>
      <c r="L1421" s="17"/>
      <c r="M1421" s="17"/>
      <c r="N1421" s="17"/>
      <c r="O1421" s="17"/>
      <c r="P1421" s="17"/>
      <c r="Q1421" s="17"/>
      <c r="R1421" s="17"/>
      <c r="S1421" s="17"/>
      <c r="T1421" s="17"/>
      <c r="U1421" s="17"/>
      <c r="V1421" s="17"/>
      <c r="W1421" s="17"/>
      <c r="X1421" s="17"/>
      <c r="Y1421" s="17"/>
      <c r="Z1421" s="17"/>
      <c r="AA1421" s="17"/>
      <c r="AB1421" s="17"/>
      <c r="AC1421" s="17"/>
      <c r="AD1421" s="17"/>
      <c r="AE1421" s="17"/>
      <c r="AF1421" s="17"/>
      <c r="AG1421" s="17"/>
      <c r="AH1421" s="17"/>
      <c r="AI1421" s="17"/>
      <c r="AJ1421" s="17"/>
      <c r="AK1421" s="17"/>
      <c r="AL1421" s="17"/>
      <c r="AM1421" s="17"/>
      <c r="AN1421" s="17"/>
      <c r="AO1421" s="17"/>
      <c r="AP1421" s="17"/>
      <c r="AQ1421" s="17"/>
      <c r="AR1421" s="17"/>
      <c r="AS1421" s="17"/>
      <c r="AT1421" s="17"/>
      <c r="AU1421" s="17"/>
    </row>
    <row r="1422" spans="2:47" x14ac:dyDescent="0.3">
      <c r="B1422" t="s">
        <v>432</v>
      </c>
      <c r="C1422" s="17">
        <v>4.8059833256596997E-2</v>
      </c>
      <c r="D1422" s="17">
        <v>5.2023902666802298E-2</v>
      </c>
      <c r="E1422" s="17">
        <v>4.3919186847929399E-2</v>
      </c>
      <c r="F1422" s="17"/>
      <c r="G1422" s="17">
        <v>3.2420654241570798E-2</v>
      </c>
      <c r="H1422" s="17">
        <v>4.3483314289274697E-2</v>
      </c>
      <c r="I1422" s="17">
        <v>4.7209373192240001E-2</v>
      </c>
      <c r="J1422" s="17">
        <v>5.4158424016805498E-2</v>
      </c>
      <c r="K1422" s="17">
        <v>5.6485868495659099E-2</v>
      </c>
      <c r="L1422" s="17">
        <v>5.2232077957526601E-2</v>
      </c>
      <c r="M1422" s="17"/>
      <c r="N1422" s="17">
        <v>3.8377347298681197E-2</v>
      </c>
      <c r="O1422" s="17">
        <v>4.0056756740535597E-2</v>
      </c>
      <c r="P1422" s="17">
        <v>5.2642396361909302E-2</v>
      </c>
      <c r="Q1422" s="17">
        <v>6.2243524910703299E-2</v>
      </c>
      <c r="R1422" s="17"/>
      <c r="S1422" s="17">
        <v>3.5425181329570302E-2</v>
      </c>
      <c r="T1422" s="17">
        <v>4.3142405910346598E-2</v>
      </c>
      <c r="U1422" s="17">
        <v>5.7824667107585E-2</v>
      </c>
      <c r="V1422" s="17">
        <v>5.0312021955825501E-2</v>
      </c>
      <c r="W1422" s="17">
        <v>3.4535110116396997E-2</v>
      </c>
      <c r="X1422" s="17">
        <v>3.1747522636680403E-2</v>
      </c>
      <c r="Y1422" s="17">
        <v>4.4161102758797997E-2</v>
      </c>
      <c r="Z1422" s="17">
        <v>5.4807072857771102E-2</v>
      </c>
      <c r="AA1422" s="17">
        <v>5.8695094063232901E-2</v>
      </c>
      <c r="AB1422" s="17">
        <v>7.0199975901443806E-2</v>
      </c>
      <c r="AC1422" s="17">
        <v>5.2728963952073403E-2</v>
      </c>
      <c r="AD1422" s="17">
        <v>6.4243924818832204E-2</v>
      </c>
      <c r="AE1422" s="17"/>
      <c r="AF1422" s="17">
        <v>4.7268662877537899E-2</v>
      </c>
      <c r="AG1422" s="17">
        <v>4.9500897842193602E-2</v>
      </c>
      <c r="AH1422" s="17"/>
      <c r="AI1422" s="17">
        <v>4.9579241763673398E-2</v>
      </c>
      <c r="AJ1422" s="17">
        <v>4.7301397238412202E-2</v>
      </c>
      <c r="AK1422" s="17"/>
      <c r="AL1422" s="17">
        <v>5.1484949716733099E-2</v>
      </c>
      <c r="AM1422" s="17">
        <v>4.7266674740960801E-2</v>
      </c>
      <c r="AN1422" s="17"/>
      <c r="AO1422" s="17">
        <v>4.7588493039543399E-2</v>
      </c>
      <c r="AP1422" s="17">
        <v>4.8100916213062998E-2</v>
      </c>
      <c r="AQ1422" s="17"/>
      <c r="AR1422" s="17">
        <v>4.58701776233474E-2</v>
      </c>
      <c r="AS1422" s="17">
        <v>3.2730353265782101E-2</v>
      </c>
      <c r="AT1422" s="17">
        <v>4.47521701840701E-2</v>
      </c>
      <c r="AU1422" s="17">
        <v>8.6862019366082302E-2</v>
      </c>
    </row>
    <row r="1423" spans="2:47" x14ac:dyDescent="0.3">
      <c r="B1423" t="s">
        <v>433</v>
      </c>
      <c r="C1423" s="17">
        <v>5.17671354016691E-2</v>
      </c>
      <c r="D1423" s="17">
        <v>5.7650792430364799E-2</v>
      </c>
      <c r="E1423" s="17">
        <v>4.6230928519376401E-2</v>
      </c>
      <c r="F1423" s="17"/>
      <c r="G1423" s="17">
        <v>7.9096820665524994E-2</v>
      </c>
      <c r="H1423" s="17">
        <v>7.1505517294671903E-2</v>
      </c>
      <c r="I1423" s="17">
        <v>4.57639334798981E-2</v>
      </c>
      <c r="J1423" s="17">
        <v>3.8159759172274502E-2</v>
      </c>
      <c r="K1423" s="17">
        <v>5.4326628833234102E-2</v>
      </c>
      <c r="L1423" s="17">
        <v>3.1860021743541599E-2</v>
      </c>
      <c r="M1423" s="17"/>
      <c r="N1423" s="17">
        <v>5.7048223265289202E-2</v>
      </c>
      <c r="O1423" s="17">
        <v>4.2410865524604803E-2</v>
      </c>
      <c r="P1423" s="17">
        <v>5.8419168621922597E-2</v>
      </c>
      <c r="Q1423" s="17">
        <v>5.0689596893543E-2</v>
      </c>
      <c r="R1423" s="17"/>
      <c r="S1423" s="17">
        <v>5.7143949128115198E-2</v>
      </c>
      <c r="T1423" s="17">
        <v>4.1971235970196398E-2</v>
      </c>
      <c r="U1423" s="17">
        <v>6.5913261933170098E-2</v>
      </c>
      <c r="V1423" s="17">
        <v>5.7516595278178803E-2</v>
      </c>
      <c r="W1423" s="17">
        <v>4.9476624173261097E-2</v>
      </c>
      <c r="X1423" s="17">
        <v>3.3345262618432299E-2</v>
      </c>
      <c r="Y1423" s="17">
        <v>3.9299242168691698E-2</v>
      </c>
      <c r="Z1423" s="17">
        <v>7.7397588667095493E-2</v>
      </c>
      <c r="AA1423" s="17">
        <v>5.1304094858599797E-2</v>
      </c>
      <c r="AB1423" s="17">
        <v>5.0483471839284297E-2</v>
      </c>
      <c r="AC1423" s="17">
        <v>4.9765735533468601E-2</v>
      </c>
      <c r="AD1423" s="17">
        <v>8.2735070656936596E-2</v>
      </c>
      <c r="AE1423" s="17"/>
      <c r="AF1423" s="17">
        <v>4.4532723357341299E-2</v>
      </c>
      <c r="AG1423" s="17">
        <v>6.1801341318592197E-2</v>
      </c>
      <c r="AH1423" s="17"/>
      <c r="AI1423" s="17">
        <v>5.0326874550443497E-2</v>
      </c>
      <c r="AJ1423" s="17">
        <v>5.2486063655699203E-2</v>
      </c>
      <c r="AK1423" s="17"/>
      <c r="AL1423" s="17">
        <v>5.0441163314911303E-2</v>
      </c>
      <c r="AM1423" s="17">
        <v>5.2074192421291098E-2</v>
      </c>
      <c r="AN1423" s="17"/>
      <c r="AO1423" s="17">
        <v>6.1974287352054902E-2</v>
      </c>
      <c r="AP1423" s="17">
        <v>5.0877459613251699E-2</v>
      </c>
      <c r="AQ1423" s="17"/>
      <c r="AR1423" s="17">
        <v>4.1621621289615503E-2</v>
      </c>
      <c r="AS1423" s="17">
        <v>5.2578722008209698E-2</v>
      </c>
      <c r="AT1423" s="17">
        <v>5.5535445772186103E-2</v>
      </c>
      <c r="AU1423" s="17">
        <v>6.8012113405508404E-2</v>
      </c>
    </row>
    <row r="1424" spans="2:47" x14ac:dyDescent="0.3">
      <c r="B1424" t="s">
        <v>434</v>
      </c>
      <c r="C1424" s="17">
        <v>0.29516442526200298</v>
      </c>
      <c r="D1424" s="17">
        <v>0.29328517301429302</v>
      </c>
      <c r="E1424" s="17">
        <v>0.29642468716355602</v>
      </c>
      <c r="F1424" s="17"/>
      <c r="G1424" s="17">
        <v>0.26989984594351302</v>
      </c>
      <c r="H1424" s="17">
        <v>0.246445544234212</v>
      </c>
      <c r="I1424" s="17">
        <v>0.286483526467122</v>
      </c>
      <c r="J1424" s="17">
        <v>0.29994715230214802</v>
      </c>
      <c r="K1424" s="17">
        <v>0.32426778882388901</v>
      </c>
      <c r="L1424" s="17">
        <v>0.33512755822280998</v>
      </c>
      <c r="M1424" s="17"/>
      <c r="N1424" s="17">
        <v>0.24911885152726501</v>
      </c>
      <c r="O1424" s="17">
        <v>0.30867359811594203</v>
      </c>
      <c r="P1424" s="17">
        <v>0.31708705471280602</v>
      </c>
      <c r="Q1424" s="17">
        <v>0.30926466013179199</v>
      </c>
      <c r="R1424" s="17"/>
      <c r="S1424" s="17">
        <v>0.27382732882310401</v>
      </c>
      <c r="T1424" s="17">
        <v>0.31165921603220598</v>
      </c>
      <c r="U1424" s="17">
        <v>0.29040873519893101</v>
      </c>
      <c r="V1424" s="17">
        <v>0.29563752754073203</v>
      </c>
      <c r="W1424" s="17">
        <v>0.27712271452179299</v>
      </c>
      <c r="X1424" s="17">
        <v>0.29547287450556198</v>
      </c>
      <c r="Y1424" s="17">
        <v>0.29151238327378998</v>
      </c>
      <c r="Z1424" s="17">
        <v>0.28281275539563699</v>
      </c>
      <c r="AA1424" s="17">
        <v>0.31412958847859401</v>
      </c>
      <c r="AB1424" s="17">
        <v>0.30074109386339898</v>
      </c>
      <c r="AC1424" s="17">
        <v>0.29085351382109997</v>
      </c>
      <c r="AD1424" s="17">
        <v>0.32274822030768102</v>
      </c>
      <c r="AE1424" s="17"/>
      <c r="AF1424" s="17">
        <v>0.28668097286898298</v>
      </c>
      <c r="AG1424" s="17">
        <v>0.30493698659247997</v>
      </c>
      <c r="AH1424" s="17"/>
      <c r="AI1424" s="17">
        <v>0.26835179430920703</v>
      </c>
      <c r="AJ1424" s="17">
        <v>0.308548360498764</v>
      </c>
      <c r="AK1424" s="17"/>
      <c r="AL1424" s="17">
        <v>0.284272628260959</v>
      </c>
      <c r="AM1424" s="17">
        <v>0.29768665235778302</v>
      </c>
      <c r="AN1424" s="17"/>
      <c r="AO1424" s="17">
        <v>0.25315319706009498</v>
      </c>
      <c r="AP1424" s="17">
        <v>0.29882620797618098</v>
      </c>
      <c r="AQ1424" s="17"/>
      <c r="AR1424" s="17">
        <v>0.19455141492212799</v>
      </c>
      <c r="AS1424" s="17">
        <v>0.308194568549083</v>
      </c>
      <c r="AT1424" s="17">
        <v>0.33407895380316399</v>
      </c>
      <c r="AU1424" s="17">
        <v>0.44446639011350297</v>
      </c>
    </row>
    <row r="1425" spans="2:47" x14ac:dyDescent="0.3">
      <c r="B1425" t="s">
        <v>435</v>
      </c>
      <c r="C1425" s="17">
        <v>0.37402197605339799</v>
      </c>
      <c r="D1425" s="17">
        <v>0.37474051496175498</v>
      </c>
      <c r="E1425" s="17">
        <v>0.37435204051482801</v>
      </c>
      <c r="F1425" s="17"/>
      <c r="G1425" s="17">
        <v>0.33870389390747102</v>
      </c>
      <c r="H1425" s="17">
        <v>0.39666240948593401</v>
      </c>
      <c r="I1425" s="17">
        <v>0.37727262805224798</v>
      </c>
      <c r="J1425" s="17">
        <v>0.37673859826445599</v>
      </c>
      <c r="K1425" s="17">
        <v>0.37121391956552502</v>
      </c>
      <c r="L1425" s="17">
        <v>0.37604448464470402</v>
      </c>
      <c r="M1425" s="17"/>
      <c r="N1425" s="17">
        <v>0.43149706840679702</v>
      </c>
      <c r="O1425" s="17">
        <v>0.38181725616893702</v>
      </c>
      <c r="P1425" s="17">
        <v>0.34828898378344503</v>
      </c>
      <c r="Q1425" s="17">
        <v>0.32706668731277699</v>
      </c>
      <c r="R1425" s="17"/>
      <c r="S1425" s="17">
        <v>0.40366698298590997</v>
      </c>
      <c r="T1425" s="17">
        <v>0.40080141794479401</v>
      </c>
      <c r="U1425" s="17">
        <v>0.38435705855635</v>
      </c>
      <c r="V1425" s="17">
        <v>0.38124083883127702</v>
      </c>
      <c r="W1425" s="17">
        <v>0.36816861831560999</v>
      </c>
      <c r="X1425" s="17">
        <v>0.40377695202369601</v>
      </c>
      <c r="Y1425" s="17">
        <v>0.36426529409526398</v>
      </c>
      <c r="Z1425" s="17">
        <v>0.36147744885546201</v>
      </c>
      <c r="AA1425" s="17">
        <v>0.32452609440242902</v>
      </c>
      <c r="AB1425" s="17">
        <v>0.335037282827649</v>
      </c>
      <c r="AC1425" s="17">
        <v>0.35374762440482899</v>
      </c>
      <c r="AD1425" s="17">
        <v>0.36955315575728398</v>
      </c>
      <c r="AE1425" s="17"/>
      <c r="AF1425" s="17">
        <v>0.39900685963187899</v>
      </c>
      <c r="AG1425" s="17">
        <v>0.34339168312941498</v>
      </c>
      <c r="AH1425" s="17"/>
      <c r="AI1425" s="17">
        <v>0.39102954445297</v>
      </c>
      <c r="AJ1425" s="17">
        <v>0.365532387903864</v>
      </c>
      <c r="AK1425" s="17"/>
      <c r="AL1425" s="17">
        <v>0.377223400845076</v>
      </c>
      <c r="AM1425" s="17">
        <v>0.37328061809805801</v>
      </c>
      <c r="AN1425" s="17"/>
      <c r="AO1425" s="17">
        <v>0.37265139890835902</v>
      </c>
      <c r="AP1425" s="17">
        <v>0.37414143829987201</v>
      </c>
      <c r="AQ1425" s="17"/>
      <c r="AR1425" s="17">
        <v>0.42614546264066799</v>
      </c>
      <c r="AS1425" s="17">
        <v>0.415522315125541</v>
      </c>
      <c r="AT1425" s="17">
        <v>0.36098348986273499</v>
      </c>
      <c r="AU1425" s="17">
        <v>0.19871648406937101</v>
      </c>
    </row>
    <row r="1426" spans="2:47" x14ac:dyDescent="0.3">
      <c r="B1426" t="s">
        <v>436</v>
      </c>
      <c r="C1426" s="17">
        <v>0.15492324677531499</v>
      </c>
      <c r="D1426" s="17">
        <v>0.15966973917465899</v>
      </c>
      <c r="E1426" s="17">
        <v>0.149630194006727</v>
      </c>
      <c r="F1426" s="17"/>
      <c r="G1426" s="17">
        <v>0.21558915785906799</v>
      </c>
      <c r="H1426" s="17">
        <v>0.18569722305044001</v>
      </c>
      <c r="I1426" s="17">
        <v>0.169681015238451</v>
      </c>
      <c r="J1426" s="17">
        <v>0.15303344466250099</v>
      </c>
      <c r="K1426" s="17">
        <v>0.101238026505602</v>
      </c>
      <c r="L1426" s="17">
        <v>0.11527118994119399</v>
      </c>
      <c r="M1426" s="17"/>
      <c r="N1426" s="17">
        <v>0.17252663922785699</v>
      </c>
      <c r="O1426" s="17">
        <v>0.13861622141917401</v>
      </c>
      <c r="P1426" s="17">
        <v>0.148841455017207</v>
      </c>
      <c r="Q1426" s="17">
        <v>0.15863663429861899</v>
      </c>
      <c r="R1426" s="17"/>
      <c r="S1426" s="17">
        <v>0.181548034396392</v>
      </c>
      <c r="T1426" s="17">
        <v>0.12733884278501101</v>
      </c>
      <c r="U1426" s="17">
        <v>0.137147992002738</v>
      </c>
      <c r="V1426" s="17">
        <v>0.136490816986299</v>
      </c>
      <c r="W1426" s="17">
        <v>0.16814562720361401</v>
      </c>
      <c r="X1426" s="17">
        <v>0.14580597219456801</v>
      </c>
      <c r="Y1426" s="17">
        <v>0.15965324635275299</v>
      </c>
      <c r="Z1426" s="17">
        <v>0.174831000320918</v>
      </c>
      <c r="AA1426" s="17">
        <v>0.165663664167263</v>
      </c>
      <c r="AB1426" s="17">
        <v>0.16993771267118099</v>
      </c>
      <c r="AC1426" s="17">
        <v>0.15770163034800699</v>
      </c>
      <c r="AD1426" s="17">
        <v>0.121472277611937</v>
      </c>
      <c r="AE1426" s="17"/>
      <c r="AF1426" s="17">
        <v>0.15246949271382301</v>
      </c>
      <c r="AG1426" s="17">
        <v>0.15787913635890599</v>
      </c>
      <c r="AH1426" s="17"/>
      <c r="AI1426" s="17">
        <v>0.17982587817878201</v>
      </c>
      <c r="AJ1426" s="17">
        <v>0.14249271705535899</v>
      </c>
      <c r="AK1426" s="17"/>
      <c r="AL1426" s="17">
        <v>0.171625124142815</v>
      </c>
      <c r="AM1426" s="17">
        <v>0.15105557208006801</v>
      </c>
      <c r="AN1426" s="17"/>
      <c r="AO1426" s="17">
        <v>0.219348042396182</v>
      </c>
      <c r="AP1426" s="17">
        <v>0.149307852675548</v>
      </c>
      <c r="AQ1426" s="17"/>
      <c r="AR1426" s="17">
        <v>0.250467290899479</v>
      </c>
      <c r="AS1426" s="17">
        <v>0.12729471884156701</v>
      </c>
      <c r="AT1426" s="17">
        <v>0.105763376730416</v>
      </c>
      <c r="AU1426" s="17">
        <v>6.4856538993682294E-2</v>
      </c>
    </row>
    <row r="1427" spans="2:47" x14ac:dyDescent="0.3">
      <c r="B1427" t="s">
        <v>155</v>
      </c>
      <c r="C1427" s="17">
        <v>7.6063383251018399E-2</v>
      </c>
      <c r="D1427" s="17">
        <v>6.2629877752126195E-2</v>
      </c>
      <c r="E1427" s="17">
        <v>8.9442962947582999E-2</v>
      </c>
      <c r="F1427" s="17"/>
      <c r="G1427" s="17">
        <v>6.4289627382852294E-2</v>
      </c>
      <c r="H1427" s="17">
        <v>5.6205991645468099E-2</v>
      </c>
      <c r="I1427" s="17">
        <v>7.3589523570041004E-2</v>
      </c>
      <c r="J1427" s="17">
        <v>7.7962621581814703E-2</v>
      </c>
      <c r="K1427" s="17">
        <v>9.24677677760911E-2</v>
      </c>
      <c r="L1427" s="17">
        <v>8.9464667490223304E-2</v>
      </c>
      <c r="M1427" s="17"/>
      <c r="N1427" s="17">
        <v>5.1431870274109899E-2</v>
      </c>
      <c r="O1427" s="17">
        <v>8.8425302030805994E-2</v>
      </c>
      <c r="P1427" s="17">
        <v>7.4720941502709998E-2</v>
      </c>
      <c r="Q1427" s="17">
        <v>9.2098896452566401E-2</v>
      </c>
      <c r="R1427" s="17"/>
      <c r="S1427" s="17">
        <v>4.8388523336908497E-2</v>
      </c>
      <c r="T1427" s="17">
        <v>7.5086881357446206E-2</v>
      </c>
      <c r="U1427" s="17">
        <v>6.4348285201226998E-2</v>
      </c>
      <c r="V1427" s="17">
        <v>7.8802199407687706E-2</v>
      </c>
      <c r="W1427" s="17">
        <v>0.10255130566932499</v>
      </c>
      <c r="X1427" s="17">
        <v>8.9851416021061198E-2</v>
      </c>
      <c r="Y1427" s="17">
        <v>0.101108731350703</v>
      </c>
      <c r="Z1427" s="17">
        <v>4.8674133903115799E-2</v>
      </c>
      <c r="AA1427" s="17">
        <v>8.5681464029881096E-2</v>
      </c>
      <c r="AB1427" s="17">
        <v>7.3600462897042807E-2</v>
      </c>
      <c r="AC1427" s="17">
        <v>9.5202531940521598E-2</v>
      </c>
      <c r="AD1427" s="17">
        <v>3.9247350847329499E-2</v>
      </c>
      <c r="AE1427" s="17"/>
      <c r="AF1427" s="17">
        <v>7.0041288550435302E-2</v>
      </c>
      <c r="AG1427" s="17">
        <v>8.2489954758413697E-2</v>
      </c>
      <c r="AH1427" s="17"/>
      <c r="AI1427" s="17">
        <v>6.08866667449246E-2</v>
      </c>
      <c r="AJ1427" s="17">
        <v>8.3639073647901005E-2</v>
      </c>
      <c r="AK1427" s="17"/>
      <c r="AL1427" s="17">
        <v>6.4952733719505301E-2</v>
      </c>
      <c r="AM1427" s="17">
        <v>7.8636290301839801E-2</v>
      </c>
      <c r="AN1427" s="17"/>
      <c r="AO1427" s="17">
        <v>4.52845812437664E-2</v>
      </c>
      <c r="AP1427" s="17">
        <v>7.8746125222084004E-2</v>
      </c>
      <c r="AQ1427" s="17"/>
      <c r="AR1427" s="17">
        <v>4.1344032624762203E-2</v>
      </c>
      <c r="AS1427" s="17">
        <v>6.3679322209817396E-2</v>
      </c>
      <c r="AT1427" s="17">
        <v>9.8886563647427705E-2</v>
      </c>
      <c r="AU1427" s="17">
        <v>0.13708645405185299</v>
      </c>
    </row>
    <row r="1428" spans="2:47" x14ac:dyDescent="0.3">
      <c r="B1428" t="s">
        <v>437</v>
      </c>
      <c r="C1428" s="17">
        <v>9.9826968658266096E-2</v>
      </c>
      <c r="D1428" s="17">
        <v>0.109674695097167</v>
      </c>
      <c r="E1428" s="17">
        <v>9.01501153673058E-2</v>
      </c>
      <c r="F1428" s="17"/>
      <c r="G1428" s="17">
        <v>0.111517474907096</v>
      </c>
      <c r="H1428" s="17">
        <v>0.114988831583947</v>
      </c>
      <c r="I1428" s="17">
        <v>9.2973306672138101E-2</v>
      </c>
      <c r="J1428" s="17">
        <v>9.231818318908E-2</v>
      </c>
      <c r="K1428" s="17">
        <v>0.11081249732889301</v>
      </c>
      <c r="L1428" s="17">
        <v>8.4092099701068193E-2</v>
      </c>
      <c r="M1428" s="17"/>
      <c r="N1428" s="17">
        <v>9.5425570563970399E-2</v>
      </c>
      <c r="O1428" s="17">
        <v>8.24676222651404E-2</v>
      </c>
      <c r="P1428" s="17">
        <v>0.111061564983832</v>
      </c>
      <c r="Q1428" s="17">
        <v>0.112933121804246</v>
      </c>
      <c r="R1428" s="17"/>
      <c r="S1428" s="17">
        <v>9.25691304576855E-2</v>
      </c>
      <c r="T1428" s="17">
        <v>8.5113641880543003E-2</v>
      </c>
      <c r="U1428" s="17">
        <v>0.12373792904075499</v>
      </c>
      <c r="V1428" s="17">
        <v>0.107828617234004</v>
      </c>
      <c r="W1428" s="17">
        <v>8.4011734289658094E-2</v>
      </c>
      <c r="X1428" s="17">
        <v>6.5092785255112598E-2</v>
      </c>
      <c r="Y1428" s="17">
        <v>8.3460344927489702E-2</v>
      </c>
      <c r="Z1428" s="17">
        <v>0.13220466152486701</v>
      </c>
      <c r="AA1428" s="17">
        <v>0.109999188921833</v>
      </c>
      <c r="AB1428" s="17">
        <v>0.12068344774072801</v>
      </c>
      <c r="AC1428" s="17">
        <v>0.102494699485542</v>
      </c>
      <c r="AD1428" s="17">
        <v>0.14697899547576901</v>
      </c>
      <c r="AE1428" s="17"/>
      <c r="AF1428" s="17">
        <v>9.1801386234879295E-2</v>
      </c>
      <c r="AG1428" s="17">
        <v>0.11130223916078601</v>
      </c>
      <c r="AH1428" s="17"/>
      <c r="AI1428" s="17">
        <v>9.9906116314116902E-2</v>
      </c>
      <c r="AJ1428" s="17">
        <v>9.9787460894111404E-2</v>
      </c>
      <c r="AK1428" s="17"/>
      <c r="AL1428" s="17">
        <v>0.10192611303164401</v>
      </c>
      <c r="AM1428" s="17">
        <v>9.9340867162251906E-2</v>
      </c>
      <c r="AN1428" s="17"/>
      <c r="AO1428" s="17">
        <v>0.109562780391598</v>
      </c>
      <c r="AP1428" s="17">
        <v>9.8978375826314705E-2</v>
      </c>
      <c r="AQ1428" s="17"/>
      <c r="AR1428" s="17">
        <v>8.7491798912962895E-2</v>
      </c>
      <c r="AS1428" s="17">
        <v>8.53090752739918E-2</v>
      </c>
      <c r="AT1428" s="17">
        <v>0.100287615956256</v>
      </c>
      <c r="AU1428" s="17">
        <v>0.15487413277159101</v>
      </c>
    </row>
    <row r="1429" spans="2:47" x14ac:dyDescent="0.3">
      <c r="B1429" t="s">
        <v>438</v>
      </c>
      <c r="C1429" s="17">
        <v>0.52894522282871304</v>
      </c>
      <c r="D1429" s="17">
        <v>0.53441025413641396</v>
      </c>
      <c r="E1429" s="17">
        <v>0.52398223452155501</v>
      </c>
      <c r="F1429" s="17"/>
      <c r="G1429" s="17">
        <v>0.55429305176653898</v>
      </c>
      <c r="H1429" s="17">
        <v>0.58235963253637402</v>
      </c>
      <c r="I1429" s="17">
        <v>0.54695364329069895</v>
      </c>
      <c r="J1429" s="17">
        <v>0.52977204292695701</v>
      </c>
      <c r="K1429" s="17">
        <v>0.472451946071127</v>
      </c>
      <c r="L1429" s="17">
        <v>0.49131567458589798</v>
      </c>
      <c r="M1429" s="17"/>
      <c r="N1429" s="17">
        <v>0.60402370763465496</v>
      </c>
      <c r="O1429" s="17">
        <v>0.52043347758811098</v>
      </c>
      <c r="P1429" s="17">
        <v>0.497130438800652</v>
      </c>
      <c r="Q1429" s="17">
        <v>0.48570332161139501</v>
      </c>
      <c r="R1429" s="17"/>
      <c r="S1429" s="17">
        <v>0.58521501738230197</v>
      </c>
      <c r="T1429" s="17">
        <v>0.52814026072980502</v>
      </c>
      <c r="U1429" s="17">
        <v>0.52150505055908702</v>
      </c>
      <c r="V1429" s="17">
        <v>0.51773165581757596</v>
      </c>
      <c r="W1429" s="17">
        <v>0.53631424551922402</v>
      </c>
      <c r="X1429" s="17">
        <v>0.54958292421826405</v>
      </c>
      <c r="Y1429" s="17">
        <v>0.523918540448017</v>
      </c>
      <c r="Z1429" s="17">
        <v>0.53630844917638099</v>
      </c>
      <c r="AA1429" s="17">
        <v>0.49018975856969199</v>
      </c>
      <c r="AB1429" s="17">
        <v>0.50497499549882996</v>
      </c>
      <c r="AC1429" s="17">
        <v>0.51144925475283598</v>
      </c>
      <c r="AD1429" s="17">
        <v>0.491025433369221</v>
      </c>
      <c r="AE1429" s="17"/>
      <c r="AF1429" s="17">
        <v>0.55147635234570302</v>
      </c>
      <c r="AG1429" s="17">
        <v>0.50127081948832097</v>
      </c>
      <c r="AH1429" s="17"/>
      <c r="AI1429" s="17">
        <v>0.57085542263175204</v>
      </c>
      <c r="AJ1429" s="17">
        <v>0.50802510495922304</v>
      </c>
      <c r="AK1429" s="17"/>
      <c r="AL1429" s="17">
        <v>0.54884852498789105</v>
      </c>
      <c r="AM1429" s="17">
        <v>0.52433619017812605</v>
      </c>
      <c r="AN1429" s="17"/>
      <c r="AO1429" s="17">
        <v>0.59199944130453996</v>
      </c>
      <c r="AP1429" s="17">
        <v>0.52344929097542003</v>
      </c>
      <c r="AQ1429" s="17"/>
      <c r="AR1429" s="17">
        <v>0.67661275354014705</v>
      </c>
      <c r="AS1429" s="17">
        <v>0.54281703396710801</v>
      </c>
      <c r="AT1429" s="17">
        <v>0.46674686659315201</v>
      </c>
      <c r="AU1429" s="17">
        <v>0.26357302306305402</v>
      </c>
    </row>
    <row r="1430" spans="2:47" x14ac:dyDescent="0.3">
      <c r="B1430" t="s">
        <v>439</v>
      </c>
      <c r="C1430" s="17">
        <v>0.42911825417044702</v>
      </c>
      <c r="D1430" s="17">
        <v>0.42473555903924698</v>
      </c>
      <c r="E1430" s="17">
        <v>0.43383211915424902</v>
      </c>
      <c r="F1430" s="17"/>
      <c r="G1430" s="17">
        <v>0.44277557685944302</v>
      </c>
      <c r="H1430" s="17">
        <v>0.467370800952427</v>
      </c>
      <c r="I1430" s="17">
        <v>0.45398033661856102</v>
      </c>
      <c r="J1430" s="17">
        <v>0.43745385973787698</v>
      </c>
      <c r="K1430" s="17">
        <v>0.36163944874223303</v>
      </c>
      <c r="L1430" s="17">
        <v>0.40722357488483002</v>
      </c>
      <c r="M1430" s="17"/>
      <c r="N1430" s="17">
        <v>0.50859813707068402</v>
      </c>
      <c r="O1430" s="17">
        <v>0.437965855322971</v>
      </c>
      <c r="P1430" s="17">
        <v>0.38606887381681998</v>
      </c>
      <c r="Q1430" s="17">
        <v>0.37277019980714898</v>
      </c>
      <c r="R1430" s="17"/>
      <c r="S1430" s="17">
        <v>0.49264588692461703</v>
      </c>
      <c r="T1430" s="17">
        <v>0.44302661884926198</v>
      </c>
      <c r="U1430" s="17">
        <v>0.39776712151833199</v>
      </c>
      <c r="V1430" s="17">
        <v>0.40990303858357202</v>
      </c>
      <c r="W1430" s="17">
        <v>0.452302511229566</v>
      </c>
      <c r="X1430" s="17">
        <v>0.48449013896315202</v>
      </c>
      <c r="Y1430" s="17">
        <v>0.44045819552052801</v>
      </c>
      <c r="Z1430" s="17">
        <v>0.404103787651514</v>
      </c>
      <c r="AA1430" s="17">
        <v>0.38019056964786002</v>
      </c>
      <c r="AB1430" s="17">
        <v>0.38429154775810098</v>
      </c>
      <c r="AC1430" s="17">
        <v>0.40895455526729402</v>
      </c>
      <c r="AD1430" s="17">
        <v>0.34404643789345202</v>
      </c>
      <c r="AE1430" s="17"/>
      <c r="AF1430" s="17">
        <v>0.45967496611082298</v>
      </c>
      <c r="AG1430" s="17">
        <v>0.38996858032753501</v>
      </c>
      <c r="AH1430" s="17"/>
      <c r="AI1430" s="17">
        <v>0.47094930631763499</v>
      </c>
      <c r="AJ1430" s="17">
        <v>0.40823764406511198</v>
      </c>
      <c r="AK1430" s="17"/>
      <c r="AL1430" s="17">
        <v>0.44692241195624699</v>
      </c>
      <c r="AM1430" s="17">
        <v>0.424995323015874</v>
      </c>
      <c r="AN1430" s="17"/>
      <c r="AO1430" s="17">
        <v>0.48243666091294202</v>
      </c>
      <c r="AP1430" s="17">
        <v>0.42447091514910601</v>
      </c>
      <c r="AQ1430" s="17"/>
      <c r="AR1430" s="17">
        <v>0.58912095462718395</v>
      </c>
      <c r="AS1430" s="17">
        <v>0.457507958693116</v>
      </c>
      <c r="AT1430" s="17">
        <v>0.366459250636895</v>
      </c>
      <c r="AU1430" s="17">
        <v>0.108698890291463</v>
      </c>
    </row>
    <row r="1431" spans="2:47" x14ac:dyDescent="0.3">
      <c r="C1431" s="17"/>
      <c r="D1431" s="17"/>
      <c r="E1431" s="17"/>
      <c r="F1431" s="17"/>
      <c r="G1431" s="17"/>
      <c r="H1431" s="17"/>
      <c r="I1431" s="17"/>
      <c r="J1431" s="17"/>
      <c r="K1431" s="17"/>
      <c r="L1431" s="17"/>
      <c r="M1431" s="17"/>
      <c r="N1431" s="17"/>
      <c r="O1431" s="17"/>
      <c r="P1431" s="17"/>
      <c r="Q1431" s="17"/>
      <c r="R1431" s="17"/>
      <c r="S1431" s="17"/>
      <c r="T1431" s="17"/>
      <c r="U1431" s="17"/>
      <c r="V1431" s="17"/>
      <c r="W1431" s="17"/>
      <c r="X1431" s="17"/>
      <c r="Y1431" s="17"/>
      <c r="Z1431" s="17"/>
      <c r="AA1431" s="17"/>
      <c r="AB1431" s="17"/>
      <c r="AC1431" s="17"/>
      <c r="AD1431" s="17"/>
      <c r="AE1431" s="17"/>
      <c r="AF1431" s="17"/>
      <c r="AG1431" s="17"/>
      <c r="AH1431" s="17"/>
      <c r="AI1431" s="17"/>
      <c r="AJ1431" s="17"/>
      <c r="AK1431" s="17"/>
      <c r="AL1431" s="17"/>
      <c r="AM1431" s="17"/>
      <c r="AN1431" s="17"/>
      <c r="AO1431" s="17"/>
      <c r="AP1431" s="17"/>
      <c r="AQ1431" s="17"/>
      <c r="AR1431" s="17"/>
      <c r="AS1431" s="17"/>
      <c r="AT1431" s="17"/>
      <c r="AU1431" s="17"/>
    </row>
    <row r="1432" spans="2:47" x14ac:dyDescent="0.3">
      <c r="B1432" s="6" t="s">
        <v>533</v>
      </c>
      <c r="C1432" s="17"/>
      <c r="D1432" s="17"/>
      <c r="E1432" s="17"/>
      <c r="F1432" s="17"/>
      <c r="G1432" s="17"/>
      <c r="H1432" s="17"/>
      <c r="I1432" s="17"/>
      <c r="J1432" s="17"/>
      <c r="K1432" s="17"/>
      <c r="L1432" s="17"/>
      <c r="M1432" s="17"/>
      <c r="N1432" s="17"/>
      <c r="O1432" s="17"/>
      <c r="P1432" s="17"/>
      <c r="Q1432" s="17"/>
      <c r="R1432" s="17"/>
      <c r="S1432" s="17"/>
      <c r="T1432" s="17"/>
      <c r="U1432" s="17"/>
      <c r="V1432" s="17"/>
      <c r="W1432" s="17"/>
      <c r="X1432" s="17"/>
      <c r="Y1432" s="17"/>
      <c r="Z1432" s="17"/>
      <c r="AA1432" s="17"/>
      <c r="AB1432" s="17"/>
      <c r="AC1432" s="17"/>
      <c r="AD1432" s="17"/>
      <c r="AE1432" s="17"/>
      <c r="AF1432" s="17"/>
      <c r="AG1432" s="17"/>
      <c r="AH1432" s="17"/>
      <c r="AI1432" s="17"/>
      <c r="AJ1432" s="17"/>
      <c r="AK1432" s="17"/>
      <c r="AL1432" s="17"/>
      <c r="AM1432" s="17"/>
      <c r="AN1432" s="17"/>
      <c r="AO1432" s="17"/>
      <c r="AP1432" s="17"/>
      <c r="AQ1432" s="17"/>
      <c r="AR1432" s="17"/>
      <c r="AS1432" s="17"/>
      <c r="AT1432" s="17"/>
      <c r="AU1432" s="17"/>
    </row>
    <row r="1433" spans="2:47" x14ac:dyDescent="0.3">
      <c r="B1433" s="24" t="s">
        <v>71</v>
      </c>
      <c r="C1433" s="17"/>
      <c r="D1433" s="17"/>
      <c r="E1433" s="17"/>
      <c r="F1433" s="17"/>
      <c r="G1433" s="17"/>
      <c r="H1433" s="17"/>
      <c r="I1433" s="17"/>
      <c r="J1433" s="17"/>
      <c r="K1433" s="17"/>
      <c r="L1433" s="17"/>
      <c r="M1433" s="17"/>
      <c r="N1433" s="17"/>
      <c r="O1433" s="17"/>
      <c r="P1433" s="17"/>
      <c r="Q1433" s="17"/>
      <c r="R1433" s="17"/>
      <c r="S1433" s="17"/>
      <c r="T1433" s="17"/>
      <c r="U1433" s="17"/>
      <c r="V1433" s="17"/>
      <c r="W1433" s="17"/>
      <c r="X1433" s="17"/>
      <c r="Y1433" s="17"/>
      <c r="Z1433" s="17"/>
      <c r="AA1433" s="17"/>
      <c r="AB1433" s="17"/>
      <c r="AC1433" s="17"/>
      <c r="AD1433" s="17"/>
      <c r="AE1433" s="17"/>
      <c r="AF1433" s="17"/>
      <c r="AG1433" s="17"/>
      <c r="AH1433" s="17"/>
      <c r="AI1433" s="17"/>
      <c r="AJ1433" s="17"/>
      <c r="AK1433" s="17"/>
      <c r="AL1433" s="17"/>
      <c r="AM1433" s="17"/>
      <c r="AN1433" s="17"/>
      <c r="AO1433" s="17"/>
      <c r="AP1433" s="17"/>
      <c r="AQ1433" s="17"/>
      <c r="AR1433" s="17"/>
      <c r="AS1433" s="17"/>
      <c r="AT1433" s="17"/>
      <c r="AU1433" s="17"/>
    </row>
    <row r="1434" spans="2:47" x14ac:dyDescent="0.3">
      <c r="B1434" t="s">
        <v>528</v>
      </c>
      <c r="C1434" s="17">
        <v>8.5585391258770793E-2</v>
      </c>
      <c r="D1434" s="17">
        <v>9.0100872202675805E-2</v>
      </c>
      <c r="E1434" s="17">
        <v>8.1050257361972106E-2</v>
      </c>
      <c r="F1434" s="17"/>
      <c r="G1434" s="17">
        <v>5.7598034478824903E-2</v>
      </c>
      <c r="H1434" s="17">
        <v>6.7772683823496202E-2</v>
      </c>
      <c r="I1434" s="17">
        <v>8.6502426301434607E-2</v>
      </c>
      <c r="J1434" s="17">
        <v>8.2029082814396706E-2</v>
      </c>
      <c r="K1434" s="17">
        <v>9.4237389100212204E-2</v>
      </c>
      <c r="L1434" s="17">
        <v>0.114903052992022</v>
      </c>
      <c r="M1434" s="17"/>
      <c r="N1434" s="17">
        <v>8.0353858296040401E-2</v>
      </c>
      <c r="O1434" s="17">
        <v>7.9197422744231402E-2</v>
      </c>
      <c r="P1434" s="17">
        <v>8.5098700839194796E-2</v>
      </c>
      <c r="Q1434" s="17">
        <v>9.6525756259031398E-2</v>
      </c>
      <c r="R1434" s="17"/>
      <c r="S1434" s="17">
        <v>6.7225784705984101E-2</v>
      </c>
      <c r="T1434" s="17">
        <v>6.5402623673666602E-2</v>
      </c>
      <c r="U1434" s="17">
        <v>9.5441052942427704E-2</v>
      </c>
      <c r="V1434" s="17">
        <v>8.4429616547671102E-2</v>
      </c>
      <c r="W1434" s="17">
        <v>9.3686428672225805E-2</v>
      </c>
      <c r="X1434" s="17">
        <v>8.6712013121691106E-2</v>
      </c>
      <c r="Y1434" s="17">
        <v>9.2699107742116593E-2</v>
      </c>
      <c r="Z1434" s="17">
        <v>0.103991208671223</v>
      </c>
      <c r="AA1434" s="17">
        <v>9.7918623651966893E-2</v>
      </c>
      <c r="AB1434" s="17">
        <v>9.4491473744430204E-2</v>
      </c>
      <c r="AC1434" s="17">
        <v>0.11116606583048599</v>
      </c>
      <c r="AD1434" s="17">
        <v>5.56857711592742E-2</v>
      </c>
      <c r="AE1434" s="17"/>
      <c r="AF1434" s="17">
        <v>8.4628067284988007E-2</v>
      </c>
      <c r="AG1434" s="17">
        <v>8.7007360632724698E-2</v>
      </c>
      <c r="AH1434" s="17"/>
      <c r="AI1434" s="17">
        <v>7.5683998936289104E-2</v>
      </c>
      <c r="AJ1434" s="17">
        <v>9.0527822825115997E-2</v>
      </c>
      <c r="AK1434" s="17"/>
      <c r="AL1434" s="17">
        <v>8.2543984089987393E-2</v>
      </c>
      <c r="AM1434" s="17">
        <v>8.62896937324278E-2</v>
      </c>
      <c r="AN1434" s="17"/>
      <c r="AO1434" s="17">
        <v>7.1327289772677105E-2</v>
      </c>
      <c r="AP1434" s="17">
        <v>8.6828155914634997E-2</v>
      </c>
      <c r="AQ1434" s="17"/>
      <c r="AR1434" s="17">
        <v>6.3296123294602394E-2</v>
      </c>
      <c r="AS1434" s="17">
        <v>6.9807646047608696E-2</v>
      </c>
      <c r="AT1434" s="17">
        <v>8.3972221233971606E-2</v>
      </c>
      <c r="AU1434" s="17">
        <v>0.17213873773421501</v>
      </c>
    </row>
    <row r="1435" spans="2:47" x14ac:dyDescent="0.3">
      <c r="B1435" t="s">
        <v>529</v>
      </c>
      <c r="C1435" s="17">
        <v>0.35253148507839799</v>
      </c>
      <c r="D1435" s="17">
        <v>0.36071010202307802</v>
      </c>
      <c r="E1435" s="17">
        <v>0.34491156816424001</v>
      </c>
      <c r="F1435" s="17"/>
      <c r="G1435" s="17">
        <v>0.32348478551229498</v>
      </c>
      <c r="H1435" s="17">
        <v>0.32677695668811402</v>
      </c>
      <c r="I1435" s="17">
        <v>0.34725960769932701</v>
      </c>
      <c r="J1435" s="17">
        <v>0.36583810198836503</v>
      </c>
      <c r="K1435" s="17">
        <v>0.359859643181619</v>
      </c>
      <c r="L1435" s="17">
        <v>0.381250722598384</v>
      </c>
      <c r="M1435" s="17"/>
      <c r="N1435" s="17">
        <v>0.33065782875375999</v>
      </c>
      <c r="O1435" s="17">
        <v>0.34793699466260802</v>
      </c>
      <c r="P1435" s="17">
        <v>0.36341085698433701</v>
      </c>
      <c r="Q1435" s="17">
        <v>0.37002849523015802</v>
      </c>
      <c r="R1435" s="17"/>
      <c r="S1435" s="17">
        <v>0.31219907471313002</v>
      </c>
      <c r="T1435" s="17">
        <v>0.387518432927838</v>
      </c>
      <c r="U1435" s="17">
        <v>0.36752107909734499</v>
      </c>
      <c r="V1435" s="17">
        <v>0.40050218859630998</v>
      </c>
      <c r="W1435" s="17">
        <v>0.34259691841641998</v>
      </c>
      <c r="X1435" s="17">
        <v>0.343790168365737</v>
      </c>
      <c r="Y1435" s="17">
        <v>0.34689536264249698</v>
      </c>
      <c r="Z1435" s="17">
        <v>0.299493162096581</v>
      </c>
      <c r="AA1435" s="17">
        <v>0.36527820981021902</v>
      </c>
      <c r="AB1435" s="17">
        <v>0.33459807295502803</v>
      </c>
      <c r="AC1435" s="17">
        <v>0.33299549602864797</v>
      </c>
      <c r="AD1435" s="17">
        <v>0.37974756940630799</v>
      </c>
      <c r="AE1435" s="17"/>
      <c r="AF1435" s="17">
        <v>0.36468507574473302</v>
      </c>
      <c r="AG1435" s="17">
        <v>0.33566619060956898</v>
      </c>
      <c r="AH1435" s="17"/>
      <c r="AI1435" s="17">
        <v>0.34463074502713098</v>
      </c>
      <c r="AJ1435" s="17">
        <v>0.35647526043393202</v>
      </c>
      <c r="AK1435" s="17"/>
      <c r="AL1435" s="17">
        <v>0.35775919832057401</v>
      </c>
      <c r="AM1435" s="17">
        <v>0.35132089696450702</v>
      </c>
      <c r="AN1435" s="17"/>
      <c r="AO1435" s="17">
        <v>0.35132954892167001</v>
      </c>
      <c r="AP1435" s="17">
        <v>0.35263624823888201</v>
      </c>
      <c r="AQ1435" s="17"/>
      <c r="AR1435" s="17">
        <v>0.308399006479327</v>
      </c>
      <c r="AS1435" s="17">
        <v>0.346439564844781</v>
      </c>
      <c r="AT1435" s="17">
        <v>0.36827151915548001</v>
      </c>
      <c r="AU1435" s="17">
        <v>0.44113048130440302</v>
      </c>
    </row>
    <row r="1436" spans="2:47" x14ac:dyDescent="0.3">
      <c r="B1436" t="s">
        <v>530</v>
      </c>
      <c r="C1436" s="17">
        <v>0.37673911150345002</v>
      </c>
      <c r="D1436" s="17">
        <v>0.36860720213176101</v>
      </c>
      <c r="E1436" s="17">
        <v>0.38437082610557599</v>
      </c>
      <c r="F1436" s="17"/>
      <c r="G1436" s="17">
        <v>0.35202726977894599</v>
      </c>
      <c r="H1436" s="17">
        <v>0.41116486206541297</v>
      </c>
      <c r="I1436" s="17">
        <v>0.36154647572710502</v>
      </c>
      <c r="J1436" s="17">
        <v>0.35368950293003099</v>
      </c>
      <c r="K1436" s="17">
        <v>0.40486748668824402</v>
      </c>
      <c r="L1436" s="17">
        <v>0.37734821764319498</v>
      </c>
      <c r="M1436" s="17"/>
      <c r="N1436" s="17">
        <v>0.397799255559388</v>
      </c>
      <c r="O1436" s="17">
        <v>0.38295665239849103</v>
      </c>
      <c r="P1436" s="17">
        <v>0.351441701377327</v>
      </c>
      <c r="Q1436" s="17">
        <v>0.37202667034728198</v>
      </c>
      <c r="R1436" s="17"/>
      <c r="S1436" s="17">
        <v>0.387251062077343</v>
      </c>
      <c r="T1436" s="17">
        <v>0.35686436883787398</v>
      </c>
      <c r="U1436" s="17">
        <v>0.36532470906829301</v>
      </c>
      <c r="V1436" s="17">
        <v>0.361529305918313</v>
      </c>
      <c r="W1436" s="17">
        <v>0.35076413636651399</v>
      </c>
      <c r="X1436" s="17">
        <v>0.37945670053302499</v>
      </c>
      <c r="Y1436" s="17">
        <v>0.39421938618561198</v>
      </c>
      <c r="Z1436" s="17">
        <v>0.41951673361957598</v>
      </c>
      <c r="AA1436" s="17">
        <v>0.35854597721280401</v>
      </c>
      <c r="AB1436" s="17">
        <v>0.41681036896022799</v>
      </c>
      <c r="AC1436" s="17">
        <v>0.365874625727522</v>
      </c>
      <c r="AD1436" s="17">
        <v>0.403378328327474</v>
      </c>
      <c r="AE1436" s="17"/>
      <c r="AF1436" s="17">
        <v>0.38626549711048802</v>
      </c>
      <c r="AG1436" s="17">
        <v>0.36461224127785002</v>
      </c>
      <c r="AH1436" s="17"/>
      <c r="AI1436" s="17">
        <v>0.38933116578221999</v>
      </c>
      <c r="AJ1436" s="17">
        <v>0.37045359482806201</v>
      </c>
      <c r="AK1436" s="17"/>
      <c r="AL1436" s="17">
        <v>0.35925098848576698</v>
      </c>
      <c r="AM1436" s="17">
        <v>0.380788858090291</v>
      </c>
      <c r="AN1436" s="17"/>
      <c r="AO1436" s="17">
        <v>0.364172459605905</v>
      </c>
      <c r="AP1436" s="17">
        <v>0.377834446028601</v>
      </c>
      <c r="AQ1436" s="17"/>
      <c r="AR1436" s="17">
        <v>0.38261426331576498</v>
      </c>
      <c r="AS1436" s="17">
        <v>0.388238437258068</v>
      </c>
      <c r="AT1436" s="17">
        <v>0.39856893252145398</v>
      </c>
      <c r="AU1436" s="17">
        <v>0.29667657846300599</v>
      </c>
    </row>
    <row r="1437" spans="2:47" x14ac:dyDescent="0.3">
      <c r="B1437" t="s">
        <v>531</v>
      </c>
      <c r="C1437" s="17">
        <v>0.18514401215938101</v>
      </c>
      <c r="D1437" s="17">
        <v>0.18058182364248601</v>
      </c>
      <c r="E1437" s="17">
        <v>0.189667348368212</v>
      </c>
      <c r="F1437" s="17"/>
      <c r="G1437" s="17">
        <v>0.26688991022993402</v>
      </c>
      <c r="H1437" s="17">
        <v>0.19428549742297599</v>
      </c>
      <c r="I1437" s="17">
        <v>0.20469149027213401</v>
      </c>
      <c r="J1437" s="17">
        <v>0.19844331226720699</v>
      </c>
      <c r="K1437" s="17">
        <v>0.141035481029925</v>
      </c>
      <c r="L1437" s="17">
        <v>0.126498006766399</v>
      </c>
      <c r="M1437" s="17"/>
      <c r="N1437" s="17">
        <v>0.19118905739081199</v>
      </c>
      <c r="O1437" s="17">
        <v>0.18990893019466901</v>
      </c>
      <c r="P1437" s="17">
        <v>0.20004874079914101</v>
      </c>
      <c r="Q1437" s="17">
        <v>0.16141907816352899</v>
      </c>
      <c r="R1437" s="17"/>
      <c r="S1437" s="17">
        <v>0.233324078503543</v>
      </c>
      <c r="T1437" s="17">
        <v>0.19021457456062199</v>
      </c>
      <c r="U1437" s="17">
        <v>0.171713158891935</v>
      </c>
      <c r="V1437" s="17">
        <v>0.15353888893770601</v>
      </c>
      <c r="W1437" s="17">
        <v>0.21295251654483999</v>
      </c>
      <c r="X1437" s="17">
        <v>0.19004111797954601</v>
      </c>
      <c r="Y1437" s="17">
        <v>0.166186143429774</v>
      </c>
      <c r="Z1437" s="17">
        <v>0.17699889561262</v>
      </c>
      <c r="AA1437" s="17">
        <v>0.17825718932501</v>
      </c>
      <c r="AB1437" s="17">
        <v>0.154100084340315</v>
      </c>
      <c r="AC1437" s="17">
        <v>0.18996381241334401</v>
      </c>
      <c r="AD1437" s="17">
        <v>0.161188331106944</v>
      </c>
      <c r="AE1437" s="17"/>
      <c r="AF1437" s="17">
        <v>0.164421359859792</v>
      </c>
      <c r="AG1437" s="17">
        <v>0.212714207479857</v>
      </c>
      <c r="AH1437" s="17"/>
      <c r="AI1437" s="17">
        <v>0.19035409025435901</v>
      </c>
      <c r="AJ1437" s="17">
        <v>0.18254332191289099</v>
      </c>
      <c r="AK1437" s="17"/>
      <c r="AL1437" s="17">
        <v>0.20044582910367201</v>
      </c>
      <c r="AM1437" s="17">
        <v>0.18160055121277499</v>
      </c>
      <c r="AN1437" s="17"/>
      <c r="AO1437" s="17">
        <v>0.213170701699748</v>
      </c>
      <c r="AP1437" s="17">
        <v>0.18270114981788199</v>
      </c>
      <c r="AQ1437" s="17"/>
      <c r="AR1437" s="17">
        <v>0.245690606910305</v>
      </c>
      <c r="AS1437" s="17">
        <v>0.19551435184954299</v>
      </c>
      <c r="AT1437" s="17">
        <v>0.14918732708909399</v>
      </c>
      <c r="AU1437" s="17">
        <v>9.0054202498376604E-2</v>
      </c>
    </row>
    <row r="1438" spans="2:47" x14ac:dyDescent="0.3">
      <c r="C1438" s="17"/>
      <c r="D1438" s="17"/>
      <c r="E1438" s="17"/>
      <c r="F1438" s="17"/>
      <c r="G1438" s="17"/>
      <c r="H1438" s="17"/>
      <c r="I1438" s="17"/>
      <c r="J1438" s="17"/>
      <c r="K1438" s="17"/>
      <c r="L1438" s="17"/>
      <c r="M1438" s="17"/>
      <c r="N1438" s="17"/>
      <c r="O1438" s="17"/>
      <c r="P1438" s="17"/>
      <c r="Q1438" s="17"/>
      <c r="R1438" s="17"/>
      <c r="S1438" s="17"/>
      <c r="T1438" s="17"/>
      <c r="U1438" s="17"/>
      <c r="V1438" s="17"/>
      <c r="W1438" s="17"/>
      <c r="X1438" s="17"/>
      <c r="Y1438" s="17"/>
      <c r="Z1438" s="17"/>
      <c r="AA1438" s="17"/>
      <c r="AB1438" s="17"/>
      <c r="AC1438" s="17"/>
      <c r="AD1438" s="17"/>
      <c r="AE1438" s="17"/>
      <c r="AF1438" s="17"/>
      <c r="AG1438" s="17"/>
      <c r="AH1438" s="17"/>
      <c r="AI1438" s="17"/>
      <c r="AJ1438" s="17"/>
      <c r="AK1438" s="17"/>
      <c r="AL1438" s="17"/>
      <c r="AM1438" s="17"/>
      <c r="AN1438" s="17"/>
      <c r="AO1438" s="17"/>
      <c r="AP1438" s="17"/>
      <c r="AQ1438" s="17"/>
      <c r="AR1438" s="17"/>
      <c r="AS1438" s="17"/>
      <c r="AT1438" s="17"/>
      <c r="AU1438" s="17"/>
    </row>
    <row r="1439" spans="2:47" x14ac:dyDescent="0.3">
      <c r="B1439" s="6" t="s">
        <v>534</v>
      </c>
      <c r="C1439" s="17"/>
      <c r="D1439" s="17"/>
      <c r="E1439" s="17"/>
      <c r="F1439" s="17"/>
      <c r="G1439" s="17"/>
      <c r="H1439" s="17"/>
      <c r="I1439" s="17"/>
      <c r="J1439" s="17"/>
      <c r="K1439" s="17"/>
      <c r="L1439" s="17"/>
      <c r="M1439" s="17"/>
      <c r="N1439" s="17"/>
      <c r="O1439" s="17"/>
      <c r="P1439" s="17"/>
      <c r="Q1439" s="17"/>
      <c r="R1439" s="17"/>
      <c r="S1439" s="17"/>
      <c r="T1439" s="17"/>
      <c r="U1439" s="17"/>
      <c r="V1439" s="17"/>
      <c r="W1439" s="17"/>
      <c r="X1439" s="17"/>
      <c r="Y1439" s="17"/>
      <c r="Z1439" s="17"/>
      <c r="AA1439" s="17"/>
      <c r="AB1439" s="17"/>
      <c r="AC1439" s="17"/>
      <c r="AD1439" s="17"/>
      <c r="AE1439" s="17"/>
      <c r="AF1439" s="17"/>
      <c r="AG1439" s="17"/>
      <c r="AH1439" s="17"/>
      <c r="AI1439" s="17"/>
      <c r="AJ1439" s="17"/>
      <c r="AK1439" s="17"/>
      <c r="AL1439" s="17"/>
      <c r="AM1439" s="17"/>
      <c r="AN1439" s="17"/>
      <c r="AO1439" s="17"/>
      <c r="AP1439" s="17"/>
      <c r="AQ1439" s="17"/>
      <c r="AR1439" s="17"/>
      <c r="AS1439" s="17"/>
      <c r="AT1439" s="17"/>
      <c r="AU1439" s="17"/>
    </row>
    <row r="1440" spans="2:47" x14ac:dyDescent="0.3">
      <c r="B1440" s="24" t="s">
        <v>71</v>
      </c>
      <c r="C1440" s="17"/>
      <c r="D1440" s="17"/>
      <c r="E1440" s="17"/>
      <c r="F1440" s="17"/>
      <c r="G1440" s="17"/>
      <c r="H1440" s="17"/>
      <c r="I1440" s="17"/>
      <c r="J1440" s="17"/>
      <c r="K1440" s="17"/>
      <c r="L1440" s="17"/>
      <c r="M1440" s="17"/>
      <c r="N1440" s="17"/>
      <c r="O1440" s="17"/>
      <c r="P1440" s="17"/>
      <c r="Q1440" s="17"/>
      <c r="R1440" s="17"/>
      <c r="S1440" s="17"/>
      <c r="T1440" s="17"/>
      <c r="U1440" s="17"/>
      <c r="V1440" s="17"/>
      <c r="W1440" s="17"/>
      <c r="X1440" s="17"/>
      <c r="Y1440" s="17"/>
      <c r="Z1440" s="17"/>
      <c r="AA1440" s="17"/>
      <c r="AB1440" s="17"/>
      <c r="AC1440" s="17"/>
      <c r="AD1440" s="17"/>
      <c r="AE1440" s="17"/>
      <c r="AF1440" s="17"/>
      <c r="AG1440" s="17"/>
      <c r="AH1440" s="17"/>
      <c r="AI1440" s="17"/>
      <c r="AJ1440" s="17"/>
      <c r="AK1440" s="17"/>
      <c r="AL1440" s="17"/>
      <c r="AM1440" s="17"/>
      <c r="AN1440" s="17"/>
      <c r="AO1440" s="17"/>
      <c r="AP1440" s="17"/>
      <c r="AQ1440" s="17"/>
      <c r="AR1440" s="17"/>
      <c r="AS1440" s="17"/>
      <c r="AT1440" s="17"/>
      <c r="AU1440" s="17"/>
    </row>
    <row r="1441" spans="2:47" x14ac:dyDescent="0.3">
      <c r="B1441" t="s">
        <v>528</v>
      </c>
      <c r="C1441" s="17">
        <v>0.108626522939644</v>
      </c>
      <c r="D1441" s="17">
        <v>0.10803757627465101</v>
      </c>
      <c r="E1441" s="17">
        <v>0.109153017489504</v>
      </c>
      <c r="F1441" s="17"/>
      <c r="G1441" s="17">
        <v>8.6712842724742098E-2</v>
      </c>
      <c r="H1441" s="17">
        <v>9.9007154269612999E-2</v>
      </c>
      <c r="I1441" s="17">
        <v>9.6485752151374199E-2</v>
      </c>
      <c r="J1441" s="17">
        <v>0.10494706785359301</v>
      </c>
      <c r="K1441" s="17">
        <v>0.11994937231281599</v>
      </c>
      <c r="L1441" s="17">
        <v>0.136203977468629</v>
      </c>
      <c r="M1441" s="17"/>
      <c r="N1441" s="17">
        <v>9.3358539524009701E-2</v>
      </c>
      <c r="O1441" s="17">
        <v>9.4178046261502404E-2</v>
      </c>
      <c r="P1441" s="17">
        <v>0.124183858575175</v>
      </c>
      <c r="Q1441" s="17">
        <v>0.125924815136679</v>
      </c>
      <c r="R1441" s="17"/>
      <c r="S1441" s="17">
        <v>9.5839814075160595E-2</v>
      </c>
      <c r="T1441" s="17">
        <v>9.4181625228017193E-2</v>
      </c>
      <c r="U1441" s="17">
        <v>0.10280769743647</v>
      </c>
      <c r="V1441" s="17">
        <v>0.12338087740685</v>
      </c>
      <c r="W1441" s="17">
        <v>0.110940462139866</v>
      </c>
      <c r="X1441" s="17">
        <v>9.1572017823777094E-2</v>
      </c>
      <c r="Y1441" s="17">
        <v>0.103008454933763</v>
      </c>
      <c r="Z1441" s="17">
        <v>0.113928932379885</v>
      </c>
      <c r="AA1441" s="17">
        <v>0.12901948953953901</v>
      </c>
      <c r="AB1441" s="17">
        <v>0.124169671834334</v>
      </c>
      <c r="AC1441" s="17">
        <v>0.14204362754012401</v>
      </c>
      <c r="AD1441" s="17">
        <v>7.8917565255978595E-2</v>
      </c>
      <c r="AE1441" s="17"/>
      <c r="AF1441" s="17">
        <v>0.105699993594526</v>
      </c>
      <c r="AG1441" s="17">
        <v>0.11285235511943401</v>
      </c>
      <c r="AH1441" s="17"/>
      <c r="AI1441" s="17">
        <v>9.6964106067606207E-2</v>
      </c>
      <c r="AJ1441" s="17">
        <v>0.11444799687087701</v>
      </c>
      <c r="AK1441" s="17"/>
      <c r="AL1441" s="17">
        <v>0.10969162129473201</v>
      </c>
      <c r="AM1441" s="17">
        <v>0.108379876777343</v>
      </c>
      <c r="AN1441" s="17"/>
      <c r="AO1441" s="17">
        <v>8.3548030325820297E-2</v>
      </c>
      <c r="AP1441" s="17">
        <v>0.110812414537709</v>
      </c>
      <c r="AQ1441" s="17"/>
      <c r="AR1441" s="17">
        <v>8.0600448824359294E-2</v>
      </c>
      <c r="AS1441" s="17">
        <v>7.7973378780096497E-2</v>
      </c>
      <c r="AT1441" s="17">
        <v>0.120532736796023</v>
      </c>
      <c r="AU1441" s="17">
        <v>0.20704935041876599</v>
      </c>
    </row>
    <row r="1442" spans="2:47" x14ac:dyDescent="0.3">
      <c r="B1442" t="s">
        <v>529</v>
      </c>
      <c r="C1442" s="17">
        <v>0.38307836885507901</v>
      </c>
      <c r="D1442" s="17">
        <v>0.37438777304109599</v>
      </c>
      <c r="E1442" s="17">
        <v>0.391980825790128</v>
      </c>
      <c r="F1442" s="17"/>
      <c r="G1442" s="17">
        <v>0.37725158915637602</v>
      </c>
      <c r="H1442" s="17">
        <v>0.33812106075541198</v>
      </c>
      <c r="I1442" s="17">
        <v>0.37731527212184801</v>
      </c>
      <c r="J1442" s="17">
        <v>0.35979240864749801</v>
      </c>
      <c r="K1442" s="17">
        <v>0.42302263456210198</v>
      </c>
      <c r="L1442" s="17">
        <v>0.42024522087308003</v>
      </c>
      <c r="M1442" s="17"/>
      <c r="N1442" s="17">
        <v>0.36691520604579497</v>
      </c>
      <c r="O1442" s="17">
        <v>0.38547874190532599</v>
      </c>
      <c r="P1442" s="17">
        <v>0.38163907810513897</v>
      </c>
      <c r="Q1442" s="17">
        <v>0.39809844848216602</v>
      </c>
      <c r="R1442" s="17"/>
      <c r="S1442" s="17">
        <v>0.34387031358268999</v>
      </c>
      <c r="T1442" s="17">
        <v>0.41073454771878298</v>
      </c>
      <c r="U1442" s="17">
        <v>0.368073080627768</v>
      </c>
      <c r="V1442" s="17">
        <v>0.40221377426205901</v>
      </c>
      <c r="W1442" s="17">
        <v>0.40504777072194698</v>
      </c>
      <c r="X1442" s="17">
        <v>0.36880137428036702</v>
      </c>
      <c r="Y1442" s="17">
        <v>0.397360787456703</v>
      </c>
      <c r="Z1442" s="17">
        <v>0.43140945464031999</v>
      </c>
      <c r="AA1442" s="17">
        <v>0.38106521627950501</v>
      </c>
      <c r="AB1442" s="17">
        <v>0.36980472566287997</v>
      </c>
      <c r="AC1442" s="17">
        <v>0.33794254480241898</v>
      </c>
      <c r="AD1442" s="17">
        <v>0.440192381092259</v>
      </c>
      <c r="AE1442" s="17"/>
      <c r="AF1442" s="17">
        <v>0.400355729962386</v>
      </c>
      <c r="AG1442" s="17">
        <v>0.36038791538004999</v>
      </c>
      <c r="AH1442" s="17"/>
      <c r="AI1442" s="17">
        <v>0.36468345044100398</v>
      </c>
      <c r="AJ1442" s="17">
        <v>0.39226047400443598</v>
      </c>
      <c r="AK1442" s="17"/>
      <c r="AL1442" s="17">
        <v>0.36310713096437602</v>
      </c>
      <c r="AM1442" s="17">
        <v>0.38770313346824298</v>
      </c>
      <c r="AN1442" s="17"/>
      <c r="AO1442" s="17">
        <v>0.35911110488953102</v>
      </c>
      <c r="AP1442" s="17">
        <v>0.38516740354060103</v>
      </c>
      <c r="AQ1442" s="17"/>
      <c r="AR1442" s="17">
        <v>0.33182865192815197</v>
      </c>
      <c r="AS1442" s="17">
        <v>0.40302276361768602</v>
      </c>
      <c r="AT1442" s="17">
        <v>0.38487374864315499</v>
      </c>
      <c r="AU1442" s="17">
        <v>0.47376989114977403</v>
      </c>
    </row>
    <row r="1443" spans="2:47" x14ac:dyDescent="0.3">
      <c r="B1443" t="s">
        <v>530</v>
      </c>
      <c r="C1443" s="17">
        <v>0.36300856405672499</v>
      </c>
      <c r="D1443" s="17">
        <v>0.37159184721371702</v>
      </c>
      <c r="E1443" s="17">
        <v>0.35433199254951397</v>
      </c>
      <c r="F1443" s="17"/>
      <c r="G1443" s="17">
        <v>0.35748918479262498</v>
      </c>
      <c r="H1443" s="17">
        <v>0.38288530030950502</v>
      </c>
      <c r="I1443" s="17">
        <v>0.362768854544751</v>
      </c>
      <c r="J1443" s="17">
        <v>0.37333613702998297</v>
      </c>
      <c r="K1443" s="17">
        <v>0.34469598497459403</v>
      </c>
      <c r="L1443" s="17">
        <v>0.35460781088836302</v>
      </c>
      <c r="M1443" s="17"/>
      <c r="N1443" s="17">
        <v>0.395790464695286</v>
      </c>
      <c r="O1443" s="17">
        <v>0.34992362904887803</v>
      </c>
      <c r="P1443" s="17">
        <v>0.34754938241327898</v>
      </c>
      <c r="Q1443" s="17">
        <v>0.35715608002788701</v>
      </c>
      <c r="R1443" s="17"/>
      <c r="S1443" s="17">
        <v>0.37329144855674501</v>
      </c>
      <c r="T1443" s="17">
        <v>0.36381719151987302</v>
      </c>
      <c r="U1443" s="17">
        <v>0.37950315094982001</v>
      </c>
      <c r="V1443" s="17">
        <v>0.35168226272737801</v>
      </c>
      <c r="W1443" s="17">
        <v>0.35275974278782701</v>
      </c>
      <c r="X1443" s="17">
        <v>0.37872541163645501</v>
      </c>
      <c r="Y1443" s="17">
        <v>0.36165153875541201</v>
      </c>
      <c r="Z1443" s="17">
        <v>0.32524430656389602</v>
      </c>
      <c r="AA1443" s="17">
        <v>0.34612122763547898</v>
      </c>
      <c r="AB1443" s="17">
        <v>0.360107013499605</v>
      </c>
      <c r="AC1443" s="17">
        <v>0.39266981679577601</v>
      </c>
      <c r="AD1443" s="17">
        <v>0.35325010879295199</v>
      </c>
      <c r="AE1443" s="17"/>
      <c r="AF1443" s="17">
        <v>0.364197650085687</v>
      </c>
      <c r="AG1443" s="17">
        <v>0.36283950960203398</v>
      </c>
      <c r="AH1443" s="17"/>
      <c r="AI1443" s="17">
        <v>0.37320027212828299</v>
      </c>
      <c r="AJ1443" s="17">
        <v>0.35792121693954498</v>
      </c>
      <c r="AK1443" s="17"/>
      <c r="AL1443" s="17">
        <v>0.35049693971233098</v>
      </c>
      <c r="AM1443" s="17">
        <v>0.36590589660255102</v>
      </c>
      <c r="AN1443" s="17"/>
      <c r="AO1443" s="17">
        <v>0.38583330887490802</v>
      </c>
      <c r="AP1443" s="17">
        <v>0.36101911362625799</v>
      </c>
      <c r="AQ1443" s="17"/>
      <c r="AR1443" s="17">
        <v>0.39583024740186201</v>
      </c>
      <c r="AS1443" s="17">
        <v>0.37479947723768697</v>
      </c>
      <c r="AT1443" s="17">
        <v>0.36172642487530798</v>
      </c>
      <c r="AU1443" s="17">
        <v>0.26288857531903498</v>
      </c>
    </row>
    <row r="1444" spans="2:47" x14ac:dyDescent="0.3">
      <c r="B1444" t="s">
        <v>531</v>
      </c>
      <c r="C1444" s="17">
        <v>0.14528654414855199</v>
      </c>
      <c r="D1444" s="17">
        <v>0.14598280347053699</v>
      </c>
      <c r="E1444" s="17">
        <v>0.14453416417085399</v>
      </c>
      <c r="F1444" s="17"/>
      <c r="G1444" s="17">
        <v>0.178546383326257</v>
      </c>
      <c r="H1444" s="17">
        <v>0.17998648466546999</v>
      </c>
      <c r="I1444" s="17">
        <v>0.16343012118202699</v>
      </c>
      <c r="J1444" s="17">
        <v>0.16192438646892601</v>
      </c>
      <c r="K1444" s="17">
        <v>0.11233200815048699</v>
      </c>
      <c r="L1444" s="17">
        <v>8.8942990769928704E-2</v>
      </c>
      <c r="M1444" s="17"/>
      <c r="N1444" s="17">
        <v>0.143935789734909</v>
      </c>
      <c r="O1444" s="17">
        <v>0.170419582784294</v>
      </c>
      <c r="P1444" s="17">
        <v>0.14662768090640599</v>
      </c>
      <c r="Q1444" s="17">
        <v>0.11882065635326799</v>
      </c>
      <c r="R1444" s="17"/>
      <c r="S1444" s="17">
        <v>0.18699842378540399</v>
      </c>
      <c r="T1444" s="17">
        <v>0.13126663553332599</v>
      </c>
      <c r="U1444" s="17">
        <v>0.14961607098594301</v>
      </c>
      <c r="V1444" s="17">
        <v>0.12272308560371301</v>
      </c>
      <c r="W1444" s="17">
        <v>0.13125202435036001</v>
      </c>
      <c r="X1444" s="17">
        <v>0.160901196259401</v>
      </c>
      <c r="Y1444" s="17">
        <v>0.13797921885412201</v>
      </c>
      <c r="Z1444" s="17">
        <v>0.12941730641589899</v>
      </c>
      <c r="AA1444" s="17">
        <v>0.143794066545476</v>
      </c>
      <c r="AB1444" s="17">
        <v>0.145918589003181</v>
      </c>
      <c r="AC1444" s="17">
        <v>0.12734401086168001</v>
      </c>
      <c r="AD1444" s="17">
        <v>0.127639944858811</v>
      </c>
      <c r="AE1444" s="17"/>
      <c r="AF1444" s="17">
        <v>0.129746626357402</v>
      </c>
      <c r="AG1444" s="17">
        <v>0.16392021989848299</v>
      </c>
      <c r="AH1444" s="17"/>
      <c r="AI1444" s="17">
        <v>0.165152171363107</v>
      </c>
      <c r="AJ1444" s="17">
        <v>0.13537031218514101</v>
      </c>
      <c r="AK1444" s="17"/>
      <c r="AL1444" s="17">
        <v>0.17670430802856099</v>
      </c>
      <c r="AM1444" s="17">
        <v>0.138011093151863</v>
      </c>
      <c r="AN1444" s="17"/>
      <c r="AO1444" s="17">
        <v>0.17150755590974101</v>
      </c>
      <c r="AP1444" s="17">
        <v>0.14300106829543199</v>
      </c>
      <c r="AQ1444" s="17"/>
      <c r="AR1444" s="17">
        <v>0.191740651845627</v>
      </c>
      <c r="AS1444" s="17">
        <v>0.14420438036453001</v>
      </c>
      <c r="AT1444" s="17">
        <v>0.132867089685514</v>
      </c>
      <c r="AU1444" s="17">
        <v>5.6292183112424697E-2</v>
      </c>
    </row>
    <row r="1445" spans="2:47" x14ac:dyDescent="0.3">
      <c r="C1445" s="17"/>
      <c r="D1445" s="17"/>
      <c r="E1445" s="17"/>
      <c r="F1445" s="17"/>
      <c r="G1445" s="17"/>
      <c r="H1445" s="17"/>
      <c r="I1445" s="17"/>
      <c r="J1445" s="17"/>
      <c r="K1445" s="17"/>
      <c r="L1445" s="17"/>
      <c r="M1445" s="17"/>
      <c r="N1445" s="17"/>
      <c r="O1445" s="17"/>
      <c r="P1445" s="17"/>
      <c r="Q1445" s="17"/>
      <c r="R1445" s="17"/>
      <c r="S1445" s="17"/>
      <c r="T1445" s="17"/>
      <c r="U1445" s="17"/>
      <c r="V1445" s="17"/>
      <c r="W1445" s="17"/>
      <c r="X1445" s="17"/>
      <c r="Y1445" s="17"/>
      <c r="Z1445" s="17"/>
      <c r="AA1445" s="17"/>
      <c r="AB1445" s="17"/>
      <c r="AC1445" s="17"/>
      <c r="AD1445" s="17"/>
      <c r="AE1445" s="17"/>
      <c r="AF1445" s="17"/>
      <c r="AG1445" s="17"/>
      <c r="AH1445" s="17"/>
      <c r="AI1445" s="17"/>
      <c r="AJ1445" s="17"/>
      <c r="AK1445" s="17"/>
      <c r="AL1445" s="17"/>
      <c r="AM1445" s="17"/>
      <c r="AN1445" s="17"/>
      <c r="AO1445" s="17"/>
      <c r="AP1445" s="17"/>
      <c r="AQ1445" s="17"/>
      <c r="AR1445" s="17"/>
      <c r="AS1445" s="17"/>
      <c r="AT1445" s="17"/>
      <c r="AU1445" s="17"/>
    </row>
    <row r="1446" spans="2:47" x14ac:dyDescent="0.3">
      <c r="B1446" s="6" t="s">
        <v>535</v>
      </c>
      <c r="C1446" s="17"/>
      <c r="D1446" s="17"/>
      <c r="E1446" s="17"/>
      <c r="F1446" s="17"/>
      <c r="G1446" s="17"/>
      <c r="H1446" s="17"/>
      <c r="I1446" s="17"/>
      <c r="J1446" s="17"/>
      <c r="K1446" s="17"/>
      <c r="L1446" s="17"/>
      <c r="M1446" s="17"/>
      <c r="N1446" s="17"/>
      <c r="O1446" s="17"/>
      <c r="P1446" s="17"/>
      <c r="Q1446" s="17"/>
      <c r="R1446" s="17"/>
      <c r="S1446" s="17"/>
      <c r="T1446" s="17"/>
      <c r="U1446" s="17"/>
      <c r="V1446" s="17"/>
      <c r="W1446" s="17"/>
      <c r="X1446" s="17"/>
      <c r="Y1446" s="17"/>
      <c r="Z1446" s="17"/>
      <c r="AA1446" s="17"/>
      <c r="AB1446" s="17"/>
      <c r="AC1446" s="17"/>
      <c r="AD1446" s="17"/>
      <c r="AE1446" s="17"/>
      <c r="AF1446" s="17"/>
      <c r="AG1446" s="17"/>
      <c r="AH1446" s="17"/>
      <c r="AI1446" s="17"/>
      <c r="AJ1446" s="17"/>
      <c r="AK1446" s="17"/>
      <c r="AL1446" s="17"/>
      <c r="AM1446" s="17"/>
      <c r="AN1446" s="17"/>
      <c r="AO1446" s="17"/>
      <c r="AP1446" s="17"/>
      <c r="AQ1446" s="17"/>
      <c r="AR1446" s="17"/>
      <c r="AS1446" s="17"/>
      <c r="AT1446" s="17"/>
      <c r="AU1446" s="17"/>
    </row>
    <row r="1447" spans="2:47" x14ac:dyDescent="0.3">
      <c r="B1447" s="24" t="s">
        <v>71</v>
      </c>
      <c r="C1447" s="17"/>
      <c r="D1447" s="17"/>
      <c r="E1447" s="17"/>
      <c r="F1447" s="17"/>
      <c r="G1447" s="17"/>
      <c r="H1447" s="17"/>
      <c r="I1447" s="17"/>
      <c r="J1447" s="17"/>
      <c r="K1447" s="17"/>
      <c r="L1447" s="17"/>
      <c r="M1447" s="17"/>
      <c r="N1447" s="17"/>
      <c r="O1447" s="17"/>
      <c r="P1447" s="17"/>
      <c r="Q1447" s="17"/>
      <c r="R1447" s="17"/>
      <c r="S1447" s="17"/>
      <c r="T1447" s="17"/>
      <c r="U1447" s="17"/>
      <c r="V1447" s="17"/>
      <c r="W1447" s="17"/>
      <c r="X1447" s="17"/>
      <c r="Y1447" s="17"/>
      <c r="Z1447" s="17"/>
      <c r="AA1447" s="17"/>
      <c r="AB1447" s="17"/>
      <c r="AC1447" s="17"/>
      <c r="AD1447" s="17"/>
      <c r="AE1447" s="17"/>
      <c r="AF1447" s="17"/>
      <c r="AG1447" s="17"/>
      <c r="AH1447" s="17"/>
      <c r="AI1447" s="17"/>
      <c r="AJ1447" s="17"/>
      <c r="AK1447" s="17"/>
      <c r="AL1447" s="17"/>
      <c r="AM1447" s="17"/>
      <c r="AN1447" s="17"/>
      <c r="AO1447" s="17"/>
      <c r="AP1447" s="17"/>
      <c r="AQ1447" s="17"/>
      <c r="AR1447" s="17"/>
      <c r="AS1447" s="17"/>
      <c r="AT1447" s="17"/>
      <c r="AU1447" s="17"/>
    </row>
    <row r="1448" spans="2:47" x14ac:dyDescent="0.3">
      <c r="B1448" t="s">
        <v>528</v>
      </c>
      <c r="C1448" s="17">
        <v>0.119023230362429</v>
      </c>
      <c r="D1448" s="17">
        <v>0.116072850363756</v>
      </c>
      <c r="E1448" s="17">
        <v>0.12085664217183199</v>
      </c>
      <c r="F1448" s="17"/>
      <c r="G1448" s="17">
        <v>7.2393616563094496E-2</v>
      </c>
      <c r="H1448" s="17">
        <v>0.100173941832177</v>
      </c>
      <c r="I1448" s="17">
        <v>0.101800690578599</v>
      </c>
      <c r="J1448" s="17">
        <v>0.124548985303631</v>
      </c>
      <c r="K1448" s="17">
        <v>0.14117721188957999</v>
      </c>
      <c r="L1448" s="17">
        <v>0.15986757187779299</v>
      </c>
      <c r="M1448" s="17"/>
      <c r="N1448" s="17">
        <v>0.108263823422537</v>
      </c>
      <c r="O1448" s="17">
        <v>0.107120495204859</v>
      </c>
      <c r="P1448" s="17">
        <v>0.125103780117609</v>
      </c>
      <c r="Q1448" s="17">
        <v>0.13813432747434901</v>
      </c>
      <c r="R1448" s="17"/>
      <c r="S1448" s="17">
        <v>9.7554172309860895E-2</v>
      </c>
      <c r="T1448" s="17">
        <v>0.12267895175478701</v>
      </c>
      <c r="U1448" s="17">
        <v>0.118651068330294</v>
      </c>
      <c r="V1448" s="17">
        <v>0.141814764637965</v>
      </c>
      <c r="W1448" s="17">
        <v>0.103044431131232</v>
      </c>
      <c r="X1448" s="17">
        <v>9.8679744470357697E-2</v>
      </c>
      <c r="Y1448" s="17">
        <v>0.120157096680635</v>
      </c>
      <c r="Z1448" s="17">
        <v>0.153887875438008</v>
      </c>
      <c r="AA1448" s="17">
        <v>0.11854449739551599</v>
      </c>
      <c r="AB1448" s="17">
        <v>0.135561951314491</v>
      </c>
      <c r="AC1448" s="17">
        <v>0.127220118796533</v>
      </c>
      <c r="AD1448" s="17">
        <v>0.123325885182119</v>
      </c>
      <c r="AE1448" s="17"/>
      <c r="AF1448" s="17">
        <v>0.116187253626195</v>
      </c>
      <c r="AG1448" s="17">
        <v>0.12275635930301899</v>
      </c>
      <c r="AH1448" s="17"/>
      <c r="AI1448" s="17">
        <v>0.110249509419291</v>
      </c>
      <c r="AJ1448" s="17">
        <v>0.123402767495325</v>
      </c>
      <c r="AK1448" s="17"/>
      <c r="AL1448" s="17">
        <v>0.105271969440763</v>
      </c>
      <c r="AM1448" s="17">
        <v>0.122207627105634</v>
      </c>
      <c r="AN1448" s="17"/>
      <c r="AO1448" s="17">
        <v>0.10263310536704</v>
      </c>
      <c r="AP1448" s="17">
        <v>0.12045182645352399</v>
      </c>
      <c r="AQ1448" s="17"/>
      <c r="AR1448" s="17">
        <v>8.4464163607691697E-2</v>
      </c>
      <c r="AS1448" s="17">
        <v>9.2876627699810699E-2</v>
      </c>
      <c r="AT1448" s="17">
        <v>0.133296439286095</v>
      </c>
      <c r="AU1448" s="17">
        <v>0.221167860566262</v>
      </c>
    </row>
    <row r="1449" spans="2:47" x14ac:dyDescent="0.3">
      <c r="B1449" t="s">
        <v>529</v>
      </c>
      <c r="C1449" s="17">
        <v>0.410956280444505</v>
      </c>
      <c r="D1449" s="17">
        <v>0.40780355655846201</v>
      </c>
      <c r="E1449" s="17">
        <v>0.41519921402660498</v>
      </c>
      <c r="F1449" s="17"/>
      <c r="G1449" s="17">
        <v>0.37004536930742499</v>
      </c>
      <c r="H1449" s="17">
        <v>0.341784008731365</v>
      </c>
      <c r="I1449" s="17">
        <v>0.39535732129405499</v>
      </c>
      <c r="J1449" s="17">
        <v>0.41427400518961999</v>
      </c>
      <c r="K1449" s="17">
        <v>0.44341402659798002</v>
      </c>
      <c r="L1449" s="17">
        <v>0.48243640813087801</v>
      </c>
      <c r="M1449" s="17"/>
      <c r="N1449" s="17">
        <v>0.40080572048104901</v>
      </c>
      <c r="O1449" s="17">
        <v>0.420510349978992</v>
      </c>
      <c r="P1449" s="17">
        <v>0.38964144758782199</v>
      </c>
      <c r="Q1449" s="17">
        <v>0.43137417974473002</v>
      </c>
      <c r="R1449" s="17"/>
      <c r="S1449" s="17">
        <v>0.356100281109206</v>
      </c>
      <c r="T1449" s="17">
        <v>0.41478351720472101</v>
      </c>
      <c r="U1449" s="17">
        <v>0.40451431863809101</v>
      </c>
      <c r="V1449" s="17">
        <v>0.42621107944532</v>
      </c>
      <c r="W1449" s="17">
        <v>0.50403284543816496</v>
      </c>
      <c r="X1449" s="17">
        <v>0.36760776300922199</v>
      </c>
      <c r="Y1449" s="17">
        <v>0.45929603865066498</v>
      </c>
      <c r="Z1449" s="17">
        <v>0.43445240176097</v>
      </c>
      <c r="AA1449" s="17">
        <v>0.40397783226946299</v>
      </c>
      <c r="AB1449" s="17">
        <v>0.39270409744857998</v>
      </c>
      <c r="AC1449" s="17">
        <v>0.40010335226076699</v>
      </c>
      <c r="AD1449" s="17">
        <v>0.47256290675727902</v>
      </c>
      <c r="AE1449" s="17"/>
      <c r="AF1449" s="17">
        <v>0.419509949029712</v>
      </c>
      <c r="AG1449" s="17">
        <v>0.3984535631187</v>
      </c>
      <c r="AH1449" s="17"/>
      <c r="AI1449" s="17">
        <v>0.390244812619089</v>
      </c>
      <c r="AJ1449" s="17">
        <v>0.42129472669849799</v>
      </c>
      <c r="AK1449" s="17"/>
      <c r="AL1449" s="17">
        <v>0.40375737296054098</v>
      </c>
      <c r="AM1449" s="17">
        <v>0.41262334048191901</v>
      </c>
      <c r="AN1449" s="17"/>
      <c r="AO1449" s="17">
        <v>0.35401006561088699</v>
      </c>
      <c r="AP1449" s="17">
        <v>0.41591982647828102</v>
      </c>
      <c r="AQ1449" s="17"/>
      <c r="AR1449" s="17">
        <v>0.34209192937602301</v>
      </c>
      <c r="AS1449" s="17">
        <v>0.467566772276787</v>
      </c>
      <c r="AT1449" s="17">
        <v>0.411061086864423</v>
      </c>
      <c r="AU1449" s="17">
        <v>0.48627367326586401</v>
      </c>
    </row>
    <row r="1450" spans="2:47" x14ac:dyDescent="0.3">
      <c r="B1450" t="s">
        <v>530</v>
      </c>
      <c r="C1450" s="17">
        <v>0.33727584777515601</v>
      </c>
      <c r="D1450" s="17">
        <v>0.34637057215776901</v>
      </c>
      <c r="E1450" s="17">
        <v>0.32876752533097198</v>
      </c>
      <c r="F1450" s="17"/>
      <c r="G1450" s="17">
        <v>0.37235075274208002</v>
      </c>
      <c r="H1450" s="17">
        <v>0.39539750635347098</v>
      </c>
      <c r="I1450" s="17">
        <v>0.34829614777950402</v>
      </c>
      <c r="J1450" s="17">
        <v>0.32439139401605899</v>
      </c>
      <c r="K1450" s="17">
        <v>0.32772114160311999</v>
      </c>
      <c r="L1450" s="17">
        <v>0.27477340647942899</v>
      </c>
      <c r="M1450" s="17"/>
      <c r="N1450" s="17">
        <v>0.357151452113601</v>
      </c>
      <c r="O1450" s="17">
        <v>0.33982857236644098</v>
      </c>
      <c r="P1450" s="17">
        <v>0.32312085579416699</v>
      </c>
      <c r="Q1450" s="17">
        <v>0.32543361048108999</v>
      </c>
      <c r="R1450" s="17"/>
      <c r="S1450" s="17">
        <v>0.38210930368935198</v>
      </c>
      <c r="T1450" s="17">
        <v>0.34188725470083903</v>
      </c>
      <c r="U1450" s="17">
        <v>0.34930517058024502</v>
      </c>
      <c r="V1450" s="17">
        <v>0.32119402405071701</v>
      </c>
      <c r="W1450" s="17">
        <v>0.290421979510051</v>
      </c>
      <c r="X1450" s="17">
        <v>0.369955060711669</v>
      </c>
      <c r="Y1450" s="17">
        <v>0.27815568280674402</v>
      </c>
      <c r="Z1450" s="17">
        <v>0.31002018293264999</v>
      </c>
      <c r="AA1450" s="17">
        <v>0.354917111329065</v>
      </c>
      <c r="AB1450" s="17">
        <v>0.33762634751321102</v>
      </c>
      <c r="AC1450" s="17">
        <v>0.30809778917684599</v>
      </c>
      <c r="AD1450" s="17">
        <v>0.31264228547352202</v>
      </c>
      <c r="AE1450" s="17"/>
      <c r="AF1450" s="17">
        <v>0.34595816922400402</v>
      </c>
      <c r="AG1450" s="17">
        <v>0.32698166522952998</v>
      </c>
      <c r="AH1450" s="17"/>
      <c r="AI1450" s="17">
        <v>0.34536136681725699</v>
      </c>
      <c r="AJ1450" s="17">
        <v>0.33323983715741301</v>
      </c>
      <c r="AK1450" s="17"/>
      <c r="AL1450" s="17">
        <v>0.347307312431471</v>
      </c>
      <c r="AM1450" s="17">
        <v>0.33495284891977001</v>
      </c>
      <c r="AN1450" s="17"/>
      <c r="AO1450" s="17">
        <v>0.39583528135559198</v>
      </c>
      <c r="AP1450" s="17">
        <v>0.33217169036736999</v>
      </c>
      <c r="AQ1450" s="17"/>
      <c r="AR1450" s="17">
        <v>0.399920584881093</v>
      </c>
      <c r="AS1450" s="17">
        <v>0.32191645160980997</v>
      </c>
      <c r="AT1450" s="17">
        <v>0.326553398429556</v>
      </c>
      <c r="AU1450" s="17">
        <v>0.228652913261472</v>
      </c>
    </row>
    <row r="1451" spans="2:47" x14ac:dyDescent="0.3">
      <c r="B1451" t="s">
        <v>531</v>
      </c>
      <c r="C1451" s="17">
        <v>0.13274464141791001</v>
      </c>
      <c r="D1451" s="17">
        <v>0.12975302092001301</v>
      </c>
      <c r="E1451" s="17">
        <v>0.13517661847059201</v>
      </c>
      <c r="F1451" s="17"/>
      <c r="G1451" s="17">
        <v>0.18521026138739999</v>
      </c>
      <c r="H1451" s="17">
        <v>0.16264454308298701</v>
      </c>
      <c r="I1451" s="17">
        <v>0.15454584034784299</v>
      </c>
      <c r="J1451" s="17">
        <v>0.13678561549068999</v>
      </c>
      <c r="K1451" s="17">
        <v>8.7687619909319905E-2</v>
      </c>
      <c r="L1451" s="17">
        <v>8.2922613511900098E-2</v>
      </c>
      <c r="M1451" s="17"/>
      <c r="N1451" s="17">
        <v>0.13377900398281301</v>
      </c>
      <c r="O1451" s="17">
        <v>0.13254058244970801</v>
      </c>
      <c r="P1451" s="17">
        <v>0.16213391650040301</v>
      </c>
      <c r="Q1451" s="17">
        <v>0.105057882299831</v>
      </c>
      <c r="R1451" s="17"/>
      <c r="S1451" s="17">
        <v>0.16423624289158101</v>
      </c>
      <c r="T1451" s="17">
        <v>0.120650276339653</v>
      </c>
      <c r="U1451" s="17">
        <v>0.12752944245136999</v>
      </c>
      <c r="V1451" s="17">
        <v>0.110780131865998</v>
      </c>
      <c r="W1451" s="17">
        <v>0.102500743920552</v>
      </c>
      <c r="X1451" s="17">
        <v>0.16375743180875099</v>
      </c>
      <c r="Y1451" s="17">
        <v>0.14239118186195601</v>
      </c>
      <c r="Z1451" s="17">
        <v>0.101639539868372</v>
      </c>
      <c r="AA1451" s="17">
        <v>0.122560559005956</v>
      </c>
      <c r="AB1451" s="17">
        <v>0.13410760372371699</v>
      </c>
      <c r="AC1451" s="17">
        <v>0.16457873976585299</v>
      </c>
      <c r="AD1451" s="17">
        <v>9.1468922587080503E-2</v>
      </c>
      <c r="AE1451" s="17"/>
      <c r="AF1451" s="17">
        <v>0.118344628120089</v>
      </c>
      <c r="AG1451" s="17">
        <v>0.151808412348751</v>
      </c>
      <c r="AH1451" s="17"/>
      <c r="AI1451" s="17">
        <v>0.154144311144362</v>
      </c>
      <c r="AJ1451" s="17">
        <v>0.122062668648765</v>
      </c>
      <c r="AK1451" s="17"/>
      <c r="AL1451" s="17">
        <v>0.14366334516722501</v>
      </c>
      <c r="AM1451" s="17">
        <v>0.130216183492677</v>
      </c>
      <c r="AN1451" s="17"/>
      <c r="AO1451" s="17">
        <v>0.14752154766648101</v>
      </c>
      <c r="AP1451" s="17">
        <v>0.13145665670082499</v>
      </c>
      <c r="AQ1451" s="17"/>
      <c r="AR1451" s="17">
        <v>0.173523322135193</v>
      </c>
      <c r="AS1451" s="17">
        <v>0.11764014841359199</v>
      </c>
      <c r="AT1451" s="17">
        <v>0.12908907541992501</v>
      </c>
      <c r="AU1451" s="17">
        <v>6.3905552906402596E-2</v>
      </c>
    </row>
    <row r="1452" spans="2:47" x14ac:dyDescent="0.3">
      <c r="C1452" s="17"/>
      <c r="D1452" s="17"/>
      <c r="E1452" s="17"/>
      <c r="F1452" s="17"/>
      <c r="G1452" s="17"/>
      <c r="H1452" s="17"/>
      <c r="I1452" s="17"/>
      <c r="J1452" s="17"/>
      <c r="K1452" s="17"/>
      <c r="L1452" s="17"/>
      <c r="M1452" s="17"/>
      <c r="N1452" s="17"/>
      <c r="O1452" s="17"/>
      <c r="P1452" s="17"/>
      <c r="Q1452" s="17"/>
      <c r="R1452" s="17"/>
      <c r="S1452" s="17"/>
      <c r="T1452" s="17"/>
      <c r="U1452" s="17"/>
      <c r="V1452" s="17"/>
      <c r="W1452" s="17"/>
      <c r="X1452" s="17"/>
      <c r="Y1452" s="17"/>
      <c r="Z1452" s="17"/>
      <c r="AA1452" s="17"/>
      <c r="AB1452" s="17"/>
      <c r="AC1452" s="17"/>
      <c r="AD1452" s="17"/>
      <c r="AE1452" s="17"/>
      <c r="AF1452" s="17"/>
      <c r="AG1452" s="17"/>
      <c r="AH1452" s="17"/>
      <c r="AI1452" s="17"/>
      <c r="AJ1452" s="17"/>
      <c r="AK1452" s="17"/>
      <c r="AL1452" s="17"/>
      <c r="AM1452" s="17"/>
      <c r="AN1452" s="17"/>
      <c r="AO1452" s="17"/>
      <c r="AP1452" s="17"/>
      <c r="AQ1452" s="17"/>
      <c r="AR1452" s="17"/>
      <c r="AS1452" s="17"/>
      <c r="AT1452" s="17"/>
      <c r="AU1452" s="17"/>
    </row>
    <row r="1453" spans="2:47" x14ac:dyDescent="0.3">
      <c r="B1453" s="6" t="s">
        <v>536</v>
      </c>
      <c r="C1453" s="17"/>
      <c r="D1453" s="17"/>
      <c r="E1453" s="17"/>
      <c r="F1453" s="17"/>
      <c r="G1453" s="17"/>
      <c r="H1453" s="17"/>
      <c r="I1453" s="17"/>
      <c r="J1453" s="17"/>
      <c r="K1453" s="17"/>
      <c r="L1453" s="17"/>
      <c r="M1453" s="17"/>
      <c r="N1453" s="17"/>
      <c r="O1453" s="17"/>
      <c r="P1453" s="17"/>
      <c r="Q1453" s="17"/>
      <c r="R1453" s="17"/>
      <c r="S1453" s="17"/>
      <c r="T1453" s="17"/>
      <c r="U1453" s="17"/>
      <c r="V1453" s="17"/>
      <c r="W1453" s="17"/>
      <c r="X1453" s="17"/>
      <c r="Y1453" s="17"/>
      <c r="Z1453" s="17"/>
      <c r="AA1453" s="17"/>
      <c r="AB1453" s="17"/>
      <c r="AC1453" s="17"/>
      <c r="AD1453" s="17"/>
      <c r="AE1453" s="17"/>
      <c r="AF1453" s="17"/>
      <c r="AG1453" s="17"/>
      <c r="AH1453" s="17"/>
      <c r="AI1453" s="17"/>
      <c r="AJ1453" s="17"/>
      <c r="AK1453" s="17"/>
      <c r="AL1453" s="17"/>
      <c r="AM1453" s="17"/>
      <c r="AN1453" s="17"/>
      <c r="AO1453" s="17"/>
      <c r="AP1453" s="17"/>
      <c r="AQ1453" s="17"/>
      <c r="AR1453" s="17"/>
      <c r="AS1453" s="17"/>
      <c r="AT1453" s="17"/>
      <c r="AU1453" s="17"/>
    </row>
    <row r="1454" spans="2:47" x14ac:dyDescent="0.3">
      <c r="B1454" s="24" t="s">
        <v>71</v>
      </c>
      <c r="C1454" s="17"/>
      <c r="D1454" s="17"/>
      <c r="E1454" s="17"/>
      <c r="F1454" s="17"/>
      <c r="G1454" s="17"/>
      <c r="H1454" s="17"/>
      <c r="I1454" s="17"/>
      <c r="J1454" s="17"/>
      <c r="K1454" s="17"/>
      <c r="L1454" s="17"/>
      <c r="M1454" s="17"/>
      <c r="N1454" s="17"/>
      <c r="O1454" s="17"/>
      <c r="P1454" s="17"/>
      <c r="Q1454" s="17"/>
      <c r="R1454" s="17"/>
      <c r="S1454" s="17"/>
      <c r="T1454" s="17"/>
      <c r="U1454" s="17"/>
      <c r="V1454" s="17"/>
      <c r="W1454" s="17"/>
      <c r="X1454" s="17"/>
      <c r="Y1454" s="17"/>
      <c r="Z1454" s="17"/>
      <c r="AA1454" s="17"/>
      <c r="AB1454" s="17"/>
      <c r="AC1454" s="17"/>
      <c r="AD1454" s="17"/>
      <c r="AE1454" s="17"/>
      <c r="AF1454" s="17"/>
      <c r="AG1454" s="17"/>
      <c r="AH1454" s="17"/>
      <c r="AI1454" s="17"/>
      <c r="AJ1454" s="17"/>
      <c r="AK1454" s="17"/>
      <c r="AL1454" s="17"/>
      <c r="AM1454" s="17"/>
      <c r="AN1454" s="17"/>
      <c r="AO1454" s="17"/>
      <c r="AP1454" s="17"/>
      <c r="AQ1454" s="17"/>
      <c r="AR1454" s="17"/>
      <c r="AS1454" s="17"/>
      <c r="AT1454" s="17"/>
      <c r="AU1454" s="17"/>
    </row>
    <row r="1455" spans="2:47" x14ac:dyDescent="0.3">
      <c r="B1455" t="s">
        <v>528</v>
      </c>
      <c r="C1455" s="17">
        <v>0.10439093131982601</v>
      </c>
      <c r="D1455" s="17">
        <v>0.1155697581466</v>
      </c>
      <c r="E1455" s="17">
        <v>9.3434378740309895E-2</v>
      </c>
      <c r="F1455" s="17"/>
      <c r="G1455" s="17">
        <v>8.0140858518259597E-2</v>
      </c>
      <c r="H1455" s="17">
        <v>7.8305276277732205E-2</v>
      </c>
      <c r="I1455" s="17">
        <v>0.10017792027792</v>
      </c>
      <c r="J1455" s="17">
        <v>0.110286972533737</v>
      </c>
      <c r="K1455" s="17">
        <v>0.116626743923312</v>
      </c>
      <c r="L1455" s="17">
        <v>0.13206528364446499</v>
      </c>
      <c r="M1455" s="17"/>
      <c r="N1455" s="17">
        <v>9.4169190730027705E-2</v>
      </c>
      <c r="O1455" s="17">
        <v>0.103719869091011</v>
      </c>
      <c r="P1455" s="17">
        <v>9.3124325060184296E-2</v>
      </c>
      <c r="Q1455" s="17">
        <v>0.12537487231783701</v>
      </c>
      <c r="R1455" s="17"/>
      <c r="S1455" s="17">
        <v>8.9315596551010804E-2</v>
      </c>
      <c r="T1455" s="17">
        <v>7.8512224206582701E-2</v>
      </c>
      <c r="U1455" s="17">
        <v>9.8906856318186798E-2</v>
      </c>
      <c r="V1455" s="17">
        <v>0.108705150804195</v>
      </c>
      <c r="W1455" s="17">
        <v>0.106546941654057</v>
      </c>
      <c r="X1455" s="17">
        <v>0.107120242372063</v>
      </c>
      <c r="Y1455" s="17">
        <v>9.4810657214629598E-2</v>
      </c>
      <c r="Z1455" s="17">
        <v>0.109140982028648</v>
      </c>
      <c r="AA1455" s="17">
        <v>0.110656283729674</v>
      </c>
      <c r="AB1455" s="17">
        <v>0.151608794614051</v>
      </c>
      <c r="AC1455" s="17">
        <v>0.127973245639325</v>
      </c>
      <c r="AD1455" s="17">
        <v>9.0878242759200895E-2</v>
      </c>
      <c r="AE1455" s="17"/>
      <c r="AF1455" s="17">
        <v>0.10079839592671</v>
      </c>
      <c r="AG1455" s="17">
        <v>0.10946755180445999</v>
      </c>
      <c r="AH1455" s="17"/>
      <c r="AI1455" s="17">
        <v>9.6711788316550307E-2</v>
      </c>
      <c r="AJ1455" s="17">
        <v>0.10822409311624299</v>
      </c>
      <c r="AK1455" s="17"/>
      <c r="AL1455" s="17">
        <v>0.11574324772311299</v>
      </c>
      <c r="AM1455" s="17">
        <v>0.10176206116832601</v>
      </c>
      <c r="AN1455" s="17"/>
      <c r="AO1455" s="17">
        <v>8.3576426687414704E-2</v>
      </c>
      <c r="AP1455" s="17">
        <v>0.10620516519322901</v>
      </c>
      <c r="AQ1455" s="17"/>
      <c r="AR1455" s="17">
        <v>7.64818847223247E-2</v>
      </c>
      <c r="AS1455" s="17">
        <v>8.1961420735142995E-2</v>
      </c>
      <c r="AT1455" s="17">
        <v>9.9588862185914298E-2</v>
      </c>
      <c r="AU1455" s="17">
        <v>0.223170302136288</v>
      </c>
    </row>
    <row r="1456" spans="2:47" x14ac:dyDescent="0.3">
      <c r="B1456" t="s">
        <v>529</v>
      </c>
      <c r="C1456" s="17">
        <v>0.40628525677129002</v>
      </c>
      <c r="D1456" s="17">
        <v>0.40815460892852901</v>
      </c>
      <c r="E1456" s="17">
        <v>0.40501789954431699</v>
      </c>
      <c r="F1456" s="17"/>
      <c r="G1456" s="17">
        <v>0.29407325971475901</v>
      </c>
      <c r="H1456" s="17">
        <v>0.34526579025288701</v>
      </c>
      <c r="I1456" s="17">
        <v>0.39978393798924</v>
      </c>
      <c r="J1456" s="17">
        <v>0.43124979917656903</v>
      </c>
      <c r="K1456" s="17">
        <v>0.44073467361217999</v>
      </c>
      <c r="L1456" s="17">
        <v>0.49204789979425501</v>
      </c>
      <c r="M1456" s="17"/>
      <c r="N1456" s="17">
        <v>0.40701353254441303</v>
      </c>
      <c r="O1456" s="17">
        <v>0.41463176844662197</v>
      </c>
      <c r="P1456" s="17">
        <v>0.40418370492121902</v>
      </c>
      <c r="Q1456" s="17">
        <v>0.39756796780494202</v>
      </c>
      <c r="R1456" s="17"/>
      <c r="S1456" s="17">
        <v>0.35808849783146601</v>
      </c>
      <c r="T1456" s="17">
        <v>0.472424713743608</v>
      </c>
      <c r="U1456" s="17">
        <v>0.44111642735790901</v>
      </c>
      <c r="V1456" s="17">
        <v>0.442241962258902</v>
      </c>
      <c r="W1456" s="17">
        <v>0.39656929159570398</v>
      </c>
      <c r="X1456" s="17">
        <v>0.34374346608643702</v>
      </c>
      <c r="Y1456" s="17">
        <v>0.41025449530459601</v>
      </c>
      <c r="Z1456" s="17">
        <v>0.38883293964974303</v>
      </c>
      <c r="AA1456" s="17">
        <v>0.42058837939883398</v>
      </c>
      <c r="AB1456" s="17">
        <v>0.37559618168341402</v>
      </c>
      <c r="AC1456" s="17">
        <v>0.376693334656442</v>
      </c>
      <c r="AD1456" s="17">
        <v>0.45522864160819498</v>
      </c>
      <c r="AE1456" s="17"/>
      <c r="AF1456" s="17">
        <v>0.43142329994647299</v>
      </c>
      <c r="AG1456" s="17">
        <v>0.37382138660301001</v>
      </c>
      <c r="AH1456" s="17"/>
      <c r="AI1456" s="17">
        <v>0.38986898386528701</v>
      </c>
      <c r="AJ1456" s="17">
        <v>0.41447969072257901</v>
      </c>
      <c r="AK1456" s="17"/>
      <c r="AL1456" s="17">
        <v>0.39540029026262502</v>
      </c>
      <c r="AM1456" s="17">
        <v>0.40880590212138102</v>
      </c>
      <c r="AN1456" s="17"/>
      <c r="AO1456" s="17">
        <v>0.42189303881989498</v>
      </c>
      <c r="AP1456" s="17">
        <v>0.40492485125689898</v>
      </c>
      <c r="AQ1456" s="17"/>
      <c r="AR1456" s="17">
        <v>0.33606452913533302</v>
      </c>
      <c r="AS1456" s="17">
        <v>0.47773575033641502</v>
      </c>
      <c r="AT1456" s="17">
        <v>0.41116136480205001</v>
      </c>
      <c r="AU1456" s="17">
        <v>0.44950482233371702</v>
      </c>
    </row>
    <row r="1457" spans="2:47" x14ac:dyDescent="0.3">
      <c r="B1457" t="s">
        <v>530</v>
      </c>
      <c r="C1457" s="17">
        <v>0.35581955982688002</v>
      </c>
      <c r="D1457" s="17">
        <v>0.33954039870209002</v>
      </c>
      <c r="E1457" s="17">
        <v>0.37131061617536698</v>
      </c>
      <c r="F1457" s="17"/>
      <c r="G1457" s="17">
        <v>0.42213912593566399</v>
      </c>
      <c r="H1457" s="17">
        <v>0.39086476523629998</v>
      </c>
      <c r="I1457" s="17">
        <v>0.359283411779319</v>
      </c>
      <c r="J1457" s="17">
        <v>0.34179813928573299</v>
      </c>
      <c r="K1457" s="17">
        <v>0.34805077684861602</v>
      </c>
      <c r="L1457" s="17">
        <v>0.297247426601358</v>
      </c>
      <c r="M1457" s="17"/>
      <c r="N1457" s="17">
        <v>0.37076633600386899</v>
      </c>
      <c r="O1457" s="17">
        <v>0.358158314455789</v>
      </c>
      <c r="P1457" s="17">
        <v>0.35915115340723303</v>
      </c>
      <c r="Q1457" s="17">
        <v>0.33505729128116302</v>
      </c>
      <c r="R1457" s="17"/>
      <c r="S1457" s="17">
        <v>0.35889739661869402</v>
      </c>
      <c r="T1457" s="17">
        <v>0.33506324459278702</v>
      </c>
      <c r="U1457" s="17">
        <v>0.31521909718799002</v>
      </c>
      <c r="V1457" s="17">
        <v>0.34402965864645602</v>
      </c>
      <c r="W1457" s="17">
        <v>0.359642260804589</v>
      </c>
      <c r="X1457" s="17">
        <v>0.38152352619482</v>
      </c>
      <c r="Y1457" s="17">
        <v>0.35723652911221399</v>
      </c>
      <c r="Z1457" s="17">
        <v>0.43637760730597802</v>
      </c>
      <c r="AA1457" s="17">
        <v>0.336588946303507</v>
      </c>
      <c r="AB1457" s="17">
        <v>0.36362350571845098</v>
      </c>
      <c r="AC1457" s="17">
        <v>0.392371837101608</v>
      </c>
      <c r="AD1457" s="17">
        <v>0.36430374025756201</v>
      </c>
      <c r="AE1457" s="17"/>
      <c r="AF1457" s="17">
        <v>0.35328575186654398</v>
      </c>
      <c r="AG1457" s="17">
        <v>0.36005463776677599</v>
      </c>
      <c r="AH1457" s="17"/>
      <c r="AI1457" s="17">
        <v>0.38088433821450102</v>
      </c>
      <c r="AJ1457" s="17">
        <v>0.34330809195734102</v>
      </c>
      <c r="AK1457" s="17"/>
      <c r="AL1457" s="17">
        <v>0.34149659510730002</v>
      </c>
      <c r="AM1457" s="17">
        <v>0.35913634673579498</v>
      </c>
      <c r="AN1457" s="17"/>
      <c r="AO1457" s="17">
        <v>0.36173562555514899</v>
      </c>
      <c r="AP1457" s="17">
        <v>0.35530390370000797</v>
      </c>
      <c r="AQ1457" s="17"/>
      <c r="AR1457" s="17">
        <v>0.40155770075161401</v>
      </c>
      <c r="AS1457" s="17">
        <v>0.32790651213504701</v>
      </c>
      <c r="AT1457" s="17">
        <v>0.37688083434955399</v>
      </c>
      <c r="AU1457" s="17">
        <v>0.24507660588219801</v>
      </c>
    </row>
    <row r="1458" spans="2:47" x14ac:dyDescent="0.3">
      <c r="B1458" t="s">
        <v>531</v>
      </c>
      <c r="C1458" s="17">
        <v>0.133504252082004</v>
      </c>
      <c r="D1458" s="17">
        <v>0.136735234222781</v>
      </c>
      <c r="E1458" s="17">
        <v>0.130237105540006</v>
      </c>
      <c r="F1458" s="17"/>
      <c r="G1458" s="17">
        <v>0.203646755831317</v>
      </c>
      <c r="H1458" s="17">
        <v>0.18556416823308</v>
      </c>
      <c r="I1458" s="17">
        <v>0.14075472995352201</v>
      </c>
      <c r="J1458" s="17">
        <v>0.116665089003961</v>
      </c>
      <c r="K1458" s="17">
        <v>9.4587805615892306E-2</v>
      </c>
      <c r="L1458" s="17">
        <v>7.8639389959922104E-2</v>
      </c>
      <c r="M1458" s="17"/>
      <c r="N1458" s="17">
        <v>0.12805094072169099</v>
      </c>
      <c r="O1458" s="17">
        <v>0.12349004800657699</v>
      </c>
      <c r="P1458" s="17">
        <v>0.143540816611364</v>
      </c>
      <c r="Q1458" s="17">
        <v>0.14199986859605801</v>
      </c>
      <c r="R1458" s="17"/>
      <c r="S1458" s="17">
        <v>0.19369850899882901</v>
      </c>
      <c r="T1458" s="17">
        <v>0.11399981745702301</v>
      </c>
      <c r="U1458" s="17">
        <v>0.14475761913591401</v>
      </c>
      <c r="V1458" s="17">
        <v>0.105023228290447</v>
      </c>
      <c r="W1458" s="17">
        <v>0.13724150594564999</v>
      </c>
      <c r="X1458" s="17">
        <v>0.16761276534667999</v>
      </c>
      <c r="Y1458" s="17">
        <v>0.137698318368561</v>
      </c>
      <c r="Z1458" s="17">
        <v>6.5648471015630802E-2</v>
      </c>
      <c r="AA1458" s="17">
        <v>0.13216639056798599</v>
      </c>
      <c r="AB1458" s="17">
        <v>0.109171517984084</v>
      </c>
      <c r="AC1458" s="17">
        <v>0.102961582602625</v>
      </c>
      <c r="AD1458" s="17">
        <v>8.95893753750414E-2</v>
      </c>
      <c r="AE1458" s="17"/>
      <c r="AF1458" s="17">
        <v>0.114492552260273</v>
      </c>
      <c r="AG1458" s="17">
        <v>0.15665642382575301</v>
      </c>
      <c r="AH1458" s="17"/>
      <c r="AI1458" s="17">
        <v>0.132534889603662</v>
      </c>
      <c r="AJ1458" s="17">
        <v>0.13398812420383799</v>
      </c>
      <c r="AK1458" s="17"/>
      <c r="AL1458" s="17">
        <v>0.14735986690696201</v>
      </c>
      <c r="AM1458" s="17">
        <v>0.130295689974498</v>
      </c>
      <c r="AN1458" s="17"/>
      <c r="AO1458" s="17">
        <v>0.13279490893754101</v>
      </c>
      <c r="AP1458" s="17">
        <v>0.13356607984986499</v>
      </c>
      <c r="AQ1458" s="17"/>
      <c r="AR1458" s="17">
        <v>0.18589588539072799</v>
      </c>
      <c r="AS1458" s="17">
        <v>0.112396316793396</v>
      </c>
      <c r="AT1458" s="17">
        <v>0.112368938662481</v>
      </c>
      <c r="AU1458" s="17">
        <v>8.2248269647797703E-2</v>
      </c>
    </row>
    <row r="1459" spans="2:47" x14ac:dyDescent="0.3">
      <c r="C1459" s="17"/>
      <c r="D1459" s="17"/>
      <c r="E1459" s="17"/>
      <c r="F1459" s="17"/>
      <c r="G1459" s="17"/>
      <c r="H1459" s="17"/>
      <c r="I1459" s="17"/>
      <c r="J1459" s="17"/>
      <c r="K1459" s="17"/>
      <c r="L1459" s="17"/>
      <c r="M1459" s="17"/>
      <c r="N1459" s="17"/>
      <c r="O1459" s="17"/>
      <c r="P1459" s="17"/>
      <c r="Q1459" s="17"/>
      <c r="R1459" s="17"/>
      <c r="S1459" s="17"/>
      <c r="T1459" s="17"/>
      <c r="U1459" s="17"/>
      <c r="V1459" s="17"/>
      <c r="W1459" s="17"/>
      <c r="X1459" s="17"/>
      <c r="Y1459" s="17"/>
      <c r="Z1459" s="17"/>
      <c r="AA1459" s="17"/>
      <c r="AB1459" s="17"/>
      <c r="AC1459" s="17"/>
      <c r="AD1459" s="17"/>
      <c r="AE1459" s="17"/>
      <c r="AF1459" s="17"/>
      <c r="AG1459" s="17"/>
      <c r="AH1459" s="17"/>
      <c r="AI1459" s="17"/>
      <c r="AJ1459" s="17"/>
      <c r="AK1459" s="17"/>
      <c r="AL1459" s="17"/>
      <c r="AM1459" s="17"/>
      <c r="AN1459" s="17"/>
      <c r="AO1459" s="17"/>
      <c r="AP1459" s="17"/>
      <c r="AQ1459" s="17"/>
      <c r="AR1459" s="17"/>
      <c r="AS1459" s="17"/>
      <c r="AT1459" s="17"/>
      <c r="AU1459" s="17"/>
    </row>
    <row r="1460" spans="2:47" x14ac:dyDescent="0.3">
      <c r="B1460" s="6" t="s">
        <v>537</v>
      </c>
      <c r="C1460" s="17"/>
      <c r="D1460" s="17"/>
      <c r="E1460" s="17"/>
      <c r="F1460" s="17"/>
      <c r="G1460" s="17"/>
      <c r="H1460" s="17"/>
      <c r="I1460" s="17"/>
      <c r="J1460" s="17"/>
      <c r="K1460" s="17"/>
      <c r="L1460" s="17"/>
      <c r="M1460" s="17"/>
      <c r="N1460" s="17"/>
      <c r="O1460" s="17"/>
      <c r="P1460" s="17"/>
      <c r="Q1460" s="17"/>
      <c r="R1460" s="17"/>
      <c r="S1460" s="17"/>
      <c r="T1460" s="17"/>
      <c r="U1460" s="17"/>
      <c r="V1460" s="17"/>
      <c r="W1460" s="17"/>
      <c r="X1460" s="17"/>
      <c r="Y1460" s="17"/>
      <c r="Z1460" s="17"/>
      <c r="AA1460" s="17"/>
      <c r="AB1460" s="17"/>
      <c r="AC1460" s="17"/>
      <c r="AD1460" s="17"/>
      <c r="AE1460" s="17"/>
      <c r="AF1460" s="17"/>
      <c r="AG1460" s="17"/>
      <c r="AH1460" s="17"/>
      <c r="AI1460" s="17"/>
      <c r="AJ1460" s="17"/>
      <c r="AK1460" s="17"/>
      <c r="AL1460" s="17"/>
      <c r="AM1460" s="17"/>
      <c r="AN1460" s="17"/>
      <c r="AO1460" s="17"/>
      <c r="AP1460" s="17"/>
      <c r="AQ1460" s="17"/>
      <c r="AR1460" s="17"/>
      <c r="AS1460" s="17"/>
      <c r="AT1460" s="17"/>
      <c r="AU1460" s="17"/>
    </row>
    <row r="1461" spans="2:47" x14ac:dyDescent="0.3">
      <c r="B1461" s="24" t="s">
        <v>71</v>
      </c>
      <c r="C1461" s="17"/>
      <c r="D1461" s="17"/>
      <c r="E1461" s="17"/>
      <c r="F1461" s="17"/>
      <c r="G1461" s="17"/>
      <c r="H1461" s="17"/>
      <c r="I1461" s="17"/>
      <c r="J1461" s="17"/>
      <c r="K1461" s="17"/>
      <c r="L1461" s="17"/>
      <c r="M1461" s="17"/>
      <c r="N1461" s="17"/>
      <c r="O1461" s="17"/>
      <c r="P1461" s="17"/>
      <c r="Q1461" s="17"/>
      <c r="R1461" s="17"/>
      <c r="S1461" s="17"/>
      <c r="T1461" s="17"/>
      <c r="U1461" s="17"/>
      <c r="V1461" s="17"/>
      <c r="W1461" s="17"/>
      <c r="X1461" s="17"/>
      <c r="Y1461" s="17"/>
      <c r="Z1461" s="17"/>
      <c r="AA1461" s="17"/>
      <c r="AB1461" s="17"/>
      <c r="AC1461" s="17"/>
      <c r="AD1461" s="17"/>
      <c r="AE1461" s="17"/>
      <c r="AF1461" s="17"/>
      <c r="AG1461" s="17"/>
      <c r="AH1461" s="17"/>
      <c r="AI1461" s="17"/>
      <c r="AJ1461" s="17"/>
      <c r="AK1461" s="17"/>
      <c r="AL1461" s="17"/>
      <c r="AM1461" s="17"/>
      <c r="AN1461" s="17"/>
      <c r="AO1461" s="17"/>
      <c r="AP1461" s="17"/>
      <c r="AQ1461" s="17"/>
      <c r="AR1461" s="17"/>
      <c r="AS1461" s="17"/>
      <c r="AT1461" s="17"/>
      <c r="AU1461" s="17"/>
    </row>
    <row r="1462" spans="2:47" x14ac:dyDescent="0.3">
      <c r="B1462" t="s">
        <v>528</v>
      </c>
      <c r="C1462" s="17">
        <v>0.18116672662049799</v>
      </c>
      <c r="D1462" s="17">
        <v>0.19540601665010299</v>
      </c>
      <c r="E1462" s="17">
        <v>0.166889507131948</v>
      </c>
      <c r="F1462" s="17"/>
      <c r="G1462" s="17">
        <v>9.5438175379727694E-2</v>
      </c>
      <c r="H1462" s="17">
        <v>0.106833822797773</v>
      </c>
      <c r="I1462" s="17">
        <v>0.14443881926369101</v>
      </c>
      <c r="J1462" s="17">
        <v>0.18597813322464199</v>
      </c>
      <c r="K1462" s="17">
        <v>0.237778799623207</v>
      </c>
      <c r="L1462" s="17">
        <v>0.28628615377587902</v>
      </c>
      <c r="M1462" s="17"/>
      <c r="N1462" s="17">
        <v>0.18311153915974901</v>
      </c>
      <c r="O1462" s="17">
        <v>0.18119491790195699</v>
      </c>
      <c r="P1462" s="17">
        <v>0.161412838283399</v>
      </c>
      <c r="Q1462" s="17">
        <v>0.19597879072677901</v>
      </c>
      <c r="R1462" s="17"/>
      <c r="S1462" s="17">
        <v>0.13092481999618899</v>
      </c>
      <c r="T1462" s="17">
        <v>0.195337639220139</v>
      </c>
      <c r="U1462" s="17">
        <v>0.20894330511516301</v>
      </c>
      <c r="V1462" s="17">
        <v>0.19359791018654601</v>
      </c>
      <c r="W1462" s="17">
        <v>0.155303447619799</v>
      </c>
      <c r="X1462" s="17">
        <v>0.18318816833981599</v>
      </c>
      <c r="Y1462" s="17">
        <v>0.20317165517540001</v>
      </c>
      <c r="Z1462" s="17">
        <v>0.14402423810811699</v>
      </c>
      <c r="AA1462" s="17">
        <v>0.18254496424064701</v>
      </c>
      <c r="AB1462" s="17">
        <v>0.22282887310256899</v>
      </c>
      <c r="AC1462" s="17">
        <v>0.15848945295331601</v>
      </c>
      <c r="AD1462" s="17">
        <v>0.19549984218580499</v>
      </c>
      <c r="AE1462" s="17"/>
      <c r="AF1462" s="17">
        <v>0.19094738374063</v>
      </c>
      <c r="AG1462" s="17">
        <v>0.16813608451741899</v>
      </c>
      <c r="AH1462" s="17"/>
      <c r="AI1462" s="17">
        <v>0.161908244142807</v>
      </c>
      <c r="AJ1462" s="17">
        <v>0.19077989299322401</v>
      </c>
      <c r="AK1462" s="17"/>
      <c r="AL1462" s="17">
        <v>0.189591581375291</v>
      </c>
      <c r="AM1462" s="17">
        <v>0.17921577243557199</v>
      </c>
      <c r="AN1462" s="17"/>
      <c r="AO1462" s="17">
        <v>0.14109625723458</v>
      </c>
      <c r="AP1462" s="17">
        <v>0.184659348912833</v>
      </c>
      <c r="AQ1462" s="17"/>
      <c r="AR1462" s="17">
        <v>0.103443623964418</v>
      </c>
      <c r="AS1462" s="17">
        <v>0.203885388449</v>
      </c>
      <c r="AT1462" s="17">
        <v>0.17898744329796901</v>
      </c>
      <c r="AU1462" s="17">
        <v>0.34188880876683603</v>
      </c>
    </row>
    <row r="1463" spans="2:47" x14ac:dyDescent="0.3">
      <c r="B1463" t="s">
        <v>529</v>
      </c>
      <c r="C1463" s="17">
        <v>0.455223045010683</v>
      </c>
      <c r="D1463" s="17">
        <v>0.44732826081681298</v>
      </c>
      <c r="E1463" s="17">
        <v>0.464287127653851</v>
      </c>
      <c r="F1463" s="17"/>
      <c r="G1463" s="17">
        <v>0.37408708359495901</v>
      </c>
      <c r="H1463" s="17">
        <v>0.408716049867348</v>
      </c>
      <c r="I1463" s="17">
        <v>0.43039503839757298</v>
      </c>
      <c r="J1463" s="17">
        <v>0.48733276851465801</v>
      </c>
      <c r="K1463" s="17">
        <v>0.49535566464384401</v>
      </c>
      <c r="L1463" s="17">
        <v>0.51395655159698705</v>
      </c>
      <c r="M1463" s="17"/>
      <c r="N1463" s="17">
        <v>0.43909259073923401</v>
      </c>
      <c r="O1463" s="17">
        <v>0.47312708346042898</v>
      </c>
      <c r="P1463" s="17">
        <v>0.45359999461865702</v>
      </c>
      <c r="Q1463" s="17">
        <v>0.455330044550533</v>
      </c>
      <c r="R1463" s="17"/>
      <c r="S1463" s="17">
        <v>0.42049927968655498</v>
      </c>
      <c r="T1463" s="17">
        <v>0.47817698108017698</v>
      </c>
      <c r="U1463" s="17">
        <v>0.47586791265352701</v>
      </c>
      <c r="V1463" s="17">
        <v>0.46713265875924798</v>
      </c>
      <c r="W1463" s="17">
        <v>0.44206592159664998</v>
      </c>
      <c r="X1463" s="17">
        <v>0.40865007878395498</v>
      </c>
      <c r="Y1463" s="17">
        <v>0.44782761682627698</v>
      </c>
      <c r="Z1463" s="17">
        <v>0.50472983602041499</v>
      </c>
      <c r="AA1463" s="17">
        <v>0.47877823589498703</v>
      </c>
      <c r="AB1463" s="17">
        <v>0.42739504475485901</v>
      </c>
      <c r="AC1463" s="17">
        <v>0.49922116733431599</v>
      </c>
      <c r="AD1463" s="17">
        <v>0.47480024854599301</v>
      </c>
      <c r="AE1463" s="17"/>
      <c r="AF1463" s="17">
        <v>0.46897715781164101</v>
      </c>
      <c r="AG1463" s="17">
        <v>0.436210448998756</v>
      </c>
      <c r="AH1463" s="17"/>
      <c r="AI1463" s="17">
        <v>0.448286065367477</v>
      </c>
      <c r="AJ1463" s="17">
        <v>0.45868574460352901</v>
      </c>
      <c r="AK1463" s="17"/>
      <c r="AL1463" s="17">
        <v>0.43274351497153202</v>
      </c>
      <c r="AM1463" s="17">
        <v>0.46042865798342902</v>
      </c>
      <c r="AN1463" s="17"/>
      <c r="AO1463" s="17">
        <v>0.42400208622065499</v>
      </c>
      <c r="AP1463" s="17">
        <v>0.45794432625168702</v>
      </c>
      <c r="AQ1463" s="17"/>
      <c r="AR1463" s="17">
        <v>0.41706610745274098</v>
      </c>
      <c r="AS1463" s="17">
        <v>0.52332864072746199</v>
      </c>
      <c r="AT1463" s="17">
        <v>0.453143307390307</v>
      </c>
      <c r="AU1463" s="17">
        <v>0.43812358550696301</v>
      </c>
    </row>
    <row r="1464" spans="2:47" x14ac:dyDescent="0.3">
      <c r="B1464" t="s">
        <v>530</v>
      </c>
      <c r="C1464" s="17">
        <v>0.27982791259033202</v>
      </c>
      <c r="D1464" s="17">
        <v>0.27607521242252397</v>
      </c>
      <c r="E1464" s="17">
        <v>0.283226570255387</v>
      </c>
      <c r="F1464" s="17"/>
      <c r="G1464" s="17">
        <v>0.360375358986392</v>
      </c>
      <c r="H1464" s="17">
        <v>0.36262389687130803</v>
      </c>
      <c r="I1464" s="17">
        <v>0.32752473334069099</v>
      </c>
      <c r="J1464" s="17">
        <v>0.266590286013415</v>
      </c>
      <c r="K1464" s="17">
        <v>0.214673863652597</v>
      </c>
      <c r="L1464" s="17">
        <v>0.17489228506076801</v>
      </c>
      <c r="M1464" s="17"/>
      <c r="N1464" s="17">
        <v>0.29512738234863101</v>
      </c>
      <c r="O1464" s="17">
        <v>0.27213905856303799</v>
      </c>
      <c r="P1464" s="17">
        <v>0.29256389079487299</v>
      </c>
      <c r="Q1464" s="17">
        <v>0.26139020549354902</v>
      </c>
      <c r="R1464" s="17"/>
      <c r="S1464" s="17">
        <v>0.32905984282471001</v>
      </c>
      <c r="T1464" s="17">
        <v>0.25811299467268101</v>
      </c>
      <c r="U1464" s="17">
        <v>0.24002665456675101</v>
      </c>
      <c r="V1464" s="17">
        <v>0.27061734880931398</v>
      </c>
      <c r="W1464" s="17">
        <v>0.29654347719782498</v>
      </c>
      <c r="X1464" s="17">
        <v>0.313675547350941</v>
      </c>
      <c r="Y1464" s="17">
        <v>0.29188698480518099</v>
      </c>
      <c r="Z1464" s="17">
        <v>0.29186422674470502</v>
      </c>
      <c r="AA1464" s="17">
        <v>0.23774390108241</v>
      </c>
      <c r="AB1464" s="17">
        <v>0.28633091594391502</v>
      </c>
      <c r="AC1464" s="17">
        <v>0.261057452069278</v>
      </c>
      <c r="AD1464" s="17">
        <v>0.25548299207400299</v>
      </c>
      <c r="AE1464" s="17"/>
      <c r="AF1464" s="17">
        <v>0.26703659134308</v>
      </c>
      <c r="AG1464" s="17">
        <v>0.29806387822702302</v>
      </c>
      <c r="AH1464" s="17"/>
      <c r="AI1464" s="17">
        <v>0.2979214546576</v>
      </c>
      <c r="AJ1464" s="17">
        <v>0.270796244058501</v>
      </c>
      <c r="AK1464" s="17"/>
      <c r="AL1464" s="17">
        <v>0.28315077685048701</v>
      </c>
      <c r="AM1464" s="17">
        <v>0.27905843274492498</v>
      </c>
      <c r="AN1464" s="17"/>
      <c r="AO1464" s="17">
        <v>0.32120511312066902</v>
      </c>
      <c r="AP1464" s="17">
        <v>0.27622139299669102</v>
      </c>
      <c r="AQ1464" s="17"/>
      <c r="AR1464" s="17">
        <v>0.35132563091731001</v>
      </c>
      <c r="AS1464" s="17">
        <v>0.220109615312368</v>
      </c>
      <c r="AT1464" s="17">
        <v>0.294244079893486</v>
      </c>
      <c r="AU1464" s="17">
        <v>0.17298753135467301</v>
      </c>
    </row>
    <row r="1465" spans="2:47" x14ac:dyDescent="0.3">
      <c r="B1465" t="s">
        <v>531</v>
      </c>
      <c r="C1465" s="17">
        <v>8.3782315778487798E-2</v>
      </c>
      <c r="D1465" s="17">
        <v>8.1190510110560193E-2</v>
      </c>
      <c r="E1465" s="17">
        <v>8.5596794958813796E-2</v>
      </c>
      <c r="F1465" s="17"/>
      <c r="G1465" s="17">
        <v>0.170099382038921</v>
      </c>
      <c r="H1465" s="17">
        <v>0.12182623046357099</v>
      </c>
      <c r="I1465" s="17">
        <v>9.7641408998045395E-2</v>
      </c>
      <c r="J1465" s="17">
        <v>6.0098812247284999E-2</v>
      </c>
      <c r="K1465" s="17">
        <v>5.21916720803519E-2</v>
      </c>
      <c r="L1465" s="17">
        <v>2.4865009566365299E-2</v>
      </c>
      <c r="M1465" s="17"/>
      <c r="N1465" s="17">
        <v>8.2668487752385805E-2</v>
      </c>
      <c r="O1465" s="17">
        <v>7.3538940074576106E-2</v>
      </c>
      <c r="P1465" s="17">
        <v>9.2423276303071303E-2</v>
      </c>
      <c r="Q1465" s="17">
        <v>8.7300959229138997E-2</v>
      </c>
      <c r="R1465" s="17"/>
      <c r="S1465" s="17">
        <v>0.119516057492547</v>
      </c>
      <c r="T1465" s="17">
        <v>6.8372385027003602E-2</v>
      </c>
      <c r="U1465" s="17">
        <v>7.5162127664558695E-2</v>
      </c>
      <c r="V1465" s="17">
        <v>6.8652082244892706E-2</v>
      </c>
      <c r="W1465" s="17">
        <v>0.106087153585726</v>
      </c>
      <c r="X1465" s="17">
        <v>9.44862055252884E-2</v>
      </c>
      <c r="Y1465" s="17">
        <v>5.7113743193142497E-2</v>
      </c>
      <c r="Z1465" s="17">
        <v>5.9381699126762499E-2</v>
      </c>
      <c r="AA1465" s="17">
        <v>0.10093289878195599</v>
      </c>
      <c r="AB1465" s="17">
        <v>6.3445166198656602E-2</v>
      </c>
      <c r="AC1465" s="17">
        <v>8.1231927643090396E-2</v>
      </c>
      <c r="AD1465" s="17">
        <v>7.4216917194199594E-2</v>
      </c>
      <c r="AE1465" s="17"/>
      <c r="AF1465" s="17">
        <v>7.3038867104649199E-2</v>
      </c>
      <c r="AG1465" s="17">
        <v>9.7589588256801404E-2</v>
      </c>
      <c r="AH1465" s="17"/>
      <c r="AI1465" s="17">
        <v>9.1884235832116107E-2</v>
      </c>
      <c r="AJ1465" s="17">
        <v>7.9738118344745298E-2</v>
      </c>
      <c r="AK1465" s="17"/>
      <c r="AL1465" s="17">
        <v>9.4514126802689696E-2</v>
      </c>
      <c r="AM1465" s="17">
        <v>8.1297136836074396E-2</v>
      </c>
      <c r="AN1465" s="17"/>
      <c r="AO1465" s="17">
        <v>0.11369654342409601</v>
      </c>
      <c r="AP1465" s="17">
        <v>8.1174931838788794E-2</v>
      </c>
      <c r="AQ1465" s="17"/>
      <c r="AR1465" s="17">
        <v>0.12816463766552999</v>
      </c>
      <c r="AS1465" s="17">
        <v>5.2676355511169899E-2</v>
      </c>
      <c r="AT1465" s="17">
        <v>7.3625169418237504E-2</v>
      </c>
      <c r="AU1465" s="17">
        <v>4.7000074371528401E-2</v>
      </c>
    </row>
    <row r="1466" spans="2:47" x14ac:dyDescent="0.3">
      <c r="C1466" s="17"/>
      <c r="D1466" s="17"/>
      <c r="E1466" s="17"/>
      <c r="F1466" s="17"/>
      <c r="G1466" s="17"/>
      <c r="H1466" s="17"/>
      <c r="I1466" s="17"/>
      <c r="J1466" s="17"/>
      <c r="K1466" s="17"/>
      <c r="L1466" s="17"/>
      <c r="M1466" s="17"/>
      <c r="N1466" s="17"/>
      <c r="O1466" s="17"/>
      <c r="P1466" s="17"/>
      <c r="Q1466" s="17"/>
      <c r="R1466" s="17"/>
      <c r="S1466" s="17"/>
      <c r="T1466" s="17"/>
      <c r="U1466" s="17"/>
      <c r="V1466" s="17"/>
      <c r="W1466" s="17"/>
      <c r="X1466" s="17"/>
      <c r="Y1466" s="17"/>
      <c r="Z1466" s="17"/>
      <c r="AA1466" s="17"/>
      <c r="AB1466" s="17"/>
      <c r="AC1466" s="17"/>
      <c r="AD1466" s="17"/>
      <c r="AE1466" s="17"/>
      <c r="AF1466" s="17"/>
      <c r="AG1466" s="17"/>
      <c r="AH1466" s="17"/>
      <c r="AI1466" s="17"/>
      <c r="AJ1466" s="17"/>
      <c r="AK1466" s="17"/>
      <c r="AL1466" s="17"/>
      <c r="AM1466" s="17"/>
      <c r="AN1466" s="17"/>
      <c r="AO1466" s="17"/>
      <c r="AP1466" s="17"/>
      <c r="AQ1466" s="17"/>
      <c r="AR1466" s="17"/>
      <c r="AS1466" s="17"/>
      <c r="AT1466" s="17"/>
      <c r="AU1466" s="17"/>
    </row>
    <row r="1467" spans="2:47" x14ac:dyDescent="0.3">
      <c r="B1467" s="6" t="s">
        <v>538</v>
      </c>
      <c r="C1467" s="17"/>
      <c r="D1467" s="17"/>
      <c r="E1467" s="17"/>
      <c r="F1467" s="17"/>
      <c r="G1467" s="17"/>
      <c r="H1467" s="17"/>
      <c r="I1467" s="17"/>
      <c r="J1467" s="17"/>
      <c r="K1467" s="17"/>
      <c r="L1467" s="17"/>
      <c r="M1467" s="17"/>
      <c r="N1467" s="17"/>
      <c r="O1467" s="17"/>
      <c r="P1467" s="17"/>
      <c r="Q1467" s="17"/>
      <c r="R1467" s="17"/>
      <c r="S1467" s="17"/>
      <c r="T1467" s="17"/>
      <c r="U1467" s="17"/>
      <c r="V1467" s="17"/>
      <c r="W1467" s="17"/>
      <c r="X1467" s="17"/>
      <c r="Y1467" s="17"/>
      <c r="Z1467" s="17"/>
      <c r="AA1467" s="17"/>
      <c r="AB1467" s="17"/>
      <c r="AC1467" s="17"/>
      <c r="AD1467" s="17"/>
      <c r="AE1467" s="17"/>
      <c r="AF1467" s="17"/>
      <c r="AG1467" s="17"/>
      <c r="AH1467" s="17"/>
      <c r="AI1467" s="17"/>
      <c r="AJ1467" s="17"/>
      <c r="AK1467" s="17"/>
      <c r="AL1467" s="17"/>
      <c r="AM1467" s="17"/>
      <c r="AN1467" s="17"/>
      <c r="AO1467" s="17"/>
      <c r="AP1467" s="17"/>
      <c r="AQ1467" s="17"/>
      <c r="AR1467" s="17"/>
      <c r="AS1467" s="17"/>
      <c r="AT1467" s="17"/>
      <c r="AU1467" s="17"/>
    </row>
    <row r="1468" spans="2:47" x14ac:dyDescent="0.3">
      <c r="B1468" s="24" t="s">
        <v>71</v>
      </c>
      <c r="C1468" s="17"/>
      <c r="D1468" s="17"/>
      <c r="E1468" s="17"/>
      <c r="F1468" s="17"/>
      <c r="G1468" s="17"/>
      <c r="H1468" s="17"/>
      <c r="I1468" s="17"/>
      <c r="J1468" s="17"/>
      <c r="K1468" s="17"/>
      <c r="L1468" s="17"/>
      <c r="M1468" s="17"/>
      <c r="N1468" s="17"/>
      <c r="O1468" s="17"/>
      <c r="P1468" s="17"/>
      <c r="Q1468" s="17"/>
      <c r="R1468" s="17"/>
      <c r="S1468" s="17"/>
      <c r="T1468" s="17"/>
      <c r="U1468" s="17"/>
      <c r="V1468" s="17"/>
      <c r="W1468" s="17"/>
      <c r="X1468" s="17"/>
      <c r="Y1468" s="17"/>
      <c r="Z1468" s="17"/>
      <c r="AA1468" s="17"/>
      <c r="AB1468" s="17"/>
      <c r="AC1468" s="17"/>
      <c r="AD1468" s="17"/>
      <c r="AE1468" s="17"/>
      <c r="AF1468" s="17"/>
      <c r="AG1468" s="17"/>
      <c r="AH1468" s="17"/>
      <c r="AI1468" s="17"/>
      <c r="AJ1468" s="17"/>
      <c r="AK1468" s="17"/>
      <c r="AL1468" s="17"/>
      <c r="AM1468" s="17"/>
      <c r="AN1468" s="17"/>
      <c r="AO1468" s="17"/>
      <c r="AP1468" s="17"/>
      <c r="AQ1468" s="17"/>
      <c r="AR1468" s="17"/>
      <c r="AS1468" s="17"/>
      <c r="AT1468" s="17"/>
      <c r="AU1468" s="17"/>
    </row>
    <row r="1469" spans="2:47" x14ac:dyDescent="0.3">
      <c r="B1469" t="s">
        <v>528</v>
      </c>
      <c r="C1469" s="17">
        <v>0.34286606560288102</v>
      </c>
      <c r="D1469" s="17">
        <v>0.31367403682804001</v>
      </c>
      <c r="E1469" s="17">
        <v>0.37152527496856902</v>
      </c>
      <c r="F1469" s="17"/>
      <c r="G1469" s="17">
        <v>0.20100030429045401</v>
      </c>
      <c r="H1469" s="17">
        <v>0.24418676468167</v>
      </c>
      <c r="I1469" s="17">
        <v>0.26241810702798501</v>
      </c>
      <c r="J1469" s="17">
        <v>0.34974536177816601</v>
      </c>
      <c r="K1469" s="17">
        <v>0.41224974681324</v>
      </c>
      <c r="L1469" s="17">
        <v>0.53020025933189996</v>
      </c>
      <c r="M1469" s="17"/>
      <c r="N1469" s="17">
        <v>0.315573530199802</v>
      </c>
      <c r="O1469" s="17">
        <v>0.34501768180722397</v>
      </c>
      <c r="P1469" s="17">
        <v>0.32382386949033598</v>
      </c>
      <c r="Q1469" s="17">
        <v>0.38786190238121099</v>
      </c>
      <c r="R1469" s="17"/>
      <c r="S1469" s="17">
        <v>0.234835428715713</v>
      </c>
      <c r="T1469" s="17">
        <v>0.38252716035399698</v>
      </c>
      <c r="U1469" s="17">
        <v>0.34448145656504398</v>
      </c>
      <c r="V1469" s="17">
        <v>0.34904165818914401</v>
      </c>
      <c r="W1469" s="17">
        <v>0.38919101234615899</v>
      </c>
      <c r="X1469" s="17">
        <v>0.33387773034507401</v>
      </c>
      <c r="Y1469" s="17">
        <v>0.41554049566623102</v>
      </c>
      <c r="Z1469" s="17">
        <v>0.33463233315475399</v>
      </c>
      <c r="AA1469" s="17">
        <v>0.35743225319359201</v>
      </c>
      <c r="AB1469" s="17">
        <v>0.35221315791677699</v>
      </c>
      <c r="AC1469" s="17">
        <v>0.29361889465725399</v>
      </c>
      <c r="AD1469" s="17">
        <v>0.38857300421222601</v>
      </c>
      <c r="AE1469" s="17"/>
      <c r="AF1469" s="17">
        <v>0.35576916087424099</v>
      </c>
      <c r="AG1469" s="17">
        <v>0.32601709117623001</v>
      </c>
      <c r="AH1469" s="17"/>
      <c r="AI1469" s="17">
        <v>0.31314839261125299</v>
      </c>
      <c r="AJ1469" s="17">
        <v>0.35770009704900901</v>
      </c>
      <c r="AK1469" s="17"/>
      <c r="AL1469" s="17">
        <v>0.34196117975681301</v>
      </c>
      <c r="AM1469" s="17">
        <v>0.34307561115347501</v>
      </c>
      <c r="AN1469" s="17"/>
      <c r="AO1469" s="17">
        <v>0.32289832895089599</v>
      </c>
      <c r="AP1469" s="17">
        <v>0.34460649348473399</v>
      </c>
      <c r="AQ1469" s="17"/>
      <c r="AR1469" s="17">
        <v>0.21793256919941301</v>
      </c>
      <c r="AS1469" s="17">
        <v>0.36104326854276297</v>
      </c>
      <c r="AT1469" s="17">
        <v>0.40095549877079401</v>
      </c>
      <c r="AU1469" s="17">
        <v>0.50446157390591895</v>
      </c>
    </row>
    <row r="1470" spans="2:47" x14ac:dyDescent="0.3">
      <c r="B1470" t="s">
        <v>529</v>
      </c>
      <c r="C1470" s="17">
        <v>0.38939435860312399</v>
      </c>
      <c r="D1470" s="17">
        <v>0.39187458459326502</v>
      </c>
      <c r="E1470" s="17">
        <v>0.38614805653938</v>
      </c>
      <c r="F1470" s="17"/>
      <c r="G1470" s="17">
        <v>0.36767310012063997</v>
      </c>
      <c r="H1470" s="17">
        <v>0.34718460199919199</v>
      </c>
      <c r="I1470" s="17">
        <v>0.42575002398584399</v>
      </c>
      <c r="J1470" s="17">
        <v>0.409300296375251</v>
      </c>
      <c r="K1470" s="17">
        <v>0.423670402251903</v>
      </c>
      <c r="L1470" s="17">
        <v>0.36940618577603201</v>
      </c>
      <c r="M1470" s="17"/>
      <c r="N1470" s="17">
        <v>0.380974665165217</v>
      </c>
      <c r="O1470" s="17">
        <v>0.41591662578090299</v>
      </c>
      <c r="P1470" s="17">
        <v>0.370171921408188</v>
      </c>
      <c r="Q1470" s="17">
        <v>0.38822030044241201</v>
      </c>
      <c r="R1470" s="17"/>
      <c r="S1470" s="17">
        <v>0.38704164209617198</v>
      </c>
      <c r="T1470" s="17">
        <v>0.41034026563973103</v>
      </c>
      <c r="U1470" s="17">
        <v>0.41781099676193001</v>
      </c>
      <c r="V1470" s="17">
        <v>0.42116380464564301</v>
      </c>
      <c r="W1470" s="17">
        <v>0.37639312998055502</v>
      </c>
      <c r="X1470" s="17">
        <v>0.378862133540666</v>
      </c>
      <c r="Y1470" s="17">
        <v>0.36654651821427398</v>
      </c>
      <c r="Z1470" s="17">
        <v>0.35547274127487499</v>
      </c>
      <c r="AA1470" s="17">
        <v>0.35372528567200601</v>
      </c>
      <c r="AB1470" s="17">
        <v>0.35921587822818901</v>
      </c>
      <c r="AC1470" s="17">
        <v>0.46084056162265502</v>
      </c>
      <c r="AD1470" s="17">
        <v>0.40845555981911802</v>
      </c>
      <c r="AE1470" s="17"/>
      <c r="AF1470" s="17">
        <v>0.38554180131871102</v>
      </c>
      <c r="AG1470" s="17">
        <v>0.39351585338997902</v>
      </c>
      <c r="AH1470" s="17"/>
      <c r="AI1470" s="17">
        <v>0.38247600176920199</v>
      </c>
      <c r="AJ1470" s="17">
        <v>0.39284776233560498</v>
      </c>
      <c r="AK1470" s="17"/>
      <c r="AL1470" s="17">
        <v>0.37467918031886899</v>
      </c>
      <c r="AM1470" s="17">
        <v>0.392801970899261</v>
      </c>
      <c r="AN1470" s="17"/>
      <c r="AO1470" s="17">
        <v>0.36244239878784601</v>
      </c>
      <c r="AP1470" s="17">
        <v>0.39174354535125899</v>
      </c>
      <c r="AQ1470" s="17"/>
      <c r="AR1470" s="17">
        <v>0.38164841041965297</v>
      </c>
      <c r="AS1470" s="17">
        <v>0.44407279679631101</v>
      </c>
      <c r="AT1470" s="17">
        <v>0.38857494643603901</v>
      </c>
      <c r="AU1470" s="17">
        <v>0.31637640419017199</v>
      </c>
    </row>
    <row r="1471" spans="2:47" x14ac:dyDescent="0.3">
      <c r="B1471" t="s">
        <v>530</v>
      </c>
      <c r="C1471" s="17">
        <v>0.19858801482253</v>
      </c>
      <c r="D1471" s="17">
        <v>0.21161065343656299</v>
      </c>
      <c r="E1471" s="17">
        <v>0.186251103503109</v>
      </c>
      <c r="F1471" s="17"/>
      <c r="G1471" s="17">
        <v>0.28741771170567598</v>
      </c>
      <c r="H1471" s="17">
        <v>0.29874719510971598</v>
      </c>
      <c r="I1471" s="17">
        <v>0.22977338619260099</v>
      </c>
      <c r="J1471" s="17">
        <v>0.18980836548353999</v>
      </c>
      <c r="K1471" s="17">
        <v>0.13577179012835</v>
      </c>
      <c r="L1471" s="17">
        <v>8.2327453040525397E-2</v>
      </c>
      <c r="M1471" s="17"/>
      <c r="N1471" s="17">
        <v>0.22115335442457401</v>
      </c>
      <c r="O1471" s="17">
        <v>0.187510463652662</v>
      </c>
      <c r="P1471" s="17">
        <v>0.217836197376087</v>
      </c>
      <c r="Q1471" s="17">
        <v>0.16834232381712899</v>
      </c>
      <c r="R1471" s="17"/>
      <c r="S1471" s="17">
        <v>0.26231987733960799</v>
      </c>
      <c r="T1471" s="17">
        <v>0.15895256674285499</v>
      </c>
      <c r="U1471" s="17">
        <v>0.17029515117501001</v>
      </c>
      <c r="V1471" s="17">
        <v>0.19326364887649899</v>
      </c>
      <c r="W1471" s="17">
        <v>0.17918791562344599</v>
      </c>
      <c r="X1471" s="17">
        <v>0.21840947594082599</v>
      </c>
      <c r="Y1471" s="17">
        <v>0.18778684820150801</v>
      </c>
      <c r="Z1471" s="17">
        <v>0.25258469727772898</v>
      </c>
      <c r="AA1471" s="17">
        <v>0.19406652775243899</v>
      </c>
      <c r="AB1471" s="17">
        <v>0.21102287410796899</v>
      </c>
      <c r="AC1471" s="17">
        <v>0.168239533524981</v>
      </c>
      <c r="AD1471" s="17">
        <v>0.13739642089355</v>
      </c>
      <c r="AE1471" s="17"/>
      <c r="AF1471" s="17">
        <v>0.19041245426107001</v>
      </c>
      <c r="AG1471" s="17">
        <v>0.211063212467372</v>
      </c>
      <c r="AH1471" s="17"/>
      <c r="AI1471" s="17">
        <v>0.220483700538424</v>
      </c>
      <c r="AJ1471" s="17">
        <v>0.18765844807833601</v>
      </c>
      <c r="AK1471" s="17"/>
      <c r="AL1471" s="17">
        <v>0.19782528429287199</v>
      </c>
      <c r="AM1471" s="17">
        <v>0.19876464128816199</v>
      </c>
      <c r="AN1471" s="17"/>
      <c r="AO1471" s="17">
        <v>0.196321110757609</v>
      </c>
      <c r="AP1471" s="17">
        <v>0.198785602716883</v>
      </c>
      <c r="AQ1471" s="17"/>
      <c r="AR1471" s="17">
        <v>0.28734129059575603</v>
      </c>
      <c r="AS1471" s="17">
        <v>0.145189112403208</v>
      </c>
      <c r="AT1471" s="17">
        <v>0.166882961247689</v>
      </c>
      <c r="AU1471" s="17">
        <v>0.13360671677292199</v>
      </c>
    </row>
    <row r="1472" spans="2:47" x14ac:dyDescent="0.3">
      <c r="B1472" t="s">
        <v>531</v>
      </c>
      <c r="C1472" s="17">
        <v>6.9151560971465506E-2</v>
      </c>
      <c r="D1472" s="17">
        <v>8.2840725142131505E-2</v>
      </c>
      <c r="E1472" s="17">
        <v>5.6075564988941798E-2</v>
      </c>
      <c r="F1472" s="17"/>
      <c r="G1472" s="17">
        <v>0.14390888388322901</v>
      </c>
      <c r="H1472" s="17">
        <v>0.10988143820942201</v>
      </c>
      <c r="I1472" s="17">
        <v>8.2058482793569795E-2</v>
      </c>
      <c r="J1472" s="17">
        <v>5.11459763630433E-2</v>
      </c>
      <c r="K1472" s="17">
        <v>2.8308060806506202E-2</v>
      </c>
      <c r="L1472" s="17">
        <v>1.8066101851542699E-2</v>
      </c>
      <c r="M1472" s="17"/>
      <c r="N1472" s="17">
        <v>8.2298450210407201E-2</v>
      </c>
      <c r="O1472" s="17">
        <v>5.15552287592108E-2</v>
      </c>
      <c r="P1472" s="17">
        <v>8.8168011725388795E-2</v>
      </c>
      <c r="Q1472" s="17">
        <v>5.5575473359247701E-2</v>
      </c>
      <c r="R1472" s="17"/>
      <c r="S1472" s="17">
        <v>0.115803051848507</v>
      </c>
      <c r="T1472" s="17">
        <v>4.8180007263417299E-2</v>
      </c>
      <c r="U1472" s="17">
        <v>6.7412395498015296E-2</v>
      </c>
      <c r="V1472" s="17">
        <v>3.6530888288713703E-2</v>
      </c>
      <c r="W1472" s="17">
        <v>5.5227942049839697E-2</v>
      </c>
      <c r="X1472" s="17">
        <v>6.8850660173433095E-2</v>
      </c>
      <c r="Y1472" s="17">
        <v>3.0126137917986899E-2</v>
      </c>
      <c r="Z1472" s="17">
        <v>5.7310228292641902E-2</v>
      </c>
      <c r="AA1472" s="17">
        <v>9.4775933381963703E-2</v>
      </c>
      <c r="AB1472" s="17">
        <v>7.75480897470648E-2</v>
      </c>
      <c r="AC1472" s="17">
        <v>7.7301010195110501E-2</v>
      </c>
      <c r="AD1472" s="17">
        <v>6.5575015075106005E-2</v>
      </c>
      <c r="AE1472" s="17"/>
      <c r="AF1472" s="17">
        <v>6.8276583545977904E-2</v>
      </c>
      <c r="AG1472" s="17">
        <v>6.9403842966418702E-2</v>
      </c>
      <c r="AH1472" s="17"/>
      <c r="AI1472" s="17">
        <v>8.3891905081121099E-2</v>
      </c>
      <c r="AJ1472" s="17">
        <v>6.1793692537049902E-2</v>
      </c>
      <c r="AK1472" s="17"/>
      <c r="AL1472" s="17">
        <v>8.5534355631445597E-2</v>
      </c>
      <c r="AM1472" s="17">
        <v>6.5357776659102196E-2</v>
      </c>
      <c r="AN1472" s="17"/>
      <c r="AO1472" s="17">
        <v>0.11833816150364899</v>
      </c>
      <c r="AP1472" s="17">
        <v>6.4864358447123099E-2</v>
      </c>
      <c r="AQ1472" s="17"/>
      <c r="AR1472" s="17">
        <v>0.11307772978517799</v>
      </c>
      <c r="AS1472" s="17">
        <v>4.9694822257718901E-2</v>
      </c>
      <c r="AT1472" s="17">
        <v>4.3586593545478503E-2</v>
      </c>
      <c r="AU1472" s="17">
        <v>4.5555305130987302E-2</v>
      </c>
    </row>
    <row r="1473" spans="2:47" x14ac:dyDescent="0.3">
      <c r="C1473" s="17"/>
      <c r="D1473" s="17"/>
      <c r="E1473" s="17"/>
      <c r="F1473" s="17"/>
      <c r="G1473" s="17"/>
      <c r="H1473" s="17"/>
      <c r="I1473" s="17"/>
      <c r="J1473" s="17"/>
      <c r="K1473" s="17"/>
      <c r="L1473" s="17"/>
      <c r="M1473" s="17"/>
      <c r="N1473" s="17"/>
      <c r="O1473" s="17"/>
      <c r="P1473" s="17"/>
      <c r="Q1473" s="17"/>
      <c r="R1473" s="17"/>
      <c r="S1473" s="17"/>
      <c r="T1473" s="17"/>
      <c r="U1473" s="17"/>
      <c r="V1473" s="17"/>
      <c r="W1473" s="17"/>
      <c r="X1473" s="17"/>
      <c r="Y1473" s="17"/>
      <c r="Z1473" s="17"/>
      <c r="AA1473" s="17"/>
      <c r="AB1473" s="17"/>
      <c r="AC1473" s="17"/>
      <c r="AD1473" s="17"/>
      <c r="AE1473" s="17"/>
      <c r="AF1473" s="17"/>
      <c r="AG1473" s="17"/>
      <c r="AH1473" s="17"/>
      <c r="AI1473" s="17"/>
      <c r="AJ1473" s="17"/>
      <c r="AK1473" s="17"/>
      <c r="AL1473" s="17"/>
      <c r="AM1473" s="17"/>
      <c r="AN1473" s="17"/>
      <c r="AO1473" s="17"/>
      <c r="AP1473" s="17"/>
      <c r="AQ1473" s="17"/>
      <c r="AR1473" s="17"/>
      <c r="AS1473" s="17"/>
      <c r="AT1473" s="17"/>
      <c r="AU1473" s="17"/>
    </row>
    <row r="1474" spans="2:47" x14ac:dyDescent="0.3">
      <c r="B1474" s="6" t="s">
        <v>539</v>
      </c>
      <c r="C1474" s="17"/>
      <c r="D1474" s="17"/>
      <c r="E1474" s="17"/>
      <c r="F1474" s="17"/>
      <c r="G1474" s="17"/>
      <c r="H1474" s="17"/>
      <c r="I1474" s="17"/>
      <c r="J1474" s="17"/>
      <c r="K1474" s="17"/>
      <c r="L1474" s="17"/>
      <c r="M1474" s="17"/>
      <c r="N1474" s="17"/>
      <c r="O1474" s="17"/>
      <c r="P1474" s="17"/>
      <c r="Q1474" s="17"/>
      <c r="R1474" s="17"/>
      <c r="S1474" s="17"/>
      <c r="T1474" s="17"/>
      <c r="U1474" s="17"/>
      <c r="V1474" s="17"/>
      <c r="W1474" s="17"/>
      <c r="X1474" s="17"/>
      <c r="Y1474" s="17"/>
      <c r="Z1474" s="17"/>
      <c r="AA1474" s="17"/>
      <c r="AB1474" s="17"/>
      <c r="AC1474" s="17"/>
      <c r="AD1474" s="17"/>
      <c r="AE1474" s="17"/>
      <c r="AF1474" s="17"/>
      <c r="AG1474" s="17"/>
      <c r="AH1474" s="17"/>
      <c r="AI1474" s="17"/>
      <c r="AJ1474" s="17"/>
      <c r="AK1474" s="17"/>
      <c r="AL1474" s="17"/>
      <c r="AM1474" s="17"/>
      <c r="AN1474" s="17"/>
      <c r="AO1474" s="17"/>
      <c r="AP1474" s="17"/>
      <c r="AQ1474" s="17"/>
      <c r="AR1474" s="17"/>
      <c r="AS1474" s="17"/>
      <c r="AT1474" s="17"/>
      <c r="AU1474" s="17"/>
    </row>
    <row r="1475" spans="2:47" x14ac:dyDescent="0.3">
      <c r="B1475" s="24" t="s">
        <v>71</v>
      </c>
      <c r="C1475" s="17"/>
      <c r="D1475" s="17"/>
      <c r="E1475" s="17"/>
      <c r="F1475" s="17"/>
      <c r="G1475" s="17"/>
      <c r="H1475" s="17"/>
      <c r="I1475" s="17"/>
      <c r="J1475" s="17"/>
      <c r="K1475" s="17"/>
      <c r="L1475" s="17"/>
      <c r="M1475" s="17"/>
      <c r="N1475" s="17"/>
      <c r="O1475" s="17"/>
      <c r="P1475" s="17"/>
      <c r="Q1475" s="17"/>
      <c r="R1475" s="17"/>
      <c r="S1475" s="17"/>
      <c r="T1475" s="17"/>
      <c r="U1475" s="17"/>
      <c r="V1475" s="17"/>
      <c r="W1475" s="17"/>
      <c r="X1475" s="17"/>
      <c r="Y1475" s="17"/>
      <c r="Z1475" s="17"/>
      <c r="AA1475" s="17"/>
      <c r="AB1475" s="17"/>
      <c r="AC1475" s="17"/>
      <c r="AD1475" s="17"/>
      <c r="AE1475" s="17"/>
      <c r="AF1475" s="17"/>
      <c r="AG1475" s="17"/>
      <c r="AH1475" s="17"/>
      <c r="AI1475" s="17"/>
      <c r="AJ1475" s="17"/>
      <c r="AK1475" s="17"/>
      <c r="AL1475" s="17"/>
      <c r="AM1475" s="17"/>
      <c r="AN1475" s="17"/>
      <c r="AO1475" s="17"/>
      <c r="AP1475" s="17"/>
      <c r="AQ1475" s="17"/>
      <c r="AR1475" s="17"/>
      <c r="AS1475" s="17"/>
      <c r="AT1475" s="17"/>
      <c r="AU1475" s="17"/>
    </row>
    <row r="1476" spans="2:47" x14ac:dyDescent="0.3">
      <c r="B1476" t="s">
        <v>528</v>
      </c>
      <c r="C1476" s="17">
        <v>0.163215990856108</v>
      </c>
      <c r="D1476" s="17">
        <v>0.15969925553174399</v>
      </c>
      <c r="E1476" s="17">
        <v>0.166803198439955</v>
      </c>
      <c r="F1476" s="17"/>
      <c r="G1476" s="17">
        <v>0.146402539761391</v>
      </c>
      <c r="H1476" s="17">
        <v>0.15202892287943001</v>
      </c>
      <c r="I1476" s="17">
        <v>0.154708831766661</v>
      </c>
      <c r="J1476" s="17">
        <v>0.144944731991449</v>
      </c>
      <c r="K1476" s="17">
        <v>0.18299052763427001</v>
      </c>
      <c r="L1476" s="17">
        <v>0.19190502229338999</v>
      </c>
      <c r="M1476" s="17"/>
      <c r="N1476" s="17">
        <v>0.15106720376430399</v>
      </c>
      <c r="O1476" s="17">
        <v>0.146041980218752</v>
      </c>
      <c r="P1476" s="17">
        <v>0.15860937709023501</v>
      </c>
      <c r="Q1476" s="17">
        <v>0.19850001597894701</v>
      </c>
      <c r="R1476" s="17"/>
      <c r="S1476" s="17">
        <v>0.147014688377411</v>
      </c>
      <c r="T1476" s="17">
        <v>0.16443516835455599</v>
      </c>
      <c r="U1476" s="17">
        <v>0.151410944190112</v>
      </c>
      <c r="V1476" s="17">
        <v>0.17103331712261799</v>
      </c>
      <c r="W1476" s="17">
        <v>0.148829600832833</v>
      </c>
      <c r="X1476" s="17">
        <v>0.18500469359081601</v>
      </c>
      <c r="Y1476" s="17">
        <v>0.197970594780914</v>
      </c>
      <c r="Z1476" s="17">
        <v>0.17089838763262999</v>
      </c>
      <c r="AA1476" s="17">
        <v>0.15035201236083501</v>
      </c>
      <c r="AB1476" s="17">
        <v>0.174992667823065</v>
      </c>
      <c r="AC1476" s="17">
        <v>0.171516747802896</v>
      </c>
      <c r="AD1476" s="17">
        <v>0.104906306821099</v>
      </c>
      <c r="AE1476" s="17"/>
      <c r="AF1476" s="17">
        <v>0.15324985643803801</v>
      </c>
      <c r="AG1476" s="17">
        <v>0.17517634122551301</v>
      </c>
      <c r="AH1476" s="17"/>
      <c r="AI1476" s="17">
        <v>0.14497069939715301</v>
      </c>
      <c r="AJ1476" s="17">
        <v>0.172323407420055</v>
      </c>
      <c r="AK1476" s="17"/>
      <c r="AL1476" s="17">
        <v>0.16037808736227299</v>
      </c>
      <c r="AM1476" s="17">
        <v>0.16387316772845201</v>
      </c>
      <c r="AN1476" s="17"/>
      <c r="AO1476" s="17">
        <v>0.111335408871458</v>
      </c>
      <c r="AP1476" s="17">
        <v>0.16773800619448001</v>
      </c>
      <c r="AQ1476" s="17"/>
      <c r="AR1476" s="17">
        <v>0.119235148475434</v>
      </c>
      <c r="AS1476" s="17">
        <v>0.144403519504161</v>
      </c>
      <c r="AT1476" s="17">
        <v>0.17223715937838599</v>
      </c>
      <c r="AU1476" s="17">
        <v>0.28734762853531298</v>
      </c>
    </row>
    <row r="1477" spans="2:47" x14ac:dyDescent="0.3">
      <c r="B1477" t="s">
        <v>529</v>
      </c>
      <c r="C1477" s="17">
        <v>0.47813495833570302</v>
      </c>
      <c r="D1477" s="17">
        <v>0.48824498477387401</v>
      </c>
      <c r="E1477" s="17">
        <v>0.46818124929622101</v>
      </c>
      <c r="F1477" s="17"/>
      <c r="G1477" s="17">
        <v>0.40812808611226598</v>
      </c>
      <c r="H1477" s="17">
        <v>0.42586700357199803</v>
      </c>
      <c r="I1477" s="17">
        <v>0.46415643975434201</v>
      </c>
      <c r="J1477" s="17">
        <v>0.51228966498481598</v>
      </c>
      <c r="K1477" s="17">
        <v>0.51772375970429796</v>
      </c>
      <c r="L1477" s="17">
        <v>0.52406978605804799</v>
      </c>
      <c r="M1477" s="17"/>
      <c r="N1477" s="17">
        <v>0.477365540895475</v>
      </c>
      <c r="O1477" s="17">
        <v>0.49917204365665002</v>
      </c>
      <c r="P1477" s="17">
        <v>0.48292977176847202</v>
      </c>
      <c r="Q1477" s="17">
        <v>0.45122535295168598</v>
      </c>
      <c r="R1477" s="17"/>
      <c r="S1477" s="17">
        <v>0.417552400168542</v>
      </c>
      <c r="T1477" s="17">
        <v>0.52980086428988404</v>
      </c>
      <c r="U1477" s="17">
        <v>0.48100974271082603</v>
      </c>
      <c r="V1477" s="17">
        <v>0.48614536744822701</v>
      </c>
      <c r="W1477" s="17">
        <v>0.49639440158986498</v>
      </c>
      <c r="X1477" s="17">
        <v>0.41460313857042003</v>
      </c>
      <c r="Y1477" s="17">
        <v>0.490747952304113</v>
      </c>
      <c r="Z1477" s="17">
        <v>0.51948319332397697</v>
      </c>
      <c r="AA1477" s="17">
        <v>0.47181311499717699</v>
      </c>
      <c r="AB1477" s="17">
        <v>0.48474174752930199</v>
      </c>
      <c r="AC1477" s="17">
        <v>0.48427562227839699</v>
      </c>
      <c r="AD1477" s="17">
        <v>0.55720999876424704</v>
      </c>
      <c r="AE1477" s="17"/>
      <c r="AF1477" s="17">
        <v>0.50003425061110096</v>
      </c>
      <c r="AG1477" s="17">
        <v>0.45032078012877702</v>
      </c>
      <c r="AH1477" s="17"/>
      <c r="AI1477" s="17">
        <v>0.48202707707039399</v>
      </c>
      <c r="AJ1477" s="17">
        <v>0.47619214768162699</v>
      </c>
      <c r="AK1477" s="17"/>
      <c r="AL1477" s="17">
        <v>0.46689639942425198</v>
      </c>
      <c r="AM1477" s="17">
        <v>0.48073748552210399</v>
      </c>
      <c r="AN1477" s="17"/>
      <c r="AO1477" s="17">
        <v>0.465450282481569</v>
      </c>
      <c r="AP1477" s="17">
        <v>0.47924058006507397</v>
      </c>
      <c r="AQ1477" s="17"/>
      <c r="AR1477" s="17">
        <v>0.42050601198703802</v>
      </c>
      <c r="AS1477" s="17">
        <v>0.54174279417849402</v>
      </c>
      <c r="AT1477" s="17">
        <v>0.49513085003964402</v>
      </c>
      <c r="AU1477" s="17">
        <v>0.47796626104749301</v>
      </c>
    </row>
    <row r="1478" spans="2:47" x14ac:dyDescent="0.3">
      <c r="B1478" t="s">
        <v>530</v>
      </c>
      <c r="C1478" s="17">
        <v>0.281941457214124</v>
      </c>
      <c r="D1478" s="17">
        <v>0.27599148400621099</v>
      </c>
      <c r="E1478" s="17">
        <v>0.28779218103135801</v>
      </c>
      <c r="F1478" s="17"/>
      <c r="G1478" s="17">
        <v>0.326733038246597</v>
      </c>
      <c r="H1478" s="17">
        <v>0.327272873972699</v>
      </c>
      <c r="I1478" s="17">
        <v>0.29103362294860702</v>
      </c>
      <c r="J1478" s="17">
        <v>0.26785314423137202</v>
      </c>
      <c r="K1478" s="17">
        <v>0.25568679510426501</v>
      </c>
      <c r="L1478" s="17">
        <v>0.237109353276831</v>
      </c>
      <c r="M1478" s="17"/>
      <c r="N1478" s="17">
        <v>0.29468342628592598</v>
      </c>
      <c r="O1478" s="17">
        <v>0.28127927300140998</v>
      </c>
      <c r="P1478" s="17">
        <v>0.27698188096251902</v>
      </c>
      <c r="Q1478" s="17">
        <v>0.27533124624066102</v>
      </c>
      <c r="R1478" s="17"/>
      <c r="S1478" s="17">
        <v>0.326696546819296</v>
      </c>
      <c r="T1478" s="17">
        <v>0.243680235449004</v>
      </c>
      <c r="U1478" s="17">
        <v>0.29943163343935197</v>
      </c>
      <c r="V1478" s="17">
        <v>0.29988015661964501</v>
      </c>
      <c r="W1478" s="17">
        <v>0.28332457950731299</v>
      </c>
      <c r="X1478" s="17">
        <v>0.29833807412010599</v>
      </c>
      <c r="Y1478" s="17">
        <v>0.240554588763643</v>
      </c>
      <c r="Z1478" s="17">
        <v>0.26319669638951299</v>
      </c>
      <c r="AA1478" s="17">
        <v>0.289968954375106</v>
      </c>
      <c r="AB1478" s="17">
        <v>0.28401836270188302</v>
      </c>
      <c r="AC1478" s="17">
        <v>0.22748857133754199</v>
      </c>
      <c r="AD1478" s="17">
        <v>0.27678730832808202</v>
      </c>
      <c r="AE1478" s="17"/>
      <c r="AF1478" s="17">
        <v>0.28275104027099301</v>
      </c>
      <c r="AG1478" s="17">
        <v>0.28170945572855499</v>
      </c>
      <c r="AH1478" s="17"/>
      <c r="AI1478" s="17">
        <v>0.28890744041431798</v>
      </c>
      <c r="AJ1478" s="17">
        <v>0.27846428005176699</v>
      </c>
      <c r="AK1478" s="17"/>
      <c r="AL1478" s="17">
        <v>0.29653012337033302</v>
      </c>
      <c r="AM1478" s="17">
        <v>0.27856314149019401</v>
      </c>
      <c r="AN1478" s="17"/>
      <c r="AO1478" s="17">
        <v>0.31489651566516802</v>
      </c>
      <c r="AP1478" s="17">
        <v>0.27906902837674802</v>
      </c>
      <c r="AQ1478" s="17"/>
      <c r="AR1478" s="17">
        <v>0.345169746033333</v>
      </c>
      <c r="AS1478" s="17">
        <v>0.25114340690529902</v>
      </c>
      <c r="AT1478" s="17">
        <v>0.277254231930398</v>
      </c>
      <c r="AU1478" s="17">
        <v>0.185870926592302</v>
      </c>
    </row>
    <row r="1479" spans="2:47" x14ac:dyDescent="0.3">
      <c r="B1479" t="s">
        <v>531</v>
      </c>
      <c r="C1479" s="17">
        <v>7.6707593594065607E-2</v>
      </c>
      <c r="D1479" s="17">
        <v>7.6064275688171201E-2</v>
      </c>
      <c r="E1479" s="17">
        <v>7.7223371232465393E-2</v>
      </c>
      <c r="F1479" s="17"/>
      <c r="G1479" s="17">
        <v>0.118736335879746</v>
      </c>
      <c r="H1479" s="17">
        <v>9.4831199575873507E-2</v>
      </c>
      <c r="I1479" s="17">
        <v>9.0101105530390302E-2</v>
      </c>
      <c r="J1479" s="17">
        <v>7.4912458792363495E-2</v>
      </c>
      <c r="K1479" s="17">
        <v>4.3598917557167001E-2</v>
      </c>
      <c r="L1479" s="17">
        <v>4.6915838371730897E-2</v>
      </c>
      <c r="M1479" s="17"/>
      <c r="N1479" s="17">
        <v>7.68838290542945E-2</v>
      </c>
      <c r="O1479" s="17">
        <v>7.3506703123186995E-2</v>
      </c>
      <c r="P1479" s="17">
        <v>8.1478970178774798E-2</v>
      </c>
      <c r="Q1479" s="17">
        <v>7.4943384828706203E-2</v>
      </c>
      <c r="R1479" s="17"/>
      <c r="S1479" s="17">
        <v>0.108736364634751</v>
      </c>
      <c r="T1479" s="17">
        <v>6.2083731906556097E-2</v>
      </c>
      <c r="U1479" s="17">
        <v>6.81476796597099E-2</v>
      </c>
      <c r="V1479" s="17">
        <v>4.2941158809509702E-2</v>
      </c>
      <c r="W1479" s="17">
        <v>7.1451418069989198E-2</v>
      </c>
      <c r="X1479" s="17">
        <v>0.10205409371865801</v>
      </c>
      <c r="Y1479" s="17">
        <v>7.0726864151330102E-2</v>
      </c>
      <c r="Z1479" s="17">
        <v>4.6421722653879401E-2</v>
      </c>
      <c r="AA1479" s="17">
        <v>8.7865918266882101E-2</v>
      </c>
      <c r="AB1479" s="17">
        <v>5.6247221945750402E-2</v>
      </c>
      <c r="AC1479" s="17">
        <v>0.11671905858116501</v>
      </c>
      <c r="AD1479" s="17">
        <v>6.1096386086572002E-2</v>
      </c>
      <c r="AE1479" s="17"/>
      <c r="AF1479" s="17">
        <v>6.3964852679869094E-2</v>
      </c>
      <c r="AG1479" s="17">
        <v>9.2793422917156004E-2</v>
      </c>
      <c r="AH1479" s="17"/>
      <c r="AI1479" s="17">
        <v>8.4094783118135494E-2</v>
      </c>
      <c r="AJ1479" s="17">
        <v>7.3020164846551106E-2</v>
      </c>
      <c r="AK1479" s="17"/>
      <c r="AL1479" s="17">
        <v>7.6195389843142197E-2</v>
      </c>
      <c r="AM1479" s="17">
        <v>7.6826205259249505E-2</v>
      </c>
      <c r="AN1479" s="17"/>
      <c r="AO1479" s="17">
        <v>0.10831779298180499</v>
      </c>
      <c r="AP1479" s="17">
        <v>7.3952385363697901E-2</v>
      </c>
      <c r="AQ1479" s="17"/>
      <c r="AR1479" s="17">
        <v>0.11508909350419499</v>
      </c>
      <c r="AS1479" s="17">
        <v>6.2710279412046196E-2</v>
      </c>
      <c r="AT1479" s="17">
        <v>5.5377758651571803E-2</v>
      </c>
      <c r="AU1479" s="17">
        <v>4.8815183824892298E-2</v>
      </c>
    </row>
    <row r="1480" spans="2:47" x14ac:dyDescent="0.3">
      <c r="C1480" s="17"/>
      <c r="D1480" s="17"/>
      <c r="E1480" s="17"/>
      <c r="F1480" s="17"/>
      <c r="G1480" s="17"/>
      <c r="H1480" s="17"/>
      <c r="I1480" s="17"/>
      <c r="J1480" s="17"/>
      <c r="K1480" s="17"/>
      <c r="L1480" s="17"/>
      <c r="M1480" s="17"/>
      <c r="N1480" s="17"/>
      <c r="O1480" s="17"/>
      <c r="P1480" s="17"/>
      <c r="Q1480" s="17"/>
      <c r="R1480" s="17"/>
      <c r="S1480" s="17"/>
      <c r="T1480" s="17"/>
      <c r="U1480" s="17"/>
      <c r="V1480" s="17"/>
      <c r="W1480" s="17"/>
      <c r="X1480" s="17"/>
      <c r="Y1480" s="17"/>
      <c r="Z1480" s="17"/>
      <c r="AA1480" s="17"/>
      <c r="AB1480" s="17"/>
      <c r="AC1480" s="17"/>
      <c r="AD1480" s="17"/>
      <c r="AE1480" s="17"/>
      <c r="AF1480" s="17"/>
      <c r="AG1480" s="17"/>
      <c r="AH1480" s="17"/>
      <c r="AI1480" s="17"/>
      <c r="AJ1480" s="17"/>
      <c r="AK1480" s="17"/>
      <c r="AL1480" s="17"/>
      <c r="AM1480" s="17"/>
      <c r="AN1480" s="17"/>
      <c r="AO1480" s="17"/>
      <c r="AP1480" s="17"/>
      <c r="AQ1480" s="17"/>
      <c r="AR1480" s="17"/>
      <c r="AS1480" s="17"/>
      <c r="AT1480" s="17"/>
      <c r="AU1480" s="17"/>
    </row>
    <row r="1481" spans="2:47" x14ac:dyDescent="0.3">
      <c r="B1481" s="6" t="s">
        <v>550</v>
      </c>
      <c r="C1481" s="17"/>
      <c r="D1481" s="17"/>
      <c r="E1481" s="17"/>
      <c r="F1481" s="17"/>
      <c r="G1481" s="17"/>
      <c r="H1481" s="17"/>
      <c r="I1481" s="17"/>
      <c r="J1481" s="17"/>
      <c r="K1481" s="17"/>
      <c r="L1481" s="17"/>
      <c r="M1481" s="17"/>
      <c r="N1481" s="17"/>
      <c r="O1481" s="17"/>
      <c r="P1481" s="17"/>
      <c r="Q1481" s="17"/>
      <c r="R1481" s="17"/>
      <c r="S1481" s="17"/>
      <c r="T1481" s="17"/>
      <c r="U1481" s="17"/>
      <c r="V1481" s="17"/>
      <c r="W1481" s="17"/>
      <c r="X1481" s="17"/>
      <c r="Y1481" s="17"/>
      <c r="Z1481" s="17"/>
      <c r="AA1481" s="17"/>
      <c r="AB1481" s="17"/>
      <c r="AC1481" s="17"/>
      <c r="AD1481" s="17"/>
      <c r="AE1481" s="17"/>
      <c r="AF1481" s="17"/>
      <c r="AG1481" s="17"/>
      <c r="AH1481" s="17"/>
      <c r="AI1481" s="17"/>
      <c r="AJ1481" s="17"/>
      <c r="AK1481" s="17"/>
      <c r="AL1481" s="17"/>
      <c r="AM1481" s="17"/>
      <c r="AN1481" s="17"/>
      <c r="AO1481" s="17"/>
      <c r="AP1481" s="17"/>
      <c r="AQ1481" s="17"/>
      <c r="AR1481" s="17"/>
      <c r="AS1481" s="17"/>
      <c r="AT1481" s="17"/>
      <c r="AU1481" s="17"/>
    </row>
    <row r="1482" spans="2:47" x14ac:dyDescent="0.3">
      <c r="B1482" s="24" t="s">
        <v>71</v>
      </c>
      <c r="C1482" s="17"/>
      <c r="D1482" s="17"/>
      <c r="E1482" s="17"/>
      <c r="F1482" s="17"/>
      <c r="G1482" s="17"/>
      <c r="H1482" s="17"/>
      <c r="I1482" s="17"/>
      <c r="J1482" s="17"/>
      <c r="K1482" s="17"/>
      <c r="L1482" s="17"/>
      <c r="M1482" s="17"/>
      <c r="N1482" s="17"/>
      <c r="O1482" s="17"/>
      <c r="P1482" s="17"/>
      <c r="Q1482" s="17"/>
      <c r="R1482" s="17"/>
      <c r="S1482" s="17"/>
      <c r="T1482" s="17"/>
      <c r="U1482" s="17"/>
      <c r="V1482" s="17"/>
      <c r="W1482" s="17"/>
      <c r="X1482" s="17"/>
      <c r="Y1482" s="17"/>
      <c r="Z1482" s="17"/>
      <c r="AA1482" s="17"/>
      <c r="AB1482" s="17"/>
      <c r="AC1482" s="17"/>
      <c r="AD1482" s="17"/>
      <c r="AE1482" s="17"/>
      <c r="AF1482" s="17"/>
      <c r="AG1482" s="17"/>
      <c r="AH1482" s="17"/>
      <c r="AI1482" s="17"/>
      <c r="AJ1482" s="17"/>
      <c r="AK1482" s="17"/>
      <c r="AL1482" s="17"/>
      <c r="AM1482" s="17"/>
      <c r="AN1482" s="17"/>
      <c r="AO1482" s="17"/>
      <c r="AP1482" s="17"/>
      <c r="AQ1482" s="17"/>
      <c r="AR1482" s="17"/>
      <c r="AS1482" s="17"/>
      <c r="AT1482" s="17"/>
      <c r="AU1482" s="17"/>
    </row>
    <row r="1483" spans="2:47" x14ac:dyDescent="0.3">
      <c r="B1483" t="s">
        <v>540</v>
      </c>
      <c r="C1483" s="17">
        <v>0.23968391966764899</v>
      </c>
      <c r="D1483" s="17">
        <v>0.261950551393763</v>
      </c>
      <c r="E1483" s="17">
        <v>0.218268146010097</v>
      </c>
      <c r="F1483" s="17"/>
      <c r="G1483" s="17">
        <v>0.33797275989120001</v>
      </c>
      <c r="H1483" s="17">
        <v>0.28339659616303298</v>
      </c>
      <c r="I1483" s="17">
        <v>0.28040165679441897</v>
      </c>
      <c r="J1483" s="17">
        <v>0.221562196227652</v>
      </c>
      <c r="K1483" s="17">
        <v>0.19690157970231401</v>
      </c>
      <c r="L1483" s="17">
        <v>0.1493950514597</v>
      </c>
      <c r="M1483" s="17"/>
      <c r="N1483" s="17">
        <v>0.27533326389683999</v>
      </c>
      <c r="O1483" s="17">
        <v>0.219317509273317</v>
      </c>
      <c r="P1483" s="17">
        <v>0.238984603660924</v>
      </c>
      <c r="Q1483" s="17">
        <v>0.22300106072643799</v>
      </c>
      <c r="R1483" s="17"/>
      <c r="S1483" s="17">
        <v>0.26979845619280801</v>
      </c>
      <c r="T1483" s="17">
        <v>0.22865831226400901</v>
      </c>
      <c r="U1483" s="17">
        <v>0.20881740995648099</v>
      </c>
      <c r="V1483" s="17">
        <v>0.24667025125104</v>
      </c>
      <c r="W1483" s="17">
        <v>0.26650686572680299</v>
      </c>
      <c r="X1483" s="17">
        <v>0.233737854749764</v>
      </c>
      <c r="Y1483" s="17">
        <v>0.23541185658621999</v>
      </c>
      <c r="Z1483" s="17">
        <v>0.28195568365091001</v>
      </c>
      <c r="AA1483" s="17">
        <v>0.22148187264674099</v>
      </c>
      <c r="AB1483" s="17">
        <v>0.243299439572951</v>
      </c>
      <c r="AC1483" s="17">
        <v>0.209717369506766</v>
      </c>
      <c r="AD1483" s="17">
        <v>0.224675882933011</v>
      </c>
      <c r="AE1483" s="17"/>
      <c r="AF1483" s="17">
        <v>0.23133476722042801</v>
      </c>
      <c r="AG1483" s="17">
        <v>0.25181081232840202</v>
      </c>
      <c r="AH1483" s="17"/>
      <c r="AI1483" s="17">
        <v>0.26971605222324602</v>
      </c>
      <c r="AJ1483" s="17">
        <v>0.224692920915845</v>
      </c>
      <c r="AK1483" s="17"/>
      <c r="AL1483" s="17">
        <v>0.25954689342526599</v>
      </c>
      <c r="AM1483" s="17">
        <v>0.23508422591560499</v>
      </c>
      <c r="AN1483" s="17"/>
      <c r="AO1483" s="17">
        <v>0.25247973612658398</v>
      </c>
      <c r="AP1483" s="17">
        <v>0.23856861070077101</v>
      </c>
      <c r="AQ1483" s="17"/>
      <c r="AR1483" s="17">
        <v>0.33442550701816298</v>
      </c>
      <c r="AS1483" s="17">
        <v>0.22603917014563199</v>
      </c>
      <c r="AT1483" s="17">
        <v>0.20880768816093601</v>
      </c>
      <c r="AU1483" s="17">
        <v>8.9445171352824496E-2</v>
      </c>
    </row>
    <row r="1484" spans="2:47" x14ac:dyDescent="0.3">
      <c r="B1484" t="s">
        <v>541</v>
      </c>
      <c r="C1484" s="17">
        <v>0.220851430347659</v>
      </c>
      <c r="D1484" s="17">
        <v>0.22483411165679201</v>
      </c>
      <c r="E1484" s="17">
        <v>0.21705631034787801</v>
      </c>
      <c r="F1484" s="17"/>
      <c r="G1484" s="17">
        <v>0.324531667809902</v>
      </c>
      <c r="H1484" s="17">
        <v>0.271931201915253</v>
      </c>
      <c r="I1484" s="17">
        <v>0.231877684445606</v>
      </c>
      <c r="J1484" s="17">
        <v>0.194068702646539</v>
      </c>
      <c r="K1484" s="17">
        <v>0.18185821583052</v>
      </c>
      <c r="L1484" s="17">
        <v>0.149634931265273</v>
      </c>
      <c r="M1484" s="17"/>
      <c r="N1484" s="17">
        <v>0.259047328317768</v>
      </c>
      <c r="O1484" s="17">
        <v>0.208865933942425</v>
      </c>
      <c r="P1484" s="17">
        <v>0.23548580520791401</v>
      </c>
      <c r="Q1484" s="17">
        <v>0.18147177568507</v>
      </c>
      <c r="R1484" s="17"/>
      <c r="S1484" s="17">
        <v>0.26654170013297301</v>
      </c>
      <c r="T1484" s="17">
        <v>0.18581703790897899</v>
      </c>
      <c r="U1484" s="17">
        <v>0.19798532418419801</v>
      </c>
      <c r="V1484" s="17">
        <v>0.25474706029102401</v>
      </c>
      <c r="W1484" s="17">
        <v>0.23209038341681601</v>
      </c>
      <c r="X1484" s="17">
        <v>0.21399246172598599</v>
      </c>
      <c r="Y1484" s="17">
        <v>0.22035120282631701</v>
      </c>
      <c r="Z1484" s="17">
        <v>0.234611324994109</v>
      </c>
      <c r="AA1484" s="17">
        <v>0.193716030176216</v>
      </c>
      <c r="AB1484" s="17">
        <v>0.22279782132366199</v>
      </c>
      <c r="AC1484" s="17">
        <v>0.181818482458384</v>
      </c>
      <c r="AD1484" s="17">
        <v>0.25496262205254799</v>
      </c>
      <c r="AE1484" s="17"/>
      <c r="AF1484" s="17">
        <v>0.21509206568637601</v>
      </c>
      <c r="AG1484" s="17">
        <v>0.22859945117418301</v>
      </c>
      <c r="AH1484" s="17"/>
      <c r="AI1484" s="17">
        <v>0.25710584986850599</v>
      </c>
      <c r="AJ1484" s="17">
        <v>0.202754481795029</v>
      </c>
      <c r="AK1484" s="17"/>
      <c r="AL1484" s="17">
        <v>0.24763969023242</v>
      </c>
      <c r="AM1484" s="17">
        <v>0.21464803939906901</v>
      </c>
      <c r="AN1484" s="17"/>
      <c r="AO1484" s="17">
        <v>0.24530714948372401</v>
      </c>
      <c r="AP1484" s="17">
        <v>0.21871982093207901</v>
      </c>
      <c r="AQ1484" s="17"/>
      <c r="AR1484" s="17">
        <v>0.30757704516901302</v>
      </c>
      <c r="AS1484" s="17">
        <v>0.227694801591555</v>
      </c>
      <c r="AT1484" s="17">
        <v>0.171629378313745</v>
      </c>
      <c r="AU1484" s="17">
        <v>9.3692420945592797E-2</v>
      </c>
    </row>
    <row r="1485" spans="2:47" x14ac:dyDescent="0.3">
      <c r="B1485" t="s">
        <v>542</v>
      </c>
      <c r="C1485" s="17">
        <v>0.19850338753962701</v>
      </c>
      <c r="D1485" s="17">
        <v>0.21219817943946601</v>
      </c>
      <c r="E1485" s="17">
        <v>0.18555273236204101</v>
      </c>
      <c r="F1485" s="17"/>
      <c r="G1485" s="17">
        <v>0.25861484628341802</v>
      </c>
      <c r="H1485" s="17">
        <v>0.25497479161824099</v>
      </c>
      <c r="I1485" s="17">
        <v>0.24271777997975999</v>
      </c>
      <c r="J1485" s="17">
        <v>0.19103688534751501</v>
      </c>
      <c r="K1485" s="17">
        <v>0.133186817747249</v>
      </c>
      <c r="L1485" s="17">
        <v>0.12671618807759499</v>
      </c>
      <c r="M1485" s="17"/>
      <c r="N1485" s="17">
        <v>0.246943765287999</v>
      </c>
      <c r="O1485" s="17">
        <v>0.18173429417655501</v>
      </c>
      <c r="P1485" s="17">
        <v>0.19154561281230501</v>
      </c>
      <c r="Q1485" s="17">
        <v>0.16913031484871599</v>
      </c>
      <c r="R1485" s="17"/>
      <c r="S1485" s="17">
        <v>0.25618075186052902</v>
      </c>
      <c r="T1485" s="17">
        <v>0.18441746561901701</v>
      </c>
      <c r="U1485" s="17">
        <v>0.17213414329795901</v>
      </c>
      <c r="V1485" s="17">
        <v>0.234235624452033</v>
      </c>
      <c r="W1485" s="17">
        <v>0.206962100186798</v>
      </c>
      <c r="X1485" s="17">
        <v>0.18577513952336799</v>
      </c>
      <c r="Y1485" s="17">
        <v>0.14879287491492399</v>
      </c>
      <c r="Z1485" s="17">
        <v>0.229896234496485</v>
      </c>
      <c r="AA1485" s="17">
        <v>0.19115592084125499</v>
      </c>
      <c r="AB1485" s="17">
        <v>0.179465918861935</v>
      </c>
      <c r="AC1485" s="17">
        <v>0.18905060602000601</v>
      </c>
      <c r="AD1485" s="17">
        <v>0.16290075783498401</v>
      </c>
      <c r="AE1485" s="17"/>
      <c r="AF1485" s="17">
        <v>0.19844788934836399</v>
      </c>
      <c r="AG1485" s="17">
        <v>0.19927235988419301</v>
      </c>
      <c r="AH1485" s="17"/>
      <c r="AI1485" s="17">
        <v>0.22334377889788501</v>
      </c>
      <c r="AJ1485" s="17">
        <v>0.18610392589112101</v>
      </c>
      <c r="AK1485" s="17"/>
      <c r="AL1485" s="17">
        <v>0.21834703189238699</v>
      </c>
      <c r="AM1485" s="17">
        <v>0.19390816992211499</v>
      </c>
      <c r="AN1485" s="17"/>
      <c r="AO1485" s="17">
        <v>0.21210794037007799</v>
      </c>
      <c r="AP1485" s="17">
        <v>0.197317587492334</v>
      </c>
      <c r="AQ1485" s="17"/>
      <c r="AR1485" s="17">
        <v>0.29869224944131301</v>
      </c>
      <c r="AS1485" s="17">
        <v>0.174595700606582</v>
      </c>
      <c r="AT1485" s="17">
        <v>0.16467176259521599</v>
      </c>
      <c r="AU1485" s="17">
        <v>5.8413496996394802E-2</v>
      </c>
    </row>
    <row r="1486" spans="2:47" x14ac:dyDescent="0.3">
      <c r="B1486" t="s">
        <v>543</v>
      </c>
      <c r="C1486" s="17">
        <v>0.191570779687047</v>
      </c>
      <c r="D1486" s="17">
        <v>0.211918953230916</v>
      </c>
      <c r="E1486" s="17">
        <v>0.17131405920431</v>
      </c>
      <c r="F1486" s="17"/>
      <c r="G1486" s="17">
        <v>0.25874290598833599</v>
      </c>
      <c r="H1486" s="17">
        <v>0.249432275918578</v>
      </c>
      <c r="I1486" s="17">
        <v>0.23278622346178601</v>
      </c>
      <c r="J1486" s="17">
        <v>0.17477840483512599</v>
      </c>
      <c r="K1486" s="17">
        <v>0.153199616713733</v>
      </c>
      <c r="L1486" s="17">
        <v>0.10594870026640101</v>
      </c>
      <c r="M1486" s="17"/>
      <c r="N1486" s="17">
        <v>0.22981997250658001</v>
      </c>
      <c r="O1486" s="17">
        <v>0.18617783792034601</v>
      </c>
      <c r="P1486" s="17">
        <v>0.192806155354634</v>
      </c>
      <c r="Q1486" s="17">
        <v>0.15555799501952899</v>
      </c>
      <c r="R1486" s="17"/>
      <c r="S1486" s="17">
        <v>0.29895545460067102</v>
      </c>
      <c r="T1486" s="17">
        <v>0.17841396648807401</v>
      </c>
      <c r="U1486" s="17">
        <v>0.173992231583568</v>
      </c>
      <c r="V1486" s="17">
        <v>0.189217074518819</v>
      </c>
      <c r="W1486" s="17">
        <v>0.20106383610495401</v>
      </c>
      <c r="X1486" s="17">
        <v>0.19161579514559801</v>
      </c>
      <c r="Y1486" s="17">
        <v>0.14501157627129199</v>
      </c>
      <c r="Z1486" s="17">
        <v>0.23505684852223999</v>
      </c>
      <c r="AA1486" s="17">
        <v>0.17279579211367799</v>
      </c>
      <c r="AB1486" s="17">
        <v>0.126487880344132</v>
      </c>
      <c r="AC1486" s="17">
        <v>0.16559584575259001</v>
      </c>
      <c r="AD1486" s="17">
        <v>0.15300958603064099</v>
      </c>
      <c r="AE1486" s="17"/>
      <c r="AF1486" s="17">
        <v>0.184940403967085</v>
      </c>
      <c r="AG1486" s="17">
        <v>0.20115773980648599</v>
      </c>
      <c r="AH1486" s="17"/>
      <c r="AI1486" s="17">
        <v>0.22278869592238101</v>
      </c>
      <c r="AJ1486" s="17">
        <v>0.175987878857362</v>
      </c>
      <c r="AK1486" s="17"/>
      <c r="AL1486" s="17">
        <v>0.21776755651753199</v>
      </c>
      <c r="AM1486" s="17">
        <v>0.18550435921137901</v>
      </c>
      <c r="AN1486" s="17"/>
      <c r="AO1486" s="17">
        <v>0.218029552568615</v>
      </c>
      <c r="AP1486" s="17">
        <v>0.189264580098917</v>
      </c>
      <c r="AQ1486" s="17"/>
      <c r="AR1486" s="17">
        <v>0.28564644866267902</v>
      </c>
      <c r="AS1486" s="17">
        <v>0.17007666298363799</v>
      </c>
      <c r="AT1486" s="17">
        <v>0.15535840934001199</v>
      </c>
      <c r="AU1486" s="17">
        <v>6.7646566745207401E-2</v>
      </c>
    </row>
    <row r="1487" spans="2:47" x14ac:dyDescent="0.3">
      <c r="B1487" t="s">
        <v>544</v>
      </c>
      <c r="C1487" s="17">
        <v>0.183873601236135</v>
      </c>
      <c r="D1487" s="17">
        <v>0.20072624747173001</v>
      </c>
      <c r="E1487" s="17">
        <v>0.167396799529481</v>
      </c>
      <c r="F1487" s="17"/>
      <c r="G1487" s="17">
        <v>0.28014449900316901</v>
      </c>
      <c r="H1487" s="17">
        <v>0.29163298370099</v>
      </c>
      <c r="I1487" s="17">
        <v>0.201663950130611</v>
      </c>
      <c r="J1487" s="17">
        <v>0.15081218135034799</v>
      </c>
      <c r="K1487" s="17">
        <v>9.6212406095224301E-2</v>
      </c>
      <c r="L1487" s="17">
        <v>0.103707585488777</v>
      </c>
      <c r="M1487" s="17"/>
      <c r="N1487" s="17">
        <v>0.23937495741840201</v>
      </c>
      <c r="O1487" s="17">
        <v>0.179573985834075</v>
      </c>
      <c r="P1487" s="17">
        <v>0.185036664951927</v>
      </c>
      <c r="Q1487" s="17">
        <v>0.12804202816485599</v>
      </c>
      <c r="R1487" s="17"/>
      <c r="S1487" s="17">
        <v>0.26243954315801599</v>
      </c>
      <c r="T1487" s="17">
        <v>0.152725051179954</v>
      </c>
      <c r="U1487" s="17">
        <v>0.165771941535309</v>
      </c>
      <c r="V1487" s="17">
        <v>0.177071819435307</v>
      </c>
      <c r="W1487" s="17">
        <v>0.236734292451208</v>
      </c>
      <c r="X1487" s="17">
        <v>0.16951796576501399</v>
      </c>
      <c r="Y1487" s="17">
        <v>0.13913763609891699</v>
      </c>
      <c r="Z1487" s="17">
        <v>0.20690369941364101</v>
      </c>
      <c r="AA1487" s="17">
        <v>0.168317203445116</v>
      </c>
      <c r="AB1487" s="17">
        <v>0.17191276807783001</v>
      </c>
      <c r="AC1487" s="17">
        <v>0.13103915694864199</v>
      </c>
      <c r="AD1487" s="17">
        <v>0.210503213120593</v>
      </c>
      <c r="AE1487" s="17"/>
      <c r="AF1487" s="17">
        <v>0.191732533224277</v>
      </c>
      <c r="AG1487" s="17">
        <v>0.17459846882765201</v>
      </c>
      <c r="AH1487" s="17"/>
      <c r="AI1487" s="17">
        <v>0.22484418568932299</v>
      </c>
      <c r="AJ1487" s="17">
        <v>0.16342250675386999</v>
      </c>
      <c r="AK1487" s="17"/>
      <c r="AL1487" s="17">
        <v>0.221915360197279</v>
      </c>
      <c r="AM1487" s="17">
        <v>0.17506422338840799</v>
      </c>
      <c r="AN1487" s="17"/>
      <c r="AO1487" s="17">
        <v>0.20248319468619999</v>
      </c>
      <c r="AP1487" s="17">
        <v>0.182251551833394</v>
      </c>
      <c r="AQ1487" s="17"/>
      <c r="AR1487" s="17">
        <v>0.27008307413124799</v>
      </c>
      <c r="AS1487" s="17">
        <v>0.1632451163101</v>
      </c>
      <c r="AT1487" s="17">
        <v>0.14841666133668999</v>
      </c>
      <c r="AU1487" s="17">
        <v>7.6651658287917895E-2</v>
      </c>
    </row>
    <row r="1488" spans="2:47" x14ac:dyDescent="0.3">
      <c r="B1488" t="s">
        <v>545</v>
      </c>
      <c r="C1488" s="17">
        <v>0.158756434868949</v>
      </c>
      <c r="D1488" s="17">
        <v>0.149578534086512</v>
      </c>
      <c r="E1488" s="17">
        <v>0.167549100349801</v>
      </c>
      <c r="F1488" s="17"/>
      <c r="G1488" s="17">
        <v>0.26111379735364099</v>
      </c>
      <c r="H1488" s="17">
        <v>0.23973669777935999</v>
      </c>
      <c r="I1488" s="17">
        <v>0.20071640625255499</v>
      </c>
      <c r="J1488" s="17">
        <v>0.123465867338288</v>
      </c>
      <c r="K1488" s="17">
        <v>7.0595540254578495E-2</v>
      </c>
      <c r="L1488" s="17">
        <v>7.8791701929324803E-2</v>
      </c>
      <c r="M1488" s="17"/>
      <c r="N1488" s="17">
        <v>0.18513377289406699</v>
      </c>
      <c r="O1488" s="17">
        <v>0.14851726564579101</v>
      </c>
      <c r="P1488" s="17">
        <v>0.165862759478688</v>
      </c>
      <c r="Q1488" s="17">
        <v>0.13604743952044299</v>
      </c>
      <c r="R1488" s="17"/>
      <c r="S1488" s="17">
        <v>0.21956813519007201</v>
      </c>
      <c r="T1488" s="17">
        <v>0.110817089744742</v>
      </c>
      <c r="U1488" s="17">
        <v>0.13987870779935299</v>
      </c>
      <c r="V1488" s="17">
        <v>0.16094568323301101</v>
      </c>
      <c r="W1488" s="17">
        <v>0.21347782434599599</v>
      </c>
      <c r="X1488" s="17">
        <v>0.13182824406561799</v>
      </c>
      <c r="Y1488" s="17">
        <v>0.13430702546042</v>
      </c>
      <c r="Z1488" s="17">
        <v>0.168970044763184</v>
      </c>
      <c r="AA1488" s="17">
        <v>0.18223653642691701</v>
      </c>
      <c r="AB1488" s="17">
        <v>0.155039773278636</v>
      </c>
      <c r="AC1488" s="17">
        <v>0.107529278528862</v>
      </c>
      <c r="AD1488" s="17">
        <v>0.14207784384268299</v>
      </c>
      <c r="AE1488" s="17"/>
      <c r="AF1488" s="17">
        <v>0.15407607665719</v>
      </c>
      <c r="AG1488" s="17">
        <v>0.166263603349427</v>
      </c>
      <c r="AH1488" s="17"/>
      <c r="AI1488" s="17">
        <v>0.18377703102189999</v>
      </c>
      <c r="AJ1488" s="17">
        <v>0.14626702123826801</v>
      </c>
      <c r="AK1488" s="17"/>
      <c r="AL1488" s="17">
        <v>0.161893623245914</v>
      </c>
      <c r="AM1488" s="17">
        <v>0.158029952220752</v>
      </c>
      <c r="AN1488" s="17"/>
      <c r="AO1488" s="17">
        <v>0.198845405351569</v>
      </c>
      <c r="AP1488" s="17">
        <v>0.15526219998400501</v>
      </c>
      <c r="AQ1488" s="17"/>
      <c r="AR1488" s="17">
        <v>0.22712625420927501</v>
      </c>
      <c r="AS1488" s="17">
        <v>0.119154395065841</v>
      </c>
      <c r="AT1488" s="17">
        <v>0.16415557580738199</v>
      </c>
      <c r="AU1488" s="17">
        <v>4.3913273105250401E-2</v>
      </c>
    </row>
    <row r="1489" spans="2:47" x14ac:dyDescent="0.3">
      <c r="B1489" t="s">
        <v>546</v>
      </c>
      <c r="C1489" s="17">
        <v>0.14338506064191001</v>
      </c>
      <c r="D1489" s="17">
        <v>0.13922104979904601</v>
      </c>
      <c r="E1489" s="17">
        <v>0.14660284882831501</v>
      </c>
      <c r="F1489" s="17"/>
      <c r="G1489" s="17">
        <v>0.30092567728964797</v>
      </c>
      <c r="H1489" s="17">
        <v>0.245529388343178</v>
      </c>
      <c r="I1489" s="17">
        <v>0.16421713914392699</v>
      </c>
      <c r="J1489" s="17">
        <v>9.8879855430049401E-2</v>
      </c>
      <c r="K1489" s="17">
        <v>6.2735148390162795E-2</v>
      </c>
      <c r="L1489" s="17">
        <v>2.9354067741601299E-2</v>
      </c>
      <c r="M1489" s="17"/>
      <c r="N1489" s="17">
        <v>0.15957412547299801</v>
      </c>
      <c r="O1489" s="17">
        <v>0.12216651132652399</v>
      </c>
      <c r="P1489" s="17">
        <v>0.16647252878310401</v>
      </c>
      <c r="Q1489" s="17">
        <v>0.12791512321564499</v>
      </c>
      <c r="R1489" s="17"/>
      <c r="S1489" s="17">
        <v>0.22136696073074</v>
      </c>
      <c r="T1489" s="17">
        <v>0.10772544977238201</v>
      </c>
      <c r="U1489" s="17">
        <v>8.9976047720629698E-2</v>
      </c>
      <c r="V1489" s="17">
        <v>0.129053758124649</v>
      </c>
      <c r="W1489" s="17">
        <v>0.15924382877026699</v>
      </c>
      <c r="X1489" s="17">
        <v>0.169287587789272</v>
      </c>
      <c r="Y1489" s="17">
        <v>0.129679339376539</v>
      </c>
      <c r="Z1489" s="17">
        <v>0.13508032272850501</v>
      </c>
      <c r="AA1489" s="17">
        <v>0.146155439376459</v>
      </c>
      <c r="AB1489" s="17">
        <v>0.12637290035833701</v>
      </c>
      <c r="AC1489" s="17">
        <v>0.14564945265532001</v>
      </c>
      <c r="AD1489" s="17">
        <v>8.9875683783380095E-2</v>
      </c>
      <c r="AE1489" s="17"/>
      <c r="AF1489" s="17">
        <v>0.126923672086031</v>
      </c>
      <c r="AG1489" s="17">
        <v>0.165392484060331</v>
      </c>
      <c r="AH1489" s="17"/>
      <c r="AI1489" s="17">
        <v>0.17398819690634101</v>
      </c>
      <c r="AJ1489" s="17">
        <v>0.12810903664687501</v>
      </c>
      <c r="AK1489" s="17"/>
      <c r="AL1489" s="17">
        <v>0.15489815963846601</v>
      </c>
      <c r="AM1489" s="17">
        <v>0.14071895786357699</v>
      </c>
      <c r="AN1489" s="17"/>
      <c r="AO1489" s="17">
        <v>0.14500154422506401</v>
      </c>
      <c r="AP1489" s="17">
        <v>0.14324416469823201</v>
      </c>
      <c r="AQ1489" s="17"/>
      <c r="AR1489" s="17">
        <v>0.24411484154551299</v>
      </c>
      <c r="AS1489" s="17">
        <v>7.2365175016183794E-2</v>
      </c>
      <c r="AT1489" s="17">
        <v>0.12435956465141999</v>
      </c>
      <c r="AU1489" s="17">
        <v>5.2239680788554899E-2</v>
      </c>
    </row>
    <row r="1490" spans="2:47" x14ac:dyDescent="0.3">
      <c r="B1490" t="s">
        <v>547</v>
      </c>
      <c r="C1490" s="17">
        <v>0.14043960458809501</v>
      </c>
      <c r="D1490" s="17">
        <v>0.13585959253685301</v>
      </c>
      <c r="E1490" s="17">
        <v>0.144682211929379</v>
      </c>
      <c r="F1490" s="17"/>
      <c r="G1490" s="17">
        <v>0.229202227248334</v>
      </c>
      <c r="H1490" s="17">
        <v>0.22052463982889201</v>
      </c>
      <c r="I1490" s="17">
        <v>0.16950668566971799</v>
      </c>
      <c r="J1490" s="17">
        <v>0.119576990209377</v>
      </c>
      <c r="K1490" s="17">
        <v>8.2248331696627597E-2</v>
      </c>
      <c r="L1490" s="17">
        <v>4.8933017678896802E-2</v>
      </c>
      <c r="M1490" s="17"/>
      <c r="N1490" s="17">
        <v>0.153033433630267</v>
      </c>
      <c r="O1490" s="17">
        <v>0.126302826810365</v>
      </c>
      <c r="P1490" s="17">
        <v>0.15292867218796899</v>
      </c>
      <c r="Q1490" s="17">
        <v>0.13076789298623001</v>
      </c>
      <c r="R1490" s="17"/>
      <c r="S1490" s="17">
        <v>0.22414828558409799</v>
      </c>
      <c r="T1490" s="17">
        <v>0.10727880955416801</v>
      </c>
      <c r="U1490" s="17">
        <v>0.11472653206114</v>
      </c>
      <c r="V1490" s="17">
        <v>0.113407392216272</v>
      </c>
      <c r="W1490" s="17">
        <v>0.142473590834924</v>
      </c>
      <c r="X1490" s="17">
        <v>0.14429897048462301</v>
      </c>
      <c r="Y1490" s="17">
        <v>0.11976916323877999</v>
      </c>
      <c r="Z1490" s="17">
        <v>0.19983135859694501</v>
      </c>
      <c r="AA1490" s="17">
        <v>0.14128728588796499</v>
      </c>
      <c r="AB1490" s="17">
        <v>0.127481289151052</v>
      </c>
      <c r="AC1490" s="17">
        <v>8.5181820952004397E-2</v>
      </c>
      <c r="AD1490" s="17">
        <v>0.131094602214161</v>
      </c>
      <c r="AE1490" s="17"/>
      <c r="AF1490" s="17">
        <v>0.138118173653383</v>
      </c>
      <c r="AG1490" s="17">
        <v>0.143176262321388</v>
      </c>
      <c r="AH1490" s="17"/>
      <c r="AI1490" s="17">
        <v>0.165092888447573</v>
      </c>
      <c r="AJ1490" s="17">
        <v>0.128133540512188</v>
      </c>
      <c r="AK1490" s="17"/>
      <c r="AL1490" s="17">
        <v>0.14794704612902099</v>
      </c>
      <c r="AM1490" s="17">
        <v>0.13870109693204</v>
      </c>
      <c r="AN1490" s="17"/>
      <c r="AO1490" s="17">
        <v>0.15296535974518999</v>
      </c>
      <c r="AP1490" s="17">
        <v>0.13934783470467599</v>
      </c>
      <c r="AQ1490" s="17"/>
      <c r="AR1490" s="17">
        <v>0.22727699392758499</v>
      </c>
      <c r="AS1490" s="17">
        <v>0.100941633282935</v>
      </c>
      <c r="AT1490" s="17">
        <v>0.115455106716516</v>
      </c>
      <c r="AU1490" s="17">
        <v>4.2322311079328302E-2</v>
      </c>
    </row>
    <row r="1491" spans="2:47" x14ac:dyDescent="0.3">
      <c r="B1491" t="s">
        <v>548</v>
      </c>
      <c r="C1491" s="17">
        <v>0.13735383061789599</v>
      </c>
      <c r="D1491" s="17">
        <v>0.12613128364450901</v>
      </c>
      <c r="E1491" s="17">
        <v>0.14805740913174401</v>
      </c>
      <c r="F1491" s="17"/>
      <c r="G1491" s="17">
        <v>0.24464555657444101</v>
      </c>
      <c r="H1491" s="17">
        <v>0.20164397781398599</v>
      </c>
      <c r="I1491" s="17">
        <v>0.144938303376629</v>
      </c>
      <c r="J1491" s="17">
        <v>0.11846897127430001</v>
      </c>
      <c r="K1491" s="17">
        <v>8.1595754828301004E-2</v>
      </c>
      <c r="L1491" s="17">
        <v>6.0643084150388701E-2</v>
      </c>
      <c r="M1491" s="17"/>
      <c r="N1491" s="17">
        <v>0.15628094745232601</v>
      </c>
      <c r="O1491" s="17">
        <v>0.127588359817664</v>
      </c>
      <c r="P1491" s="17">
        <v>0.159065926033716</v>
      </c>
      <c r="Q1491" s="17">
        <v>0.108142242950219</v>
      </c>
      <c r="R1491" s="17"/>
      <c r="S1491" s="17">
        <v>0.22002334646542601</v>
      </c>
      <c r="T1491" s="17">
        <v>0.121568233321487</v>
      </c>
      <c r="U1491" s="17">
        <v>6.9305444638538202E-2</v>
      </c>
      <c r="V1491" s="17">
        <v>0.122695610231594</v>
      </c>
      <c r="W1491" s="17">
        <v>0.135928068681375</v>
      </c>
      <c r="X1491" s="17">
        <v>0.13033635784254799</v>
      </c>
      <c r="Y1491" s="17">
        <v>0.12364245796486401</v>
      </c>
      <c r="Z1491" s="17">
        <v>0.203520035069888</v>
      </c>
      <c r="AA1491" s="17">
        <v>0.130036151839036</v>
      </c>
      <c r="AB1491" s="17">
        <v>0.12643350981649901</v>
      </c>
      <c r="AC1491" s="17">
        <v>0.111133536452239</v>
      </c>
      <c r="AD1491" s="17">
        <v>0.12189055037734101</v>
      </c>
      <c r="AE1491" s="17"/>
      <c r="AF1491" s="17">
        <v>0.121543984705013</v>
      </c>
      <c r="AG1491" s="17">
        <v>0.15853598313327599</v>
      </c>
      <c r="AH1491" s="17"/>
      <c r="AI1491" s="17">
        <v>0.14868952950292799</v>
      </c>
      <c r="AJ1491" s="17">
        <v>0.131695442971872</v>
      </c>
      <c r="AK1491" s="17"/>
      <c r="AL1491" s="17">
        <v>0.15230261035978601</v>
      </c>
      <c r="AM1491" s="17">
        <v>0.13389212293915101</v>
      </c>
      <c r="AN1491" s="17"/>
      <c r="AO1491" s="17">
        <v>0.16585953915749699</v>
      </c>
      <c r="AP1491" s="17">
        <v>0.13486921602191099</v>
      </c>
      <c r="AQ1491" s="17"/>
      <c r="AR1491" s="17">
        <v>0.21942194805762999</v>
      </c>
      <c r="AS1491" s="17">
        <v>0.10141612624716299</v>
      </c>
      <c r="AT1491" s="17">
        <v>0.11350849863677299</v>
      </c>
      <c r="AU1491" s="17">
        <v>4.2714790894344899E-2</v>
      </c>
    </row>
    <row r="1492" spans="2:47" x14ac:dyDescent="0.3">
      <c r="B1492" t="s">
        <v>549</v>
      </c>
      <c r="C1492" s="17">
        <v>8.9540638728229496E-2</v>
      </c>
      <c r="D1492" s="17">
        <v>0.101149571953351</v>
      </c>
      <c r="E1492" s="17">
        <v>7.8207790511451797E-2</v>
      </c>
      <c r="F1492" s="17"/>
      <c r="G1492" s="17">
        <v>0.18459687490659801</v>
      </c>
      <c r="H1492" s="17">
        <v>0.154223203248954</v>
      </c>
      <c r="I1492" s="17">
        <v>0.10246115010888</v>
      </c>
      <c r="J1492" s="17">
        <v>6.3736483010302103E-2</v>
      </c>
      <c r="K1492" s="17">
        <v>2.4701132256270901E-2</v>
      </c>
      <c r="L1492" s="17">
        <v>2.79497324741299E-2</v>
      </c>
      <c r="M1492" s="17"/>
      <c r="N1492" s="17">
        <v>0.11731330634887401</v>
      </c>
      <c r="O1492" s="17">
        <v>7.5744216460521402E-2</v>
      </c>
      <c r="P1492" s="17">
        <v>8.9811117989950603E-2</v>
      </c>
      <c r="Q1492" s="17">
        <v>7.4031456006673602E-2</v>
      </c>
      <c r="R1492" s="17"/>
      <c r="S1492" s="17">
        <v>0.146394492047734</v>
      </c>
      <c r="T1492" s="17">
        <v>6.8002334247728294E-2</v>
      </c>
      <c r="U1492" s="17">
        <v>6.3466036283768498E-2</v>
      </c>
      <c r="V1492" s="17">
        <v>6.5338295618291298E-2</v>
      </c>
      <c r="W1492" s="17">
        <v>0.100578403780377</v>
      </c>
      <c r="X1492" s="17">
        <v>9.8822980684200201E-2</v>
      </c>
      <c r="Y1492" s="17">
        <v>6.2435254282765799E-2</v>
      </c>
      <c r="Z1492" s="17">
        <v>0.13939092980339499</v>
      </c>
      <c r="AA1492" s="17">
        <v>7.0225718417171304E-2</v>
      </c>
      <c r="AB1492" s="17">
        <v>9.5288259783221196E-2</v>
      </c>
      <c r="AC1492" s="17">
        <v>9.4732520095840697E-2</v>
      </c>
      <c r="AD1492" s="17">
        <v>5.7215597188443802E-2</v>
      </c>
      <c r="AE1492" s="17"/>
      <c r="AF1492" s="17">
        <v>8.4300124887526001E-2</v>
      </c>
      <c r="AG1492" s="17">
        <v>9.5744154564790504E-2</v>
      </c>
      <c r="AH1492" s="17"/>
      <c r="AI1492" s="17">
        <v>0.115095479425907</v>
      </c>
      <c r="AJ1492" s="17">
        <v>7.6784548753858303E-2</v>
      </c>
      <c r="AK1492" s="17"/>
      <c r="AL1492" s="17">
        <v>0.117771216281349</v>
      </c>
      <c r="AM1492" s="17">
        <v>8.3003248467726207E-2</v>
      </c>
      <c r="AN1492" s="17"/>
      <c r="AO1492" s="17">
        <v>0.127901266778325</v>
      </c>
      <c r="AP1492" s="17">
        <v>8.6197049628102096E-2</v>
      </c>
      <c r="AQ1492" s="17"/>
      <c r="AR1492" s="17">
        <v>0.160053734085736</v>
      </c>
      <c r="AS1492" s="17">
        <v>5.8330759274854801E-2</v>
      </c>
      <c r="AT1492" s="17">
        <v>5.8804812664984503E-2</v>
      </c>
      <c r="AU1492" s="17">
        <v>3.01533575432507E-2</v>
      </c>
    </row>
    <row r="1493" spans="2:47" x14ac:dyDescent="0.3">
      <c r="B1493" t="s">
        <v>155</v>
      </c>
      <c r="C1493" s="17">
        <v>7.23362412172944E-2</v>
      </c>
      <c r="D1493" s="17">
        <v>6.8459178369262894E-2</v>
      </c>
      <c r="E1493" s="17">
        <v>7.63895063434578E-2</v>
      </c>
      <c r="F1493" s="17"/>
      <c r="G1493" s="17">
        <v>3.3287366319034402E-2</v>
      </c>
      <c r="H1493" s="17">
        <v>6.4334832758888294E-2</v>
      </c>
      <c r="I1493" s="17">
        <v>6.5502926292597297E-2</v>
      </c>
      <c r="J1493" s="17">
        <v>9.5002394248917904E-2</v>
      </c>
      <c r="K1493" s="17">
        <v>7.7068083860442907E-2</v>
      </c>
      <c r="L1493" s="17">
        <v>8.8686496106860302E-2</v>
      </c>
      <c r="M1493" s="17"/>
      <c r="N1493" s="17">
        <v>6.0407409696582801E-2</v>
      </c>
      <c r="O1493" s="17">
        <v>7.4655255892939199E-2</v>
      </c>
      <c r="P1493" s="17">
        <v>7.5058048928857493E-2</v>
      </c>
      <c r="Q1493" s="17">
        <v>8.0618708805655803E-2</v>
      </c>
      <c r="R1493" s="17"/>
      <c r="S1493" s="17">
        <v>3.9027082673641598E-2</v>
      </c>
      <c r="T1493" s="17">
        <v>7.7909048277233495E-2</v>
      </c>
      <c r="U1493" s="17">
        <v>8.6461651445528906E-2</v>
      </c>
      <c r="V1493" s="17">
        <v>6.5719555481750805E-2</v>
      </c>
      <c r="W1493" s="17">
        <v>7.5071053699352894E-2</v>
      </c>
      <c r="X1493" s="17">
        <v>7.9236420640708294E-2</v>
      </c>
      <c r="Y1493" s="17">
        <v>0.11000018142313001</v>
      </c>
      <c r="Z1493" s="17">
        <v>7.1637728016015298E-2</v>
      </c>
      <c r="AA1493" s="17">
        <v>5.97681615393722E-2</v>
      </c>
      <c r="AB1493" s="17">
        <v>7.7309588703221799E-2</v>
      </c>
      <c r="AC1493" s="17">
        <v>9.0648270376386897E-2</v>
      </c>
      <c r="AD1493" s="17">
        <v>5.9657230018885399E-2</v>
      </c>
      <c r="AE1493" s="17"/>
      <c r="AF1493" s="17">
        <v>7.2264363452804597E-2</v>
      </c>
      <c r="AG1493" s="17">
        <v>6.9358991284882807E-2</v>
      </c>
      <c r="AH1493" s="17"/>
      <c r="AI1493" s="17">
        <v>6.4047508353517593E-2</v>
      </c>
      <c r="AJ1493" s="17">
        <v>7.6473689125293801E-2</v>
      </c>
      <c r="AK1493" s="17"/>
      <c r="AL1493" s="17">
        <v>7.0741057436054106E-2</v>
      </c>
      <c r="AM1493" s="17">
        <v>7.2705639926745905E-2</v>
      </c>
      <c r="AN1493" s="17"/>
      <c r="AO1493" s="17">
        <v>6.6358515888641501E-2</v>
      </c>
      <c r="AP1493" s="17">
        <v>7.2857271718315894E-2</v>
      </c>
      <c r="AQ1493" s="17"/>
      <c r="AR1493" s="17">
        <v>4.1889835216956398E-2</v>
      </c>
      <c r="AS1493" s="17">
        <v>9.3431579092868894E-2</v>
      </c>
      <c r="AT1493" s="17">
        <v>8.9552702429421704E-2</v>
      </c>
      <c r="AU1493" s="17">
        <v>7.6632110903763706E-2</v>
      </c>
    </row>
    <row r="1494" spans="2:47" x14ac:dyDescent="0.3">
      <c r="B1494" t="s">
        <v>490</v>
      </c>
      <c r="C1494" s="17">
        <v>1.07987088415333E-2</v>
      </c>
      <c r="D1494" s="17">
        <v>1.40328450169973E-2</v>
      </c>
      <c r="E1494" s="17">
        <v>7.6883558210286296E-3</v>
      </c>
      <c r="F1494" s="17"/>
      <c r="G1494" s="17">
        <v>5.8769006616180303E-3</v>
      </c>
      <c r="H1494" s="17">
        <v>8.3112700105691193E-3</v>
      </c>
      <c r="I1494" s="17">
        <v>1.00528409815043E-2</v>
      </c>
      <c r="J1494" s="17">
        <v>9.0335202428655295E-3</v>
      </c>
      <c r="K1494" s="17">
        <v>1.18052043369411E-2</v>
      </c>
      <c r="L1494" s="17">
        <v>1.74363540207291E-2</v>
      </c>
      <c r="M1494" s="17"/>
      <c r="N1494" s="17">
        <v>1.4110314732572699E-2</v>
      </c>
      <c r="O1494" s="17">
        <v>1.45363384194599E-2</v>
      </c>
      <c r="P1494" s="17">
        <v>8.4489695140749707E-3</v>
      </c>
      <c r="Q1494" s="17">
        <v>4.6871195666647802E-3</v>
      </c>
      <c r="R1494" s="17"/>
      <c r="S1494" s="17">
        <v>1.0867446920009301E-2</v>
      </c>
      <c r="T1494" s="17">
        <v>1.1249000913725301E-2</v>
      </c>
      <c r="U1494" s="17">
        <v>3.9445410351817901E-2</v>
      </c>
      <c r="V1494" s="17">
        <v>6.7519849188816903E-3</v>
      </c>
      <c r="W1494" s="17">
        <v>1.54099843602046E-2</v>
      </c>
      <c r="X1494" s="17">
        <v>3.8564756669500098E-3</v>
      </c>
      <c r="Y1494" s="17">
        <v>9.4760541166554208E-3</v>
      </c>
      <c r="Z1494" s="17">
        <v>1.75736363965503E-2</v>
      </c>
      <c r="AA1494" s="17">
        <v>3.8395789367244599E-3</v>
      </c>
      <c r="AB1494" s="17">
        <v>3.0789635477590001E-3</v>
      </c>
      <c r="AC1494" s="17">
        <v>5.1618739312823403E-3</v>
      </c>
      <c r="AD1494" s="17">
        <v>6.8159487394039396E-3</v>
      </c>
      <c r="AE1494" s="17"/>
      <c r="AF1494" s="17">
        <v>9.4821230354617102E-3</v>
      </c>
      <c r="AG1494" s="17">
        <v>1.26359951100855E-2</v>
      </c>
      <c r="AH1494" s="17"/>
      <c r="AI1494" s="17">
        <v>7.4414949905209299E-3</v>
      </c>
      <c r="AJ1494" s="17">
        <v>1.24745135336208E-2</v>
      </c>
      <c r="AK1494" s="17"/>
      <c r="AL1494" s="17">
        <v>8.3055588746941307E-3</v>
      </c>
      <c r="AM1494" s="17">
        <v>1.13760507071228E-2</v>
      </c>
      <c r="AN1494" s="17"/>
      <c r="AO1494" s="17">
        <v>1.17246967876657E-2</v>
      </c>
      <c r="AP1494" s="17">
        <v>1.07179978792546E-2</v>
      </c>
      <c r="AQ1494" s="17"/>
      <c r="AR1494" s="17">
        <v>6.4437626872759302E-3</v>
      </c>
      <c r="AS1494" s="17">
        <v>1.54800297428452E-2</v>
      </c>
      <c r="AT1494" s="17">
        <v>6.0297357464758703E-3</v>
      </c>
      <c r="AU1494" s="17">
        <v>2.3616060608998301E-2</v>
      </c>
    </row>
    <row r="1495" spans="2:47" x14ac:dyDescent="0.3">
      <c r="B1495" t="s">
        <v>128</v>
      </c>
      <c r="C1495" s="17">
        <v>0.36222802198523402</v>
      </c>
      <c r="D1495" s="17">
        <v>0.32944018613471499</v>
      </c>
      <c r="E1495" s="17">
        <v>0.39353874609239597</v>
      </c>
      <c r="F1495" s="17"/>
      <c r="G1495" s="17">
        <v>0.125329672405257</v>
      </c>
      <c r="H1495" s="17">
        <v>0.20073063402032701</v>
      </c>
      <c r="I1495" s="17">
        <v>0.29035363513933599</v>
      </c>
      <c r="J1495" s="17">
        <v>0.41791744893446398</v>
      </c>
      <c r="K1495" s="17">
        <v>0.51415011582285197</v>
      </c>
      <c r="L1495" s="17">
        <v>0.561669995290621</v>
      </c>
      <c r="M1495" s="17"/>
      <c r="N1495" s="17">
        <v>0.31648535381840298</v>
      </c>
      <c r="O1495" s="17">
        <v>0.392662513908761</v>
      </c>
      <c r="P1495" s="17">
        <v>0.32707289881811702</v>
      </c>
      <c r="Q1495" s="17">
        <v>0.40939221132350201</v>
      </c>
      <c r="R1495" s="17"/>
      <c r="S1495" s="17">
        <v>0.24982020929160501</v>
      </c>
      <c r="T1495" s="17">
        <v>0.40670135886903402</v>
      </c>
      <c r="U1495" s="17">
        <v>0.403629093775073</v>
      </c>
      <c r="V1495" s="17">
        <v>0.36574007767253602</v>
      </c>
      <c r="W1495" s="17">
        <v>0.31073928002018902</v>
      </c>
      <c r="X1495" s="17">
        <v>0.35588247507573301</v>
      </c>
      <c r="Y1495" s="17">
        <v>0.34879534049255101</v>
      </c>
      <c r="Z1495" s="17">
        <v>0.32824038500522601</v>
      </c>
      <c r="AA1495" s="17">
        <v>0.40016231326138801</v>
      </c>
      <c r="AB1495" s="17">
        <v>0.41759978294128802</v>
      </c>
      <c r="AC1495" s="17">
        <v>0.41881607652553698</v>
      </c>
      <c r="AD1495" s="17">
        <v>0.39361800921072498</v>
      </c>
      <c r="AE1495" s="17"/>
      <c r="AF1495" s="17">
        <v>0.38059374712384703</v>
      </c>
      <c r="AG1495" s="17">
        <v>0.340756315378411</v>
      </c>
      <c r="AH1495" s="17"/>
      <c r="AI1495" s="17">
        <v>0.30423473052313799</v>
      </c>
      <c r="AJ1495" s="17">
        <v>0.39117626128565203</v>
      </c>
      <c r="AK1495" s="17"/>
      <c r="AL1495" s="17">
        <v>0.33290281430201901</v>
      </c>
      <c r="AM1495" s="17">
        <v>0.369018897118226</v>
      </c>
      <c r="AN1495" s="17"/>
      <c r="AO1495" s="17">
        <v>0.32949868454610598</v>
      </c>
      <c r="AP1495" s="17">
        <v>0.365080776527546</v>
      </c>
      <c r="AQ1495" s="17"/>
      <c r="AR1495" s="17">
        <v>0.187028042990495</v>
      </c>
      <c r="AS1495" s="17">
        <v>0.39179605928951</v>
      </c>
      <c r="AT1495" s="17">
        <v>0.42476941536548102</v>
      </c>
      <c r="AU1495" s="17">
        <v>0.62124303183227203</v>
      </c>
    </row>
    <row r="1496" spans="2:47" x14ac:dyDescent="0.3">
      <c r="C1496" s="17"/>
      <c r="D1496" s="17"/>
      <c r="E1496" s="17"/>
      <c r="F1496" s="17"/>
      <c r="G1496" s="17"/>
      <c r="H1496" s="17"/>
      <c r="I1496" s="17"/>
      <c r="J1496" s="17"/>
      <c r="K1496" s="17"/>
      <c r="L1496" s="17"/>
      <c r="M1496" s="17"/>
      <c r="N1496" s="17"/>
      <c r="O1496" s="17"/>
      <c r="P1496" s="17"/>
      <c r="Q1496" s="17"/>
      <c r="R1496" s="17"/>
      <c r="S1496" s="17"/>
      <c r="T1496" s="17"/>
      <c r="U1496" s="17"/>
      <c r="V1496" s="17"/>
      <c r="W1496" s="17"/>
      <c r="X1496" s="17"/>
      <c r="Y1496" s="17"/>
      <c r="Z1496" s="17"/>
      <c r="AA1496" s="17"/>
      <c r="AB1496" s="17"/>
      <c r="AC1496" s="17"/>
      <c r="AD1496" s="17"/>
      <c r="AE1496" s="17"/>
      <c r="AF1496" s="17"/>
      <c r="AG1496" s="17"/>
      <c r="AH1496" s="17"/>
      <c r="AI1496" s="17"/>
      <c r="AJ1496" s="17"/>
      <c r="AK1496" s="17"/>
      <c r="AL1496" s="17"/>
      <c r="AM1496" s="17"/>
      <c r="AN1496" s="17"/>
      <c r="AO1496" s="17"/>
      <c r="AP1496" s="17"/>
      <c r="AQ1496" s="17"/>
      <c r="AR1496" s="17"/>
      <c r="AS1496" s="17"/>
      <c r="AT1496" s="17"/>
      <c r="AU1496" s="17"/>
    </row>
    <row r="1497" spans="2:47" x14ac:dyDescent="0.3">
      <c r="B1497" s="6" t="s">
        <v>558</v>
      </c>
      <c r="C1497" s="17"/>
      <c r="D1497" s="17"/>
      <c r="E1497" s="17"/>
      <c r="F1497" s="17"/>
      <c r="G1497" s="17"/>
      <c r="H1497" s="17"/>
      <c r="I1497" s="17"/>
      <c r="J1497" s="17"/>
      <c r="K1497" s="17"/>
      <c r="L1497" s="17"/>
      <c r="M1497" s="17"/>
      <c r="N1497" s="17"/>
      <c r="O1497" s="17"/>
      <c r="P1497" s="17"/>
      <c r="Q1497" s="17"/>
      <c r="R1497" s="17"/>
      <c r="S1497" s="17"/>
      <c r="T1497" s="17"/>
      <c r="U1497" s="17"/>
      <c r="V1497" s="17"/>
      <c r="W1497" s="17"/>
      <c r="X1497" s="17"/>
      <c r="Y1497" s="17"/>
      <c r="Z1497" s="17"/>
      <c r="AA1497" s="17"/>
      <c r="AB1497" s="17"/>
      <c r="AC1497" s="17"/>
      <c r="AD1497" s="17"/>
      <c r="AE1497" s="17"/>
      <c r="AF1497" s="17"/>
      <c r="AG1497" s="17"/>
      <c r="AH1497" s="17"/>
      <c r="AI1497" s="17"/>
      <c r="AJ1497" s="17"/>
      <c r="AK1497" s="17"/>
      <c r="AL1497" s="17"/>
      <c r="AM1497" s="17"/>
      <c r="AN1497" s="17"/>
      <c r="AO1497" s="17"/>
      <c r="AP1497" s="17"/>
      <c r="AQ1497" s="17"/>
      <c r="AR1497" s="17"/>
      <c r="AS1497" s="17"/>
      <c r="AT1497" s="17"/>
      <c r="AU1497" s="17"/>
    </row>
    <row r="1498" spans="2:47" x14ac:dyDescent="0.3">
      <c r="B1498" s="24" t="s">
        <v>71</v>
      </c>
      <c r="C1498" s="17"/>
      <c r="D1498" s="17"/>
      <c r="E1498" s="17"/>
      <c r="F1498" s="17"/>
      <c r="G1498" s="17"/>
      <c r="H1498" s="17"/>
      <c r="I1498" s="17"/>
      <c r="J1498" s="17"/>
      <c r="K1498" s="17"/>
      <c r="L1498" s="17"/>
      <c r="M1498" s="17"/>
      <c r="N1498" s="17"/>
      <c r="O1498" s="17"/>
      <c r="P1498" s="17"/>
      <c r="Q1498" s="17"/>
      <c r="R1498" s="17"/>
      <c r="S1498" s="17"/>
      <c r="T1498" s="17"/>
      <c r="U1498" s="17"/>
      <c r="V1498" s="17"/>
      <c r="W1498" s="17"/>
      <c r="X1498" s="17"/>
      <c r="Y1498" s="17"/>
      <c r="Z1498" s="17"/>
      <c r="AA1498" s="17"/>
      <c r="AB1498" s="17"/>
      <c r="AC1498" s="17"/>
      <c r="AD1498" s="17"/>
      <c r="AE1498" s="17"/>
      <c r="AF1498" s="17"/>
      <c r="AG1498" s="17"/>
      <c r="AH1498" s="17"/>
      <c r="AI1498" s="17"/>
      <c r="AJ1498" s="17"/>
      <c r="AK1498" s="17"/>
      <c r="AL1498" s="17"/>
      <c r="AM1498" s="17"/>
      <c r="AN1498" s="17"/>
      <c r="AO1498" s="17"/>
      <c r="AP1498" s="17"/>
      <c r="AQ1498" s="17"/>
      <c r="AR1498" s="17"/>
      <c r="AS1498" s="17"/>
      <c r="AT1498" s="17"/>
      <c r="AU1498" s="17"/>
    </row>
    <row r="1499" spans="2:47" x14ac:dyDescent="0.3">
      <c r="B1499" t="s">
        <v>551</v>
      </c>
      <c r="C1499" s="17">
        <v>0.31078390938051198</v>
      </c>
      <c r="D1499" s="17">
        <v>0.29044509828021098</v>
      </c>
      <c r="E1499" s="17">
        <v>0.331382581470826</v>
      </c>
      <c r="F1499" s="17"/>
      <c r="G1499" s="17">
        <v>0.29853020224607801</v>
      </c>
      <c r="H1499" s="17">
        <v>0.30709522733052103</v>
      </c>
      <c r="I1499" s="17">
        <v>0.30641774503142599</v>
      </c>
      <c r="J1499" s="17">
        <v>0.35728219797142702</v>
      </c>
      <c r="K1499" s="17">
        <v>0.29731310673199901</v>
      </c>
      <c r="L1499" s="17">
        <v>0.29677467026244198</v>
      </c>
      <c r="M1499" s="17"/>
      <c r="N1499" s="17">
        <v>0.352915601298744</v>
      </c>
      <c r="O1499" s="17">
        <v>0.32901109700240699</v>
      </c>
      <c r="P1499" s="17">
        <v>0.285481205099543</v>
      </c>
      <c r="Q1499" s="17">
        <v>0.27307780698223799</v>
      </c>
      <c r="R1499" s="17"/>
      <c r="S1499" s="17">
        <v>0.31637355306599202</v>
      </c>
      <c r="T1499" s="17">
        <v>0.30203819213654898</v>
      </c>
      <c r="U1499" s="17">
        <v>0.31809691105812599</v>
      </c>
      <c r="V1499" s="17">
        <v>0.36141419596608598</v>
      </c>
      <c r="W1499" s="17">
        <v>0.342541403554738</v>
      </c>
      <c r="X1499" s="17">
        <v>0.30616319726326102</v>
      </c>
      <c r="Y1499" s="17">
        <v>0.29020834256695799</v>
      </c>
      <c r="Z1499" s="17">
        <v>0.33470289673008102</v>
      </c>
      <c r="AA1499" s="17">
        <v>0.28307537665293597</v>
      </c>
      <c r="AB1499" s="17">
        <v>0.31414010289213201</v>
      </c>
      <c r="AC1499" s="17">
        <v>0.25736660634742597</v>
      </c>
      <c r="AD1499" s="17">
        <v>0.29471525081267302</v>
      </c>
      <c r="AE1499" s="17"/>
      <c r="AF1499" s="17">
        <v>0.32494562998174098</v>
      </c>
      <c r="AG1499" s="17">
        <v>0.293249668621199</v>
      </c>
      <c r="AH1499" s="17"/>
      <c r="AI1499" s="17">
        <v>0.32508371824413301</v>
      </c>
      <c r="AJ1499" s="17">
        <v>0.30364594085867203</v>
      </c>
      <c r="AK1499" s="17"/>
      <c r="AL1499" s="17">
        <v>0.31738538020802598</v>
      </c>
      <c r="AM1499" s="17">
        <v>0.30925519849914301</v>
      </c>
      <c r="AN1499" s="17"/>
      <c r="AO1499" s="17">
        <v>0.32945406692475698</v>
      </c>
      <c r="AP1499" s="17">
        <v>0.309156581090134</v>
      </c>
      <c r="AQ1499" s="17"/>
      <c r="AR1499" s="17">
        <v>0.35127891650707299</v>
      </c>
      <c r="AS1499" s="17">
        <v>0.31773178051067202</v>
      </c>
      <c r="AT1499" s="17">
        <v>0.32341354766330499</v>
      </c>
      <c r="AU1499" s="17">
        <v>0.170734237617646</v>
      </c>
    </row>
    <row r="1500" spans="2:47" x14ac:dyDescent="0.3">
      <c r="B1500" t="s">
        <v>552</v>
      </c>
      <c r="C1500" s="17">
        <v>0.30083961690383598</v>
      </c>
      <c r="D1500" s="17">
        <v>0.29736555530613801</v>
      </c>
      <c r="E1500" s="17">
        <v>0.304046732692903</v>
      </c>
      <c r="F1500" s="17"/>
      <c r="G1500" s="17">
        <v>0.33106974821463597</v>
      </c>
      <c r="H1500" s="17">
        <v>0.28684557317032899</v>
      </c>
      <c r="I1500" s="17">
        <v>0.29385141757555999</v>
      </c>
      <c r="J1500" s="17">
        <v>0.31108982103763899</v>
      </c>
      <c r="K1500" s="17">
        <v>0.26844290662800302</v>
      </c>
      <c r="L1500" s="17">
        <v>0.311253869404505</v>
      </c>
      <c r="M1500" s="17"/>
      <c r="N1500" s="17">
        <v>0.336470336647122</v>
      </c>
      <c r="O1500" s="17">
        <v>0.29788359300721701</v>
      </c>
      <c r="P1500" s="17">
        <v>0.314934748980635</v>
      </c>
      <c r="Q1500" s="17">
        <v>0.252368934265364</v>
      </c>
      <c r="R1500" s="17"/>
      <c r="S1500" s="17">
        <v>0.34450270688866103</v>
      </c>
      <c r="T1500" s="17">
        <v>0.26985536382862002</v>
      </c>
      <c r="U1500" s="17">
        <v>0.32637204051172097</v>
      </c>
      <c r="V1500" s="17">
        <v>0.27872048115528802</v>
      </c>
      <c r="W1500" s="17">
        <v>0.32987756559553599</v>
      </c>
      <c r="X1500" s="17">
        <v>0.29439057410156</v>
      </c>
      <c r="Y1500" s="17">
        <v>0.29572920494451499</v>
      </c>
      <c r="Z1500" s="17">
        <v>0.33435718750430599</v>
      </c>
      <c r="AA1500" s="17">
        <v>0.25918244142034202</v>
      </c>
      <c r="AB1500" s="17">
        <v>0.28493084819519798</v>
      </c>
      <c r="AC1500" s="17">
        <v>0.32565854527791399</v>
      </c>
      <c r="AD1500" s="17">
        <v>0.30919987234316898</v>
      </c>
      <c r="AE1500" s="17"/>
      <c r="AF1500" s="17">
        <v>0.29616535403076699</v>
      </c>
      <c r="AG1500" s="17">
        <v>0.30871268406405999</v>
      </c>
      <c r="AH1500" s="17"/>
      <c r="AI1500" s="17">
        <v>0.30112141936893599</v>
      </c>
      <c r="AJ1500" s="17">
        <v>0.30069895088903598</v>
      </c>
      <c r="AK1500" s="17"/>
      <c r="AL1500" s="17">
        <v>0.29271644291267501</v>
      </c>
      <c r="AM1500" s="17">
        <v>0.30272071049585603</v>
      </c>
      <c r="AN1500" s="17"/>
      <c r="AO1500" s="17">
        <v>0.311557511785721</v>
      </c>
      <c r="AP1500" s="17">
        <v>0.29990542373951801</v>
      </c>
      <c r="AQ1500" s="17"/>
      <c r="AR1500" s="17">
        <v>0.33454628840676398</v>
      </c>
      <c r="AS1500" s="17">
        <v>0.33932881164180001</v>
      </c>
      <c r="AT1500" s="17">
        <v>0.29668715613820201</v>
      </c>
      <c r="AU1500" s="17">
        <v>0.158485538389596</v>
      </c>
    </row>
    <row r="1501" spans="2:47" x14ac:dyDescent="0.3">
      <c r="B1501" t="s">
        <v>553</v>
      </c>
      <c r="C1501" s="17">
        <v>0.23910943566526799</v>
      </c>
      <c r="D1501" s="17">
        <v>0.258974792306013</v>
      </c>
      <c r="E1501" s="17">
        <v>0.22066202498420001</v>
      </c>
      <c r="F1501" s="17"/>
      <c r="G1501" s="17">
        <v>0.28893404424525398</v>
      </c>
      <c r="H1501" s="17">
        <v>0.30635821858352102</v>
      </c>
      <c r="I1501" s="17">
        <v>0.28063297800980302</v>
      </c>
      <c r="J1501" s="17">
        <v>0.21262780008030899</v>
      </c>
      <c r="K1501" s="17">
        <v>0.20429647605711099</v>
      </c>
      <c r="L1501" s="17">
        <v>0.162562337585542</v>
      </c>
      <c r="M1501" s="17"/>
      <c r="N1501" s="17">
        <v>0.27354890946544702</v>
      </c>
      <c r="O1501" s="17">
        <v>0.22111871595653301</v>
      </c>
      <c r="P1501" s="17">
        <v>0.23900944910178501</v>
      </c>
      <c r="Q1501" s="17">
        <v>0.22338990246694301</v>
      </c>
      <c r="R1501" s="17"/>
      <c r="S1501" s="17">
        <v>0.28710080801856303</v>
      </c>
      <c r="T1501" s="17">
        <v>0.20706663429675801</v>
      </c>
      <c r="U1501" s="17">
        <v>0.24669325390371699</v>
      </c>
      <c r="V1501" s="17">
        <v>0.27955657471129303</v>
      </c>
      <c r="W1501" s="17">
        <v>0.23095096571402801</v>
      </c>
      <c r="X1501" s="17">
        <v>0.20439616939027599</v>
      </c>
      <c r="Y1501" s="17">
        <v>0.241949089998334</v>
      </c>
      <c r="Z1501" s="17">
        <v>0.26701107457766599</v>
      </c>
      <c r="AA1501" s="17">
        <v>0.20194804562191099</v>
      </c>
      <c r="AB1501" s="17">
        <v>0.21529122553132099</v>
      </c>
      <c r="AC1501" s="17">
        <v>0.25957395133350097</v>
      </c>
      <c r="AD1501" s="17">
        <v>0.26439832553315101</v>
      </c>
      <c r="AE1501" s="17"/>
      <c r="AF1501" s="17">
        <v>0.23095958062795599</v>
      </c>
      <c r="AG1501" s="17">
        <v>0.25110295873090599</v>
      </c>
      <c r="AH1501" s="17"/>
      <c r="AI1501" s="17">
        <v>0.26146227125860699</v>
      </c>
      <c r="AJ1501" s="17">
        <v>0.22795167556086299</v>
      </c>
      <c r="AK1501" s="17"/>
      <c r="AL1501" s="17">
        <v>0.24094328398093001</v>
      </c>
      <c r="AM1501" s="17">
        <v>0.23868476911016501</v>
      </c>
      <c r="AN1501" s="17"/>
      <c r="AO1501" s="17">
        <v>0.27999962047513899</v>
      </c>
      <c r="AP1501" s="17">
        <v>0.23554536533633699</v>
      </c>
      <c r="AQ1501" s="17"/>
      <c r="AR1501" s="17">
        <v>0.300320046998026</v>
      </c>
      <c r="AS1501" s="17">
        <v>0.22884166842533299</v>
      </c>
      <c r="AT1501" s="17">
        <v>0.23297963299326299</v>
      </c>
      <c r="AU1501" s="17">
        <v>0.115749209267037</v>
      </c>
    </row>
    <row r="1502" spans="2:47" x14ac:dyDescent="0.3">
      <c r="B1502" t="s">
        <v>554</v>
      </c>
      <c r="C1502" s="17">
        <v>0.21660230678751299</v>
      </c>
      <c r="D1502" s="17">
        <v>0.226508622902996</v>
      </c>
      <c r="E1502" s="17">
        <v>0.20635037187538099</v>
      </c>
      <c r="F1502" s="17"/>
      <c r="G1502" s="17">
        <v>0.198534832542337</v>
      </c>
      <c r="H1502" s="17">
        <v>0.206736342981237</v>
      </c>
      <c r="I1502" s="17">
        <v>0.227484323095658</v>
      </c>
      <c r="J1502" s="17">
        <v>0.25161187451694</v>
      </c>
      <c r="K1502" s="17">
        <v>0.19022623529101701</v>
      </c>
      <c r="L1502" s="17">
        <v>0.21700004739536699</v>
      </c>
      <c r="M1502" s="17"/>
      <c r="N1502" s="17">
        <v>0.24082803409995299</v>
      </c>
      <c r="O1502" s="17">
        <v>0.21636716673833101</v>
      </c>
      <c r="P1502" s="17">
        <v>0.221610355993516</v>
      </c>
      <c r="Q1502" s="17">
        <v>0.184968537387242</v>
      </c>
      <c r="R1502" s="17"/>
      <c r="S1502" s="17">
        <v>0.23478363708142999</v>
      </c>
      <c r="T1502" s="17">
        <v>0.19654779613880199</v>
      </c>
      <c r="U1502" s="17">
        <v>0.21973300320057099</v>
      </c>
      <c r="V1502" s="17">
        <v>0.27108429519128202</v>
      </c>
      <c r="W1502" s="17">
        <v>0.23437216165908001</v>
      </c>
      <c r="X1502" s="17">
        <v>0.25260234491494898</v>
      </c>
      <c r="Y1502" s="17">
        <v>0.21480075525137701</v>
      </c>
      <c r="Z1502" s="17">
        <v>0.24652078158742899</v>
      </c>
      <c r="AA1502" s="17">
        <v>0.19036296265170199</v>
      </c>
      <c r="AB1502" s="17">
        <v>0.15798407869116601</v>
      </c>
      <c r="AC1502" s="17">
        <v>0.18923556662416999</v>
      </c>
      <c r="AD1502" s="17">
        <v>0.18020033850477499</v>
      </c>
      <c r="AE1502" s="17"/>
      <c r="AF1502" s="17">
        <v>0.22025924873777999</v>
      </c>
      <c r="AG1502" s="17">
        <v>0.21152397479778201</v>
      </c>
      <c r="AH1502" s="17"/>
      <c r="AI1502" s="17">
        <v>0.24236382267041001</v>
      </c>
      <c r="AJ1502" s="17">
        <v>0.20374305173027901</v>
      </c>
      <c r="AK1502" s="17"/>
      <c r="AL1502" s="17">
        <v>0.241320805875301</v>
      </c>
      <c r="AM1502" s="17">
        <v>0.21087821294328701</v>
      </c>
      <c r="AN1502" s="17"/>
      <c r="AO1502" s="17">
        <v>0.25064865751334398</v>
      </c>
      <c r="AP1502" s="17">
        <v>0.21363475873179999</v>
      </c>
      <c r="AQ1502" s="17"/>
      <c r="AR1502" s="17">
        <v>0.24782936397143801</v>
      </c>
      <c r="AS1502" s="17">
        <v>0.24074969102684701</v>
      </c>
      <c r="AT1502" s="17">
        <v>0.20345234878170099</v>
      </c>
      <c r="AU1502" s="17">
        <v>0.123934232808458</v>
      </c>
    </row>
    <row r="1503" spans="2:47" x14ac:dyDescent="0.3">
      <c r="B1503" t="s">
        <v>555</v>
      </c>
      <c r="C1503" s="17">
        <v>0.212471801549239</v>
      </c>
      <c r="D1503" s="17">
        <v>0.22196216461788101</v>
      </c>
      <c r="E1503" s="17">
        <v>0.20270959402726399</v>
      </c>
      <c r="F1503" s="17"/>
      <c r="G1503" s="17">
        <v>0.296218224961389</v>
      </c>
      <c r="H1503" s="17">
        <v>0.305566948150652</v>
      </c>
      <c r="I1503" s="17">
        <v>0.219366565844688</v>
      </c>
      <c r="J1503" s="17">
        <v>0.17085641542402999</v>
      </c>
      <c r="K1503" s="17">
        <v>0.16186743447360999</v>
      </c>
      <c r="L1503" s="17">
        <v>0.14348497713936301</v>
      </c>
      <c r="M1503" s="17"/>
      <c r="N1503" s="17">
        <v>0.212892632360032</v>
      </c>
      <c r="O1503" s="17">
        <v>0.18820401457990901</v>
      </c>
      <c r="P1503" s="17">
        <v>0.24191278275719</v>
      </c>
      <c r="Q1503" s="17">
        <v>0.21180116649292599</v>
      </c>
      <c r="R1503" s="17"/>
      <c r="S1503" s="17">
        <v>0.26883784676598199</v>
      </c>
      <c r="T1503" s="17">
        <v>0.19897382078408901</v>
      </c>
      <c r="U1503" s="17">
        <v>0.16878971186990299</v>
      </c>
      <c r="V1503" s="17">
        <v>0.238613965351508</v>
      </c>
      <c r="W1503" s="17">
        <v>0.23101123780025201</v>
      </c>
      <c r="X1503" s="17">
        <v>0.19517905788437501</v>
      </c>
      <c r="Y1503" s="17">
        <v>0.20247380683299199</v>
      </c>
      <c r="Z1503" s="17">
        <v>0.249895899453733</v>
      </c>
      <c r="AA1503" s="17">
        <v>0.203390703908923</v>
      </c>
      <c r="AB1503" s="17">
        <v>0.20366850030039199</v>
      </c>
      <c r="AC1503" s="17">
        <v>0.18567247360227701</v>
      </c>
      <c r="AD1503" s="17">
        <v>0.13620366121395699</v>
      </c>
      <c r="AE1503" s="17"/>
      <c r="AF1503" s="17">
        <v>0.22444375875377101</v>
      </c>
      <c r="AG1503" s="17">
        <v>0.19725127164647499</v>
      </c>
      <c r="AH1503" s="17"/>
      <c r="AI1503" s="17">
        <v>0.25781742283658399</v>
      </c>
      <c r="AJ1503" s="17">
        <v>0.189836840450157</v>
      </c>
      <c r="AK1503" s="17"/>
      <c r="AL1503" s="17">
        <v>0.247203949272159</v>
      </c>
      <c r="AM1503" s="17">
        <v>0.20442883452800301</v>
      </c>
      <c r="AN1503" s="17"/>
      <c r="AO1503" s="17">
        <v>0.255674243854005</v>
      </c>
      <c r="AP1503" s="17">
        <v>0.208706190230246</v>
      </c>
      <c r="AQ1503" s="17"/>
      <c r="AR1503" s="17">
        <v>0.29973993363033702</v>
      </c>
      <c r="AS1503" s="17">
        <v>0.19809290653553699</v>
      </c>
      <c r="AT1503" s="17">
        <v>0.180033691208281</v>
      </c>
      <c r="AU1503" s="17">
        <v>8.5533040619548403E-2</v>
      </c>
    </row>
    <row r="1504" spans="2:47" x14ac:dyDescent="0.3">
      <c r="B1504" t="s">
        <v>556</v>
      </c>
      <c r="C1504" s="17">
        <v>0.16642883993453</v>
      </c>
      <c r="D1504" s="17">
        <v>0.19029095785091299</v>
      </c>
      <c r="E1504" s="17">
        <v>0.14238692200943301</v>
      </c>
      <c r="F1504" s="17"/>
      <c r="G1504" s="17">
        <v>0.282514826579633</v>
      </c>
      <c r="H1504" s="17">
        <v>0.26864367033775799</v>
      </c>
      <c r="I1504" s="17">
        <v>0.21393874701504501</v>
      </c>
      <c r="J1504" s="17">
        <v>0.13250645048482601</v>
      </c>
      <c r="K1504" s="17">
        <v>8.2900993030714104E-2</v>
      </c>
      <c r="L1504" s="17">
        <v>5.1427773644710101E-2</v>
      </c>
      <c r="M1504" s="17"/>
      <c r="N1504" s="17">
        <v>0.182045969782412</v>
      </c>
      <c r="O1504" s="17">
        <v>0.16020604872979</v>
      </c>
      <c r="P1504" s="17">
        <v>0.19082060699064901</v>
      </c>
      <c r="Q1504" s="17">
        <v>0.135313103758361</v>
      </c>
      <c r="R1504" s="17"/>
      <c r="S1504" s="17">
        <v>0.24497734066170901</v>
      </c>
      <c r="T1504" s="17">
        <v>0.161039741730162</v>
      </c>
      <c r="U1504" s="17">
        <v>0.14944856867603801</v>
      </c>
      <c r="V1504" s="17">
        <v>0.12929089131111099</v>
      </c>
      <c r="W1504" s="17">
        <v>0.16388105180620999</v>
      </c>
      <c r="X1504" s="17">
        <v>0.148219944355578</v>
      </c>
      <c r="Y1504" s="17">
        <v>0.13468604083762201</v>
      </c>
      <c r="Z1504" s="17">
        <v>0.18393067586060299</v>
      </c>
      <c r="AA1504" s="17">
        <v>0.162439996488457</v>
      </c>
      <c r="AB1504" s="17">
        <v>0.161411581150773</v>
      </c>
      <c r="AC1504" s="17">
        <v>0.15391313312340901</v>
      </c>
      <c r="AD1504" s="17">
        <v>0.152528658458084</v>
      </c>
      <c r="AE1504" s="17"/>
      <c r="AF1504" s="17">
        <v>0.15348391137672501</v>
      </c>
      <c r="AG1504" s="17">
        <v>0.18406969147476099</v>
      </c>
      <c r="AH1504" s="17"/>
      <c r="AI1504" s="17">
        <v>0.19478227884378499</v>
      </c>
      <c r="AJ1504" s="17">
        <v>0.15227578681680201</v>
      </c>
      <c r="AK1504" s="17"/>
      <c r="AL1504" s="17">
        <v>0.18365333599275199</v>
      </c>
      <c r="AM1504" s="17">
        <v>0.162440141773424</v>
      </c>
      <c r="AN1504" s="17"/>
      <c r="AO1504" s="17">
        <v>0.181377062396396</v>
      </c>
      <c r="AP1504" s="17">
        <v>0.16512592295349099</v>
      </c>
      <c r="AQ1504" s="17"/>
      <c r="AR1504" s="17">
        <v>0.244495820064036</v>
      </c>
      <c r="AS1504" s="17">
        <v>0.14059605711158099</v>
      </c>
      <c r="AT1504" s="17">
        <v>0.13597767722964199</v>
      </c>
      <c r="AU1504" s="17">
        <v>7.8202830208446206E-2</v>
      </c>
    </row>
    <row r="1505" spans="2:47" x14ac:dyDescent="0.3">
      <c r="B1505" t="s">
        <v>557</v>
      </c>
      <c r="C1505" s="17">
        <v>0.15564216335685799</v>
      </c>
      <c r="D1505" s="17">
        <v>0.14028491622431499</v>
      </c>
      <c r="E1505" s="17">
        <v>0.169405145369912</v>
      </c>
      <c r="F1505" s="17"/>
      <c r="G1505" s="17">
        <v>0.31635890231228297</v>
      </c>
      <c r="H1505" s="17">
        <v>0.230875376515252</v>
      </c>
      <c r="I1505" s="17">
        <v>0.17534215380742299</v>
      </c>
      <c r="J1505" s="17">
        <v>0.10798251745495201</v>
      </c>
      <c r="K1505" s="17">
        <v>7.8233891305272002E-2</v>
      </c>
      <c r="L1505" s="17">
        <v>6.2659149475244993E-2</v>
      </c>
      <c r="M1505" s="17"/>
      <c r="N1505" s="17">
        <v>0.155121154065779</v>
      </c>
      <c r="O1505" s="17">
        <v>0.14173226495286101</v>
      </c>
      <c r="P1505" s="17">
        <v>0.182037506227851</v>
      </c>
      <c r="Q1505" s="17">
        <v>0.14862774459738501</v>
      </c>
      <c r="R1505" s="17"/>
      <c r="S1505" s="17">
        <v>0.212077832739374</v>
      </c>
      <c r="T1505" s="17">
        <v>0.150380234839949</v>
      </c>
      <c r="U1505" s="17">
        <v>0.134068594946815</v>
      </c>
      <c r="V1505" s="17">
        <v>0.13784257276043499</v>
      </c>
      <c r="W1505" s="17">
        <v>0.15396855493966899</v>
      </c>
      <c r="X1505" s="17">
        <v>0.161237055760379</v>
      </c>
      <c r="Y1505" s="17">
        <v>0.17574703045189999</v>
      </c>
      <c r="Z1505" s="17">
        <v>0.187755072745835</v>
      </c>
      <c r="AA1505" s="17">
        <v>0.141278241852381</v>
      </c>
      <c r="AB1505" s="17">
        <v>0.120214935723165</v>
      </c>
      <c r="AC1505" s="17">
        <v>0.122927453522019</v>
      </c>
      <c r="AD1505" s="17">
        <v>0.13025998234949901</v>
      </c>
      <c r="AE1505" s="17"/>
      <c r="AF1505" s="17">
        <v>0.14658858261357099</v>
      </c>
      <c r="AG1505" s="17">
        <v>0.16799313917223199</v>
      </c>
      <c r="AH1505" s="17"/>
      <c r="AI1505" s="17">
        <v>0.175776487091586</v>
      </c>
      <c r="AJ1505" s="17">
        <v>0.14559180741170599</v>
      </c>
      <c r="AK1505" s="17"/>
      <c r="AL1505" s="17">
        <v>0.17420202463210999</v>
      </c>
      <c r="AM1505" s="17">
        <v>0.15134423299716901</v>
      </c>
      <c r="AN1505" s="17"/>
      <c r="AO1505" s="17">
        <v>0.21048281734321</v>
      </c>
      <c r="AP1505" s="17">
        <v>0.15086214221973901</v>
      </c>
      <c r="AQ1505" s="17"/>
      <c r="AR1505" s="17">
        <v>0.225812322924895</v>
      </c>
      <c r="AS1505" s="17">
        <v>0.119463535301472</v>
      </c>
      <c r="AT1505" s="17">
        <v>0.136124110259081</v>
      </c>
      <c r="AU1505" s="17">
        <v>8.2300265091148198E-2</v>
      </c>
    </row>
    <row r="1506" spans="2:47" x14ac:dyDescent="0.3">
      <c r="B1506" t="s">
        <v>155</v>
      </c>
      <c r="C1506" s="17">
        <v>0.14415517565556199</v>
      </c>
      <c r="D1506" s="17">
        <v>0.12924250776115701</v>
      </c>
      <c r="E1506" s="17">
        <v>0.15887376365429501</v>
      </c>
      <c r="F1506" s="17"/>
      <c r="G1506" s="17">
        <v>5.8549916470046502E-2</v>
      </c>
      <c r="H1506" s="17">
        <v>8.4117353617439897E-2</v>
      </c>
      <c r="I1506" s="17">
        <v>0.123188584673548</v>
      </c>
      <c r="J1506" s="17">
        <v>0.16436051142026001</v>
      </c>
      <c r="K1506" s="17">
        <v>0.179436661839109</v>
      </c>
      <c r="L1506" s="17">
        <v>0.22657881337378699</v>
      </c>
      <c r="M1506" s="17"/>
      <c r="N1506" s="17">
        <v>0.118469380319151</v>
      </c>
      <c r="O1506" s="17">
        <v>0.156352018047901</v>
      </c>
      <c r="P1506" s="17">
        <v>0.12639028525478599</v>
      </c>
      <c r="Q1506" s="17">
        <v>0.17324406507637399</v>
      </c>
      <c r="R1506" s="17"/>
      <c r="S1506" s="17">
        <v>0.102032519596595</v>
      </c>
      <c r="T1506" s="17">
        <v>0.17288582747415199</v>
      </c>
      <c r="U1506" s="17">
        <v>0.149925879360885</v>
      </c>
      <c r="V1506" s="17">
        <v>0.14091707743110701</v>
      </c>
      <c r="W1506" s="17">
        <v>0.12516719462435799</v>
      </c>
      <c r="X1506" s="17">
        <v>0.142837517037014</v>
      </c>
      <c r="Y1506" s="17">
        <v>0.147662532827986</v>
      </c>
      <c r="Z1506" s="17">
        <v>0.12830852283661001</v>
      </c>
      <c r="AA1506" s="17">
        <v>0.15759679230155399</v>
      </c>
      <c r="AB1506" s="17">
        <v>0.161270159813103</v>
      </c>
      <c r="AC1506" s="17">
        <v>0.15245074670240599</v>
      </c>
      <c r="AD1506" s="17">
        <v>0.15596277616874499</v>
      </c>
      <c r="AE1506" s="17"/>
      <c r="AF1506" s="17">
        <v>0.14014842963558</v>
      </c>
      <c r="AG1506" s="17">
        <v>0.146235354917543</v>
      </c>
      <c r="AH1506" s="17"/>
      <c r="AI1506" s="17">
        <v>0.109598466416946</v>
      </c>
      <c r="AJ1506" s="17">
        <v>0.161404686129171</v>
      </c>
      <c r="AK1506" s="17"/>
      <c r="AL1506" s="17">
        <v>0.11884395253622999</v>
      </c>
      <c r="AM1506" s="17">
        <v>0.150016527347372</v>
      </c>
      <c r="AN1506" s="17"/>
      <c r="AO1506" s="17">
        <v>8.9097148495986406E-2</v>
      </c>
      <c r="AP1506" s="17">
        <v>0.14895414347342201</v>
      </c>
      <c r="AQ1506" s="17"/>
      <c r="AR1506" s="17">
        <v>7.6799824376776196E-2</v>
      </c>
      <c r="AS1506" s="17">
        <v>0.15182142607389101</v>
      </c>
      <c r="AT1506" s="17">
        <v>0.173971978237459</v>
      </c>
      <c r="AU1506" s="17">
        <v>0.23807920912785599</v>
      </c>
    </row>
    <row r="1507" spans="2:47" x14ac:dyDescent="0.3">
      <c r="B1507" t="s">
        <v>128</v>
      </c>
      <c r="C1507" s="17">
        <v>0.175154689983018</v>
      </c>
      <c r="D1507" s="17">
        <v>0.17759145198028101</v>
      </c>
      <c r="E1507" s="17">
        <v>0.17298604383793001</v>
      </c>
      <c r="F1507" s="17"/>
      <c r="G1507" s="17">
        <v>8.7904496908664406E-2</v>
      </c>
      <c r="H1507" s="17">
        <v>0.122073180808524</v>
      </c>
      <c r="I1507" s="17">
        <v>0.15896307406152901</v>
      </c>
      <c r="J1507" s="17">
        <v>0.176780371921643</v>
      </c>
      <c r="K1507" s="17">
        <v>0.255314480024176</v>
      </c>
      <c r="L1507" s="17">
        <v>0.234162981744549</v>
      </c>
      <c r="M1507" s="17"/>
      <c r="N1507" s="17">
        <v>0.14281104767569699</v>
      </c>
      <c r="O1507" s="17">
        <v>0.18447712772317201</v>
      </c>
      <c r="P1507" s="17">
        <v>0.16719772023767199</v>
      </c>
      <c r="Q1507" s="17">
        <v>0.206009950780844</v>
      </c>
      <c r="R1507" s="17"/>
      <c r="S1507" s="17">
        <v>0.120301389134157</v>
      </c>
      <c r="T1507" s="17">
        <v>0.18798348190110101</v>
      </c>
      <c r="U1507" s="17">
        <v>0.15663460213326499</v>
      </c>
      <c r="V1507" s="17">
        <v>0.16564474595895801</v>
      </c>
      <c r="W1507" s="17">
        <v>0.174927037955797</v>
      </c>
      <c r="X1507" s="17">
        <v>0.16666936762986401</v>
      </c>
      <c r="Y1507" s="17">
        <v>0.171108111668034</v>
      </c>
      <c r="Z1507" s="17">
        <v>0.16979808169355701</v>
      </c>
      <c r="AA1507" s="17">
        <v>0.19442704961277399</v>
      </c>
      <c r="AB1507" s="17">
        <v>0.21251887823252</v>
      </c>
      <c r="AC1507" s="17">
        <v>0.242649528897352</v>
      </c>
      <c r="AD1507" s="17">
        <v>0.202082251210394</v>
      </c>
      <c r="AE1507" s="17"/>
      <c r="AF1507" s="17">
        <v>0.18273039979478201</v>
      </c>
      <c r="AG1507" s="17">
        <v>0.16650643847360599</v>
      </c>
      <c r="AH1507" s="17"/>
      <c r="AI1507" s="17">
        <v>0.15150748242959799</v>
      </c>
      <c r="AJ1507" s="17">
        <v>0.18695855566790401</v>
      </c>
      <c r="AK1507" s="17"/>
      <c r="AL1507" s="17">
        <v>0.15435466316667301</v>
      </c>
      <c r="AM1507" s="17">
        <v>0.179971378287446</v>
      </c>
      <c r="AN1507" s="17"/>
      <c r="AO1507" s="17">
        <v>0.145965095449683</v>
      </c>
      <c r="AP1507" s="17">
        <v>0.17769891345066599</v>
      </c>
      <c r="AQ1507" s="17"/>
      <c r="AR1507" s="17">
        <v>0.10040640827486901</v>
      </c>
      <c r="AS1507" s="17">
        <v>0.164768576632737</v>
      </c>
      <c r="AT1507" s="17">
        <v>0.17872097359228001</v>
      </c>
      <c r="AU1507" s="17">
        <v>0.37345579459691502</v>
      </c>
    </row>
    <row r="1508" spans="2:47" x14ac:dyDescent="0.3">
      <c r="C1508" s="17"/>
      <c r="D1508" s="17"/>
      <c r="E1508" s="17"/>
      <c r="F1508" s="17"/>
      <c r="G1508" s="17"/>
      <c r="H1508" s="17"/>
      <c r="I1508" s="17"/>
      <c r="J1508" s="17"/>
      <c r="K1508" s="17"/>
      <c r="L1508" s="17"/>
      <c r="M1508" s="17"/>
      <c r="N1508" s="17"/>
      <c r="O1508" s="17"/>
      <c r="P1508" s="17"/>
      <c r="Q1508" s="17"/>
      <c r="R1508" s="17"/>
      <c r="S1508" s="17"/>
      <c r="T1508" s="17"/>
      <c r="U1508" s="17"/>
      <c r="V1508" s="17"/>
      <c r="W1508" s="17"/>
      <c r="X1508" s="17"/>
      <c r="Y1508" s="17"/>
      <c r="Z1508" s="17"/>
      <c r="AA1508" s="17"/>
      <c r="AB1508" s="17"/>
      <c r="AC1508" s="17"/>
      <c r="AD1508" s="17"/>
      <c r="AE1508" s="17"/>
      <c r="AF1508" s="17"/>
      <c r="AG1508" s="17"/>
      <c r="AH1508" s="17"/>
      <c r="AI1508" s="17"/>
      <c r="AJ1508" s="17"/>
      <c r="AK1508" s="17"/>
      <c r="AL1508" s="17"/>
      <c r="AM1508" s="17"/>
      <c r="AN1508" s="17"/>
      <c r="AO1508" s="17"/>
      <c r="AP1508" s="17"/>
      <c r="AQ1508" s="17"/>
      <c r="AR1508" s="17"/>
      <c r="AS1508" s="17"/>
      <c r="AT1508" s="17"/>
      <c r="AU1508" s="17"/>
    </row>
    <row r="1509" spans="2:47" x14ac:dyDescent="0.3">
      <c r="B1509" s="6" t="s">
        <v>567</v>
      </c>
      <c r="C1509" s="17"/>
      <c r="D1509" s="17"/>
      <c r="E1509" s="17"/>
      <c r="F1509" s="17"/>
      <c r="G1509" s="17"/>
      <c r="H1509" s="17"/>
      <c r="I1509" s="17"/>
      <c r="J1509" s="17"/>
      <c r="K1509" s="17"/>
      <c r="L1509" s="17"/>
      <c r="M1509" s="17"/>
      <c r="N1509" s="17"/>
      <c r="O1509" s="17"/>
      <c r="P1509" s="17"/>
      <c r="Q1509" s="17"/>
      <c r="R1509" s="17"/>
      <c r="S1509" s="17"/>
      <c r="T1509" s="17"/>
      <c r="U1509" s="17"/>
      <c r="V1509" s="17"/>
      <c r="W1509" s="17"/>
      <c r="X1509" s="17"/>
      <c r="Y1509" s="17"/>
      <c r="Z1509" s="17"/>
      <c r="AA1509" s="17"/>
      <c r="AB1509" s="17"/>
      <c r="AC1509" s="17"/>
      <c r="AD1509" s="17"/>
      <c r="AE1509" s="17"/>
      <c r="AF1509" s="17"/>
      <c r="AG1509" s="17"/>
      <c r="AH1509" s="17"/>
      <c r="AI1509" s="17"/>
      <c r="AJ1509" s="17"/>
      <c r="AK1509" s="17"/>
      <c r="AL1509" s="17"/>
      <c r="AM1509" s="17"/>
      <c r="AN1509" s="17"/>
      <c r="AO1509" s="17"/>
      <c r="AP1509" s="17"/>
      <c r="AQ1509" s="17"/>
      <c r="AR1509" s="17"/>
      <c r="AS1509" s="17"/>
      <c r="AT1509" s="17"/>
      <c r="AU1509" s="17"/>
    </row>
    <row r="1510" spans="2:47" x14ac:dyDescent="0.3">
      <c r="B1510" s="24" t="s">
        <v>71</v>
      </c>
      <c r="C1510" s="17"/>
      <c r="D1510" s="17"/>
      <c r="E1510" s="17"/>
      <c r="F1510" s="17"/>
      <c r="G1510" s="17"/>
      <c r="H1510" s="17"/>
      <c r="I1510" s="17"/>
      <c r="J1510" s="17"/>
      <c r="K1510" s="17"/>
      <c r="L1510" s="17"/>
      <c r="M1510" s="17"/>
      <c r="N1510" s="17"/>
      <c r="O1510" s="17"/>
      <c r="P1510" s="17"/>
      <c r="Q1510" s="17"/>
      <c r="R1510" s="17"/>
      <c r="S1510" s="17"/>
      <c r="T1510" s="17"/>
      <c r="U1510" s="17"/>
      <c r="V1510" s="17"/>
      <c r="W1510" s="17"/>
      <c r="X1510" s="17"/>
      <c r="Y1510" s="17"/>
      <c r="Z1510" s="17"/>
      <c r="AA1510" s="17"/>
      <c r="AB1510" s="17"/>
      <c r="AC1510" s="17"/>
      <c r="AD1510" s="17"/>
      <c r="AE1510" s="17"/>
      <c r="AF1510" s="17"/>
      <c r="AG1510" s="17"/>
      <c r="AH1510" s="17"/>
      <c r="AI1510" s="17"/>
      <c r="AJ1510" s="17"/>
      <c r="AK1510" s="17"/>
      <c r="AL1510" s="17"/>
      <c r="AM1510" s="17"/>
      <c r="AN1510" s="17"/>
      <c r="AO1510" s="17"/>
      <c r="AP1510" s="17"/>
      <c r="AQ1510" s="17"/>
      <c r="AR1510" s="17"/>
      <c r="AS1510" s="17"/>
      <c r="AT1510" s="17"/>
      <c r="AU1510" s="17"/>
    </row>
    <row r="1511" spans="2:47" x14ac:dyDescent="0.3">
      <c r="B1511" t="s">
        <v>164</v>
      </c>
      <c r="C1511" s="17">
        <v>0.23738360514513299</v>
      </c>
      <c r="D1511" s="17">
        <v>0.27893618122764502</v>
      </c>
      <c r="E1511" s="17">
        <v>0.196799525143701</v>
      </c>
      <c r="F1511" s="17"/>
      <c r="G1511" s="17">
        <v>9.7183736789990094E-2</v>
      </c>
      <c r="H1511" s="17">
        <v>0.151932505318152</v>
      </c>
      <c r="I1511" s="17">
        <v>0.17252459420785801</v>
      </c>
      <c r="J1511" s="17">
        <v>0.25624510356202801</v>
      </c>
      <c r="K1511" s="17">
        <v>0.318847593601222</v>
      </c>
      <c r="L1511" s="17">
        <v>0.38241611238332601</v>
      </c>
      <c r="M1511" s="17"/>
      <c r="N1511" s="17">
        <v>0.27797312982203998</v>
      </c>
      <c r="O1511" s="17">
        <v>0.22653608947106699</v>
      </c>
      <c r="P1511" s="17">
        <v>0.20714458852602299</v>
      </c>
      <c r="Q1511" s="17">
        <v>0.22956825473332901</v>
      </c>
      <c r="R1511" s="17"/>
      <c r="S1511" s="17">
        <v>0.22094112275380301</v>
      </c>
      <c r="T1511" s="17">
        <v>0.20284179564863</v>
      </c>
      <c r="U1511" s="17">
        <v>0.26906098034436199</v>
      </c>
      <c r="V1511" s="17">
        <v>0.23984082527203199</v>
      </c>
      <c r="W1511" s="17">
        <v>0.182851594940244</v>
      </c>
      <c r="X1511" s="17">
        <v>0.24241464323002901</v>
      </c>
      <c r="Y1511" s="17">
        <v>0.22582424263394299</v>
      </c>
      <c r="Z1511" s="17">
        <v>0.226820121100543</v>
      </c>
      <c r="AA1511" s="17">
        <v>0.25955568861781902</v>
      </c>
      <c r="AB1511" s="17">
        <v>0.25561907451772897</v>
      </c>
      <c r="AC1511" s="17">
        <v>0.297520133511463</v>
      </c>
      <c r="AD1511" s="17">
        <v>0.29272561079423898</v>
      </c>
      <c r="AE1511" s="17"/>
      <c r="AF1511" s="17">
        <v>0.28955005758972702</v>
      </c>
      <c r="AG1511" s="17">
        <v>0.16794745858724699</v>
      </c>
      <c r="AH1511" s="17"/>
      <c r="AI1511" s="17">
        <v>0.28439472955163297</v>
      </c>
      <c r="AJ1511" s="17">
        <v>0.21391728266556601</v>
      </c>
      <c r="AK1511" s="17"/>
      <c r="AL1511" s="17">
        <v>0.26860578826968001</v>
      </c>
      <c r="AM1511" s="17">
        <v>0.23015344502935101</v>
      </c>
      <c r="AN1511" s="17"/>
      <c r="AO1511" s="17">
        <v>0.28747237128119202</v>
      </c>
      <c r="AP1511" s="17">
        <v>0.23301776806153199</v>
      </c>
      <c r="AQ1511" s="17"/>
      <c r="AR1511" s="17">
        <v>0.29759302160333501</v>
      </c>
      <c r="AS1511" s="17">
        <v>0.27442599397956202</v>
      </c>
      <c r="AT1511" s="17">
        <v>0.17348147460406699</v>
      </c>
      <c r="AU1511" s="17">
        <v>0.15542804244260999</v>
      </c>
    </row>
    <row r="1512" spans="2:47" x14ac:dyDescent="0.3">
      <c r="B1512" t="s">
        <v>165</v>
      </c>
      <c r="C1512" s="17">
        <v>0.26833218138192</v>
      </c>
      <c r="D1512" s="17">
        <v>0.256350767611838</v>
      </c>
      <c r="E1512" s="17">
        <v>0.280625539523912</v>
      </c>
      <c r="F1512" s="17"/>
      <c r="G1512" s="17">
        <v>0.13597903423550201</v>
      </c>
      <c r="H1512" s="17">
        <v>0.17438683117106701</v>
      </c>
      <c r="I1512" s="17">
        <v>0.228343831936278</v>
      </c>
      <c r="J1512" s="17">
        <v>0.30915775183980998</v>
      </c>
      <c r="K1512" s="17">
        <v>0.33957582245177298</v>
      </c>
      <c r="L1512" s="17">
        <v>0.38389447974294799</v>
      </c>
      <c r="M1512" s="17"/>
      <c r="N1512" s="17">
        <v>0.30618538552666702</v>
      </c>
      <c r="O1512" s="17">
        <v>0.263397406044733</v>
      </c>
      <c r="P1512" s="17">
        <v>0.22752779724466299</v>
      </c>
      <c r="Q1512" s="17">
        <v>0.26890644673667602</v>
      </c>
      <c r="R1512" s="17"/>
      <c r="S1512" s="17">
        <v>0.238400815297516</v>
      </c>
      <c r="T1512" s="17">
        <v>0.27633741590834499</v>
      </c>
      <c r="U1512" s="17">
        <v>0.27273288730620299</v>
      </c>
      <c r="V1512" s="17">
        <v>0.28576174529744403</v>
      </c>
      <c r="W1512" s="17">
        <v>0.272254273572415</v>
      </c>
      <c r="X1512" s="17">
        <v>0.22935014763690401</v>
      </c>
      <c r="Y1512" s="17">
        <v>0.28237248784754598</v>
      </c>
      <c r="Z1512" s="17">
        <v>0.258570436928031</v>
      </c>
      <c r="AA1512" s="17">
        <v>0.27593361085169898</v>
      </c>
      <c r="AB1512" s="17">
        <v>0.30553591219506798</v>
      </c>
      <c r="AC1512" s="17">
        <v>0.25682751497900302</v>
      </c>
      <c r="AD1512" s="17">
        <v>0.27228455388565498</v>
      </c>
      <c r="AE1512" s="17"/>
      <c r="AF1512" s="17">
        <v>0.29522529159900501</v>
      </c>
      <c r="AG1512" s="17">
        <v>0.232933196688487</v>
      </c>
      <c r="AH1512" s="17"/>
      <c r="AI1512" s="17">
        <v>0.293295042406572</v>
      </c>
      <c r="AJ1512" s="17">
        <v>0.25587158712444402</v>
      </c>
      <c r="AK1512" s="17"/>
      <c r="AL1512" s="17">
        <v>0.31610456078965898</v>
      </c>
      <c r="AM1512" s="17">
        <v>0.25726947154987401</v>
      </c>
      <c r="AN1512" s="17"/>
      <c r="AO1512" s="17">
        <v>0.32232922055362301</v>
      </c>
      <c r="AP1512" s="17">
        <v>0.263625691400111</v>
      </c>
      <c r="AQ1512" s="17"/>
      <c r="AR1512" s="17">
        <v>0.25921956203680602</v>
      </c>
      <c r="AS1512" s="17">
        <v>0.34601573661859403</v>
      </c>
      <c r="AT1512" s="17">
        <v>0.22726775820961601</v>
      </c>
      <c r="AU1512" s="17">
        <v>0.24298234250803599</v>
      </c>
    </row>
    <row r="1513" spans="2:47" x14ac:dyDescent="0.3">
      <c r="B1513" t="s">
        <v>166</v>
      </c>
      <c r="C1513" s="17">
        <v>0.15238893661699299</v>
      </c>
      <c r="D1513" s="17">
        <v>0.16566096592493401</v>
      </c>
      <c r="E1513" s="17">
        <v>0.13940555927673501</v>
      </c>
      <c r="F1513" s="17"/>
      <c r="G1513" s="17">
        <v>0.200558417663526</v>
      </c>
      <c r="H1513" s="17">
        <v>0.20858342483784401</v>
      </c>
      <c r="I1513" s="17">
        <v>0.200728068373103</v>
      </c>
      <c r="J1513" s="17">
        <v>0.145136510323604</v>
      </c>
      <c r="K1513" s="17">
        <v>0.10081601200552801</v>
      </c>
      <c r="L1513" s="17">
        <v>7.6003572259465302E-2</v>
      </c>
      <c r="M1513" s="17"/>
      <c r="N1513" s="17">
        <v>0.154790331844635</v>
      </c>
      <c r="O1513" s="17">
        <v>0.14976170855524901</v>
      </c>
      <c r="P1513" s="17">
        <v>0.17395487755585701</v>
      </c>
      <c r="Q1513" s="17">
        <v>0.134923686789993</v>
      </c>
      <c r="R1513" s="17"/>
      <c r="S1513" s="17">
        <v>0.18571747223082599</v>
      </c>
      <c r="T1513" s="17">
        <v>0.16540853140376099</v>
      </c>
      <c r="U1513" s="17">
        <v>0.116617794727882</v>
      </c>
      <c r="V1513" s="17">
        <v>0.164129604400716</v>
      </c>
      <c r="W1513" s="17">
        <v>0.16851774471644901</v>
      </c>
      <c r="X1513" s="17">
        <v>0.165657785848394</v>
      </c>
      <c r="Y1513" s="17">
        <v>0.124237460988467</v>
      </c>
      <c r="Z1513" s="17">
        <v>0.18757328376187299</v>
      </c>
      <c r="AA1513" s="17">
        <v>0.14054815612557101</v>
      </c>
      <c r="AB1513" s="17">
        <v>0.109853654901646</v>
      </c>
      <c r="AC1513" s="17">
        <v>0.115698776598939</v>
      </c>
      <c r="AD1513" s="17">
        <v>0.183648979170733</v>
      </c>
      <c r="AE1513" s="17"/>
      <c r="AF1513" s="17">
        <v>0.15311041021340099</v>
      </c>
      <c r="AG1513" s="17">
        <v>0.15266543582775999</v>
      </c>
      <c r="AH1513" s="17"/>
      <c r="AI1513" s="17">
        <v>0.177164040549944</v>
      </c>
      <c r="AJ1513" s="17">
        <v>0.14002206418636901</v>
      </c>
      <c r="AK1513" s="17"/>
      <c r="AL1513" s="17">
        <v>0.15991557701829301</v>
      </c>
      <c r="AM1513" s="17">
        <v>0.150645983056756</v>
      </c>
      <c r="AN1513" s="17"/>
      <c r="AO1513" s="17">
        <v>0.168113503093131</v>
      </c>
      <c r="AP1513" s="17">
        <v>0.151018351938213</v>
      </c>
      <c r="AQ1513" s="17"/>
      <c r="AR1513" s="17">
        <v>0.17985422766513301</v>
      </c>
      <c r="AS1513" s="17">
        <v>0.14559359545492001</v>
      </c>
      <c r="AT1513" s="17">
        <v>0.14623307427489399</v>
      </c>
      <c r="AU1513" s="17">
        <v>0.10790269059179899</v>
      </c>
    </row>
    <row r="1514" spans="2:47" x14ac:dyDescent="0.3">
      <c r="B1514" t="s">
        <v>167</v>
      </c>
      <c r="C1514" s="17">
        <v>7.2492790027358298E-2</v>
      </c>
      <c r="D1514" s="17">
        <v>7.1553210368609704E-2</v>
      </c>
      <c r="E1514" s="17">
        <v>7.3684265671913496E-2</v>
      </c>
      <c r="F1514" s="17"/>
      <c r="G1514" s="17">
        <v>0.124132396147717</v>
      </c>
      <c r="H1514" s="17">
        <v>0.101602065792392</v>
      </c>
      <c r="I1514" s="17">
        <v>6.9208848639711204E-2</v>
      </c>
      <c r="J1514" s="17">
        <v>6.7686534084762398E-2</v>
      </c>
      <c r="K1514" s="17">
        <v>4.7883766870582802E-2</v>
      </c>
      <c r="L1514" s="17">
        <v>3.7736729230198503E-2</v>
      </c>
      <c r="M1514" s="17"/>
      <c r="N1514" s="17">
        <v>6.05896495410412E-2</v>
      </c>
      <c r="O1514" s="17">
        <v>8.8963235637802299E-2</v>
      </c>
      <c r="P1514" s="17">
        <v>5.9924189722198297E-2</v>
      </c>
      <c r="Q1514" s="17">
        <v>7.9383196088997798E-2</v>
      </c>
      <c r="R1514" s="17"/>
      <c r="S1514" s="17">
        <v>6.8577979692785604E-2</v>
      </c>
      <c r="T1514" s="17">
        <v>8.1163291635134194E-2</v>
      </c>
      <c r="U1514" s="17">
        <v>8.5682446359603801E-2</v>
      </c>
      <c r="V1514" s="17">
        <v>4.7133048890847497E-2</v>
      </c>
      <c r="W1514" s="17">
        <v>5.3926557572308603E-2</v>
      </c>
      <c r="X1514" s="17">
        <v>8.5929576805279906E-2</v>
      </c>
      <c r="Y1514" s="17">
        <v>9.5726371450407396E-2</v>
      </c>
      <c r="Z1514" s="17">
        <v>0.10031321750236299</v>
      </c>
      <c r="AA1514" s="17">
        <v>6.02115684312996E-2</v>
      </c>
      <c r="AB1514" s="17">
        <v>7.2115031534528098E-2</v>
      </c>
      <c r="AC1514" s="17">
        <v>5.1654978488705497E-2</v>
      </c>
      <c r="AD1514" s="17">
        <v>7.8828909696370394E-2</v>
      </c>
      <c r="AE1514" s="17"/>
      <c r="AF1514" s="17">
        <v>5.39163044835759E-2</v>
      </c>
      <c r="AG1514" s="17">
        <v>9.7447501555385396E-2</v>
      </c>
      <c r="AH1514" s="17"/>
      <c r="AI1514" s="17">
        <v>6.8051858322647193E-2</v>
      </c>
      <c r="AJ1514" s="17">
        <v>7.4709549077649706E-2</v>
      </c>
      <c r="AK1514" s="17"/>
      <c r="AL1514" s="17">
        <v>5.94648381983892E-2</v>
      </c>
      <c r="AM1514" s="17">
        <v>7.5509689176543299E-2</v>
      </c>
      <c r="AN1514" s="17"/>
      <c r="AO1514" s="17">
        <v>3.4645598989770897E-2</v>
      </c>
      <c r="AP1514" s="17">
        <v>7.5791626930092504E-2</v>
      </c>
      <c r="AQ1514" s="17"/>
      <c r="AR1514" s="17">
        <v>6.9285119276862303E-2</v>
      </c>
      <c r="AS1514" s="17">
        <v>6.7953219400864101E-2</v>
      </c>
      <c r="AT1514" s="17">
        <v>8.2064504953959103E-2</v>
      </c>
      <c r="AU1514" s="17">
        <v>6.8427961933133094E-2</v>
      </c>
    </row>
    <row r="1515" spans="2:47" x14ac:dyDescent="0.3">
      <c r="B1515" t="s">
        <v>168</v>
      </c>
      <c r="C1515" s="17">
        <v>5.49428494642904E-2</v>
      </c>
      <c r="D1515" s="17">
        <v>4.9637014303082497E-2</v>
      </c>
      <c r="E1515" s="17">
        <v>6.0322158361080201E-2</v>
      </c>
      <c r="F1515" s="17"/>
      <c r="G1515" s="17">
        <v>0.12306590361347799</v>
      </c>
      <c r="H1515" s="17">
        <v>7.5095655129619299E-2</v>
      </c>
      <c r="I1515" s="17">
        <v>5.8260663725442301E-2</v>
      </c>
      <c r="J1515" s="17">
        <v>4.3714321683056098E-2</v>
      </c>
      <c r="K1515" s="17">
        <v>3.9366694416600498E-2</v>
      </c>
      <c r="L1515" s="17">
        <v>1.0344924270010301E-2</v>
      </c>
      <c r="M1515" s="17"/>
      <c r="N1515" s="17">
        <v>5.6019380717748701E-2</v>
      </c>
      <c r="O1515" s="17">
        <v>5.5976579137114499E-2</v>
      </c>
      <c r="P1515" s="17">
        <v>6.9156158721487296E-2</v>
      </c>
      <c r="Q1515" s="17">
        <v>3.9325126840041802E-2</v>
      </c>
      <c r="R1515" s="17"/>
      <c r="S1515" s="17">
        <v>7.6680595467941801E-2</v>
      </c>
      <c r="T1515" s="17">
        <v>6.0795439069277098E-2</v>
      </c>
      <c r="U1515" s="17">
        <v>5.5913181460108097E-2</v>
      </c>
      <c r="V1515" s="17">
        <v>5.7452126885712503E-2</v>
      </c>
      <c r="W1515" s="17">
        <v>6.1016706217132503E-2</v>
      </c>
      <c r="X1515" s="17">
        <v>5.0504324818917999E-2</v>
      </c>
      <c r="Y1515" s="17">
        <v>5.8120104725924E-2</v>
      </c>
      <c r="Z1515" s="17">
        <v>5.0072738435018499E-2</v>
      </c>
      <c r="AA1515" s="17">
        <v>4.1826422056584198E-2</v>
      </c>
      <c r="AB1515" s="17">
        <v>4.5509794188171498E-2</v>
      </c>
      <c r="AC1515" s="17">
        <v>3.2607088623879198E-2</v>
      </c>
      <c r="AD1515" s="17">
        <v>2.8792752021713001E-2</v>
      </c>
      <c r="AE1515" s="17"/>
      <c r="AF1515" s="17">
        <v>4.3518695592698303E-2</v>
      </c>
      <c r="AG1515" s="17">
        <v>7.0570979139093604E-2</v>
      </c>
      <c r="AH1515" s="17"/>
      <c r="AI1515" s="17">
        <v>4.7118802095182502E-2</v>
      </c>
      <c r="AJ1515" s="17">
        <v>5.8848342493372501E-2</v>
      </c>
      <c r="AK1515" s="17"/>
      <c r="AL1515" s="17">
        <v>4.16925567768986E-2</v>
      </c>
      <c r="AM1515" s="17">
        <v>5.8011236364996999E-2</v>
      </c>
      <c r="AN1515" s="17"/>
      <c r="AO1515" s="17">
        <v>4.8712983868522998E-2</v>
      </c>
      <c r="AP1515" s="17">
        <v>5.5485857015523998E-2</v>
      </c>
      <c r="AQ1515" s="17"/>
      <c r="AR1515" s="17">
        <v>5.30842251239503E-2</v>
      </c>
      <c r="AS1515" s="17">
        <v>3.2652341963327502E-2</v>
      </c>
      <c r="AT1515" s="17">
        <v>7.5189687576361394E-2</v>
      </c>
      <c r="AU1515" s="17">
        <v>5.5821283975809301E-2</v>
      </c>
    </row>
    <row r="1516" spans="2:47" x14ac:dyDescent="0.3">
      <c r="B1516" t="s">
        <v>169</v>
      </c>
      <c r="C1516" s="17">
        <v>2.66629096845328E-2</v>
      </c>
      <c r="D1516" s="17">
        <v>2.3430694317828901E-2</v>
      </c>
      <c r="E1516" s="17">
        <v>2.9913974642973899E-2</v>
      </c>
      <c r="F1516" s="17"/>
      <c r="G1516" s="17">
        <v>6.2176144066936299E-2</v>
      </c>
      <c r="H1516" s="17">
        <v>4.6126041110983701E-2</v>
      </c>
      <c r="I1516" s="17">
        <v>3.4250267362739499E-2</v>
      </c>
      <c r="J1516" s="17">
        <v>1.0394370617402201E-2</v>
      </c>
      <c r="K1516" s="17">
        <v>6.9864184179053799E-3</v>
      </c>
      <c r="L1516" s="17">
        <v>7.5521949026769496E-3</v>
      </c>
      <c r="M1516" s="17"/>
      <c r="N1516" s="17">
        <v>1.96206932407842E-2</v>
      </c>
      <c r="O1516" s="17">
        <v>2.3672074169072299E-2</v>
      </c>
      <c r="P1516" s="17">
        <v>3.7231663833432002E-2</v>
      </c>
      <c r="Q1516" s="17">
        <v>2.84709972002921E-2</v>
      </c>
      <c r="R1516" s="17"/>
      <c r="S1516" s="17">
        <v>2.1385168142372599E-2</v>
      </c>
      <c r="T1516" s="17">
        <v>3.1981101283905702E-2</v>
      </c>
      <c r="U1516" s="17">
        <v>1.7265976732247799E-2</v>
      </c>
      <c r="V1516" s="17">
        <v>3.5616037261381399E-2</v>
      </c>
      <c r="W1516" s="17">
        <v>2.8035367860187899E-2</v>
      </c>
      <c r="X1516" s="17">
        <v>2.1161759261339601E-2</v>
      </c>
      <c r="Y1516" s="17">
        <v>1.9484952908417501E-2</v>
      </c>
      <c r="Z1516" s="17">
        <v>1.8172390168724298E-2</v>
      </c>
      <c r="AA1516" s="17">
        <v>3.8356099221997203E-2</v>
      </c>
      <c r="AB1516" s="17">
        <v>1.10937822095581E-2</v>
      </c>
      <c r="AC1516" s="17">
        <v>3.80127037957168E-2</v>
      </c>
      <c r="AD1516" s="17">
        <v>5.5075508087505998E-2</v>
      </c>
      <c r="AE1516" s="17"/>
      <c r="AF1516" s="17">
        <v>1.9034420143560798E-2</v>
      </c>
      <c r="AG1516" s="17">
        <v>3.5777454748474199E-2</v>
      </c>
      <c r="AH1516" s="17"/>
      <c r="AI1516" s="17">
        <v>2.24482426326107E-2</v>
      </c>
      <c r="AJ1516" s="17">
        <v>2.8766725269312499E-2</v>
      </c>
      <c r="AK1516" s="17"/>
      <c r="AL1516" s="17">
        <v>1.5898680062687302E-2</v>
      </c>
      <c r="AM1516" s="17">
        <v>2.9155595842273101E-2</v>
      </c>
      <c r="AN1516" s="17"/>
      <c r="AO1516" s="17">
        <v>1.9683976486801699E-2</v>
      </c>
      <c r="AP1516" s="17">
        <v>2.7271207466831301E-2</v>
      </c>
      <c r="AQ1516" s="17"/>
      <c r="AR1516" s="17">
        <v>2.2007247993856501E-2</v>
      </c>
      <c r="AS1516" s="17">
        <v>1.6702646380866E-2</v>
      </c>
      <c r="AT1516" s="17">
        <v>3.6310006551011402E-2</v>
      </c>
      <c r="AU1516" s="17">
        <v>3.5417639915056399E-2</v>
      </c>
    </row>
    <row r="1517" spans="2:47" x14ac:dyDescent="0.3">
      <c r="B1517" t="s">
        <v>170</v>
      </c>
      <c r="C1517" s="17">
        <v>2.6639184418206601E-2</v>
      </c>
      <c r="D1517" s="17">
        <v>2.23548305356818E-2</v>
      </c>
      <c r="E1517" s="17">
        <v>3.09153992740142E-2</v>
      </c>
      <c r="F1517" s="17"/>
      <c r="G1517" s="17">
        <v>4.9972140450609402E-2</v>
      </c>
      <c r="H1517" s="17">
        <v>3.5066565643858003E-2</v>
      </c>
      <c r="I1517" s="17">
        <v>3.6780872169362502E-2</v>
      </c>
      <c r="J1517" s="17">
        <v>1.33808058526435E-2</v>
      </c>
      <c r="K1517" s="17">
        <v>1.6247605755921799E-2</v>
      </c>
      <c r="L1517" s="17">
        <v>1.38148903579193E-2</v>
      </c>
      <c r="M1517" s="17"/>
      <c r="N1517" s="17">
        <v>2.2624276767140201E-2</v>
      </c>
      <c r="O1517" s="17">
        <v>3.5578652575662999E-2</v>
      </c>
      <c r="P1517" s="17">
        <v>2.28407076695731E-2</v>
      </c>
      <c r="Q1517" s="17">
        <v>2.5408368337358302E-2</v>
      </c>
      <c r="R1517" s="17"/>
      <c r="S1517" s="17">
        <v>2.43069675190252E-2</v>
      </c>
      <c r="T1517" s="17">
        <v>2.2566366013730601E-2</v>
      </c>
      <c r="U1517" s="17">
        <v>2.7238629336291099E-2</v>
      </c>
      <c r="V1517" s="17">
        <v>2.5631832214350999E-2</v>
      </c>
      <c r="W1517" s="17">
        <v>5.3473037446032899E-2</v>
      </c>
      <c r="X1517" s="17">
        <v>3.2919777093613198E-2</v>
      </c>
      <c r="Y1517" s="17">
        <v>3.5430049568517301E-2</v>
      </c>
      <c r="Z1517" s="17">
        <v>9.9134005503523099E-3</v>
      </c>
      <c r="AA1517" s="17">
        <v>2.9355866298968299E-2</v>
      </c>
      <c r="AB1517" s="17">
        <v>2.2555134247183299E-2</v>
      </c>
      <c r="AC1517" s="17">
        <v>7.8598216061943806E-3</v>
      </c>
      <c r="AD1517" s="17">
        <v>7.6119894177723796E-3</v>
      </c>
      <c r="AE1517" s="17"/>
      <c r="AF1517" s="17">
        <v>1.7610494962817899E-2</v>
      </c>
      <c r="AG1517" s="17">
        <v>3.8854291007386098E-2</v>
      </c>
      <c r="AH1517" s="17"/>
      <c r="AI1517" s="17">
        <v>1.7795150108375998E-2</v>
      </c>
      <c r="AJ1517" s="17">
        <v>3.1053819544571499E-2</v>
      </c>
      <c r="AK1517" s="17"/>
      <c r="AL1517" s="17">
        <v>2.2298138720679098E-2</v>
      </c>
      <c r="AM1517" s="17">
        <v>2.7644445816419901E-2</v>
      </c>
      <c r="AN1517" s="17"/>
      <c r="AO1517" s="17">
        <v>1.45095281606691E-2</v>
      </c>
      <c r="AP1517" s="17">
        <v>2.7696429528949601E-2</v>
      </c>
      <c r="AQ1517" s="17"/>
      <c r="AR1517" s="17">
        <v>2.2201679024544702E-2</v>
      </c>
      <c r="AS1517" s="17">
        <v>1.40535651066392E-2</v>
      </c>
      <c r="AT1517" s="17">
        <v>4.1755945816516198E-2</v>
      </c>
      <c r="AU1517" s="17">
        <v>2.7970459649133299E-2</v>
      </c>
    </row>
    <row r="1518" spans="2:47" x14ac:dyDescent="0.3">
      <c r="B1518" t="s">
        <v>171</v>
      </c>
      <c r="C1518" s="17">
        <v>5.8917885260235002E-3</v>
      </c>
      <c r="D1518" s="17">
        <v>5.2877716563841199E-3</v>
      </c>
      <c r="E1518" s="17">
        <v>6.5027883666154496E-3</v>
      </c>
      <c r="F1518" s="17"/>
      <c r="G1518" s="17">
        <v>1.2262253642881599E-2</v>
      </c>
      <c r="H1518" s="17">
        <v>1.0156489424144301E-2</v>
      </c>
      <c r="I1518" s="17">
        <v>5.76409749403934E-3</v>
      </c>
      <c r="J1518" s="17">
        <v>7.7301091046636898E-3</v>
      </c>
      <c r="K1518" s="17">
        <v>0</v>
      </c>
      <c r="L1518" s="17">
        <v>7.7304905196557902E-4</v>
      </c>
      <c r="M1518" s="17"/>
      <c r="N1518" s="17">
        <v>3.01449204426988E-3</v>
      </c>
      <c r="O1518" s="17">
        <v>6.3589798720855703E-3</v>
      </c>
      <c r="P1518" s="17">
        <v>7.7203442725376501E-3</v>
      </c>
      <c r="Q1518" s="17">
        <v>6.9912983968627102E-3</v>
      </c>
      <c r="R1518" s="17"/>
      <c r="S1518" s="17">
        <v>7.7662398197978402E-3</v>
      </c>
      <c r="T1518" s="17">
        <v>3.7090370035441698E-3</v>
      </c>
      <c r="U1518" s="17">
        <v>0</v>
      </c>
      <c r="V1518" s="17">
        <v>7.3958302244361901E-3</v>
      </c>
      <c r="W1518" s="17">
        <v>9.1148335611035605E-3</v>
      </c>
      <c r="X1518" s="17">
        <v>1.0509134051433101E-2</v>
      </c>
      <c r="Y1518" s="17">
        <v>0</v>
      </c>
      <c r="Z1518" s="17">
        <v>0</v>
      </c>
      <c r="AA1518" s="17">
        <v>1.05639893959733E-2</v>
      </c>
      <c r="AB1518" s="17">
        <v>2.0047497727300502E-3</v>
      </c>
      <c r="AC1518" s="17">
        <v>9.9559075296117294E-3</v>
      </c>
      <c r="AD1518" s="17">
        <v>7.7919813184531301E-3</v>
      </c>
      <c r="AE1518" s="17"/>
      <c r="AF1518" s="17">
        <v>2.7068848338292202E-3</v>
      </c>
      <c r="AG1518" s="17">
        <v>1.0172297131552099E-2</v>
      </c>
      <c r="AH1518" s="17"/>
      <c r="AI1518" s="17">
        <v>4.0901882025904E-3</v>
      </c>
      <c r="AJ1518" s="17">
        <v>6.7910849096498504E-3</v>
      </c>
      <c r="AK1518" s="17"/>
      <c r="AL1518" s="17">
        <v>2.6220994914176901E-3</v>
      </c>
      <c r="AM1518" s="17">
        <v>6.6489545177388998E-3</v>
      </c>
      <c r="AN1518" s="17"/>
      <c r="AO1518" s="17">
        <v>6.7795561315371301E-3</v>
      </c>
      <c r="AP1518" s="17">
        <v>5.8144089251117199E-3</v>
      </c>
      <c r="AQ1518" s="17"/>
      <c r="AR1518" s="17">
        <v>2.12550672018544E-3</v>
      </c>
      <c r="AS1518" s="17">
        <v>7.4191359915359804E-3</v>
      </c>
      <c r="AT1518" s="17">
        <v>5.4575323421993602E-3</v>
      </c>
      <c r="AU1518" s="17">
        <v>1.36302374163987E-2</v>
      </c>
    </row>
    <row r="1519" spans="2:47" x14ac:dyDescent="0.3">
      <c r="B1519" t="s">
        <v>172</v>
      </c>
      <c r="C1519" s="17">
        <v>4.9428290472835798E-2</v>
      </c>
      <c r="D1519" s="17">
        <v>3.6704213285324597E-2</v>
      </c>
      <c r="E1519" s="17">
        <v>6.16536974485557E-2</v>
      </c>
      <c r="F1519" s="17"/>
      <c r="G1519" s="17">
        <v>7.2772224880373604E-2</v>
      </c>
      <c r="H1519" s="17">
        <v>7.0261993850354101E-2</v>
      </c>
      <c r="I1519" s="17">
        <v>6.6058698579377198E-2</v>
      </c>
      <c r="J1519" s="17">
        <v>3.9643137117048498E-2</v>
      </c>
      <c r="K1519" s="17">
        <v>3.7568179994216001E-2</v>
      </c>
      <c r="L1519" s="17">
        <v>1.94212282379423E-2</v>
      </c>
      <c r="M1519" s="17"/>
      <c r="N1519" s="17">
        <v>3.9076334304782002E-2</v>
      </c>
      <c r="O1519" s="17">
        <v>4.9347965346542899E-2</v>
      </c>
      <c r="P1519" s="17">
        <v>6.2947514232697205E-2</v>
      </c>
      <c r="Q1519" s="17">
        <v>4.95207235084811E-2</v>
      </c>
      <c r="R1519" s="17"/>
      <c r="S1519" s="17">
        <v>5.7294463018073401E-2</v>
      </c>
      <c r="T1519" s="17">
        <v>5.3573194166401703E-2</v>
      </c>
      <c r="U1519" s="17">
        <v>3.9004340845780201E-2</v>
      </c>
      <c r="V1519" s="17">
        <v>4.9592226311656197E-2</v>
      </c>
      <c r="W1519" s="17">
        <v>6.6207872025019807E-2</v>
      </c>
      <c r="X1519" s="17">
        <v>4.8782429633422102E-2</v>
      </c>
      <c r="Y1519" s="17">
        <v>4.6103096245773002E-2</v>
      </c>
      <c r="Z1519" s="17">
        <v>6.5684305643605098E-2</v>
      </c>
      <c r="AA1519" s="17">
        <v>4.2802231878210001E-2</v>
      </c>
      <c r="AB1519" s="17">
        <v>3.3640513203126297E-2</v>
      </c>
      <c r="AC1519" s="17">
        <v>6.45666794458572E-2</v>
      </c>
      <c r="AD1519" s="17">
        <v>1.85471289437074E-2</v>
      </c>
      <c r="AE1519" s="17"/>
      <c r="AF1519" s="17">
        <v>4.1583163856739602E-2</v>
      </c>
      <c r="AG1519" s="17">
        <v>5.97695168664229E-2</v>
      </c>
      <c r="AH1519" s="17"/>
      <c r="AI1519" s="17">
        <v>3.33171367223992E-2</v>
      </c>
      <c r="AJ1519" s="17">
        <v>5.7470419526302198E-2</v>
      </c>
      <c r="AK1519" s="17"/>
      <c r="AL1519" s="17">
        <v>4.4259031706305199E-2</v>
      </c>
      <c r="AM1519" s="17">
        <v>5.0625342210468598E-2</v>
      </c>
      <c r="AN1519" s="17"/>
      <c r="AO1519" s="17">
        <v>2.6280130561161699E-2</v>
      </c>
      <c r="AP1519" s="17">
        <v>5.1445930410002803E-2</v>
      </c>
      <c r="AQ1519" s="17"/>
      <c r="AR1519" s="17">
        <v>4.3172062190524801E-2</v>
      </c>
      <c r="AS1519" s="17">
        <v>4.5515372723144702E-2</v>
      </c>
      <c r="AT1519" s="17">
        <v>6.0368618954726103E-2</v>
      </c>
      <c r="AU1519" s="17">
        <v>4.9093006044050098E-2</v>
      </c>
    </row>
    <row r="1520" spans="2:47" x14ac:dyDescent="0.3">
      <c r="B1520" t="s">
        <v>173</v>
      </c>
      <c r="C1520" s="17">
        <v>9.7429103173099801E-2</v>
      </c>
      <c r="D1520" s="17">
        <v>8.0381939546178699E-2</v>
      </c>
      <c r="E1520" s="17">
        <v>0.11362459485464101</v>
      </c>
      <c r="F1520" s="17"/>
      <c r="G1520" s="17">
        <v>0.109716425041629</v>
      </c>
      <c r="H1520" s="17">
        <v>0.10961713417947</v>
      </c>
      <c r="I1520" s="17">
        <v>0.118472266733849</v>
      </c>
      <c r="J1520" s="17">
        <v>0.105369770492377</v>
      </c>
      <c r="K1520" s="17">
        <v>8.5504649653623699E-2</v>
      </c>
      <c r="L1520" s="17">
        <v>6.3847991211033198E-2</v>
      </c>
      <c r="M1520" s="17"/>
      <c r="N1520" s="17">
        <v>5.7638394115283799E-2</v>
      </c>
      <c r="O1520" s="17">
        <v>8.7099954113478401E-2</v>
      </c>
      <c r="P1520" s="17">
        <v>0.12140582433644601</v>
      </c>
      <c r="Q1520" s="17">
        <v>0.12917659458174399</v>
      </c>
      <c r="R1520" s="17"/>
      <c r="S1520" s="17">
        <v>8.7216888766944695E-2</v>
      </c>
      <c r="T1520" s="17">
        <v>9.6291412275869195E-2</v>
      </c>
      <c r="U1520" s="17">
        <v>9.8819103050256499E-2</v>
      </c>
      <c r="V1520" s="17">
        <v>7.8781260070923995E-2</v>
      </c>
      <c r="W1520" s="17">
        <v>0.102106729390801</v>
      </c>
      <c r="X1520" s="17">
        <v>9.5591125975596297E-2</v>
      </c>
      <c r="Y1520" s="17">
        <v>0.112701233631004</v>
      </c>
      <c r="Z1520" s="17">
        <v>8.2880105909488994E-2</v>
      </c>
      <c r="AA1520" s="17">
        <v>9.3404643008405799E-2</v>
      </c>
      <c r="AB1520" s="17">
        <v>0.13341409715323499</v>
      </c>
      <c r="AC1520" s="17">
        <v>0.11401234278592</v>
      </c>
      <c r="AD1520" s="17">
        <v>5.4692586663850601E-2</v>
      </c>
      <c r="AE1520" s="17"/>
      <c r="AF1520" s="17">
        <v>7.8616716901328501E-2</v>
      </c>
      <c r="AG1520" s="17">
        <v>0.12217513481730299</v>
      </c>
      <c r="AH1520" s="17"/>
      <c r="AI1520" s="17">
        <v>4.7036310054853002E-2</v>
      </c>
      <c r="AJ1520" s="17">
        <v>0.12258343736289</v>
      </c>
      <c r="AK1520" s="17"/>
      <c r="AL1520" s="17">
        <v>6.0408763666991001E-2</v>
      </c>
      <c r="AM1520" s="17">
        <v>0.106001949636208</v>
      </c>
      <c r="AN1520" s="17"/>
      <c r="AO1520" s="17">
        <v>5.5561031240333202E-2</v>
      </c>
      <c r="AP1520" s="17">
        <v>0.101078408100405</v>
      </c>
      <c r="AQ1520" s="17"/>
      <c r="AR1520" s="17">
        <v>4.8408379440195402E-2</v>
      </c>
      <c r="AS1520" s="17">
        <v>4.32501368596988E-2</v>
      </c>
      <c r="AT1520" s="17">
        <v>0.13350189414833999</v>
      </c>
      <c r="AU1520" s="17">
        <v>0.238778849589981</v>
      </c>
    </row>
    <row r="1521" spans="2:47" x14ac:dyDescent="0.3">
      <c r="B1521" t="s">
        <v>155</v>
      </c>
      <c r="C1521" s="17">
        <v>8.4083610896061103E-3</v>
      </c>
      <c r="D1521" s="17">
        <v>9.7024112224925706E-3</v>
      </c>
      <c r="E1521" s="17">
        <v>6.5524974358586799E-3</v>
      </c>
      <c r="F1521" s="17"/>
      <c r="G1521" s="17">
        <v>1.2181323467357201E-2</v>
      </c>
      <c r="H1521" s="17">
        <v>1.7171293542115499E-2</v>
      </c>
      <c r="I1521" s="17">
        <v>9.6077907782409801E-3</v>
      </c>
      <c r="J1521" s="17">
        <v>1.54158532260528E-3</v>
      </c>
      <c r="K1521" s="17">
        <v>7.2032568326276403E-3</v>
      </c>
      <c r="L1521" s="17">
        <v>4.1948283525149802E-3</v>
      </c>
      <c r="M1521" s="17"/>
      <c r="N1521" s="17">
        <v>2.46793207560846E-3</v>
      </c>
      <c r="O1521" s="17">
        <v>1.33073550771915E-2</v>
      </c>
      <c r="P1521" s="17">
        <v>1.0146333885085301E-2</v>
      </c>
      <c r="Q1521" s="17">
        <v>8.3253067862243003E-3</v>
      </c>
      <c r="R1521" s="17"/>
      <c r="S1521" s="17">
        <v>1.17122872909143E-2</v>
      </c>
      <c r="T1521" s="17">
        <v>5.33241559140163E-3</v>
      </c>
      <c r="U1521" s="17">
        <v>1.7664659837264798E-2</v>
      </c>
      <c r="V1521" s="17">
        <v>8.6654631704986395E-3</v>
      </c>
      <c r="W1521" s="17">
        <v>2.4952826983064202E-3</v>
      </c>
      <c r="X1521" s="17">
        <v>1.71792956450708E-2</v>
      </c>
      <c r="Y1521" s="17">
        <v>0</v>
      </c>
      <c r="Z1521" s="17">
        <v>0</v>
      </c>
      <c r="AA1521" s="17">
        <v>7.4417241134726803E-3</v>
      </c>
      <c r="AB1521" s="17">
        <v>8.6582560770248496E-3</v>
      </c>
      <c r="AC1521" s="17">
        <v>1.1284052634710801E-2</v>
      </c>
      <c r="AD1521" s="17">
        <v>0</v>
      </c>
      <c r="AE1521" s="17"/>
      <c r="AF1521" s="17">
        <v>5.1275598233165298E-3</v>
      </c>
      <c r="AG1521" s="17">
        <v>1.16867336308887E-2</v>
      </c>
      <c r="AH1521" s="17"/>
      <c r="AI1521" s="17">
        <v>5.2884993531924999E-3</v>
      </c>
      <c r="AJ1521" s="17">
        <v>9.9656878398725196E-3</v>
      </c>
      <c r="AK1521" s="17"/>
      <c r="AL1521" s="17">
        <v>8.7299652989992708E-3</v>
      </c>
      <c r="AM1521" s="17">
        <v>8.3338867993700098E-3</v>
      </c>
      <c r="AN1521" s="17"/>
      <c r="AO1521" s="17">
        <v>1.5912099633256901E-2</v>
      </c>
      <c r="AP1521" s="17">
        <v>7.7543202232263396E-3</v>
      </c>
      <c r="AQ1521" s="17"/>
      <c r="AR1521" s="17">
        <v>3.0489689246054499E-3</v>
      </c>
      <c r="AS1521" s="17">
        <v>6.41825552084784E-3</v>
      </c>
      <c r="AT1521" s="17">
        <v>1.8369502568309399E-2</v>
      </c>
      <c r="AU1521" s="17">
        <v>4.5474859339933796E-3</v>
      </c>
    </row>
    <row r="1522" spans="2:47" x14ac:dyDescent="0.3">
      <c r="C1522" s="17"/>
      <c r="D1522" s="17"/>
      <c r="E1522" s="17"/>
      <c r="F1522" s="17"/>
      <c r="G1522" s="17"/>
      <c r="H1522" s="17"/>
      <c r="I1522" s="17"/>
      <c r="J1522" s="17"/>
      <c r="K1522" s="17"/>
      <c r="L1522" s="17"/>
      <c r="M1522" s="17"/>
      <c r="N1522" s="17"/>
      <c r="O1522" s="17"/>
      <c r="P1522" s="17"/>
      <c r="Q1522" s="17"/>
      <c r="R1522" s="17"/>
      <c r="S1522" s="17"/>
      <c r="T1522" s="17"/>
      <c r="U1522" s="17"/>
      <c r="V1522" s="17"/>
      <c r="W1522" s="17"/>
      <c r="X1522" s="17"/>
      <c r="Y1522" s="17"/>
      <c r="Z1522" s="17"/>
      <c r="AA1522" s="17"/>
      <c r="AB1522" s="17"/>
      <c r="AC1522" s="17"/>
      <c r="AD1522" s="17"/>
      <c r="AE1522" s="17"/>
      <c r="AF1522" s="17"/>
      <c r="AG1522" s="17"/>
      <c r="AH1522" s="17"/>
      <c r="AI1522" s="17"/>
      <c r="AJ1522" s="17"/>
      <c r="AK1522" s="17"/>
      <c r="AL1522" s="17"/>
      <c r="AM1522" s="17"/>
      <c r="AN1522" s="17"/>
      <c r="AO1522" s="17"/>
      <c r="AP1522" s="17"/>
      <c r="AQ1522" s="17"/>
      <c r="AR1522" s="17"/>
      <c r="AS1522" s="17"/>
      <c r="AT1522" s="17"/>
      <c r="AU1522" s="17"/>
    </row>
    <row r="1523" spans="2:47" x14ac:dyDescent="0.3">
      <c r="B1523" s="6" t="s">
        <v>568</v>
      </c>
      <c r="C1523" s="17"/>
      <c r="D1523" s="17"/>
      <c r="E1523" s="17"/>
      <c r="F1523" s="17"/>
      <c r="G1523" s="17"/>
      <c r="H1523" s="17"/>
      <c r="I1523" s="17"/>
      <c r="J1523" s="17"/>
      <c r="K1523" s="17"/>
      <c r="L1523" s="17"/>
      <c r="M1523" s="17"/>
      <c r="N1523" s="17"/>
      <c r="O1523" s="17"/>
      <c r="P1523" s="17"/>
      <c r="Q1523" s="17"/>
      <c r="R1523" s="17"/>
      <c r="S1523" s="17"/>
      <c r="T1523" s="17"/>
      <c r="U1523" s="17"/>
      <c r="V1523" s="17"/>
      <c r="W1523" s="17"/>
      <c r="X1523" s="17"/>
      <c r="Y1523" s="17"/>
      <c r="Z1523" s="17"/>
      <c r="AA1523" s="17"/>
      <c r="AB1523" s="17"/>
      <c r="AC1523" s="17"/>
      <c r="AD1523" s="17"/>
      <c r="AE1523" s="17"/>
      <c r="AF1523" s="17"/>
      <c r="AG1523" s="17"/>
      <c r="AH1523" s="17"/>
      <c r="AI1523" s="17"/>
      <c r="AJ1523" s="17"/>
      <c r="AK1523" s="17"/>
      <c r="AL1523" s="17"/>
      <c r="AM1523" s="17"/>
      <c r="AN1523" s="17"/>
      <c r="AO1523" s="17"/>
      <c r="AP1523" s="17"/>
      <c r="AQ1523" s="17"/>
      <c r="AR1523" s="17"/>
      <c r="AS1523" s="17"/>
      <c r="AT1523" s="17"/>
      <c r="AU1523" s="17"/>
    </row>
    <row r="1524" spans="2:47" x14ac:dyDescent="0.3">
      <c r="B1524" s="24" t="s">
        <v>71</v>
      </c>
      <c r="C1524" s="17"/>
      <c r="D1524" s="17"/>
      <c r="E1524" s="17"/>
      <c r="F1524" s="17"/>
      <c r="G1524" s="17"/>
      <c r="H1524" s="17"/>
      <c r="I1524" s="17"/>
      <c r="J1524" s="17"/>
      <c r="K1524" s="17"/>
      <c r="L1524" s="17"/>
      <c r="M1524" s="17"/>
      <c r="N1524" s="17"/>
      <c r="O1524" s="17"/>
      <c r="P1524" s="17"/>
      <c r="Q1524" s="17"/>
      <c r="R1524" s="17"/>
      <c r="S1524" s="17"/>
      <c r="T1524" s="17"/>
      <c r="U1524" s="17"/>
      <c r="V1524" s="17"/>
      <c r="W1524" s="17"/>
      <c r="X1524" s="17"/>
      <c r="Y1524" s="17"/>
      <c r="Z1524" s="17"/>
      <c r="AA1524" s="17"/>
      <c r="AB1524" s="17"/>
      <c r="AC1524" s="17"/>
      <c r="AD1524" s="17"/>
      <c r="AE1524" s="17"/>
      <c r="AF1524" s="17"/>
      <c r="AG1524" s="17"/>
      <c r="AH1524" s="17"/>
      <c r="AI1524" s="17"/>
      <c r="AJ1524" s="17"/>
      <c r="AK1524" s="17"/>
      <c r="AL1524" s="17"/>
      <c r="AM1524" s="17"/>
      <c r="AN1524" s="17"/>
      <c r="AO1524" s="17"/>
      <c r="AP1524" s="17"/>
      <c r="AQ1524" s="17"/>
      <c r="AR1524" s="17"/>
      <c r="AS1524" s="17"/>
      <c r="AT1524" s="17"/>
      <c r="AU1524" s="17"/>
    </row>
    <row r="1525" spans="2:47" x14ac:dyDescent="0.3">
      <c r="B1525" t="s">
        <v>164</v>
      </c>
      <c r="C1525" s="17">
        <v>3.59171653690692E-2</v>
      </c>
      <c r="D1525" s="17">
        <v>5.0241256823750899E-2</v>
      </c>
      <c r="E1525" s="17">
        <v>2.2095979960088798E-2</v>
      </c>
      <c r="F1525" s="17"/>
      <c r="G1525" s="17">
        <v>3.7208806839190499E-2</v>
      </c>
      <c r="H1525" s="17">
        <v>3.6259734880707897E-2</v>
      </c>
      <c r="I1525" s="17">
        <v>3.5187806655158603E-2</v>
      </c>
      <c r="J1525" s="17">
        <v>2.2864320200612999E-2</v>
      </c>
      <c r="K1525" s="17">
        <v>4.0516609375088303E-2</v>
      </c>
      <c r="L1525" s="17">
        <v>4.28751444950888E-2</v>
      </c>
      <c r="M1525" s="17"/>
      <c r="N1525" s="17">
        <v>5.2589487993044901E-2</v>
      </c>
      <c r="O1525" s="17">
        <v>2.40169039164486E-2</v>
      </c>
      <c r="P1525" s="17">
        <v>4.5773462041745899E-2</v>
      </c>
      <c r="Q1525" s="17">
        <v>2.2133308013829001E-2</v>
      </c>
      <c r="R1525" s="17"/>
      <c r="S1525" s="17">
        <v>4.2764147367148397E-2</v>
      </c>
      <c r="T1525" s="17">
        <v>2.3972043685720701E-2</v>
      </c>
      <c r="U1525" s="17">
        <v>4.7649393184560698E-2</v>
      </c>
      <c r="V1525" s="17">
        <v>4.57398445666286E-2</v>
      </c>
      <c r="W1525" s="17">
        <v>2.1823763171189999E-2</v>
      </c>
      <c r="X1525" s="17">
        <v>4.3653133332595399E-2</v>
      </c>
      <c r="Y1525" s="17">
        <v>2.3898760750283899E-2</v>
      </c>
      <c r="Z1525" s="17">
        <v>2.2810244436932001E-2</v>
      </c>
      <c r="AA1525" s="17">
        <v>3.7393923291714599E-2</v>
      </c>
      <c r="AB1525" s="17">
        <v>3.9554738829274801E-2</v>
      </c>
      <c r="AC1525" s="17">
        <v>3.2658045532157003E-2</v>
      </c>
      <c r="AD1525" s="17">
        <v>4.3314093419051E-2</v>
      </c>
      <c r="AE1525" s="17"/>
      <c r="AF1525" s="17">
        <v>4.2317970276266E-2</v>
      </c>
      <c r="AG1525" s="17">
        <v>2.7157523562673602E-2</v>
      </c>
      <c r="AH1525" s="17"/>
      <c r="AI1525" s="17">
        <v>4.35832531427678E-2</v>
      </c>
      <c r="AJ1525" s="17">
        <v>3.2090520290369302E-2</v>
      </c>
      <c r="AK1525" s="17"/>
      <c r="AL1525" s="17">
        <v>4.37029925391813E-2</v>
      </c>
      <c r="AM1525" s="17">
        <v>3.4114191603616499E-2</v>
      </c>
      <c r="AN1525" s="17"/>
      <c r="AO1525" s="17">
        <v>5.1023475704833302E-2</v>
      </c>
      <c r="AP1525" s="17">
        <v>3.4600469132609203E-2</v>
      </c>
      <c r="AQ1525" s="17"/>
      <c r="AR1525" s="17">
        <v>5.6821196971091399E-2</v>
      </c>
      <c r="AS1525" s="17">
        <v>3.57687793981014E-2</v>
      </c>
      <c r="AT1525" s="17">
        <v>1.7842720859705601E-2</v>
      </c>
      <c r="AU1525" s="17">
        <v>2.1305077942085901E-2</v>
      </c>
    </row>
    <row r="1526" spans="2:47" x14ac:dyDescent="0.3">
      <c r="B1526" t="s">
        <v>165</v>
      </c>
      <c r="C1526" s="17">
        <v>0.10409949411786699</v>
      </c>
      <c r="D1526" s="17">
        <v>0.12512093465599999</v>
      </c>
      <c r="E1526" s="17">
        <v>8.3475209039019102E-2</v>
      </c>
      <c r="F1526" s="17"/>
      <c r="G1526" s="17">
        <v>6.5959154772064002E-2</v>
      </c>
      <c r="H1526" s="17">
        <v>9.10710346406719E-2</v>
      </c>
      <c r="I1526" s="17">
        <v>7.8423479782991204E-2</v>
      </c>
      <c r="J1526" s="17">
        <v>9.7913386307790395E-2</v>
      </c>
      <c r="K1526" s="17">
        <v>9.6754502736085296E-2</v>
      </c>
      <c r="L1526" s="17">
        <v>0.17070247137869199</v>
      </c>
      <c r="M1526" s="17"/>
      <c r="N1526" s="17">
        <v>0.12274066425499</v>
      </c>
      <c r="O1526" s="17">
        <v>9.1317200237973198E-2</v>
      </c>
      <c r="P1526" s="17">
        <v>9.8914349232207197E-2</v>
      </c>
      <c r="Q1526" s="17">
        <v>9.8895737801909106E-2</v>
      </c>
      <c r="R1526" s="17"/>
      <c r="S1526" s="17">
        <v>0.12989246580663399</v>
      </c>
      <c r="T1526" s="17">
        <v>9.49705131763081E-2</v>
      </c>
      <c r="U1526" s="17">
        <v>8.4811776720907006E-2</v>
      </c>
      <c r="V1526" s="17">
        <v>9.1006031846078694E-2</v>
      </c>
      <c r="W1526" s="17">
        <v>6.5164621833663505E-2</v>
      </c>
      <c r="X1526" s="17">
        <v>0.105618541487405</v>
      </c>
      <c r="Y1526" s="17">
        <v>7.2668702777220207E-2</v>
      </c>
      <c r="Z1526" s="17">
        <v>0.14963603606448</v>
      </c>
      <c r="AA1526" s="17">
        <v>0.11223920016251999</v>
      </c>
      <c r="AB1526" s="17">
        <v>0.140086714852724</v>
      </c>
      <c r="AC1526" s="17">
        <v>0.117211589401918</v>
      </c>
      <c r="AD1526" s="17">
        <v>6.4156091832651502E-2</v>
      </c>
      <c r="AE1526" s="17"/>
      <c r="AF1526" s="17">
        <v>0.12577838730268001</v>
      </c>
      <c r="AG1526" s="17">
        <v>7.6132059811876401E-2</v>
      </c>
      <c r="AH1526" s="17"/>
      <c r="AI1526" s="17">
        <v>0.129095323595944</v>
      </c>
      <c r="AJ1526" s="17">
        <v>9.1622443152123201E-2</v>
      </c>
      <c r="AK1526" s="17"/>
      <c r="AL1526" s="17">
        <v>0.1204517816738</v>
      </c>
      <c r="AM1526" s="17">
        <v>0.10031277437386101</v>
      </c>
      <c r="AN1526" s="17"/>
      <c r="AO1526" s="17">
        <v>0.13242836071495201</v>
      </c>
      <c r="AP1526" s="17">
        <v>0.101630293419451</v>
      </c>
      <c r="AQ1526" s="17"/>
      <c r="AR1526" s="17">
        <v>0.13276686368830101</v>
      </c>
      <c r="AS1526" s="17">
        <v>0.14204834908599401</v>
      </c>
      <c r="AT1526" s="17">
        <v>4.4976181174956803E-2</v>
      </c>
      <c r="AU1526" s="17">
        <v>8.9888867246112697E-2</v>
      </c>
    </row>
    <row r="1527" spans="2:47" x14ac:dyDescent="0.3">
      <c r="B1527" t="s">
        <v>166</v>
      </c>
      <c r="C1527" s="17">
        <v>9.3191412401641596E-2</v>
      </c>
      <c r="D1527" s="17">
        <v>0.111816403836207</v>
      </c>
      <c r="E1527" s="17">
        <v>7.5397274140395806E-2</v>
      </c>
      <c r="F1527" s="17"/>
      <c r="G1527" s="17">
        <v>9.9493764499883106E-2</v>
      </c>
      <c r="H1527" s="17">
        <v>0.12586174369130901</v>
      </c>
      <c r="I1527" s="17">
        <v>8.4385501118655795E-2</v>
      </c>
      <c r="J1527" s="17">
        <v>8.7401639650903196E-2</v>
      </c>
      <c r="K1527" s="17">
        <v>6.9970293136464301E-2</v>
      </c>
      <c r="L1527" s="17">
        <v>8.9892635203686802E-2</v>
      </c>
      <c r="M1527" s="17"/>
      <c r="N1527" s="17">
        <v>0.119505672708942</v>
      </c>
      <c r="O1527" s="17">
        <v>8.6726003994748904E-2</v>
      </c>
      <c r="P1527" s="17">
        <v>9.2256196163463894E-2</v>
      </c>
      <c r="Q1527" s="17">
        <v>7.2718153368880198E-2</v>
      </c>
      <c r="R1527" s="17"/>
      <c r="S1527" s="17">
        <v>0.14883976348528599</v>
      </c>
      <c r="T1527" s="17">
        <v>0.103941377671997</v>
      </c>
      <c r="U1527" s="17">
        <v>5.1288191705431099E-2</v>
      </c>
      <c r="V1527" s="17">
        <v>8.4680947400372894E-2</v>
      </c>
      <c r="W1527" s="17">
        <v>8.7517484618632693E-2</v>
      </c>
      <c r="X1527" s="17">
        <v>9.9804228060402997E-2</v>
      </c>
      <c r="Y1527" s="17">
        <v>8.9342967841530202E-2</v>
      </c>
      <c r="Z1527" s="17">
        <v>7.5396042704182598E-2</v>
      </c>
      <c r="AA1527" s="17">
        <v>8.0516669197880406E-2</v>
      </c>
      <c r="AB1527" s="17">
        <v>9.76621785439344E-2</v>
      </c>
      <c r="AC1527" s="17">
        <v>5.0390233644666799E-2</v>
      </c>
      <c r="AD1527" s="17">
        <v>5.6132823026243298E-2</v>
      </c>
      <c r="AE1527" s="17"/>
      <c r="AF1527" s="17">
        <v>0.10202168089083601</v>
      </c>
      <c r="AG1527" s="17">
        <v>8.1179250880144105E-2</v>
      </c>
      <c r="AH1527" s="17"/>
      <c r="AI1527" s="17">
        <v>0.12167411451504</v>
      </c>
      <c r="AJ1527" s="17">
        <v>7.8973835576568993E-2</v>
      </c>
      <c r="AK1527" s="17"/>
      <c r="AL1527" s="17">
        <v>0.100468990940996</v>
      </c>
      <c r="AM1527" s="17">
        <v>9.1506134409234094E-2</v>
      </c>
      <c r="AN1527" s="17"/>
      <c r="AO1527" s="17">
        <v>0.123136690487853</v>
      </c>
      <c r="AP1527" s="17">
        <v>9.0581322043408005E-2</v>
      </c>
      <c r="AQ1527" s="17"/>
      <c r="AR1527" s="17">
        <v>0.14223840913553401</v>
      </c>
      <c r="AS1527" s="17">
        <v>9.0237925074657097E-2</v>
      </c>
      <c r="AT1527" s="17">
        <v>4.9678487737290299E-2</v>
      </c>
      <c r="AU1527" s="17">
        <v>6.56977435307987E-2</v>
      </c>
    </row>
    <row r="1528" spans="2:47" x14ac:dyDescent="0.3">
      <c r="B1528" t="s">
        <v>167</v>
      </c>
      <c r="C1528" s="17">
        <v>0.109656154923837</v>
      </c>
      <c r="D1528" s="17">
        <v>0.112164923639184</v>
      </c>
      <c r="E1528" s="17">
        <v>0.106998225016946</v>
      </c>
      <c r="F1528" s="17"/>
      <c r="G1528" s="17">
        <v>0.106245479781341</v>
      </c>
      <c r="H1528" s="17">
        <v>9.1317693700642397E-2</v>
      </c>
      <c r="I1528" s="17">
        <v>9.1022849947195006E-2</v>
      </c>
      <c r="J1528" s="17">
        <v>9.7298663097138902E-2</v>
      </c>
      <c r="K1528" s="17">
        <v>0.10135904158134799</v>
      </c>
      <c r="L1528" s="17">
        <v>0.157507161172942</v>
      </c>
      <c r="M1528" s="17"/>
      <c r="N1528" s="17">
        <v>0.13249414318359201</v>
      </c>
      <c r="O1528" s="17">
        <v>0.105095098267715</v>
      </c>
      <c r="P1528" s="17">
        <v>9.1824372466148496E-2</v>
      </c>
      <c r="Q1528" s="17">
        <v>0.106997994015332</v>
      </c>
      <c r="R1528" s="17"/>
      <c r="S1528" s="17">
        <v>0.10931141066238299</v>
      </c>
      <c r="T1528" s="17">
        <v>0.113511440066494</v>
      </c>
      <c r="U1528" s="17">
        <v>9.67745925323895E-2</v>
      </c>
      <c r="V1528" s="17">
        <v>0.123911639496931</v>
      </c>
      <c r="W1528" s="17">
        <v>0.108660384119904</v>
      </c>
      <c r="X1528" s="17">
        <v>0.121253405424869</v>
      </c>
      <c r="Y1528" s="17">
        <v>0.107942778426954</v>
      </c>
      <c r="Z1528" s="17">
        <v>0.104443057607182</v>
      </c>
      <c r="AA1528" s="17">
        <v>0.11953549883511</v>
      </c>
      <c r="AB1528" s="17">
        <v>0.100464552142917</v>
      </c>
      <c r="AC1528" s="17">
        <v>7.7846842727709295E-2</v>
      </c>
      <c r="AD1528" s="17">
        <v>0.109653014522673</v>
      </c>
      <c r="AE1528" s="17"/>
      <c r="AF1528" s="17">
        <v>0.11906446416967301</v>
      </c>
      <c r="AG1528" s="17">
        <v>9.7584770299185594E-2</v>
      </c>
      <c r="AH1528" s="17"/>
      <c r="AI1528" s="17">
        <v>0.108621152229315</v>
      </c>
      <c r="AJ1528" s="17">
        <v>0.11017279236451701</v>
      </c>
      <c r="AK1528" s="17"/>
      <c r="AL1528" s="17">
        <v>0.10049852741387599</v>
      </c>
      <c r="AM1528" s="17">
        <v>0.11177679821497299</v>
      </c>
      <c r="AN1528" s="17"/>
      <c r="AO1528" s="17">
        <v>9.5608146323982707E-2</v>
      </c>
      <c r="AP1528" s="17">
        <v>0.110880607463342</v>
      </c>
      <c r="AQ1528" s="17"/>
      <c r="AR1528" s="17">
        <v>0.106656200023565</v>
      </c>
      <c r="AS1528" s="17">
        <v>0.144622167151466</v>
      </c>
      <c r="AT1528" s="17">
        <v>8.7339847552362695E-2</v>
      </c>
      <c r="AU1528" s="17">
        <v>0.10346438688814601</v>
      </c>
    </row>
    <row r="1529" spans="2:47" x14ac:dyDescent="0.3">
      <c r="B1529" t="s">
        <v>168</v>
      </c>
      <c r="C1529" s="17">
        <v>5.3629047791489602E-2</v>
      </c>
      <c r="D1529" s="17">
        <v>5.8813462355288802E-2</v>
      </c>
      <c r="E1529" s="17">
        <v>4.8781293650505E-2</v>
      </c>
      <c r="F1529" s="17"/>
      <c r="G1529" s="17">
        <v>0.10098327962756699</v>
      </c>
      <c r="H1529" s="17">
        <v>7.6680262414496894E-2</v>
      </c>
      <c r="I1529" s="17">
        <v>5.1072960083753803E-2</v>
      </c>
      <c r="J1529" s="17">
        <v>5.5357317109553897E-2</v>
      </c>
      <c r="K1529" s="17">
        <v>3.03902260256259E-2</v>
      </c>
      <c r="L1529" s="17">
        <v>1.9822103036211802E-2</v>
      </c>
      <c r="M1529" s="17"/>
      <c r="N1529" s="17">
        <v>5.7692328852173902E-2</v>
      </c>
      <c r="O1529" s="17">
        <v>5.0980974246566203E-2</v>
      </c>
      <c r="P1529" s="17">
        <v>6.3726017026742104E-2</v>
      </c>
      <c r="Q1529" s="17">
        <v>4.1461097270771297E-2</v>
      </c>
      <c r="R1529" s="17"/>
      <c r="S1529" s="17">
        <v>9.2381260945168797E-2</v>
      </c>
      <c r="T1529" s="17">
        <v>6.0714323707239497E-2</v>
      </c>
      <c r="U1529" s="17">
        <v>5.93141490523219E-2</v>
      </c>
      <c r="V1529" s="17">
        <v>4.6303128425643603E-2</v>
      </c>
      <c r="W1529" s="17">
        <v>6.0617693289502603E-2</v>
      </c>
      <c r="X1529" s="17">
        <v>4.4863274351705298E-2</v>
      </c>
      <c r="Y1529" s="17">
        <v>4.1442252265800103E-2</v>
      </c>
      <c r="Z1529" s="17">
        <v>5.4855239081519E-2</v>
      </c>
      <c r="AA1529" s="17">
        <v>4.25989324111695E-2</v>
      </c>
      <c r="AB1529" s="17">
        <v>3.67876479225272E-2</v>
      </c>
      <c r="AC1529" s="17">
        <v>1.6604660516346299E-2</v>
      </c>
      <c r="AD1529" s="17">
        <v>4.2429264845640698E-2</v>
      </c>
      <c r="AE1529" s="17"/>
      <c r="AF1529" s="17">
        <v>4.4803752391222099E-2</v>
      </c>
      <c r="AG1529" s="17">
        <v>6.5471478647859196E-2</v>
      </c>
      <c r="AH1529" s="17"/>
      <c r="AI1529" s="17">
        <v>5.16158644118212E-2</v>
      </c>
      <c r="AJ1529" s="17">
        <v>5.4633959096935303E-2</v>
      </c>
      <c r="AK1529" s="17"/>
      <c r="AL1529" s="17">
        <v>5.39126520563908E-2</v>
      </c>
      <c r="AM1529" s="17">
        <v>5.3563373196072198E-2</v>
      </c>
      <c r="AN1529" s="17"/>
      <c r="AO1529" s="17">
        <v>4.50153886606426E-2</v>
      </c>
      <c r="AP1529" s="17">
        <v>5.4379831557190797E-2</v>
      </c>
      <c r="AQ1529" s="17"/>
      <c r="AR1529" s="17">
        <v>7.7968103573405598E-2</v>
      </c>
      <c r="AS1529" s="17">
        <v>3.9849382905784402E-2</v>
      </c>
      <c r="AT1529" s="17">
        <v>4.6203529310422702E-2</v>
      </c>
      <c r="AU1529" s="17">
        <v>3.16761285978805E-2</v>
      </c>
    </row>
    <row r="1530" spans="2:47" x14ac:dyDescent="0.3">
      <c r="B1530" t="s">
        <v>169</v>
      </c>
      <c r="C1530" s="17">
        <v>4.22507829683424E-2</v>
      </c>
      <c r="D1530" s="17">
        <v>4.3047490598357198E-2</v>
      </c>
      <c r="E1530" s="17">
        <v>4.1635255272536899E-2</v>
      </c>
      <c r="F1530" s="17"/>
      <c r="G1530" s="17">
        <v>5.2910325710838202E-2</v>
      </c>
      <c r="H1530" s="17">
        <v>5.18875052235667E-2</v>
      </c>
      <c r="I1530" s="17">
        <v>4.3829548551696698E-2</v>
      </c>
      <c r="J1530" s="17">
        <v>3.6040062348586102E-2</v>
      </c>
      <c r="K1530" s="17">
        <v>3.1111623603189399E-2</v>
      </c>
      <c r="L1530" s="17">
        <v>3.8579688071122401E-2</v>
      </c>
      <c r="M1530" s="17"/>
      <c r="N1530" s="17">
        <v>4.0313509902292002E-2</v>
      </c>
      <c r="O1530" s="17">
        <v>3.7645299954116002E-2</v>
      </c>
      <c r="P1530" s="17">
        <v>5.0389407557438502E-2</v>
      </c>
      <c r="Q1530" s="17">
        <v>4.1505614632025997E-2</v>
      </c>
      <c r="R1530" s="17"/>
      <c r="S1530" s="17">
        <v>4.3395517043709503E-2</v>
      </c>
      <c r="T1530" s="17">
        <v>4.8505024523494499E-2</v>
      </c>
      <c r="U1530" s="17">
        <v>5.9888608717606602E-2</v>
      </c>
      <c r="V1530" s="17">
        <v>3.3278959800825202E-2</v>
      </c>
      <c r="W1530" s="17">
        <v>4.1694166328229698E-2</v>
      </c>
      <c r="X1530" s="17">
        <v>2.8490251681554699E-2</v>
      </c>
      <c r="Y1530" s="17">
        <v>3.4936424649728397E-2</v>
      </c>
      <c r="Z1530" s="17">
        <v>6.0112368375100603E-2</v>
      </c>
      <c r="AA1530" s="17">
        <v>5.29892693908584E-2</v>
      </c>
      <c r="AB1530" s="17">
        <v>3.7243049005883398E-2</v>
      </c>
      <c r="AC1530" s="17">
        <v>1.74570265575162E-2</v>
      </c>
      <c r="AD1530" s="17">
        <v>4.4934308544702997E-2</v>
      </c>
      <c r="AE1530" s="17"/>
      <c r="AF1530" s="17">
        <v>3.4729246600121499E-2</v>
      </c>
      <c r="AG1530" s="17">
        <v>5.2104106130245097E-2</v>
      </c>
      <c r="AH1530" s="17"/>
      <c r="AI1530" s="17">
        <v>3.97423602226947E-2</v>
      </c>
      <c r="AJ1530" s="17">
        <v>4.3502900585344298E-2</v>
      </c>
      <c r="AK1530" s="17"/>
      <c r="AL1530" s="17">
        <v>3.1723981781351801E-2</v>
      </c>
      <c r="AM1530" s="17">
        <v>4.4688487525558603E-2</v>
      </c>
      <c r="AN1530" s="17"/>
      <c r="AO1530" s="17">
        <v>4.0246686008644998E-2</v>
      </c>
      <c r="AP1530" s="17">
        <v>4.24254640695301E-2</v>
      </c>
      <c r="AQ1530" s="17"/>
      <c r="AR1530" s="17">
        <v>4.2753685334364702E-2</v>
      </c>
      <c r="AS1530" s="17">
        <v>3.7700886971052297E-2</v>
      </c>
      <c r="AT1530" s="17">
        <v>4.0612247192350799E-2</v>
      </c>
      <c r="AU1530" s="17">
        <v>5.2239201502660898E-2</v>
      </c>
    </row>
    <row r="1531" spans="2:47" x14ac:dyDescent="0.3">
      <c r="B1531" t="s">
        <v>170</v>
      </c>
      <c r="C1531" s="17">
        <v>4.7840442412085002E-2</v>
      </c>
      <c r="D1531" s="17">
        <v>5.2640601674910498E-2</v>
      </c>
      <c r="E1531" s="17">
        <v>4.3345087779227402E-2</v>
      </c>
      <c r="F1531" s="17"/>
      <c r="G1531" s="17">
        <v>5.8186107847535598E-2</v>
      </c>
      <c r="H1531" s="17">
        <v>5.3056981245190399E-2</v>
      </c>
      <c r="I1531" s="17">
        <v>6.6164261927720305E-2</v>
      </c>
      <c r="J1531" s="17">
        <v>3.8711141335157302E-2</v>
      </c>
      <c r="K1531" s="17">
        <v>5.5691729015622103E-2</v>
      </c>
      <c r="L1531" s="17">
        <v>2.4010121195682601E-2</v>
      </c>
      <c r="M1531" s="17"/>
      <c r="N1531" s="17">
        <v>5.25193054706952E-2</v>
      </c>
      <c r="O1531" s="17">
        <v>5.0088378046086998E-2</v>
      </c>
      <c r="P1531" s="17">
        <v>4.9290028136255701E-2</v>
      </c>
      <c r="Q1531" s="17">
        <v>3.9867816544379001E-2</v>
      </c>
      <c r="R1531" s="17"/>
      <c r="S1531" s="17">
        <v>4.22717898274379E-2</v>
      </c>
      <c r="T1531" s="17">
        <v>5.2165302865034298E-2</v>
      </c>
      <c r="U1531" s="17">
        <v>5.6035416433866399E-2</v>
      </c>
      <c r="V1531" s="17">
        <v>5.57654519955606E-2</v>
      </c>
      <c r="W1531" s="17">
        <v>3.3627932549666201E-2</v>
      </c>
      <c r="X1531" s="17">
        <v>5.6794575269788802E-2</v>
      </c>
      <c r="Y1531" s="17">
        <v>5.7218609940565601E-2</v>
      </c>
      <c r="Z1531" s="17">
        <v>3.4596042585208202E-2</v>
      </c>
      <c r="AA1531" s="17">
        <v>5.34039434258059E-2</v>
      </c>
      <c r="AB1531" s="17">
        <v>3.8294092907220398E-2</v>
      </c>
      <c r="AC1531" s="17">
        <v>2.7307104969128498E-2</v>
      </c>
      <c r="AD1531" s="17">
        <v>5.0800011362099599E-2</v>
      </c>
      <c r="AE1531" s="17"/>
      <c r="AF1531" s="17">
        <v>4.25927751251663E-2</v>
      </c>
      <c r="AG1531" s="17">
        <v>5.5202426688892303E-2</v>
      </c>
      <c r="AH1531" s="17"/>
      <c r="AI1531" s="17">
        <v>3.5677529809430501E-2</v>
      </c>
      <c r="AJ1531" s="17">
        <v>5.3911746449756999E-2</v>
      </c>
      <c r="AK1531" s="17"/>
      <c r="AL1531" s="17">
        <v>3.6794944174154999E-2</v>
      </c>
      <c r="AM1531" s="17">
        <v>5.0398262296115999E-2</v>
      </c>
      <c r="AN1531" s="17"/>
      <c r="AO1531" s="17">
        <v>2.5512458727450001E-2</v>
      </c>
      <c r="AP1531" s="17">
        <v>4.97865941481377E-2</v>
      </c>
      <c r="AQ1531" s="17"/>
      <c r="AR1531" s="17">
        <v>4.5457965913967599E-2</v>
      </c>
      <c r="AS1531" s="17">
        <v>4.9872118158634203E-2</v>
      </c>
      <c r="AT1531" s="17">
        <v>5.4197321904363903E-2</v>
      </c>
      <c r="AU1531" s="17">
        <v>3.7081184705577697E-2</v>
      </c>
    </row>
    <row r="1532" spans="2:47" x14ac:dyDescent="0.3">
      <c r="B1532" t="s">
        <v>171</v>
      </c>
      <c r="C1532" s="17">
        <v>1.9701734565160899E-2</v>
      </c>
      <c r="D1532" s="17">
        <v>1.5011558737180099E-2</v>
      </c>
      <c r="E1532" s="17">
        <v>2.43469915673678E-2</v>
      </c>
      <c r="F1532" s="17"/>
      <c r="G1532" s="17">
        <v>3.2928389930200801E-2</v>
      </c>
      <c r="H1532" s="17">
        <v>2.6573661730469898E-2</v>
      </c>
      <c r="I1532" s="17">
        <v>2.6529224894202199E-2</v>
      </c>
      <c r="J1532" s="17">
        <v>1.3408005872704401E-2</v>
      </c>
      <c r="K1532" s="17">
        <v>1.577541403725E-2</v>
      </c>
      <c r="L1532" s="17">
        <v>7.5508101371674101E-3</v>
      </c>
      <c r="M1532" s="17"/>
      <c r="N1532" s="17">
        <v>1.7990260938836801E-2</v>
      </c>
      <c r="O1532" s="17">
        <v>1.88246920038521E-2</v>
      </c>
      <c r="P1532" s="17">
        <v>1.42007949318956E-2</v>
      </c>
      <c r="Q1532" s="17">
        <v>2.68109973248956E-2</v>
      </c>
      <c r="R1532" s="17"/>
      <c r="S1532" s="17">
        <v>1.95403545573456E-2</v>
      </c>
      <c r="T1532" s="17">
        <v>1.1081212681862299E-2</v>
      </c>
      <c r="U1532" s="17">
        <v>1.43812179526539E-2</v>
      </c>
      <c r="V1532" s="17">
        <v>2.8120501903918502E-2</v>
      </c>
      <c r="W1532" s="17">
        <v>2.34304782848162E-2</v>
      </c>
      <c r="X1532" s="17">
        <v>2.6577684191193201E-2</v>
      </c>
      <c r="Y1532" s="17">
        <v>1.50074842345459E-2</v>
      </c>
      <c r="Z1532" s="17">
        <v>1.0302730344419701E-2</v>
      </c>
      <c r="AA1532" s="17">
        <v>2.3645260944952201E-2</v>
      </c>
      <c r="AB1532" s="17">
        <v>1.4902368805046201E-2</v>
      </c>
      <c r="AC1532" s="17">
        <v>3.1380898740500499E-2</v>
      </c>
      <c r="AD1532" s="17">
        <v>2.2982719112975999E-2</v>
      </c>
      <c r="AE1532" s="17"/>
      <c r="AF1532" s="17">
        <v>1.42682592227112E-2</v>
      </c>
      <c r="AG1532" s="17">
        <v>2.7082552083637999E-2</v>
      </c>
      <c r="AH1532" s="17"/>
      <c r="AI1532" s="17">
        <v>1.6182308011457799E-2</v>
      </c>
      <c r="AJ1532" s="17">
        <v>2.1458510211244598E-2</v>
      </c>
      <c r="AK1532" s="17"/>
      <c r="AL1532" s="17">
        <v>1.5918776001508601E-2</v>
      </c>
      <c r="AM1532" s="17">
        <v>2.0577759025637299E-2</v>
      </c>
      <c r="AN1532" s="17"/>
      <c r="AO1532" s="17">
        <v>4.0632564744282E-2</v>
      </c>
      <c r="AP1532" s="17">
        <v>1.7877361524340701E-2</v>
      </c>
      <c r="AQ1532" s="17"/>
      <c r="AR1532" s="17">
        <v>2.08606915497648E-2</v>
      </c>
      <c r="AS1532" s="17">
        <v>2.1621584241627499E-2</v>
      </c>
      <c r="AT1532" s="17">
        <v>1.9608539526686401E-2</v>
      </c>
      <c r="AU1532" s="17">
        <v>1.3676300607187501E-2</v>
      </c>
    </row>
    <row r="1533" spans="2:47" x14ac:dyDescent="0.3">
      <c r="B1533" t="s">
        <v>172</v>
      </c>
      <c r="C1533" s="17">
        <v>0.13375045926857401</v>
      </c>
      <c r="D1533" s="17">
        <v>0.118590299411734</v>
      </c>
      <c r="E1533" s="17">
        <v>0.14826755797299199</v>
      </c>
      <c r="F1533" s="17"/>
      <c r="G1533" s="17">
        <v>0.15486084452955201</v>
      </c>
      <c r="H1533" s="17">
        <v>0.12690788760496799</v>
      </c>
      <c r="I1533" s="17">
        <v>0.15978959233061299</v>
      </c>
      <c r="J1533" s="17">
        <v>0.15973688079097401</v>
      </c>
      <c r="K1533" s="17">
        <v>0.138525553912451</v>
      </c>
      <c r="L1533" s="17">
        <v>7.9923505907103301E-2</v>
      </c>
      <c r="M1533" s="17"/>
      <c r="N1533" s="17">
        <v>0.128311927263727</v>
      </c>
      <c r="O1533" s="17">
        <v>0.152642780835273</v>
      </c>
      <c r="P1533" s="17">
        <v>0.12775019655672101</v>
      </c>
      <c r="Q1533" s="17">
        <v>0.127197547304884</v>
      </c>
      <c r="R1533" s="17"/>
      <c r="S1533" s="17">
        <v>0.13151974943018699</v>
      </c>
      <c r="T1533" s="17">
        <v>0.124322586337275</v>
      </c>
      <c r="U1533" s="17">
        <v>0.117726984832526</v>
      </c>
      <c r="V1533" s="17">
        <v>0.130421566084676</v>
      </c>
      <c r="W1533" s="17">
        <v>0.17793455423261001</v>
      </c>
      <c r="X1533" s="17">
        <v>0.146596736367575</v>
      </c>
      <c r="Y1533" s="17">
        <v>0.16048971985890001</v>
      </c>
      <c r="Z1533" s="17">
        <v>0.11430227980034099</v>
      </c>
      <c r="AA1533" s="17">
        <v>0.123645568397135</v>
      </c>
      <c r="AB1533" s="17">
        <v>9.8406370210341904E-2</v>
      </c>
      <c r="AC1533" s="17">
        <v>0.14124040480946301</v>
      </c>
      <c r="AD1533" s="17">
        <v>0.18111774509112</v>
      </c>
      <c r="AE1533" s="17"/>
      <c r="AF1533" s="17">
        <v>0.113881238038192</v>
      </c>
      <c r="AG1533" s="17">
        <v>0.15970980541438801</v>
      </c>
      <c r="AH1533" s="17"/>
      <c r="AI1533" s="17">
        <v>0.13052603091512299</v>
      </c>
      <c r="AJ1533" s="17">
        <v>0.13535998204663199</v>
      </c>
      <c r="AK1533" s="17"/>
      <c r="AL1533" s="17">
        <v>0.14213775924710301</v>
      </c>
      <c r="AM1533" s="17">
        <v>0.131808201690302</v>
      </c>
      <c r="AN1533" s="17"/>
      <c r="AO1533" s="17">
        <v>0.14929744448007001</v>
      </c>
      <c r="AP1533" s="17">
        <v>0.13239535292815899</v>
      </c>
      <c r="AQ1533" s="17"/>
      <c r="AR1533" s="17">
        <v>0.13878605865651</v>
      </c>
      <c r="AS1533" s="17">
        <v>0.11525258702487701</v>
      </c>
      <c r="AT1533" s="17">
        <v>0.15515949681761099</v>
      </c>
      <c r="AU1533" s="17">
        <v>0.108348706407141</v>
      </c>
    </row>
    <row r="1534" spans="2:47" x14ac:dyDescent="0.3">
      <c r="B1534" t="s">
        <v>173</v>
      </c>
      <c r="C1534" s="17">
        <v>0.35019897812284201</v>
      </c>
      <c r="D1534" s="17">
        <v>0.30130724508003998</v>
      </c>
      <c r="E1534" s="17">
        <v>0.39729925342665701</v>
      </c>
      <c r="F1534" s="17"/>
      <c r="G1534" s="17">
        <v>0.27413268640524602</v>
      </c>
      <c r="H1534" s="17">
        <v>0.30108664762214399</v>
      </c>
      <c r="I1534" s="17">
        <v>0.35010525402917603</v>
      </c>
      <c r="J1534" s="17">
        <v>0.39019578415085798</v>
      </c>
      <c r="K1534" s="17">
        <v>0.41102779337428802</v>
      </c>
      <c r="L1534" s="17">
        <v>0.36734869848033203</v>
      </c>
      <c r="M1534" s="17"/>
      <c r="N1534" s="17">
        <v>0.27192591695669999</v>
      </c>
      <c r="O1534" s="17">
        <v>0.36961975317670498</v>
      </c>
      <c r="P1534" s="17">
        <v>0.35517837119071699</v>
      </c>
      <c r="Q1534" s="17">
        <v>0.41041830939750501</v>
      </c>
      <c r="R1534" s="17"/>
      <c r="S1534" s="17">
        <v>0.23114724016344201</v>
      </c>
      <c r="T1534" s="17">
        <v>0.362492106810614</v>
      </c>
      <c r="U1534" s="17">
        <v>0.39900368167371503</v>
      </c>
      <c r="V1534" s="17">
        <v>0.35714100002579702</v>
      </c>
      <c r="W1534" s="17">
        <v>0.36534412477277201</v>
      </c>
      <c r="X1534" s="17">
        <v>0.30765947587827502</v>
      </c>
      <c r="Y1534" s="17">
        <v>0.39222885244622402</v>
      </c>
      <c r="Z1534" s="17">
        <v>0.36836093945909298</v>
      </c>
      <c r="AA1534" s="17">
        <v>0.35107403223702899</v>
      </c>
      <c r="AB1534" s="17">
        <v>0.383605318539669</v>
      </c>
      <c r="AC1534" s="17">
        <v>0.45167477262783301</v>
      </c>
      <c r="AD1534" s="17">
        <v>0.384479928242842</v>
      </c>
      <c r="AE1534" s="17"/>
      <c r="AF1534" s="17">
        <v>0.35359112145639998</v>
      </c>
      <c r="AG1534" s="17">
        <v>0.34718362983393197</v>
      </c>
      <c r="AH1534" s="17"/>
      <c r="AI1534" s="17">
        <v>0.31405342357877702</v>
      </c>
      <c r="AJ1534" s="17">
        <v>0.368241585055608</v>
      </c>
      <c r="AK1534" s="17"/>
      <c r="AL1534" s="17">
        <v>0.345317675228895</v>
      </c>
      <c r="AM1534" s="17">
        <v>0.35132934755780698</v>
      </c>
      <c r="AN1534" s="17"/>
      <c r="AO1534" s="17">
        <v>0.29709878414728902</v>
      </c>
      <c r="AP1534" s="17">
        <v>0.35482729728277501</v>
      </c>
      <c r="AQ1534" s="17"/>
      <c r="AR1534" s="17">
        <v>0.230681401624872</v>
      </c>
      <c r="AS1534" s="17">
        <v>0.31231377519745102</v>
      </c>
      <c r="AT1534" s="17">
        <v>0.46869856399661602</v>
      </c>
      <c r="AU1534" s="17">
        <v>0.46887587861808</v>
      </c>
    </row>
    <row r="1535" spans="2:47" x14ac:dyDescent="0.3">
      <c r="B1535" t="s">
        <v>155</v>
      </c>
      <c r="C1535" s="17">
        <v>9.7643280590904106E-3</v>
      </c>
      <c r="D1535" s="17">
        <v>1.1245823187347801E-2</v>
      </c>
      <c r="E1535" s="17">
        <v>8.3578721742646796E-3</v>
      </c>
      <c r="F1535" s="17"/>
      <c r="G1535" s="17">
        <v>1.7091160056581699E-2</v>
      </c>
      <c r="H1535" s="17">
        <v>1.9296847245832E-2</v>
      </c>
      <c r="I1535" s="17">
        <v>1.34895206788378E-2</v>
      </c>
      <c r="J1535" s="17">
        <v>1.07279913572063E-3</v>
      </c>
      <c r="K1535" s="17">
        <v>8.8772132025881408E-3</v>
      </c>
      <c r="L1535" s="17">
        <v>1.7876609219719601E-3</v>
      </c>
      <c r="M1535" s="17"/>
      <c r="N1535" s="17">
        <v>3.9167824750052302E-3</v>
      </c>
      <c r="O1535" s="17">
        <v>1.3042915320515E-2</v>
      </c>
      <c r="P1535" s="17">
        <v>1.06968046966651E-2</v>
      </c>
      <c r="Q1535" s="17">
        <v>1.1993424325589299E-2</v>
      </c>
      <c r="R1535" s="17"/>
      <c r="S1535" s="17">
        <v>8.9363007112579808E-3</v>
      </c>
      <c r="T1535" s="17">
        <v>4.3240684739596401E-3</v>
      </c>
      <c r="U1535" s="17">
        <v>1.31259871940219E-2</v>
      </c>
      <c r="V1535" s="17">
        <v>3.6309284535676399E-3</v>
      </c>
      <c r="W1535" s="17">
        <v>1.4184796799012101E-2</v>
      </c>
      <c r="X1535" s="17">
        <v>1.86886939546369E-2</v>
      </c>
      <c r="Y1535" s="17">
        <v>4.8234468082478596E-3</v>
      </c>
      <c r="Z1535" s="17">
        <v>5.1850195415411998E-3</v>
      </c>
      <c r="AA1535" s="17">
        <v>2.9577017058251601E-3</v>
      </c>
      <c r="AB1535" s="17">
        <v>1.2992968240462E-2</v>
      </c>
      <c r="AC1535" s="17">
        <v>3.6228420472761501E-2</v>
      </c>
      <c r="AD1535" s="17">
        <v>0</v>
      </c>
      <c r="AE1535" s="17"/>
      <c r="AF1535" s="17">
        <v>6.95110452673205E-3</v>
      </c>
      <c r="AG1535" s="17">
        <v>1.1192396647166E-2</v>
      </c>
      <c r="AH1535" s="17"/>
      <c r="AI1535" s="17">
        <v>9.2286395676276205E-3</v>
      </c>
      <c r="AJ1535" s="17">
        <v>1.00317251709008E-2</v>
      </c>
      <c r="AK1535" s="17"/>
      <c r="AL1535" s="17">
        <v>9.0719189427428508E-3</v>
      </c>
      <c r="AM1535" s="17">
        <v>9.9246701068213504E-3</v>
      </c>
      <c r="AN1535" s="17"/>
      <c r="AO1535" s="17">
        <v>0</v>
      </c>
      <c r="AP1535" s="17">
        <v>1.0615406431055701E-2</v>
      </c>
      <c r="AQ1535" s="17"/>
      <c r="AR1535" s="17">
        <v>5.00942352862497E-3</v>
      </c>
      <c r="AS1535" s="17">
        <v>1.0712444790355401E-2</v>
      </c>
      <c r="AT1535" s="17">
        <v>1.5683063927633901E-2</v>
      </c>
      <c r="AU1535" s="17">
        <v>7.7465239543292302E-3</v>
      </c>
    </row>
    <row r="1536" spans="2:47" x14ac:dyDescent="0.3">
      <c r="C1536" s="17"/>
      <c r="D1536" s="17"/>
      <c r="E1536" s="17"/>
      <c r="F1536" s="17"/>
      <c r="G1536" s="17"/>
      <c r="H1536" s="17"/>
      <c r="I1536" s="17"/>
      <c r="J1536" s="17"/>
      <c r="K1536" s="17"/>
      <c r="L1536" s="17"/>
      <c r="M1536" s="17"/>
      <c r="N1536" s="17"/>
      <c r="O1536" s="17"/>
      <c r="P1536" s="17"/>
      <c r="Q1536" s="17"/>
      <c r="R1536" s="17"/>
      <c r="S1536" s="17"/>
      <c r="T1536" s="17"/>
      <c r="U1536" s="17"/>
      <c r="V1536" s="17"/>
      <c r="W1536" s="17"/>
      <c r="X1536" s="17"/>
      <c r="Y1536" s="17"/>
      <c r="Z1536" s="17"/>
      <c r="AA1536" s="17"/>
      <c r="AB1536" s="17"/>
      <c r="AC1536" s="17"/>
      <c r="AD1536" s="17"/>
      <c r="AE1536" s="17"/>
      <c r="AF1536" s="17"/>
      <c r="AG1536" s="17"/>
      <c r="AH1536" s="17"/>
      <c r="AI1536" s="17"/>
      <c r="AJ1536" s="17"/>
      <c r="AK1536" s="17"/>
      <c r="AL1536" s="17"/>
      <c r="AM1536" s="17"/>
      <c r="AN1536" s="17"/>
      <c r="AO1536" s="17"/>
      <c r="AP1536" s="17"/>
      <c r="AQ1536" s="17"/>
      <c r="AR1536" s="17"/>
      <c r="AS1536" s="17"/>
      <c r="AT1536" s="17"/>
      <c r="AU1536" s="17"/>
    </row>
    <row r="1537" spans="2:47" x14ac:dyDescent="0.3">
      <c r="B1537" s="6" t="s">
        <v>569</v>
      </c>
      <c r="C1537" s="17"/>
      <c r="D1537" s="17"/>
      <c r="E1537" s="17"/>
      <c r="F1537" s="17"/>
      <c r="G1537" s="17"/>
      <c r="H1537" s="17"/>
      <c r="I1537" s="17"/>
      <c r="J1537" s="17"/>
      <c r="K1537" s="17"/>
      <c r="L1537" s="17"/>
      <c r="M1537" s="17"/>
      <c r="N1537" s="17"/>
      <c r="O1537" s="17"/>
      <c r="P1537" s="17"/>
      <c r="Q1537" s="17"/>
      <c r="R1537" s="17"/>
      <c r="S1537" s="17"/>
      <c r="T1537" s="17"/>
      <c r="U1537" s="17"/>
      <c r="V1537" s="17"/>
      <c r="W1537" s="17"/>
      <c r="X1537" s="17"/>
      <c r="Y1537" s="17"/>
      <c r="Z1537" s="17"/>
      <c r="AA1537" s="17"/>
      <c r="AB1537" s="17"/>
      <c r="AC1537" s="17"/>
      <c r="AD1537" s="17"/>
      <c r="AE1537" s="17"/>
      <c r="AF1537" s="17"/>
      <c r="AG1537" s="17"/>
      <c r="AH1537" s="17"/>
      <c r="AI1537" s="17"/>
      <c r="AJ1537" s="17"/>
      <c r="AK1537" s="17"/>
      <c r="AL1537" s="17"/>
      <c r="AM1537" s="17"/>
      <c r="AN1537" s="17"/>
      <c r="AO1537" s="17"/>
      <c r="AP1537" s="17"/>
      <c r="AQ1537" s="17"/>
      <c r="AR1537" s="17"/>
      <c r="AS1537" s="17"/>
      <c r="AT1537" s="17"/>
      <c r="AU1537" s="17"/>
    </row>
    <row r="1538" spans="2:47" x14ac:dyDescent="0.3">
      <c r="B1538" s="24" t="s">
        <v>71</v>
      </c>
      <c r="C1538" s="17"/>
      <c r="D1538" s="17"/>
      <c r="E1538" s="17"/>
      <c r="F1538" s="17"/>
      <c r="G1538" s="17"/>
      <c r="H1538" s="17"/>
      <c r="I1538" s="17"/>
      <c r="J1538" s="17"/>
      <c r="K1538" s="17"/>
      <c r="L1538" s="17"/>
      <c r="M1538" s="17"/>
      <c r="N1538" s="17"/>
      <c r="O1538" s="17"/>
      <c r="P1538" s="17"/>
      <c r="Q1538" s="17"/>
      <c r="R1538" s="17"/>
      <c r="S1538" s="17"/>
      <c r="T1538" s="17"/>
      <c r="U1538" s="17"/>
      <c r="V1538" s="17"/>
      <c r="W1538" s="17"/>
      <c r="X1538" s="17"/>
      <c r="Y1538" s="17"/>
      <c r="Z1538" s="17"/>
      <c r="AA1538" s="17"/>
      <c r="AB1538" s="17"/>
      <c r="AC1538" s="17"/>
      <c r="AD1538" s="17"/>
      <c r="AE1538" s="17"/>
      <c r="AF1538" s="17"/>
      <c r="AG1538" s="17"/>
      <c r="AH1538" s="17"/>
      <c r="AI1538" s="17"/>
      <c r="AJ1538" s="17"/>
      <c r="AK1538" s="17"/>
      <c r="AL1538" s="17"/>
      <c r="AM1538" s="17"/>
      <c r="AN1538" s="17"/>
      <c r="AO1538" s="17"/>
      <c r="AP1538" s="17"/>
      <c r="AQ1538" s="17"/>
      <c r="AR1538" s="17"/>
      <c r="AS1538" s="17"/>
      <c r="AT1538" s="17"/>
      <c r="AU1538" s="17"/>
    </row>
    <row r="1539" spans="2:47" x14ac:dyDescent="0.3">
      <c r="B1539" t="s">
        <v>164</v>
      </c>
      <c r="C1539" s="17">
        <v>0.17700179974274199</v>
      </c>
      <c r="D1539" s="17">
        <v>0.194136595286554</v>
      </c>
      <c r="E1539" s="17">
        <v>0.16011485877246001</v>
      </c>
      <c r="F1539" s="17"/>
      <c r="G1539" s="17">
        <v>8.6457882188296101E-2</v>
      </c>
      <c r="H1539" s="17">
        <v>0.130352677976321</v>
      </c>
      <c r="I1539" s="17">
        <v>0.15987923193220199</v>
      </c>
      <c r="J1539" s="17">
        <v>0.211555290102278</v>
      </c>
      <c r="K1539" s="17">
        <v>0.23528604315915699</v>
      </c>
      <c r="L1539" s="17">
        <v>0.221684826175748</v>
      </c>
      <c r="M1539" s="17"/>
      <c r="N1539" s="17">
        <v>0.219555983633234</v>
      </c>
      <c r="O1539" s="17">
        <v>0.15972640587230799</v>
      </c>
      <c r="P1539" s="17">
        <v>0.200261220550355</v>
      </c>
      <c r="Q1539" s="17">
        <v>0.129442843830155</v>
      </c>
      <c r="R1539" s="17"/>
      <c r="S1539" s="17">
        <v>0.14184922744203199</v>
      </c>
      <c r="T1539" s="17">
        <v>0.17805810031267699</v>
      </c>
      <c r="U1539" s="17">
        <v>0.20772225224798599</v>
      </c>
      <c r="V1539" s="17">
        <v>0.21542925598014601</v>
      </c>
      <c r="W1539" s="17">
        <v>0.16418003249775801</v>
      </c>
      <c r="X1539" s="17">
        <v>0.20573348603182001</v>
      </c>
      <c r="Y1539" s="17">
        <v>0.15107739733384101</v>
      </c>
      <c r="Z1539" s="17">
        <v>0.15188148298065099</v>
      </c>
      <c r="AA1539" s="17">
        <v>0.19106694698695501</v>
      </c>
      <c r="AB1539" s="17">
        <v>0.174426184364318</v>
      </c>
      <c r="AC1539" s="17">
        <v>0.14633686026759701</v>
      </c>
      <c r="AD1539" s="17">
        <v>0.192910475262704</v>
      </c>
      <c r="AE1539" s="17"/>
      <c r="AF1539" s="17">
        <v>0.20596046855660799</v>
      </c>
      <c r="AG1539" s="17">
        <v>0.13750689080616799</v>
      </c>
      <c r="AH1539" s="17"/>
      <c r="AI1539" s="17">
        <v>0.17730012318774699</v>
      </c>
      <c r="AJ1539" s="17">
        <v>0.17685288702788801</v>
      </c>
      <c r="AK1539" s="17"/>
      <c r="AL1539" s="17">
        <v>0.16153813292015201</v>
      </c>
      <c r="AM1539" s="17">
        <v>0.180582740468714</v>
      </c>
      <c r="AN1539" s="17"/>
      <c r="AO1539" s="17">
        <v>0.186007246527883</v>
      </c>
      <c r="AP1539" s="17">
        <v>0.17621686698112901</v>
      </c>
      <c r="AQ1539" s="17"/>
      <c r="AR1539" s="17">
        <v>0.209146331379888</v>
      </c>
      <c r="AS1539" s="17">
        <v>0.199909661809615</v>
      </c>
      <c r="AT1539" s="17">
        <v>0.12815937022041399</v>
      </c>
      <c r="AU1539" s="17">
        <v>0.158539801209996</v>
      </c>
    </row>
    <row r="1540" spans="2:47" x14ac:dyDescent="0.3">
      <c r="B1540" t="s">
        <v>165</v>
      </c>
      <c r="C1540" s="17">
        <v>0.165434542729478</v>
      </c>
      <c r="D1540" s="17">
        <v>0.174053791933343</v>
      </c>
      <c r="E1540" s="17">
        <v>0.15766531259050301</v>
      </c>
      <c r="F1540" s="17"/>
      <c r="G1540" s="17">
        <v>8.5806952789736102E-2</v>
      </c>
      <c r="H1540" s="17">
        <v>0.14440786997705199</v>
      </c>
      <c r="I1540" s="17">
        <v>0.16597892175156201</v>
      </c>
      <c r="J1540" s="17">
        <v>0.20767978378375099</v>
      </c>
      <c r="K1540" s="17">
        <v>0.18652703646899199</v>
      </c>
      <c r="L1540" s="17">
        <v>0.18639236165049999</v>
      </c>
      <c r="M1540" s="17"/>
      <c r="N1540" s="17">
        <v>0.185813305775405</v>
      </c>
      <c r="O1540" s="17">
        <v>0.170716674689879</v>
      </c>
      <c r="P1540" s="17">
        <v>0.16114133706217301</v>
      </c>
      <c r="Q1540" s="17">
        <v>0.14325723818954</v>
      </c>
      <c r="R1540" s="17"/>
      <c r="S1540" s="17">
        <v>0.13879384501776401</v>
      </c>
      <c r="T1540" s="17">
        <v>0.16982327433957001</v>
      </c>
      <c r="U1540" s="17">
        <v>0.14214007106711399</v>
      </c>
      <c r="V1540" s="17">
        <v>0.17673593805204901</v>
      </c>
      <c r="W1540" s="17">
        <v>0.12813186350841499</v>
      </c>
      <c r="X1540" s="17">
        <v>0.14309290285854101</v>
      </c>
      <c r="Y1540" s="17">
        <v>0.166087046031553</v>
      </c>
      <c r="Z1540" s="17">
        <v>0.191890193843021</v>
      </c>
      <c r="AA1540" s="17">
        <v>0.182477343174831</v>
      </c>
      <c r="AB1540" s="17">
        <v>0.19185007414660099</v>
      </c>
      <c r="AC1540" s="17">
        <v>0.22145715527719201</v>
      </c>
      <c r="AD1540" s="17">
        <v>0.18096112568714601</v>
      </c>
      <c r="AE1540" s="17"/>
      <c r="AF1540" s="17">
        <v>0.19385251549704699</v>
      </c>
      <c r="AG1540" s="17">
        <v>0.12809411169604501</v>
      </c>
      <c r="AH1540" s="17"/>
      <c r="AI1540" s="17">
        <v>0.184874114395953</v>
      </c>
      <c r="AJ1540" s="17">
        <v>0.15573098291572801</v>
      </c>
      <c r="AK1540" s="17"/>
      <c r="AL1540" s="17">
        <v>0.196016201734247</v>
      </c>
      <c r="AM1540" s="17">
        <v>0.158352709587679</v>
      </c>
      <c r="AN1540" s="17"/>
      <c r="AO1540" s="17">
        <v>0.21703823356492</v>
      </c>
      <c r="AP1540" s="17">
        <v>0.160936661777727</v>
      </c>
      <c r="AQ1540" s="17"/>
      <c r="AR1540" s="17">
        <v>0.19506096924449201</v>
      </c>
      <c r="AS1540" s="17">
        <v>0.183208954375261</v>
      </c>
      <c r="AT1540" s="17">
        <v>0.12899338691411499</v>
      </c>
      <c r="AU1540" s="17">
        <v>0.13630161592823201</v>
      </c>
    </row>
    <row r="1541" spans="2:47" x14ac:dyDescent="0.3">
      <c r="B1541" t="s">
        <v>166</v>
      </c>
      <c r="C1541" s="17">
        <v>0.17104445119899001</v>
      </c>
      <c r="D1541" s="17">
        <v>0.19629062130932501</v>
      </c>
      <c r="E1541" s="17">
        <v>0.147094725662134</v>
      </c>
      <c r="F1541" s="17"/>
      <c r="G1541" s="17">
        <v>0.16281133027819999</v>
      </c>
      <c r="H1541" s="17">
        <v>0.20469150468984601</v>
      </c>
      <c r="I1541" s="17">
        <v>0.18167133808602401</v>
      </c>
      <c r="J1541" s="17">
        <v>0.19038969703105699</v>
      </c>
      <c r="K1541" s="17">
        <v>0.170362756905652</v>
      </c>
      <c r="L1541" s="17">
        <v>0.12532582555984301</v>
      </c>
      <c r="M1541" s="17"/>
      <c r="N1541" s="17">
        <v>0.16984502334903001</v>
      </c>
      <c r="O1541" s="17">
        <v>0.17157137649576801</v>
      </c>
      <c r="P1541" s="17">
        <v>0.17359764365180799</v>
      </c>
      <c r="Q1541" s="17">
        <v>0.16925481469314499</v>
      </c>
      <c r="R1541" s="17"/>
      <c r="S1541" s="17">
        <v>0.143175653112813</v>
      </c>
      <c r="T1541" s="17">
        <v>0.170007161056144</v>
      </c>
      <c r="U1541" s="17">
        <v>0.16571408908469001</v>
      </c>
      <c r="V1541" s="17">
        <v>0.179685209635116</v>
      </c>
      <c r="W1541" s="17">
        <v>0.20982255701944499</v>
      </c>
      <c r="X1541" s="17">
        <v>0.145800894318389</v>
      </c>
      <c r="Y1541" s="17">
        <v>0.211395802869142</v>
      </c>
      <c r="Z1541" s="17">
        <v>0.16830359946505499</v>
      </c>
      <c r="AA1541" s="17">
        <v>0.16164137826171199</v>
      </c>
      <c r="AB1541" s="17">
        <v>0.156845310676404</v>
      </c>
      <c r="AC1541" s="17">
        <v>0.18844106307382899</v>
      </c>
      <c r="AD1541" s="17">
        <v>0.22295900022144</v>
      </c>
      <c r="AE1541" s="17"/>
      <c r="AF1541" s="17">
        <v>0.18675494047865401</v>
      </c>
      <c r="AG1541" s="17">
        <v>0.15155173298088601</v>
      </c>
      <c r="AH1541" s="17"/>
      <c r="AI1541" s="17">
        <v>0.207112247058343</v>
      </c>
      <c r="AJ1541" s="17">
        <v>0.15304065870417</v>
      </c>
      <c r="AK1541" s="17"/>
      <c r="AL1541" s="17">
        <v>0.206204612976048</v>
      </c>
      <c r="AM1541" s="17">
        <v>0.16290236842627401</v>
      </c>
      <c r="AN1541" s="17"/>
      <c r="AO1541" s="17">
        <v>0.19891897023056901</v>
      </c>
      <c r="AP1541" s="17">
        <v>0.16861485234352799</v>
      </c>
      <c r="AQ1541" s="17"/>
      <c r="AR1541" s="17">
        <v>0.18825090738846001</v>
      </c>
      <c r="AS1541" s="17">
        <v>0.16487877304440801</v>
      </c>
      <c r="AT1541" s="17">
        <v>0.18229416538418899</v>
      </c>
      <c r="AU1541" s="17">
        <v>0.114983833433835</v>
      </c>
    </row>
    <row r="1542" spans="2:47" x14ac:dyDescent="0.3">
      <c r="B1542" t="s">
        <v>167</v>
      </c>
      <c r="C1542" s="17">
        <v>8.4007002491421498E-2</v>
      </c>
      <c r="D1542" s="17">
        <v>9.0740627683682601E-2</v>
      </c>
      <c r="E1542" s="17">
        <v>7.7403761506163002E-2</v>
      </c>
      <c r="F1542" s="17"/>
      <c r="G1542" s="17">
        <v>0.119789664109351</v>
      </c>
      <c r="H1542" s="17">
        <v>8.8612484374328906E-2</v>
      </c>
      <c r="I1542" s="17">
        <v>7.9331794116210594E-2</v>
      </c>
      <c r="J1542" s="17">
        <v>7.6314867760542096E-2</v>
      </c>
      <c r="K1542" s="17">
        <v>5.7173407625794502E-2</v>
      </c>
      <c r="L1542" s="17">
        <v>8.4586007217654705E-2</v>
      </c>
      <c r="M1542" s="17"/>
      <c r="N1542" s="17">
        <v>8.2545785899163795E-2</v>
      </c>
      <c r="O1542" s="17">
        <v>9.6237556305642097E-2</v>
      </c>
      <c r="P1542" s="17">
        <v>9.1867182064392705E-2</v>
      </c>
      <c r="Q1542" s="17">
        <v>6.7175222911513496E-2</v>
      </c>
      <c r="R1542" s="17"/>
      <c r="S1542" s="17">
        <v>8.7161294628492106E-2</v>
      </c>
      <c r="T1542" s="17">
        <v>9.7019782425656106E-2</v>
      </c>
      <c r="U1542" s="17">
        <v>8.1336493783772099E-2</v>
      </c>
      <c r="V1542" s="17">
        <v>8.89593573433307E-2</v>
      </c>
      <c r="W1542" s="17">
        <v>7.0060907832873595E-2</v>
      </c>
      <c r="X1542" s="17">
        <v>0.109140326832612</v>
      </c>
      <c r="Y1542" s="17">
        <v>6.69965300254175E-2</v>
      </c>
      <c r="Z1542" s="17">
        <v>7.3646089091447306E-2</v>
      </c>
      <c r="AA1542" s="17">
        <v>0.100249803661628</v>
      </c>
      <c r="AB1542" s="17">
        <v>5.7969079778901103E-2</v>
      </c>
      <c r="AC1542" s="17">
        <v>6.9805520645186997E-2</v>
      </c>
      <c r="AD1542" s="17">
        <v>6.37925087737886E-2</v>
      </c>
      <c r="AE1542" s="17"/>
      <c r="AF1542" s="17">
        <v>7.83258958073796E-2</v>
      </c>
      <c r="AG1542" s="17">
        <v>9.1267224161342003E-2</v>
      </c>
      <c r="AH1542" s="17"/>
      <c r="AI1542" s="17">
        <v>8.6487167808419599E-2</v>
      </c>
      <c r="AJ1542" s="17">
        <v>8.27689900025462E-2</v>
      </c>
      <c r="AK1542" s="17"/>
      <c r="AL1542" s="17">
        <v>8.8259063844397703E-2</v>
      </c>
      <c r="AM1542" s="17">
        <v>8.3022347309510899E-2</v>
      </c>
      <c r="AN1542" s="17"/>
      <c r="AO1542" s="17">
        <v>9.2169759710299198E-2</v>
      </c>
      <c r="AP1542" s="17">
        <v>8.3295520238618401E-2</v>
      </c>
      <c r="AQ1542" s="17"/>
      <c r="AR1542" s="17">
        <v>9.6130911460320406E-2</v>
      </c>
      <c r="AS1542" s="17">
        <v>8.8913797158976696E-2</v>
      </c>
      <c r="AT1542" s="17">
        <v>7.0322199743823602E-2</v>
      </c>
      <c r="AU1542" s="17">
        <v>7.3603794612837906E-2</v>
      </c>
    </row>
    <row r="1543" spans="2:47" x14ac:dyDescent="0.3">
      <c r="B1543" t="s">
        <v>168</v>
      </c>
      <c r="C1543" s="17">
        <v>5.8772173343446803E-2</v>
      </c>
      <c r="D1543" s="17">
        <v>6.2273039782724998E-2</v>
      </c>
      <c r="E1543" s="17">
        <v>5.4953838218706801E-2</v>
      </c>
      <c r="F1543" s="17"/>
      <c r="G1543" s="17">
        <v>8.3404324390067702E-2</v>
      </c>
      <c r="H1543" s="17">
        <v>8.2780004911184299E-2</v>
      </c>
      <c r="I1543" s="17">
        <v>7.2451779610995998E-2</v>
      </c>
      <c r="J1543" s="17">
        <v>3.29589403590132E-2</v>
      </c>
      <c r="K1543" s="17">
        <v>3.5181262310204402E-2</v>
      </c>
      <c r="L1543" s="17">
        <v>4.8570204257111803E-2</v>
      </c>
      <c r="M1543" s="17"/>
      <c r="N1543" s="17">
        <v>6.3130695420983901E-2</v>
      </c>
      <c r="O1543" s="17">
        <v>6.2464404143548501E-2</v>
      </c>
      <c r="P1543" s="17">
        <v>6.0871402360357797E-2</v>
      </c>
      <c r="Q1543" s="17">
        <v>4.6973601629048803E-2</v>
      </c>
      <c r="R1543" s="17"/>
      <c r="S1543" s="17">
        <v>9.4465593547874704E-2</v>
      </c>
      <c r="T1543" s="17">
        <v>5.1355167882186699E-2</v>
      </c>
      <c r="U1543" s="17">
        <v>6.7139385835352297E-2</v>
      </c>
      <c r="V1543" s="17">
        <v>2.7685925329972699E-2</v>
      </c>
      <c r="W1543" s="17">
        <v>5.4653724907073598E-2</v>
      </c>
      <c r="X1543" s="17">
        <v>5.5865325473685501E-2</v>
      </c>
      <c r="Y1543" s="17">
        <v>6.5612967847738193E-2</v>
      </c>
      <c r="Z1543" s="17">
        <v>7.4597963141495804E-2</v>
      </c>
      <c r="AA1543" s="17">
        <v>4.1663370448783502E-2</v>
      </c>
      <c r="AB1543" s="17">
        <v>6.5222285523788406E-2</v>
      </c>
      <c r="AC1543" s="17">
        <v>3.6489436691589001E-2</v>
      </c>
      <c r="AD1543" s="17">
        <v>5.47805325515043E-2</v>
      </c>
      <c r="AE1543" s="17"/>
      <c r="AF1543" s="17">
        <v>5.0142224752071397E-2</v>
      </c>
      <c r="AG1543" s="17">
        <v>7.0717837941279296E-2</v>
      </c>
      <c r="AH1543" s="17"/>
      <c r="AI1543" s="17">
        <v>5.99863190026933E-2</v>
      </c>
      <c r="AJ1543" s="17">
        <v>5.8166113949277003E-2</v>
      </c>
      <c r="AK1543" s="17"/>
      <c r="AL1543" s="17">
        <v>6.7215206441175193E-2</v>
      </c>
      <c r="AM1543" s="17">
        <v>5.6817009576841597E-2</v>
      </c>
      <c r="AN1543" s="17"/>
      <c r="AO1543" s="17">
        <v>4.3206019073752301E-2</v>
      </c>
      <c r="AP1543" s="17">
        <v>6.0128950497331801E-2</v>
      </c>
      <c r="AQ1543" s="17"/>
      <c r="AR1543" s="17">
        <v>6.5041520039400502E-2</v>
      </c>
      <c r="AS1543" s="17">
        <v>6.0347865328445202E-2</v>
      </c>
      <c r="AT1543" s="17">
        <v>5.61340861783814E-2</v>
      </c>
      <c r="AU1543" s="17">
        <v>4.5800356767618802E-2</v>
      </c>
    </row>
    <row r="1544" spans="2:47" x14ac:dyDescent="0.3">
      <c r="B1544" t="s">
        <v>169</v>
      </c>
      <c r="C1544" s="17">
        <v>3.3115447285774903E-2</v>
      </c>
      <c r="D1544" s="17">
        <v>2.63500225736545E-2</v>
      </c>
      <c r="E1544" s="17">
        <v>3.9833952934256199E-2</v>
      </c>
      <c r="F1544" s="17"/>
      <c r="G1544" s="17">
        <v>6.2661377639881E-2</v>
      </c>
      <c r="H1544" s="17">
        <v>5.0865228907519502E-2</v>
      </c>
      <c r="I1544" s="17">
        <v>3.2298415749264502E-2</v>
      </c>
      <c r="J1544" s="17">
        <v>2.7961653537080501E-2</v>
      </c>
      <c r="K1544" s="17">
        <v>1.9911379864060798E-2</v>
      </c>
      <c r="L1544" s="17">
        <v>1.2839107788395599E-2</v>
      </c>
      <c r="M1544" s="17"/>
      <c r="N1544" s="17">
        <v>2.4401772114005099E-2</v>
      </c>
      <c r="O1544" s="17">
        <v>2.7452357392204901E-2</v>
      </c>
      <c r="P1544" s="17">
        <v>4.9021635385030099E-2</v>
      </c>
      <c r="Q1544" s="17">
        <v>3.4906899682927997E-2</v>
      </c>
      <c r="R1544" s="17"/>
      <c r="S1544" s="17">
        <v>5.0876226710642403E-2</v>
      </c>
      <c r="T1544" s="17">
        <v>3.06619938919886E-2</v>
      </c>
      <c r="U1544" s="17">
        <v>2.79519989483509E-2</v>
      </c>
      <c r="V1544" s="17">
        <v>4.5295495400441498E-2</v>
      </c>
      <c r="W1544" s="17">
        <v>2.3792931366898099E-2</v>
      </c>
      <c r="X1544" s="17">
        <v>2.3695167075695099E-2</v>
      </c>
      <c r="Y1544" s="17">
        <v>3.4703954868461097E-2</v>
      </c>
      <c r="Z1544" s="17">
        <v>3.2699874956617497E-2</v>
      </c>
      <c r="AA1544" s="17">
        <v>2.1511472271266999E-2</v>
      </c>
      <c r="AB1544" s="17">
        <v>3.4578248668396698E-2</v>
      </c>
      <c r="AC1544" s="17">
        <v>2.2472166413269799E-2</v>
      </c>
      <c r="AD1544" s="17">
        <v>4.0309221093883602E-2</v>
      </c>
      <c r="AE1544" s="17"/>
      <c r="AF1544" s="17">
        <v>2.2976836469771399E-2</v>
      </c>
      <c r="AG1544" s="17">
        <v>4.6858142577778303E-2</v>
      </c>
      <c r="AH1544" s="17"/>
      <c r="AI1544" s="17">
        <v>3.0080196313013698E-2</v>
      </c>
      <c r="AJ1544" s="17">
        <v>3.4630539277988301E-2</v>
      </c>
      <c r="AK1544" s="17"/>
      <c r="AL1544" s="17">
        <v>2.0613467218864E-2</v>
      </c>
      <c r="AM1544" s="17">
        <v>3.6010546494164901E-2</v>
      </c>
      <c r="AN1544" s="17"/>
      <c r="AO1544" s="17">
        <v>2.3870069476929101E-2</v>
      </c>
      <c r="AP1544" s="17">
        <v>3.3921292915513997E-2</v>
      </c>
      <c r="AQ1544" s="17"/>
      <c r="AR1544" s="17">
        <v>3.7460021877266499E-2</v>
      </c>
      <c r="AS1544" s="17">
        <v>2.7352099074435102E-2</v>
      </c>
      <c r="AT1544" s="17">
        <v>2.93625093963579E-2</v>
      </c>
      <c r="AU1544" s="17">
        <v>3.9946162689759E-2</v>
      </c>
    </row>
    <row r="1545" spans="2:47" x14ac:dyDescent="0.3">
      <c r="B1545" t="s">
        <v>170</v>
      </c>
      <c r="C1545" s="17">
        <v>3.5764229680922903E-2</v>
      </c>
      <c r="D1545" s="17">
        <v>2.8386535587309102E-2</v>
      </c>
      <c r="E1545" s="17">
        <v>4.2696092295638102E-2</v>
      </c>
      <c r="F1545" s="17"/>
      <c r="G1545" s="17">
        <v>8.5455009686976294E-2</v>
      </c>
      <c r="H1545" s="17">
        <v>4.9836135230472103E-2</v>
      </c>
      <c r="I1545" s="17">
        <v>3.2547694501065198E-2</v>
      </c>
      <c r="J1545" s="17">
        <v>1.12770541023878E-2</v>
      </c>
      <c r="K1545" s="17">
        <v>3.0616947790982799E-2</v>
      </c>
      <c r="L1545" s="17">
        <v>1.7370306937918599E-2</v>
      </c>
      <c r="M1545" s="17"/>
      <c r="N1545" s="17">
        <v>3.6458855157768602E-2</v>
      </c>
      <c r="O1545" s="17">
        <v>3.3365325660994899E-2</v>
      </c>
      <c r="P1545" s="17">
        <v>3.2555022086231698E-2</v>
      </c>
      <c r="Q1545" s="17">
        <v>3.9901792378371402E-2</v>
      </c>
      <c r="R1545" s="17"/>
      <c r="S1545" s="17">
        <v>4.3662715181679801E-2</v>
      </c>
      <c r="T1545" s="17">
        <v>3.1830163867060703E-2</v>
      </c>
      <c r="U1545" s="17">
        <v>1.26326429757436E-2</v>
      </c>
      <c r="V1545" s="17">
        <v>3.44595047672464E-2</v>
      </c>
      <c r="W1545" s="17">
        <v>4.08337962929117E-2</v>
      </c>
      <c r="X1545" s="17">
        <v>3.5984968983731297E-2</v>
      </c>
      <c r="Y1545" s="17">
        <v>2.71803322464357E-2</v>
      </c>
      <c r="Z1545" s="17">
        <v>6.0917156108681501E-2</v>
      </c>
      <c r="AA1545" s="17">
        <v>4.5230636947705002E-2</v>
      </c>
      <c r="AB1545" s="17">
        <v>3.8961782214711499E-2</v>
      </c>
      <c r="AC1545" s="17">
        <v>3.73596671485735E-2</v>
      </c>
      <c r="AD1545" s="17">
        <v>1.1698300595415399E-2</v>
      </c>
      <c r="AE1545" s="17"/>
      <c r="AF1545" s="17">
        <v>2.3731884720692199E-2</v>
      </c>
      <c r="AG1545" s="17">
        <v>5.2045175846962902E-2</v>
      </c>
      <c r="AH1545" s="17"/>
      <c r="AI1545" s="17">
        <v>3.0272140248463999E-2</v>
      </c>
      <c r="AJ1545" s="17">
        <v>3.850569020406E-2</v>
      </c>
      <c r="AK1545" s="17"/>
      <c r="AL1545" s="17">
        <v>2.7899181032311701E-2</v>
      </c>
      <c r="AM1545" s="17">
        <v>3.7585548863538598E-2</v>
      </c>
      <c r="AN1545" s="17"/>
      <c r="AO1545" s="17">
        <v>2.35555406582806E-2</v>
      </c>
      <c r="AP1545" s="17">
        <v>3.6828363445616401E-2</v>
      </c>
      <c r="AQ1545" s="17"/>
      <c r="AR1545" s="17">
        <v>3.6165166106611399E-2</v>
      </c>
      <c r="AS1545" s="17">
        <v>2.69613176110109E-2</v>
      </c>
      <c r="AT1545" s="17">
        <v>4.8023836382343303E-2</v>
      </c>
      <c r="AU1545" s="17">
        <v>2.4374145211568599E-2</v>
      </c>
    </row>
    <row r="1546" spans="2:47" x14ac:dyDescent="0.3">
      <c r="B1546" t="s">
        <v>171</v>
      </c>
      <c r="C1546" s="17">
        <v>8.1810659622706394E-3</v>
      </c>
      <c r="D1546" s="17">
        <v>7.9989417571700895E-3</v>
      </c>
      <c r="E1546" s="17">
        <v>8.3896722614457495E-3</v>
      </c>
      <c r="F1546" s="17"/>
      <c r="G1546" s="17">
        <v>1.92478716666886E-2</v>
      </c>
      <c r="H1546" s="17">
        <v>1.55670888979412E-2</v>
      </c>
      <c r="I1546" s="17">
        <v>1.1503043631211201E-2</v>
      </c>
      <c r="J1546" s="17">
        <v>3.9954495275651104E-3</v>
      </c>
      <c r="K1546" s="17">
        <v>0</v>
      </c>
      <c r="L1546" s="17">
        <v>1.03025822E-3</v>
      </c>
      <c r="M1546" s="17"/>
      <c r="N1546" s="17">
        <v>8.73790984984304E-3</v>
      </c>
      <c r="O1546" s="17">
        <v>2.7517384644798601E-3</v>
      </c>
      <c r="P1546" s="17">
        <v>7.62971629365962E-3</v>
      </c>
      <c r="Q1546" s="17">
        <v>1.3827082316002199E-2</v>
      </c>
      <c r="R1546" s="17"/>
      <c r="S1546" s="17">
        <v>2.24917444604503E-2</v>
      </c>
      <c r="T1546" s="17">
        <v>7.5326634789540598E-3</v>
      </c>
      <c r="U1546" s="17">
        <v>0</v>
      </c>
      <c r="V1546" s="17">
        <v>7.4516549908040302E-3</v>
      </c>
      <c r="W1546" s="17">
        <v>2.2621763255781201E-2</v>
      </c>
      <c r="X1546" s="17">
        <v>5.9036012890646104E-3</v>
      </c>
      <c r="Y1546" s="17">
        <v>5.2309157150713199E-3</v>
      </c>
      <c r="Z1546" s="17">
        <v>0</v>
      </c>
      <c r="AA1546" s="17">
        <v>5.7603628622392399E-3</v>
      </c>
      <c r="AB1546" s="17">
        <v>2.4036092066575402E-3</v>
      </c>
      <c r="AC1546" s="17">
        <v>0</v>
      </c>
      <c r="AD1546" s="17">
        <v>0</v>
      </c>
      <c r="AE1546" s="17"/>
      <c r="AF1546" s="17">
        <v>5.8325062289350197E-3</v>
      </c>
      <c r="AG1546" s="17">
        <v>1.1368628869925399E-2</v>
      </c>
      <c r="AH1546" s="17"/>
      <c r="AI1546" s="17">
        <v>5.5758871502743102E-3</v>
      </c>
      <c r="AJ1546" s="17">
        <v>9.4814808511089494E-3</v>
      </c>
      <c r="AK1546" s="17"/>
      <c r="AL1546" s="17">
        <v>7.5693533560727199E-3</v>
      </c>
      <c r="AM1546" s="17">
        <v>8.3227210179088306E-3</v>
      </c>
      <c r="AN1546" s="17"/>
      <c r="AO1546" s="17">
        <v>6.8241388107482997E-3</v>
      </c>
      <c r="AP1546" s="17">
        <v>8.2993384479966899E-3</v>
      </c>
      <c r="AQ1546" s="17"/>
      <c r="AR1546" s="17">
        <v>4.2774147023041196E-3</v>
      </c>
      <c r="AS1546" s="17">
        <v>5.92921590067726E-3</v>
      </c>
      <c r="AT1546" s="17">
        <v>1.3640406202441901E-2</v>
      </c>
      <c r="AU1546" s="17">
        <v>1.04937406326678E-2</v>
      </c>
    </row>
    <row r="1547" spans="2:47" x14ac:dyDescent="0.3">
      <c r="B1547" t="s">
        <v>172</v>
      </c>
      <c r="C1547" s="17">
        <v>7.0471309562702297E-2</v>
      </c>
      <c r="D1547" s="17">
        <v>5.6839951389053303E-2</v>
      </c>
      <c r="E1547" s="17">
        <v>8.3629058501175899E-2</v>
      </c>
      <c r="F1547" s="17"/>
      <c r="G1547" s="17">
        <v>7.2301256835931596E-2</v>
      </c>
      <c r="H1547" s="17">
        <v>7.2020956029168498E-2</v>
      </c>
      <c r="I1547" s="17">
        <v>8.4157832028708496E-2</v>
      </c>
      <c r="J1547" s="17">
        <v>6.8737870345669902E-2</v>
      </c>
      <c r="K1547" s="17">
        <v>6.4287849590012699E-2</v>
      </c>
      <c r="L1547" s="17">
        <v>6.2418902362247002E-2</v>
      </c>
      <c r="M1547" s="17"/>
      <c r="N1547" s="17">
        <v>6.7381470471063895E-2</v>
      </c>
      <c r="O1547" s="17">
        <v>7.22252210324177E-2</v>
      </c>
      <c r="P1547" s="17">
        <v>5.1740352636181403E-2</v>
      </c>
      <c r="Q1547" s="17">
        <v>8.7492296146873802E-2</v>
      </c>
      <c r="R1547" s="17"/>
      <c r="S1547" s="17">
        <v>7.7648974723245695E-2</v>
      </c>
      <c r="T1547" s="17">
        <v>8.3054183520152605E-2</v>
      </c>
      <c r="U1547" s="17">
        <v>5.91024470848752E-2</v>
      </c>
      <c r="V1547" s="17">
        <v>6.2780485909446904E-2</v>
      </c>
      <c r="W1547" s="17">
        <v>6.9534075708143003E-2</v>
      </c>
      <c r="X1547" s="17">
        <v>8.0738178065800498E-2</v>
      </c>
      <c r="Y1547" s="17">
        <v>7.2103681599339595E-2</v>
      </c>
      <c r="Z1547" s="17">
        <v>6.03440311654923E-2</v>
      </c>
      <c r="AA1547" s="17">
        <v>8.0500252583574905E-2</v>
      </c>
      <c r="AB1547" s="17">
        <v>4.8480914136769297E-2</v>
      </c>
      <c r="AC1547" s="17">
        <v>5.2401097190316798E-2</v>
      </c>
      <c r="AD1547" s="17">
        <v>7.5657693488823494E-2</v>
      </c>
      <c r="AE1547" s="17"/>
      <c r="AF1547" s="17">
        <v>6.4306339825672507E-2</v>
      </c>
      <c r="AG1547" s="17">
        <v>7.9235848601276193E-2</v>
      </c>
      <c r="AH1547" s="17"/>
      <c r="AI1547" s="17">
        <v>6.3639552883786005E-2</v>
      </c>
      <c r="AJ1547" s="17">
        <v>7.3881485501978997E-2</v>
      </c>
      <c r="AK1547" s="17"/>
      <c r="AL1547" s="17">
        <v>5.1286551103774503E-2</v>
      </c>
      <c r="AM1547" s="17">
        <v>7.4913948147177306E-2</v>
      </c>
      <c r="AN1547" s="17"/>
      <c r="AO1547" s="17">
        <v>6.7782905565289098E-2</v>
      </c>
      <c r="AP1547" s="17">
        <v>7.0705636234589697E-2</v>
      </c>
      <c r="AQ1547" s="17"/>
      <c r="AR1547" s="17">
        <v>7.3760213203950195E-2</v>
      </c>
      <c r="AS1547" s="17">
        <v>6.2995276891589097E-2</v>
      </c>
      <c r="AT1547" s="17">
        <v>7.8542764536497403E-2</v>
      </c>
      <c r="AU1547" s="17">
        <v>5.82654125775844E-2</v>
      </c>
    </row>
    <row r="1548" spans="2:47" x14ac:dyDescent="0.3">
      <c r="B1548" t="s">
        <v>173</v>
      </c>
      <c r="C1548" s="17">
        <v>0.18834483234316701</v>
      </c>
      <c r="D1548" s="17">
        <v>0.15608990062085601</v>
      </c>
      <c r="E1548" s="17">
        <v>0.21932863771018199</v>
      </c>
      <c r="F1548" s="17"/>
      <c r="G1548" s="17">
        <v>0.208692641314453</v>
      </c>
      <c r="H1548" s="17">
        <v>0.149098288971796</v>
      </c>
      <c r="I1548" s="17">
        <v>0.16904261815451299</v>
      </c>
      <c r="J1548" s="17">
        <v>0.168056638885627</v>
      </c>
      <c r="K1548" s="17">
        <v>0.192975244891359</v>
      </c>
      <c r="L1548" s="17">
        <v>0.23576847414963001</v>
      </c>
      <c r="M1548" s="17"/>
      <c r="N1548" s="17">
        <v>0.139101626533461</v>
      </c>
      <c r="O1548" s="17">
        <v>0.19026283013269801</v>
      </c>
      <c r="P1548" s="17">
        <v>0.161269161142058</v>
      </c>
      <c r="Q1548" s="17">
        <v>0.26206232611832603</v>
      </c>
      <c r="R1548" s="17"/>
      <c r="S1548" s="17">
        <v>0.19590809581735699</v>
      </c>
      <c r="T1548" s="17">
        <v>0.17253708049403199</v>
      </c>
      <c r="U1548" s="17">
        <v>0.22711492581503401</v>
      </c>
      <c r="V1548" s="17">
        <v>0.15440455547273799</v>
      </c>
      <c r="W1548" s="17">
        <v>0.21223690840829501</v>
      </c>
      <c r="X1548" s="17">
        <v>0.17535645511602499</v>
      </c>
      <c r="Y1548" s="17">
        <v>0.197065264085139</v>
      </c>
      <c r="Z1548" s="17">
        <v>0.185719609247539</v>
      </c>
      <c r="AA1548" s="17">
        <v>0.16694073109547999</v>
      </c>
      <c r="AB1548" s="17">
        <v>0.217592486505404</v>
      </c>
      <c r="AC1548" s="17">
        <v>0.19864289174524399</v>
      </c>
      <c r="AD1548" s="17">
        <v>0.15693114232529501</v>
      </c>
      <c r="AE1548" s="17"/>
      <c r="AF1548" s="17">
        <v>0.16185396830243901</v>
      </c>
      <c r="AG1548" s="17">
        <v>0.22369001676922701</v>
      </c>
      <c r="AH1548" s="17"/>
      <c r="AI1548" s="17">
        <v>0.150536547301997</v>
      </c>
      <c r="AJ1548" s="17">
        <v>0.207217416659675</v>
      </c>
      <c r="AK1548" s="17"/>
      <c r="AL1548" s="17">
        <v>0.170452453713799</v>
      </c>
      <c r="AM1548" s="17">
        <v>0.192488192909163</v>
      </c>
      <c r="AN1548" s="17"/>
      <c r="AO1548" s="17">
        <v>0.14062711638132999</v>
      </c>
      <c r="AP1548" s="17">
        <v>0.192504003949133</v>
      </c>
      <c r="AQ1548" s="17"/>
      <c r="AR1548" s="17">
        <v>9.29214543283612E-2</v>
      </c>
      <c r="AS1548" s="17">
        <v>0.17687824439032801</v>
      </c>
      <c r="AT1548" s="17">
        <v>0.24720196120139701</v>
      </c>
      <c r="AU1548" s="17">
        <v>0.32524757601838999</v>
      </c>
    </row>
    <row r="1549" spans="2:47" x14ac:dyDescent="0.3">
      <c r="B1549" t="s">
        <v>155</v>
      </c>
      <c r="C1549" s="17">
        <v>7.8631456590835692E-3</v>
      </c>
      <c r="D1549" s="17">
        <v>6.8399720763276401E-3</v>
      </c>
      <c r="E1549" s="17">
        <v>8.8900895473339597E-3</v>
      </c>
      <c r="F1549" s="17"/>
      <c r="G1549" s="17">
        <v>1.3371689100417999E-2</v>
      </c>
      <c r="H1549" s="17">
        <v>1.1767760034370901E-2</v>
      </c>
      <c r="I1549" s="17">
        <v>1.11373304382427E-2</v>
      </c>
      <c r="J1549" s="17">
        <v>1.07275456502744E-3</v>
      </c>
      <c r="K1549" s="17">
        <v>7.6780713937847304E-3</v>
      </c>
      <c r="L1549" s="17">
        <v>4.0137256809521897E-3</v>
      </c>
      <c r="M1549" s="17"/>
      <c r="N1549" s="17">
        <v>3.0275717960412799E-3</v>
      </c>
      <c r="O1549" s="17">
        <v>1.32261098100583E-2</v>
      </c>
      <c r="P1549" s="17">
        <v>1.00453267677527E-2</v>
      </c>
      <c r="Q1549" s="17">
        <v>5.7058821040962401E-3</v>
      </c>
      <c r="R1549" s="17"/>
      <c r="S1549" s="17">
        <v>3.9666293576488404E-3</v>
      </c>
      <c r="T1549" s="17">
        <v>8.1204287315776603E-3</v>
      </c>
      <c r="U1549" s="17">
        <v>9.1456931570815508E-3</v>
      </c>
      <c r="V1549" s="17">
        <v>7.1126171187096097E-3</v>
      </c>
      <c r="W1549" s="17">
        <v>4.1314392024055999E-3</v>
      </c>
      <c r="X1549" s="17">
        <v>1.86886939546369E-2</v>
      </c>
      <c r="Y1549" s="17">
        <v>2.5461073778617399E-3</v>
      </c>
      <c r="Z1549" s="17">
        <v>0</v>
      </c>
      <c r="AA1549" s="17">
        <v>2.9577017058251601E-3</v>
      </c>
      <c r="AB1549" s="17">
        <v>1.16700247780485E-2</v>
      </c>
      <c r="AC1549" s="17">
        <v>2.6594141547202198E-2</v>
      </c>
      <c r="AD1549" s="17">
        <v>0</v>
      </c>
      <c r="AE1549" s="17"/>
      <c r="AF1549" s="17">
        <v>6.2624193607288599E-3</v>
      </c>
      <c r="AG1549" s="17">
        <v>7.6643897491090801E-3</v>
      </c>
      <c r="AH1549" s="17"/>
      <c r="AI1549" s="17">
        <v>4.1357046493089604E-3</v>
      </c>
      <c r="AJ1549" s="17">
        <v>9.7237549055801502E-3</v>
      </c>
      <c r="AK1549" s="17"/>
      <c r="AL1549" s="17">
        <v>2.9457756591586498E-3</v>
      </c>
      <c r="AM1549" s="17">
        <v>9.00186719902768E-3</v>
      </c>
      <c r="AN1549" s="17"/>
      <c r="AO1549" s="17">
        <v>0</v>
      </c>
      <c r="AP1549" s="17">
        <v>8.5485131688149505E-3</v>
      </c>
      <c r="AQ1549" s="17"/>
      <c r="AR1549" s="17">
        <v>1.7850902689454E-3</v>
      </c>
      <c r="AS1549" s="17">
        <v>2.6247944152549599E-3</v>
      </c>
      <c r="AT1549" s="17">
        <v>1.7325313840039099E-2</v>
      </c>
      <c r="AU1549" s="17">
        <v>1.24435609175104E-2</v>
      </c>
    </row>
    <row r="1550" spans="2:47" x14ac:dyDescent="0.3">
      <c r="C1550" s="17"/>
      <c r="D1550" s="17"/>
      <c r="E1550" s="17"/>
      <c r="F1550" s="17"/>
      <c r="G1550" s="17"/>
      <c r="H1550" s="17"/>
      <c r="I1550" s="17"/>
      <c r="J1550" s="17"/>
      <c r="K1550" s="17"/>
      <c r="L1550" s="17"/>
      <c r="M1550" s="17"/>
      <c r="N1550" s="17"/>
      <c r="O1550" s="17"/>
      <c r="P1550" s="17"/>
      <c r="Q1550" s="17"/>
      <c r="R1550" s="17"/>
      <c r="S1550" s="17"/>
      <c r="T1550" s="17"/>
      <c r="U1550" s="17"/>
      <c r="V1550" s="17"/>
      <c r="W1550" s="17"/>
      <c r="X1550" s="17"/>
      <c r="Y1550" s="17"/>
      <c r="Z1550" s="17"/>
      <c r="AA1550" s="17"/>
      <c r="AB1550" s="17"/>
      <c r="AC1550" s="17"/>
      <c r="AD1550" s="17"/>
      <c r="AE1550" s="17"/>
      <c r="AF1550" s="17"/>
      <c r="AG1550" s="17"/>
      <c r="AH1550" s="17"/>
      <c r="AI1550" s="17"/>
      <c r="AJ1550" s="17"/>
      <c r="AK1550" s="17"/>
      <c r="AL1550" s="17"/>
      <c r="AM1550" s="17"/>
      <c r="AN1550" s="17"/>
      <c r="AO1550" s="17"/>
      <c r="AP1550" s="17"/>
      <c r="AQ1550" s="17"/>
      <c r="AR1550" s="17"/>
      <c r="AS1550" s="17"/>
      <c r="AT1550" s="17"/>
      <c r="AU1550" s="17"/>
    </row>
    <row r="1551" spans="2:47" x14ac:dyDescent="0.3">
      <c r="B1551" s="6" t="s">
        <v>570</v>
      </c>
      <c r="C1551" s="17"/>
      <c r="D1551" s="17"/>
      <c r="E1551" s="17"/>
      <c r="F1551" s="17"/>
      <c r="G1551" s="17"/>
      <c r="H1551" s="17"/>
      <c r="I1551" s="17"/>
      <c r="J1551" s="17"/>
      <c r="K1551" s="17"/>
      <c r="L1551" s="17"/>
      <c r="M1551" s="17"/>
      <c r="N1551" s="17"/>
      <c r="O1551" s="17"/>
      <c r="P1551" s="17"/>
      <c r="Q1551" s="17"/>
      <c r="R1551" s="17"/>
      <c r="S1551" s="17"/>
      <c r="T1551" s="17"/>
      <c r="U1551" s="17"/>
      <c r="V1551" s="17"/>
      <c r="W1551" s="17"/>
      <c r="X1551" s="17"/>
      <c r="Y1551" s="17"/>
      <c r="Z1551" s="17"/>
      <c r="AA1551" s="17"/>
      <c r="AB1551" s="17"/>
      <c r="AC1551" s="17"/>
      <c r="AD1551" s="17"/>
      <c r="AE1551" s="17"/>
      <c r="AF1551" s="17"/>
      <c r="AG1551" s="17"/>
      <c r="AH1551" s="17"/>
      <c r="AI1551" s="17"/>
      <c r="AJ1551" s="17"/>
      <c r="AK1551" s="17"/>
      <c r="AL1551" s="17"/>
      <c r="AM1551" s="17"/>
      <c r="AN1551" s="17"/>
      <c r="AO1551" s="17"/>
      <c r="AP1551" s="17"/>
      <c r="AQ1551" s="17"/>
      <c r="AR1551" s="17"/>
      <c r="AS1551" s="17"/>
      <c r="AT1551" s="17"/>
      <c r="AU1551" s="17"/>
    </row>
    <row r="1552" spans="2:47" x14ac:dyDescent="0.3">
      <c r="B1552" s="24" t="s">
        <v>71</v>
      </c>
      <c r="C1552" s="17"/>
      <c r="D1552" s="17"/>
      <c r="E1552" s="17"/>
      <c r="F1552" s="17"/>
      <c r="G1552" s="17"/>
      <c r="H1552" s="17"/>
      <c r="I1552" s="17"/>
      <c r="J1552" s="17"/>
      <c r="K1552" s="17"/>
      <c r="L1552" s="17"/>
      <c r="M1552" s="17"/>
      <c r="N1552" s="17"/>
      <c r="O1552" s="17"/>
      <c r="P1552" s="17"/>
      <c r="Q1552" s="17"/>
      <c r="R1552" s="17"/>
      <c r="S1552" s="17"/>
      <c r="T1552" s="17"/>
      <c r="U1552" s="17"/>
      <c r="V1552" s="17"/>
      <c r="W1552" s="17"/>
      <c r="X1552" s="17"/>
      <c r="Y1552" s="17"/>
      <c r="Z1552" s="17"/>
      <c r="AA1552" s="17"/>
      <c r="AB1552" s="17"/>
      <c r="AC1552" s="17"/>
      <c r="AD1552" s="17"/>
      <c r="AE1552" s="17"/>
      <c r="AF1552" s="17"/>
      <c r="AG1552" s="17"/>
      <c r="AH1552" s="17"/>
      <c r="AI1552" s="17"/>
      <c r="AJ1552" s="17"/>
      <c r="AK1552" s="17"/>
      <c r="AL1552" s="17"/>
      <c r="AM1552" s="17"/>
      <c r="AN1552" s="17"/>
      <c r="AO1552" s="17"/>
      <c r="AP1552" s="17"/>
      <c r="AQ1552" s="17"/>
      <c r="AR1552" s="17"/>
      <c r="AS1552" s="17"/>
      <c r="AT1552" s="17"/>
      <c r="AU1552" s="17"/>
    </row>
    <row r="1553" spans="2:47" x14ac:dyDescent="0.3">
      <c r="B1553" t="s">
        <v>164</v>
      </c>
      <c r="C1553" s="17">
        <v>0.19339297682943901</v>
      </c>
      <c r="D1553" s="17">
        <v>0.23922961786855501</v>
      </c>
      <c r="E1553" s="17">
        <v>0.14900340310046301</v>
      </c>
      <c r="F1553" s="17"/>
      <c r="G1553" s="17">
        <v>8.9751877820223494E-2</v>
      </c>
      <c r="H1553" s="17">
        <v>0.16105812793942201</v>
      </c>
      <c r="I1553" s="17">
        <v>0.201023386629164</v>
      </c>
      <c r="J1553" s="17">
        <v>0.22567923089316799</v>
      </c>
      <c r="K1553" s="17">
        <v>0.25506449679220899</v>
      </c>
      <c r="L1553" s="17">
        <v>0.214570135962347</v>
      </c>
      <c r="M1553" s="17"/>
      <c r="N1553" s="17">
        <v>0.27946599193520599</v>
      </c>
      <c r="O1553" s="17">
        <v>0.208319973049581</v>
      </c>
      <c r="P1553" s="17">
        <v>0.13852500557421299</v>
      </c>
      <c r="Q1553" s="17">
        <v>0.13322634259889601</v>
      </c>
      <c r="R1553" s="17"/>
      <c r="S1553" s="17">
        <v>0.20444857046937601</v>
      </c>
      <c r="T1553" s="17">
        <v>0.189467795140182</v>
      </c>
      <c r="U1553" s="17">
        <v>0.192751303221948</v>
      </c>
      <c r="V1553" s="17">
        <v>0.202952047218663</v>
      </c>
      <c r="W1553" s="17">
        <v>0.173969261126493</v>
      </c>
      <c r="X1553" s="17">
        <v>0.170031192809002</v>
      </c>
      <c r="Y1553" s="17">
        <v>0.184061858502166</v>
      </c>
      <c r="Z1553" s="17">
        <v>0.14929844814603399</v>
      </c>
      <c r="AA1553" s="17">
        <v>0.18626718426754599</v>
      </c>
      <c r="AB1553" s="17">
        <v>0.22983512529622999</v>
      </c>
      <c r="AC1553" s="17">
        <v>0.20488655860278199</v>
      </c>
      <c r="AD1553" s="17">
        <v>0.22844051334818199</v>
      </c>
      <c r="AE1553" s="17"/>
      <c r="AF1553" s="17">
        <v>0.204871397679561</v>
      </c>
      <c r="AG1553" s="17">
        <v>0.17821885497901399</v>
      </c>
      <c r="AH1553" s="17"/>
      <c r="AI1553" s="17">
        <v>0.21945423923670301</v>
      </c>
      <c r="AJ1553" s="17">
        <v>0.18038409870550001</v>
      </c>
      <c r="AK1553" s="17"/>
      <c r="AL1553" s="17">
        <v>0.21974396365872301</v>
      </c>
      <c r="AM1553" s="17">
        <v>0.187290845750885</v>
      </c>
      <c r="AN1553" s="17"/>
      <c r="AO1553" s="17">
        <v>0.21215103626904899</v>
      </c>
      <c r="AP1553" s="17">
        <v>0.19175798683397</v>
      </c>
      <c r="AQ1553" s="17"/>
      <c r="AR1553" s="17">
        <v>0.23845683801952899</v>
      </c>
      <c r="AS1553" s="17">
        <v>0.22381360804747999</v>
      </c>
      <c r="AT1553" s="17">
        <v>0.14374797183489199</v>
      </c>
      <c r="AU1553" s="17">
        <v>0.13119560402416</v>
      </c>
    </row>
    <row r="1554" spans="2:47" x14ac:dyDescent="0.3">
      <c r="B1554" t="s">
        <v>165</v>
      </c>
      <c r="C1554" s="17">
        <v>0.200142529046756</v>
      </c>
      <c r="D1554" s="17">
        <v>0.21591392231113099</v>
      </c>
      <c r="E1554" s="17">
        <v>0.18499962370033199</v>
      </c>
      <c r="F1554" s="17"/>
      <c r="G1554" s="17">
        <v>0.127838526094458</v>
      </c>
      <c r="H1554" s="17">
        <v>0.169985272277208</v>
      </c>
      <c r="I1554" s="17">
        <v>0.18958592303737401</v>
      </c>
      <c r="J1554" s="17">
        <v>0.215361209561513</v>
      </c>
      <c r="K1554" s="17">
        <v>0.254376768826165</v>
      </c>
      <c r="L1554" s="17">
        <v>0.23241136877474999</v>
      </c>
      <c r="M1554" s="17"/>
      <c r="N1554" s="17">
        <v>0.24646209687425499</v>
      </c>
      <c r="O1554" s="17">
        <v>0.20544535031854</v>
      </c>
      <c r="P1554" s="17">
        <v>0.19648782113885499</v>
      </c>
      <c r="Q1554" s="17">
        <v>0.147432297997345</v>
      </c>
      <c r="R1554" s="17"/>
      <c r="S1554" s="17">
        <v>0.20000941920218199</v>
      </c>
      <c r="T1554" s="17">
        <v>0.198702944343499</v>
      </c>
      <c r="U1554" s="17">
        <v>0.19733684118485201</v>
      </c>
      <c r="V1554" s="17">
        <v>0.220689064928591</v>
      </c>
      <c r="W1554" s="17">
        <v>0.225892557526614</v>
      </c>
      <c r="X1554" s="17">
        <v>0.188305867960889</v>
      </c>
      <c r="Y1554" s="17">
        <v>0.17148945810625199</v>
      </c>
      <c r="Z1554" s="17">
        <v>0.26260235542015797</v>
      </c>
      <c r="AA1554" s="17">
        <v>0.187399720728503</v>
      </c>
      <c r="AB1554" s="17">
        <v>0.20212510566640099</v>
      </c>
      <c r="AC1554" s="17">
        <v>0.16396422717381501</v>
      </c>
      <c r="AD1554" s="17">
        <v>0.22269960596411001</v>
      </c>
      <c r="AE1554" s="17"/>
      <c r="AF1554" s="17">
        <v>0.21659214344486699</v>
      </c>
      <c r="AG1554" s="17">
        <v>0.17944675524624601</v>
      </c>
      <c r="AH1554" s="17"/>
      <c r="AI1554" s="17">
        <v>0.21763201414408401</v>
      </c>
      <c r="AJ1554" s="17">
        <v>0.191412384799478</v>
      </c>
      <c r="AK1554" s="17"/>
      <c r="AL1554" s="17">
        <v>0.22710244529683199</v>
      </c>
      <c r="AM1554" s="17">
        <v>0.19389938741830101</v>
      </c>
      <c r="AN1554" s="17"/>
      <c r="AO1554" s="17">
        <v>0.22881280323309899</v>
      </c>
      <c r="AP1554" s="17">
        <v>0.197643570579707</v>
      </c>
      <c r="AQ1554" s="17"/>
      <c r="AR1554" s="17">
        <v>0.188628006324432</v>
      </c>
      <c r="AS1554" s="17">
        <v>0.22946395686002199</v>
      </c>
      <c r="AT1554" s="17">
        <v>0.189526863127262</v>
      </c>
      <c r="AU1554" s="17">
        <v>0.200689320256771</v>
      </c>
    </row>
    <row r="1555" spans="2:47" x14ac:dyDescent="0.3">
      <c r="B1555" t="s">
        <v>166</v>
      </c>
      <c r="C1555" s="17">
        <v>0.161156090149953</v>
      </c>
      <c r="D1555" s="17">
        <v>0.17526603293343401</v>
      </c>
      <c r="E1555" s="17">
        <v>0.14726540793978099</v>
      </c>
      <c r="F1555" s="17"/>
      <c r="G1555" s="17">
        <v>0.19106370520053401</v>
      </c>
      <c r="H1555" s="17">
        <v>0.21369807226210799</v>
      </c>
      <c r="I1555" s="17">
        <v>0.164903213593979</v>
      </c>
      <c r="J1555" s="17">
        <v>0.15368755249419599</v>
      </c>
      <c r="K1555" s="17">
        <v>0.12991630404051099</v>
      </c>
      <c r="L1555" s="17">
        <v>0.122634834755279</v>
      </c>
      <c r="M1555" s="17"/>
      <c r="N1555" s="17">
        <v>0.17842281588608999</v>
      </c>
      <c r="O1555" s="17">
        <v>0.163332863620645</v>
      </c>
      <c r="P1555" s="17">
        <v>0.15654136885036499</v>
      </c>
      <c r="Q1555" s="17">
        <v>0.14508726975046901</v>
      </c>
      <c r="R1555" s="17"/>
      <c r="S1555" s="17">
        <v>0.16516199218199701</v>
      </c>
      <c r="T1555" s="17">
        <v>0.14452076385166901</v>
      </c>
      <c r="U1555" s="17">
        <v>0.15344869116280699</v>
      </c>
      <c r="V1555" s="17">
        <v>0.15634541402414501</v>
      </c>
      <c r="W1555" s="17">
        <v>0.195175413489662</v>
      </c>
      <c r="X1555" s="17">
        <v>0.19445576543221299</v>
      </c>
      <c r="Y1555" s="17">
        <v>0.146401799994412</v>
      </c>
      <c r="Z1555" s="17">
        <v>0.14030062949369701</v>
      </c>
      <c r="AA1555" s="17">
        <v>0.15360299809797001</v>
      </c>
      <c r="AB1555" s="17">
        <v>0.17138034739174399</v>
      </c>
      <c r="AC1555" s="17">
        <v>0.14442895885630799</v>
      </c>
      <c r="AD1555" s="17">
        <v>0.162455497303473</v>
      </c>
      <c r="AE1555" s="17"/>
      <c r="AF1555" s="17">
        <v>0.16112105334736701</v>
      </c>
      <c r="AG1555" s="17">
        <v>0.162187907347566</v>
      </c>
      <c r="AH1555" s="17"/>
      <c r="AI1555" s="17">
        <v>0.17670282834942</v>
      </c>
      <c r="AJ1555" s="17">
        <v>0.15339569775985601</v>
      </c>
      <c r="AK1555" s="17"/>
      <c r="AL1555" s="17">
        <v>0.17135229303295699</v>
      </c>
      <c r="AM1555" s="17">
        <v>0.15879494265674199</v>
      </c>
      <c r="AN1555" s="17"/>
      <c r="AO1555" s="17">
        <v>0.209555942987391</v>
      </c>
      <c r="AP1555" s="17">
        <v>0.15693746212896001</v>
      </c>
      <c r="AQ1555" s="17"/>
      <c r="AR1555" s="17">
        <v>0.20515972238845101</v>
      </c>
      <c r="AS1555" s="17">
        <v>0.144484460626567</v>
      </c>
      <c r="AT1555" s="17">
        <v>0.14268760311110801</v>
      </c>
      <c r="AU1555" s="17">
        <v>0.11777971186679601</v>
      </c>
    </row>
    <row r="1556" spans="2:47" x14ac:dyDescent="0.3">
      <c r="B1556" t="s">
        <v>167</v>
      </c>
      <c r="C1556" s="17">
        <v>7.9451806762870905E-2</v>
      </c>
      <c r="D1556" s="17">
        <v>8.1929616389427501E-2</v>
      </c>
      <c r="E1556" s="17">
        <v>7.6543353372179102E-2</v>
      </c>
      <c r="F1556" s="17"/>
      <c r="G1556" s="17">
        <v>0.156280724150657</v>
      </c>
      <c r="H1556" s="17">
        <v>9.4924457313673494E-2</v>
      </c>
      <c r="I1556" s="17">
        <v>6.7896614423065799E-2</v>
      </c>
      <c r="J1556" s="17">
        <v>6.8291793988774094E-2</v>
      </c>
      <c r="K1556" s="17">
        <v>5.4664546351491199E-2</v>
      </c>
      <c r="L1556" s="17">
        <v>5.1091765040514402E-2</v>
      </c>
      <c r="M1556" s="17"/>
      <c r="N1556" s="17">
        <v>6.4783115703862207E-2</v>
      </c>
      <c r="O1556" s="17">
        <v>7.1094811553225501E-2</v>
      </c>
      <c r="P1556" s="17">
        <v>9.9860285580520694E-2</v>
      </c>
      <c r="Q1556" s="17">
        <v>8.7187716062468099E-2</v>
      </c>
      <c r="R1556" s="17"/>
      <c r="S1556" s="17">
        <v>9.6653804329225296E-2</v>
      </c>
      <c r="T1556" s="17">
        <v>7.9886264540634994E-2</v>
      </c>
      <c r="U1556" s="17">
        <v>6.2508670085537205E-2</v>
      </c>
      <c r="V1556" s="17">
        <v>7.6608341610835198E-2</v>
      </c>
      <c r="W1556" s="17">
        <v>7.1511621960886507E-2</v>
      </c>
      <c r="X1556" s="17">
        <v>7.2064438937716094E-2</v>
      </c>
      <c r="Y1556" s="17">
        <v>7.7139066572410306E-2</v>
      </c>
      <c r="Z1556" s="17">
        <v>7.8438908712898298E-2</v>
      </c>
      <c r="AA1556" s="17">
        <v>9.5149096279098302E-2</v>
      </c>
      <c r="AB1556" s="17">
        <v>7.1102692152883507E-2</v>
      </c>
      <c r="AC1556" s="17">
        <v>6.78219724199359E-2</v>
      </c>
      <c r="AD1556" s="17">
        <v>8.6154526407678997E-2</v>
      </c>
      <c r="AE1556" s="17"/>
      <c r="AF1556" s="17">
        <v>7.0765653072927898E-2</v>
      </c>
      <c r="AG1556" s="17">
        <v>9.1639807414879398E-2</v>
      </c>
      <c r="AH1556" s="17"/>
      <c r="AI1556" s="17">
        <v>7.8338106442027405E-2</v>
      </c>
      <c r="AJ1556" s="17">
        <v>8.0007727328576306E-2</v>
      </c>
      <c r="AK1556" s="17"/>
      <c r="AL1556" s="17">
        <v>6.8215713587283303E-2</v>
      </c>
      <c r="AM1556" s="17">
        <v>8.2053762955725196E-2</v>
      </c>
      <c r="AN1556" s="17"/>
      <c r="AO1556" s="17">
        <v>7.0178553465552407E-2</v>
      </c>
      <c r="AP1556" s="17">
        <v>8.0260082075963898E-2</v>
      </c>
      <c r="AQ1556" s="17"/>
      <c r="AR1556" s="17">
        <v>9.0247974585951796E-2</v>
      </c>
      <c r="AS1556" s="17">
        <v>8.2050704883719405E-2</v>
      </c>
      <c r="AT1556" s="17">
        <v>6.9484422499326806E-2</v>
      </c>
      <c r="AU1556" s="17">
        <v>6.8614443463137206E-2</v>
      </c>
    </row>
    <row r="1557" spans="2:47" x14ac:dyDescent="0.3">
      <c r="B1557" t="s">
        <v>168</v>
      </c>
      <c r="C1557" s="17">
        <v>6.9265238445701399E-2</v>
      </c>
      <c r="D1557" s="17">
        <v>6.2054322078985098E-2</v>
      </c>
      <c r="E1557" s="17">
        <v>7.5297873615094199E-2</v>
      </c>
      <c r="F1557" s="17"/>
      <c r="G1557" s="17">
        <v>0.12911549152850599</v>
      </c>
      <c r="H1557" s="17">
        <v>7.6250546882722203E-2</v>
      </c>
      <c r="I1557" s="17">
        <v>7.4086229894747696E-2</v>
      </c>
      <c r="J1557" s="17">
        <v>5.4321147527452401E-2</v>
      </c>
      <c r="K1557" s="17">
        <v>3.8503987477989901E-2</v>
      </c>
      <c r="L1557" s="17">
        <v>5.2775805980725399E-2</v>
      </c>
      <c r="M1557" s="17"/>
      <c r="N1557" s="17">
        <v>5.1995098028674899E-2</v>
      </c>
      <c r="O1557" s="17">
        <v>7.4641225707828496E-2</v>
      </c>
      <c r="P1557" s="17">
        <v>9.1880104979734298E-2</v>
      </c>
      <c r="Q1557" s="17">
        <v>6.3446883242538402E-2</v>
      </c>
      <c r="R1557" s="17"/>
      <c r="S1557" s="17">
        <v>6.5477388230102004E-2</v>
      </c>
      <c r="T1557" s="17">
        <v>8.7921441039014295E-2</v>
      </c>
      <c r="U1557" s="17">
        <v>5.7409112046534497E-2</v>
      </c>
      <c r="V1557" s="17">
        <v>5.2928764554632898E-2</v>
      </c>
      <c r="W1557" s="17">
        <v>8.6943883886632697E-2</v>
      </c>
      <c r="X1557" s="17">
        <v>6.2423814916299503E-2</v>
      </c>
      <c r="Y1557" s="17">
        <v>6.2933034502405394E-2</v>
      </c>
      <c r="Z1557" s="17">
        <v>3.6197735949548199E-2</v>
      </c>
      <c r="AA1557" s="17">
        <v>8.3094363298951604E-2</v>
      </c>
      <c r="AB1557" s="17">
        <v>5.3802892752667697E-2</v>
      </c>
      <c r="AC1557" s="17">
        <v>9.2428924847815397E-2</v>
      </c>
      <c r="AD1557" s="17">
        <v>8.3894884742572895E-2</v>
      </c>
      <c r="AE1557" s="17"/>
      <c r="AF1557" s="17">
        <v>5.7413892727105099E-2</v>
      </c>
      <c r="AG1557" s="17">
        <v>8.5577211753655097E-2</v>
      </c>
      <c r="AH1557" s="17"/>
      <c r="AI1557" s="17">
        <v>6.7962741072878793E-2</v>
      </c>
      <c r="AJ1557" s="17">
        <v>6.9915399950351897E-2</v>
      </c>
      <c r="AK1557" s="17"/>
      <c r="AL1557" s="17">
        <v>5.7555201475431403E-2</v>
      </c>
      <c r="AM1557" s="17">
        <v>7.1976946397674102E-2</v>
      </c>
      <c r="AN1557" s="17"/>
      <c r="AO1557" s="17">
        <v>6.2443015619622698E-2</v>
      </c>
      <c r="AP1557" s="17">
        <v>6.9859877038430607E-2</v>
      </c>
      <c r="AQ1557" s="17"/>
      <c r="AR1557" s="17">
        <v>7.1440302536919506E-2</v>
      </c>
      <c r="AS1557" s="17">
        <v>6.1866619030830398E-2</v>
      </c>
      <c r="AT1557" s="17">
        <v>7.9123292025305297E-2</v>
      </c>
      <c r="AU1557" s="17">
        <v>5.6002108787011298E-2</v>
      </c>
    </row>
    <row r="1558" spans="2:47" x14ac:dyDescent="0.3">
      <c r="B1558" t="s">
        <v>169</v>
      </c>
      <c r="C1558" s="17">
        <v>2.8556644091610101E-2</v>
      </c>
      <c r="D1558" s="17">
        <v>2.34611101893668E-2</v>
      </c>
      <c r="E1558" s="17">
        <v>3.3630598937794402E-2</v>
      </c>
      <c r="F1558" s="17"/>
      <c r="G1558" s="17">
        <v>4.98515732538845E-2</v>
      </c>
      <c r="H1558" s="17">
        <v>3.2180561511969602E-2</v>
      </c>
      <c r="I1558" s="17">
        <v>3.3449902506820998E-2</v>
      </c>
      <c r="J1558" s="17">
        <v>2.6177654910665999E-2</v>
      </c>
      <c r="K1558" s="17">
        <v>1.9657497522227799E-2</v>
      </c>
      <c r="L1558" s="17">
        <v>1.5432890701588301E-2</v>
      </c>
      <c r="M1558" s="17"/>
      <c r="N1558" s="17">
        <v>1.97228987505992E-2</v>
      </c>
      <c r="O1558" s="17">
        <v>3.3561853642501797E-2</v>
      </c>
      <c r="P1558" s="17">
        <v>2.3049707485258201E-2</v>
      </c>
      <c r="Q1558" s="17">
        <v>3.81507746514958E-2</v>
      </c>
      <c r="R1558" s="17"/>
      <c r="S1558" s="17">
        <v>3.80903404837028E-2</v>
      </c>
      <c r="T1558" s="17">
        <v>1.8213285330082402E-2</v>
      </c>
      <c r="U1558" s="17">
        <v>4.0347021161835202E-2</v>
      </c>
      <c r="V1558" s="17">
        <v>3.9878288729933001E-2</v>
      </c>
      <c r="W1558" s="17">
        <v>2.6423346869322399E-2</v>
      </c>
      <c r="X1558" s="17">
        <v>2.6798847593341699E-2</v>
      </c>
      <c r="Y1558" s="17">
        <v>2.4105314999196398E-2</v>
      </c>
      <c r="Z1558" s="17">
        <v>5.1659068125276E-2</v>
      </c>
      <c r="AA1558" s="17">
        <v>1.6206223325365799E-2</v>
      </c>
      <c r="AB1558" s="17">
        <v>1.9717507057331E-2</v>
      </c>
      <c r="AC1558" s="17">
        <v>3.0017529555970299E-2</v>
      </c>
      <c r="AD1558" s="17">
        <v>2.4213611319384699E-2</v>
      </c>
      <c r="AE1558" s="17"/>
      <c r="AF1558" s="17">
        <v>2.36727407618408E-2</v>
      </c>
      <c r="AG1558" s="17">
        <v>3.4038977132279997E-2</v>
      </c>
      <c r="AH1558" s="17"/>
      <c r="AI1558" s="17">
        <v>2.68942896333088E-2</v>
      </c>
      <c r="AJ1558" s="17">
        <v>2.9386433769826199E-2</v>
      </c>
      <c r="AK1558" s="17"/>
      <c r="AL1558" s="17">
        <v>2.0704765631110102E-2</v>
      </c>
      <c r="AM1558" s="17">
        <v>3.0374913437242301E-2</v>
      </c>
      <c r="AN1558" s="17"/>
      <c r="AO1558" s="17">
        <v>1.2095736740169E-2</v>
      </c>
      <c r="AP1558" s="17">
        <v>2.9991409714493301E-2</v>
      </c>
      <c r="AQ1558" s="17"/>
      <c r="AR1558" s="17">
        <v>1.9628705126541801E-2</v>
      </c>
      <c r="AS1558" s="17">
        <v>2.29902146104187E-2</v>
      </c>
      <c r="AT1558" s="17">
        <v>4.0239854429285501E-2</v>
      </c>
      <c r="AU1558" s="17">
        <v>3.6235688613653699E-2</v>
      </c>
    </row>
    <row r="1559" spans="2:47" x14ac:dyDescent="0.3">
      <c r="B1559" t="s">
        <v>170</v>
      </c>
      <c r="C1559" s="17">
        <v>3.3227990794199302E-2</v>
      </c>
      <c r="D1559" s="17">
        <v>2.6648137201866599E-2</v>
      </c>
      <c r="E1559" s="17">
        <v>3.9766097873179099E-2</v>
      </c>
      <c r="F1559" s="17"/>
      <c r="G1559" s="17">
        <v>4.4977323479430599E-2</v>
      </c>
      <c r="H1559" s="17">
        <v>4.2556164584715901E-2</v>
      </c>
      <c r="I1559" s="17">
        <v>4.2729886346731E-2</v>
      </c>
      <c r="J1559" s="17">
        <v>2.57361983357224E-2</v>
      </c>
      <c r="K1559" s="17">
        <v>2.5840527799064698E-2</v>
      </c>
      <c r="L1559" s="17">
        <v>2.1173201004559401E-2</v>
      </c>
      <c r="M1559" s="17"/>
      <c r="N1559" s="17">
        <v>2.39424696053742E-2</v>
      </c>
      <c r="O1559" s="17">
        <v>3.1915447440193097E-2</v>
      </c>
      <c r="P1559" s="17">
        <v>4.0731850534353901E-2</v>
      </c>
      <c r="Q1559" s="17">
        <v>3.8504545853264897E-2</v>
      </c>
      <c r="R1559" s="17"/>
      <c r="S1559" s="17">
        <v>3.7590727183638102E-2</v>
      </c>
      <c r="T1559" s="17">
        <v>2.6783336492558301E-2</v>
      </c>
      <c r="U1559" s="17">
        <v>4.8184782445857798E-2</v>
      </c>
      <c r="V1559" s="17">
        <v>3.0353012875791299E-2</v>
      </c>
      <c r="W1559" s="17">
        <v>2.6892238777392399E-2</v>
      </c>
      <c r="X1559" s="17">
        <v>3.8181942269786502E-2</v>
      </c>
      <c r="Y1559" s="17">
        <v>4.9914828057656603E-2</v>
      </c>
      <c r="Z1559" s="17">
        <v>6.1335360573085397E-2</v>
      </c>
      <c r="AA1559" s="17">
        <v>2.4360820897146699E-2</v>
      </c>
      <c r="AB1559" s="17">
        <v>1.6788119813781199E-2</v>
      </c>
      <c r="AC1559" s="17">
        <v>2.0945630076026699E-2</v>
      </c>
      <c r="AD1559" s="17">
        <v>2.9753084692950901E-2</v>
      </c>
      <c r="AE1559" s="17"/>
      <c r="AF1559" s="17">
        <v>2.93795938128147E-2</v>
      </c>
      <c r="AG1559" s="17">
        <v>3.8611884767546401E-2</v>
      </c>
      <c r="AH1559" s="17"/>
      <c r="AI1559" s="17">
        <v>2.8366910170951099E-2</v>
      </c>
      <c r="AJ1559" s="17">
        <v>3.5654473609584701E-2</v>
      </c>
      <c r="AK1559" s="17"/>
      <c r="AL1559" s="17">
        <v>3.22757663628769E-2</v>
      </c>
      <c r="AM1559" s="17">
        <v>3.3448498600368901E-2</v>
      </c>
      <c r="AN1559" s="17"/>
      <c r="AO1559" s="17">
        <v>4.6076897529910399E-2</v>
      </c>
      <c r="AP1559" s="17">
        <v>3.2108054372564698E-2</v>
      </c>
      <c r="AQ1559" s="17"/>
      <c r="AR1559" s="17">
        <v>3.06195942073327E-2</v>
      </c>
      <c r="AS1559" s="17">
        <v>3.7180779144444502E-2</v>
      </c>
      <c r="AT1559" s="17">
        <v>3.7636886183181402E-2</v>
      </c>
      <c r="AU1559" s="17">
        <v>2.3786328435446299E-2</v>
      </c>
    </row>
    <row r="1560" spans="2:47" x14ac:dyDescent="0.3">
      <c r="B1560" t="s">
        <v>171</v>
      </c>
      <c r="C1560" s="17">
        <v>7.8109959378372404E-3</v>
      </c>
      <c r="D1560" s="17">
        <v>4.8283897795301598E-3</v>
      </c>
      <c r="E1560" s="17">
        <v>1.0747080282054299E-2</v>
      </c>
      <c r="F1560" s="17"/>
      <c r="G1560" s="17">
        <v>1.16438724406649E-2</v>
      </c>
      <c r="H1560" s="17">
        <v>2.0788244260582601E-2</v>
      </c>
      <c r="I1560" s="17">
        <v>2.0507381605114998E-3</v>
      </c>
      <c r="J1560" s="17">
        <v>6.0850142758869501E-3</v>
      </c>
      <c r="K1560" s="17">
        <v>2.4485746639009102E-3</v>
      </c>
      <c r="L1560" s="17">
        <v>4.4117282004898202E-3</v>
      </c>
      <c r="M1560" s="17"/>
      <c r="N1560" s="17">
        <v>3.6294498159253701E-3</v>
      </c>
      <c r="O1560" s="17">
        <v>3.9712751862765001E-3</v>
      </c>
      <c r="P1560" s="17">
        <v>1.7888158953126999E-2</v>
      </c>
      <c r="Q1560" s="17">
        <v>7.5710333818419804E-3</v>
      </c>
      <c r="R1560" s="17"/>
      <c r="S1560" s="17">
        <v>1.38495241793807E-2</v>
      </c>
      <c r="T1560" s="17">
        <v>6.1243005086620396E-3</v>
      </c>
      <c r="U1560" s="17">
        <v>1.05327007773696E-2</v>
      </c>
      <c r="V1560" s="17">
        <v>5.9375571737025797E-3</v>
      </c>
      <c r="W1560" s="17">
        <v>5.1107802162778399E-3</v>
      </c>
      <c r="X1560" s="17">
        <v>2.2760448382004401E-3</v>
      </c>
      <c r="Y1560" s="17">
        <v>3.31165413280702E-3</v>
      </c>
      <c r="Z1560" s="17">
        <v>9.4316785366018608E-3</v>
      </c>
      <c r="AA1560" s="17">
        <v>9.9585280951047395E-3</v>
      </c>
      <c r="AB1560" s="17">
        <v>1.00199618487367E-2</v>
      </c>
      <c r="AC1560" s="17">
        <v>9.9559075296117294E-3</v>
      </c>
      <c r="AD1560" s="17">
        <v>0</v>
      </c>
      <c r="AE1560" s="17"/>
      <c r="AF1560" s="17">
        <v>6.3198097554021497E-3</v>
      </c>
      <c r="AG1560" s="17">
        <v>9.8561067730530798E-3</v>
      </c>
      <c r="AH1560" s="17"/>
      <c r="AI1560" s="17">
        <v>6.8985962077678202E-3</v>
      </c>
      <c r="AJ1560" s="17">
        <v>8.2664342317811008E-3</v>
      </c>
      <c r="AK1560" s="17"/>
      <c r="AL1560" s="17">
        <v>5.0980943718437399E-3</v>
      </c>
      <c r="AM1560" s="17">
        <v>8.4392259569312008E-3</v>
      </c>
      <c r="AN1560" s="17"/>
      <c r="AO1560" s="17">
        <v>7.2404122912446698E-3</v>
      </c>
      <c r="AP1560" s="17">
        <v>7.86072915020713E-3</v>
      </c>
      <c r="AQ1560" s="17"/>
      <c r="AR1560" s="17">
        <v>7.2931445943745501E-3</v>
      </c>
      <c r="AS1560" s="17">
        <v>5.0622338069624996E-3</v>
      </c>
      <c r="AT1560" s="17">
        <v>1.00047553765565E-2</v>
      </c>
      <c r="AU1560" s="17">
        <v>9.2760717016725208E-3</v>
      </c>
    </row>
    <row r="1561" spans="2:47" x14ac:dyDescent="0.3">
      <c r="B1561" t="s">
        <v>172</v>
      </c>
      <c r="C1561" s="17">
        <v>6.0032052908727401E-2</v>
      </c>
      <c r="D1561" s="17">
        <v>4.3363782578884701E-2</v>
      </c>
      <c r="E1561" s="17">
        <v>7.6502682192695501E-2</v>
      </c>
      <c r="F1561" s="17"/>
      <c r="G1561" s="17">
        <v>6.2820639507955897E-2</v>
      </c>
      <c r="H1561" s="17">
        <v>6.7825219765365499E-2</v>
      </c>
      <c r="I1561" s="17">
        <v>7.6898303037629095E-2</v>
      </c>
      <c r="J1561" s="17">
        <v>5.6984897500380501E-2</v>
      </c>
      <c r="K1561" s="17">
        <v>4.1742380480898303E-2</v>
      </c>
      <c r="L1561" s="17">
        <v>5.2857930594719799E-2</v>
      </c>
      <c r="M1561" s="17"/>
      <c r="N1561" s="17">
        <v>3.9524618272442802E-2</v>
      </c>
      <c r="O1561" s="17">
        <v>5.8858585143944299E-2</v>
      </c>
      <c r="P1561" s="17">
        <v>6.4831231724378005E-2</v>
      </c>
      <c r="Q1561" s="17">
        <v>7.8025122209344502E-2</v>
      </c>
      <c r="R1561" s="17"/>
      <c r="S1561" s="17">
        <v>6.0810982287672698E-2</v>
      </c>
      <c r="T1561" s="17">
        <v>5.7540555805362797E-2</v>
      </c>
      <c r="U1561" s="17">
        <v>5.8857943452238597E-2</v>
      </c>
      <c r="V1561" s="17">
        <v>7.8169281951808695E-2</v>
      </c>
      <c r="W1561" s="17">
        <v>4.5671272316927601E-2</v>
      </c>
      <c r="X1561" s="17">
        <v>7.3290810061213504E-2</v>
      </c>
      <c r="Y1561" s="17">
        <v>6.3403948124605203E-2</v>
      </c>
      <c r="Z1561" s="17">
        <v>2.72839875435259E-2</v>
      </c>
      <c r="AA1561" s="17">
        <v>7.1527417670195895E-2</v>
      </c>
      <c r="AB1561" s="17">
        <v>5.0951683042085603E-2</v>
      </c>
      <c r="AC1561" s="17">
        <v>4.0076756011740301E-2</v>
      </c>
      <c r="AD1561" s="17">
        <v>6.2658476365482801E-2</v>
      </c>
      <c r="AE1561" s="17"/>
      <c r="AF1561" s="17">
        <v>5.7959632373576098E-2</v>
      </c>
      <c r="AG1561" s="17">
        <v>6.2241117038572699E-2</v>
      </c>
      <c r="AH1561" s="17"/>
      <c r="AI1561" s="17">
        <v>4.6563296223128499E-2</v>
      </c>
      <c r="AJ1561" s="17">
        <v>6.6755189012644794E-2</v>
      </c>
      <c r="AK1561" s="17"/>
      <c r="AL1561" s="17">
        <v>5.3769898976082003E-2</v>
      </c>
      <c r="AM1561" s="17">
        <v>6.14821877510634E-2</v>
      </c>
      <c r="AN1561" s="17"/>
      <c r="AO1561" s="17">
        <v>3.5700503781260003E-2</v>
      </c>
      <c r="AP1561" s="17">
        <v>6.2152839417894297E-2</v>
      </c>
      <c r="AQ1561" s="17"/>
      <c r="AR1561" s="17">
        <v>5.4749854190921203E-2</v>
      </c>
      <c r="AS1561" s="17">
        <v>5.9829884022395398E-2</v>
      </c>
      <c r="AT1561" s="17">
        <v>7.0936200680421196E-2</v>
      </c>
      <c r="AU1561" s="17">
        <v>5.0932184473008797E-2</v>
      </c>
    </row>
    <row r="1562" spans="2:47" x14ac:dyDescent="0.3">
      <c r="B1562" t="s">
        <v>173</v>
      </c>
      <c r="C1562" s="17">
        <v>0.15619543314300399</v>
      </c>
      <c r="D1562" s="17">
        <v>0.118069521752692</v>
      </c>
      <c r="E1562" s="17">
        <v>0.19394114076105101</v>
      </c>
      <c r="F1562" s="17"/>
      <c r="G1562" s="17">
        <v>0.119590564223717</v>
      </c>
      <c r="H1562" s="17">
        <v>0.10885063482504199</v>
      </c>
      <c r="I1562" s="17">
        <v>0.126723860655334</v>
      </c>
      <c r="J1562" s="17">
        <v>0.16641865122265501</v>
      </c>
      <c r="K1562" s="17">
        <v>0.172269836280487</v>
      </c>
      <c r="L1562" s="17">
        <v>0.22375599177422101</v>
      </c>
      <c r="M1562" s="17"/>
      <c r="N1562" s="17">
        <v>8.59303743267371E-2</v>
      </c>
      <c r="O1562" s="17">
        <v>0.136304320339423</v>
      </c>
      <c r="P1562" s="17">
        <v>0.15778317222586</v>
      </c>
      <c r="Q1562" s="17">
        <v>0.24873471402462</v>
      </c>
      <c r="R1562" s="17"/>
      <c r="S1562" s="17">
        <v>0.10735961808229599</v>
      </c>
      <c r="T1562" s="17">
        <v>0.18118340829105001</v>
      </c>
      <c r="U1562" s="17">
        <v>0.154267540130508</v>
      </c>
      <c r="V1562" s="17">
        <v>0.130424093494175</v>
      </c>
      <c r="W1562" s="17">
        <v>0.13729884361351399</v>
      </c>
      <c r="X1562" s="17">
        <v>0.152673927082463</v>
      </c>
      <c r="Y1562" s="17">
        <v>0.21237210524960001</v>
      </c>
      <c r="Z1562" s="17">
        <v>0.17825067749701201</v>
      </c>
      <c r="AA1562" s="17">
        <v>0.16753208117270699</v>
      </c>
      <c r="AB1562" s="17">
        <v>0.16718912381794501</v>
      </c>
      <c r="AC1562" s="17">
        <v>0.19176855147940899</v>
      </c>
      <c r="AD1562" s="17">
        <v>9.9729799856165299E-2</v>
      </c>
      <c r="AE1562" s="17"/>
      <c r="AF1562" s="17">
        <v>0.163774419349176</v>
      </c>
      <c r="AG1562" s="17">
        <v>0.14545447680722901</v>
      </c>
      <c r="AH1562" s="17"/>
      <c r="AI1562" s="17">
        <v>0.12763012480918801</v>
      </c>
      <c r="AJ1562" s="17">
        <v>0.17045424412768501</v>
      </c>
      <c r="AK1562" s="17"/>
      <c r="AL1562" s="17">
        <v>0.14113476890207699</v>
      </c>
      <c r="AM1562" s="17">
        <v>0.159683050055555</v>
      </c>
      <c r="AN1562" s="17"/>
      <c r="AO1562" s="17">
        <v>0.113154959459981</v>
      </c>
      <c r="AP1562" s="17">
        <v>0.159946926952828</v>
      </c>
      <c r="AQ1562" s="17"/>
      <c r="AR1562" s="17">
        <v>8.6348560136705305E-2</v>
      </c>
      <c r="AS1562" s="17">
        <v>0.126482250280952</v>
      </c>
      <c r="AT1562" s="17">
        <v>0.19579684760989599</v>
      </c>
      <c r="AU1562" s="17">
        <v>0.30038236525869899</v>
      </c>
    </row>
    <row r="1563" spans="2:47" x14ac:dyDescent="0.3">
      <c r="B1563" t="s">
        <v>155</v>
      </c>
      <c r="C1563" s="17">
        <v>1.07682418899011E-2</v>
      </c>
      <c r="D1563" s="17">
        <v>9.2355469161277595E-3</v>
      </c>
      <c r="E1563" s="17">
        <v>1.2302738225376799E-2</v>
      </c>
      <c r="F1563" s="17"/>
      <c r="G1563" s="17">
        <v>1.7065702299969E-2</v>
      </c>
      <c r="H1563" s="17">
        <v>1.18826983771913E-2</v>
      </c>
      <c r="I1563" s="17">
        <v>2.0651941714642599E-2</v>
      </c>
      <c r="J1563" s="17">
        <v>1.25664928958557E-3</v>
      </c>
      <c r="K1563" s="17">
        <v>5.5150797650558303E-3</v>
      </c>
      <c r="L1563" s="17">
        <v>8.8843472108063992E-3</v>
      </c>
      <c r="M1563" s="17"/>
      <c r="N1563" s="17">
        <v>6.1210708008332202E-3</v>
      </c>
      <c r="O1563" s="17">
        <v>1.2554293997840599E-2</v>
      </c>
      <c r="P1563" s="17">
        <v>1.2421292953335E-2</v>
      </c>
      <c r="Q1563" s="17">
        <v>1.26333002277162E-2</v>
      </c>
      <c r="R1563" s="17"/>
      <c r="S1563" s="17">
        <v>1.05476333704269E-2</v>
      </c>
      <c r="T1563" s="17">
        <v>9.6559046572849E-3</v>
      </c>
      <c r="U1563" s="17">
        <v>2.43553943305128E-2</v>
      </c>
      <c r="V1563" s="17">
        <v>5.7141334377228299E-3</v>
      </c>
      <c r="W1563" s="17">
        <v>5.1107802162778399E-3</v>
      </c>
      <c r="X1563" s="17">
        <v>1.9497348098874899E-2</v>
      </c>
      <c r="Y1563" s="17">
        <v>4.8669317584904203E-3</v>
      </c>
      <c r="Z1563" s="17">
        <v>5.2011500021641299E-3</v>
      </c>
      <c r="AA1563" s="17">
        <v>4.9015661674108001E-3</v>
      </c>
      <c r="AB1563" s="17">
        <v>7.0874411601929898E-3</v>
      </c>
      <c r="AC1563" s="17">
        <v>3.37049834465857E-2</v>
      </c>
      <c r="AD1563" s="17">
        <v>0</v>
      </c>
      <c r="AE1563" s="17"/>
      <c r="AF1563" s="17">
        <v>8.1296636753621105E-3</v>
      </c>
      <c r="AG1563" s="17">
        <v>1.2726900739958099E-2</v>
      </c>
      <c r="AH1563" s="17"/>
      <c r="AI1563" s="17">
        <v>3.5568537105423602E-3</v>
      </c>
      <c r="AJ1563" s="17">
        <v>1.43679167047153E-2</v>
      </c>
      <c r="AK1563" s="17"/>
      <c r="AL1563" s="17">
        <v>3.04708870478373E-3</v>
      </c>
      <c r="AM1563" s="17">
        <v>1.2556239019512199E-2</v>
      </c>
      <c r="AN1563" s="17"/>
      <c r="AO1563" s="17">
        <v>2.59013862272196E-3</v>
      </c>
      <c r="AP1563" s="17">
        <v>1.1481061734981601E-2</v>
      </c>
      <c r="AQ1563" s="17"/>
      <c r="AR1563" s="17">
        <v>7.4272978888411502E-3</v>
      </c>
      <c r="AS1563" s="17">
        <v>6.7752886862085197E-3</v>
      </c>
      <c r="AT1563" s="17">
        <v>2.0815303122765E-2</v>
      </c>
      <c r="AU1563" s="17">
        <v>5.1061731196440597E-3</v>
      </c>
    </row>
    <row r="1564" spans="2:47" x14ac:dyDescent="0.3">
      <c r="C1564" s="17"/>
      <c r="D1564" s="17"/>
      <c r="E1564" s="17"/>
      <c r="F1564" s="17"/>
      <c r="G1564" s="17"/>
      <c r="H1564" s="17"/>
      <c r="I1564" s="17"/>
      <c r="J1564" s="17"/>
      <c r="K1564" s="17"/>
      <c r="L1564" s="17"/>
      <c r="M1564" s="17"/>
      <c r="N1564" s="17"/>
      <c r="O1564" s="17"/>
      <c r="P1564" s="17"/>
      <c r="Q1564" s="17"/>
      <c r="R1564" s="17"/>
      <c r="S1564" s="17"/>
      <c r="T1564" s="17"/>
      <c r="U1564" s="17"/>
      <c r="V1564" s="17"/>
      <c r="W1564" s="17"/>
      <c r="X1564" s="17"/>
      <c r="Y1564" s="17"/>
      <c r="Z1564" s="17"/>
      <c r="AA1564" s="17"/>
      <c r="AB1564" s="17"/>
      <c r="AC1564" s="17"/>
      <c r="AD1564" s="17"/>
      <c r="AE1564" s="17"/>
      <c r="AF1564" s="17"/>
      <c r="AG1564" s="17"/>
      <c r="AH1564" s="17"/>
      <c r="AI1564" s="17"/>
      <c r="AJ1564" s="17"/>
      <c r="AK1564" s="17"/>
      <c r="AL1564" s="17"/>
      <c r="AM1564" s="17"/>
      <c r="AN1564" s="17"/>
      <c r="AO1564" s="17"/>
      <c r="AP1564" s="17"/>
      <c r="AQ1564" s="17"/>
      <c r="AR1564" s="17"/>
      <c r="AS1564" s="17"/>
      <c r="AT1564" s="17"/>
      <c r="AU1564" s="17"/>
    </row>
    <row r="1565" spans="2:47" x14ac:dyDescent="0.3">
      <c r="B1565" s="6" t="s">
        <v>571</v>
      </c>
      <c r="C1565" s="17"/>
      <c r="D1565" s="17"/>
      <c r="E1565" s="17"/>
      <c r="F1565" s="17"/>
      <c r="G1565" s="17"/>
      <c r="H1565" s="17"/>
      <c r="I1565" s="17"/>
      <c r="J1565" s="17"/>
      <c r="K1565" s="17"/>
      <c r="L1565" s="17"/>
      <c r="M1565" s="17"/>
      <c r="N1565" s="17"/>
      <c r="O1565" s="17"/>
      <c r="P1565" s="17"/>
      <c r="Q1565" s="17"/>
      <c r="R1565" s="17"/>
      <c r="S1565" s="17"/>
      <c r="T1565" s="17"/>
      <c r="U1565" s="17"/>
      <c r="V1565" s="17"/>
      <c r="W1565" s="17"/>
      <c r="X1565" s="17"/>
      <c r="Y1565" s="17"/>
      <c r="Z1565" s="17"/>
      <c r="AA1565" s="17"/>
      <c r="AB1565" s="17"/>
      <c r="AC1565" s="17"/>
      <c r="AD1565" s="17"/>
      <c r="AE1565" s="17"/>
      <c r="AF1565" s="17"/>
      <c r="AG1565" s="17"/>
      <c r="AH1565" s="17"/>
      <c r="AI1565" s="17"/>
      <c r="AJ1565" s="17"/>
      <c r="AK1565" s="17"/>
      <c r="AL1565" s="17"/>
      <c r="AM1565" s="17"/>
      <c r="AN1565" s="17"/>
      <c r="AO1565" s="17"/>
      <c r="AP1565" s="17"/>
      <c r="AQ1565" s="17"/>
      <c r="AR1565" s="17"/>
      <c r="AS1565" s="17"/>
      <c r="AT1565" s="17"/>
      <c r="AU1565" s="17"/>
    </row>
    <row r="1566" spans="2:47" x14ac:dyDescent="0.3">
      <c r="B1566" s="24" t="s">
        <v>71</v>
      </c>
      <c r="C1566" s="17"/>
      <c r="D1566" s="17"/>
      <c r="E1566" s="17"/>
      <c r="F1566" s="17"/>
      <c r="G1566" s="17"/>
      <c r="H1566" s="17"/>
      <c r="I1566" s="17"/>
      <c r="J1566" s="17"/>
      <c r="K1566" s="17"/>
      <c r="L1566" s="17"/>
      <c r="M1566" s="17"/>
      <c r="N1566" s="17"/>
      <c r="O1566" s="17"/>
      <c r="P1566" s="17"/>
      <c r="Q1566" s="17"/>
      <c r="R1566" s="17"/>
      <c r="S1566" s="17"/>
      <c r="T1566" s="17"/>
      <c r="U1566" s="17"/>
      <c r="V1566" s="17"/>
      <c r="W1566" s="17"/>
      <c r="X1566" s="17"/>
      <c r="Y1566" s="17"/>
      <c r="Z1566" s="17"/>
      <c r="AA1566" s="17"/>
      <c r="AB1566" s="17"/>
      <c r="AC1566" s="17"/>
      <c r="AD1566" s="17"/>
      <c r="AE1566" s="17"/>
      <c r="AF1566" s="17"/>
      <c r="AG1566" s="17"/>
      <c r="AH1566" s="17"/>
      <c r="AI1566" s="17"/>
      <c r="AJ1566" s="17"/>
      <c r="AK1566" s="17"/>
      <c r="AL1566" s="17"/>
      <c r="AM1566" s="17"/>
      <c r="AN1566" s="17"/>
      <c r="AO1566" s="17"/>
      <c r="AP1566" s="17"/>
      <c r="AQ1566" s="17"/>
      <c r="AR1566" s="17"/>
      <c r="AS1566" s="17"/>
      <c r="AT1566" s="17"/>
      <c r="AU1566" s="17"/>
    </row>
    <row r="1567" spans="2:47" x14ac:dyDescent="0.3">
      <c r="B1567" t="s">
        <v>164</v>
      </c>
      <c r="C1567" s="17">
        <v>0.29306578944286299</v>
      </c>
      <c r="D1567" s="17">
        <v>0.30508870886120698</v>
      </c>
      <c r="E1567" s="17">
        <v>0.280505911266972</v>
      </c>
      <c r="F1567" s="17"/>
      <c r="G1567" s="17">
        <v>0.38342128548392201</v>
      </c>
      <c r="H1567" s="17">
        <v>0.45342255895931999</v>
      </c>
      <c r="I1567" s="17">
        <v>0.38143680788147799</v>
      </c>
      <c r="J1567" s="17">
        <v>0.25660330212913801</v>
      </c>
      <c r="K1567" s="17">
        <v>0.218670159176961</v>
      </c>
      <c r="L1567" s="17">
        <v>0.11062615006960699</v>
      </c>
      <c r="M1567" s="17"/>
      <c r="N1567" s="17">
        <v>0.32069117356863402</v>
      </c>
      <c r="O1567" s="17">
        <v>0.27045128583224998</v>
      </c>
      <c r="P1567" s="17">
        <v>0.307792725845838</v>
      </c>
      <c r="Q1567" s="17">
        <v>0.27694936127964798</v>
      </c>
      <c r="R1567" s="17"/>
      <c r="S1567" s="17">
        <v>0.34509383189084902</v>
      </c>
      <c r="T1567" s="17">
        <v>0.26300635454140803</v>
      </c>
      <c r="U1567" s="17">
        <v>0.24891865343105499</v>
      </c>
      <c r="V1567" s="17">
        <v>0.29059508312524401</v>
      </c>
      <c r="W1567" s="17">
        <v>0.31111625459521502</v>
      </c>
      <c r="X1567" s="17">
        <v>0.31684591562664599</v>
      </c>
      <c r="Y1567" s="17">
        <v>0.26431153619549402</v>
      </c>
      <c r="Z1567" s="17">
        <v>0.319176052040539</v>
      </c>
      <c r="AA1567" s="17">
        <v>0.29537475616962799</v>
      </c>
      <c r="AB1567" s="17">
        <v>0.29232661497616702</v>
      </c>
      <c r="AC1567" s="17">
        <v>0.26688072286500197</v>
      </c>
      <c r="AD1567" s="17">
        <v>0.27198199685278501</v>
      </c>
      <c r="AE1567" s="17"/>
      <c r="AF1567" s="17">
        <v>0.30053328002810697</v>
      </c>
      <c r="AG1567" s="17">
        <v>0.283572891414202</v>
      </c>
      <c r="AH1567" s="17"/>
      <c r="AI1567" s="17">
        <v>0.35390915884058</v>
      </c>
      <c r="AJ1567" s="17">
        <v>0.26269489010668601</v>
      </c>
      <c r="AK1567" s="17"/>
      <c r="AL1567" s="17">
        <v>0.33590964533536</v>
      </c>
      <c r="AM1567" s="17">
        <v>0.28314438398429598</v>
      </c>
      <c r="AN1567" s="17"/>
      <c r="AO1567" s="17">
        <v>0.38610696078739798</v>
      </c>
      <c r="AP1567" s="17">
        <v>0.28495613477390302</v>
      </c>
      <c r="AQ1567" s="17"/>
      <c r="AR1567" s="17">
        <v>0.44153826923578299</v>
      </c>
      <c r="AS1567" s="17">
        <v>0.19211548396633699</v>
      </c>
      <c r="AT1567" s="17">
        <v>0.27466605712001002</v>
      </c>
      <c r="AU1567" s="17">
        <v>0.13219900897987899</v>
      </c>
    </row>
    <row r="1568" spans="2:47" x14ac:dyDescent="0.3">
      <c r="B1568" t="s">
        <v>165</v>
      </c>
      <c r="C1568" s="17">
        <v>0.12614127064581099</v>
      </c>
      <c r="D1568" s="17">
        <v>0.124620299815292</v>
      </c>
      <c r="E1568" s="17">
        <v>0.12774196216337699</v>
      </c>
      <c r="F1568" s="17"/>
      <c r="G1568" s="17">
        <v>0.160997512039846</v>
      </c>
      <c r="H1568" s="17">
        <v>0.124885373263939</v>
      </c>
      <c r="I1568" s="17">
        <v>0.125504688453598</v>
      </c>
      <c r="J1568" s="17">
        <v>0.15318103649399401</v>
      </c>
      <c r="K1568" s="17">
        <v>0.107249513894715</v>
      </c>
      <c r="L1568" s="17">
        <v>9.5354510479672305E-2</v>
      </c>
      <c r="M1568" s="17"/>
      <c r="N1568" s="17">
        <v>0.125228193209382</v>
      </c>
      <c r="O1568" s="17">
        <v>0.13230331616735899</v>
      </c>
      <c r="P1568" s="17">
        <v>0.116526616639281</v>
      </c>
      <c r="Q1568" s="17">
        <v>0.13022899251126499</v>
      </c>
      <c r="R1568" s="17"/>
      <c r="S1568" s="17">
        <v>0.168907470923853</v>
      </c>
      <c r="T1568" s="17">
        <v>0.124489217320922</v>
      </c>
      <c r="U1568" s="17">
        <v>0.119150203324366</v>
      </c>
      <c r="V1568" s="17">
        <v>0.14403054509832</v>
      </c>
      <c r="W1568" s="17">
        <v>0.102826624825983</v>
      </c>
      <c r="X1568" s="17">
        <v>0.130917343477534</v>
      </c>
      <c r="Y1568" s="17">
        <v>0.13106460077093099</v>
      </c>
      <c r="Z1568" s="17">
        <v>0.131841443972743</v>
      </c>
      <c r="AA1568" s="17">
        <v>0.12865602547712701</v>
      </c>
      <c r="AB1568" s="17">
        <v>7.0061762973329597E-2</v>
      </c>
      <c r="AC1568" s="17">
        <v>9.6195291368390098E-2</v>
      </c>
      <c r="AD1568" s="17">
        <v>0.126978082682774</v>
      </c>
      <c r="AE1568" s="17"/>
      <c r="AF1568" s="17">
        <v>0.121450181156642</v>
      </c>
      <c r="AG1568" s="17">
        <v>0.132912978800316</v>
      </c>
      <c r="AH1568" s="17"/>
      <c r="AI1568" s="17">
        <v>0.116000938770357</v>
      </c>
      <c r="AJ1568" s="17">
        <v>0.131202972548145</v>
      </c>
      <c r="AK1568" s="17"/>
      <c r="AL1568" s="17">
        <v>0.13762771569768201</v>
      </c>
      <c r="AM1568" s="17">
        <v>0.123481340154888</v>
      </c>
      <c r="AN1568" s="17"/>
      <c r="AO1568" s="17">
        <v>9.6865767359816099E-2</v>
      </c>
      <c r="AP1568" s="17">
        <v>0.128692982092244</v>
      </c>
      <c r="AQ1568" s="17"/>
      <c r="AR1568" s="17">
        <v>0.14637366681744499</v>
      </c>
      <c r="AS1568" s="17">
        <v>0.12514348791961699</v>
      </c>
      <c r="AT1568" s="17">
        <v>0.116202600530286</v>
      </c>
      <c r="AU1568" s="17">
        <v>9.77267589444301E-2</v>
      </c>
    </row>
    <row r="1569" spans="2:47" x14ac:dyDescent="0.3">
      <c r="B1569" t="s">
        <v>166</v>
      </c>
      <c r="C1569" s="17">
        <v>0.12425818540444</v>
      </c>
      <c r="D1569" s="17">
        <v>0.124329924091552</v>
      </c>
      <c r="E1569" s="17">
        <v>0.124030559103954</v>
      </c>
      <c r="F1569" s="17"/>
      <c r="G1569" s="17">
        <v>0.20602662880087799</v>
      </c>
      <c r="H1569" s="17">
        <v>0.14170178827848101</v>
      </c>
      <c r="I1569" s="17">
        <v>0.174287417342984</v>
      </c>
      <c r="J1569" s="17">
        <v>0.120198752116032</v>
      </c>
      <c r="K1569" s="17">
        <v>7.9561840585469196E-2</v>
      </c>
      <c r="L1569" s="17">
        <v>4.85368359438762E-2</v>
      </c>
      <c r="M1569" s="17"/>
      <c r="N1569" s="17">
        <v>0.11621806796088301</v>
      </c>
      <c r="O1569" s="17">
        <v>0.121859464516753</v>
      </c>
      <c r="P1569" s="17">
        <v>0.14400928793842599</v>
      </c>
      <c r="Q1569" s="17">
        <v>0.115759982399478</v>
      </c>
      <c r="R1569" s="17"/>
      <c r="S1569" s="17">
        <v>0.136087977634131</v>
      </c>
      <c r="T1569" s="17">
        <v>0.12474937687484899</v>
      </c>
      <c r="U1569" s="17">
        <v>8.84003666610544E-2</v>
      </c>
      <c r="V1569" s="17">
        <v>0.109176024567627</v>
      </c>
      <c r="W1569" s="17">
        <v>0.139311896387566</v>
      </c>
      <c r="X1569" s="17">
        <v>0.14218572540382801</v>
      </c>
      <c r="Y1569" s="17">
        <v>0.13699961697084501</v>
      </c>
      <c r="Z1569" s="17">
        <v>0.119126245934358</v>
      </c>
      <c r="AA1569" s="17">
        <v>0.118892501380293</v>
      </c>
      <c r="AB1569" s="17">
        <v>0.12799300748590201</v>
      </c>
      <c r="AC1569" s="17">
        <v>0.100837784223038</v>
      </c>
      <c r="AD1569" s="17">
        <v>0.139301225559845</v>
      </c>
      <c r="AE1569" s="17"/>
      <c r="AF1569" s="17">
        <v>0.11639587691973299</v>
      </c>
      <c r="AG1569" s="17">
        <v>0.13528060375154</v>
      </c>
      <c r="AH1569" s="17"/>
      <c r="AI1569" s="17">
        <v>0.13834942007909601</v>
      </c>
      <c r="AJ1569" s="17">
        <v>0.11722432988225601</v>
      </c>
      <c r="AK1569" s="17"/>
      <c r="AL1569" s="17">
        <v>0.124899862854973</v>
      </c>
      <c r="AM1569" s="17">
        <v>0.124109591352207</v>
      </c>
      <c r="AN1569" s="17"/>
      <c r="AO1569" s="17">
        <v>0.10248078702852</v>
      </c>
      <c r="AP1569" s="17">
        <v>0.126156347023269</v>
      </c>
      <c r="AQ1569" s="17"/>
      <c r="AR1569" s="17">
        <v>0.139260641268945</v>
      </c>
      <c r="AS1569" s="17">
        <v>0.112101922173553</v>
      </c>
      <c r="AT1569" s="17">
        <v>0.142815102779175</v>
      </c>
      <c r="AU1569" s="17">
        <v>6.8828917665777006E-2</v>
      </c>
    </row>
    <row r="1570" spans="2:47" x14ac:dyDescent="0.3">
      <c r="B1570" t="s">
        <v>167</v>
      </c>
      <c r="C1570" s="17">
        <v>5.1612539574956699E-2</v>
      </c>
      <c r="D1570" s="17">
        <v>4.7841972614326198E-2</v>
      </c>
      <c r="E1570" s="17">
        <v>5.5483154401396402E-2</v>
      </c>
      <c r="F1570" s="17"/>
      <c r="G1570" s="17">
        <v>7.8898000377216199E-2</v>
      </c>
      <c r="H1570" s="17">
        <v>7.0421907131466593E-2</v>
      </c>
      <c r="I1570" s="17">
        <v>5.5028508342091997E-2</v>
      </c>
      <c r="J1570" s="17">
        <v>6.2802187041857097E-2</v>
      </c>
      <c r="K1570" s="17">
        <v>3.0305426149747901E-2</v>
      </c>
      <c r="L1570" s="17">
        <v>2.0711244665921599E-2</v>
      </c>
      <c r="M1570" s="17"/>
      <c r="N1570" s="17">
        <v>4.3255553695249999E-2</v>
      </c>
      <c r="O1570" s="17">
        <v>5.6914787024221702E-2</v>
      </c>
      <c r="P1570" s="17">
        <v>6.3366303449256797E-2</v>
      </c>
      <c r="Q1570" s="17">
        <v>4.5538655309194397E-2</v>
      </c>
      <c r="R1570" s="17"/>
      <c r="S1570" s="17">
        <v>7.4397992278133498E-2</v>
      </c>
      <c r="T1570" s="17">
        <v>4.6923347159501097E-2</v>
      </c>
      <c r="U1570" s="17">
        <v>5.6071567273863601E-2</v>
      </c>
      <c r="V1570" s="17">
        <v>5.3982164714762998E-2</v>
      </c>
      <c r="W1570" s="17">
        <v>4.4825109283460403E-2</v>
      </c>
      <c r="X1570" s="17">
        <v>3.6676642535038897E-2</v>
      </c>
      <c r="Y1570" s="17">
        <v>4.2754570155210302E-2</v>
      </c>
      <c r="Z1570" s="17">
        <v>7.0186062143680297E-2</v>
      </c>
      <c r="AA1570" s="17">
        <v>5.3944131657396199E-2</v>
      </c>
      <c r="AB1570" s="17">
        <v>5.1491688138224502E-2</v>
      </c>
      <c r="AC1570" s="17">
        <v>2.8825828541046501E-2</v>
      </c>
      <c r="AD1570" s="17">
        <v>3.6017568801569297E-2</v>
      </c>
      <c r="AE1570" s="17"/>
      <c r="AF1570" s="17">
        <v>4.4020342011800398E-2</v>
      </c>
      <c r="AG1570" s="17">
        <v>6.2120990323609002E-2</v>
      </c>
      <c r="AH1570" s="17"/>
      <c r="AI1570" s="17">
        <v>4.2214072814532301E-2</v>
      </c>
      <c r="AJ1570" s="17">
        <v>5.6303928147298898E-2</v>
      </c>
      <c r="AK1570" s="17"/>
      <c r="AL1570" s="17">
        <v>3.5415727503649297E-2</v>
      </c>
      <c r="AM1570" s="17">
        <v>5.5363255665937403E-2</v>
      </c>
      <c r="AN1570" s="17"/>
      <c r="AO1570" s="17">
        <v>2.8625046989603099E-2</v>
      </c>
      <c r="AP1570" s="17">
        <v>5.3616175426467599E-2</v>
      </c>
      <c r="AQ1570" s="17"/>
      <c r="AR1570" s="17">
        <v>5.5092321439837402E-2</v>
      </c>
      <c r="AS1570" s="17">
        <v>3.4824749024072003E-2</v>
      </c>
      <c r="AT1570" s="17">
        <v>5.7378097743821597E-2</v>
      </c>
      <c r="AU1570" s="17">
        <v>5.9772768593437602E-2</v>
      </c>
    </row>
    <row r="1571" spans="2:47" x14ac:dyDescent="0.3">
      <c r="B1571" t="s">
        <v>168</v>
      </c>
      <c r="C1571" s="17">
        <v>4.1391729235702397E-2</v>
      </c>
      <c r="D1571" s="17">
        <v>3.9945065727666103E-2</v>
      </c>
      <c r="E1571" s="17">
        <v>4.2958950383818501E-2</v>
      </c>
      <c r="F1571" s="17"/>
      <c r="G1571" s="17">
        <v>4.7925514294770599E-2</v>
      </c>
      <c r="H1571" s="17">
        <v>5.78747748431203E-2</v>
      </c>
      <c r="I1571" s="17">
        <v>3.7303203262159301E-2</v>
      </c>
      <c r="J1571" s="17">
        <v>4.5702880637660502E-2</v>
      </c>
      <c r="K1571" s="17">
        <v>3.5001323859749703E-2</v>
      </c>
      <c r="L1571" s="17">
        <v>2.7798113838717501E-2</v>
      </c>
      <c r="M1571" s="17"/>
      <c r="N1571" s="17">
        <v>3.86806297794446E-2</v>
      </c>
      <c r="O1571" s="17">
        <v>3.6557992926952998E-2</v>
      </c>
      <c r="P1571" s="17">
        <v>3.9915374594065203E-2</v>
      </c>
      <c r="Q1571" s="17">
        <v>5.0351814712521502E-2</v>
      </c>
      <c r="R1571" s="17"/>
      <c r="S1571" s="17">
        <v>3.7057922755771799E-2</v>
      </c>
      <c r="T1571" s="17">
        <v>2.9332683794342899E-2</v>
      </c>
      <c r="U1571" s="17">
        <v>4.6455349054851103E-2</v>
      </c>
      <c r="V1571" s="17">
        <v>2.87308043822707E-2</v>
      </c>
      <c r="W1571" s="17">
        <v>4.6015156203574402E-2</v>
      </c>
      <c r="X1571" s="17">
        <v>5.1477266473941498E-2</v>
      </c>
      <c r="Y1571" s="17">
        <v>5.0998464005240197E-2</v>
      </c>
      <c r="Z1571" s="17">
        <v>4.8184688876673203E-2</v>
      </c>
      <c r="AA1571" s="17">
        <v>3.1997409344183499E-2</v>
      </c>
      <c r="AB1571" s="17">
        <v>4.4025083331451102E-2</v>
      </c>
      <c r="AC1571" s="17">
        <v>5.5430523525970103E-2</v>
      </c>
      <c r="AD1571" s="17">
        <v>6.5710393717398299E-2</v>
      </c>
      <c r="AE1571" s="17"/>
      <c r="AF1571" s="17">
        <v>3.7266098809846999E-2</v>
      </c>
      <c r="AG1571" s="17">
        <v>4.7210246603477002E-2</v>
      </c>
      <c r="AH1571" s="17"/>
      <c r="AI1571" s="17">
        <v>3.3930826288022402E-2</v>
      </c>
      <c r="AJ1571" s="17">
        <v>4.5115953167151397E-2</v>
      </c>
      <c r="AK1571" s="17"/>
      <c r="AL1571" s="17">
        <v>4.3881392830470302E-2</v>
      </c>
      <c r="AM1571" s="17">
        <v>4.0815194713667201E-2</v>
      </c>
      <c r="AN1571" s="17"/>
      <c r="AO1571" s="17">
        <v>4.55897957099052E-2</v>
      </c>
      <c r="AP1571" s="17">
        <v>4.1025817361516601E-2</v>
      </c>
      <c r="AQ1571" s="17"/>
      <c r="AR1571" s="17">
        <v>3.7933550770519103E-2</v>
      </c>
      <c r="AS1571" s="17">
        <v>3.55759825320743E-2</v>
      </c>
      <c r="AT1571" s="17">
        <v>4.85242170860836E-2</v>
      </c>
      <c r="AU1571" s="17">
        <v>4.5237698445579302E-2</v>
      </c>
    </row>
    <row r="1572" spans="2:47" x14ac:dyDescent="0.3">
      <c r="B1572" t="s">
        <v>169</v>
      </c>
      <c r="C1572" s="17">
        <v>2.0040636382577699E-2</v>
      </c>
      <c r="D1572" s="17">
        <v>2.1848318333245201E-2</v>
      </c>
      <c r="E1572" s="17">
        <v>1.8355445688563898E-2</v>
      </c>
      <c r="F1572" s="17"/>
      <c r="G1572" s="17">
        <v>3.4145246615562397E-2</v>
      </c>
      <c r="H1572" s="17">
        <v>3.0186273415433201E-2</v>
      </c>
      <c r="I1572" s="17">
        <v>2.43176582897871E-2</v>
      </c>
      <c r="J1572" s="17">
        <v>8.2365020849228202E-3</v>
      </c>
      <c r="K1572" s="17">
        <v>1.30507036840826E-2</v>
      </c>
      <c r="L1572" s="17">
        <v>1.3239475081629299E-2</v>
      </c>
      <c r="M1572" s="17"/>
      <c r="N1572" s="17">
        <v>1.5723543988861399E-2</v>
      </c>
      <c r="O1572" s="17">
        <v>1.7516312899835899E-2</v>
      </c>
      <c r="P1572" s="17">
        <v>1.81484428980647E-2</v>
      </c>
      <c r="Q1572" s="17">
        <v>2.9281872472936399E-2</v>
      </c>
      <c r="R1572" s="17"/>
      <c r="S1572" s="17">
        <v>2.1977715190000899E-2</v>
      </c>
      <c r="T1572" s="17">
        <v>1.30747030156994E-2</v>
      </c>
      <c r="U1572" s="17">
        <v>2.3784254145651999E-2</v>
      </c>
      <c r="V1572" s="17">
        <v>2.3708986112111599E-2</v>
      </c>
      <c r="W1572" s="17">
        <v>2.3237456754538199E-2</v>
      </c>
      <c r="X1572" s="17">
        <v>1.8672580481647799E-2</v>
      </c>
      <c r="Y1572" s="17">
        <v>2.3690242110511801E-2</v>
      </c>
      <c r="Z1572" s="17">
        <v>2.7269193470972598E-2</v>
      </c>
      <c r="AA1572" s="17">
        <v>2.81504515898524E-2</v>
      </c>
      <c r="AB1572" s="17">
        <v>1.2239230371503E-2</v>
      </c>
      <c r="AC1572" s="17">
        <v>1.0604944512999301E-2</v>
      </c>
      <c r="AD1572" s="17">
        <v>6.9384703801023103E-3</v>
      </c>
      <c r="AE1572" s="17"/>
      <c r="AF1572" s="17">
        <v>1.5769990745147702E-2</v>
      </c>
      <c r="AG1572" s="17">
        <v>2.58787969298277E-2</v>
      </c>
      <c r="AH1572" s="17"/>
      <c r="AI1572" s="17">
        <v>1.8650859429801998E-2</v>
      </c>
      <c r="AJ1572" s="17">
        <v>2.0734364825796998E-2</v>
      </c>
      <c r="AK1572" s="17"/>
      <c r="AL1572" s="17">
        <v>1.77697705334149E-2</v>
      </c>
      <c r="AM1572" s="17">
        <v>2.0566503636171601E-2</v>
      </c>
      <c r="AN1572" s="17"/>
      <c r="AO1572" s="17">
        <v>1.5912138541355599E-2</v>
      </c>
      <c r="AP1572" s="17">
        <v>2.04004845155067E-2</v>
      </c>
      <c r="AQ1572" s="17"/>
      <c r="AR1572" s="17">
        <v>1.6724538245830301E-2</v>
      </c>
      <c r="AS1572" s="17">
        <v>2.0357959362610499E-2</v>
      </c>
      <c r="AT1572" s="17">
        <v>2.33813796281057E-2</v>
      </c>
      <c r="AU1572" s="17">
        <v>2.0865817590362001E-2</v>
      </c>
    </row>
    <row r="1573" spans="2:47" x14ac:dyDescent="0.3">
      <c r="B1573" t="s">
        <v>170</v>
      </c>
      <c r="C1573" s="17">
        <v>1.7041197745877201E-2</v>
      </c>
      <c r="D1573" s="17">
        <v>1.67433468151785E-2</v>
      </c>
      <c r="E1573" s="17">
        <v>1.7396294951357801E-2</v>
      </c>
      <c r="F1573" s="17"/>
      <c r="G1573" s="17">
        <v>2.4957428332820799E-2</v>
      </c>
      <c r="H1573" s="17">
        <v>2.3327465796067801E-2</v>
      </c>
      <c r="I1573" s="17">
        <v>1.7404330669973701E-2</v>
      </c>
      <c r="J1573" s="17">
        <v>1.5497054465817299E-2</v>
      </c>
      <c r="K1573" s="17">
        <v>1.5484565892274701E-2</v>
      </c>
      <c r="L1573" s="17">
        <v>8.6998422984712505E-3</v>
      </c>
      <c r="M1573" s="17"/>
      <c r="N1573" s="17">
        <v>1.23777676808295E-2</v>
      </c>
      <c r="O1573" s="17">
        <v>1.4173373509473E-2</v>
      </c>
      <c r="P1573" s="17">
        <v>2.5379782877523498E-2</v>
      </c>
      <c r="Q1573" s="17">
        <v>1.7973815368130201E-2</v>
      </c>
      <c r="R1573" s="17"/>
      <c r="S1573" s="17">
        <v>1.57988328633661E-2</v>
      </c>
      <c r="T1573" s="17">
        <v>2.1784662544296299E-2</v>
      </c>
      <c r="U1573" s="17">
        <v>1.47315830964214E-2</v>
      </c>
      <c r="V1573" s="17">
        <v>1.51687929082353E-2</v>
      </c>
      <c r="W1573" s="17">
        <v>1.1767505879242E-2</v>
      </c>
      <c r="X1573" s="17">
        <v>1.1095703681378801E-2</v>
      </c>
      <c r="Y1573" s="17">
        <v>1.65927663570015E-2</v>
      </c>
      <c r="Z1573" s="17">
        <v>4.3388872177011302E-3</v>
      </c>
      <c r="AA1573" s="17">
        <v>2.10619256901661E-2</v>
      </c>
      <c r="AB1573" s="17">
        <v>1.7411464575791302E-2</v>
      </c>
      <c r="AC1573" s="17">
        <v>3.4279386425639498E-2</v>
      </c>
      <c r="AD1573" s="17">
        <v>1.76907318029462E-2</v>
      </c>
      <c r="AE1573" s="17"/>
      <c r="AF1573" s="17">
        <v>1.1631020054476899E-2</v>
      </c>
      <c r="AG1573" s="17">
        <v>2.3129601156178198E-2</v>
      </c>
      <c r="AH1573" s="17"/>
      <c r="AI1573" s="17">
        <v>1.5790529269730499E-2</v>
      </c>
      <c r="AJ1573" s="17">
        <v>1.7665488063260699E-2</v>
      </c>
      <c r="AK1573" s="17"/>
      <c r="AL1573" s="17">
        <v>1.3861998296307999E-2</v>
      </c>
      <c r="AM1573" s="17">
        <v>1.7777408950862501E-2</v>
      </c>
      <c r="AN1573" s="17"/>
      <c r="AO1573" s="17">
        <v>2.2435271247716899E-2</v>
      </c>
      <c r="AP1573" s="17">
        <v>1.6571039505963E-2</v>
      </c>
      <c r="AQ1573" s="17"/>
      <c r="AR1573" s="17">
        <v>7.4396888441997204E-3</v>
      </c>
      <c r="AS1573" s="17">
        <v>1.5058945378303899E-2</v>
      </c>
      <c r="AT1573" s="17">
        <v>2.0503353900643E-2</v>
      </c>
      <c r="AU1573" s="17">
        <v>3.7369827822912503E-2</v>
      </c>
    </row>
    <row r="1574" spans="2:47" x14ac:dyDescent="0.3">
      <c r="B1574" t="s">
        <v>171</v>
      </c>
      <c r="C1574" s="17">
        <v>6.0081591959965496E-3</v>
      </c>
      <c r="D1574" s="17">
        <v>6.95771712385518E-3</v>
      </c>
      <c r="E1574" s="17">
        <v>5.1057448848683597E-3</v>
      </c>
      <c r="F1574" s="17"/>
      <c r="G1574" s="17">
        <v>1.5417727066966201E-2</v>
      </c>
      <c r="H1574" s="17">
        <v>7.6648793478172796E-3</v>
      </c>
      <c r="I1574" s="17">
        <v>3.4468610872953999E-3</v>
      </c>
      <c r="J1574" s="17">
        <v>3.82900865329918E-3</v>
      </c>
      <c r="K1574" s="17">
        <v>4.0087359717301202E-3</v>
      </c>
      <c r="L1574" s="17">
        <v>3.6245288873256402E-3</v>
      </c>
      <c r="M1574" s="17"/>
      <c r="N1574" s="17">
        <v>6.2312386970314899E-3</v>
      </c>
      <c r="O1574" s="17">
        <v>3.4333282266126599E-3</v>
      </c>
      <c r="P1574" s="17">
        <v>6.0355787862558996E-3</v>
      </c>
      <c r="Q1574" s="17">
        <v>8.5068176260950593E-3</v>
      </c>
      <c r="R1574" s="17"/>
      <c r="S1574" s="17">
        <v>5.8538434375075702E-3</v>
      </c>
      <c r="T1574" s="17">
        <v>9.6742333610128992E-3</v>
      </c>
      <c r="U1574" s="17">
        <v>0</v>
      </c>
      <c r="V1574" s="17">
        <v>5.8516640607563898E-3</v>
      </c>
      <c r="W1574" s="17">
        <v>2.64186567773526E-3</v>
      </c>
      <c r="X1574" s="17">
        <v>7.9431415086982302E-3</v>
      </c>
      <c r="Y1574" s="17">
        <v>4.7446090913757996E-3</v>
      </c>
      <c r="Z1574" s="17">
        <v>0</v>
      </c>
      <c r="AA1574" s="17">
        <v>4.2647119005378197E-3</v>
      </c>
      <c r="AB1574" s="17">
        <v>1.41458072850239E-2</v>
      </c>
      <c r="AC1574" s="17">
        <v>7.6614378882855797E-3</v>
      </c>
      <c r="AD1574" s="17">
        <v>0</v>
      </c>
      <c r="AE1574" s="17"/>
      <c r="AF1574" s="17">
        <v>4.5301332294864303E-3</v>
      </c>
      <c r="AG1574" s="17">
        <v>8.0211653800345804E-3</v>
      </c>
      <c r="AH1574" s="17"/>
      <c r="AI1574" s="17">
        <v>3.2644376757930702E-3</v>
      </c>
      <c r="AJ1574" s="17">
        <v>7.3777297987009998E-3</v>
      </c>
      <c r="AK1574" s="17"/>
      <c r="AL1574" s="17">
        <v>3.2524375396689302E-3</v>
      </c>
      <c r="AM1574" s="17">
        <v>6.6463051171289202E-3</v>
      </c>
      <c r="AN1574" s="17"/>
      <c r="AO1574" s="17">
        <v>3.1584574356468302E-3</v>
      </c>
      <c r="AP1574" s="17">
        <v>6.2565449036569203E-3</v>
      </c>
      <c r="AQ1574" s="17"/>
      <c r="AR1574" s="17">
        <v>4.2166825371650696E-3</v>
      </c>
      <c r="AS1574" s="17">
        <v>2.98430146839818E-3</v>
      </c>
      <c r="AT1574" s="17">
        <v>6.8646095421225403E-3</v>
      </c>
      <c r="AU1574" s="17">
        <v>1.3934423489829701E-2</v>
      </c>
    </row>
    <row r="1575" spans="2:47" x14ac:dyDescent="0.3">
      <c r="B1575" t="s">
        <v>172</v>
      </c>
      <c r="C1575" s="17">
        <v>4.1767649837487097E-2</v>
      </c>
      <c r="D1575" s="17">
        <v>3.11759181137021E-2</v>
      </c>
      <c r="E1575" s="17">
        <v>5.2247572892091997E-2</v>
      </c>
      <c r="F1575" s="17"/>
      <c r="G1575" s="17">
        <v>1.1628337348008101E-2</v>
      </c>
      <c r="H1575" s="17">
        <v>2.3174528481309801E-2</v>
      </c>
      <c r="I1575" s="17">
        <v>4.31009669927803E-2</v>
      </c>
      <c r="J1575" s="17">
        <v>4.4431766326286599E-2</v>
      </c>
      <c r="K1575" s="17">
        <v>5.3910732475353398E-2</v>
      </c>
      <c r="L1575" s="17">
        <v>6.5428289331143197E-2</v>
      </c>
      <c r="M1575" s="17"/>
      <c r="N1575" s="17">
        <v>4.0947878173388297E-2</v>
      </c>
      <c r="O1575" s="17">
        <v>4.6275825909022197E-2</v>
      </c>
      <c r="P1575" s="17">
        <v>3.9111424650987298E-2</v>
      </c>
      <c r="Q1575" s="17">
        <v>4.0906988404617303E-2</v>
      </c>
      <c r="R1575" s="17"/>
      <c r="S1575" s="17">
        <v>2.3452615013098799E-2</v>
      </c>
      <c r="T1575" s="17">
        <v>4.6739079212852599E-2</v>
      </c>
      <c r="U1575" s="17">
        <v>6.0843552324923098E-2</v>
      </c>
      <c r="V1575" s="17">
        <v>4.5410396696430398E-2</v>
      </c>
      <c r="W1575" s="17">
        <v>4.2470477933117E-2</v>
      </c>
      <c r="X1575" s="17">
        <v>2.9928370075509102E-2</v>
      </c>
      <c r="Y1575" s="17">
        <v>3.9537379110270401E-2</v>
      </c>
      <c r="Z1575" s="17">
        <v>4.8730884288694397E-2</v>
      </c>
      <c r="AA1575" s="17">
        <v>4.9931954797187199E-2</v>
      </c>
      <c r="AB1575" s="17">
        <v>4.6447059048203898E-2</v>
      </c>
      <c r="AC1575" s="17">
        <v>2.9123435396143E-2</v>
      </c>
      <c r="AD1575" s="17">
        <v>5.1493169123266402E-2</v>
      </c>
      <c r="AE1575" s="17"/>
      <c r="AF1575" s="17">
        <v>4.4496503100949998E-2</v>
      </c>
      <c r="AG1575" s="17">
        <v>3.7993923319096401E-2</v>
      </c>
      <c r="AH1575" s="17"/>
      <c r="AI1575" s="17">
        <v>4.3736106446269497E-2</v>
      </c>
      <c r="AJ1575" s="17">
        <v>4.0785064584488197E-2</v>
      </c>
      <c r="AK1575" s="17"/>
      <c r="AL1575" s="17">
        <v>4.4177343713062298E-2</v>
      </c>
      <c r="AM1575" s="17">
        <v>4.1209634003650998E-2</v>
      </c>
      <c r="AN1575" s="17"/>
      <c r="AO1575" s="17">
        <v>4.4976874706241197E-2</v>
      </c>
      <c r="AP1575" s="17">
        <v>4.14879273762956E-2</v>
      </c>
      <c r="AQ1575" s="17"/>
      <c r="AR1575" s="17">
        <v>3.2613505423066097E-2</v>
      </c>
      <c r="AS1575" s="17">
        <v>5.6855462750679299E-2</v>
      </c>
      <c r="AT1575" s="17">
        <v>4.2179539178606798E-2</v>
      </c>
      <c r="AU1575" s="17">
        <v>3.7922786787790597E-2</v>
      </c>
    </row>
    <row r="1576" spans="2:47" x14ac:dyDescent="0.3">
      <c r="B1576" t="s">
        <v>173</v>
      </c>
      <c r="C1576" s="17">
        <v>0.27000612626827197</v>
      </c>
      <c r="D1576" s="17">
        <v>0.27372134905093998</v>
      </c>
      <c r="E1576" s="17">
        <v>0.26655937906955401</v>
      </c>
      <c r="F1576" s="17"/>
      <c r="G1576" s="17">
        <v>3.3037635836802103E-2</v>
      </c>
      <c r="H1576" s="17">
        <v>5.62194397403128E-2</v>
      </c>
      <c r="I1576" s="17">
        <v>0.12749504868574901</v>
      </c>
      <c r="J1576" s="17">
        <v>0.28366149470685598</v>
      </c>
      <c r="K1576" s="17">
        <v>0.43724970873029201</v>
      </c>
      <c r="L1576" s="17">
        <v>0.59315907050184802</v>
      </c>
      <c r="M1576" s="17"/>
      <c r="N1576" s="17">
        <v>0.27731468811835103</v>
      </c>
      <c r="O1576" s="17">
        <v>0.28590524152782898</v>
      </c>
      <c r="P1576" s="17">
        <v>0.22624143191530699</v>
      </c>
      <c r="Q1576" s="17">
        <v>0.28129428409797902</v>
      </c>
      <c r="R1576" s="17"/>
      <c r="S1576" s="17">
        <v>0.165849842148446</v>
      </c>
      <c r="T1576" s="17">
        <v>0.31397202329894303</v>
      </c>
      <c r="U1576" s="17">
        <v>0.32774051203585503</v>
      </c>
      <c r="V1576" s="17">
        <v>0.269826653100805</v>
      </c>
      <c r="W1576" s="17">
        <v>0.272769201322757</v>
      </c>
      <c r="X1576" s="17">
        <v>0.23556861678113999</v>
      </c>
      <c r="Y1576" s="17">
        <v>0.285056056256076</v>
      </c>
      <c r="Z1576" s="17">
        <v>0.22627748980246101</v>
      </c>
      <c r="AA1576" s="17">
        <v>0.26521632723139399</v>
      </c>
      <c r="AB1576" s="17">
        <v>0.31475311364743702</v>
      </c>
      <c r="AC1576" s="17">
        <v>0.34906999749343398</v>
      </c>
      <c r="AD1576" s="17">
        <v>0.27811397122118697</v>
      </c>
      <c r="AE1576" s="17"/>
      <c r="AF1576" s="17">
        <v>0.29667418778924098</v>
      </c>
      <c r="AG1576" s="17">
        <v>0.234385585038833</v>
      </c>
      <c r="AH1576" s="17"/>
      <c r="AI1576" s="17">
        <v>0.228955361492896</v>
      </c>
      <c r="AJ1576" s="17">
        <v>0.29049724398590399</v>
      </c>
      <c r="AK1576" s="17"/>
      <c r="AL1576" s="17">
        <v>0.236193056215662</v>
      </c>
      <c r="AM1576" s="17">
        <v>0.27783626132036998</v>
      </c>
      <c r="AN1576" s="17"/>
      <c r="AO1576" s="17">
        <v>0.25384890019379602</v>
      </c>
      <c r="AP1576" s="17">
        <v>0.27141442242339198</v>
      </c>
      <c r="AQ1576" s="17"/>
      <c r="AR1576" s="17">
        <v>0.116911056311329</v>
      </c>
      <c r="AS1576" s="17">
        <v>0.39335466153965198</v>
      </c>
      <c r="AT1576" s="17">
        <v>0.25390058988967001</v>
      </c>
      <c r="AU1576" s="17">
        <v>0.47580798444481898</v>
      </c>
    </row>
    <row r="1577" spans="2:47" x14ac:dyDescent="0.3">
      <c r="B1577" t="s">
        <v>155</v>
      </c>
      <c r="C1577" s="17">
        <v>8.6667162660161601E-3</v>
      </c>
      <c r="D1577" s="17">
        <v>7.7273794530348001E-3</v>
      </c>
      <c r="E1577" s="17">
        <v>9.6150251940457006E-3</v>
      </c>
      <c r="F1577" s="17"/>
      <c r="G1577" s="17">
        <v>3.5446838032065701E-3</v>
      </c>
      <c r="H1577" s="17">
        <v>1.11210107427329E-2</v>
      </c>
      <c r="I1577" s="17">
        <v>1.06745089921039E-2</v>
      </c>
      <c r="J1577" s="17">
        <v>5.8560153441368197E-3</v>
      </c>
      <c r="K1577" s="17">
        <v>5.5072895796239602E-3</v>
      </c>
      <c r="L1577" s="17">
        <v>1.28219389017886E-2</v>
      </c>
      <c r="M1577" s="17"/>
      <c r="N1577" s="17">
        <v>3.3312651279452299E-3</v>
      </c>
      <c r="O1577" s="17">
        <v>1.46090714596901E-2</v>
      </c>
      <c r="P1577" s="17">
        <v>1.34730304049951E-2</v>
      </c>
      <c r="Q1577" s="17">
        <v>3.2074158181356499E-3</v>
      </c>
      <c r="R1577" s="17"/>
      <c r="S1577" s="17">
        <v>5.5219558648422502E-3</v>
      </c>
      <c r="T1577" s="17">
        <v>6.2543188761732399E-3</v>
      </c>
      <c r="U1577" s="17">
        <v>1.3903958651957401E-2</v>
      </c>
      <c r="V1577" s="17">
        <v>1.3518885233436299E-2</v>
      </c>
      <c r="W1577" s="17">
        <v>3.0184511368124599E-3</v>
      </c>
      <c r="X1577" s="17">
        <v>1.86886939546369E-2</v>
      </c>
      <c r="Y1577" s="17">
        <v>4.2501589770450104E-3</v>
      </c>
      <c r="Z1577" s="17">
        <v>4.8690522521771702E-3</v>
      </c>
      <c r="AA1577" s="17">
        <v>2.5098047622347098E-3</v>
      </c>
      <c r="AB1577" s="17">
        <v>9.1051681669665104E-3</v>
      </c>
      <c r="AC1577" s="17">
        <v>2.10906477600518E-2</v>
      </c>
      <c r="AD1577" s="17">
        <v>5.7743898581261296E-3</v>
      </c>
      <c r="AE1577" s="17"/>
      <c r="AF1577" s="17">
        <v>7.2323861545690298E-3</v>
      </c>
      <c r="AG1577" s="17">
        <v>9.4932172828850105E-3</v>
      </c>
      <c r="AH1577" s="17"/>
      <c r="AI1577" s="17">
        <v>5.1982888929203597E-3</v>
      </c>
      <c r="AJ1577" s="17">
        <v>1.03980348903112E-2</v>
      </c>
      <c r="AK1577" s="17"/>
      <c r="AL1577" s="17">
        <v>7.0110494797494E-3</v>
      </c>
      <c r="AM1577" s="17">
        <v>9.0501211008202995E-3</v>
      </c>
      <c r="AN1577" s="17"/>
      <c r="AO1577" s="17">
        <v>0</v>
      </c>
      <c r="AP1577" s="17">
        <v>9.4221245977855403E-3</v>
      </c>
      <c r="AQ1577" s="17"/>
      <c r="AR1577" s="17">
        <v>1.8960791058809201E-3</v>
      </c>
      <c r="AS1577" s="17">
        <v>1.16270438847029E-2</v>
      </c>
      <c r="AT1577" s="17">
        <v>1.3584452601475901E-2</v>
      </c>
      <c r="AU1577" s="17">
        <v>1.0334007235184199E-2</v>
      </c>
    </row>
    <row r="1578" spans="2:47" x14ac:dyDescent="0.3">
      <c r="C1578" s="17"/>
      <c r="D1578" s="17"/>
      <c r="E1578" s="17"/>
      <c r="F1578" s="17"/>
      <c r="G1578" s="17"/>
      <c r="H1578" s="17"/>
      <c r="I1578" s="17"/>
      <c r="J1578" s="17"/>
      <c r="K1578" s="17"/>
      <c r="L1578" s="17"/>
      <c r="M1578" s="17"/>
      <c r="N1578" s="17"/>
      <c r="O1578" s="17"/>
      <c r="P1578" s="17"/>
      <c r="Q1578" s="17"/>
      <c r="R1578" s="17"/>
      <c r="S1578" s="17"/>
      <c r="T1578" s="17"/>
      <c r="U1578" s="17"/>
      <c r="V1578" s="17"/>
      <c r="W1578" s="17"/>
      <c r="X1578" s="17"/>
      <c r="Y1578" s="17"/>
      <c r="Z1578" s="17"/>
      <c r="AA1578" s="17"/>
      <c r="AB1578" s="17"/>
      <c r="AC1578" s="17"/>
      <c r="AD1578" s="17"/>
      <c r="AE1578" s="17"/>
      <c r="AF1578" s="17"/>
      <c r="AG1578" s="17"/>
      <c r="AH1578" s="17"/>
      <c r="AI1578" s="17"/>
      <c r="AJ1578" s="17"/>
      <c r="AK1578" s="17"/>
      <c r="AL1578" s="17"/>
      <c r="AM1578" s="17"/>
      <c r="AN1578" s="17"/>
      <c r="AO1578" s="17"/>
      <c r="AP1578" s="17"/>
      <c r="AQ1578" s="17"/>
      <c r="AR1578" s="17"/>
      <c r="AS1578" s="17"/>
      <c r="AT1578" s="17"/>
      <c r="AU1578" s="17"/>
    </row>
    <row r="1579" spans="2:47" x14ac:dyDescent="0.3">
      <c r="B1579" s="6" t="s">
        <v>572</v>
      </c>
      <c r="C1579" s="17"/>
      <c r="D1579" s="17"/>
      <c r="E1579" s="17"/>
      <c r="F1579" s="17"/>
      <c r="G1579" s="17"/>
      <c r="H1579" s="17"/>
      <c r="I1579" s="17"/>
      <c r="J1579" s="17"/>
      <c r="K1579" s="17"/>
      <c r="L1579" s="17"/>
      <c r="M1579" s="17"/>
      <c r="N1579" s="17"/>
      <c r="O1579" s="17"/>
      <c r="P1579" s="17"/>
      <c r="Q1579" s="17"/>
      <c r="R1579" s="17"/>
      <c r="S1579" s="17"/>
      <c r="T1579" s="17"/>
      <c r="U1579" s="17"/>
      <c r="V1579" s="17"/>
      <c r="W1579" s="17"/>
      <c r="X1579" s="17"/>
      <c r="Y1579" s="17"/>
      <c r="Z1579" s="17"/>
      <c r="AA1579" s="17"/>
      <c r="AB1579" s="17"/>
      <c r="AC1579" s="17"/>
      <c r="AD1579" s="17"/>
      <c r="AE1579" s="17"/>
      <c r="AF1579" s="17"/>
      <c r="AG1579" s="17"/>
      <c r="AH1579" s="17"/>
      <c r="AI1579" s="17"/>
      <c r="AJ1579" s="17"/>
      <c r="AK1579" s="17"/>
      <c r="AL1579" s="17"/>
      <c r="AM1579" s="17"/>
      <c r="AN1579" s="17"/>
      <c r="AO1579" s="17"/>
      <c r="AP1579" s="17"/>
      <c r="AQ1579" s="17"/>
      <c r="AR1579" s="17"/>
      <c r="AS1579" s="17"/>
      <c r="AT1579" s="17"/>
      <c r="AU1579" s="17"/>
    </row>
    <row r="1580" spans="2:47" x14ac:dyDescent="0.3">
      <c r="B1580" s="24" t="s">
        <v>71</v>
      </c>
      <c r="C1580" s="17"/>
      <c r="D1580" s="17"/>
      <c r="E1580" s="17"/>
      <c r="F1580" s="17"/>
      <c r="G1580" s="17"/>
      <c r="H1580" s="17"/>
      <c r="I1580" s="17"/>
      <c r="J1580" s="17"/>
      <c r="K1580" s="17"/>
      <c r="L1580" s="17"/>
      <c r="M1580" s="17"/>
      <c r="N1580" s="17"/>
      <c r="O1580" s="17"/>
      <c r="P1580" s="17"/>
      <c r="Q1580" s="17"/>
      <c r="R1580" s="17"/>
      <c r="S1580" s="17"/>
      <c r="T1580" s="17"/>
      <c r="U1580" s="17"/>
      <c r="V1580" s="17"/>
      <c r="W1580" s="17"/>
      <c r="X1580" s="17"/>
      <c r="Y1580" s="17"/>
      <c r="Z1580" s="17"/>
      <c r="AA1580" s="17"/>
      <c r="AB1580" s="17"/>
      <c r="AC1580" s="17"/>
      <c r="AD1580" s="17"/>
      <c r="AE1580" s="17"/>
      <c r="AF1580" s="17"/>
      <c r="AG1580" s="17"/>
      <c r="AH1580" s="17"/>
      <c r="AI1580" s="17"/>
      <c r="AJ1580" s="17"/>
      <c r="AK1580" s="17"/>
      <c r="AL1580" s="17"/>
      <c r="AM1580" s="17"/>
      <c r="AN1580" s="17"/>
      <c r="AO1580" s="17"/>
      <c r="AP1580" s="17"/>
      <c r="AQ1580" s="17"/>
      <c r="AR1580" s="17"/>
      <c r="AS1580" s="17"/>
      <c r="AT1580" s="17"/>
      <c r="AU1580" s="17"/>
    </row>
    <row r="1581" spans="2:47" x14ac:dyDescent="0.3">
      <c r="B1581" t="s">
        <v>164</v>
      </c>
      <c r="C1581" s="17">
        <v>0.12688885653776499</v>
      </c>
      <c r="D1581" s="17">
        <v>0.148567141132079</v>
      </c>
      <c r="E1581" s="17">
        <v>0.106247740423886</v>
      </c>
      <c r="F1581" s="17"/>
      <c r="G1581" s="17">
        <v>6.3442503752760504E-2</v>
      </c>
      <c r="H1581" s="17">
        <v>0.11257717403412799</v>
      </c>
      <c r="I1581" s="17">
        <v>0.12876935269175099</v>
      </c>
      <c r="J1581" s="17">
        <v>0.15393003020323001</v>
      </c>
      <c r="K1581" s="17">
        <v>0.15706682039037601</v>
      </c>
      <c r="L1581" s="17">
        <v>0.13684527577710501</v>
      </c>
      <c r="M1581" s="17"/>
      <c r="N1581" s="17">
        <v>0.184578665694801</v>
      </c>
      <c r="O1581" s="17">
        <v>0.125853785725034</v>
      </c>
      <c r="P1581" s="17">
        <v>9.97647561774858E-2</v>
      </c>
      <c r="Q1581" s="17">
        <v>8.9516817077507596E-2</v>
      </c>
      <c r="R1581" s="17"/>
      <c r="S1581" s="17">
        <v>0.14467445885129701</v>
      </c>
      <c r="T1581" s="17">
        <v>0.121848556627107</v>
      </c>
      <c r="U1581" s="17">
        <v>0.151435884229281</v>
      </c>
      <c r="V1581" s="17">
        <v>0.13458915641049299</v>
      </c>
      <c r="W1581" s="17">
        <v>9.3716680200480407E-2</v>
      </c>
      <c r="X1581" s="17">
        <v>0.11211234793525</v>
      </c>
      <c r="Y1581" s="17">
        <v>0.127032145289037</v>
      </c>
      <c r="Z1581" s="17">
        <v>8.4078437446287596E-2</v>
      </c>
      <c r="AA1581" s="17">
        <v>0.12891096948151101</v>
      </c>
      <c r="AB1581" s="17">
        <v>0.12362914448491399</v>
      </c>
      <c r="AC1581" s="17">
        <v>0.127294058743637</v>
      </c>
      <c r="AD1581" s="17">
        <v>0.157058249610563</v>
      </c>
      <c r="AE1581" s="17"/>
      <c r="AF1581" s="17">
        <v>0.141127495843544</v>
      </c>
      <c r="AG1581" s="17">
        <v>0.108673126925676</v>
      </c>
      <c r="AH1581" s="17"/>
      <c r="AI1581" s="17">
        <v>0.14218147023813599</v>
      </c>
      <c r="AJ1581" s="17">
        <v>0.119255314281994</v>
      </c>
      <c r="AK1581" s="17"/>
      <c r="AL1581" s="17">
        <v>0.145750204122682</v>
      </c>
      <c r="AM1581" s="17">
        <v>0.122521110615119</v>
      </c>
      <c r="AN1581" s="17"/>
      <c r="AO1581" s="17">
        <v>0.184892421428651</v>
      </c>
      <c r="AP1581" s="17">
        <v>0.12183314975725</v>
      </c>
      <c r="AQ1581" s="17"/>
      <c r="AR1581" s="17">
        <v>0.15263680659054399</v>
      </c>
      <c r="AS1581" s="17">
        <v>0.14474071336452701</v>
      </c>
      <c r="AT1581" s="17">
        <v>0.10244722218287</v>
      </c>
      <c r="AU1581" s="17">
        <v>8.2364305896542603E-2</v>
      </c>
    </row>
    <row r="1582" spans="2:47" x14ac:dyDescent="0.3">
      <c r="B1582" t="s">
        <v>165</v>
      </c>
      <c r="C1582" s="17">
        <v>0.14605301253817399</v>
      </c>
      <c r="D1582" s="17">
        <v>0.16985332261288699</v>
      </c>
      <c r="E1582" s="17">
        <v>0.123014010146436</v>
      </c>
      <c r="F1582" s="17"/>
      <c r="G1582" s="17">
        <v>0.113716177490969</v>
      </c>
      <c r="H1582" s="17">
        <v>0.143115099361452</v>
      </c>
      <c r="I1582" s="17">
        <v>0.15237854056959399</v>
      </c>
      <c r="J1582" s="17">
        <v>0.145994492195786</v>
      </c>
      <c r="K1582" s="17">
        <v>0.17069120465875801</v>
      </c>
      <c r="L1582" s="17">
        <v>0.14824791731616099</v>
      </c>
      <c r="M1582" s="17"/>
      <c r="N1582" s="17">
        <v>0.18225726738805001</v>
      </c>
      <c r="O1582" s="17">
        <v>0.14864992938065399</v>
      </c>
      <c r="P1582" s="17">
        <v>0.11803071551986299</v>
      </c>
      <c r="Q1582" s="17">
        <v>0.129169894091198</v>
      </c>
      <c r="R1582" s="17"/>
      <c r="S1582" s="17">
        <v>0.13348727321284101</v>
      </c>
      <c r="T1582" s="17">
        <v>0.14936735029086701</v>
      </c>
      <c r="U1582" s="17">
        <v>0.123237639902099</v>
      </c>
      <c r="V1582" s="17">
        <v>0.174124076280819</v>
      </c>
      <c r="W1582" s="17">
        <v>0.154027993422819</v>
      </c>
      <c r="X1582" s="17">
        <v>0.16371088495001801</v>
      </c>
      <c r="Y1582" s="17">
        <v>0.11851951581174799</v>
      </c>
      <c r="Z1582" s="17">
        <v>0.15172623142995001</v>
      </c>
      <c r="AA1582" s="17">
        <v>0.15305618220287001</v>
      </c>
      <c r="AB1582" s="17">
        <v>0.16689171275898601</v>
      </c>
      <c r="AC1582" s="17">
        <v>0.111751219281555</v>
      </c>
      <c r="AD1582" s="17">
        <v>0.130535763151857</v>
      </c>
      <c r="AE1582" s="17"/>
      <c r="AF1582" s="17">
        <v>0.167171823254924</v>
      </c>
      <c r="AG1582" s="17">
        <v>0.11765253493623</v>
      </c>
      <c r="AH1582" s="17"/>
      <c r="AI1582" s="17">
        <v>0.16883750645092899</v>
      </c>
      <c r="AJ1582" s="17">
        <v>0.134679783575019</v>
      </c>
      <c r="AK1582" s="17"/>
      <c r="AL1582" s="17">
        <v>0.17340555293031901</v>
      </c>
      <c r="AM1582" s="17">
        <v>0.139718950444574</v>
      </c>
      <c r="AN1582" s="17"/>
      <c r="AO1582" s="17">
        <v>0.19393961418438899</v>
      </c>
      <c r="AP1582" s="17">
        <v>0.14187912051801899</v>
      </c>
      <c r="AQ1582" s="17"/>
      <c r="AR1582" s="17">
        <v>0.180789108802837</v>
      </c>
      <c r="AS1582" s="17">
        <v>0.13677182139741501</v>
      </c>
      <c r="AT1582" s="17">
        <v>0.124920388954048</v>
      </c>
      <c r="AU1582" s="17">
        <v>0.11878633649116099</v>
      </c>
    </row>
    <row r="1583" spans="2:47" x14ac:dyDescent="0.3">
      <c r="B1583" t="s">
        <v>166</v>
      </c>
      <c r="C1583" s="17">
        <v>0.12464684985084799</v>
      </c>
      <c r="D1583" s="17">
        <v>0.150260811604013</v>
      </c>
      <c r="E1583" s="17">
        <v>9.89045766536846E-2</v>
      </c>
      <c r="F1583" s="17"/>
      <c r="G1583" s="17">
        <v>0.162796935802451</v>
      </c>
      <c r="H1583" s="17">
        <v>0.17573793807560301</v>
      </c>
      <c r="I1583" s="17">
        <v>0.13963013263843499</v>
      </c>
      <c r="J1583" s="17">
        <v>0.116302612167252</v>
      </c>
      <c r="K1583" s="17">
        <v>9.2006351390641797E-2</v>
      </c>
      <c r="L1583" s="17">
        <v>7.4363487914472795E-2</v>
      </c>
      <c r="M1583" s="17"/>
      <c r="N1583" s="17">
        <v>0.150729247643032</v>
      </c>
      <c r="O1583" s="17">
        <v>0.117574718821741</v>
      </c>
      <c r="P1583" s="17">
        <v>0.13110969051660301</v>
      </c>
      <c r="Q1583" s="17">
        <v>9.7691010473207995E-2</v>
      </c>
      <c r="R1583" s="17"/>
      <c r="S1583" s="17">
        <v>0.193599905402218</v>
      </c>
      <c r="T1583" s="17">
        <v>0.102722394869648</v>
      </c>
      <c r="U1583" s="17">
        <v>0.105067443920989</v>
      </c>
      <c r="V1583" s="17">
        <v>9.6838201640907506E-2</v>
      </c>
      <c r="W1583" s="17">
        <v>0.12712013060055799</v>
      </c>
      <c r="X1583" s="17">
        <v>0.175512370426576</v>
      </c>
      <c r="Y1583" s="17">
        <v>0.105061920949023</v>
      </c>
      <c r="Z1583" s="17">
        <v>0.10636471619637899</v>
      </c>
      <c r="AA1583" s="17">
        <v>0.10382406758823901</v>
      </c>
      <c r="AB1583" s="17">
        <v>0.107098649023561</v>
      </c>
      <c r="AC1583" s="17">
        <v>0.108719704293658</v>
      </c>
      <c r="AD1583" s="17">
        <v>0.107474471931387</v>
      </c>
      <c r="AE1583" s="17"/>
      <c r="AF1583" s="17">
        <v>0.12820545255152299</v>
      </c>
      <c r="AG1583" s="17">
        <v>0.12092790466919801</v>
      </c>
      <c r="AH1583" s="17"/>
      <c r="AI1583" s="17">
        <v>0.16650971704880599</v>
      </c>
      <c r="AJ1583" s="17">
        <v>0.10375035877583801</v>
      </c>
      <c r="AK1583" s="17"/>
      <c r="AL1583" s="17">
        <v>0.16111015134729201</v>
      </c>
      <c r="AM1583" s="17">
        <v>0.116202997378467</v>
      </c>
      <c r="AN1583" s="17"/>
      <c r="AO1583" s="17">
        <v>0.162762093301976</v>
      </c>
      <c r="AP1583" s="17">
        <v>0.12132464896337899</v>
      </c>
      <c r="AQ1583" s="17"/>
      <c r="AR1583" s="17">
        <v>0.16887751927439801</v>
      </c>
      <c r="AS1583" s="17">
        <v>0.10824837431088701</v>
      </c>
      <c r="AT1583" s="17">
        <v>0.105855556474623</v>
      </c>
      <c r="AU1583" s="17">
        <v>8.0902055040274298E-2</v>
      </c>
    </row>
    <row r="1584" spans="2:47" x14ac:dyDescent="0.3">
      <c r="B1584" t="s">
        <v>167</v>
      </c>
      <c r="C1584" s="17">
        <v>6.4605207173815501E-2</v>
      </c>
      <c r="D1584" s="17">
        <v>7.3587807566067198E-2</v>
      </c>
      <c r="E1584" s="17">
        <v>5.5704804782430797E-2</v>
      </c>
      <c r="F1584" s="17"/>
      <c r="G1584" s="17">
        <v>0.12766791141645401</v>
      </c>
      <c r="H1584" s="17">
        <v>8.5292380805361903E-2</v>
      </c>
      <c r="I1584" s="17">
        <v>6.6606784856893503E-2</v>
      </c>
      <c r="J1584" s="17">
        <v>5.8002414754844397E-2</v>
      </c>
      <c r="K1584" s="17">
        <v>3.6292212358481499E-2</v>
      </c>
      <c r="L1584" s="17">
        <v>2.8765681166537199E-2</v>
      </c>
      <c r="M1584" s="17"/>
      <c r="N1584" s="17">
        <v>6.8668543664228004E-2</v>
      </c>
      <c r="O1584" s="17">
        <v>6.0912699575281497E-2</v>
      </c>
      <c r="P1584" s="17">
        <v>8.4565379523759601E-2</v>
      </c>
      <c r="Q1584" s="17">
        <v>4.7438525945685803E-2</v>
      </c>
      <c r="R1584" s="17"/>
      <c r="S1584" s="17">
        <v>6.6870006728400502E-2</v>
      </c>
      <c r="T1584" s="17">
        <v>5.9351025073540703E-2</v>
      </c>
      <c r="U1584" s="17">
        <v>4.8157532063482299E-2</v>
      </c>
      <c r="V1584" s="17">
        <v>5.5725951994960797E-2</v>
      </c>
      <c r="W1584" s="17">
        <v>7.4274969304951505E-2</v>
      </c>
      <c r="X1584" s="17">
        <v>5.9862520017843597E-2</v>
      </c>
      <c r="Y1584" s="17">
        <v>9.9945643941693904E-2</v>
      </c>
      <c r="Z1584" s="17">
        <v>9.9314485272029004E-2</v>
      </c>
      <c r="AA1584" s="17">
        <v>6.3885514007033906E-2</v>
      </c>
      <c r="AB1584" s="17">
        <v>4.9030739318404203E-2</v>
      </c>
      <c r="AC1584" s="17">
        <v>4.6947110578929301E-2</v>
      </c>
      <c r="AD1584" s="17">
        <v>7.7228444756153994E-2</v>
      </c>
      <c r="AE1584" s="17"/>
      <c r="AF1584" s="17">
        <v>6.2022873693309402E-2</v>
      </c>
      <c r="AG1584" s="17">
        <v>6.8560858022540694E-2</v>
      </c>
      <c r="AH1584" s="17"/>
      <c r="AI1584" s="17">
        <v>6.7648247815450896E-2</v>
      </c>
      <c r="AJ1584" s="17">
        <v>6.3086226849125099E-2</v>
      </c>
      <c r="AK1584" s="17"/>
      <c r="AL1584" s="17">
        <v>5.7294929684695003E-2</v>
      </c>
      <c r="AM1584" s="17">
        <v>6.6298057303042598E-2</v>
      </c>
      <c r="AN1584" s="17"/>
      <c r="AO1584" s="17">
        <v>4.6569581305326402E-2</v>
      </c>
      <c r="AP1584" s="17">
        <v>6.6177228413642597E-2</v>
      </c>
      <c r="AQ1584" s="17"/>
      <c r="AR1584" s="17">
        <v>9.5013284521809405E-2</v>
      </c>
      <c r="AS1584" s="17">
        <v>4.4456971426118902E-2</v>
      </c>
      <c r="AT1584" s="17">
        <v>5.0788897335635103E-2</v>
      </c>
      <c r="AU1584" s="17">
        <v>5.1688868142851202E-2</v>
      </c>
    </row>
    <row r="1585" spans="2:47" x14ac:dyDescent="0.3">
      <c r="B1585" t="s">
        <v>168</v>
      </c>
      <c r="C1585" s="17">
        <v>4.9628192060448897E-2</v>
      </c>
      <c r="D1585" s="17">
        <v>5.30239065502413E-2</v>
      </c>
      <c r="E1585" s="17">
        <v>4.6508181441905203E-2</v>
      </c>
      <c r="F1585" s="17"/>
      <c r="G1585" s="17">
        <v>9.30859093422228E-2</v>
      </c>
      <c r="H1585" s="17">
        <v>5.5517229524911497E-2</v>
      </c>
      <c r="I1585" s="17">
        <v>5.8419479449090803E-2</v>
      </c>
      <c r="J1585" s="17">
        <v>4.5676390694713902E-2</v>
      </c>
      <c r="K1585" s="17">
        <v>3.44340695734245E-2</v>
      </c>
      <c r="L1585" s="17">
        <v>2.23228606023269E-2</v>
      </c>
      <c r="M1585" s="17"/>
      <c r="N1585" s="17">
        <v>4.4247951421889198E-2</v>
      </c>
      <c r="O1585" s="17">
        <v>4.4587672145828101E-2</v>
      </c>
      <c r="P1585" s="17">
        <v>6.5373170000698103E-2</v>
      </c>
      <c r="Q1585" s="17">
        <v>4.7552783952277501E-2</v>
      </c>
      <c r="R1585" s="17"/>
      <c r="S1585" s="17">
        <v>6.2597158084923804E-2</v>
      </c>
      <c r="T1585" s="17">
        <v>4.9015671098167603E-2</v>
      </c>
      <c r="U1585" s="17">
        <v>6.3874134285087605E-2</v>
      </c>
      <c r="V1585" s="17">
        <v>3.5119153611891898E-2</v>
      </c>
      <c r="W1585" s="17">
        <v>7.4853305887521898E-2</v>
      </c>
      <c r="X1585" s="17">
        <v>4.3369172696025401E-2</v>
      </c>
      <c r="Y1585" s="17">
        <v>4.0439774314131899E-2</v>
      </c>
      <c r="Z1585" s="17">
        <v>3.1179850935919101E-2</v>
      </c>
      <c r="AA1585" s="17">
        <v>4.8160832202082102E-2</v>
      </c>
      <c r="AB1585" s="17">
        <v>4.8665642789636102E-2</v>
      </c>
      <c r="AC1585" s="17">
        <v>3.7416565636054201E-2</v>
      </c>
      <c r="AD1585" s="17">
        <v>3.4912341676305303E-2</v>
      </c>
      <c r="AE1585" s="17"/>
      <c r="AF1585" s="17">
        <v>4.3306220176502798E-2</v>
      </c>
      <c r="AG1585" s="17">
        <v>5.7977581921017297E-2</v>
      </c>
      <c r="AH1585" s="17"/>
      <c r="AI1585" s="17">
        <v>5.4905919199032802E-2</v>
      </c>
      <c r="AJ1585" s="17">
        <v>4.6993733758148602E-2</v>
      </c>
      <c r="AK1585" s="17"/>
      <c r="AL1585" s="17">
        <v>5.0427344928514403E-2</v>
      </c>
      <c r="AM1585" s="17">
        <v>4.94431312282178E-2</v>
      </c>
      <c r="AN1585" s="17"/>
      <c r="AO1585" s="17">
        <v>5.8750461399654501E-2</v>
      </c>
      <c r="AP1585" s="17">
        <v>4.8833076811262602E-2</v>
      </c>
      <c r="AQ1585" s="17"/>
      <c r="AR1585" s="17">
        <v>5.8680617561714998E-2</v>
      </c>
      <c r="AS1585" s="17">
        <v>4.8639717925882502E-2</v>
      </c>
      <c r="AT1585" s="17">
        <v>4.7780680491301401E-2</v>
      </c>
      <c r="AU1585" s="17">
        <v>3.2432253493528199E-2</v>
      </c>
    </row>
    <row r="1586" spans="2:47" x14ac:dyDescent="0.3">
      <c r="B1586" t="s">
        <v>169</v>
      </c>
      <c r="C1586" s="17">
        <v>3.13008940864902E-2</v>
      </c>
      <c r="D1586" s="17">
        <v>2.6247611082154801E-2</v>
      </c>
      <c r="E1586" s="17">
        <v>3.6344123156143798E-2</v>
      </c>
      <c r="F1586" s="17"/>
      <c r="G1586" s="17">
        <v>7.0155791462414296E-2</v>
      </c>
      <c r="H1586" s="17">
        <v>4.6784098044529099E-2</v>
      </c>
      <c r="I1586" s="17">
        <v>2.6594867911229302E-2</v>
      </c>
      <c r="J1586" s="17">
        <v>2.24138579776894E-2</v>
      </c>
      <c r="K1586" s="17">
        <v>2.42331632713019E-2</v>
      </c>
      <c r="L1586" s="17">
        <v>8.7864254129996506E-3</v>
      </c>
      <c r="M1586" s="17"/>
      <c r="N1586" s="17">
        <v>2.0642861563865501E-2</v>
      </c>
      <c r="O1586" s="17">
        <v>2.33837358252959E-2</v>
      </c>
      <c r="P1586" s="17">
        <v>4.1761478590569098E-2</v>
      </c>
      <c r="Q1586" s="17">
        <v>4.2298035754641403E-2</v>
      </c>
      <c r="R1586" s="17"/>
      <c r="S1586" s="17">
        <v>2.6304569456201701E-2</v>
      </c>
      <c r="T1586" s="17">
        <v>3.8000822282810202E-2</v>
      </c>
      <c r="U1586" s="17">
        <v>1.6801529105210499E-2</v>
      </c>
      <c r="V1586" s="17">
        <v>3.9447515529260499E-2</v>
      </c>
      <c r="W1586" s="17">
        <v>3.1067084992712501E-2</v>
      </c>
      <c r="X1586" s="17">
        <v>3.5416953905323102E-2</v>
      </c>
      <c r="Y1586" s="17">
        <v>2.6573552634946901E-2</v>
      </c>
      <c r="Z1586" s="17">
        <v>1.7120426067032301E-2</v>
      </c>
      <c r="AA1586" s="17">
        <v>3.7208231555724301E-2</v>
      </c>
      <c r="AB1586" s="17">
        <v>2.5863698213450199E-2</v>
      </c>
      <c r="AC1586" s="17">
        <v>4.1789120670806798E-2</v>
      </c>
      <c r="AD1586" s="17">
        <v>3.6688753711268202E-2</v>
      </c>
      <c r="AE1586" s="17"/>
      <c r="AF1586" s="17">
        <v>2.2978669869818901E-2</v>
      </c>
      <c r="AG1586" s="17">
        <v>4.1375012469501697E-2</v>
      </c>
      <c r="AH1586" s="17"/>
      <c r="AI1586" s="17">
        <v>3.1564573274389301E-2</v>
      </c>
      <c r="AJ1586" s="17">
        <v>3.1169274582968198E-2</v>
      </c>
      <c r="AK1586" s="17"/>
      <c r="AL1586" s="17">
        <v>2.57180589126185E-2</v>
      </c>
      <c r="AM1586" s="17">
        <v>3.2593718231621098E-2</v>
      </c>
      <c r="AN1586" s="17"/>
      <c r="AO1586" s="17">
        <v>3.1346993226551302E-2</v>
      </c>
      <c r="AP1586" s="17">
        <v>3.1296875993198497E-2</v>
      </c>
      <c r="AQ1586" s="17"/>
      <c r="AR1586" s="17">
        <v>3.34570870699471E-2</v>
      </c>
      <c r="AS1586" s="17">
        <v>2.9464627649057398E-2</v>
      </c>
      <c r="AT1586" s="17">
        <v>3.0672899876656501E-2</v>
      </c>
      <c r="AU1586" s="17">
        <v>3.03542549827975E-2</v>
      </c>
    </row>
    <row r="1587" spans="2:47" x14ac:dyDescent="0.3">
      <c r="B1587" t="s">
        <v>170</v>
      </c>
      <c r="C1587" s="17">
        <v>2.6907329825381601E-2</v>
      </c>
      <c r="D1587" s="17">
        <v>2.46354141866841E-2</v>
      </c>
      <c r="E1587" s="17">
        <v>2.9223575773600401E-2</v>
      </c>
      <c r="F1587" s="17"/>
      <c r="G1587" s="17">
        <v>5.0699547788948598E-2</v>
      </c>
      <c r="H1587" s="17">
        <v>3.3214539813313397E-2</v>
      </c>
      <c r="I1587" s="17">
        <v>2.39290232987589E-2</v>
      </c>
      <c r="J1587" s="17">
        <v>2.52725498641241E-2</v>
      </c>
      <c r="K1587" s="17">
        <v>2.0613630970102499E-2</v>
      </c>
      <c r="L1587" s="17">
        <v>1.4006391461235401E-2</v>
      </c>
      <c r="M1587" s="17"/>
      <c r="N1587" s="17">
        <v>3.33408035933834E-2</v>
      </c>
      <c r="O1587" s="17">
        <v>2.5341195902679799E-2</v>
      </c>
      <c r="P1587" s="17">
        <v>2.2629043612331701E-2</v>
      </c>
      <c r="Q1587" s="17">
        <v>2.49646639413484E-2</v>
      </c>
      <c r="R1587" s="17"/>
      <c r="S1587" s="17">
        <v>4.3911152616221701E-2</v>
      </c>
      <c r="T1587" s="17">
        <v>1.9941187641680101E-2</v>
      </c>
      <c r="U1587" s="17">
        <v>2.2608272850940199E-2</v>
      </c>
      <c r="V1587" s="17">
        <v>4.2526991335399299E-2</v>
      </c>
      <c r="W1587" s="17">
        <v>1.6826763923407598E-2</v>
      </c>
      <c r="X1587" s="17">
        <v>2.38163654545775E-2</v>
      </c>
      <c r="Y1587" s="17">
        <v>2.5749625009391701E-2</v>
      </c>
      <c r="Z1587" s="17">
        <v>6.4037376526263998E-2</v>
      </c>
      <c r="AA1587" s="17">
        <v>1.6780279221277599E-2</v>
      </c>
      <c r="AB1587" s="17">
        <v>1.5284391004425701E-2</v>
      </c>
      <c r="AC1587" s="17">
        <v>1.1946659939697001E-2</v>
      </c>
      <c r="AD1587" s="17">
        <v>2.5774574158513499E-2</v>
      </c>
      <c r="AE1587" s="17"/>
      <c r="AF1587" s="17">
        <v>2.37495279644345E-2</v>
      </c>
      <c r="AG1587" s="17">
        <v>3.1322182352450399E-2</v>
      </c>
      <c r="AH1587" s="17"/>
      <c r="AI1587" s="17">
        <v>2.2933603587961301E-2</v>
      </c>
      <c r="AJ1587" s="17">
        <v>2.8890876113841099E-2</v>
      </c>
      <c r="AK1587" s="17"/>
      <c r="AL1587" s="17">
        <v>2.16890569682563E-2</v>
      </c>
      <c r="AM1587" s="17">
        <v>2.8115731817463799E-2</v>
      </c>
      <c r="AN1587" s="17"/>
      <c r="AO1587" s="17">
        <v>1.6624048601470001E-2</v>
      </c>
      <c r="AP1587" s="17">
        <v>2.7803641193613501E-2</v>
      </c>
      <c r="AQ1587" s="17"/>
      <c r="AR1587" s="17">
        <v>3.6600454659074098E-2</v>
      </c>
      <c r="AS1587" s="17">
        <v>2.3889635254174198E-2</v>
      </c>
      <c r="AT1587" s="17">
        <v>1.9875776772978401E-2</v>
      </c>
      <c r="AU1587" s="17">
        <v>2.2399499665670199E-2</v>
      </c>
    </row>
    <row r="1588" spans="2:47" x14ac:dyDescent="0.3">
      <c r="B1588" t="s">
        <v>171</v>
      </c>
      <c r="C1588" s="17">
        <v>1.07221690139735E-2</v>
      </c>
      <c r="D1588" s="17">
        <v>9.9422709173946008E-3</v>
      </c>
      <c r="E1588" s="17">
        <v>1.1522938648544E-2</v>
      </c>
      <c r="F1588" s="17"/>
      <c r="G1588" s="17">
        <v>2.2386000425091201E-2</v>
      </c>
      <c r="H1588" s="17">
        <v>1.3219653832787E-2</v>
      </c>
      <c r="I1588" s="17">
        <v>1.2476434673982399E-2</v>
      </c>
      <c r="J1588" s="17">
        <v>1.70009785744611E-3</v>
      </c>
      <c r="K1588" s="17">
        <v>8.2444114771638103E-3</v>
      </c>
      <c r="L1588" s="17">
        <v>8.5207851969345098E-3</v>
      </c>
      <c r="M1588" s="17"/>
      <c r="N1588" s="17">
        <v>4.9271565562043502E-3</v>
      </c>
      <c r="O1588" s="17">
        <v>8.5096584957178607E-3</v>
      </c>
      <c r="P1588" s="17">
        <v>1.20201474933438E-2</v>
      </c>
      <c r="Q1588" s="17">
        <v>1.8295399621028E-2</v>
      </c>
      <c r="R1588" s="17"/>
      <c r="S1588" s="17">
        <v>1.29391194505498E-2</v>
      </c>
      <c r="T1588" s="17">
        <v>3.5781501221492499E-3</v>
      </c>
      <c r="U1588" s="17">
        <v>7.8219870535697796E-3</v>
      </c>
      <c r="V1588" s="17">
        <v>8.5284995158591906E-3</v>
      </c>
      <c r="W1588" s="17">
        <v>2.7852432364199198E-2</v>
      </c>
      <c r="X1588" s="17">
        <v>2.18595427289821E-2</v>
      </c>
      <c r="Y1588" s="17">
        <v>8.4227986330459408E-3</v>
      </c>
      <c r="Z1588" s="17">
        <v>0</v>
      </c>
      <c r="AA1588" s="17">
        <v>8.9704737372123897E-3</v>
      </c>
      <c r="AB1588" s="17">
        <v>1.3695756808771701E-2</v>
      </c>
      <c r="AC1588" s="17">
        <v>4.8786473366251E-3</v>
      </c>
      <c r="AD1588" s="17">
        <v>0</v>
      </c>
      <c r="AE1588" s="17"/>
      <c r="AF1588" s="17">
        <v>9.7867910015830006E-3</v>
      </c>
      <c r="AG1588" s="17">
        <v>1.2052208475464199E-2</v>
      </c>
      <c r="AH1588" s="17"/>
      <c r="AI1588" s="17">
        <v>9.2307877436449207E-3</v>
      </c>
      <c r="AJ1588" s="17">
        <v>1.1466614807843599E-2</v>
      </c>
      <c r="AK1588" s="17"/>
      <c r="AL1588" s="17">
        <v>6.7132130115439802E-3</v>
      </c>
      <c r="AM1588" s="17">
        <v>1.1650527984871499E-2</v>
      </c>
      <c r="AN1588" s="17"/>
      <c r="AO1588" s="17">
        <v>8.2144782315461302E-3</v>
      </c>
      <c r="AP1588" s="17">
        <v>1.09407443604372E-2</v>
      </c>
      <c r="AQ1588" s="17"/>
      <c r="AR1588" s="17">
        <v>9.8526909635166301E-3</v>
      </c>
      <c r="AS1588" s="17">
        <v>5.4183942244012597E-3</v>
      </c>
      <c r="AT1588" s="17">
        <v>1.24224206399982E-2</v>
      </c>
      <c r="AU1588" s="17">
        <v>1.8500603735312499E-2</v>
      </c>
    </row>
    <row r="1589" spans="2:47" x14ac:dyDescent="0.3">
      <c r="B1589" t="s">
        <v>172</v>
      </c>
      <c r="C1589" s="17">
        <v>7.4501422740964399E-2</v>
      </c>
      <c r="D1589" s="17">
        <v>5.7897004119985301E-2</v>
      </c>
      <c r="E1589" s="17">
        <v>9.0428423583140793E-2</v>
      </c>
      <c r="F1589" s="17"/>
      <c r="G1589" s="17">
        <v>8.3832905059657903E-2</v>
      </c>
      <c r="H1589" s="17">
        <v>8.6358800935945099E-2</v>
      </c>
      <c r="I1589" s="17">
        <v>8.2106162565578206E-2</v>
      </c>
      <c r="J1589" s="17">
        <v>6.1744287994866497E-2</v>
      </c>
      <c r="K1589" s="17">
        <v>6.4576992344814996E-2</v>
      </c>
      <c r="L1589" s="17">
        <v>6.9498820323400004E-2</v>
      </c>
      <c r="M1589" s="17"/>
      <c r="N1589" s="17">
        <v>5.6503221912832802E-2</v>
      </c>
      <c r="O1589" s="17">
        <v>6.8892360684890006E-2</v>
      </c>
      <c r="P1589" s="17">
        <v>0.101675525213566</v>
      </c>
      <c r="Q1589" s="17">
        <v>7.5875435909044803E-2</v>
      </c>
      <c r="R1589" s="17"/>
      <c r="S1589" s="17">
        <v>6.8856910129321602E-2</v>
      </c>
      <c r="T1589" s="17">
        <v>6.4436899100154696E-2</v>
      </c>
      <c r="U1589" s="17">
        <v>4.4269158169187403E-2</v>
      </c>
      <c r="V1589" s="17">
        <v>9.3378883677603594E-2</v>
      </c>
      <c r="W1589" s="17">
        <v>5.8868988284514701E-2</v>
      </c>
      <c r="X1589" s="17">
        <v>5.3393171868132999E-2</v>
      </c>
      <c r="Y1589" s="17">
        <v>7.4616127144815803E-2</v>
      </c>
      <c r="Z1589" s="17">
        <v>7.9607162051226199E-2</v>
      </c>
      <c r="AA1589" s="17">
        <v>0.10521732877123</v>
      </c>
      <c r="AB1589" s="17">
        <v>0.101081825078344</v>
      </c>
      <c r="AC1589" s="17">
        <v>6.9139112537812603E-2</v>
      </c>
      <c r="AD1589" s="17">
        <v>7.7938628129229803E-2</v>
      </c>
      <c r="AE1589" s="17"/>
      <c r="AF1589" s="17">
        <v>6.7857931493167004E-2</v>
      </c>
      <c r="AG1589" s="17">
        <v>8.3934588432578297E-2</v>
      </c>
      <c r="AH1589" s="17"/>
      <c r="AI1589" s="17">
        <v>7.2116885518774307E-2</v>
      </c>
      <c r="AJ1589" s="17">
        <v>7.5691701002266895E-2</v>
      </c>
      <c r="AK1589" s="17"/>
      <c r="AL1589" s="17">
        <v>6.7778253470032801E-2</v>
      </c>
      <c r="AM1589" s="17">
        <v>7.6058315483551797E-2</v>
      </c>
      <c r="AN1589" s="17"/>
      <c r="AO1589" s="17">
        <v>6.9459732827931206E-2</v>
      </c>
      <c r="AP1589" s="17">
        <v>7.4940866522161698E-2</v>
      </c>
      <c r="AQ1589" s="17"/>
      <c r="AR1589" s="17">
        <v>7.5873747663000604E-2</v>
      </c>
      <c r="AS1589" s="17">
        <v>8.2513883727209206E-2</v>
      </c>
      <c r="AT1589" s="17">
        <v>8.0113402436733899E-2</v>
      </c>
      <c r="AU1589" s="17">
        <v>4.5555948708407103E-2</v>
      </c>
    </row>
    <row r="1590" spans="2:47" x14ac:dyDescent="0.3">
      <c r="B1590" t="s">
        <v>173</v>
      </c>
      <c r="C1590" s="17">
        <v>0.330744450846581</v>
      </c>
      <c r="D1590" s="17">
        <v>0.27300436268865802</v>
      </c>
      <c r="E1590" s="17">
        <v>0.38705155946199998</v>
      </c>
      <c r="F1590" s="17"/>
      <c r="G1590" s="17">
        <v>0.192606364602187</v>
      </c>
      <c r="H1590" s="17">
        <v>0.231204606622325</v>
      </c>
      <c r="I1590" s="17">
        <v>0.28996420701835302</v>
      </c>
      <c r="J1590" s="17">
        <v>0.35663843014841801</v>
      </c>
      <c r="K1590" s="17">
        <v>0.38602800430258599</v>
      </c>
      <c r="L1590" s="17">
        <v>0.47809417654941899</v>
      </c>
      <c r="M1590" s="17"/>
      <c r="N1590" s="17">
        <v>0.25066344574166199</v>
      </c>
      <c r="O1590" s="17">
        <v>0.35775757281048198</v>
      </c>
      <c r="P1590" s="17">
        <v>0.30663080811695198</v>
      </c>
      <c r="Q1590" s="17">
        <v>0.40844430655450997</v>
      </c>
      <c r="R1590" s="17"/>
      <c r="S1590" s="17">
        <v>0.230244420111788</v>
      </c>
      <c r="T1590" s="17">
        <v>0.378086434164355</v>
      </c>
      <c r="U1590" s="17">
        <v>0.39263981537470399</v>
      </c>
      <c r="V1590" s="17">
        <v>0.31183312805802099</v>
      </c>
      <c r="W1590" s="17">
        <v>0.33037591909634301</v>
      </c>
      <c r="X1590" s="17">
        <v>0.29833297742586401</v>
      </c>
      <c r="Y1590" s="17">
        <v>0.36325810842596301</v>
      </c>
      <c r="Z1590" s="17">
        <v>0.362523601098312</v>
      </c>
      <c r="AA1590" s="17">
        <v>0.32294788078751702</v>
      </c>
      <c r="AB1590" s="17">
        <v>0.33823210657917802</v>
      </c>
      <c r="AC1590" s="17">
        <v>0.39927239571803302</v>
      </c>
      <c r="AD1590" s="17">
        <v>0.34661438301659597</v>
      </c>
      <c r="AE1590" s="17"/>
      <c r="AF1590" s="17">
        <v>0.32264348733760301</v>
      </c>
      <c r="AG1590" s="17">
        <v>0.34076869862980802</v>
      </c>
      <c r="AH1590" s="17"/>
      <c r="AI1590" s="17">
        <v>0.25692859614402702</v>
      </c>
      <c r="AJ1590" s="17">
        <v>0.36759076482913999</v>
      </c>
      <c r="AK1590" s="17"/>
      <c r="AL1590" s="17">
        <v>0.281780549225086</v>
      </c>
      <c r="AM1590" s="17">
        <v>0.34208308297248402</v>
      </c>
      <c r="AN1590" s="17"/>
      <c r="AO1590" s="17">
        <v>0.22343164138485999</v>
      </c>
      <c r="AP1590" s="17">
        <v>0.34009805005125698</v>
      </c>
      <c r="AQ1590" s="17"/>
      <c r="AR1590" s="17">
        <v>0.179555825585683</v>
      </c>
      <c r="AS1590" s="17">
        <v>0.36461229245147497</v>
      </c>
      <c r="AT1590" s="17">
        <v>0.40046257254427797</v>
      </c>
      <c r="AU1590" s="17">
        <v>0.50705740969104096</v>
      </c>
    </row>
    <row r="1591" spans="2:47" x14ac:dyDescent="0.3">
      <c r="B1591" t="s">
        <v>155</v>
      </c>
      <c r="C1591" s="17">
        <v>1.40016153255579E-2</v>
      </c>
      <c r="D1591" s="17">
        <v>1.29803475398356E-2</v>
      </c>
      <c r="E1591" s="17">
        <v>1.50500659282275E-2</v>
      </c>
      <c r="F1591" s="17"/>
      <c r="G1591" s="17">
        <v>1.9609952856843301E-2</v>
      </c>
      <c r="H1591" s="17">
        <v>1.6978478949643099E-2</v>
      </c>
      <c r="I1591" s="17">
        <v>1.9125014326334601E-2</v>
      </c>
      <c r="J1591" s="17">
        <v>1.23248361416297E-2</v>
      </c>
      <c r="K1591" s="17">
        <v>5.8131392623488902E-3</v>
      </c>
      <c r="L1591" s="17">
        <v>1.0548178279407801E-2</v>
      </c>
      <c r="M1591" s="17"/>
      <c r="N1591" s="17">
        <v>3.4408348200515699E-3</v>
      </c>
      <c r="O1591" s="17">
        <v>1.8536670632395801E-2</v>
      </c>
      <c r="P1591" s="17">
        <v>1.6439285234827301E-2</v>
      </c>
      <c r="Q1591" s="17">
        <v>1.87531266795504E-2</v>
      </c>
      <c r="R1591" s="17"/>
      <c r="S1591" s="17">
        <v>1.65150259562373E-2</v>
      </c>
      <c r="T1591" s="17">
        <v>1.3651508729521001E-2</v>
      </c>
      <c r="U1591" s="17">
        <v>2.4086603045449299E-2</v>
      </c>
      <c r="V1591" s="17">
        <v>7.8884419447837108E-3</v>
      </c>
      <c r="W1591" s="17">
        <v>1.10157319224908E-2</v>
      </c>
      <c r="X1591" s="17">
        <v>1.26136925914069E-2</v>
      </c>
      <c r="Y1591" s="17">
        <v>1.03807878462034E-2</v>
      </c>
      <c r="Z1591" s="17">
        <v>4.0477129766016903E-3</v>
      </c>
      <c r="AA1591" s="17">
        <v>1.10382404453032E-2</v>
      </c>
      <c r="AB1591" s="17">
        <v>1.05263339403297E-2</v>
      </c>
      <c r="AC1591" s="17">
        <v>4.0845405263192303E-2</v>
      </c>
      <c r="AD1591" s="17">
        <v>5.7743898581261296E-3</v>
      </c>
      <c r="AE1591" s="17"/>
      <c r="AF1591" s="17">
        <v>1.11497268135909E-2</v>
      </c>
      <c r="AG1591" s="17">
        <v>1.67553031655358E-2</v>
      </c>
      <c r="AH1591" s="17"/>
      <c r="AI1591" s="17">
        <v>7.1426929788484198E-3</v>
      </c>
      <c r="AJ1591" s="17">
        <v>1.74253514238152E-2</v>
      </c>
      <c r="AK1591" s="17"/>
      <c r="AL1591" s="17">
        <v>8.3326853989600103E-3</v>
      </c>
      <c r="AM1591" s="17">
        <v>1.5314376540587401E-2</v>
      </c>
      <c r="AN1591" s="17"/>
      <c r="AO1591" s="17">
        <v>4.0089341076438804E-3</v>
      </c>
      <c r="AP1591" s="17">
        <v>1.4872597415778999E-2</v>
      </c>
      <c r="AQ1591" s="17"/>
      <c r="AR1591" s="17">
        <v>8.6628573074762193E-3</v>
      </c>
      <c r="AS1591" s="17">
        <v>1.1243568268852601E-2</v>
      </c>
      <c r="AT1591" s="17">
        <v>2.46601822908777E-2</v>
      </c>
      <c r="AU1591" s="17">
        <v>9.9584641524151796E-3</v>
      </c>
    </row>
    <row r="1592" spans="2:47" x14ac:dyDescent="0.3">
      <c r="C1592" s="17"/>
      <c r="D1592" s="17"/>
      <c r="E1592" s="17"/>
      <c r="F1592" s="17"/>
      <c r="G1592" s="17"/>
      <c r="H1592" s="17"/>
      <c r="I1592" s="17"/>
      <c r="J1592" s="17"/>
      <c r="K1592" s="17"/>
      <c r="L1592" s="17"/>
      <c r="M1592" s="17"/>
      <c r="N1592" s="17"/>
      <c r="O1592" s="17"/>
      <c r="P1592" s="17"/>
      <c r="Q1592" s="17"/>
      <c r="R1592" s="17"/>
      <c r="S1592" s="17"/>
      <c r="T1592" s="17"/>
      <c r="U1592" s="17"/>
      <c r="V1592" s="17"/>
      <c r="W1592" s="17"/>
      <c r="X1592" s="17"/>
      <c r="Y1592" s="17"/>
      <c r="Z1592" s="17"/>
      <c r="AA1592" s="17"/>
      <c r="AB1592" s="17"/>
      <c r="AC1592" s="17"/>
      <c r="AD1592" s="17"/>
      <c r="AE1592" s="17"/>
      <c r="AF1592" s="17"/>
      <c r="AG1592" s="17"/>
      <c r="AH1592" s="17"/>
      <c r="AI1592" s="17"/>
      <c r="AJ1592" s="17"/>
      <c r="AK1592" s="17"/>
      <c r="AL1592" s="17"/>
      <c r="AM1592" s="17"/>
      <c r="AN1592" s="17"/>
      <c r="AO1592" s="17"/>
      <c r="AP1592" s="17"/>
      <c r="AQ1592" s="17"/>
      <c r="AR1592" s="17"/>
      <c r="AS1592" s="17"/>
      <c r="AT1592" s="17"/>
      <c r="AU1592" s="17"/>
    </row>
    <row r="1593" spans="2:47" x14ac:dyDescent="0.3">
      <c r="B1593" s="6" t="s">
        <v>573</v>
      </c>
      <c r="C1593" s="17"/>
      <c r="D1593" s="17"/>
      <c r="E1593" s="17"/>
      <c r="F1593" s="17"/>
      <c r="G1593" s="17"/>
      <c r="H1593" s="17"/>
      <c r="I1593" s="17"/>
      <c r="J1593" s="17"/>
      <c r="K1593" s="17"/>
      <c r="L1593" s="17"/>
      <c r="M1593" s="17"/>
      <c r="N1593" s="17"/>
      <c r="O1593" s="17"/>
      <c r="P1593" s="17"/>
      <c r="Q1593" s="17"/>
      <c r="R1593" s="17"/>
      <c r="S1593" s="17"/>
      <c r="T1593" s="17"/>
      <c r="U1593" s="17"/>
      <c r="V1593" s="17"/>
      <c r="W1593" s="17"/>
      <c r="X1593" s="17"/>
      <c r="Y1593" s="17"/>
      <c r="Z1593" s="17"/>
      <c r="AA1593" s="17"/>
      <c r="AB1593" s="17"/>
      <c r="AC1593" s="17"/>
      <c r="AD1593" s="17"/>
      <c r="AE1593" s="17"/>
      <c r="AF1593" s="17"/>
      <c r="AG1593" s="17"/>
      <c r="AH1593" s="17"/>
      <c r="AI1593" s="17"/>
      <c r="AJ1593" s="17"/>
      <c r="AK1593" s="17"/>
      <c r="AL1593" s="17"/>
      <c r="AM1593" s="17"/>
      <c r="AN1593" s="17"/>
      <c r="AO1593" s="17"/>
      <c r="AP1593" s="17"/>
      <c r="AQ1593" s="17"/>
      <c r="AR1593" s="17"/>
      <c r="AS1593" s="17"/>
      <c r="AT1593" s="17"/>
      <c r="AU1593" s="17"/>
    </row>
    <row r="1594" spans="2:47" x14ac:dyDescent="0.3">
      <c r="B1594" s="24" t="s">
        <v>71</v>
      </c>
      <c r="C1594" s="17"/>
      <c r="D1594" s="17"/>
      <c r="E1594" s="17"/>
      <c r="F1594" s="17"/>
      <c r="G1594" s="17"/>
      <c r="H1594" s="17"/>
      <c r="I1594" s="17"/>
      <c r="J1594" s="17"/>
      <c r="K1594" s="17"/>
      <c r="L1594" s="17"/>
      <c r="M1594" s="17"/>
      <c r="N1594" s="17"/>
      <c r="O1594" s="17"/>
      <c r="P1594" s="17"/>
      <c r="Q1594" s="17"/>
      <c r="R1594" s="17"/>
      <c r="S1594" s="17"/>
      <c r="T1594" s="17"/>
      <c r="U1594" s="17"/>
      <c r="V1594" s="17"/>
      <c r="W1594" s="17"/>
      <c r="X1594" s="17"/>
      <c r="Y1594" s="17"/>
      <c r="Z1594" s="17"/>
      <c r="AA1594" s="17"/>
      <c r="AB1594" s="17"/>
      <c r="AC1594" s="17"/>
      <c r="AD1594" s="17"/>
      <c r="AE1594" s="17"/>
      <c r="AF1594" s="17"/>
      <c r="AG1594" s="17"/>
      <c r="AH1594" s="17"/>
      <c r="AI1594" s="17"/>
      <c r="AJ1594" s="17"/>
      <c r="AK1594" s="17"/>
      <c r="AL1594" s="17"/>
      <c r="AM1594" s="17"/>
      <c r="AN1594" s="17"/>
      <c r="AO1594" s="17"/>
      <c r="AP1594" s="17"/>
      <c r="AQ1594" s="17"/>
      <c r="AR1594" s="17"/>
      <c r="AS1594" s="17"/>
      <c r="AT1594" s="17"/>
      <c r="AU1594" s="17"/>
    </row>
    <row r="1595" spans="2:47" x14ac:dyDescent="0.3">
      <c r="B1595" t="s">
        <v>164</v>
      </c>
      <c r="C1595" s="17">
        <v>3.6797481788076999E-2</v>
      </c>
      <c r="D1595" s="17">
        <v>5.0071567103082699E-2</v>
      </c>
      <c r="E1595" s="17">
        <v>2.4002809311885798E-2</v>
      </c>
      <c r="F1595" s="17"/>
      <c r="G1595" s="17">
        <v>7.0631585171083894E-2</v>
      </c>
      <c r="H1595" s="17">
        <v>6.6042588984023001E-2</v>
      </c>
      <c r="I1595" s="17">
        <v>4.90580082335456E-2</v>
      </c>
      <c r="J1595" s="17">
        <v>2.32559517041846E-2</v>
      </c>
      <c r="K1595" s="17">
        <v>1.28829729805464E-2</v>
      </c>
      <c r="L1595" s="17">
        <v>7.6855658544773397E-3</v>
      </c>
      <c r="M1595" s="17"/>
      <c r="N1595" s="17">
        <v>4.4321454443337398E-2</v>
      </c>
      <c r="O1595" s="17">
        <v>2.6921736617125599E-2</v>
      </c>
      <c r="P1595" s="17">
        <v>5.6495817323835899E-2</v>
      </c>
      <c r="Q1595" s="17">
        <v>2.2148476673813498E-2</v>
      </c>
      <c r="R1595" s="17"/>
      <c r="S1595" s="17">
        <v>5.7846256431852199E-2</v>
      </c>
      <c r="T1595" s="17">
        <v>1.66618179407052E-2</v>
      </c>
      <c r="U1595" s="17">
        <v>3.8034689217052997E-2</v>
      </c>
      <c r="V1595" s="17">
        <v>4.6032493711303302E-2</v>
      </c>
      <c r="W1595" s="17">
        <v>3.6724217948265497E-2</v>
      </c>
      <c r="X1595" s="17">
        <v>4.6409566333612901E-2</v>
      </c>
      <c r="Y1595" s="17">
        <v>2.05514864906963E-2</v>
      </c>
      <c r="Z1595" s="17">
        <v>3.32679077725676E-2</v>
      </c>
      <c r="AA1595" s="17">
        <v>3.6720628219390698E-2</v>
      </c>
      <c r="AB1595" s="17">
        <v>3.3719255104460499E-2</v>
      </c>
      <c r="AC1595" s="17">
        <v>3.39458726264373E-2</v>
      </c>
      <c r="AD1595" s="17">
        <v>2.8613268376262602E-2</v>
      </c>
      <c r="AE1595" s="17"/>
      <c r="AF1595" s="17">
        <v>3.2583793227828901E-2</v>
      </c>
      <c r="AG1595" s="17">
        <v>4.2695785454035101E-2</v>
      </c>
      <c r="AH1595" s="17"/>
      <c r="AI1595" s="17">
        <v>4.6899045932670899E-2</v>
      </c>
      <c r="AJ1595" s="17">
        <v>3.1755131392129002E-2</v>
      </c>
      <c r="AK1595" s="17"/>
      <c r="AL1595" s="17">
        <v>4.6717925438028197E-2</v>
      </c>
      <c r="AM1595" s="17">
        <v>3.4500192206415703E-2</v>
      </c>
      <c r="AN1595" s="17"/>
      <c r="AO1595" s="17">
        <v>6.3371840304308605E-2</v>
      </c>
      <c r="AP1595" s="17">
        <v>3.4481207524743401E-2</v>
      </c>
      <c r="AQ1595" s="17"/>
      <c r="AR1595" s="17">
        <v>7.0403862228229599E-2</v>
      </c>
      <c r="AS1595" s="17">
        <v>1.7481745040173101E-2</v>
      </c>
      <c r="AT1595" s="17">
        <v>2.0732500887676902E-2</v>
      </c>
      <c r="AU1595" s="17">
        <v>1.9095582982946901E-2</v>
      </c>
    </row>
    <row r="1596" spans="2:47" x14ac:dyDescent="0.3">
      <c r="B1596" t="s">
        <v>165</v>
      </c>
      <c r="C1596" s="17">
        <v>4.9620472673635098E-2</v>
      </c>
      <c r="D1596" s="17">
        <v>6.3588514477460695E-2</v>
      </c>
      <c r="E1596" s="17">
        <v>3.6198390886496602E-2</v>
      </c>
      <c r="F1596" s="17"/>
      <c r="G1596" s="17">
        <v>7.6090600121523203E-2</v>
      </c>
      <c r="H1596" s="17">
        <v>0.105832311448904</v>
      </c>
      <c r="I1596" s="17">
        <v>4.75828504249406E-2</v>
      </c>
      <c r="J1596" s="17">
        <v>4.9831368997701797E-2</v>
      </c>
      <c r="K1596" s="17">
        <v>1.01925172229494E-2</v>
      </c>
      <c r="L1596" s="17">
        <v>1.43541343686938E-2</v>
      </c>
      <c r="M1596" s="17"/>
      <c r="N1596" s="17">
        <v>7.3167216578233801E-2</v>
      </c>
      <c r="O1596" s="17">
        <v>3.3522522415128299E-2</v>
      </c>
      <c r="P1596" s="17">
        <v>4.6166607590514601E-2</v>
      </c>
      <c r="Q1596" s="17">
        <v>4.4677870530771498E-2</v>
      </c>
      <c r="R1596" s="17"/>
      <c r="S1596" s="17">
        <v>7.9999019451451103E-2</v>
      </c>
      <c r="T1596" s="17">
        <v>3.71641897578502E-2</v>
      </c>
      <c r="U1596" s="17">
        <v>4.0470311961604097E-2</v>
      </c>
      <c r="V1596" s="17">
        <v>3.2862528843700098E-2</v>
      </c>
      <c r="W1596" s="17">
        <v>5.4420481787890898E-2</v>
      </c>
      <c r="X1596" s="17">
        <v>5.6572192353332502E-2</v>
      </c>
      <c r="Y1596" s="17">
        <v>3.3512027424691899E-2</v>
      </c>
      <c r="Z1596" s="17">
        <v>5.8722221052868402E-2</v>
      </c>
      <c r="AA1596" s="17">
        <v>5.2329380223806503E-2</v>
      </c>
      <c r="AB1596" s="17">
        <v>5.34029270964443E-2</v>
      </c>
      <c r="AC1596" s="17">
        <v>3.9401958985728597E-2</v>
      </c>
      <c r="AD1596" s="17">
        <v>3.1230059829027299E-2</v>
      </c>
      <c r="AE1596" s="17"/>
      <c r="AF1596" s="17">
        <v>5.3286814011555897E-2</v>
      </c>
      <c r="AG1596" s="17">
        <v>4.5150141705769302E-2</v>
      </c>
      <c r="AH1596" s="17"/>
      <c r="AI1596" s="17">
        <v>6.0745891390322403E-2</v>
      </c>
      <c r="AJ1596" s="17">
        <v>4.4067049592992902E-2</v>
      </c>
      <c r="AK1596" s="17"/>
      <c r="AL1596" s="17">
        <v>5.9020239468791001E-2</v>
      </c>
      <c r="AM1596" s="17">
        <v>4.7443756884451301E-2</v>
      </c>
      <c r="AN1596" s="17"/>
      <c r="AO1596" s="17">
        <v>8.6083625943651695E-2</v>
      </c>
      <c r="AP1596" s="17">
        <v>4.6442271272169898E-2</v>
      </c>
      <c r="AQ1596" s="17"/>
      <c r="AR1596" s="17">
        <v>9.3549065299922199E-2</v>
      </c>
      <c r="AS1596" s="17">
        <v>2.7625514858996301E-2</v>
      </c>
      <c r="AT1596" s="17">
        <v>2.7430707846143099E-2</v>
      </c>
      <c r="AU1596" s="17">
        <v>2.3357255511531401E-2</v>
      </c>
    </row>
    <row r="1597" spans="2:47" x14ac:dyDescent="0.3">
      <c r="B1597" t="s">
        <v>166</v>
      </c>
      <c r="C1597" s="17">
        <v>0.102845549938331</v>
      </c>
      <c r="D1597" s="17">
        <v>0.126058521420504</v>
      </c>
      <c r="E1597" s="17">
        <v>7.9821076442265396E-2</v>
      </c>
      <c r="F1597" s="17"/>
      <c r="G1597" s="17">
        <v>0.20988526371681601</v>
      </c>
      <c r="H1597" s="17">
        <v>0.18262288670989699</v>
      </c>
      <c r="I1597" s="17">
        <v>0.112422780541828</v>
      </c>
      <c r="J1597" s="17">
        <v>7.2932753634588801E-2</v>
      </c>
      <c r="K1597" s="17">
        <v>4.61502349411212E-2</v>
      </c>
      <c r="L1597" s="17">
        <v>2.1673253681294202E-2</v>
      </c>
      <c r="M1597" s="17"/>
      <c r="N1597" s="17">
        <v>0.12587991137795099</v>
      </c>
      <c r="O1597" s="17">
        <v>0.104094489498936</v>
      </c>
      <c r="P1597" s="17">
        <v>0.10971170638859599</v>
      </c>
      <c r="Q1597" s="17">
        <v>6.9861254455501801E-2</v>
      </c>
      <c r="R1597" s="17"/>
      <c r="S1597" s="17">
        <v>0.14827245873601799</v>
      </c>
      <c r="T1597" s="17">
        <v>0.10148885044865499</v>
      </c>
      <c r="U1597" s="17">
        <v>8.7966658686033497E-2</v>
      </c>
      <c r="V1597" s="17">
        <v>7.3995644238790001E-2</v>
      </c>
      <c r="W1597" s="17">
        <v>0.11429608985933599</v>
      </c>
      <c r="X1597" s="17">
        <v>0.105120103167477</v>
      </c>
      <c r="Y1597" s="17">
        <v>8.6798359933443703E-2</v>
      </c>
      <c r="Z1597" s="17">
        <v>0.124349328335412</v>
      </c>
      <c r="AA1597" s="17">
        <v>0.10523857521171</v>
      </c>
      <c r="AB1597" s="17">
        <v>7.2251134613740206E-2</v>
      </c>
      <c r="AC1597" s="17">
        <v>9.65453340529773E-2</v>
      </c>
      <c r="AD1597" s="17">
        <v>9.7166350157067399E-2</v>
      </c>
      <c r="AE1597" s="17"/>
      <c r="AF1597" s="17">
        <v>9.3442149270638694E-2</v>
      </c>
      <c r="AG1597" s="17">
        <v>0.116176415259429</v>
      </c>
      <c r="AH1597" s="17"/>
      <c r="AI1597" s="17">
        <v>0.122326854876639</v>
      </c>
      <c r="AJ1597" s="17">
        <v>9.3121158323015304E-2</v>
      </c>
      <c r="AK1597" s="17"/>
      <c r="AL1597" s="17">
        <v>0.100799312276019</v>
      </c>
      <c r="AM1597" s="17">
        <v>0.10331939976089</v>
      </c>
      <c r="AN1597" s="17"/>
      <c r="AO1597" s="17">
        <v>0.11729384748058699</v>
      </c>
      <c r="AP1597" s="17">
        <v>0.101586207413631</v>
      </c>
      <c r="AQ1597" s="17"/>
      <c r="AR1597" s="17">
        <v>0.160668188619391</v>
      </c>
      <c r="AS1597" s="17">
        <v>7.6560524435553903E-2</v>
      </c>
      <c r="AT1597" s="17">
        <v>8.1838401999188695E-2</v>
      </c>
      <c r="AU1597" s="17">
        <v>4.65927010960571E-2</v>
      </c>
    </row>
    <row r="1598" spans="2:47" x14ac:dyDescent="0.3">
      <c r="B1598" t="s">
        <v>167</v>
      </c>
      <c r="C1598" s="17">
        <v>7.2926421743048295E-2</v>
      </c>
      <c r="D1598" s="17">
        <v>8.7805393428311507E-2</v>
      </c>
      <c r="E1598" s="17">
        <v>5.8074739767712498E-2</v>
      </c>
      <c r="F1598" s="17"/>
      <c r="G1598" s="17">
        <v>9.6200053837113497E-2</v>
      </c>
      <c r="H1598" s="17">
        <v>0.10499547999749</v>
      </c>
      <c r="I1598" s="17">
        <v>8.9956364947814005E-2</v>
      </c>
      <c r="J1598" s="17">
        <v>6.2399074054451401E-2</v>
      </c>
      <c r="K1598" s="17">
        <v>5.9533156682262903E-2</v>
      </c>
      <c r="L1598" s="17">
        <v>3.51492021312328E-2</v>
      </c>
      <c r="M1598" s="17"/>
      <c r="N1598" s="17">
        <v>8.5857864681708904E-2</v>
      </c>
      <c r="O1598" s="17">
        <v>6.6127781347880901E-2</v>
      </c>
      <c r="P1598" s="17">
        <v>8.6974663739651695E-2</v>
      </c>
      <c r="Q1598" s="17">
        <v>5.3955764689757303E-2</v>
      </c>
      <c r="R1598" s="17"/>
      <c r="S1598" s="17">
        <v>7.5246542643720896E-2</v>
      </c>
      <c r="T1598" s="17">
        <v>7.2036504826224104E-2</v>
      </c>
      <c r="U1598" s="17">
        <v>4.5574041552782898E-2</v>
      </c>
      <c r="V1598" s="17">
        <v>8.7091549287476394E-2</v>
      </c>
      <c r="W1598" s="17">
        <v>5.9225452329281301E-2</v>
      </c>
      <c r="X1598" s="17">
        <v>9.0970037216320201E-2</v>
      </c>
      <c r="Y1598" s="17">
        <v>0.101628035496286</v>
      </c>
      <c r="Z1598" s="17">
        <v>5.0755679193323001E-2</v>
      </c>
      <c r="AA1598" s="17">
        <v>7.1838906359052199E-2</v>
      </c>
      <c r="AB1598" s="17">
        <v>6.8377404231838898E-2</v>
      </c>
      <c r="AC1598" s="17">
        <v>4.61391607789539E-2</v>
      </c>
      <c r="AD1598" s="17">
        <v>8.94975661379043E-2</v>
      </c>
      <c r="AE1598" s="17"/>
      <c r="AF1598" s="17">
        <v>7.3201701606872602E-2</v>
      </c>
      <c r="AG1598" s="17">
        <v>7.2119588573229004E-2</v>
      </c>
      <c r="AH1598" s="17"/>
      <c r="AI1598" s="17">
        <v>8.2125666060490196E-2</v>
      </c>
      <c r="AJ1598" s="17">
        <v>6.8334478103181398E-2</v>
      </c>
      <c r="AK1598" s="17"/>
      <c r="AL1598" s="17">
        <v>7.8947525794049705E-2</v>
      </c>
      <c r="AM1598" s="17">
        <v>7.1532107124212402E-2</v>
      </c>
      <c r="AN1598" s="17"/>
      <c r="AO1598" s="17">
        <v>6.06335551108367E-2</v>
      </c>
      <c r="AP1598" s="17">
        <v>7.3997892596630394E-2</v>
      </c>
      <c r="AQ1598" s="17"/>
      <c r="AR1598" s="17">
        <v>0.10826087801737</v>
      </c>
      <c r="AS1598" s="17">
        <v>5.4070934806117903E-2</v>
      </c>
      <c r="AT1598" s="17">
        <v>5.6786489293801E-2</v>
      </c>
      <c r="AU1598" s="17">
        <v>5.0245242382265999E-2</v>
      </c>
    </row>
    <row r="1599" spans="2:47" x14ac:dyDescent="0.3">
      <c r="B1599" t="s">
        <v>168</v>
      </c>
      <c r="C1599" s="17">
        <v>6.2420832700836801E-2</v>
      </c>
      <c r="D1599" s="17">
        <v>6.5951920138587E-2</v>
      </c>
      <c r="E1599" s="17">
        <v>5.9217600396920402E-2</v>
      </c>
      <c r="F1599" s="17"/>
      <c r="G1599" s="17">
        <v>8.7623017700394101E-2</v>
      </c>
      <c r="H1599" s="17">
        <v>9.6970794610420699E-2</v>
      </c>
      <c r="I1599" s="17">
        <v>7.4246946923239895E-2</v>
      </c>
      <c r="J1599" s="17">
        <v>5.5070884543581597E-2</v>
      </c>
      <c r="K1599" s="17">
        <v>4.8841398855243301E-2</v>
      </c>
      <c r="L1599" s="17">
        <v>2.3134868545802999E-2</v>
      </c>
      <c r="M1599" s="17"/>
      <c r="N1599" s="17">
        <v>7.6594813864039699E-2</v>
      </c>
      <c r="O1599" s="17">
        <v>5.8942837332026397E-2</v>
      </c>
      <c r="P1599" s="17">
        <v>5.5932913040388901E-2</v>
      </c>
      <c r="Q1599" s="17">
        <v>5.73358166697224E-2</v>
      </c>
      <c r="R1599" s="17"/>
      <c r="S1599" s="17">
        <v>8.8424899981080995E-2</v>
      </c>
      <c r="T1599" s="17">
        <v>5.07758090276859E-2</v>
      </c>
      <c r="U1599" s="17">
        <v>4.2366166578275903E-2</v>
      </c>
      <c r="V1599" s="17">
        <v>5.1651709355610302E-2</v>
      </c>
      <c r="W1599" s="17">
        <v>6.1747282967642897E-2</v>
      </c>
      <c r="X1599" s="17">
        <v>5.5367448658514701E-2</v>
      </c>
      <c r="Y1599" s="17">
        <v>6.5571653988826403E-2</v>
      </c>
      <c r="Z1599" s="17">
        <v>8.46867651641523E-2</v>
      </c>
      <c r="AA1599" s="17">
        <v>6.1990250372373198E-2</v>
      </c>
      <c r="AB1599" s="17">
        <v>5.7520666944810298E-2</v>
      </c>
      <c r="AC1599" s="17">
        <v>7.2825595381372205E-2</v>
      </c>
      <c r="AD1599" s="17">
        <v>6.1008551631746101E-2</v>
      </c>
      <c r="AE1599" s="17"/>
      <c r="AF1599" s="17">
        <v>6.4504476077250003E-2</v>
      </c>
      <c r="AG1599" s="17">
        <v>6.0157678250996799E-2</v>
      </c>
      <c r="AH1599" s="17"/>
      <c r="AI1599" s="17">
        <v>7.4324240658248303E-2</v>
      </c>
      <c r="AJ1599" s="17">
        <v>5.6479064379808402E-2</v>
      </c>
      <c r="AK1599" s="17"/>
      <c r="AL1599" s="17">
        <v>6.5882218503244605E-2</v>
      </c>
      <c r="AM1599" s="17">
        <v>6.1619275248109298E-2</v>
      </c>
      <c r="AN1599" s="17"/>
      <c r="AO1599" s="17">
        <v>6.8865919525481406E-2</v>
      </c>
      <c r="AP1599" s="17">
        <v>6.1859066036638502E-2</v>
      </c>
      <c r="AQ1599" s="17"/>
      <c r="AR1599" s="17">
        <v>8.0644199992662799E-2</v>
      </c>
      <c r="AS1599" s="17">
        <v>4.1789663877356199E-2</v>
      </c>
      <c r="AT1599" s="17">
        <v>6.2673360119381294E-2</v>
      </c>
      <c r="AU1599" s="17">
        <v>5.1639547211852897E-2</v>
      </c>
    </row>
    <row r="1600" spans="2:47" x14ac:dyDescent="0.3">
      <c r="B1600" t="s">
        <v>169</v>
      </c>
      <c r="C1600" s="17">
        <v>4.6817836118200902E-2</v>
      </c>
      <c r="D1600" s="17">
        <v>4.3172009090923898E-2</v>
      </c>
      <c r="E1600" s="17">
        <v>5.05486507891083E-2</v>
      </c>
      <c r="F1600" s="17"/>
      <c r="G1600" s="17">
        <v>5.8526088989093797E-2</v>
      </c>
      <c r="H1600" s="17">
        <v>6.0409730225301897E-2</v>
      </c>
      <c r="I1600" s="17">
        <v>4.0566494802645403E-2</v>
      </c>
      <c r="J1600" s="17">
        <v>5.9576739606243601E-2</v>
      </c>
      <c r="K1600" s="17">
        <v>4.6225384942188003E-2</v>
      </c>
      <c r="L1600" s="17">
        <v>2.31824418680057E-2</v>
      </c>
      <c r="M1600" s="17"/>
      <c r="N1600" s="17">
        <v>4.3189963174236699E-2</v>
      </c>
      <c r="O1600" s="17">
        <v>5.2130927259728101E-2</v>
      </c>
      <c r="P1600" s="17">
        <v>4.5083730821119203E-2</v>
      </c>
      <c r="Q1600" s="17">
        <v>4.7415739720793298E-2</v>
      </c>
      <c r="R1600" s="17"/>
      <c r="S1600" s="17">
        <v>5.85775112095345E-2</v>
      </c>
      <c r="T1600" s="17">
        <v>4.6373896116128903E-2</v>
      </c>
      <c r="U1600" s="17">
        <v>4.7989814998228998E-2</v>
      </c>
      <c r="V1600" s="17">
        <v>5.9730298730473599E-2</v>
      </c>
      <c r="W1600" s="17">
        <v>1.98167408804431E-2</v>
      </c>
      <c r="X1600" s="17">
        <v>3.8511329515539101E-2</v>
      </c>
      <c r="Y1600" s="17">
        <v>3.4370916433986598E-2</v>
      </c>
      <c r="Z1600" s="17">
        <v>2.2732337182342299E-2</v>
      </c>
      <c r="AA1600" s="17">
        <v>6.5090298084995099E-2</v>
      </c>
      <c r="AB1600" s="17">
        <v>5.2438250748323603E-2</v>
      </c>
      <c r="AC1600" s="17">
        <v>2.85104869325634E-2</v>
      </c>
      <c r="AD1600" s="17">
        <v>5.19240982262342E-2</v>
      </c>
      <c r="AE1600" s="17"/>
      <c r="AF1600" s="17">
        <v>4.14986258434022E-2</v>
      </c>
      <c r="AG1600" s="17">
        <v>5.4266611496499598E-2</v>
      </c>
      <c r="AH1600" s="17"/>
      <c r="AI1600" s="17">
        <v>4.3076715378767901E-2</v>
      </c>
      <c r="AJ1600" s="17">
        <v>4.8685273811190803E-2</v>
      </c>
      <c r="AK1600" s="17"/>
      <c r="AL1600" s="17">
        <v>3.7108940297597398E-2</v>
      </c>
      <c r="AM1600" s="17">
        <v>4.90661373036239E-2</v>
      </c>
      <c r="AN1600" s="17"/>
      <c r="AO1600" s="17">
        <v>4.9250544187801303E-2</v>
      </c>
      <c r="AP1600" s="17">
        <v>4.6605796415026997E-2</v>
      </c>
      <c r="AQ1600" s="17"/>
      <c r="AR1600" s="17">
        <v>5.8076881787901102E-2</v>
      </c>
      <c r="AS1600" s="17">
        <v>4.3720658224132798E-2</v>
      </c>
      <c r="AT1600" s="17">
        <v>4.0084410047773598E-2</v>
      </c>
      <c r="AU1600" s="17">
        <v>3.7890554364673999E-2</v>
      </c>
    </row>
    <row r="1601" spans="2:47" x14ac:dyDescent="0.3">
      <c r="B1601" t="s">
        <v>170</v>
      </c>
      <c r="C1601" s="17">
        <v>4.0810111219487202E-2</v>
      </c>
      <c r="D1601" s="17">
        <v>4.2253162573949198E-2</v>
      </c>
      <c r="E1601" s="17">
        <v>3.9165939323906301E-2</v>
      </c>
      <c r="F1601" s="17"/>
      <c r="G1601" s="17">
        <v>6.8931779278653002E-2</v>
      </c>
      <c r="H1601" s="17">
        <v>3.7178421581908802E-2</v>
      </c>
      <c r="I1601" s="17">
        <v>5.4979201702868699E-2</v>
      </c>
      <c r="J1601" s="17">
        <v>2.6790475062186202E-2</v>
      </c>
      <c r="K1601" s="17">
        <v>4.2986382025632201E-2</v>
      </c>
      <c r="L1601" s="17">
        <v>2.3539214711253101E-2</v>
      </c>
      <c r="M1601" s="17"/>
      <c r="N1601" s="17">
        <v>4.2118292883432898E-2</v>
      </c>
      <c r="O1601" s="17">
        <v>3.4675417467495903E-2</v>
      </c>
      <c r="P1601" s="17">
        <v>5.0636544730342403E-2</v>
      </c>
      <c r="Q1601" s="17">
        <v>3.6833894877483703E-2</v>
      </c>
      <c r="R1601" s="17"/>
      <c r="S1601" s="17">
        <v>5.0361241028799401E-2</v>
      </c>
      <c r="T1601" s="17">
        <v>2.94107638784636E-2</v>
      </c>
      <c r="U1601" s="17">
        <v>4.7741473451905998E-2</v>
      </c>
      <c r="V1601" s="17">
        <v>3.7231580731588297E-2</v>
      </c>
      <c r="W1601" s="17">
        <v>4.5569624875315497E-2</v>
      </c>
      <c r="X1601" s="17">
        <v>3.9306050748549003E-2</v>
      </c>
      <c r="Y1601" s="17">
        <v>3.6362753694558103E-2</v>
      </c>
      <c r="Z1601" s="17">
        <v>5.6487287581296397E-2</v>
      </c>
      <c r="AA1601" s="17">
        <v>3.2022196055014399E-2</v>
      </c>
      <c r="AB1601" s="17">
        <v>5.2184502922636197E-2</v>
      </c>
      <c r="AC1601" s="17">
        <v>3.8045026162530297E-2</v>
      </c>
      <c r="AD1601" s="17">
        <v>2.50587466848292E-2</v>
      </c>
      <c r="AE1601" s="17"/>
      <c r="AF1601" s="17">
        <v>3.3381998496865399E-2</v>
      </c>
      <c r="AG1601" s="17">
        <v>4.9773039062442702E-2</v>
      </c>
      <c r="AH1601" s="17"/>
      <c r="AI1601" s="17">
        <v>3.9393978149514598E-2</v>
      </c>
      <c r="AJ1601" s="17">
        <v>4.1516995722112697E-2</v>
      </c>
      <c r="AK1601" s="17"/>
      <c r="AL1601" s="17">
        <v>3.3480279062184697E-2</v>
      </c>
      <c r="AM1601" s="17">
        <v>4.2507489647757302E-2</v>
      </c>
      <c r="AN1601" s="17"/>
      <c r="AO1601" s="17">
        <v>3.6896330518369297E-2</v>
      </c>
      <c r="AP1601" s="17">
        <v>4.11512441768375E-2</v>
      </c>
      <c r="AQ1601" s="17"/>
      <c r="AR1601" s="17">
        <v>4.35797453591521E-2</v>
      </c>
      <c r="AS1601" s="17">
        <v>3.9833808214243503E-2</v>
      </c>
      <c r="AT1601" s="17">
        <v>4.0658273580281602E-2</v>
      </c>
      <c r="AU1601" s="17">
        <v>3.5848282701482499E-2</v>
      </c>
    </row>
    <row r="1602" spans="2:47" x14ac:dyDescent="0.3">
      <c r="B1602" t="s">
        <v>171</v>
      </c>
      <c r="C1602" s="17">
        <v>1.19467753813587E-2</v>
      </c>
      <c r="D1602" s="17">
        <v>7.9951759585426205E-3</v>
      </c>
      <c r="E1602" s="17">
        <v>1.5842821610317699E-2</v>
      </c>
      <c r="F1602" s="17"/>
      <c r="G1602" s="17">
        <v>1.9540805050864699E-2</v>
      </c>
      <c r="H1602" s="17">
        <v>1.9165937289718198E-2</v>
      </c>
      <c r="I1602" s="17">
        <v>1.4306937000142E-2</v>
      </c>
      <c r="J1602" s="17">
        <v>5.2086930423925603E-3</v>
      </c>
      <c r="K1602" s="17">
        <v>5.8389855037467098E-3</v>
      </c>
      <c r="L1602" s="17">
        <v>8.6911967701780307E-3</v>
      </c>
      <c r="M1602" s="17"/>
      <c r="N1602" s="17">
        <v>9.6566148249201192E-3</v>
      </c>
      <c r="O1602" s="17">
        <v>1.4570027133595599E-2</v>
      </c>
      <c r="P1602" s="17">
        <v>7.7758962086681904E-3</v>
      </c>
      <c r="Q1602" s="17">
        <v>1.55339569282092E-2</v>
      </c>
      <c r="R1602" s="17"/>
      <c r="S1602" s="17">
        <v>8.8101714113156294E-3</v>
      </c>
      <c r="T1602" s="17">
        <v>9.04005331116302E-3</v>
      </c>
      <c r="U1602" s="17">
        <v>1.2138445859393001E-2</v>
      </c>
      <c r="V1602" s="17">
        <v>8.6446055859682597E-3</v>
      </c>
      <c r="W1602" s="17">
        <v>2.1570001702356401E-2</v>
      </c>
      <c r="X1602" s="17">
        <v>1.8339752392314598E-2</v>
      </c>
      <c r="Y1602" s="17">
        <v>8.6990298924379504E-3</v>
      </c>
      <c r="Z1602" s="17">
        <v>0</v>
      </c>
      <c r="AA1602" s="17">
        <v>1.9857572275624E-2</v>
      </c>
      <c r="AB1602" s="17">
        <v>6.7165317181136896E-3</v>
      </c>
      <c r="AC1602" s="17">
        <v>1.7018618031406401E-2</v>
      </c>
      <c r="AD1602" s="17">
        <v>9.7770797373752695E-3</v>
      </c>
      <c r="AE1602" s="17"/>
      <c r="AF1602" s="17">
        <v>1.20260619657658E-2</v>
      </c>
      <c r="AG1602" s="17">
        <v>1.19382497167232E-2</v>
      </c>
      <c r="AH1602" s="17"/>
      <c r="AI1602" s="17">
        <v>1.1519885274707301E-2</v>
      </c>
      <c r="AJ1602" s="17">
        <v>1.21598641137064E-2</v>
      </c>
      <c r="AK1602" s="17"/>
      <c r="AL1602" s="17">
        <v>1.15821741179281E-2</v>
      </c>
      <c r="AM1602" s="17">
        <v>1.203120655334E-2</v>
      </c>
      <c r="AN1602" s="17"/>
      <c r="AO1602" s="17">
        <v>8.9697906386488196E-3</v>
      </c>
      <c r="AP1602" s="17">
        <v>1.2206255328453699E-2</v>
      </c>
      <c r="AQ1602" s="17"/>
      <c r="AR1602" s="17">
        <v>1.4664327151739801E-2</v>
      </c>
      <c r="AS1602" s="17">
        <v>8.1185588927557197E-3</v>
      </c>
      <c r="AT1602" s="17">
        <v>1.51186015268652E-2</v>
      </c>
      <c r="AU1602" s="17">
        <v>5.1027361771970002E-3</v>
      </c>
    </row>
    <row r="1603" spans="2:47" x14ac:dyDescent="0.3">
      <c r="B1603" t="s">
        <v>172</v>
      </c>
      <c r="C1603" s="17">
        <v>7.69829916539847E-2</v>
      </c>
      <c r="D1603" s="17">
        <v>6.4475071505595102E-2</v>
      </c>
      <c r="E1603" s="17">
        <v>8.9102644391385294E-2</v>
      </c>
      <c r="F1603" s="17"/>
      <c r="G1603" s="17">
        <v>6.9306146247947301E-2</v>
      </c>
      <c r="H1603" s="17">
        <v>8.6506696757734397E-2</v>
      </c>
      <c r="I1603" s="17">
        <v>9.8474767940732497E-2</v>
      </c>
      <c r="J1603" s="17">
        <v>7.3764273250610898E-2</v>
      </c>
      <c r="K1603" s="17">
        <v>7.8558376332508395E-2</v>
      </c>
      <c r="L1603" s="17">
        <v>5.8414080400144501E-2</v>
      </c>
      <c r="M1603" s="17"/>
      <c r="N1603" s="17">
        <v>8.1443629567533607E-2</v>
      </c>
      <c r="O1603" s="17">
        <v>7.1566667847661206E-2</v>
      </c>
      <c r="P1603" s="17">
        <v>8.9471748838575393E-2</v>
      </c>
      <c r="Q1603" s="17">
        <v>6.59761822766501E-2</v>
      </c>
      <c r="R1603" s="17"/>
      <c r="S1603" s="17">
        <v>9.7066319988061506E-2</v>
      </c>
      <c r="T1603" s="17">
        <v>8.5671264682295897E-2</v>
      </c>
      <c r="U1603" s="17">
        <v>6.4775201626238996E-2</v>
      </c>
      <c r="V1603" s="17">
        <v>7.3362318224363302E-2</v>
      </c>
      <c r="W1603" s="17">
        <v>0.10354710477521201</v>
      </c>
      <c r="X1603" s="17">
        <v>7.2013311662481996E-2</v>
      </c>
      <c r="Y1603" s="17">
        <v>6.9467327862608799E-2</v>
      </c>
      <c r="Z1603" s="17">
        <v>0.101403915984079</v>
      </c>
      <c r="AA1603" s="17">
        <v>8.1027581258596507E-2</v>
      </c>
      <c r="AB1603" s="17">
        <v>3.1911484111024797E-2</v>
      </c>
      <c r="AC1603" s="17">
        <v>6.4615633734662101E-2</v>
      </c>
      <c r="AD1603" s="17">
        <v>7.0490722457529506E-2</v>
      </c>
      <c r="AE1603" s="17"/>
      <c r="AF1603" s="17">
        <v>7.5071352616471507E-2</v>
      </c>
      <c r="AG1603" s="17">
        <v>7.96619666871035E-2</v>
      </c>
      <c r="AH1603" s="17"/>
      <c r="AI1603" s="17">
        <v>6.6637781426259798E-2</v>
      </c>
      <c r="AJ1603" s="17">
        <v>8.2146961722506295E-2</v>
      </c>
      <c r="AK1603" s="17"/>
      <c r="AL1603" s="17">
        <v>8.8852516246326493E-2</v>
      </c>
      <c r="AM1603" s="17">
        <v>7.4234350953284498E-2</v>
      </c>
      <c r="AN1603" s="17"/>
      <c r="AO1603" s="17">
        <v>5.7515026273334803E-2</v>
      </c>
      <c r="AP1603" s="17">
        <v>7.8679858471790501E-2</v>
      </c>
      <c r="AQ1603" s="17"/>
      <c r="AR1603" s="17">
        <v>7.2280645151612394E-2</v>
      </c>
      <c r="AS1603" s="17">
        <v>9.7516707091546501E-2</v>
      </c>
      <c r="AT1603" s="17">
        <v>7.3874434117593202E-2</v>
      </c>
      <c r="AU1603" s="17">
        <v>5.9905499745385803E-2</v>
      </c>
    </row>
    <row r="1604" spans="2:47" x14ac:dyDescent="0.3">
      <c r="B1604" t="s">
        <v>173</v>
      </c>
      <c r="C1604" s="17">
        <v>0.48942818930410498</v>
      </c>
      <c r="D1604" s="17">
        <v>0.439338597477063</v>
      </c>
      <c r="E1604" s="17">
        <v>0.53847582446765996</v>
      </c>
      <c r="F1604" s="17"/>
      <c r="G1604" s="17">
        <v>0.22626218052236599</v>
      </c>
      <c r="H1604" s="17">
        <v>0.225305327577178</v>
      </c>
      <c r="I1604" s="17">
        <v>0.40703690609708898</v>
      </c>
      <c r="J1604" s="17">
        <v>0.56753073130573095</v>
      </c>
      <c r="K1604" s="17">
        <v>0.64302624175658696</v>
      </c>
      <c r="L1604" s="17">
        <v>0.77881023790494397</v>
      </c>
      <c r="M1604" s="17"/>
      <c r="N1604" s="17">
        <v>0.41542618954996202</v>
      </c>
      <c r="O1604" s="17">
        <v>0.52460499213286005</v>
      </c>
      <c r="P1604" s="17">
        <v>0.44154319824273602</v>
      </c>
      <c r="Q1604" s="17">
        <v>0.57337892884052599</v>
      </c>
      <c r="R1604" s="17"/>
      <c r="S1604" s="17">
        <v>0.32203415598645502</v>
      </c>
      <c r="T1604" s="17">
        <v>0.54675621026292698</v>
      </c>
      <c r="U1604" s="17">
        <v>0.55560263074786598</v>
      </c>
      <c r="V1604" s="17">
        <v>0.51897655933254205</v>
      </c>
      <c r="W1604" s="17">
        <v>0.47593311253503801</v>
      </c>
      <c r="X1604" s="17">
        <v>0.46224253238860802</v>
      </c>
      <c r="Y1604" s="17">
        <v>0.54076106935207902</v>
      </c>
      <c r="Z1604" s="17">
        <v>0.46239340773179499</v>
      </c>
      <c r="AA1604" s="17">
        <v>0.46910762914510801</v>
      </c>
      <c r="AB1604" s="17">
        <v>0.56839887896084895</v>
      </c>
      <c r="AC1604" s="17">
        <v>0.531949138057494</v>
      </c>
      <c r="AD1604" s="17">
        <v>0.535233556762024</v>
      </c>
      <c r="AE1604" s="17"/>
      <c r="AF1604" s="17">
        <v>0.51458549855989599</v>
      </c>
      <c r="AG1604" s="17">
        <v>0.45624812105782903</v>
      </c>
      <c r="AH1604" s="17"/>
      <c r="AI1604" s="17">
        <v>0.44574235094873998</v>
      </c>
      <c r="AJ1604" s="17">
        <v>0.51123464434170296</v>
      </c>
      <c r="AK1604" s="17"/>
      <c r="AL1604" s="17">
        <v>0.46834347788862402</v>
      </c>
      <c r="AM1604" s="17">
        <v>0.49431080237830499</v>
      </c>
      <c r="AN1604" s="17"/>
      <c r="AO1604" s="17">
        <v>0.44852938139425902</v>
      </c>
      <c r="AP1604" s="17">
        <v>0.49299301123968398</v>
      </c>
      <c r="AQ1604" s="17"/>
      <c r="AR1604" s="17">
        <v>0.28945284397348903</v>
      </c>
      <c r="AS1604" s="17">
        <v>0.58664087261476805</v>
      </c>
      <c r="AT1604" s="17">
        <v>0.56462721355803502</v>
      </c>
      <c r="AU1604" s="17">
        <v>0.66780021732893302</v>
      </c>
    </row>
    <row r="1605" spans="2:47" x14ac:dyDescent="0.3">
      <c r="B1605" t="s">
        <v>155</v>
      </c>
      <c r="C1605" s="17">
        <v>9.4033374789352503E-3</v>
      </c>
      <c r="D1605" s="17">
        <v>9.2900668259807105E-3</v>
      </c>
      <c r="E1605" s="17">
        <v>9.5495026123420899E-3</v>
      </c>
      <c r="F1605" s="17"/>
      <c r="G1605" s="17">
        <v>1.7002479364143699E-2</v>
      </c>
      <c r="H1605" s="17">
        <v>1.4969824817424199E-2</v>
      </c>
      <c r="I1605" s="17">
        <v>1.1368741385154601E-2</v>
      </c>
      <c r="J1605" s="17">
        <v>3.6390547983274099E-3</v>
      </c>
      <c r="K1605" s="17">
        <v>5.7643487572141203E-3</v>
      </c>
      <c r="L1605" s="17">
        <v>5.3658037639737598E-3</v>
      </c>
      <c r="M1605" s="17"/>
      <c r="N1605" s="17">
        <v>2.3440490546443702E-3</v>
      </c>
      <c r="O1605" s="17">
        <v>1.28426009475625E-2</v>
      </c>
      <c r="P1605" s="17">
        <v>1.0207173075572E-2</v>
      </c>
      <c r="Q1605" s="17">
        <v>1.2882114336771101E-2</v>
      </c>
      <c r="R1605" s="17"/>
      <c r="S1605" s="17">
        <v>1.33614231317103E-2</v>
      </c>
      <c r="T1605" s="17">
        <v>4.62063974790064E-3</v>
      </c>
      <c r="U1605" s="17">
        <v>1.73405653206181E-2</v>
      </c>
      <c r="V1605" s="17">
        <v>1.04207119581845E-2</v>
      </c>
      <c r="W1605" s="17">
        <v>7.1498903392180598E-3</v>
      </c>
      <c r="X1605" s="17">
        <v>1.51476755632501E-2</v>
      </c>
      <c r="Y1605" s="17">
        <v>2.2773394303861202E-3</v>
      </c>
      <c r="Z1605" s="17">
        <v>5.2011500021641299E-3</v>
      </c>
      <c r="AA1605" s="17">
        <v>4.7769827943297304E-3</v>
      </c>
      <c r="AB1605" s="17">
        <v>3.0789635477590001E-3</v>
      </c>
      <c r="AC1605" s="17">
        <v>3.10031752558745E-2</v>
      </c>
      <c r="AD1605" s="17">
        <v>0</v>
      </c>
      <c r="AE1605" s="17"/>
      <c r="AF1605" s="17">
        <v>6.4175283234533097E-3</v>
      </c>
      <c r="AG1605" s="17">
        <v>1.1812402735943001E-2</v>
      </c>
      <c r="AH1605" s="17"/>
      <c r="AI1605" s="17">
        <v>7.2075899036389704E-3</v>
      </c>
      <c r="AJ1605" s="17">
        <v>1.0499378497654401E-2</v>
      </c>
      <c r="AK1605" s="17"/>
      <c r="AL1605" s="17">
        <v>9.2653909072060205E-3</v>
      </c>
      <c r="AM1605" s="17">
        <v>9.4352819396107592E-3</v>
      </c>
      <c r="AN1605" s="17"/>
      <c r="AO1605" s="17">
        <v>2.59013862272196E-3</v>
      </c>
      <c r="AP1605" s="17">
        <v>9.9971895243940907E-3</v>
      </c>
      <c r="AQ1605" s="17"/>
      <c r="AR1605" s="17">
        <v>8.4193624185299794E-3</v>
      </c>
      <c r="AS1605" s="17">
        <v>6.6410119443563002E-3</v>
      </c>
      <c r="AT1605" s="17">
        <v>1.6175607023259899E-2</v>
      </c>
      <c r="AU1605" s="17">
        <v>2.52238049767348E-3</v>
      </c>
    </row>
    <row r="1606" spans="2:47" x14ac:dyDescent="0.3">
      <c r="C1606" s="17"/>
      <c r="D1606" s="17"/>
      <c r="E1606" s="17"/>
      <c r="F1606" s="17"/>
      <c r="G1606" s="17"/>
      <c r="H1606" s="17"/>
      <c r="I1606" s="17"/>
      <c r="J1606" s="17"/>
      <c r="K1606" s="17"/>
      <c r="L1606" s="17"/>
      <c r="M1606" s="17"/>
      <c r="N1606" s="17"/>
      <c r="O1606" s="17"/>
      <c r="P1606" s="17"/>
      <c r="Q1606" s="17"/>
      <c r="R1606" s="17"/>
      <c r="S1606" s="17"/>
      <c r="T1606" s="17"/>
      <c r="U1606" s="17"/>
      <c r="V1606" s="17"/>
      <c r="W1606" s="17"/>
      <c r="X1606" s="17"/>
      <c r="Y1606" s="17"/>
      <c r="Z1606" s="17"/>
      <c r="AA1606" s="17"/>
      <c r="AB1606" s="17"/>
      <c r="AC1606" s="17"/>
      <c r="AD1606" s="17"/>
      <c r="AE1606" s="17"/>
      <c r="AF1606" s="17"/>
      <c r="AG1606" s="17"/>
      <c r="AH1606" s="17"/>
      <c r="AI1606" s="17"/>
      <c r="AJ1606" s="17"/>
      <c r="AK1606" s="17"/>
      <c r="AL1606" s="17"/>
      <c r="AM1606" s="17"/>
      <c r="AN1606" s="17"/>
      <c r="AO1606" s="17"/>
      <c r="AP1606" s="17"/>
      <c r="AQ1606" s="17"/>
      <c r="AR1606" s="17"/>
      <c r="AS1606" s="17"/>
      <c r="AT1606" s="17"/>
      <c r="AU1606" s="17"/>
    </row>
    <row r="1607" spans="2:47" x14ac:dyDescent="0.3">
      <c r="B1607" s="6" t="s">
        <v>584</v>
      </c>
      <c r="C1607" s="17"/>
      <c r="D1607" s="17"/>
      <c r="E1607" s="17"/>
      <c r="F1607" s="17"/>
      <c r="G1607" s="17"/>
      <c r="H1607" s="17"/>
      <c r="I1607" s="17"/>
      <c r="J1607" s="17"/>
      <c r="K1607" s="17"/>
      <c r="L1607" s="17"/>
      <c r="M1607" s="17"/>
      <c r="N1607" s="17"/>
      <c r="O1607" s="17"/>
      <c r="P1607" s="17"/>
      <c r="Q1607" s="17"/>
      <c r="R1607" s="17"/>
      <c r="S1607" s="17"/>
      <c r="T1607" s="17"/>
      <c r="U1607" s="17"/>
      <c r="V1607" s="17"/>
      <c r="W1607" s="17"/>
      <c r="X1607" s="17"/>
      <c r="Y1607" s="17"/>
      <c r="Z1607" s="17"/>
      <c r="AA1607" s="17"/>
      <c r="AB1607" s="17"/>
      <c r="AC1607" s="17"/>
      <c r="AD1607" s="17"/>
      <c r="AE1607" s="17"/>
      <c r="AF1607" s="17"/>
      <c r="AG1607" s="17"/>
      <c r="AH1607" s="17"/>
      <c r="AI1607" s="17"/>
      <c r="AJ1607" s="17"/>
      <c r="AK1607" s="17"/>
      <c r="AL1607" s="17"/>
      <c r="AM1607" s="17"/>
      <c r="AN1607" s="17"/>
      <c r="AO1607" s="17"/>
      <c r="AP1607" s="17"/>
      <c r="AQ1607" s="17"/>
      <c r="AR1607" s="17"/>
      <c r="AS1607" s="17"/>
      <c r="AT1607" s="17"/>
      <c r="AU1607" s="17"/>
    </row>
    <row r="1608" spans="2:47" x14ac:dyDescent="0.3">
      <c r="B1608" s="24" t="s">
        <v>71</v>
      </c>
      <c r="C1608" s="17"/>
      <c r="D1608" s="17"/>
      <c r="E1608" s="17"/>
      <c r="F1608" s="17"/>
      <c r="G1608" s="17"/>
      <c r="H1608" s="17"/>
      <c r="I1608" s="17"/>
      <c r="J1608" s="17"/>
      <c r="K1608" s="17"/>
      <c r="L1608" s="17"/>
      <c r="M1608" s="17"/>
      <c r="N1608" s="17"/>
      <c r="O1608" s="17"/>
      <c r="P1608" s="17"/>
      <c r="Q1608" s="17"/>
      <c r="R1608" s="17"/>
      <c r="S1608" s="17"/>
      <c r="T1608" s="17"/>
      <c r="U1608" s="17"/>
      <c r="V1608" s="17"/>
      <c r="W1608" s="17"/>
      <c r="X1608" s="17"/>
      <c r="Y1608" s="17"/>
      <c r="Z1608" s="17"/>
      <c r="AA1608" s="17"/>
      <c r="AB1608" s="17"/>
      <c r="AC1608" s="17"/>
      <c r="AD1608" s="17"/>
      <c r="AE1608" s="17"/>
      <c r="AF1608" s="17"/>
      <c r="AG1608" s="17"/>
      <c r="AH1608" s="17"/>
      <c r="AI1608" s="17"/>
      <c r="AJ1608" s="17"/>
      <c r="AK1608" s="17"/>
      <c r="AL1608" s="17"/>
      <c r="AM1608" s="17"/>
      <c r="AN1608" s="17"/>
      <c r="AO1608" s="17"/>
      <c r="AP1608" s="17"/>
      <c r="AQ1608" s="17"/>
      <c r="AR1608" s="17"/>
      <c r="AS1608" s="17"/>
      <c r="AT1608" s="17"/>
      <c r="AU1608" s="17"/>
    </row>
    <row r="1609" spans="2:47" x14ac:dyDescent="0.3">
      <c r="B1609" t="s">
        <v>579</v>
      </c>
      <c r="C1609" s="17">
        <v>4.7525795406921201E-2</v>
      </c>
      <c r="D1609" s="17">
        <v>6.0884275503809003E-2</v>
      </c>
      <c r="E1609" s="17">
        <v>3.4689719046671202E-2</v>
      </c>
      <c r="F1609" s="17"/>
      <c r="G1609" s="17">
        <v>0.114637939102919</v>
      </c>
      <c r="H1609" s="17">
        <v>9.3831215705509605E-2</v>
      </c>
      <c r="I1609" s="17">
        <v>4.7255718795849701E-2</v>
      </c>
      <c r="J1609" s="17">
        <v>2.8999617100159501E-2</v>
      </c>
      <c r="K1609" s="17">
        <v>8.5210675417778901E-3</v>
      </c>
      <c r="L1609" s="17">
        <v>6.8754805874861203E-3</v>
      </c>
      <c r="M1609" s="17"/>
      <c r="N1609" s="17">
        <v>6.5097560019722805E-2</v>
      </c>
      <c r="O1609" s="17">
        <v>3.2829964202127998E-2</v>
      </c>
      <c r="P1609" s="17">
        <v>5.4120063233758203E-2</v>
      </c>
      <c r="Q1609" s="17">
        <v>3.87131646604853E-2</v>
      </c>
      <c r="R1609" s="17"/>
      <c r="S1609" s="17">
        <v>5.1605886020807602E-2</v>
      </c>
      <c r="T1609" s="17">
        <v>3.7391356026036299E-2</v>
      </c>
      <c r="U1609" s="17">
        <v>3.6252078834681803E-2</v>
      </c>
      <c r="V1609" s="17">
        <v>3.6260431181659697E-2</v>
      </c>
      <c r="W1609" s="17">
        <v>6.17491764764748E-2</v>
      </c>
      <c r="X1609" s="17">
        <v>4.5424862011944699E-2</v>
      </c>
      <c r="Y1609" s="17">
        <v>3.9252152668314597E-2</v>
      </c>
      <c r="Z1609" s="17">
        <v>4.8683170131370197E-2</v>
      </c>
      <c r="AA1609" s="17">
        <v>3.6762624213306297E-2</v>
      </c>
      <c r="AB1609" s="17">
        <v>7.9944611003722299E-2</v>
      </c>
      <c r="AC1609" s="17">
        <v>4.8656331656532603E-2</v>
      </c>
      <c r="AD1609" s="17">
        <v>7.0281324596427094E-2</v>
      </c>
      <c r="AE1609" s="17"/>
      <c r="AF1609" s="17">
        <v>4.5431958885030502E-2</v>
      </c>
      <c r="AG1609" s="17">
        <v>5.0693778153447E-2</v>
      </c>
      <c r="AH1609" s="17"/>
      <c r="AI1609" s="17">
        <v>6.7799917287403894E-2</v>
      </c>
      <c r="AJ1609" s="17">
        <v>3.7405657077030897E-2</v>
      </c>
      <c r="AK1609" s="17"/>
      <c r="AL1609" s="17">
        <v>6.45809771335666E-2</v>
      </c>
      <c r="AM1609" s="17">
        <v>4.3576305577990498E-2</v>
      </c>
      <c r="AN1609" s="17"/>
      <c r="AO1609" s="17">
        <v>0.103235000777159</v>
      </c>
      <c r="AP1609" s="17">
        <v>4.2670069593218798E-2</v>
      </c>
      <c r="AQ1609" s="17"/>
      <c r="AR1609" s="17">
        <v>0.10097837813138499</v>
      </c>
      <c r="AS1609" s="17">
        <v>1.70036055285426E-2</v>
      </c>
      <c r="AT1609" s="17">
        <v>2.3785960222952499E-2</v>
      </c>
      <c r="AU1609" s="17">
        <v>1.5248308211700401E-2</v>
      </c>
    </row>
    <row r="1610" spans="2:47" x14ac:dyDescent="0.3">
      <c r="B1610" t="s">
        <v>435</v>
      </c>
      <c r="C1610" s="17">
        <v>0.124622547393914</v>
      </c>
      <c r="D1610" s="17">
        <v>0.145513158394597</v>
      </c>
      <c r="E1610" s="17">
        <v>0.10433728947368601</v>
      </c>
      <c r="F1610" s="17"/>
      <c r="G1610" s="17">
        <v>0.18756206773446099</v>
      </c>
      <c r="H1610" s="17">
        <v>0.22825363402450699</v>
      </c>
      <c r="I1610" s="17">
        <v>0.17607702782607201</v>
      </c>
      <c r="J1610" s="17">
        <v>0.102166452387756</v>
      </c>
      <c r="K1610" s="17">
        <v>5.49603257564346E-2</v>
      </c>
      <c r="L1610" s="17">
        <v>2.18543717052712E-2</v>
      </c>
      <c r="M1610" s="17"/>
      <c r="N1610" s="17">
        <v>0.14481259526897899</v>
      </c>
      <c r="O1610" s="17">
        <v>0.10694519286685</v>
      </c>
      <c r="P1610" s="17">
        <v>0.15778362359140199</v>
      </c>
      <c r="Q1610" s="17">
        <v>9.3836297440677299E-2</v>
      </c>
      <c r="R1610" s="17"/>
      <c r="S1610" s="17">
        <v>0.185679891906644</v>
      </c>
      <c r="T1610" s="17">
        <v>9.8857018823074697E-2</v>
      </c>
      <c r="U1610" s="17">
        <v>6.9438263660317107E-2</v>
      </c>
      <c r="V1610" s="17">
        <v>0.14034477532513101</v>
      </c>
      <c r="W1610" s="17">
        <v>0.102830443525146</v>
      </c>
      <c r="X1610" s="17">
        <v>0.154986111595389</v>
      </c>
      <c r="Y1610" s="17">
        <v>9.6402093675168096E-2</v>
      </c>
      <c r="Z1610" s="17">
        <v>0.129437992690106</v>
      </c>
      <c r="AA1610" s="17">
        <v>0.15181616959674901</v>
      </c>
      <c r="AB1610" s="17">
        <v>0.10106944851761999</v>
      </c>
      <c r="AC1610" s="17">
        <v>9.0974823594454399E-2</v>
      </c>
      <c r="AD1610" s="17">
        <v>0.107483395240701</v>
      </c>
      <c r="AE1610" s="17"/>
      <c r="AF1610" s="17">
        <v>0.12617774943201601</v>
      </c>
      <c r="AG1610" s="17">
        <v>0.123565930884823</v>
      </c>
      <c r="AH1610" s="17"/>
      <c r="AI1610" s="17">
        <v>0.15704975063297499</v>
      </c>
      <c r="AJ1610" s="17">
        <v>0.108436012442347</v>
      </c>
      <c r="AK1610" s="17"/>
      <c r="AL1610" s="17">
        <v>0.13452986419650501</v>
      </c>
      <c r="AM1610" s="17">
        <v>0.12232829761276399</v>
      </c>
      <c r="AN1610" s="17"/>
      <c r="AO1610" s="17">
        <v>0.178591938402307</v>
      </c>
      <c r="AP1610" s="17">
        <v>0.11991846728134301</v>
      </c>
      <c r="AQ1610" s="17"/>
      <c r="AR1610" s="17">
        <v>0.23126884515708299</v>
      </c>
      <c r="AS1610" s="17">
        <v>5.9911952427110997E-2</v>
      </c>
      <c r="AT1610" s="17">
        <v>8.2595670239957106E-2</v>
      </c>
      <c r="AU1610" s="17">
        <v>5.5671046003864098E-2</v>
      </c>
    </row>
    <row r="1611" spans="2:47" x14ac:dyDescent="0.3">
      <c r="B1611" t="s">
        <v>580</v>
      </c>
      <c r="C1611" s="17">
        <v>0.22696156832308001</v>
      </c>
      <c r="D1611" s="17">
        <v>0.24603967001292301</v>
      </c>
      <c r="E1611" s="17">
        <v>0.20884170869235499</v>
      </c>
      <c r="F1611" s="17"/>
      <c r="G1611" s="17">
        <v>0.27615303475112102</v>
      </c>
      <c r="H1611" s="17">
        <v>0.29383450863729799</v>
      </c>
      <c r="I1611" s="17">
        <v>0.26473852896175698</v>
      </c>
      <c r="J1611" s="17">
        <v>0.236119453731816</v>
      </c>
      <c r="K1611" s="17">
        <v>0.18898604545332601</v>
      </c>
      <c r="L1611" s="17">
        <v>0.12742588527740101</v>
      </c>
      <c r="M1611" s="17"/>
      <c r="N1611" s="17">
        <v>0.227506644029563</v>
      </c>
      <c r="O1611" s="17">
        <v>0.22294722699675101</v>
      </c>
      <c r="P1611" s="17">
        <v>0.22577470913800901</v>
      </c>
      <c r="Q1611" s="17">
        <v>0.231057544928924</v>
      </c>
      <c r="R1611" s="17"/>
      <c r="S1611" s="17">
        <v>0.26759000368069902</v>
      </c>
      <c r="T1611" s="17">
        <v>0.203439806627774</v>
      </c>
      <c r="U1611" s="17">
        <v>0.24305204590256299</v>
      </c>
      <c r="V1611" s="17">
        <v>0.22566882710889299</v>
      </c>
      <c r="W1611" s="17">
        <v>0.28122162502484699</v>
      </c>
      <c r="X1611" s="17">
        <v>0.21296015759606299</v>
      </c>
      <c r="Y1611" s="17">
        <v>0.203569583011043</v>
      </c>
      <c r="Z1611" s="17">
        <v>0.26533118555687901</v>
      </c>
      <c r="AA1611" s="17">
        <v>0.202953822788453</v>
      </c>
      <c r="AB1611" s="17">
        <v>0.20872909007655199</v>
      </c>
      <c r="AC1611" s="17">
        <v>0.21623477614132999</v>
      </c>
      <c r="AD1611" s="17">
        <v>0.18769950872066599</v>
      </c>
      <c r="AE1611" s="17"/>
      <c r="AF1611" s="17">
        <v>0.21438852986472101</v>
      </c>
      <c r="AG1611" s="17">
        <v>0.24402403387604699</v>
      </c>
      <c r="AH1611" s="17"/>
      <c r="AI1611" s="17">
        <v>0.21697764078600701</v>
      </c>
      <c r="AJ1611" s="17">
        <v>0.23194519860538901</v>
      </c>
      <c r="AK1611" s="17"/>
      <c r="AL1611" s="17">
        <v>0.21898615470452701</v>
      </c>
      <c r="AM1611" s="17">
        <v>0.22880844486024299</v>
      </c>
      <c r="AN1611" s="17"/>
      <c r="AO1611" s="17">
        <v>0.17579203954660999</v>
      </c>
      <c r="AP1611" s="17">
        <v>0.23142160684101701</v>
      </c>
      <c r="AQ1611" s="17"/>
      <c r="AR1611" s="17">
        <v>0.26448842843661502</v>
      </c>
      <c r="AS1611" s="17">
        <v>0.21522552127692299</v>
      </c>
      <c r="AT1611" s="17">
        <v>0.219625548200471</v>
      </c>
      <c r="AU1611" s="17">
        <v>0.168161028587588</v>
      </c>
    </row>
    <row r="1612" spans="2:47" x14ac:dyDescent="0.3">
      <c r="B1612" t="s">
        <v>433</v>
      </c>
      <c r="C1612" s="17">
        <v>0.130932568387848</v>
      </c>
      <c r="D1612" s="17">
        <v>0.129503345774413</v>
      </c>
      <c r="E1612" s="17">
        <v>0.13180335744192201</v>
      </c>
      <c r="F1612" s="17"/>
      <c r="G1612" s="17">
        <v>0.16347897604946901</v>
      </c>
      <c r="H1612" s="17">
        <v>0.13796813319555201</v>
      </c>
      <c r="I1612" s="17">
        <v>0.13622541316275599</v>
      </c>
      <c r="J1612" s="17">
        <v>0.14566126513333599</v>
      </c>
      <c r="K1612" s="17">
        <v>0.130406226351374</v>
      </c>
      <c r="L1612" s="17">
        <v>8.7809592402358902E-2</v>
      </c>
      <c r="M1612" s="17"/>
      <c r="N1612" s="17">
        <v>0.14478767526786299</v>
      </c>
      <c r="O1612" s="17">
        <v>0.140800160088144</v>
      </c>
      <c r="P1612" s="17">
        <v>0.118094465315809</v>
      </c>
      <c r="Q1612" s="17">
        <v>0.115745900743005</v>
      </c>
      <c r="R1612" s="17"/>
      <c r="S1612" s="17">
        <v>0.139188959833767</v>
      </c>
      <c r="T1612" s="17">
        <v>0.137197372427628</v>
      </c>
      <c r="U1612" s="17">
        <v>0.127699829139512</v>
      </c>
      <c r="V1612" s="17">
        <v>0.133676569839042</v>
      </c>
      <c r="W1612" s="17">
        <v>0.117937815210284</v>
      </c>
      <c r="X1612" s="17">
        <v>0.118903552561719</v>
      </c>
      <c r="Y1612" s="17">
        <v>0.16710830550202599</v>
      </c>
      <c r="Z1612" s="17">
        <v>8.9649631093735499E-2</v>
      </c>
      <c r="AA1612" s="17">
        <v>0.14934497181387099</v>
      </c>
      <c r="AB1612" s="17">
        <v>0.11627774772023</v>
      </c>
      <c r="AC1612" s="17">
        <v>9.0095712558105195E-2</v>
      </c>
      <c r="AD1612" s="17">
        <v>0.13495849847421201</v>
      </c>
      <c r="AE1612" s="17"/>
      <c r="AF1612" s="17">
        <v>0.12522611742917999</v>
      </c>
      <c r="AG1612" s="17">
        <v>0.13957786332451</v>
      </c>
      <c r="AH1612" s="17"/>
      <c r="AI1612" s="17">
        <v>0.128894552119624</v>
      </c>
      <c r="AJ1612" s="17">
        <v>0.13194987540980299</v>
      </c>
      <c r="AK1612" s="17"/>
      <c r="AL1612" s="17">
        <v>0.13016645673239199</v>
      </c>
      <c r="AM1612" s="17">
        <v>0.13110997782502301</v>
      </c>
      <c r="AN1612" s="17"/>
      <c r="AO1612" s="17">
        <v>9.7716875798298103E-2</v>
      </c>
      <c r="AP1612" s="17">
        <v>0.13382771461826301</v>
      </c>
      <c r="AQ1612" s="17"/>
      <c r="AR1612" s="17">
        <v>0.12459276412530899</v>
      </c>
      <c r="AS1612" s="17">
        <v>0.14539833082501499</v>
      </c>
      <c r="AT1612" s="17">
        <v>0.13493313151941</v>
      </c>
      <c r="AU1612" s="17">
        <v>0.11360875851074401</v>
      </c>
    </row>
    <row r="1613" spans="2:47" x14ac:dyDescent="0.3">
      <c r="B1613" t="s">
        <v>581</v>
      </c>
      <c r="C1613" s="17">
        <v>8.5864336411964295E-2</v>
      </c>
      <c r="D1613" s="17">
        <v>9.4893077012369598E-2</v>
      </c>
      <c r="E1613" s="17">
        <v>7.6395906369928199E-2</v>
      </c>
      <c r="F1613" s="17"/>
      <c r="G1613" s="17">
        <v>7.2821026185100002E-2</v>
      </c>
      <c r="H1613" s="17">
        <v>6.0828802559251299E-2</v>
      </c>
      <c r="I1613" s="17">
        <v>8.9195700187918697E-2</v>
      </c>
      <c r="J1613" s="17">
        <v>8.3376569227992497E-2</v>
      </c>
      <c r="K1613" s="17">
        <v>9.5310082181087996E-2</v>
      </c>
      <c r="L1613" s="17">
        <v>0.107799397696568</v>
      </c>
      <c r="M1613" s="17"/>
      <c r="N1613" s="17">
        <v>9.0315967305446193E-2</v>
      </c>
      <c r="O1613" s="17">
        <v>9.5165157520218605E-2</v>
      </c>
      <c r="P1613" s="17">
        <v>8.7354352987275105E-2</v>
      </c>
      <c r="Q1613" s="17">
        <v>7.02396431061348E-2</v>
      </c>
      <c r="R1613" s="17"/>
      <c r="S1613" s="17">
        <v>9.2862613401047303E-2</v>
      </c>
      <c r="T1613" s="17">
        <v>8.6807706593870299E-2</v>
      </c>
      <c r="U1613" s="17">
        <v>8.1623578028005905E-2</v>
      </c>
      <c r="V1613" s="17">
        <v>7.5687906694012499E-2</v>
      </c>
      <c r="W1613" s="17">
        <v>5.0901392653038703E-2</v>
      </c>
      <c r="X1613" s="17">
        <v>7.5171341896675195E-2</v>
      </c>
      <c r="Y1613" s="17">
        <v>8.5003446633870397E-2</v>
      </c>
      <c r="Z1613" s="17">
        <v>0.104992049433483</v>
      </c>
      <c r="AA1613" s="17">
        <v>9.5638340788096299E-2</v>
      </c>
      <c r="AB1613" s="17">
        <v>0.114930330573603</v>
      </c>
      <c r="AC1613" s="17">
        <v>4.9183539810349397E-2</v>
      </c>
      <c r="AD1613" s="17">
        <v>0.11956207107108099</v>
      </c>
      <c r="AE1613" s="17"/>
      <c r="AF1613" s="17">
        <v>8.4585914528087794E-2</v>
      </c>
      <c r="AG1613" s="17">
        <v>8.7481624775161304E-2</v>
      </c>
      <c r="AH1613" s="17"/>
      <c r="AI1613" s="17">
        <v>9.3203547120043098E-2</v>
      </c>
      <c r="AJ1613" s="17">
        <v>8.2200857024999005E-2</v>
      </c>
      <c r="AK1613" s="17"/>
      <c r="AL1613" s="17">
        <v>0.102720549426046</v>
      </c>
      <c r="AM1613" s="17">
        <v>8.1960922017417295E-2</v>
      </c>
      <c r="AN1613" s="17"/>
      <c r="AO1613" s="17">
        <v>9.7587581963779493E-2</v>
      </c>
      <c r="AP1613" s="17">
        <v>8.4842514871556293E-2</v>
      </c>
      <c r="AQ1613" s="17"/>
      <c r="AR1613" s="17">
        <v>6.9998516680643302E-2</v>
      </c>
      <c r="AS1613" s="17">
        <v>0.107220015366232</v>
      </c>
      <c r="AT1613" s="17">
        <v>8.1329228968734693E-2</v>
      </c>
      <c r="AU1613" s="17">
        <v>9.8397176725720195E-2</v>
      </c>
    </row>
    <row r="1614" spans="2:47" x14ac:dyDescent="0.3">
      <c r="B1614" t="s">
        <v>155</v>
      </c>
      <c r="C1614" s="17">
        <v>3.6836355115395E-2</v>
      </c>
      <c r="D1614" s="17">
        <v>2.7746336914502099E-2</v>
      </c>
      <c r="E1614" s="17">
        <v>4.4842018746611902E-2</v>
      </c>
      <c r="F1614" s="17"/>
      <c r="G1614" s="17">
        <v>3.8668931323129298E-2</v>
      </c>
      <c r="H1614" s="17">
        <v>3.6434540018685901E-2</v>
      </c>
      <c r="I1614" s="17">
        <v>4.3863133621509898E-2</v>
      </c>
      <c r="J1614" s="17">
        <v>3.4914672596903701E-2</v>
      </c>
      <c r="K1614" s="17">
        <v>3.4116981214914799E-2</v>
      </c>
      <c r="L1614" s="17">
        <v>3.3614534309095702E-2</v>
      </c>
      <c r="M1614" s="17"/>
      <c r="N1614" s="17">
        <v>2.88758813845344E-2</v>
      </c>
      <c r="O1614" s="17">
        <v>3.7760472397060103E-2</v>
      </c>
      <c r="P1614" s="17">
        <v>4.0351677781822602E-2</v>
      </c>
      <c r="Q1614" s="17">
        <v>4.1916067634791901E-2</v>
      </c>
      <c r="R1614" s="17"/>
      <c r="S1614" s="17">
        <v>3.48714397712339E-2</v>
      </c>
      <c r="T1614" s="17">
        <v>4.12272800698446E-2</v>
      </c>
      <c r="U1614" s="17">
        <v>1.6329817552912001E-2</v>
      </c>
      <c r="V1614" s="17">
        <v>4.3311626715142701E-2</v>
      </c>
      <c r="W1614" s="17">
        <v>4.1469335682414302E-2</v>
      </c>
      <c r="X1614" s="17">
        <v>4.9055420528513499E-2</v>
      </c>
      <c r="Y1614" s="17">
        <v>3.6788915261248799E-2</v>
      </c>
      <c r="Z1614" s="17">
        <v>5.2011500021641299E-3</v>
      </c>
      <c r="AA1614" s="17">
        <v>2.9989995647854699E-2</v>
      </c>
      <c r="AB1614" s="17">
        <v>4.45524801501192E-2</v>
      </c>
      <c r="AC1614" s="17">
        <v>4.7366237649811502E-2</v>
      </c>
      <c r="AD1614" s="17">
        <v>4.1447518102651598E-2</v>
      </c>
      <c r="AE1614" s="17"/>
      <c r="AF1614" s="17">
        <v>3.5599133366360003E-2</v>
      </c>
      <c r="AG1614" s="17">
        <v>3.7053695221024398E-2</v>
      </c>
      <c r="AH1614" s="17"/>
      <c r="AI1614" s="17">
        <v>2.9619444455317799E-2</v>
      </c>
      <c r="AJ1614" s="17">
        <v>4.0438786561008001E-2</v>
      </c>
      <c r="AK1614" s="17"/>
      <c r="AL1614" s="17">
        <v>3.1977466558884997E-2</v>
      </c>
      <c r="AM1614" s="17">
        <v>3.79615340341199E-2</v>
      </c>
      <c r="AN1614" s="17"/>
      <c r="AO1614" s="17">
        <v>2.4702941722439802E-2</v>
      </c>
      <c r="AP1614" s="17">
        <v>3.7893927705578999E-2</v>
      </c>
      <c r="AQ1614" s="17"/>
      <c r="AR1614" s="17">
        <v>2.8431467536628199E-2</v>
      </c>
      <c r="AS1614" s="17">
        <v>3.3820765114953702E-2</v>
      </c>
      <c r="AT1614" s="17">
        <v>4.9205281271543999E-2</v>
      </c>
      <c r="AU1614" s="17">
        <v>3.7377916836259198E-2</v>
      </c>
    </row>
    <row r="1615" spans="2:47" x14ac:dyDescent="0.3">
      <c r="B1615" t="s">
        <v>582</v>
      </c>
      <c r="C1615" s="17">
        <v>0.34725682896087801</v>
      </c>
      <c r="D1615" s="17">
        <v>0.29542013638738701</v>
      </c>
      <c r="E1615" s="17">
        <v>0.39909000022882601</v>
      </c>
      <c r="F1615" s="17"/>
      <c r="G1615" s="17">
        <v>0.14667802485380099</v>
      </c>
      <c r="H1615" s="17">
        <v>0.148849165859197</v>
      </c>
      <c r="I1615" s="17">
        <v>0.242644477444136</v>
      </c>
      <c r="J1615" s="17">
        <v>0.36876196982203702</v>
      </c>
      <c r="K1615" s="17">
        <v>0.487699271501085</v>
      </c>
      <c r="L1615" s="17">
        <v>0.61462073802182005</v>
      </c>
      <c r="M1615" s="17"/>
      <c r="N1615" s="17">
        <v>0.29860367672389099</v>
      </c>
      <c r="O1615" s="17">
        <v>0.36355182592884799</v>
      </c>
      <c r="P1615" s="17">
        <v>0.31652110795192401</v>
      </c>
      <c r="Q1615" s="17">
        <v>0.40849138148598202</v>
      </c>
      <c r="R1615" s="17"/>
      <c r="S1615" s="17">
        <v>0.22820120538580099</v>
      </c>
      <c r="T1615" s="17">
        <v>0.39507945943177197</v>
      </c>
      <c r="U1615" s="17">
        <v>0.42560438688200702</v>
      </c>
      <c r="V1615" s="17">
        <v>0.34504986313611902</v>
      </c>
      <c r="W1615" s="17">
        <v>0.34389021142779602</v>
      </c>
      <c r="X1615" s="17">
        <v>0.34349855380969502</v>
      </c>
      <c r="Y1615" s="17">
        <v>0.37187550324832902</v>
      </c>
      <c r="Z1615" s="17">
        <v>0.35670482109226198</v>
      </c>
      <c r="AA1615" s="17">
        <v>0.33349407515167101</v>
      </c>
      <c r="AB1615" s="17">
        <v>0.334496291958153</v>
      </c>
      <c r="AC1615" s="17">
        <v>0.45748857858941699</v>
      </c>
      <c r="AD1615" s="17">
        <v>0.338567683794261</v>
      </c>
      <c r="AE1615" s="17"/>
      <c r="AF1615" s="17">
        <v>0.36859059649460502</v>
      </c>
      <c r="AG1615" s="17">
        <v>0.31760307376498698</v>
      </c>
      <c r="AH1615" s="17"/>
      <c r="AI1615" s="17">
        <v>0.30645514759862902</v>
      </c>
      <c r="AJ1615" s="17">
        <v>0.36762361287942302</v>
      </c>
      <c r="AK1615" s="17"/>
      <c r="AL1615" s="17">
        <v>0.31703853124807901</v>
      </c>
      <c r="AM1615" s="17">
        <v>0.35425451807244202</v>
      </c>
      <c r="AN1615" s="17"/>
      <c r="AO1615" s="17">
        <v>0.32237362178940598</v>
      </c>
      <c r="AP1615" s="17">
        <v>0.34942569908902299</v>
      </c>
      <c r="AQ1615" s="17"/>
      <c r="AR1615" s="17">
        <v>0.18024159993233599</v>
      </c>
      <c r="AS1615" s="17">
        <v>0.42141980946122298</v>
      </c>
      <c r="AT1615" s="17">
        <v>0.40852517957693102</v>
      </c>
      <c r="AU1615" s="17">
        <v>0.51153576512412402</v>
      </c>
    </row>
    <row r="1616" spans="2:47" x14ac:dyDescent="0.3">
      <c r="B1616" t="s">
        <v>438</v>
      </c>
      <c r="C1616" s="17">
        <v>0.17214834280083499</v>
      </c>
      <c r="D1616" s="17">
        <v>0.20639743389840601</v>
      </c>
      <c r="E1616" s="17">
        <v>0.13902700852035699</v>
      </c>
      <c r="F1616" s="17"/>
      <c r="G1616" s="17">
        <v>0.30220000683738002</v>
      </c>
      <c r="H1616" s="17">
        <v>0.322084849730016</v>
      </c>
      <c r="I1616" s="17">
        <v>0.22333274662192201</v>
      </c>
      <c r="J1616" s="17">
        <v>0.13116606948791501</v>
      </c>
      <c r="K1616" s="17">
        <v>6.3481393298212396E-2</v>
      </c>
      <c r="L1616" s="17">
        <v>2.8729852292757301E-2</v>
      </c>
      <c r="M1616" s="17"/>
      <c r="N1616" s="17">
        <v>0.20991015528870199</v>
      </c>
      <c r="O1616" s="17">
        <v>0.139775157068978</v>
      </c>
      <c r="P1616" s="17">
        <v>0.21190368682516</v>
      </c>
      <c r="Q1616" s="17">
        <v>0.132549462101163</v>
      </c>
      <c r="R1616" s="17"/>
      <c r="S1616" s="17">
        <v>0.23728577792745201</v>
      </c>
      <c r="T1616" s="17">
        <v>0.13624837484911101</v>
      </c>
      <c r="U1616" s="17">
        <v>0.10569034249499901</v>
      </c>
      <c r="V1616" s="17">
        <v>0.17660520650679101</v>
      </c>
      <c r="W1616" s="17">
        <v>0.16457962000162099</v>
      </c>
      <c r="X1616" s="17">
        <v>0.20041097360733401</v>
      </c>
      <c r="Y1616" s="17">
        <v>0.135654246343483</v>
      </c>
      <c r="Z1616" s="17">
        <v>0.178121162821476</v>
      </c>
      <c r="AA1616" s="17">
        <v>0.18857879381005499</v>
      </c>
      <c r="AB1616" s="17">
        <v>0.181014059521342</v>
      </c>
      <c r="AC1616" s="17">
        <v>0.13963115525098699</v>
      </c>
      <c r="AD1616" s="17">
        <v>0.17776471983712899</v>
      </c>
      <c r="AE1616" s="17"/>
      <c r="AF1616" s="17">
        <v>0.171609708317046</v>
      </c>
      <c r="AG1616" s="17">
        <v>0.17425970903827001</v>
      </c>
      <c r="AH1616" s="17"/>
      <c r="AI1616" s="17">
        <v>0.224849667920379</v>
      </c>
      <c r="AJ1616" s="17">
        <v>0.14584166951937799</v>
      </c>
      <c r="AK1616" s="17"/>
      <c r="AL1616" s="17">
        <v>0.19911084133007201</v>
      </c>
      <c r="AM1616" s="17">
        <v>0.16590460319075401</v>
      </c>
      <c r="AN1616" s="17"/>
      <c r="AO1616" s="17">
        <v>0.281826939179466</v>
      </c>
      <c r="AP1616" s="17">
        <v>0.16258853687456201</v>
      </c>
      <c r="AQ1616" s="17"/>
      <c r="AR1616" s="17">
        <v>0.33224722328846801</v>
      </c>
      <c r="AS1616" s="17">
        <v>7.6915557955653593E-2</v>
      </c>
      <c r="AT1616" s="17">
        <v>0.10638163046291001</v>
      </c>
      <c r="AU1616" s="17">
        <v>7.0919354215564598E-2</v>
      </c>
    </row>
    <row r="1617" spans="2:47" x14ac:dyDescent="0.3">
      <c r="B1617" t="s">
        <v>437</v>
      </c>
      <c r="C1617" s="17">
        <v>0.21679690479981201</v>
      </c>
      <c r="D1617" s="17">
        <v>0.22439642278678201</v>
      </c>
      <c r="E1617" s="17">
        <v>0.20819926381185</v>
      </c>
      <c r="F1617" s="17"/>
      <c r="G1617" s="17">
        <v>0.23630000223456901</v>
      </c>
      <c r="H1617" s="17">
        <v>0.19879693575480301</v>
      </c>
      <c r="I1617" s="17">
        <v>0.225421113350675</v>
      </c>
      <c r="J1617" s="17">
        <v>0.22903783436132799</v>
      </c>
      <c r="K1617" s="17">
        <v>0.225716308532462</v>
      </c>
      <c r="L1617" s="17">
        <v>0.19560899009892599</v>
      </c>
      <c r="M1617" s="17"/>
      <c r="N1617" s="17">
        <v>0.23510364257330901</v>
      </c>
      <c r="O1617" s="17">
        <v>0.23596531760836301</v>
      </c>
      <c r="P1617" s="17">
        <v>0.20544881830308401</v>
      </c>
      <c r="Q1617" s="17">
        <v>0.18598554384914001</v>
      </c>
      <c r="R1617" s="17"/>
      <c r="S1617" s="17">
        <v>0.23205157323481501</v>
      </c>
      <c r="T1617" s="17">
        <v>0.22400507902149899</v>
      </c>
      <c r="U1617" s="17">
        <v>0.20932340716751799</v>
      </c>
      <c r="V1617" s="17">
        <v>0.20936447653305401</v>
      </c>
      <c r="W1617" s="17">
        <v>0.16883920786332199</v>
      </c>
      <c r="X1617" s="17">
        <v>0.19407489445839399</v>
      </c>
      <c r="Y1617" s="17">
        <v>0.25211175213589698</v>
      </c>
      <c r="Z1617" s="17">
        <v>0.194641680527218</v>
      </c>
      <c r="AA1617" s="17">
        <v>0.24498331260196701</v>
      </c>
      <c r="AB1617" s="17">
        <v>0.231208078293833</v>
      </c>
      <c r="AC1617" s="17">
        <v>0.13927925236845501</v>
      </c>
      <c r="AD1617" s="17">
        <v>0.25452056954529301</v>
      </c>
      <c r="AE1617" s="17"/>
      <c r="AF1617" s="17">
        <v>0.209812031957268</v>
      </c>
      <c r="AG1617" s="17">
        <v>0.227059488099672</v>
      </c>
      <c r="AH1617" s="17"/>
      <c r="AI1617" s="17">
        <v>0.222098099239667</v>
      </c>
      <c r="AJ1617" s="17">
        <v>0.21415073243480301</v>
      </c>
      <c r="AK1617" s="17"/>
      <c r="AL1617" s="17">
        <v>0.23288700615843699</v>
      </c>
      <c r="AM1617" s="17">
        <v>0.21307089984244099</v>
      </c>
      <c r="AN1617" s="17"/>
      <c r="AO1617" s="17">
        <v>0.195304457762078</v>
      </c>
      <c r="AP1617" s="17">
        <v>0.21867022948982001</v>
      </c>
      <c r="AQ1617" s="17"/>
      <c r="AR1617" s="17">
        <v>0.194591280805952</v>
      </c>
      <c r="AS1617" s="17">
        <v>0.25261834619124701</v>
      </c>
      <c r="AT1617" s="17">
        <v>0.21626236048814401</v>
      </c>
      <c r="AU1617" s="17">
        <v>0.21200593523646399</v>
      </c>
    </row>
    <row r="1618" spans="2:47" x14ac:dyDescent="0.3">
      <c r="B1618" t="s">
        <v>439</v>
      </c>
      <c r="C1618" s="17">
        <v>-4.46485619989773E-2</v>
      </c>
      <c r="D1618" s="17">
        <v>-1.79989888883763E-2</v>
      </c>
      <c r="E1618" s="17">
        <v>-6.9172255291492304E-2</v>
      </c>
      <c r="F1618" s="17"/>
      <c r="G1618" s="17">
        <v>6.5900004602810702E-2</v>
      </c>
      <c r="H1618" s="17">
        <v>0.12328791397521301</v>
      </c>
      <c r="I1618" s="17">
        <v>-2.08836672875307E-3</v>
      </c>
      <c r="J1618" s="17">
        <v>-9.7871764873412898E-2</v>
      </c>
      <c r="K1618" s="17">
        <v>-0.16223491523424999</v>
      </c>
      <c r="L1618" s="17">
        <v>-0.166879137806169</v>
      </c>
      <c r="M1618" s="17"/>
      <c r="N1618" s="17">
        <v>-2.5193487284607099E-2</v>
      </c>
      <c r="O1618" s="17">
        <v>-9.6190160539385394E-2</v>
      </c>
      <c r="P1618" s="17">
        <v>6.45486852207597E-3</v>
      </c>
      <c r="Q1618" s="17">
        <v>-5.34360817479771E-2</v>
      </c>
      <c r="R1618" s="17"/>
      <c r="S1618" s="17">
        <v>5.2342046926372203E-3</v>
      </c>
      <c r="T1618" s="17">
        <v>-8.7756704172387498E-2</v>
      </c>
      <c r="U1618" s="17">
        <v>-0.103633064672519</v>
      </c>
      <c r="V1618" s="17">
        <v>-3.2759270026263498E-2</v>
      </c>
      <c r="W1618" s="17">
        <v>-4.2595878617014103E-3</v>
      </c>
      <c r="X1618" s="17">
        <v>6.3360791489401602E-3</v>
      </c>
      <c r="Y1618" s="17">
        <v>-0.116457505792414</v>
      </c>
      <c r="Z1618" s="17">
        <v>-1.6520517705742501E-2</v>
      </c>
      <c r="AA1618" s="17">
        <v>-5.6404518791912203E-2</v>
      </c>
      <c r="AB1618" s="17">
        <v>-5.0194018772491703E-2</v>
      </c>
      <c r="AC1618" s="17">
        <v>3.5190288253233998E-4</v>
      </c>
      <c r="AD1618" s="17">
        <v>-7.6755849708164597E-2</v>
      </c>
      <c r="AE1618" s="17"/>
      <c r="AF1618" s="17">
        <v>-3.8202323640221199E-2</v>
      </c>
      <c r="AG1618" s="17">
        <v>-5.2799779061401902E-2</v>
      </c>
      <c r="AH1618" s="17"/>
      <c r="AI1618" s="17">
        <v>2.75156868071219E-3</v>
      </c>
      <c r="AJ1618" s="17">
        <v>-6.8309062915425003E-2</v>
      </c>
      <c r="AK1618" s="17"/>
      <c r="AL1618" s="17">
        <v>-3.3776164828365499E-2</v>
      </c>
      <c r="AM1618" s="17">
        <v>-4.7166296651686299E-2</v>
      </c>
      <c r="AN1618" s="17"/>
      <c r="AO1618" s="17">
        <v>8.6522481417388705E-2</v>
      </c>
      <c r="AP1618" s="17">
        <v>-5.6081692615257799E-2</v>
      </c>
      <c r="AQ1618" s="17"/>
      <c r="AR1618" s="17">
        <v>0.137655942482517</v>
      </c>
      <c r="AS1618" s="17">
        <v>-0.17570278823559299</v>
      </c>
      <c r="AT1618" s="17">
        <v>-0.109880730025235</v>
      </c>
      <c r="AU1618" s="17">
        <v>-0.14108658102089999</v>
      </c>
    </row>
    <row r="1619" spans="2:47" x14ac:dyDescent="0.3">
      <c r="C1619" s="17"/>
      <c r="D1619" s="17"/>
      <c r="E1619" s="17"/>
      <c r="F1619" s="17"/>
      <c r="G1619" s="17"/>
      <c r="H1619" s="17"/>
      <c r="I1619" s="17"/>
      <c r="J1619" s="17"/>
      <c r="K1619" s="17"/>
      <c r="L1619" s="17"/>
      <c r="M1619" s="17"/>
      <c r="N1619" s="17"/>
      <c r="O1619" s="17"/>
      <c r="P1619" s="17"/>
      <c r="Q1619" s="17"/>
      <c r="R1619" s="17"/>
      <c r="S1619" s="17"/>
      <c r="T1619" s="17"/>
      <c r="U1619" s="17"/>
      <c r="V1619" s="17"/>
      <c r="W1619" s="17"/>
      <c r="X1619" s="17"/>
      <c r="Y1619" s="17"/>
      <c r="Z1619" s="17"/>
      <c r="AA1619" s="17"/>
      <c r="AB1619" s="17"/>
      <c r="AC1619" s="17"/>
      <c r="AD1619" s="17"/>
      <c r="AE1619" s="17"/>
      <c r="AF1619" s="17"/>
      <c r="AG1619" s="17"/>
      <c r="AH1619" s="17"/>
      <c r="AI1619" s="17"/>
      <c r="AJ1619" s="17"/>
      <c r="AK1619" s="17"/>
      <c r="AL1619" s="17"/>
      <c r="AM1619" s="17"/>
      <c r="AN1619" s="17"/>
      <c r="AO1619" s="17"/>
      <c r="AP1619" s="17"/>
      <c r="AQ1619" s="17"/>
      <c r="AR1619" s="17"/>
      <c r="AS1619" s="17"/>
      <c r="AT1619" s="17"/>
      <c r="AU1619" s="17"/>
    </row>
    <row r="1620" spans="2:47" x14ac:dyDescent="0.3">
      <c r="B1620" s="6" t="s">
        <v>585</v>
      </c>
      <c r="C1620" s="17"/>
      <c r="D1620" s="17"/>
      <c r="E1620" s="17"/>
      <c r="F1620" s="17"/>
      <c r="G1620" s="17"/>
      <c r="H1620" s="17"/>
      <c r="I1620" s="17"/>
      <c r="J1620" s="17"/>
      <c r="K1620" s="17"/>
      <c r="L1620" s="17"/>
      <c r="M1620" s="17"/>
      <c r="N1620" s="17"/>
      <c r="O1620" s="17"/>
      <c r="P1620" s="17"/>
      <c r="Q1620" s="17"/>
      <c r="R1620" s="17"/>
      <c r="S1620" s="17"/>
      <c r="T1620" s="17"/>
      <c r="U1620" s="17"/>
      <c r="V1620" s="17"/>
      <c r="W1620" s="17"/>
      <c r="X1620" s="17"/>
      <c r="Y1620" s="17"/>
      <c r="Z1620" s="17"/>
      <c r="AA1620" s="17"/>
      <c r="AB1620" s="17"/>
      <c r="AC1620" s="17"/>
      <c r="AD1620" s="17"/>
      <c r="AE1620" s="17"/>
      <c r="AF1620" s="17"/>
      <c r="AG1620" s="17"/>
      <c r="AH1620" s="17"/>
      <c r="AI1620" s="17"/>
      <c r="AJ1620" s="17"/>
      <c r="AK1620" s="17"/>
      <c r="AL1620" s="17"/>
      <c r="AM1620" s="17"/>
      <c r="AN1620" s="17"/>
      <c r="AO1620" s="17"/>
      <c r="AP1620" s="17"/>
      <c r="AQ1620" s="17"/>
      <c r="AR1620" s="17"/>
      <c r="AS1620" s="17"/>
      <c r="AT1620" s="17"/>
      <c r="AU1620" s="17"/>
    </row>
    <row r="1621" spans="2:47" x14ac:dyDescent="0.3">
      <c r="B1621" s="24" t="s">
        <v>71</v>
      </c>
      <c r="C1621" s="17"/>
      <c r="D1621" s="17"/>
      <c r="E1621" s="17"/>
      <c r="F1621" s="17"/>
      <c r="G1621" s="17"/>
      <c r="H1621" s="17"/>
      <c r="I1621" s="17"/>
      <c r="J1621" s="17"/>
      <c r="K1621" s="17"/>
      <c r="L1621" s="17"/>
      <c r="M1621" s="17"/>
      <c r="N1621" s="17"/>
      <c r="O1621" s="17"/>
      <c r="P1621" s="17"/>
      <c r="Q1621" s="17"/>
      <c r="R1621" s="17"/>
      <c r="S1621" s="17"/>
      <c r="T1621" s="17"/>
      <c r="U1621" s="17"/>
      <c r="V1621" s="17"/>
      <c r="W1621" s="17"/>
      <c r="X1621" s="17"/>
      <c r="Y1621" s="17"/>
      <c r="Z1621" s="17"/>
      <c r="AA1621" s="17"/>
      <c r="AB1621" s="17"/>
      <c r="AC1621" s="17"/>
      <c r="AD1621" s="17"/>
      <c r="AE1621" s="17"/>
      <c r="AF1621" s="17"/>
      <c r="AG1621" s="17"/>
      <c r="AH1621" s="17"/>
      <c r="AI1621" s="17"/>
      <c r="AJ1621" s="17"/>
      <c r="AK1621" s="17"/>
      <c r="AL1621" s="17"/>
      <c r="AM1621" s="17"/>
      <c r="AN1621" s="17"/>
      <c r="AO1621" s="17"/>
      <c r="AP1621" s="17"/>
      <c r="AQ1621" s="17"/>
      <c r="AR1621" s="17"/>
      <c r="AS1621" s="17"/>
      <c r="AT1621" s="17"/>
      <c r="AU1621" s="17"/>
    </row>
    <row r="1622" spans="2:47" x14ac:dyDescent="0.3">
      <c r="B1622" t="s">
        <v>579</v>
      </c>
      <c r="C1622" s="17">
        <v>8.9441689759809206E-2</v>
      </c>
      <c r="D1622" s="17">
        <v>0.108189152462922</v>
      </c>
      <c r="E1622" s="17">
        <v>7.1120598219554299E-2</v>
      </c>
      <c r="F1622" s="17"/>
      <c r="G1622" s="17">
        <v>0.19236863777658</v>
      </c>
      <c r="H1622" s="17">
        <v>0.16291762393957299</v>
      </c>
      <c r="I1622" s="17">
        <v>9.7725087867315999E-2</v>
      </c>
      <c r="J1622" s="17">
        <v>7.17811338256093E-2</v>
      </c>
      <c r="K1622" s="17">
        <v>1.85547048343126E-2</v>
      </c>
      <c r="L1622" s="17">
        <v>1.6725568370109498E-2</v>
      </c>
      <c r="M1622" s="17"/>
      <c r="N1622" s="17">
        <v>0.11215483604466001</v>
      </c>
      <c r="O1622" s="17">
        <v>6.3739447983390707E-2</v>
      </c>
      <c r="P1622" s="17">
        <v>9.9582057450157094E-2</v>
      </c>
      <c r="Q1622" s="17">
        <v>8.40064137761658E-2</v>
      </c>
      <c r="R1622" s="17"/>
      <c r="S1622" s="17">
        <v>0.103895012087902</v>
      </c>
      <c r="T1622" s="17">
        <v>7.3631424272853699E-2</v>
      </c>
      <c r="U1622" s="17">
        <v>7.8252759999760294E-2</v>
      </c>
      <c r="V1622" s="17">
        <v>8.8920059071095903E-2</v>
      </c>
      <c r="W1622" s="17">
        <v>9.5873286848885395E-2</v>
      </c>
      <c r="X1622" s="17">
        <v>8.7967144379905604E-2</v>
      </c>
      <c r="Y1622" s="17">
        <v>9.9633481259295206E-2</v>
      </c>
      <c r="Z1622" s="17">
        <v>9.5863441122885903E-2</v>
      </c>
      <c r="AA1622" s="17">
        <v>7.5094857313713598E-2</v>
      </c>
      <c r="AB1622" s="17">
        <v>0.114408103837412</v>
      </c>
      <c r="AC1622" s="17">
        <v>8.0840115361773393E-2</v>
      </c>
      <c r="AD1622" s="17">
        <v>6.77517015485085E-2</v>
      </c>
      <c r="AE1622" s="17"/>
      <c r="AF1622" s="17">
        <v>7.97828778362802E-2</v>
      </c>
      <c r="AG1622" s="17">
        <v>0.10300333913114899</v>
      </c>
      <c r="AH1622" s="17"/>
      <c r="AI1622" s="17">
        <v>0.112074856769145</v>
      </c>
      <c r="AJ1622" s="17">
        <v>7.8143997937284895E-2</v>
      </c>
      <c r="AK1622" s="17"/>
      <c r="AL1622" s="17">
        <v>0.116808785002533</v>
      </c>
      <c r="AM1622" s="17">
        <v>8.3104257181201596E-2</v>
      </c>
      <c r="AN1622" s="17"/>
      <c r="AO1622" s="17">
        <v>0.15099606894332401</v>
      </c>
      <c r="AP1622" s="17">
        <v>8.4076486900399997E-2</v>
      </c>
      <c r="AQ1622" s="17"/>
      <c r="AR1622" s="17">
        <v>0.17366636264646501</v>
      </c>
      <c r="AS1622" s="17">
        <v>4.9834585583447603E-2</v>
      </c>
      <c r="AT1622" s="17">
        <v>5.3358022745951701E-2</v>
      </c>
      <c r="AU1622" s="17">
        <v>2.12066936014568E-2</v>
      </c>
    </row>
    <row r="1623" spans="2:47" x14ac:dyDescent="0.3">
      <c r="B1623" t="s">
        <v>435</v>
      </c>
      <c r="C1623" s="17">
        <v>0.23722473397386601</v>
      </c>
      <c r="D1623" s="17">
        <v>0.24677011358409401</v>
      </c>
      <c r="E1623" s="17">
        <v>0.227668394635198</v>
      </c>
      <c r="F1623" s="17"/>
      <c r="G1623" s="17">
        <v>0.338315830587538</v>
      </c>
      <c r="H1623" s="17">
        <v>0.36803725012444499</v>
      </c>
      <c r="I1623" s="17">
        <v>0.31494341582948698</v>
      </c>
      <c r="J1623" s="17">
        <v>0.20886098477092099</v>
      </c>
      <c r="K1623" s="17">
        <v>0.15426911688365699</v>
      </c>
      <c r="L1623" s="17">
        <v>7.9488350125953705E-2</v>
      </c>
      <c r="M1623" s="17"/>
      <c r="N1623" s="17">
        <v>0.26601311974557901</v>
      </c>
      <c r="O1623" s="17">
        <v>0.256020077238507</v>
      </c>
      <c r="P1623" s="17">
        <v>0.242316736460753</v>
      </c>
      <c r="Q1623" s="17">
        <v>0.18329035355311399</v>
      </c>
      <c r="R1623" s="17"/>
      <c r="S1623" s="17">
        <v>0.31203038358651702</v>
      </c>
      <c r="T1623" s="17">
        <v>0.204534085783313</v>
      </c>
      <c r="U1623" s="17">
        <v>0.208966279292323</v>
      </c>
      <c r="V1623" s="17">
        <v>0.22796913322633899</v>
      </c>
      <c r="W1623" s="17">
        <v>0.25963713184493897</v>
      </c>
      <c r="X1623" s="17">
        <v>0.237196785750351</v>
      </c>
      <c r="Y1623" s="17">
        <v>0.203235297561079</v>
      </c>
      <c r="Z1623" s="17">
        <v>0.26129600272812198</v>
      </c>
      <c r="AA1623" s="17">
        <v>0.25564355716317499</v>
      </c>
      <c r="AB1623" s="17">
        <v>0.21615096304147999</v>
      </c>
      <c r="AC1623" s="17">
        <v>0.18921767803327</v>
      </c>
      <c r="AD1623" s="17">
        <v>0.21544405703995601</v>
      </c>
      <c r="AE1623" s="17"/>
      <c r="AF1623" s="17">
        <v>0.22572252187406999</v>
      </c>
      <c r="AG1623" s="17">
        <v>0.25443427010240399</v>
      </c>
      <c r="AH1623" s="17"/>
      <c r="AI1623" s="17">
        <v>0.258684804667552</v>
      </c>
      <c r="AJ1623" s="17">
        <v>0.22651261113719701</v>
      </c>
      <c r="AK1623" s="17"/>
      <c r="AL1623" s="17">
        <v>0.22803786710033699</v>
      </c>
      <c r="AM1623" s="17">
        <v>0.23935214826110601</v>
      </c>
      <c r="AN1623" s="17"/>
      <c r="AO1623" s="17">
        <v>0.247236549782679</v>
      </c>
      <c r="AP1623" s="17">
        <v>0.23635208407441399</v>
      </c>
      <c r="AQ1623" s="17"/>
      <c r="AR1623" s="17">
        <v>0.36578857605677201</v>
      </c>
      <c r="AS1623" s="17">
        <v>0.16670827146470801</v>
      </c>
      <c r="AT1623" s="17">
        <v>0.20177000241127999</v>
      </c>
      <c r="AU1623" s="17">
        <v>0.109501089535038</v>
      </c>
    </row>
    <row r="1624" spans="2:47" x14ac:dyDescent="0.3">
      <c r="B1624" t="s">
        <v>580</v>
      </c>
      <c r="C1624" s="17">
        <v>0.144982892010034</v>
      </c>
      <c r="D1624" s="17">
        <v>0.15631062722620501</v>
      </c>
      <c r="E1624" s="17">
        <v>0.13449657776325499</v>
      </c>
      <c r="F1624" s="17"/>
      <c r="G1624" s="17">
        <v>0.1727729717523</v>
      </c>
      <c r="H1624" s="17">
        <v>0.19717431201142299</v>
      </c>
      <c r="I1624" s="17">
        <v>0.15452378997625099</v>
      </c>
      <c r="J1624" s="17">
        <v>0.142109149431697</v>
      </c>
      <c r="K1624" s="17">
        <v>0.14464225482422799</v>
      </c>
      <c r="L1624" s="17">
        <v>7.9039527258040601E-2</v>
      </c>
      <c r="M1624" s="17"/>
      <c r="N1624" s="17">
        <v>0.14861105192533899</v>
      </c>
      <c r="O1624" s="17">
        <v>0.13585346876586499</v>
      </c>
      <c r="P1624" s="17">
        <v>0.15847417627965099</v>
      </c>
      <c r="Q1624" s="17">
        <v>0.135958563695254</v>
      </c>
      <c r="R1624" s="17"/>
      <c r="S1624" s="17">
        <v>0.20066056691516601</v>
      </c>
      <c r="T1624" s="17">
        <v>0.10903974093430201</v>
      </c>
      <c r="U1624" s="17">
        <v>0.13719257025071799</v>
      </c>
      <c r="V1624" s="17">
        <v>0.150876692615841</v>
      </c>
      <c r="W1624" s="17">
        <v>0.12476215100456201</v>
      </c>
      <c r="X1624" s="17">
        <v>0.141590791384343</v>
      </c>
      <c r="Y1624" s="17">
        <v>0.12982678372860801</v>
      </c>
      <c r="Z1624" s="17">
        <v>0.15883241777493601</v>
      </c>
      <c r="AA1624" s="17">
        <v>0.14978167371643999</v>
      </c>
      <c r="AB1624" s="17">
        <v>0.136438589673406</v>
      </c>
      <c r="AC1624" s="17">
        <v>0.13507417673169</v>
      </c>
      <c r="AD1624" s="17">
        <v>0.14811278973573999</v>
      </c>
      <c r="AE1624" s="17"/>
      <c r="AF1624" s="17">
        <v>0.13915944389611801</v>
      </c>
      <c r="AG1624" s="17">
        <v>0.151924910290616</v>
      </c>
      <c r="AH1624" s="17"/>
      <c r="AI1624" s="17">
        <v>0.139278497435875</v>
      </c>
      <c r="AJ1624" s="17">
        <v>0.147830327895004</v>
      </c>
      <c r="AK1624" s="17"/>
      <c r="AL1624" s="17">
        <v>0.13807205637627401</v>
      </c>
      <c r="AM1624" s="17">
        <v>0.146583242887697</v>
      </c>
      <c r="AN1624" s="17"/>
      <c r="AO1624" s="17">
        <v>8.8091604835433004E-2</v>
      </c>
      <c r="AP1624" s="17">
        <v>0.14994165043914001</v>
      </c>
      <c r="AQ1624" s="17"/>
      <c r="AR1624" s="17">
        <v>0.15819745560044099</v>
      </c>
      <c r="AS1624" s="17">
        <v>0.135937419225517</v>
      </c>
      <c r="AT1624" s="17">
        <v>0.140487841556724</v>
      </c>
      <c r="AU1624" s="17">
        <v>0.136723802040121</v>
      </c>
    </row>
    <row r="1625" spans="2:47" x14ac:dyDescent="0.3">
      <c r="B1625" t="s">
        <v>433</v>
      </c>
      <c r="C1625" s="17">
        <v>8.2140951211687796E-2</v>
      </c>
      <c r="D1625" s="17">
        <v>9.1132158554625198E-2</v>
      </c>
      <c r="E1625" s="17">
        <v>7.3692246278636006E-2</v>
      </c>
      <c r="F1625" s="17"/>
      <c r="G1625" s="17">
        <v>8.8279039962348205E-2</v>
      </c>
      <c r="H1625" s="17">
        <v>7.3017658100556299E-2</v>
      </c>
      <c r="I1625" s="17">
        <v>8.6638754779245403E-2</v>
      </c>
      <c r="J1625" s="17">
        <v>0.108464520054907</v>
      </c>
      <c r="K1625" s="17">
        <v>6.3962774476381795E-2</v>
      </c>
      <c r="L1625" s="17">
        <v>7.2665646845916601E-2</v>
      </c>
      <c r="M1625" s="17"/>
      <c r="N1625" s="17">
        <v>7.6104934041683295E-2</v>
      </c>
      <c r="O1625" s="17">
        <v>7.7805221694873097E-2</v>
      </c>
      <c r="P1625" s="17">
        <v>8.8801064654026901E-2</v>
      </c>
      <c r="Q1625" s="17">
        <v>8.8500637336252505E-2</v>
      </c>
      <c r="R1625" s="17"/>
      <c r="S1625" s="17">
        <v>6.2520908551133902E-2</v>
      </c>
      <c r="T1625" s="17">
        <v>0.107657355985862</v>
      </c>
      <c r="U1625" s="17">
        <v>6.7914425774935394E-2</v>
      </c>
      <c r="V1625" s="17">
        <v>9.78054803692959E-2</v>
      </c>
      <c r="W1625" s="17">
        <v>9.4354643963548396E-2</v>
      </c>
      <c r="X1625" s="17">
        <v>8.0893498111742304E-2</v>
      </c>
      <c r="Y1625" s="17">
        <v>8.1794464388327506E-2</v>
      </c>
      <c r="Z1625" s="17">
        <v>9.0153278489508798E-2</v>
      </c>
      <c r="AA1625" s="17">
        <v>7.5179412928989803E-2</v>
      </c>
      <c r="AB1625" s="17">
        <v>8.0437215680931207E-2</v>
      </c>
      <c r="AC1625" s="17">
        <v>6.267961954963E-2</v>
      </c>
      <c r="AD1625" s="17">
        <v>8.2607944911637796E-2</v>
      </c>
      <c r="AE1625" s="17"/>
      <c r="AF1625" s="17">
        <v>7.9374846717740005E-2</v>
      </c>
      <c r="AG1625" s="17">
        <v>8.6482987692851093E-2</v>
      </c>
      <c r="AH1625" s="17"/>
      <c r="AI1625" s="17">
        <v>7.9849892027894595E-2</v>
      </c>
      <c r="AJ1625" s="17">
        <v>8.3284568478992196E-2</v>
      </c>
      <c r="AK1625" s="17"/>
      <c r="AL1625" s="17">
        <v>7.9931291334810597E-2</v>
      </c>
      <c r="AM1625" s="17">
        <v>8.2652644921493906E-2</v>
      </c>
      <c r="AN1625" s="17"/>
      <c r="AO1625" s="17">
        <v>7.4654474660165601E-2</v>
      </c>
      <c r="AP1625" s="17">
        <v>8.27934874882926E-2</v>
      </c>
      <c r="AQ1625" s="17"/>
      <c r="AR1625" s="17">
        <v>5.8402409730384498E-2</v>
      </c>
      <c r="AS1625" s="17">
        <v>0.100107883856524</v>
      </c>
      <c r="AT1625" s="17">
        <v>9.6905839758617898E-2</v>
      </c>
      <c r="AU1625" s="17">
        <v>8.0077788987725995E-2</v>
      </c>
    </row>
    <row r="1626" spans="2:47" x14ac:dyDescent="0.3">
      <c r="B1626" t="s">
        <v>581</v>
      </c>
      <c r="C1626" s="17">
        <v>6.7802477737778005E-2</v>
      </c>
      <c r="D1626" s="17">
        <v>7.2901743374857206E-2</v>
      </c>
      <c r="E1626" s="17">
        <v>6.2003900132263597E-2</v>
      </c>
      <c r="F1626" s="17"/>
      <c r="G1626" s="17">
        <v>4.4829230334348102E-2</v>
      </c>
      <c r="H1626" s="17">
        <v>4.09764661755894E-2</v>
      </c>
      <c r="I1626" s="17">
        <v>6.6070706093170103E-2</v>
      </c>
      <c r="J1626" s="17">
        <v>6.2506688581314293E-2</v>
      </c>
      <c r="K1626" s="17">
        <v>8.7135733221120198E-2</v>
      </c>
      <c r="L1626" s="17">
        <v>9.7534430236221006E-2</v>
      </c>
      <c r="M1626" s="17"/>
      <c r="N1626" s="17">
        <v>7.0666028333002603E-2</v>
      </c>
      <c r="O1626" s="17">
        <v>7.3823320290361802E-2</v>
      </c>
      <c r="P1626" s="17">
        <v>6.2436561323357301E-2</v>
      </c>
      <c r="Q1626" s="17">
        <v>6.4150572790301993E-2</v>
      </c>
      <c r="R1626" s="17"/>
      <c r="S1626" s="17">
        <v>5.3133723535224497E-2</v>
      </c>
      <c r="T1626" s="17">
        <v>7.9669450887391205E-2</v>
      </c>
      <c r="U1626" s="17">
        <v>7.5433967118102394E-2</v>
      </c>
      <c r="V1626" s="17">
        <v>5.2425215281850297E-2</v>
      </c>
      <c r="W1626" s="17">
        <v>4.7370310988749199E-2</v>
      </c>
      <c r="X1626" s="17">
        <v>5.5124699879030903E-2</v>
      </c>
      <c r="Y1626" s="17">
        <v>8.8836142420462297E-2</v>
      </c>
      <c r="Z1626" s="17">
        <v>2.85572957390475E-2</v>
      </c>
      <c r="AA1626" s="17">
        <v>8.1110089386746603E-2</v>
      </c>
      <c r="AB1626" s="17">
        <v>9.1950733161287504E-2</v>
      </c>
      <c r="AC1626" s="17">
        <v>5.7335579701784302E-2</v>
      </c>
      <c r="AD1626" s="17">
        <v>8.8532447944153894E-2</v>
      </c>
      <c r="AE1626" s="17"/>
      <c r="AF1626" s="17">
        <v>7.0327263489788197E-2</v>
      </c>
      <c r="AG1626" s="17">
        <v>6.4540030595553202E-2</v>
      </c>
      <c r="AH1626" s="17"/>
      <c r="AI1626" s="17">
        <v>6.7150091002361703E-2</v>
      </c>
      <c r="AJ1626" s="17">
        <v>6.8128126564687502E-2</v>
      </c>
      <c r="AK1626" s="17"/>
      <c r="AL1626" s="17">
        <v>8.0078294703180106E-2</v>
      </c>
      <c r="AM1626" s="17">
        <v>6.4959751402536195E-2</v>
      </c>
      <c r="AN1626" s="17"/>
      <c r="AO1626" s="17">
        <v>8.6342919198054396E-2</v>
      </c>
      <c r="AP1626" s="17">
        <v>6.6186455760839202E-2</v>
      </c>
      <c r="AQ1626" s="17"/>
      <c r="AR1626" s="17">
        <v>3.8646193152866E-2</v>
      </c>
      <c r="AS1626" s="17">
        <v>8.4299117026927203E-2</v>
      </c>
      <c r="AT1626" s="17">
        <v>7.22112177524456E-2</v>
      </c>
      <c r="AU1626" s="17">
        <v>0.103467059415461</v>
      </c>
    </row>
    <row r="1627" spans="2:47" x14ac:dyDescent="0.3">
      <c r="B1627" t="s">
        <v>155</v>
      </c>
      <c r="C1627" s="17">
        <v>2.3850467057336799E-2</v>
      </c>
      <c r="D1627" s="17">
        <v>2.1215033571962999E-2</v>
      </c>
      <c r="E1627" s="17">
        <v>2.65093025768031E-2</v>
      </c>
      <c r="F1627" s="17"/>
      <c r="G1627" s="17">
        <v>3.8872716794753397E-2</v>
      </c>
      <c r="H1627" s="17">
        <v>2.1313844372329499E-2</v>
      </c>
      <c r="I1627" s="17">
        <v>2.20638043594816E-2</v>
      </c>
      <c r="J1627" s="17">
        <v>2.4176313521593901E-2</v>
      </c>
      <c r="K1627" s="17">
        <v>1.25043480750342E-2</v>
      </c>
      <c r="L1627" s="17">
        <v>2.4752312632467102E-2</v>
      </c>
      <c r="M1627" s="17"/>
      <c r="N1627" s="17">
        <v>2.33926930718888E-2</v>
      </c>
      <c r="O1627" s="17">
        <v>1.50036607969625E-2</v>
      </c>
      <c r="P1627" s="17">
        <v>2.6042288359600901E-2</v>
      </c>
      <c r="Q1627" s="17">
        <v>3.19597983620055E-2</v>
      </c>
      <c r="R1627" s="17"/>
      <c r="S1627" s="17">
        <v>3.4767653948808701E-2</v>
      </c>
      <c r="T1627" s="17">
        <v>2.2709539417469001E-2</v>
      </c>
      <c r="U1627" s="17">
        <v>9.5721950418463497E-3</v>
      </c>
      <c r="V1627" s="17">
        <v>1.4173302885283699E-2</v>
      </c>
      <c r="W1627" s="17">
        <v>1.6361901502598E-2</v>
      </c>
      <c r="X1627" s="17">
        <v>4.1882278608831203E-2</v>
      </c>
      <c r="Y1627" s="17">
        <v>2.04458299973393E-2</v>
      </c>
      <c r="Z1627" s="17">
        <v>1.7419814775980501E-2</v>
      </c>
      <c r="AA1627" s="17">
        <v>2.05436478058009E-2</v>
      </c>
      <c r="AB1627" s="17">
        <v>1.2815556036395099E-2</v>
      </c>
      <c r="AC1627" s="17">
        <v>5.9814266977267598E-2</v>
      </c>
      <c r="AD1627" s="17">
        <v>1.1295390008281701E-2</v>
      </c>
      <c r="AE1627" s="17"/>
      <c r="AF1627" s="17">
        <v>2.0492580393508798E-2</v>
      </c>
      <c r="AG1627" s="17">
        <v>2.6781241009935602E-2</v>
      </c>
      <c r="AH1627" s="17"/>
      <c r="AI1627" s="17">
        <v>2.448992542256E-2</v>
      </c>
      <c r="AJ1627" s="17">
        <v>2.3531271624340301E-2</v>
      </c>
      <c r="AK1627" s="17"/>
      <c r="AL1627" s="17">
        <v>2.2331414086600599E-2</v>
      </c>
      <c r="AM1627" s="17">
        <v>2.42022360594903E-2</v>
      </c>
      <c r="AN1627" s="17"/>
      <c r="AO1627" s="17">
        <v>2.2013921311216E-2</v>
      </c>
      <c r="AP1627" s="17">
        <v>2.4010544059480599E-2</v>
      </c>
      <c r="AQ1627" s="17"/>
      <c r="AR1627" s="17">
        <v>2.0347813106647999E-2</v>
      </c>
      <c r="AS1627" s="17">
        <v>2.3869247014200099E-2</v>
      </c>
      <c r="AT1627" s="17">
        <v>2.51630206003489E-2</v>
      </c>
      <c r="AU1627" s="17">
        <v>2.9885107569122001E-2</v>
      </c>
    </row>
    <row r="1628" spans="2:47" x14ac:dyDescent="0.3">
      <c r="B1628" t="s">
        <v>582</v>
      </c>
      <c r="C1628" s="17">
        <v>0.354556788249489</v>
      </c>
      <c r="D1628" s="17">
        <v>0.30348117122533302</v>
      </c>
      <c r="E1628" s="17">
        <v>0.40450898039429001</v>
      </c>
      <c r="F1628" s="17"/>
      <c r="G1628" s="17">
        <v>0.12456157279213199</v>
      </c>
      <c r="H1628" s="17">
        <v>0.13656284527608301</v>
      </c>
      <c r="I1628" s="17">
        <v>0.25803444109504903</v>
      </c>
      <c r="J1628" s="17">
        <v>0.38210120981395701</v>
      </c>
      <c r="K1628" s="17">
        <v>0.51893106768526598</v>
      </c>
      <c r="L1628" s="17">
        <v>0.629794164531291</v>
      </c>
      <c r="M1628" s="17"/>
      <c r="N1628" s="17">
        <v>0.30305733683784802</v>
      </c>
      <c r="O1628" s="17">
        <v>0.37775480323003902</v>
      </c>
      <c r="P1628" s="17">
        <v>0.32234711547245498</v>
      </c>
      <c r="Q1628" s="17">
        <v>0.41213366048690597</v>
      </c>
      <c r="R1628" s="17"/>
      <c r="S1628" s="17">
        <v>0.232991751375248</v>
      </c>
      <c r="T1628" s="17">
        <v>0.40275840271881003</v>
      </c>
      <c r="U1628" s="17">
        <v>0.42266780252231501</v>
      </c>
      <c r="V1628" s="17">
        <v>0.36783011655029402</v>
      </c>
      <c r="W1628" s="17">
        <v>0.36164057384671799</v>
      </c>
      <c r="X1628" s="17">
        <v>0.35534480188579598</v>
      </c>
      <c r="Y1628" s="17">
        <v>0.37622800064488898</v>
      </c>
      <c r="Z1628" s="17">
        <v>0.34787774936951898</v>
      </c>
      <c r="AA1628" s="17">
        <v>0.34264676168513503</v>
      </c>
      <c r="AB1628" s="17">
        <v>0.347798838569089</v>
      </c>
      <c r="AC1628" s="17">
        <v>0.41503856364458502</v>
      </c>
      <c r="AD1628" s="17">
        <v>0.38625566881172202</v>
      </c>
      <c r="AE1628" s="17"/>
      <c r="AF1628" s="17">
        <v>0.385140465792495</v>
      </c>
      <c r="AG1628" s="17">
        <v>0.31283322117749102</v>
      </c>
      <c r="AH1628" s="17"/>
      <c r="AI1628" s="17">
        <v>0.31847193267461199</v>
      </c>
      <c r="AJ1628" s="17">
        <v>0.37256909636249302</v>
      </c>
      <c r="AK1628" s="17"/>
      <c r="AL1628" s="17">
        <v>0.33474029139626499</v>
      </c>
      <c r="AM1628" s="17">
        <v>0.35914571928647498</v>
      </c>
      <c r="AN1628" s="17"/>
      <c r="AO1628" s="17">
        <v>0.33066446126912802</v>
      </c>
      <c r="AP1628" s="17">
        <v>0.35663929127743399</v>
      </c>
      <c r="AQ1628" s="17"/>
      <c r="AR1628" s="17">
        <v>0.18495118970642399</v>
      </c>
      <c r="AS1628" s="17">
        <v>0.43924347582867701</v>
      </c>
      <c r="AT1628" s="17">
        <v>0.410104055174632</v>
      </c>
      <c r="AU1628" s="17">
        <v>0.51913845885107501</v>
      </c>
    </row>
    <row r="1629" spans="2:47" x14ac:dyDescent="0.3">
      <c r="B1629" t="s">
        <v>438</v>
      </c>
      <c r="C1629" s="17">
        <v>0.32666642373367499</v>
      </c>
      <c r="D1629" s="17">
        <v>0.354959266047016</v>
      </c>
      <c r="E1629" s="17">
        <v>0.29878899285475302</v>
      </c>
      <c r="F1629" s="17"/>
      <c r="G1629" s="17">
        <v>0.53068446836411798</v>
      </c>
      <c r="H1629" s="17">
        <v>0.53095487406401898</v>
      </c>
      <c r="I1629" s="17">
        <v>0.41266850369680302</v>
      </c>
      <c r="J1629" s="17">
        <v>0.28064211859652999</v>
      </c>
      <c r="K1629" s="17">
        <v>0.17282382171797001</v>
      </c>
      <c r="L1629" s="17">
        <v>9.62139184960632E-2</v>
      </c>
      <c r="M1629" s="17"/>
      <c r="N1629" s="17">
        <v>0.37816795579023899</v>
      </c>
      <c r="O1629" s="17">
        <v>0.31975952522189799</v>
      </c>
      <c r="P1629" s="17">
        <v>0.34189879391090999</v>
      </c>
      <c r="Q1629" s="17">
        <v>0.26729676732927998</v>
      </c>
      <c r="R1629" s="17"/>
      <c r="S1629" s="17">
        <v>0.415925395674419</v>
      </c>
      <c r="T1629" s="17">
        <v>0.27816551005616602</v>
      </c>
      <c r="U1629" s="17">
        <v>0.28721903929208298</v>
      </c>
      <c r="V1629" s="17">
        <v>0.31688919229743501</v>
      </c>
      <c r="W1629" s="17">
        <v>0.35551041869382399</v>
      </c>
      <c r="X1629" s="17">
        <v>0.32516393013025702</v>
      </c>
      <c r="Y1629" s="17">
        <v>0.302868778820374</v>
      </c>
      <c r="Z1629" s="17">
        <v>0.35715944385100801</v>
      </c>
      <c r="AA1629" s="17">
        <v>0.33073841447688801</v>
      </c>
      <c r="AB1629" s="17">
        <v>0.33055906687889097</v>
      </c>
      <c r="AC1629" s="17">
        <v>0.27005779339504299</v>
      </c>
      <c r="AD1629" s="17">
        <v>0.28319575858846402</v>
      </c>
      <c r="AE1629" s="17"/>
      <c r="AF1629" s="17">
        <v>0.30550539971035001</v>
      </c>
      <c r="AG1629" s="17">
        <v>0.357437609233553</v>
      </c>
      <c r="AH1629" s="17"/>
      <c r="AI1629" s="17">
        <v>0.37075966143669697</v>
      </c>
      <c r="AJ1629" s="17">
        <v>0.304656609074482</v>
      </c>
      <c r="AK1629" s="17"/>
      <c r="AL1629" s="17">
        <v>0.34484665210287002</v>
      </c>
      <c r="AM1629" s="17">
        <v>0.32245640544230803</v>
      </c>
      <c r="AN1629" s="17"/>
      <c r="AO1629" s="17">
        <v>0.39823261872600302</v>
      </c>
      <c r="AP1629" s="17">
        <v>0.32042857097481398</v>
      </c>
      <c r="AQ1629" s="17"/>
      <c r="AR1629" s="17">
        <v>0.53945493870323702</v>
      </c>
      <c r="AS1629" s="17">
        <v>0.21654285704815601</v>
      </c>
      <c r="AT1629" s="17">
        <v>0.25512802515723099</v>
      </c>
      <c r="AU1629" s="17">
        <v>0.130707783136495</v>
      </c>
    </row>
    <row r="1630" spans="2:47" x14ac:dyDescent="0.3">
      <c r="B1630" t="s">
        <v>437</v>
      </c>
      <c r="C1630" s="17">
        <v>0.149943428949466</v>
      </c>
      <c r="D1630" s="17">
        <v>0.164033901929482</v>
      </c>
      <c r="E1630" s="17">
        <v>0.1356961464109</v>
      </c>
      <c r="F1630" s="17"/>
      <c r="G1630" s="17">
        <v>0.133108270296696</v>
      </c>
      <c r="H1630" s="17">
        <v>0.113994124276146</v>
      </c>
      <c r="I1630" s="17">
        <v>0.15270946087241599</v>
      </c>
      <c r="J1630" s="17">
        <v>0.17097120863622101</v>
      </c>
      <c r="K1630" s="17">
        <v>0.15109850769750199</v>
      </c>
      <c r="L1630" s="17">
        <v>0.170200077082138</v>
      </c>
      <c r="M1630" s="17"/>
      <c r="N1630" s="17">
        <v>0.14677096237468601</v>
      </c>
      <c r="O1630" s="17">
        <v>0.15162854198523501</v>
      </c>
      <c r="P1630" s="17">
        <v>0.15123762597738399</v>
      </c>
      <c r="Q1630" s="17">
        <v>0.152651210126554</v>
      </c>
      <c r="R1630" s="17"/>
      <c r="S1630" s="17">
        <v>0.115654632086358</v>
      </c>
      <c r="T1630" s="17">
        <v>0.18732680687325301</v>
      </c>
      <c r="U1630" s="17">
        <v>0.143348392893038</v>
      </c>
      <c r="V1630" s="17">
        <v>0.150230695651146</v>
      </c>
      <c r="W1630" s="17">
        <v>0.141724954952298</v>
      </c>
      <c r="X1630" s="17">
        <v>0.136018197990773</v>
      </c>
      <c r="Y1630" s="17">
        <v>0.17063060680879</v>
      </c>
      <c r="Z1630" s="17">
        <v>0.11871057422855601</v>
      </c>
      <c r="AA1630" s="17">
        <v>0.15628950231573599</v>
      </c>
      <c r="AB1630" s="17">
        <v>0.172387948842219</v>
      </c>
      <c r="AC1630" s="17">
        <v>0.120015199251414</v>
      </c>
      <c r="AD1630" s="17">
        <v>0.171140392855792</v>
      </c>
      <c r="AE1630" s="17"/>
      <c r="AF1630" s="17">
        <v>0.14970211020752799</v>
      </c>
      <c r="AG1630" s="17">
        <v>0.151023018288404</v>
      </c>
      <c r="AH1630" s="17"/>
      <c r="AI1630" s="17">
        <v>0.14699998303025599</v>
      </c>
      <c r="AJ1630" s="17">
        <v>0.15141269504367999</v>
      </c>
      <c r="AK1630" s="17"/>
      <c r="AL1630" s="17">
        <v>0.16000958603799101</v>
      </c>
      <c r="AM1630" s="17">
        <v>0.14761239632403</v>
      </c>
      <c r="AN1630" s="17"/>
      <c r="AO1630" s="17">
        <v>0.16099739385822001</v>
      </c>
      <c r="AP1630" s="17">
        <v>0.148979943249132</v>
      </c>
      <c r="AQ1630" s="17"/>
      <c r="AR1630" s="17">
        <v>9.7048602883250498E-2</v>
      </c>
      <c r="AS1630" s="17">
        <v>0.18440700088345099</v>
      </c>
      <c r="AT1630" s="17">
        <v>0.16911705751106401</v>
      </c>
      <c r="AU1630" s="17">
        <v>0.18354484840318699</v>
      </c>
    </row>
    <row r="1631" spans="2:47" x14ac:dyDescent="0.3">
      <c r="B1631" t="s">
        <v>439</v>
      </c>
      <c r="C1631" s="17">
        <v>0.176722994784209</v>
      </c>
      <c r="D1631" s="17">
        <v>0.190925364117534</v>
      </c>
      <c r="E1631" s="17">
        <v>0.163092846443853</v>
      </c>
      <c r="F1631" s="17"/>
      <c r="G1631" s="17">
        <v>0.397576198067422</v>
      </c>
      <c r="H1631" s="17">
        <v>0.41696074978787301</v>
      </c>
      <c r="I1631" s="17">
        <v>0.25995904282438798</v>
      </c>
      <c r="J1631" s="17">
        <v>0.109670909960309</v>
      </c>
      <c r="K1631" s="17">
        <v>2.1725314020467699E-2</v>
      </c>
      <c r="L1631" s="17">
        <v>-7.3986158586074505E-2</v>
      </c>
      <c r="M1631" s="17"/>
      <c r="N1631" s="17">
        <v>0.231396993415553</v>
      </c>
      <c r="O1631" s="17">
        <v>0.16813098323666301</v>
      </c>
      <c r="P1631" s="17">
        <v>0.190661167933525</v>
      </c>
      <c r="Q1631" s="17">
        <v>0.114645557202725</v>
      </c>
      <c r="R1631" s="17"/>
      <c r="S1631" s="17">
        <v>0.30027076358806098</v>
      </c>
      <c r="T1631" s="17">
        <v>9.0838703182913302E-2</v>
      </c>
      <c r="U1631" s="17">
        <v>0.14387064639904601</v>
      </c>
      <c r="V1631" s="17">
        <v>0.16665849664628901</v>
      </c>
      <c r="W1631" s="17">
        <v>0.21378546374152699</v>
      </c>
      <c r="X1631" s="17">
        <v>0.18914573213948399</v>
      </c>
      <c r="Y1631" s="17">
        <v>0.132238172011584</v>
      </c>
      <c r="Z1631" s="17">
        <v>0.23844886962245199</v>
      </c>
      <c r="AA1631" s="17">
        <v>0.17444891216115199</v>
      </c>
      <c r="AB1631" s="17">
        <v>0.158171118036673</v>
      </c>
      <c r="AC1631" s="17">
        <v>0.150042594143629</v>
      </c>
      <c r="AD1631" s="17">
        <v>0.112055365732673</v>
      </c>
      <c r="AE1631" s="17"/>
      <c r="AF1631" s="17">
        <v>0.15580328950282199</v>
      </c>
      <c r="AG1631" s="17">
        <v>0.206414590945148</v>
      </c>
      <c r="AH1631" s="17"/>
      <c r="AI1631" s="17">
        <v>0.22375967840644101</v>
      </c>
      <c r="AJ1631" s="17">
        <v>0.15324391403080301</v>
      </c>
      <c r="AK1631" s="17"/>
      <c r="AL1631" s="17">
        <v>0.18483706606487901</v>
      </c>
      <c r="AM1631" s="17">
        <v>0.17484400911827799</v>
      </c>
      <c r="AN1631" s="17"/>
      <c r="AO1631" s="17">
        <v>0.23723522486778301</v>
      </c>
      <c r="AP1631" s="17">
        <v>0.17144862772568201</v>
      </c>
      <c r="AQ1631" s="17"/>
      <c r="AR1631" s="17">
        <v>0.44240633581998601</v>
      </c>
      <c r="AS1631" s="17">
        <v>3.2135856164704803E-2</v>
      </c>
      <c r="AT1631" s="17">
        <v>8.6010967646167696E-2</v>
      </c>
      <c r="AU1631" s="17">
        <v>-5.2837065266692199E-2</v>
      </c>
    </row>
    <row r="1632" spans="2:47" x14ac:dyDescent="0.3">
      <c r="C1632" s="17"/>
      <c r="D1632" s="17"/>
      <c r="E1632" s="17"/>
      <c r="F1632" s="17"/>
      <c r="G1632" s="17"/>
      <c r="H1632" s="17"/>
      <c r="I1632" s="17"/>
      <c r="J1632" s="17"/>
      <c r="K1632" s="17"/>
      <c r="L1632" s="17"/>
      <c r="M1632" s="17"/>
      <c r="N1632" s="17"/>
      <c r="O1632" s="17"/>
      <c r="P1632" s="17"/>
      <c r="Q1632" s="17"/>
      <c r="R1632" s="17"/>
      <c r="S1632" s="17"/>
      <c r="T1632" s="17"/>
      <c r="U1632" s="17"/>
      <c r="V1632" s="17"/>
      <c r="W1632" s="17"/>
      <c r="X1632" s="17"/>
      <c r="Y1632" s="17"/>
      <c r="Z1632" s="17"/>
      <c r="AA1632" s="17"/>
      <c r="AB1632" s="17"/>
      <c r="AC1632" s="17"/>
      <c r="AD1632" s="17"/>
      <c r="AE1632" s="17"/>
      <c r="AF1632" s="17"/>
      <c r="AG1632" s="17"/>
      <c r="AH1632" s="17"/>
      <c r="AI1632" s="17"/>
      <c r="AJ1632" s="17"/>
      <c r="AK1632" s="17"/>
      <c r="AL1632" s="17"/>
      <c r="AM1632" s="17"/>
      <c r="AN1632" s="17"/>
      <c r="AO1632" s="17"/>
      <c r="AP1632" s="17"/>
      <c r="AQ1632" s="17"/>
      <c r="AR1632" s="17"/>
      <c r="AS1632" s="17"/>
      <c r="AT1632" s="17"/>
      <c r="AU1632" s="17"/>
    </row>
    <row r="1633" spans="2:47" x14ac:dyDescent="0.3">
      <c r="B1633" s="6" t="s">
        <v>586</v>
      </c>
      <c r="C1633" s="17"/>
      <c r="D1633" s="17"/>
      <c r="E1633" s="17"/>
      <c r="F1633" s="17"/>
      <c r="G1633" s="17"/>
      <c r="H1633" s="17"/>
      <c r="I1633" s="17"/>
      <c r="J1633" s="17"/>
      <c r="K1633" s="17"/>
      <c r="L1633" s="17"/>
      <c r="M1633" s="17"/>
      <c r="N1633" s="17"/>
      <c r="O1633" s="17"/>
      <c r="P1633" s="17"/>
      <c r="Q1633" s="17"/>
      <c r="R1633" s="17"/>
      <c r="S1633" s="17"/>
      <c r="T1633" s="17"/>
      <c r="U1633" s="17"/>
      <c r="V1633" s="17"/>
      <c r="W1633" s="17"/>
      <c r="X1633" s="17"/>
      <c r="Y1633" s="17"/>
      <c r="Z1633" s="17"/>
      <c r="AA1633" s="17"/>
      <c r="AB1633" s="17"/>
      <c r="AC1633" s="17"/>
      <c r="AD1633" s="17"/>
      <c r="AE1633" s="17"/>
      <c r="AF1633" s="17"/>
      <c r="AG1633" s="17"/>
      <c r="AH1633" s="17"/>
      <c r="AI1633" s="17"/>
      <c r="AJ1633" s="17"/>
      <c r="AK1633" s="17"/>
      <c r="AL1633" s="17"/>
      <c r="AM1633" s="17"/>
      <c r="AN1633" s="17"/>
      <c r="AO1633" s="17"/>
      <c r="AP1633" s="17"/>
      <c r="AQ1633" s="17"/>
      <c r="AR1633" s="17"/>
      <c r="AS1633" s="17"/>
      <c r="AT1633" s="17"/>
      <c r="AU1633" s="17"/>
    </row>
    <row r="1634" spans="2:47" x14ac:dyDescent="0.3">
      <c r="B1634" s="24" t="s">
        <v>71</v>
      </c>
      <c r="C1634" s="17"/>
      <c r="D1634" s="17"/>
      <c r="E1634" s="17"/>
      <c r="F1634" s="17"/>
      <c r="G1634" s="17"/>
      <c r="H1634" s="17"/>
      <c r="I1634" s="17"/>
      <c r="J1634" s="17"/>
      <c r="K1634" s="17"/>
      <c r="L1634" s="17"/>
      <c r="M1634" s="17"/>
      <c r="N1634" s="17"/>
      <c r="O1634" s="17"/>
      <c r="P1634" s="17"/>
      <c r="Q1634" s="17"/>
      <c r="R1634" s="17"/>
      <c r="S1634" s="17"/>
      <c r="T1634" s="17"/>
      <c r="U1634" s="17"/>
      <c r="V1634" s="17"/>
      <c r="W1634" s="17"/>
      <c r="X1634" s="17"/>
      <c r="Y1634" s="17"/>
      <c r="Z1634" s="17"/>
      <c r="AA1634" s="17"/>
      <c r="AB1634" s="17"/>
      <c r="AC1634" s="17"/>
      <c r="AD1634" s="17"/>
      <c r="AE1634" s="17"/>
      <c r="AF1634" s="17"/>
      <c r="AG1634" s="17"/>
      <c r="AH1634" s="17"/>
      <c r="AI1634" s="17"/>
      <c r="AJ1634" s="17"/>
      <c r="AK1634" s="17"/>
      <c r="AL1634" s="17"/>
      <c r="AM1634" s="17"/>
      <c r="AN1634" s="17"/>
      <c r="AO1634" s="17"/>
      <c r="AP1634" s="17"/>
      <c r="AQ1634" s="17"/>
      <c r="AR1634" s="17"/>
      <c r="AS1634" s="17"/>
      <c r="AT1634" s="17"/>
      <c r="AU1634" s="17"/>
    </row>
    <row r="1635" spans="2:47" x14ac:dyDescent="0.3">
      <c r="B1635" t="s">
        <v>579</v>
      </c>
      <c r="C1635" s="17">
        <v>7.5499048613437106E-2</v>
      </c>
      <c r="D1635" s="17">
        <v>8.95043460219246E-2</v>
      </c>
      <c r="E1635" s="17">
        <v>6.1745819678403299E-2</v>
      </c>
      <c r="F1635" s="17"/>
      <c r="G1635" s="17">
        <v>0.182736276998196</v>
      </c>
      <c r="H1635" s="17">
        <v>0.141817520774835</v>
      </c>
      <c r="I1635" s="17">
        <v>7.6297961212743903E-2</v>
      </c>
      <c r="J1635" s="17">
        <v>4.3616290961098599E-2</v>
      </c>
      <c r="K1635" s="17">
        <v>1.5434998176948199E-2</v>
      </c>
      <c r="L1635" s="17">
        <v>1.6105894429509701E-2</v>
      </c>
      <c r="M1635" s="17"/>
      <c r="N1635" s="17">
        <v>9.4238749762239601E-2</v>
      </c>
      <c r="O1635" s="17">
        <v>5.8044153814879297E-2</v>
      </c>
      <c r="P1635" s="17">
        <v>8.9831716876369802E-2</v>
      </c>
      <c r="Q1635" s="17">
        <v>6.1893470480431902E-2</v>
      </c>
      <c r="R1635" s="17"/>
      <c r="S1635" s="17">
        <v>0.107063753374763</v>
      </c>
      <c r="T1635" s="17">
        <v>5.6207599069486802E-2</v>
      </c>
      <c r="U1635" s="17">
        <v>6.2191900294692397E-2</v>
      </c>
      <c r="V1635" s="17">
        <v>7.4386749512217104E-2</v>
      </c>
      <c r="W1635" s="17">
        <v>7.1820723844638598E-2</v>
      </c>
      <c r="X1635" s="17">
        <v>7.4446311111669203E-2</v>
      </c>
      <c r="Y1635" s="17">
        <v>5.7070332164345698E-2</v>
      </c>
      <c r="Z1635" s="17">
        <v>0.13017637923283201</v>
      </c>
      <c r="AA1635" s="17">
        <v>4.3617601243704701E-2</v>
      </c>
      <c r="AB1635" s="17">
        <v>8.9736794416712895E-2</v>
      </c>
      <c r="AC1635" s="17">
        <v>8.5899335175428998E-2</v>
      </c>
      <c r="AD1635" s="17">
        <v>9.5634905326952499E-2</v>
      </c>
      <c r="AE1635" s="17"/>
      <c r="AF1635" s="17">
        <v>6.7323437542382999E-2</v>
      </c>
      <c r="AG1635" s="17">
        <v>8.6976493538622607E-2</v>
      </c>
      <c r="AH1635" s="17"/>
      <c r="AI1635" s="17">
        <v>0.101747584490158</v>
      </c>
      <c r="AJ1635" s="17">
        <v>6.2396690070095101E-2</v>
      </c>
      <c r="AK1635" s="17"/>
      <c r="AL1635" s="17">
        <v>0.100923250429005</v>
      </c>
      <c r="AM1635" s="17">
        <v>6.9611534303203201E-2</v>
      </c>
      <c r="AN1635" s="17"/>
      <c r="AO1635" s="17">
        <v>0.116731337605001</v>
      </c>
      <c r="AP1635" s="17">
        <v>7.1905159799482907E-2</v>
      </c>
      <c r="AQ1635" s="17"/>
      <c r="AR1635" s="17">
        <v>0.15116044404821599</v>
      </c>
      <c r="AS1635" s="17">
        <v>2.88550972387773E-2</v>
      </c>
      <c r="AT1635" s="17">
        <v>5.22314245807627E-2</v>
      </c>
      <c r="AU1635" s="17">
        <v>1.41990880425966E-2</v>
      </c>
    </row>
    <row r="1636" spans="2:47" x14ac:dyDescent="0.3">
      <c r="B1636" t="s">
        <v>435</v>
      </c>
      <c r="C1636" s="17">
        <v>0.19797894313435599</v>
      </c>
      <c r="D1636" s="17">
        <v>0.21985182191105099</v>
      </c>
      <c r="E1636" s="17">
        <v>0.17662239205132299</v>
      </c>
      <c r="F1636" s="17"/>
      <c r="G1636" s="17">
        <v>0.28573531735332303</v>
      </c>
      <c r="H1636" s="17">
        <v>0.34538176801544701</v>
      </c>
      <c r="I1636" s="17">
        <v>0.25228768734930501</v>
      </c>
      <c r="J1636" s="17">
        <v>0.17131749446927699</v>
      </c>
      <c r="K1636" s="17">
        <v>0.114887732978907</v>
      </c>
      <c r="L1636" s="17">
        <v>5.3339967407975801E-2</v>
      </c>
      <c r="M1636" s="17"/>
      <c r="N1636" s="17">
        <v>0.219110640656351</v>
      </c>
      <c r="O1636" s="17">
        <v>0.19217558601231199</v>
      </c>
      <c r="P1636" s="17">
        <v>0.23236328993341099</v>
      </c>
      <c r="Q1636" s="17">
        <v>0.15233415882229001</v>
      </c>
      <c r="R1636" s="17"/>
      <c r="S1636" s="17">
        <v>0.28493594333613398</v>
      </c>
      <c r="T1636" s="17">
        <v>0.177659001197713</v>
      </c>
      <c r="U1636" s="17">
        <v>0.16113072415997801</v>
      </c>
      <c r="V1636" s="17">
        <v>0.18839989061989601</v>
      </c>
      <c r="W1636" s="17">
        <v>0.20630349628869399</v>
      </c>
      <c r="X1636" s="17">
        <v>0.202210409967952</v>
      </c>
      <c r="Y1636" s="17">
        <v>0.18743961890591601</v>
      </c>
      <c r="Z1636" s="17">
        <v>0.20364149863387099</v>
      </c>
      <c r="AA1636" s="17">
        <v>0.19281827008352501</v>
      </c>
      <c r="AB1636" s="17">
        <v>0.178891878737098</v>
      </c>
      <c r="AC1636" s="17">
        <v>0.133210291691609</v>
      </c>
      <c r="AD1636" s="17">
        <v>0.18011275123099199</v>
      </c>
      <c r="AE1636" s="17"/>
      <c r="AF1636" s="17">
        <v>0.19696084559302099</v>
      </c>
      <c r="AG1636" s="17">
        <v>0.20093691284066201</v>
      </c>
      <c r="AH1636" s="17"/>
      <c r="AI1636" s="17">
        <v>0.212950037245869</v>
      </c>
      <c r="AJ1636" s="17">
        <v>0.19050589230377099</v>
      </c>
      <c r="AK1636" s="17"/>
      <c r="AL1636" s="17">
        <v>0.204544742746263</v>
      </c>
      <c r="AM1636" s="17">
        <v>0.19645849268113599</v>
      </c>
      <c r="AN1636" s="17"/>
      <c r="AO1636" s="17">
        <v>0.219365329844842</v>
      </c>
      <c r="AP1636" s="17">
        <v>0.19611486287469701</v>
      </c>
      <c r="AQ1636" s="17"/>
      <c r="AR1636" s="17">
        <v>0.319083360669216</v>
      </c>
      <c r="AS1636" s="17">
        <v>0.12289186231537801</v>
      </c>
      <c r="AT1636" s="17">
        <v>0.16910723747190701</v>
      </c>
      <c r="AU1636" s="17">
        <v>8.3156405034219005E-2</v>
      </c>
    </row>
    <row r="1637" spans="2:47" x14ac:dyDescent="0.3">
      <c r="B1637" t="s">
        <v>580</v>
      </c>
      <c r="C1637" s="17">
        <v>0.19732158039966199</v>
      </c>
      <c r="D1637" s="17">
        <v>0.21285487259333499</v>
      </c>
      <c r="E1637" s="17">
        <v>0.181944264822406</v>
      </c>
      <c r="F1637" s="17"/>
      <c r="G1637" s="17">
        <v>0.228945563473961</v>
      </c>
      <c r="H1637" s="17">
        <v>0.229435194936809</v>
      </c>
      <c r="I1637" s="17">
        <v>0.240852207691585</v>
      </c>
      <c r="J1637" s="17">
        <v>0.20802852534434499</v>
      </c>
      <c r="K1637" s="17">
        <v>0.18507532383460701</v>
      </c>
      <c r="L1637" s="17">
        <v>0.11447074469981799</v>
      </c>
      <c r="M1637" s="17"/>
      <c r="N1637" s="17">
        <v>0.21317560770782201</v>
      </c>
      <c r="O1637" s="17">
        <v>0.20123335225019701</v>
      </c>
      <c r="P1637" s="17">
        <v>0.18229152578078101</v>
      </c>
      <c r="Q1637" s="17">
        <v>0.18748967336976899</v>
      </c>
      <c r="R1637" s="17"/>
      <c r="S1637" s="17">
        <v>0.218658858847327</v>
      </c>
      <c r="T1637" s="17">
        <v>0.17947513047540301</v>
      </c>
      <c r="U1637" s="17">
        <v>0.17099496578197099</v>
      </c>
      <c r="V1637" s="17">
        <v>0.21982699358188601</v>
      </c>
      <c r="W1637" s="17">
        <v>0.21985393511675</v>
      </c>
      <c r="X1637" s="17">
        <v>0.180687944339219</v>
      </c>
      <c r="Y1637" s="17">
        <v>0.20548102941490401</v>
      </c>
      <c r="Z1637" s="17">
        <v>0.21452385991171699</v>
      </c>
      <c r="AA1637" s="17">
        <v>0.17593004491528499</v>
      </c>
      <c r="AB1637" s="17">
        <v>0.20663251077210601</v>
      </c>
      <c r="AC1637" s="17">
        <v>0.18528869417143101</v>
      </c>
      <c r="AD1637" s="17">
        <v>0.20109067505755199</v>
      </c>
      <c r="AE1637" s="17"/>
      <c r="AF1637" s="17">
        <v>0.17903808310139999</v>
      </c>
      <c r="AG1637" s="17">
        <v>0.22173298706676101</v>
      </c>
      <c r="AH1637" s="17"/>
      <c r="AI1637" s="17">
        <v>0.19581594530782701</v>
      </c>
      <c r="AJ1637" s="17">
        <v>0.19807314120676101</v>
      </c>
      <c r="AK1637" s="17"/>
      <c r="AL1637" s="17">
        <v>0.18461257314879101</v>
      </c>
      <c r="AM1637" s="17">
        <v>0.200264621152767</v>
      </c>
      <c r="AN1637" s="17"/>
      <c r="AO1637" s="17">
        <v>0.169283303383997</v>
      </c>
      <c r="AP1637" s="17">
        <v>0.199765452728695</v>
      </c>
      <c r="AQ1637" s="17"/>
      <c r="AR1637" s="17">
        <v>0.205513235915043</v>
      </c>
      <c r="AS1637" s="17">
        <v>0.20800118707451301</v>
      </c>
      <c r="AT1637" s="17">
        <v>0.18806146808781499</v>
      </c>
      <c r="AU1637" s="17">
        <v>0.17763539215827601</v>
      </c>
    </row>
    <row r="1638" spans="2:47" x14ac:dyDescent="0.3">
      <c r="B1638" t="s">
        <v>433</v>
      </c>
      <c r="C1638" s="17">
        <v>7.6178182959885696E-2</v>
      </c>
      <c r="D1638" s="17">
        <v>7.3817959263766705E-2</v>
      </c>
      <c r="E1638" s="17">
        <v>7.8141110730957003E-2</v>
      </c>
      <c r="F1638" s="17"/>
      <c r="G1638" s="17">
        <v>9.0569099102488004E-2</v>
      </c>
      <c r="H1638" s="17">
        <v>8.4166387409693399E-2</v>
      </c>
      <c r="I1638" s="17">
        <v>7.4415867012109005E-2</v>
      </c>
      <c r="J1638" s="17">
        <v>9.81645385059704E-2</v>
      </c>
      <c r="K1638" s="17">
        <v>5.6720514797355397E-2</v>
      </c>
      <c r="L1638" s="17">
        <v>5.6814271335063997E-2</v>
      </c>
      <c r="M1638" s="17"/>
      <c r="N1638" s="17">
        <v>7.1896856762168795E-2</v>
      </c>
      <c r="O1638" s="17">
        <v>7.2873210037200806E-2</v>
      </c>
      <c r="P1638" s="17">
        <v>7.28464243350746E-2</v>
      </c>
      <c r="Q1638" s="17">
        <v>8.8271006033803001E-2</v>
      </c>
      <c r="R1638" s="17"/>
      <c r="S1638" s="17">
        <v>6.4522890660011697E-2</v>
      </c>
      <c r="T1638" s="17">
        <v>8.0929661768930794E-2</v>
      </c>
      <c r="U1638" s="17">
        <v>9.8357558763500594E-2</v>
      </c>
      <c r="V1638" s="17">
        <v>7.0196819436798202E-2</v>
      </c>
      <c r="W1638" s="17">
        <v>6.5468225664290697E-2</v>
      </c>
      <c r="X1638" s="17">
        <v>7.1588529993220601E-2</v>
      </c>
      <c r="Y1638" s="17">
        <v>7.3391150417420198E-2</v>
      </c>
      <c r="Z1638" s="17">
        <v>6.3535350367844107E-2</v>
      </c>
      <c r="AA1638" s="17">
        <v>9.51253207051522E-2</v>
      </c>
      <c r="AB1638" s="17">
        <v>7.6336397554188806E-2</v>
      </c>
      <c r="AC1638" s="17">
        <v>7.5452521339782003E-2</v>
      </c>
      <c r="AD1638" s="17">
        <v>6.3045778744138595E-2</v>
      </c>
      <c r="AE1638" s="17"/>
      <c r="AF1638" s="17">
        <v>7.2066236464443795E-2</v>
      </c>
      <c r="AG1638" s="17">
        <v>8.2260510486566907E-2</v>
      </c>
      <c r="AH1638" s="17"/>
      <c r="AI1638" s="17">
        <v>7.7260135855169304E-2</v>
      </c>
      <c r="AJ1638" s="17">
        <v>7.5638109607696E-2</v>
      </c>
      <c r="AK1638" s="17"/>
      <c r="AL1638" s="17">
        <v>7.7691427924405601E-2</v>
      </c>
      <c r="AM1638" s="17">
        <v>7.5827758925018099E-2</v>
      </c>
      <c r="AN1638" s="17"/>
      <c r="AO1638" s="17">
        <v>6.2508549569338795E-2</v>
      </c>
      <c r="AP1638" s="17">
        <v>7.7369655559022601E-2</v>
      </c>
      <c r="AQ1638" s="17"/>
      <c r="AR1638" s="17">
        <v>6.7766246843311007E-2</v>
      </c>
      <c r="AS1638" s="17">
        <v>8.1322056516260705E-2</v>
      </c>
      <c r="AT1638" s="17">
        <v>8.3141251050636703E-2</v>
      </c>
      <c r="AU1638" s="17">
        <v>7.3946492110511602E-2</v>
      </c>
    </row>
    <row r="1639" spans="2:47" x14ac:dyDescent="0.3">
      <c r="B1639" t="s">
        <v>581</v>
      </c>
      <c r="C1639" s="17">
        <v>6.3080435521174302E-2</v>
      </c>
      <c r="D1639" s="17">
        <v>6.96937989929408E-2</v>
      </c>
      <c r="E1639" s="17">
        <v>5.6415395555525202E-2</v>
      </c>
      <c r="F1639" s="17"/>
      <c r="G1639" s="17">
        <v>5.8938531094112803E-2</v>
      </c>
      <c r="H1639" s="17">
        <v>3.6078119342324098E-2</v>
      </c>
      <c r="I1639" s="17">
        <v>6.8785809548079099E-2</v>
      </c>
      <c r="J1639" s="17">
        <v>5.5065179568850799E-2</v>
      </c>
      <c r="K1639" s="17">
        <v>6.3159428015720304E-2</v>
      </c>
      <c r="L1639" s="17">
        <v>8.9539304661462996E-2</v>
      </c>
      <c r="M1639" s="17"/>
      <c r="N1639" s="17">
        <v>6.20455937752507E-2</v>
      </c>
      <c r="O1639" s="17">
        <v>6.1286901880864303E-2</v>
      </c>
      <c r="P1639" s="17">
        <v>6.2867914400463507E-2</v>
      </c>
      <c r="Q1639" s="17">
        <v>6.71629035888264E-2</v>
      </c>
      <c r="R1639" s="17"/>
      <c r="S1639" s="17">
        <v>5.96343968288197E-2</v>
      </c>
      <c r="T1639" s="17">
        <v>6.5711099791484998E-2</v>
      </c>
      <c r="U1639" s="17">
        <v>4.3521703437887201E-2</v>
      </c>
      <c r="V1639" s="17">
        <v>5.6330059103515101E-2</v>
      </c>
      <c r="W1639" s="17">
        <v>3.9957314213247101E-2</v>
      </c>
      <c r="X1639" s="17">
        <v>7.2243105178620898E-2</v>
      </c>
      <c r="Y1639" s="17">
        <v>7.5776919051593103E-2</v>
      </c>
      <c r="Z1639" s="17">
        <v>4.4991637642733902E-2</v>
      </c>
      <c r="AA1639" s="17">
        <v>9.3413543252057002E-2</v>
      </c>
      <c r="AB1639" s="17">
        <v>7.1274733402334103E-2</v>
      </c>
      <c r="AC1639" s="17">
        <v>3.8506945533059E-2</v>
      </c>
      <c r="AD1639" s="17">
        <v>6.2127016301542097E-2</v>
      </c>
      <c r="AE1639" s="17"/>
      <c r="AF1639" s="17">
        <v>6.7521518938653602E-2</v>
      </c>
      <c r="AG1639" s="17">
        <v>5.72329436490586E-2</v>
      </c>
      <c r="AH1639" s="17"/>
      <c r="AI1639" s="17">
        <v>6.8772416844676207E-2</v>
      </c>
      <c r="AJ1639" s="17">
        <v>6.0239195900313403E-2</v>
      </c>
      <c r="AK1639" s="17"/>
      <c r="AL1639" s="17">
        <v>6.4001207197404195E-2</v>
      </c>
      <c r="AM1639" s="17">
        <v>6.2867211268960402E-2</v>
      </c>
      <c r="AN1639" s="17"/>
      <c r="AO1639" s="17">
        <v>5.7747045936085803E-2</v>
      </c>
      <c r="AP1639" s="17">
        <v>6.3545304429476507E-2</v>
      </c>
      <c r="AQ1639" s="17"/>
      <c r="AR1639" s="17">
        <v>4.9721903111986897E-2</v>
      </c>
      <c r="AS1639" s="17">
        <v>7.5135029896344394E-2</v>
      </c>
      <c r="AT1639" s="17">
        <v>4.98969243953079E-2</v>
      </c>
      <c r="AU1639" s="17">
        <v>0.103356517868743</v>
      </c>
    </row>
    <row r="1640" spans="2:47" x14ac:dyDescent="0.3">
      <c r="B1640" t="s">
        <v>155</v>
      </c>
      <c r="C1640" s="17">
        <v>3.4461262560041998E-2</v>
      </c>
      <c r="D1640" s="17">
        <v>2.8032547099920702E-2</v>
      </c>
      <c r="E1640" s="17">
        <v>4.08567893977776E-2</v>
      </c>
      <c r="F1640" s="17"/>
      <c r="G1640" s="17">
        <v>3.0892455581870901E-2</v>
      </c>
      <c r="H1640" s="17">
        <v>2.56233932226149E-2</v>
      </c>
      <c r="I1640" s="17">
        <v>3.6628655800755999E-2</v>
      </c>
      <c r="J1640" s="17">
        <v>3.3872217498210899E-2</v>
      </c>
      <c r="K1640" s="17">
        <v>5.0000984647285397E-2</v>
      </c>
      <c r="L1640" s="17">
        <v>3.2312691286954902E-2</v>
      </c>
      <c r="M1640" s="17"/>
      <c r="N1640" s="17">
        <v>3.1588352886684698E-2</v>
      </c>
      <c r="O1640" s="17">
        <v>2.8944975861582199E-2</v>
      </c>
      <c r="P1640" s="17">
        <v>3.3967863745023898E-2</v>
      </c>
      <c r="Q1640" s="17">
        <v>4.13146775799689E-2</v>
      </c>
      <c r="R1640" s="17"/>
      <c r="S1640" s="17">
        <v>4.2270800770162001E-2</v>
      </c>
      <c r="T1640" s="17">
        <v>3.23611924847464E-2</v>
      </c>
      <c r="U1640" s="17">
        <v>4.1605817869771702E-2</v>
      </c>
      <c r="V1640" s="17">
        <v>3.1313991396311198E-2</v>
      </c>
      <c r="W1640" s="17">
        <v>2.4814374118578199E-2</v>
      </c>
      <c r="X1640" s="17">
        <v>3.6171550385484801E-2</v>
      </c>
      <c r="Y1640" s="17">
        <v>2.7722121498230001E-2</v>
      </c>
      <c r="Z1640" s="17">
        <v>9.9304954087171601E-3</v>
      </c>
      <c r="AA1640" s="17">
        <v>3.7546564658092398E-2</v>
      </c>
      <c r="AB1640" s="17">
        <v>2.7631968384189999E-2</v>
      </c>
      <c r="AC1640" s="17">
        <v>5.8017801222324902E-2</v>
      </c>
      <c r="AD1640" s="17">
        <v>3.5400295935193102E-2</v>
      </c>
      <c r="AE1640" s="17"/>
      <c r="AF1640" s="17">
        <v>2.8619159159225301E-2</v>
      </c>
      <c r="AG1640" s="17">
        <v>3.9794604405206803E-2</v>
      </c>
      <c r="AH1640" s="17"/>
      <c r="AI1640" s="17">
        <v>2.78964659289615E-2</v>
      </c>
      <c r="AJ1640" s="17">
        <v>3.7738181304329897E-2</v>
      </c>
      <c r="AK1640" s="17"/>
      <c r="AL1640" s="17">
        <v>3.4807512277767502E-2</v>
      </c>
      <c r="AM1640" s="17">
        <v>3.4381081078522502E-2</v>
      </c>
      <c r="AN1640" s="17"/>
      <c r="AO1640" s="17">
        <v>4.5420339761992001E-2</v>
      </c>
      <c r="AP1640" s="17">
        <v>3.3506047462102402E-2</v>
      </c>
      <c r="AQ1640" s="17"/>
      <c r="AR1640" s="17">
        <v>2.1701485283982101E-2</v>
      </c>
      <c r="AS1640" s="17">
        <v>5.1506800814722697E-2</v>
      </c>
      <c r="AT1640" s="17">
        <v>3.5725893574944899E-2</v>
      </c>
      <c r="AU1640" s="17">
        <v>3.4527894609586003E-2</v>
      </c>
    </row>
    <row r="1641" spans="2:47" x14ac:dyDescent="0.3">
      <c r="B1641" t="s">
        <v>582</v>
      </c>
      <c r="C1641" s="17">
        <v>0.35548054681144298</v>
      </c>
      <c r="D1641" s="17">
        <v>0.30624465411706098</v>
      </c>
      <c r="E1641" s="17">
        <v>0.404274227763607</v>
      </c>
      <c r="F1641" s="17"/>
      <c r="G1641" s="17">
        <v>0.122182756396048</v>
      </c>
      <c r="H1641" s="17">
        <v>0.137497616298276</v>
      </c>
      <c r="I1641" s="17">
        <v>0.250731811385422</v>
      </c>
      <c r="J1641" s="17">
        <v>0.38993575365224697</v>
      </c>
      <c r="K1641" s="17">
        <v>0.51472101754917599</v>
      </c>
      <c r="L1641" s="17">
        <v>0.63741712617921498</v>
      </c>
      <c r="M1641" s="17"/>
      <c r="N1641" s="17">
        <v>0.30794419844948301</v>
      </c>
      <c r="O1641" s="17">
        <v>0.38544182014296502</v>
      </c>
      <c r="P1641" s="17">
        <v>0.32583126492887698</v>
      </c>
      <c r="Q1641" s="17">
        <v>0.40153411012491103</v>
      </c>
      <c r="R1641" s="17"/>
      <c r="S1641" s="17">
        <v>0.22291335618278299</v>
      </c>
      <c r="T1641" s="17">
        <v>0.407656315212235</v>
      </c>
      <c r="U1641" s="17">
        <v>0.42219732969219897</v>
      </c>
      <c r="V1641" s="17">
        <v>0.35954549634937599</v>
      </c>
      <c r="W1641" s="17">
        <v>0.371781930753801</v>
      </c>
      <c r="X1641" s="17">
        <v>0.36265214902383303</v>
      </c>
      <c r="Y1641" s="17">
        <v>0.37311882854759099</v>
      </c>
      <c r="Z1641" s="17">
        <v>0.33320077880228399</v>
      </c>
      <c r="AA1641" s="17">
        <v>0.36154865514218398</v>
      </c>
      <c r="AB1641" s="17">
        <v>0.34949571673336999</v>
      </c>
      <c r="AC1641" s="17">
        <v>0.42362441086636499</v>
      </c>
      <c r="AD1641" s="17">
        <v>0.36258857740362899</v>
      </c>
      <c r="AE1641" s="17"/>
      <c r="AF1641" s="17">
        <v>0.388470719200873</v>
      </c>
      <c r="AG1641" s="17">
        <v>0.31106554801312197</v>
      </c>
      <c r="AH1641" s="17"/>
      <c r="AI1641" s="17">
        <v>0.31555741432734002</v>
      </c>
      <c r="AJ1641" s="17">
        <v>0.375408789607034</v>
      </c>
      <c r="AK1641" s="17"/>
      <c r="AL1641" s="17">
        <v>0.33341928627636502</v>
      </c>
      <c r="AM1641" s="17">
        <v>0.36058930059039301</v>
      </c>
      <c r="AN1641" s="17"/>
      <c r="AO1641" s="17">
        <v>0.32894409389874402</v>
      </c>
      <c r="AP1641" s="17">
        <v>0.35779351714652402</v>
      </c>
      <c r="AQ1641" s="17"/>
      <c r="AR1641" s="17">
        <v>0.18505332412824499</v>
      </c>
      <c r="AS1641" s="17">
        <v>0.432287966144005</v>
      </c>
      <c r="AT1641" s="17">
        <v>0.42183580083862598</v>
      </c>
      <c r="AU1641" s="17">
        <v>0.51317821017606802</v>
      </c>
    </row>
    <row r="1642" spans="2:47" x14ac:dyDescent="0.3">
      <c r="B1642" t="s">
        <v>438</v>
      </c>
      <c r="C1642" s="17">
        <v>0.27347799174779303</v>
      </c>
      <c r="D1642" s="17">
        <v>0.30935616793297499</v>
      </c>
      <c r="E1642" s="17">
        <v>0.238368211729727</v>
      </c>
      <c r="F1642" s="17"/>
      <c r="G1642" s="17">
        <v>0.46847159435151903</v>
      </c>
      <c r="H1642" s="17">
        <v>0.48719928879028201</v>
      </c>
      <c r="I1642" s="17">
        <v>0.32858564856204903</v>
      </c>
      <c r="J1642" s="17">
        <v>0.214933785430375</v>
      </c>
      <c r="K1642" s="17">
        <v>0.13032273115585599</v>
      </c>
      <c r="L1642" s="17">
        <v>6.9445861837485606E-2</v>
      </c>
      <c r="M1642" s="17"/>
      <c r="N1642" s="17">
        <v>0.313349390418591</v>
      </c>
      <c r="O1642" s="17">
        <v>0.25021973982719098</v>
      </c>
      <c r="P1642" s="17">
        <v>0.32219500680978103</v>
      </c>
      <c r="Q1642" s="17">
        <v>0.21422762930272199</v>
      </c>
      <c r="R1642" s="17"/>
      <c r="S1642" s="17">
        <v>0.39199969671089602</v>
      </c>
      <c r="T1642" s="17">
        <v>0.23386660026719999</v>
      </c>
      <c r="U1642" s="17">
        <v>0.22332262445466999</v>
      </c>
      <c r="V1642" s="17">
        <v>0.262786640132114</v>
      </c>
      <c r="W1642" s="17">
        <v>0.27812422013333299</v>
      </c>
      <c r="X1642" s="17">
        <v>0.27665672107962103</v>
      </c>
      <c r="Y1642" s="17">
        <v>0.24450995107026099</v>
      </c>
      <c r="Z1642" s="17">
        <v>0.33381787786670403</v>
      </c>
      <c r="AA1642" s="17">
        <v>0.23643587132722901</v>
      </c>
      <c r="AB1642" s="17">
        <v>0.268628673153811</v>
      </c>
      <c r="AC1642" s="17">
        <v>0.219109626867038</v>
      </c>
      <c r="AD1642" s="17">
        <v>0.27574765655794498</v>
      </c>
      <c r="AE1642" s="17"/>
      <c r="AF1642" s="17">
        <v>0.26428428313540397</v>
      </c>
      <c r="AG1642" s="17">
        <v>0.28791340637928498</v>
      </c>
      <c r="AH1642" s="17"/>
      <c r="AI1642" s="17">
        <v>0.314697621736026</v>
      </c>
      <c r="AJ1642" s="17">
        <v>0.25290258237386598</v>
      </c>
      <c r="AK1642" s="17"/>
      <c r="AL1642" s="17">
        <v>0.30546799317526702</v>
      </c>
      <c r="AM1642" s="17">
        <v>0.26607002698433901</v>
      </c>
      <c r="AN1642" s="17"/>
      <c r="AO1642" s="17">
        <v>0.33609666744984301</v>
      </c>
      <c r="AP1642" s="17">
        <v>0.26802002267418001</v>
      </c>
      <c r="AQ1642" s="17"/>
      <c r="AR1642" s="17">
        <v>0.47024380471743199</v>
      </c>
      <c r="AS1642" s="17">
        <v>0.15174695955415499</v>
      </c>
      <c r="AT1642" s="17">
        <v>0.221338662052669</v>
      </c>
      <c r="AU1642" s="17">
        <v>9.7355493076815597E-2</v>
      </c>
    </row>
    <row r="1643" spans="2:47" x14ac:dyDescent="0.3">
      <c r="B1643" t="s">
        <v>437</v>
      </c>
      <c r="C1643" s="17">
        <v>0.13925861848106</v>
      </c>
      <c r="D1643" s="17">
        <v>0.14351175825670701</v>
      </c>
      <c r="E1643" s="17">
        <v>0.134556506286482</v>
      </c>
      <c r="F1643" s="17"/>
      <c r="G1643" s="17">
        <v>0.14950763019660099</v>
      </c>
      <c r="H1643" s="17">
        <v>0.12024450675201701</v>
      </c>
      <c r="I1643" s="17">
        <v>0.14320167656018801</v>
      </c>
      <c r="J1643" s="17">
        <v>0.153229718074821</v>
      </c>
      <c r="K1643" s="17">
        <v>0.119879942813076</v>
      </c>
      <c r="L1643" s="17">
        <v>0.14635357599652701</v>
      </c>
      <c r="M1643" s="17"/>
      <c r="N1643" s="17">
        <v>0.13394245053741999</v>
      </c>
      <c r="O1643" s="17">
        <v>0.13416011191806501</v>
      </c>
      <c r="P1643" s="17">
        <v>0.13571433873553801</v>
      </c>
      <c r="Q1643" s="17">
        <v>0.15543390962262901</v>
      </c>
      <c r="R1643" s="17"/>
      <c r="S1643" s="17">
        <v>0.12415728748883099</v>
      </c>
      <c r="T1643" s="17">
        <v>0.146640761560416</v>
      </c>
      <c r="U1643" s="17">
        <v>0.141879262201388</v>
      </c>
      <c r="V1643" s="17">
        <v>0.126526878540313</v>
      </c>
      <c r="W1643" s="17">
        <v>0.105425539877538</v>
      </c>
      <c r="X1643" s="17">
        <v>0.143831635171841</v>
      </c>
      <c r="Y1643" s="17">
        <v>0.14916806946901301</v>
      </c>
      <c r="Z1643" s="17">
        <v>0.108526988010578</v>
      </c>
      <c r="AA1643" s="17">
        <v>0.18853886395720901</v>
      </c>
      <c r="AB1643" s="17">
        <v>0.14761113095652301</v>
      </c>
      <c r="AC1643" s="17">
        <v>0.113959466872841</v>
      </c>
      <c r="AD1643" s="17">
        <v>0.12517279504568099</v>
      </c>
      <c r="AE1643" s="17"/>
      <c r="AF1643" s="17">
        <v>0.13958775540309701</v>
      </c>
      <c r="AG1643" s="17">
        <v>0.139493454135626</v>
      </c>
      <c r="AH1643" s="17"/>
      <c r="AI1643" s="17">
        <v>0.146032552699845</v>
      </c>
      <c r="AJ1643" s="17">
        <v>0.135877305508009</v>
      </c>
      <c r="AK1643" s="17"/>
      <c r="AL1643" s="17">
        <v>0.14169263512180999</v>
      </c>
      <c r="AM1643" s="17">
        <v>0.138694970193978</v>
      </c>
      <c r="AN1643" s="17"/>
      <c r="AO1643" s="17">
        <v>0.120255595505425</v>
      </c>
      <c r="AP1643" s="17">
        <v>0.14091495998849901</v>
      </c>
      <c r="AQ1643" s="17"/>
      <c r="AR1643" s="17">
        <v>0.11748814995529799</v>
      </c>
      <c r="AS1643" s="17">
        <v>0.156457086412605</v>
      </c>
      <c r="AT1643" s="17">
        <v>0.13303817544594501</v>
      </c>
      <c r="AU1643" s="17">
        <v>0.17730300997925499</v>
      </c>
    </row>
    <row r="1644" spans="2:47" x14ac:dyDescent="0.3">
      <c r="B1644" t="s">
        <v>439</v>
      </c>
      <c r="C1644" s="17">
        <v>0.134219373266733</v>
      </c>
      <c r="D1644" s="17">
        <v>0.16584440967626801</v>
      </c>
      <c r="E1644" s="17">
        <v>0.103811705443244</v>
      </c>
      <c r="F1644" s="17"/>
      <c r="G1644" s="17">
        <v>0.31896396415491901</v>
      </c>
      <c r="H1644" s="17">
        <v>0.36695478203826498</v>
      </c>
      <c r="I1644" s="17">
        <v>0.18538397200185999</v>
      </c>
      <c r="J1644" s="17">
        <v>6.1704067355554199E-2</v>
      </c>
      <c r="K1644" s="17">
        <v>1.044278834278E-2</v>
      </c>
      <c r="L1644" s="17">
        <v>-7.6907714159041393E-2</v>
      </c>
      <c r="M1644" s="17"/>
      <c r="N1644" s="17">
        <v>0.17940693988117101</v>
      </c>
      <c r="O1644" s="17">
        <v>0.116059627909126</v>
      </c>
      <c r="P1644" s="17">
        <v>0.18648066807424199</v>
      </c>
      <c r="Q1644" s="17">
        <v>5.87937196800924E-2</v>
      </c>
      <c r="R1644" s="17"/>
      <c r="S1644" s="17">
        <v>0.26784240922206498</v>
      </c>
      <c r="T1644" s="17">
        <v>8.7225838706784298E-2</v>
      </c>
      <c r="U1644" s="17">
        <v>8.1443362253282497E-2</v>
      </c>
      <c r="V1644" s="17">
        <v>0.1362597615918</v>
      </c>
      <c r="W1644" s="17">
        <v>0.17269868025579499</v>
      </c>
      <c r="X1644" s="17">
        <v>0.132825085907779</v>
      </c>
      <c r="Y1644" s="17">
        <v>9.5341881601247999E-2</v>
      </c>
      <c r="Z1644" s="17">
        <v>0.225290889856126</v>
      </c>
      <c r="AA1644" s="17">
        <v>4.7897007370019999E-2</v>
      </c>
      <c r="AB1644" s="17">
        <v>0.121017542197288</v>
      </c>
      <c r="AC1644" s="17">
        <v>0.105150159994197</v>
      </c>
      <c r="AD1644" s="17">
        <v>0.15057486151226401</v>
      </c>
      <c r="AE1644" s="17"/>
      <c r="AF1644" s="17">
        <v>0.124696527732306</v>
      </c>
      <c r="AG1644" s="17">
        <v>0.148419952243659</v>
      </c>
      <c r="AH1644" s="17"/>
      <c r="AI1644" s="17">
        <v>0.168665069036181</v>
      </c>
      <c r="AJ1644" s="17">
        <v>0.11702527686585699</v>
      </c>
      <c r="AK1644" s="17"/>
      <c r="AL1644" s="17">
        <v>0.163775358053458</v>
      </c>
      <c r="AM1644" s="17">
        <v>0.12737505679036101</v>
      </c>
      <c r="AN1644" s="17"/>
      <c r="AO1644" s="17">
        <v>0.21584107194441801</v>
      </c>
      <c r="AP1644" s="17">
        <v>0.127105062685681</v>
      </c>
      <c r="AQ1644" s="17"/>
      <c r="AR1644" s="17">
        <v>0.352755654762134</v>
      </c>
      <c r="AS1644" s="17">
        <v>-4.7101268584500101E-3</v>
      </c>
      <c r="AT1644" s="17">
        <v>8.8300486606724696E-2</v>
      </c>
      <c r="AU1644" s="17">
        <v>-7.9947516902439203E-2</v>
      </c>
    </row>
    <row r="1645" spans="2:47" x14ac:dyDescent="0.3">
      <c r="C1645" s="17"/>
      <c r="D1645" s="17"/>
      <c r="E1645" s="17"/>
      <c r="F1645" s="17"/>
      <c r="G1645" s="17"/>
      <c r="H1645" s="17"/>
      <c r="I1645" s="17"/>
      <c r="J1645" s="17"/>
      <c r="K1645" s="17"/>
      <c r="L1645" s="17"/>
      <c r="M1645" s="17"/>
      <c r="N1645" s="17"/>
      <c r="O1645" s="17"/>
      <c r="P1645" s="17"/>
      <c r="Q1645" s="17"/>
      <c r="R1645" s="17"/>
      <c r="S1645" s="17"/>
      <c r="T1645" s="17"/>
      <c r="U1645" s="17"/>
      <c r="V1645" s="17"/>
      <c r="W1645" s="17"/>
      <c r="X1645" s="17"/>
      <c r="Y1645" s="17"/>
      <c r="Z1645" s="17"/>
      <c r="AA1645" s="17"/>
      <c r="AB1645" s="17"/>
      <c r="AC1645" s="17"/>
      <c r="AD1645" s="17"/>
      <c r="AE1645" s="17"/>
      <c r="AF1645" s="17"/>
      <c r="AG1645" s="17"/>
      <c r="AH1645" s="17"/>
      <c r="AI1645" s="17"/>
      <c r="AJ1645" s="17"/>
      <c r="AK1645" s="17"/>
      <c r="AL1645" s="17"/>
      <c r="AM1645" s="17"/>
      <c r="AN1645" s="17"/>
      <c r="AO1645" s="17"/>
      <c r="AP1645" s="17"/>
      <c r="AQ1645" s="17"/>
      <c r="AR1645" s="17"/>
      <c r="AS1645" s="17"/>
      <c r="AT1645" s="17"/>
      <c r="AU1645" s="17"/>
    </row>
    <row r="1646" spans="2:47" x14ac:dyDescent="0.3">
      <c r="B1646" s="6" t="s">
        <v>587</v>
      </c>
      <c r="C1646" s="17"/>
      <c r="D1646" s="17"/>
      <c r="E1646" s="17"/>
      <c r="F1646" s="17"/>
      <c r="G1646" s="17"/>
      <c r="H1646" s="17"/>
      <c r="I1646" s="17"/>
      <c r="J1646" s="17"/>
      <c r="K1646" s="17"/>
      <c r="L1646" s="17"/>
      <c r="M1646" s="17"/>
      <c r="N1646" s="17"/>
      <c r="O1646" s="17"/>
      <c r="P1646" s="17"/>
      <c r="Q1646" s="17"/>
      <c r="R1646" s="17"/>
      <c r="S1646" s="17"/>
      <c r="T1646" s="17"/>
      <c r="U1646" s="17"/>
      <c r="V1646" s="17"/>
      <c r="W1646" s="17"/>
      <c r="X1646" s="17"/>
      <c r="Y1646" s="17"/>
      <c r="Z1646" s="17"/>
      <c r="AA1646" s="17"/>
      <c r="AB1646" s="17"/>
      <c r="AC1646" s="17"/>
      <c r="AD1646" s="17"/>
      <c r="AE1646" s="17"/>
      <c r="AF1646" s="17"/>
      <c r="AG1646" s="17"/>
      <c r="AH1646" s="17"/>
      <c r="AI1646" s="17"/>
      <c r="AJ1646" s="17"/>
      <c r="AK1646" s="17"/>
      <c r="AL1646" s="17"/>
      <c r="AM1646" s="17"/>
      <c r="AN1646" s="17"/>
      <c r="AO1646" s="17"/>
      <c r="AP1646" s="17"/>
      <c r="AQ1646" s="17"/>
      <c r="AR1646" s="17"/>
      <c r="AS1646" s="17"/>
      <c r="AT1646" s="17"/>
      <c r="AU1646" s="17"/>
    </row>
    <row r="1647" spans="2:47" x14ac:dyDescent="0.3">
      <c r="B1647" s="24" t="s">
        <v>71</v>
      </c>
      <c r="C1647" s="17"/>
      <c r="D1647" s="17"/>
      <c r="E1647" s="17"/>
      <c r="F1647" s="17"/>
      <c r="G1647" s="17"/>
      <c r="H1647" s="17"/>
      <c r="I1647" s="17"/>
      <c r="J1647" s="17"/>
      <c r="K1647" s="17"/>
      <c r="L1647" s="17"/>
      <c r="M1647" s="17"/>
      <c r="N1647" s="17"/>
      <c r="O1647" s="17"/>
      <c r="P1647" s="17"/>
      <c r="Q1647" s="17"/>
      <c r="R1647" s="17"/>
      <c r="S1647" s="17"/>
      <c r="T1647" s="17"/>
      <c r="U1647" s="17"/>
      <c r="V1647" s="17"/>
      <c r="W1647" s="17"/>
      <c r="X1647" s="17"/>
      <c r="Y1647" s="17"/>
      <c r="Z1647" s="17"/>
      <c r="AA1647" s="17"/>
      <c r="AB1647" s="17"/>
      <c r="AC1647" s="17"/>
      <c r="AD1647" s="17"/>
      <c r="AE1647" s="17"/>
      <c r="AF1647" s="17"/>
      <c r="AG1647" s="17"/>
      <c r="AH1647" s="17"/>
      <c r="AI1647" s="17"/>
      <c r="AJ1647" s="17"/>
      <c r="AK1647" s="17"/>
      <c r="AL1647" s="17"/>
      <c r="AM1647" s="17"/>
      <c r="AN1647" s="17"/>
      <c r="AO1647" s="17"/>
      <c r="AP1647" s="17"/>
      <c r="AQ1647" s="17"/>
      <c r="AR1647" s="17"/>
      <c r="AS1647" s="17"/>
      <c r="AT1647" s="17"/>
      <c r="AU1647" s="17"/>
    </row>
    <row r="1648" spans="2:47" x14ac:dyDescent="0.3">
      <c r="B1648" t="s">
        <v>579</v>
      </c>
      <c r="C1648" s="17">
        <v>5.69314113506545E-2</v>
      </c>
      <c r="D1648" s="17">
        <v>7.7953779617090393E-2</v>
      </c>
      <c r="E1648" s="17">
        <v>3.6663175965456901E-2</v>
      </c>
      <c r="F1648" s="17"/>
      <c r="G1648" s="17">
        <v>0.111011422662137</v>
      </c>
      <c r="H1648" s="17">
        <v>0.114061242599823</v>
      </c>
      <c r="I1648" s="17">
        <v>7.3219546950315101E-2</v>
      </c>
      <c r="J1648" s="17">
        <v>3.31636872848513E-2</v>
      </c>
      <c r="K1648" s="17">
        <v>1.5654410135491199E-2</v>
      </c>
      <c r="L1648" s="17">
        <v>8.4229118736958708E-3</v>
      </c>
      <c r="M1648" s="17"/>
      <c r="N1648" s="17">
        <v>6.8876914854230503E-2</v>
      </c>
      <c r="O1648" s="17">
        <v>4.2938963399526901E-2</v>
      </c>
      <c r="P1648" s="17">
        <v>6.3054924023823802E-2</v>
      </c>
      <c r="Q1648" s="17">
        <v>5.4014711686432001E-2</v>
      </c>
      <c r="R1648" s="17"/>
      <c r="S1648" s="17">
        <v>7.3890793198667107E-2</v>
      </c>
      <c r="T1648" s="17">
        <v>3.9960693094495701E-2</v>
      </c>
      <c r="U1648" s="17">
        <v>5.4147359908846997E-2</v>
      </c>
      <c r="V1648" s="17">
        <v>3.1507400840008901E-2</v>
      </c>
      <c r="W1648" s="17">
        <v>5.7984257368937697E-2</v>
      </c>
      <c r="X1648" s="17">
        <v>5.1714845013772902E-2</v>
      </c>
      <c r="Y1648" s="17">
        <v>6.5414286021046805E-2</v>
      </c>
      <c r="Z1648" s="17">
        <v>5.8140061342287601E-2</v>
      </c>
      <c r="AA1648" s="17">
        <v>4.4300031790533198E-2</v>
      </c>
      <c r="AB1648" s="17">
        <v>8.6593290106146997E-2</v>
      </c>
      <c r="AC1648" s="17">
        <v>7.3124590210247295E-2</v>
      </c>
      <c r="AD1648" s="17">
        <v>5.4340036112586802E-2</v>
      </c>
      <c r="AE1648" s="17"/>
      <c r="AF1648" s="17">
        <v>5.9084475666517297E-2</v>
      </c>
      <c r="AG1648" s="17">
        <v>5.45314963015242E-2</v>
      </c>
      <c r="AH1648" s="17"/>
      <c r="AI1648" s="17">
        <v>7.9057093097170794E-2</v>
      </c>
      <c r="AJ1648" s="17">
        <v>4.5887038566576999E-2</v>
      </c>
      <c r="AK1648" s="17"/>
      <c r="AL1648" s="17">
        <v>8.0700463364440297E-2</v>
      </c>
      <c r="AM1648" s="17">
        <v>5.1427182156478998E-2</v>
      </c>
      <c r="AN1648" s="17"/>
      <c r="AO1648" s="17">
        <v>0.117489940264144</v>
      </c>
      <c r="AP1648" s="17">
        <v>5.1653008793468298E-2</v>
      </c>
      <c r="AQ1648" s="17"/>
      <c r="AR1648" s="17">
        <v>0.115311528211627</v>
      </c>
      <c r="AS1648" s="17">
        <v>2.4739800917215098E-2</v>
      </c>
      <c r="AT1648" s="17">
        <v>2.9700625043386799E-2</v>
      </c>
      <c r="AU1648" s="17">
        <v>2.2421405909791699E-2</v>
      </c>
    </row>
    <row r="1649" spans="2:47" x14ac:dyDescent="0.3">
      <c r="B1649" t="s">
        <v>435</v>
      </c>
      <c r="C1649" s="17">
        <v>0.13066638787999599</v>
      </c>
      <c r="D1649" s="17">
        <v>0.14326718149092499</v>
      </c>
      <c r="E1649" s="17">
        <v>0.11849172991905101</v>
      </c>
      <c r="F1649" s="17"/>
      <c r="G1649" s="17">
        <v>0.21283031577089401</v>
      </c>
      <c r="H1649" s="17">
        <v>0.245477420951348</v>
      </c>
      <c r="I1649" s="17">
        <v>0.17998234825352499</v>
      </c>
      <c r="J1649" s="17">
        <v>0.106939055687062</v>
      </c>
      <c r="K1649" s="17">
        <v>4.27640434856996E-2</v>
      </c>
      <c r="L1649" s="17">
        <v>2.1080258405382801E-2</v>
      </c>
      <c r="M1649" s="17"/>
      <c r="N1649" s="17">
        <v>0.14686375148484099</v>
      </c>
      <c r="O1649" s="17">
        <v>0.12091291419940001</v>
      </c>
      <c r="P1649" s="17">
        <v>0.15025677340733901</v>
      </c>
      <c r="Q1649" s="17">
        <v>0.107976036415682</v>
      </c>
      <c r="R1649" s="17"/>
      <c r="S1649" s="17">
        <v>0.19462690681098699</v>
      </c>
      <c r="T1649" s="17">
        <v>0.118494349836437</v>
      </c>
      <c r="U1649" s="17">
        <v>7.4453743089383101E-2</v>
      </c>
      <c r="V1649" s="17">
        <v>0.14299476537819999</v>
      </c>
      <c r="W1649" s="17">
        <v>0.157363834493843</v>
      </c>
      <c r="X1649" s="17">
        <v>0.13895747944605399</v>
      </c>
      <c r="Y1649" s="17">
        <v>0.110673705076083</v>
      </c>
      <c r="Z1649" s="17">
        <v>0.117538425220757</v>
      </c>
      <c r="AA1649" s="17">
        <v>0.141014516207431</v>
      </c>
      <c r="AB1649" s="17">
        <v>9.7840346960275507E-2</v>
      </c>
      <c r="AC1649" s="17">
        <v>7.6821890249802696E-2</v>
      </c>
      <c r="AD1649" s="17">
        <v>0.13209619537507999</v>
      </c>
      <c r="AE1649" s="17"/>
      <c r="AF1649" s="17">
        <v>0.12112269994005199</v>
      </c>
      <c r="AG1649" s="17">
        <v>0.14440922484900601</v>
      </c>
      <c r="AH1649" s="17"/>
      <c r="AI1649" s="17">
        <v>0.141320496947203</v>
      </c>
      <c r="AJ1649" s="17">
        <v>0.12534822622656</v>
      </c>
      <c r="AK1649" s="17"/>
      <c r="AL1649" s="17">
        <v>0.121476026653075</v>
      </c>
      <c r="AM1649" s="17">
        <v>0.132794611359035</v>
      </c>
      <c r="AN1649" s="17"/>
      <c r="AO1649" s="17">
        <v>0.13096499622368901</v>
      </c>
      <c r="AP1649" s="17">
        <v>0.13064036057924699</v>
      </c>
      <c r="AQ1649" s="17"/>
      <c r="AR1649" s="17">
        <v>0.21170155003846799</v>
      </c>
      <c r="AS1649" s="17">
        <v>8.9477333682625504E-2</v>
      </c>
      <c r="AT1649" s="17">
        <v>9.4597013971030305E-2</v>
      </c>
      <c r="AU1649" s="17">
        <v>7.3141911054715306E-2</v>
      </c>
    </row>
    <row r="1650" spans="2:47" x14ac:dyDescent="0.3">
      <c r="B1650" t="s">
        <v>580</v>
      </c>
      <c r="C1650" s="17">
        <v>0.18072563192601701</v>
      </c>
      <c r="D1650" s="17">
        <v>0.193179575491431</v>
      </c>
      <c r="E1650" s="17">
        <v>0.168513385580289</v>
      </c>
      <c r="F1650" s="17"/>
      <c r="G1650" s="17">
        <v>0.252493908956475</v>
      </c>
      <c r="H1650" s="17">
        <v>0.245491283234443</v>
      </c>
      <c r="I1650" s="17">
        <v>0.20471449989538901</v>
      </c>
      <c r="J1650" s="17">
        <v>0.188298387520167</v>
      </c>
      <c r="K1650" s="17">
        <v>0.126496000300202</v>
      </c>
      <c r="L1650" s="17">
        <v>9.1334337776136004E-2</v>
      </c>
      <c r="M1650" s="17"/>
      <c r="N1650" s="17">
        <v>0.194845915515589</v>
      </c>
      <c r="O1650" s="17">
        <v>0.16380521007526</v>
      </c>
      <c r="P1650" s="17">
        <v>0.195269500510241</v>
      </c>
      <c r="Q1650" s="17">
        <v>0.16895062470687799</v>
      </c>
      <c r="R1650" s="17"/>
      <c r="S1650" s="17">
        <v>0.23405960500853801</v>
      </c>
      <c r="T1650" s="17">
        <v>0.15680540282212599</v>
      </c>
      <c r="U1650" s="17">
        <v>0.168050249929002</v>
      </c>
      <c r="V1650" s="17">
        <v>0.19236085847664999</v>
      </c>
      <c r="W1650" s="17">
        <v>0.187238663292599</v>
      </c>
      <c r="X1650" s="17">
        <v>0.205488557014538</v>
      </c>
      <c r="Y1650" s="17">
        <v>0.15288989749347001</v>
      </c>
      <c r="Z1650" s="17">
        <v>0.20922843594037099</v>
      </c>
      <c r="AA1650" s="17">
        <v>0.17293361442826199</v>
      </c>
      <c r="AB1650" s="17">
        <v>0.16237442695910601</v>
      </c>
      <c r="AC1650" s="17">
        <v>0.13531583134009201</v>
      </c>
      <c r="AD1650" s="17">
        <v>0.14085711569793799</v>
      </c>
      <c r="AE1650" s="17"/>
      <c r="AF1650" s="17">
        <v>0.167064141332434</v>
      </c>
      <c r="AG1650" s="17">
        <v>0.19885984243871099</v>
      </c>
      <c r="AH1650" s="17"/>
      <c r="AI1650" s="17">
        <v>0.19309006232175899</v>
      </c>
      <c r="AJ1650" s="17">
        <v>0.17455373719672401</v>
      </c>
      <c r="AK1650" s="17"/>
      <c r="AL1650" s="17">
        <v>0.19388271827370501</v>
      </c>
      <c r="AM1650" s="17">
        <v>0.17767882893432799</v>
      </c>
      <c r="AN1650" s="17"/>
      <c r="AO1650" s="17">
        <v>0.16086359827664401</v>
      </c>
      <c r="AP1650" s="17">
        <v>0.18245684652265201</v>
      </c>
      <c r="AQ1650" s="17"/>
      <c r="AR1650" s="17">
        <v>0.22766688166787499</v>
      </c>
      <c r="AS1650" s="17">
        <v>0.151884975397058</v>
      </c>
      <c r="AT1650" s="17">
        <v>0.167038334942296</v>
      </c>
      <c r="AU1650" s="17">
        <v>0.14096673612666799</v>
      </c>
    </row>
    <row r="1651" spans="2:47" x14ac:dyDescent="0.3">
      <c r="B1651" t="s">
        <v>433</v>
      </c>
      <c r="C1651" s="17">
        <v>0.150659148578211</v>
      </c>
      <c r="D1651" s="17">
        <v>0.14779872228860799</v>
      </c>
      <c r="E1651" s="17">
        <v>0.15299963389774701</v>
      </c>
      <c r="F1651" s="17"/>
      <c r="G1651" s="17">
        <v>0.17246978446928801</v>
      </c>
      <c r="H1651" s="17">
        <v>0.15754374362472101</v>
      </c>
      <c r="I1651" s="17">
        <v>0.16581185172768201</v>
      </c>
      <c r="J1651" s="17">
        <v>0.16776613033766299</v>
      </c>
      <c r="K1651" s="17">
        <v>0.14845268963391001</v>
      </c>
      <c r="L1651" s="17">
        <v>0.105942551798711</v>
      </c>
      <c r="M1651" s="17"/>
      <c r="N1651" s="17">
        <v>0.159810179358649</v>
      </c>
      <c r="O1651" s="17">
        <v>0.158206273793041</v>
      </c>
      <c r="P1651" s="17">
        <v>0.13963299768139001</v>
      </c>
      <c r="Q1651" s="17">
        <v>0.14165801551976501</v>
      </c>
      <c r="R1651" s="17"/>
      <c r="S1651" s="17">
        <v>0.13489132572652099</v>
      </c>
      <c r="T1651" s="17">
        <v>0.15276710775657701</v>
      </c>
      <c r="U1651" s="17">
        <v>0.15938010164594399</v>
      </c>
      <c r="V1651" s="17">
        <v>0.156201273272317</v>
      </c>
      <c r="W1651" s="17">
        <v>0.11162151213595101</v>
      </c>
      <c r="X1651" s="17">
        <v>0.13311502290654101</v>
      </c>
      <c r="Y1651" s="17">
        <v>0.178178057632324</v>
      </c>
      <c r="Z1651" s="17">
        <v>0.15093318132949399</v>
      </c>
      <c r="AA1651" s="17">
        <v>0.16486420849333799</v>
      </c>
      <c r="AB1651" s="17">
        <v>0.15893197482174801</v>
      </c>
      <c r="AC1651" s="17">
        <v>0.14687807009731599</v>
      </c>
      <c r="AD1651" s="17">
        <v>0.17444138754649799</v>
      </c>
      <c r="AE1651" s="17"/>
      <c r="AF1651" s="17">
        <v>0.14060390277186799</v>
      </c>
      <c r="AG1651" s="17">
        <v>0.16524391871004501</v>
      </c>
      <c r="AH1651" s="17"/>
      <c r="AI1651" s="17">
        <v>0.14152965476509899</v>
      </c>
      <c r="AJ1651" s="17">
        <v>0.155216275185974</v>
      </c>
      <c r="AK1651" s="17"/>
      <c r="AL1651" s="17">
        <v>0.12798886915875601</v>
      </c>
      <c r="AM1651" s="17">
        <v>0.15590893362425801</v>
      </c>
      <c r="AN1651" s="17"/>
      <c r="AO1651" s="17">
        <v>0.12901818162537301</v>
      </c>
      <c r="AP1651" s="17">
        <v>0.15254541856120599</v>
      </c>
      <c r="AQ1651" s="17"/>
      <c r="AR1651" s="17">
        <v>0.14858062004899</v>
      </c>
      <c r="AS1651" s="17">
        <v>0.150798933628048</v>
      </c>
      <c r="AT1651" s="17">
        <v>0.16997429439814199</v>
      </c>
      <c r="AU1651" s="17">
        <v>0.11539250669268999</v>
      </c>
    </row>
    <row r="1652" spans="2:47" x14ac:dyDescent="0.3">
      <c r="B1652" t="s">
        <v>581</v>
      </c>
      <c r="C1652" s="17">
        <v>0.11026958812156799</v>
      </c>
      <c r="D1652" s="17">
        <v>0.11404302239862001</v>
      </c>
      <c r="E1652" s="17">
        <v>0.105920817402121</v>
      </c>
      <c r="F1652" s="17"/>
      <c r="G1652" s="17">
        <v>8.4301302750702398E-2</v>
      </c>
      <c r="H1652" s="17">
        <v>9.0602628552802794E-2</v>
      </c>
      <c r="I1652" s="17">
        <v>0.11787090828005301</v>
      </c>
      <c r="J1652" s="17">
        <v>0.105878102436986</v>
      </c>
      <c r="K1652" s="17">
        <v>0.14016409678953801</v>
      </c>
      <c r="L1652" s="17">
        <v>0.120785909773207</v>
      </c>
      <c r="M1652" s="17"/>
      <c r="N1652" s="17">
        <v>0.110346538570449</v>
      </c>
      <c r="O1652" s="17">
        <v>0.117383871623711</v>
      </c>
      <c r="P1652" s="17">
        <v>0.109506607186229</v>
      </c>
      <c r="Q1652" s="17">
        <v>0.103073769566405</v>
      </c>
      <c r="R1652" s="17"/>
      <c r="S1652" s="17">
        <v>0.116957714992889</v>
      </c>
      <c r="T1652" s="17">
        <v>0.104073395826475</v>
      </c>
      <c r="U1652" s="17">
        <v>0.103128812651634</v>
      </c>
      <c r="V1652" s="17">
        <v>9.6350098339907403E-2</v>
      </c>
      <c r="W1652" s="17">
        <v>0.1149734802547</v>
      </c>
      <c r="X1652" s="17">
        <v>8.8384279947766306E-2</v>
      </c>
      <c r="Y1652" s="17">
        <v>0.13487993149358099</v>
      </c>
      <c r="Z1652" s="17">
        <v>0.107777089370104</v>
      </c>
      <c r="AA1652" s="17">
        <v>0.10538615380274401</v>
      </c>
      <c r="AB1652" s="17">
        <v>0.13455726901821499</v>
      </c>
      <c r="AC1652" s="17">
        <v>8.5595014090092306E-2</v>
      </c>
      <c r="AD1652" s="17">
        <v>0.145144555127345</v>
      </c>
      <c r="AE1652" s="17"/>
      <c r="AF1652" s="17">
        <v>0.11473299235017601</v>
      </c>
      <c r="AG1652" s="17">
        <v>0.104453812815654</v>
      </c>
      <c r="AH1652" s="17"/>
      <c r="AI1652" s="17">
        <v>0.111687696055648</v>
      </c>
      <c r="AJ1652" s="17">
        <v>0.10956171783528799</v>
      </c>
      <c r="AK1652" s="17"/>
      <c r="AL1652" s="17">
        <v>0.120872551547978</v>
      </c>
      <c r="AM1652" s="17">
        <v>0.10781424657902</v>
      </c>
      <c r="AN1652" s="17"/>
      <c r="AO1652" s="17">
        <v>0.115839475633898</v>
      </c>
      <c r="AP1652" s="17">
        <v>0.109784105580697</v>
      </c>
      <c r="AQ1652" s="17"/>
      <c r="AR1652" s="17">
        <v>9.4678413212368806E-2</v>
      </c>
      <c r="AS1652" s="17">
        <v>0.13578138232433401</v>
      </c>
      <c r="AT1652" s="17">
        <v>0.11075241968598699</v>
      </c>
      <c r="AU1652" s="17">
        <v>0.10449634345603601</v>
      </c>
    </row>
    <row r="1653" spans="2:47" x14ac:dyDescent="0.3">
      <c r="B1653" t="s">
        <v>155</v>
      </c>
      <c r="C1653" s="17">
        <v>2.2611185614279002E-2</v>
      </c>
      <c r="D1653" s="17">
        <v>2.1045943837269699E-2</v>
      </c>
      <c r="E1653" s="17">
        <v>2.4222472417814299E-2</v>
      </c>
      <c r="F1653" s="17"/>
      <c r="G1653" s="17">
        <v>3.1947619816910598E-2</v>
      </c>
      <c r="H1653" s="17">
        <v>2.2831096300593101E-2</v>
      </c>
      <c r="I1653" s="17">
        <v>2.5475187121996399E-2</v>
      </c>
      <c r="J1653" s="17">
        <v>2.3860063642411299E-2</v>
      </c>
      <c r="K1653" s="17">
        <v>1.52792421717791E-2</v>
      </c>
      <c r="L1653" s="17">
        <v>1.7822551708569799E-2</v>
      </c>
      <c r="M1653" s="17"/>
      <c r="N1653" s="17">
        <v>1.9119577782813799E-2</v>
      </c>
      <c r="O1653" s="17">
        <v>1.9355745382797902E-2</v>
      </c>
      <c r="P1653" s="17">
        <v>3.70435912440229E-2</v>
      </c>
      <c r="Q1653" s="17">
        <v>1.7403139811414399E-2</v>
      </c>
      <c r="R1653" s="17"/>
      <c r="S1653" s="17">
        <v>2.4040680831493199E-2</v>
      </c>
      <c r="T1653" s="17">
        <v>2.5965291751650198E-2</v>
      </c>
      <c r="U1653" s="17">
        <v>1.0316141827585E-2</v>
      </c>
      <c r="V1653" s="17">
        <v>2.0980511190425301E-2</v>
      </c>
      <c r="W1653" s="17">
        <v>1.0149704847819199E-2</v>
      </c>
      <c r="X1653" s="17">
        <v>3.6856950748710399E-2</v>
      </c>
      <c r="Y1653" s="17">
        <v>9.3436151241369503E-3</v>
      </c>
      <c r="Z1653" s="17">
        <v>1.7822778849511601E-2</v>
      </c>
      <c r="AA1653" s="17">
        <v>3.1384354353373702E-2</v>
      </c>
      <c r="AB1653" s="17">
        <v>1.42285996667548E-2</v>
      </c>
      <c r="AC1653" s="17">
        <v>5.87652400112329E-2</v>
      </c>
      <c r="AD1653" s="17">
        <v>0</v>
      </c>
      <c r="AE1653" s="17"/>
      <c r="AF1653" s="17">
        <v>1.7551452427857901E-2</v>
      </c>
      <c r="AG1653" s="17">
        <v>2.73080113865279E-2</v>
      </c>
      <c r="AH1653" s="17"/>
      <c r="AI1653" s="17">
        <v>1.92558333738687E-2</v>
      </c>
      <c r="AJ1653" s="17">
        <v>2.4286061054933701E-2</v>
      </c>
      <c r="AK1653" s="17"/>
      <c r="AL1653" s="17">
        <v>2.0494631489467001E-2</v>
      </c>
      <c r="AM1653" s="17">
        <v>2.31013187082739E-2</v>
      </c>
      <c r="AN1653" s="17"/>
      <c r="AO1653" s="17">
        <v>1.3459308300729901E-2</v>
      </c>
      <c r="AP1653" s="17">
        <v>2.3408881553754399E-2</v>
      </c>
      <c r="AQ1653" s="17"/>
      <c r="AR1653" s="17">
        <v>2.1815655600499601E-2</v>
      </c>
      <c r="AS1653" s="17">
        <v>2.3582051900682102E-2</v>
      </c>
      <c r="AT1653" s="17">
        <v>2.2314753338665401E-2</v>
      </c>
      <c r="AU1653" s="17">
        <v>2.3555601462242701E-2</v>
      </c>
    </row>
    <row r="1654" spans="2:47" x14ac:dyDescent="0.3">
      <c r="B1654" t="s">
        <v>582</v>
      </c>
      <c r="C1654" s="17">
        <v>0.34813664652927401</v>
      </c>
      <c r="D1654" s="17">
        <v>0.30271177487605599</v>
      </c>
      <c r="E1654" s="17">
        <v>0.39318878481752101</v>
      </c>
      <c r="F1654" s="17"/>
      <c r="G1654" s="17">
        <v>0.13494564557359201</v>
      </c>
      <c r="H1654" s="17">
        <v>0.12399258473626899</v>
      </c>
      <c r="I1654" s="17">
        <v>0.23292565777103999</v>
      </c>
      <c r="J1654" s="17">
        <v>0.37409457309085797</v>
      </c>
      <c r="K1654" s="17">
        <v>0.51118951748338004</v>
      </c>
      <c r="L1654" s="17">
        <v>0.63461147866429801</v>
      </c>
      <c r="M1654" s="17"/>
      <c r="N1654" s="17">
        <v>0.30013712243342699</v>
      </c>
      <c r="O1654" s="17">
        <v>0.37739702152626298</v>
      </c>
      <c r="P1654" s="17">
        <v>0.30523560594695498</v>
      </c>
      <c r="Q1654" s="17">
        <v>0.40692370229342301</v>
      </c>
      <c r="R1654" s="17"/>
      <c r="S1654" s="17">
        <v>0.221532973430905</v>
      </c>
      <c r="T1654" s="17">
        <v>0.40193375891223898</v>
      </c>
      <c r="U1654" s="17">
        <v>0.43052359094760501</v>
      </c>
      <c r="V1654" s="17">
        <v>0.35960509250249201</v>
      </c>
      <c r="W1654" s="17">
        <v>0.36066854760615003</v>
      </c>
      <c r="X1654" s="17">
        <v>0.34548286492261798</v>
      </c>
      <c r="Y1654" s="17">
        <v>0.34862050715935899</v>
      </c>
      <c r="Z1654" s="17">
        <v>0.33856002794747397</v>
      </c>
      <c r="AA1654" s="17">
        <v>0.34011712092431901</v>
      </c>
      <c r="AB1654" s="17">
        <v>0.34547409246775401</v>
      </c>
      <c r="AC1654" s="17">
        <v>0.42349936400121702</v>
      </c>
      <c r="AD1654" s="17">
        <v>0.35312071014055202</v>
      </c>
      <c r="AE1654" s="17"/>
      <c r="AF1654" s="17">
        <v>0.37984033551109497</v>
      </c>
      <c r="AG1654" s="17">
        <v>0.30519369349853198</v>
      </c>
      <c r="AH1654" s="17"/>
      <c r="AI1654" s="17">
        <v>0.314059163439252</v>
      </c>
      <c r="AJ1654" s="17">
        <v>0.36514694393394298</v>
      </c>
      <c r="AK1654" s="17"/>
      <c r="AL1654" s="17">
        <v>0.33458473951258</v>
      </c>
      <c r="AM1654" s="17">
        <v>0.35127487863860601</v>
      </c>
      <c r="AN1654" s="17"/>
      <c r="AO1654" s="17">
        <v>0.33236449967552201</v>
      </c>
      <c r="AP1654" s="17">
        <v>0.349511378408975</v>
      </c>
      <c r="AQ1654" s="17"/>
      <c r="AR1654" s="17">
        <v>0.18024535122017199</v>
      </c>
      <c r="AS1654" s="17">
        <v>0.42373552215003801</v>
      </c>
      <c r="AT1654" s="17">
        <v>0.40562255862049301</v>
      </c>
      <c r="AU1654" s="17">
        <v>0.52002549529785602</v>
      </c>
    </row>
    <row r="1655" spans="2:47" x14ac:dyDescent="0.3">
      <c r="B1655" t="s">
        <v>438</v>
      </c>
      <c r="C1655" s="17">
        <v>0.18759779923065101</v>
      </c>
      <c r="D1655" s="17">
        <v>0.22122096110801501</v>
      </c>
      <c r="E1655" s="17">
        <v>0.155154905884508</v>
      </c>
      <c r="F1655" s="17"/>
      <c r="G1655" s="17">
        <v>0.32384173843303099</v>
      </c>
      <c r="H1655" s="17">
        <v>0.35953866355117098</v>
      </c>
      <c r="I1655" s="17">
        <v>0.25320189520384001</v>
      </c>
      <c r="J1655" s="17">
        <v>0.140102742971914</v>
      </c>
      <c r="K1655" s="17">
        <v>5.8418453621190698E-2</v>
      </c>
      <c r="L1655" s="17">
        <v>2.95031702790787E-2</v>
      </c>
      <c r="M1655" s="17"/>
      <c r="N1655" s="17">
        <v>0.21574066633907199</v>
      </c>
      <c r="O1655" s="17">
        <v>0.163851877598927</v>
      </c>
      <c r="P1655" s="17">
        <v>0.21331169743116299</v>
      </c>
      <c r="Q1655" s="17">
        <v>0.161990748102114</v>
      </c>
      <c r="R1655" s="17"/>
      <c r="S1655" s="17">
        <v>0.26851770000965403</v>
      </c>
      <c r="T1655" s="17">
        <v>0.15845504293093199</v>
      </c>
      <c r="U1655" s="17">
        <v>0.12860110299822999</v>
      </c>
      <c r="V1655" s="17">
        <v>0.17450216621820899</v>
      </c>
      <c r="W1655" s="17">
        <v>0.215348091862781</v>
      </c>
      <c r="X1655" s="17">
        <v>0.19067232445982599</v>
      </c>
      <c r="Y1655" s="17">
        <v>0.17608799109713</v>
      </c>
      <c r="Z1655" s="17">
        <v>0.17567848656304499</v>
      </c>
      <c r="AA1655" s="17">
        <v>0.18531454799796401</v>
      </c>
      <c r="AB1655" s="17">
        <v>0.18443363706642299</v>
      </c>
      <c r="AC1655" s="17">
        <v>0.14994648046004999</v>
      </c>
      <c r="AD1655" s="17">
        <v>0.186436231487667</v>
      </c>
      <c r="AE1655" s="17"/>
      <c r="AF1655" s="17">
        <v>0.18020717560656899</v>
      </c>
      <c r="AG1655" s="17">
        <v>0.19894072115052999</v>
      </c>
      <c r="AH1655" s="17"/>
      <c r="AI1655" s="17">
        <v>0.22037759004437399</v>
      </c>
      <c r="AJ1655" s="17">
        <v>0.171235264793137</v>
      </c>
      <c r="AK1655" s="17"/>
      <c r="AL1655" s="17">
        <v>0.202176490017515</v>
      </c>
      <c r="AM1655" s="17">
        <v>0.18422179351551399</v>
      </c>
      <c r="AN1655" s="17"/>
      <c r="AO1655" s="17">
        <v>0.24845493648783301</v>
      </c>
      <c r="AP1655" s="17">
        <v>0.18229336937271501</v>
      </c>
      <c r="AQ1655" s="17"/>
      <c r="AR1655" s="17">
        <v>0.32701307825009501</v>
      </c>
      <c r="AS1655" s="17">
        <v>0.11421713459984099</v>
      </c>
      <c r="AT1655" s="17">
        <v>0.124297639014417</v>
      </c>
      <c r="AU1655" s="17">
        <v>9.5563316964506997E-2</v>
      </c>
    </row>
    <row r="1656" spans="2:47" x14ac:dyDescent="0.3">
      <c r="B1656" t="s">
        <v>437</v>
      </c>
      <c r="C1656" s="17">
        <v>0.26092873669977901</v>
      </c>
      <c r="D1656" s="17">
        <v>0.26184174468722798</v>
      </c>
      <c r="E1656" s="17">
        <v>0.25892045129986802</v>
      </c>
      <c r="F1656" s="17"/>
      <c r="G1656" s="17">
        <v>0.25677108721998998</v>
      </c>
      <c r="H1656" s="17">
        <v>0.248146372177524</v>
      </c>
      <c r="I1656" s="17">
        <v>0.28368276000773501</v>
      </c>
      <c r="J1656" s="17">
        <v>0.273644232774649</v>
      </c>
      <c r="K1656" s="17">
        <v>0.28861678642344801</v>
      </c>
      <c r="L1656" s="17">
        <v>0.22672846157191801</v>
      </c>
      <c r="M1656" s="17"/>
      <c r="N1656" s="17">
        <v>0.27015671792909801</v>
      </c>
      <c r="O1656" s="17">
        <v>0.27559014541675197</v>
      </c>
      <c r="P1656" s="17">
        <v>0.24913960486761799</v>
      </c>
      <c r="Q1656" s="17">
        <v>0.24473178508617099</v>
      </c>
      <c r="R1656" s="17"/>
      <c r="S1656" s="17">
        <v>0.25184904071941</v>
      </c>
      <c r="T1656" s="17">
        <v>0.25684050358305199</v>
      </c>
      <c r="U1656" s="17">
        <v>0.262508914297578</v>
      </c>
      <c r="V1656" s="17">
        <v>0.25255137161222402</v>
      </c>
      <c r="W1656" s="17">
        <v>0.22659499239065101</v>
      </c>
      <c r="X1656" s="17">
        <v>0.22149930285430799</v>
      </c>
      <c r="Y1656" s="17">
        <v>0.31305798912590499</v>
      </c>
      <c r="Z1656" s="17">
        <v>0.25871027069959901</v>
      </c>
      <c r="AA1656" s="17">
        <v>0.27025036229608101</v>
      </c>
      <c r="AB1656" s="17">
        <v>0.293489243839962</v>
      </c>
      <c r="AC1656" s="17">
        <v>0.232473084187408</v>
      </c>
      <c r="AD1656" s="17">
        <v>0.31958594267384299</v>
      </c>
      <c r="AE1656" s="17"/>
      <c r="AF1656" s="17">
        <v>0.25533689512204399</v>
      </c>
      <c r="AG1656" s="17">
        <v>0.26969773152569898</v>
      </c>
      <c r="AH1656" s="17"/>
      <c r="AI1656" s="17">
        <v>0.25321735082074598</v>
      </c>
      <c r="AJ1656" s="17">
        <v>0.26477799302126198</v>
      </c>
      <c r="AK1656" s="17"/>
      <c r="AL1656" s="17">
        <v>0.248861420706734</v>
      </c>
      <c r="AM1656" s="17">
        <v>0.26372318020327801</v>
      </c>
      <c r="AN1656" s="17"/>
      <c r="AO1656" s="17">
        <v>0.244857657259271</v>
      </c>
      <c r="AP1656" s="17">
        <v>0.26232952414190303</v>
      </c>
      <c r="AQ1656" s="17"/>
      <c r="AR1656" s="17">
        <v>0.243259033261359</v>
      </c>
      <c r="AS1656" s="17">
        <v>0.28658031595238198</v>
      </c>
      <c r="AT1656" s="17">
        <v>0.28072671408412903</v>
      </c>
      <c r="AU1656" s="17">
        <v>0.219888850148726</v>
      </c>
    </row>
    <row r="1657" spans="2:47" x14ac:dyDescent="0.3">
      <c r="B1657" t="s">
        <v>439</v>
      </c>
      <c r="C1657" s="17">
        <v>-7.3330937469128499E-2</v>
      </c>
      <c r="D1657" s="17">
        <v>-4.0620783579212998E-2</v>
      </c>
      <c r="E1657" s="17">
        <v>-0.10376554541536</v>
      </c>
      <c r="F1657" s="17"/>
      <c r="G1657" s="17">
        <v>6.7070651213040802E-2</v>
      </c>
      <c r="H1657" s="17">
        <v>0.11139229137364701</v>
      </c>
      <c r="I1657" s="17">
        <v>-3.0480864803895301E-2</v>
      </c>
      <c r="J1657" s="17">
        <v>-0.133541489802735</v>
      </c>
      <c r="K1657" s="17">
        <v>-0.23019833280225799</v>
      </c>
      <c r="L1657" s="17">
        <v>-0.197225291292839</v>
      </c>
      <c r="M1657" s="17"/>
      <c r="N1657" s="17">
        <v>-5.4416051590025598E-2</v>
      </c>
      <c r="O1657" s="17">
        <v>-0.111738267817825</v>
      </c>
      <c r="P1657" s="17">
        <v>-3.5827907436455801E-2</v>
      </c>
      <c r="Q1657" s="17">
        <v>-8.2741036984057298E-2</v>
      </c>
      <c r="R1657" s="17"/>
      <c r="S1657" s="17">
        <v>1.6668659290243599E-2</v>
      </c>
      <c r="T1657" s="17">
        <v>-9.8385460652119505E-2</v>
      </c>
      <c r="U1657" s="17">
        <v>-0.13390781129934801</v>
      </c>
      <c r="V1657" s="17">
        <v>-7.8049205394015303E-2</v>
      </c>
      <c r="W1657" s="17">
        <v>-1.1246900527869801E-2</v>
      </c>
      <c r="X1657" s="17">
        <v>-3.08269783944813E-2</v>
      </c>
      <c r="Y1657" s="17">
        <v>-0.13696999802877499</v>
      </c>
      <c r="Z1657" s="17">
        <v>-8.3031784136554099E-2</v>
      </c>
      <c r="AA1657" s="17">
        <v>-8.4935814298117404E-2</v>
      </c>
      <c r="AB1657" s="17">
        <v>-0.10905560677354</v>
      </c>
      <c r="AC1657" s="17">
        <v>-8.2526603727358497E-2</v>
      </c>
      <c r="AD1657" s="17">
        <v>-0.13314971118617699</v>
      </c>
      <c r="AE1657" s="17"/>
      <c r="AF1657" s="17">
        <v>-7.5129719515475105E-2</v>
      </c>
      <c r="AG1657" s="17">
        <v>-7.0757010375168294E-2</v>
      </c>
      <c r="AH1657" s="17"/>
      <c r="AI1657" s="17">
        <v>-3.2839760776372198E-2</v>
      </c>
      <c r="AJ1657" s="17">
        <v>-9.3542728228125496E-2</v>
      </c>
      <c r="AK1657" s="17"/>
      <c r="AL1657" s="17">
        <v>-4.6684930689218598E-2</v>
      </c>
      <c r="AM1657" s="17">
        <v>-7.9501386687764297E-2</v>
      </c>
      <c r="AN1657" s="17"/>
      <c r="AO1657" s="17">
        <v>3.5972792285619E-3</v>
      </c>
      <c r="AP1657" s="17">
        <v>-8.0036154769187601E-2</v>
      </c>
      <c r="AQ1657" s="17"/>
      <c r="AR1657" s="17">
        <v>8.3754044988736204E-2</v>
      </c>
      <c r="AS1657" s="17">
        <v>-0.172363181352542</v>
      </c>
      <c r="AT1657" s="17">
        <v>-0.15642907506971199</v>
      </c>
      <c r="AU1657" s="17">
        <v>-0.124325533184219</v>
      </c>
    </row>
    <row r="1658" spans="2:47" x14ac:dyDescent="0.3">
      <c r="C1658" s="17"/>
      <c r="D1658" s="17"/>
      <c r="E1658" s="17"/>
      <c r="F1658" s="17"/>
      <c r="G1658" s="17"/>
      <c r="H1658" s="17"/>
      <c r="I1658" s="17"/>
      <c r="J1658" s="17"/>
      <c r="K1658" s="17"/>
      <c r="L1658" s="17"/>
      <c r="M1658" s="17"/>
      <c r="N1658" s="17"/>
      <c r="O1658" s="17"/>
      <c r="P1658" s="17"/>
      <c r="Q1658" s="17"/>
      <c r="R1658" s="17"/>
      <c r="S1658" s="17"/>
      <c r="T1658" s="17"/>
      <c r="U1658" s="17"/>
      <c r="V1658" s="17"/>
      <c r="W1658" s="17"/>
      <c r="X1658" s="17"/>
      <c r="Y1658" s="17"/>
      <c r="Z1658" s="17"/>
      <c r="AA1658" s="17"/>
      <c r="AB1658" s="17"/>
      <c r="AC1658" s="17"/>
      <c r="AD1658" s="17"/>
      <c r="AE1658" s="17"/>
      <c r="AF1658" s="17"/>
      <c r="AG1658" s="17"/>
      <c r="AH1658" s="17"/>
      <c r="AI1658" s="17"/>
      <c r="AJ1658" s="17"/>
      <c r="AK1658" s="17"/>
      <c r="AL1658" s="17"/>
      <c r="AM1658" s="17"/>
      <c r="AN1658" s="17"/>
      <c r="AO1658" s="17"/>
      <c r="AP1658" s="17"/>
      <c r="AQ1658" s="17"/>
      <c r="AR1658" s="17"/>
      <c r="AS1658" s="17"/>
      <c r="AT1658" s="17"/>
      <c r="AU1658" s="17"/>
    </row>
    <row r="1659" spans="2:47" x14ac:dyDescent="0.3">
      <c r="B1659" s="6" t="s">
        <v>588</v>
      </c>
      <c r="C1659" s="17"/>
      <c r="D1659" s="17"/>
      <c r="E1659" s="17"/>
      <c r="F1659" s="17"/>
      <c r="G1659" s="17"/>
      <c r="H1659" s="17"/>
      <c r="I1659" s="17"/>
      <c r="J1659" s="17"/>
      <c r="K1659" s="17"/>
      <c r="L1659" s="17"/>
      <c r="M1659" s="17"/>
      <c r="N1659" s="17"/>
      <c r="O1659" s="17"/>
      <c r="P1659" s="17"/>
      <c r="Q1659" s="17"/>
      <c r="R1659" s="17"/>
      <c r="S1659" s="17"/>
      <c r="T1659" s="17"/>
      <c r="U1659" s="17"/>
      <c r="V1659" s="17"/>
      <c r="W1659" s="17"/>
      <c r="X1659" s="17"/>
      <c r="Y1659" s="17"/>
      <c r="Z1659" s="17"/>
      <c r="AA1659" s="17"/>
      <c r="AB1659" s="17"/>
      <c r="AC1659" s="17"/>
      <c r="AD1659" s="17"/>
      <c r="AE1659" s="17"/>
      <c r="AF1659" s="17"/>
      <c r="AG1659" s="17"/>
      <c r="AH1659" s="17"/>
      <c r="AI1659" s="17"/>
      <c r="AJ1659" s="17"/>
      <c r="AK1659" s="17"/>
      <c r="AL1659" s="17"/>
      <c r="AM1659" s="17"/>
      <c r="AN1659" s="17"/>
      <c r="AO1659" s="17"/>
      <c r="AP1659" s="17"/>
      <c r="AQ1659" s="17"/>
      <c r="AR1659" s="17"/>
      <c r="AS1659" s="17"/>
      <c r="AT1659" s="17"/>
      <c r="AU1659" s="17"/>
    </row>
    <row r="1660" spans="2:47" x14ac:dyDescent="0.3">
      <c r="B1660" s="24" t="s">
        <v>71</v>
      </c>
      <c r="C1660" s="17"/>
      <c r="D1660" s="17"/>
      <c r="E1660" s="17"/>
      <c r="F1660" s="17"/>
      <c r="G1660" s="17"/>
      <c r="H1660" s="17"/>
      <c r="I1660" s="17"/>
      <c r="J1660" s="17"/>
      <c r="K1660" s="17"/>
      <c r="L1660" s="17"/>
      <c r="M1660" s="17"/>
      <c r="N1660" s="17"/>
      <c r="O1660" s="17"/>
      <c r="P1660" s="17"/>
      <c r="Q1660" s="17"/>
      <c r="R1660" s="17"/>
      <c r="S1660" s="17"/>
      <c r="T1660" s="17"/>
      <c r="U1660" s="17"/>
      <c r="V1660" s="17"/>
      <c r="W1660" s="17"/>
      <c r="X1660" s="17"/>
      <c r="Y1660" s="17"/>
      <c r="Z1660" s="17"/>
      <c r="AA1660" s="17"/>
      <c r="AB1660" s="17"/>
      <c r="AC1660" s="17"/>
      <c r="AD1660" s="17"/>
      <c r="AE1660" s="17"/>
      <c r="AF1660" s="17"/>
      <c r="AG1660" s="17"/>
      <c r="AH1660" s="17"/>
      <c r="AI1660" s="17"/>
      <c r="AJ1660" s="17"/>
      <c r="AK1660" s="17"/>
      <c r="AL1660" s="17"/>
      <c r="AM1660" s="17"/>
      <c r="AN1660" s="17"/>
      <c r="AO1660" s="17"/>
      <c r="AP1660" s="17"/>
      <c r="AQ1660" s="17"/>
      <c r="AR1660" s="17"/>
      <c r="AS1660" s="17"/>
      <c r="AT1660" s="17"/>
      <c r="AU1660" s="17"/>
    </row>
    <row r="1661" spans="2:47" x14ac:dyDescent="0.3">
      <c r="B1661" t="s">
        <v>579</v>
      </c>
      <c r="C1661" s="17">
        <v>7.8323628865780398E-2</v>
      </c>
      <c r="D1661" s="17">
        <v>9.5167977972231102E-2</v>
      </c>
      <c r="E1661" s="17">
        <v>6.09504578517365E-2</v>
      </c>
      <c r="F1661" s="17"/>
      <c r="G1661" s="17">
        <v>0.18803872511648601</v>
      </c>
      <c r="H1661" s="17">
        <v>0.14955337126194701</v>
      </c>
      <c r="I1661" s="17">
        <v>8.5006915811373596E-2</v>
      </c>
      <c r="J1661" s="17">
        <v>4.7855788790438697E-2</v>
      </c>
      <c r="K1661" s="17">
        <v>1.44384544383551E-2</v>
      </c>
      <c r="L1661" s="17">
        <v>9.9321394166880395E-3</v>
      </c>
      <c r="M1661" s="17"/>
      <c r="N1661" s="17">
        <v>0.105490468518371</v>
      </c>
      <c r="O1661" s="17">
        <v>5.0674893527091702E-2</v>
      </c>
      <c r="P1661" s="17">
        <v>8.1283699872269799E-2</v>
      </c>
      <c r="Q1661" s="17">
        <v>7.6254347142415399E-2</v>
      </c>
      <c r="R1661" s="17"/>
      <c r="S1661" s="17">
        <v>9.1510621401759903E-2</v>
      </c>
      <c r="T1661" s="17">
        <v>5.7650840875064099E-2</v>
      </c>
      <c r="U1661" s="17">
        <v>7.6853454092465204E-2</v>
      </c>
      <c r="V1661" s="17">
        <v>7.3665650457870296E-2</v>
      </c>
      <c r="W1661" s="17">
        <v>0.110055851364132</v>
      </c>
      <c r="X1661" s="17">
        <v>0.102858588934336</v>
      </c>
      <c r="Y1661" s="17">
        <v>5.97394576904971E-2</v>
      </c>
      <c r="Z1661" s="17">
        <v>7.0542490304628794E-2</v>
      </c>
      <c r="AA1661" s="17">
        <v>6.8888118569480503E-2</v>
      </c>
      <c r="AB1661" s="17">
        <v>8.0462088177234603E-2</v>
      </c>
      <c r="AC1661" s="17">
        <v>6.0102890274452099E-2</v>
      </c>
      <c r="AD1661" s="17">
        <v>9.5226181054271206E-2</v>
      </c>
      <c r="AE1661" s="17"/>
      <c r="AF1661" s="17">
        <v>6.9381803179355397E-2</v>
      </c>
      <c r="AG1661" s="17">
        <v>9.0842272826049494E-2</v>
      </c>
      <c r="AH1661" s="17"/>
      <c r="AI1661" s="17">
        <v>0.10726598382585199</v>
      </c>
      <c r="AJ1661" s="17">
        <v>6.3876609285086206E-2</v>
      </c>
      <c r="AK1661" s="17"/>
      <c r="AL1661" s="17">
        <v>9.93655630608756E-2</v>
      </c>
      <c r="AM1661" s="17">
        <v>7.3450921766170699E-2</v>
      </c>
      <c r="AN1661" s="17"/>
      <c r="AO1661" s="17">
        <v>0.12408318752057899</v>
      </c>
      <c r="AP1661" s="17">
        <v>7.43351341689516E-2</v>
      </c>
      <c r="AQ1661" s="17"/>
      <c r="AR1661" s="17">
        <v>0.15681950981609599</v>
      </c>
      <c r="AS1661" s="17">
        <v>3.2227754905464499E-2</v>
      </c>
      <c r="AT1661" s="17">
        <v>4.6125235528000401E-2</v>
      </c>
      <c r="AU1661" s="17">
        <v>2.7566571838255699E-2</v>
      </c>
    </row>
    <row r="1662" spans="2:47" x14ac:dyDescent="0.3">
      <c r="B1662" t="s">
        <v>435</v>
      </c>
      <c r="C1662" s="17">
        <v>0.20892833325211399</v>
      </c>
      <c r="D1662" s="17">
        <v>0.22053019860491699</v>
      </c>
      <c r="E1662" s="17">
        <v>0.19802494039801399</v>
      </c>
      <c r="F1662" s="17"/>
      <c r="G1662" s="17">
        <v>0.27379340126834301</v>
      </c>
      <c r="H1662" s="17">
        <v>0.33011067247974402</v>
      </c>
      <c r="I1662" s="17">
        <v>0.28221886101075999</v>
      </c>
      <c r="J1662" s="17">
        <v>0.191574255715249</v>
      </c>
      <c r="K1662" s="17">
        <v>0.13871372147472</v>
      </c>
      <c r="L1662" s="17">
        <v>6.9126433590226605E-2</v>
      </c>
      <c r="M1662" s="17"/>
      <c r="N1662" s="17">
        <v>0.23716719704990799</v>
      </c>
      <c r="O1662" s="17">
        <v>0.20537438444695899</v>
      </c>
      <c r="P1662" s="17">
        <v>0.22429738059141499</v>
      </c>
      <c r="Q1662" s="17">
        <v>0.16833914828139099</v>
      </c>
      <c r="R1662" s="17"/>
      <c r="S1662" s="17">
        <v>0.29838264721635399</v>
      </c>
      <c r="T1662" s="17">
        <v>0.17005034795087101</v>
      </c>
      <c r="U1662" s="17">
        <v>0.20414618690312999</v>
      </c>
      <c r="V1662" s="17">
        <v>0.190032359596992</v>
      </c>
      <c r="W1662" s="17">
        <v>0.196528291251654</v>
      </c>
      <c r="X1662" s="17">
        <v>0.19282008842044099</v>
      </c>
      <c r="Y1662" s="17">
        <v>0.19250414135229399</v>
      </c>
      <c r="Z1662" s="17">
        <v>0.22996439905369001</v>
      </c>
      <c r="AA1662" s="17">
        <v>0.20382502634723601</v>
      </c>
      <c r="AB1662" s="17">
        <v>0.201935122835702</v>
      </c>
      <c r="AC1662" s="17">
        <v>0.20262160185110001</v>
      </c>
      <c r="AD1662" s="17">
        <v>0.17289323023844</v>
      </c>
      <c r="AE1662" s="17"/>
      <c r="AF1662" s="17">
        <v>0.205804563509981</v>
      </c>
      <c r="AG1662" s="17">
        <v>0.21477350898417699</v>
      </c>
      <c r="AH1662" s="17"/>
      <c r="AI1662" s="17">
        <v>0.225759588983242</v>
      </c>
      <c r="AJ1662" s="17">
        <v>0.20052675427035099</v>
      </c>
      <c r="AK1662" s="17"/>
      <c r="AL1662" s="17">
        <v>0.218096880546573</v>
      </c>
      <c r="AM1662" s="17">
        <v>0.206805161252782</v>
      </c>
      <c r="AN1662" s="17"/>
      <c r="AO1662" s="17">
        <v>0.23720691123598001</v>
      </c>
      <c r="AP1662" s="17">
        <v>0.206463515809853</v>
      </c>
      <c r="AQ1662" s="17"/>
      <c r="AR1662" s="17">
        <v>0.35033706769345802</v>
      </c>
      <c r="AS1662" s="17">
        <v>0.14103995207860301</v>
      </c>
      <c r="AT1662" s="17">
        <v>0.16285377150536701</v>
      </c>
      <c r="AU1662" s="17">
        <v>6.6528220214816094E-2</v>
      </c>
    </row>
    <row r="1663" spans="2:47" x14ac:dyDescent="0.3">
      <c r="B1663" t="s">
        <v>580</v>
      </c>
      <c r="C1663" s="17">
        <v>0.17061869504133401</v>
      </c>
      <c r="D1663" s="17">
        <v>0.19071695279630901</v>
      </c>
      <c r="E1663" s="17">
        <v>0.15052575488205</v>
      </c>
      <c r="F1663" s="17"/>
      <c r="G1663" s="17">
        <v>0.22405729413561601</v>
      </c>
      <c r="H1663" s="17">
        <v>0.23201581228578999</v>
      </c>
      <c r="I1663" s="17">
        <v>0.194711666416336</v>
      </c>
      <c r="J1663" s="17">
        <v>0.16769857796955501</v>
      </c>
      <c r="K1663" s="17">
        <v>0.134570742348121</v>
      </c>
      <c r="L1663" s="17">
        <v>9.2337343797055799E-2</v>
      </c>
      <c r="M1663" s="17"/>
      <c r="N1663" s="17">
        <v>0.17418488071101301</v>
      </c>
      <c r="O1663" s="17">
        <v>0.166629550539868</v>
      </c>
      <c r="P1663" s="17">
        <v>0.17993948302701099</v>
      </c>
      <c r="Q1663" s="17">
        <v>0.16305577098941701</v>
      </c>
      <c r="R1663" s="17"/>
      <c r="S1663" s="17">
        <v>0.22986030318256301</v>
      </c>
      <c r="T1663" s="17">
        <v>0.16685154823295301</v>
      </c>
      <c r="U1663" s="17">
        <v>0.13098083342858799</v>
      </c>
      <c r="V1663" s="17">
        <v>0.160907025113671</v>
      </c>
      <c r="W1663" s="17">
        <v>0.19966694792805501</v>
      </c>
      <c r="X1663" s="17">
        <v>0.153332259478865</v>
      </c>
      <c r="Y1663" s="17">
        <v>0.150580720783519</v>
      </c>
      <c r="Z1663" s="17">
        <v>0.18950732784194399</v>
      </c>
      <c r="AA1663" s="17">
        <v>0.16781960976372801</v>
      </c>
      <c r="AB1663" s="17">
        <v>0.16334078004886701</v>
      </c>
      <c r="AC1663" s="17">
        <v>0.14503479382554799</v>
      </c>
      <c r="AD1663" s="17">
        <v>0.132699871306377</v>
      </c>
      <c r="AE1663" s="17"/>
      <c r="AF1663" s="17">
        <v>0.15273475495608799</v>
      </c>
      <c r="AG1663" s="17">
        <v>0.19428262218174</v>
      </c>
      <c r="AH1663" s="17"/>
      <c r="AI1663" s="17">
        <v>0.17352833485651101</v>
      </c>
      <c r="AJ1663" s="17">
        <v>0.16916630378151401</v>
      </c>
      <c r="AK1663" s="17"/>
      <c r="AL1663" s="17">
        <v>0.164172567908526</v>
      </c>
      <c r="AM1663" s="17">
        <v>0.17211143278843399</v>
      </c>
      <c r="AN1663" s="17"/>
      <c r="AO1663" s="17">
        <v>0.13555957988852399</v>
      </c>
      <c r="AP1663" s="17">
        <v>0.17367451767103601</v>
      </c>
      <c r="AQ1663" s="17"/>
      <c r="AR1663" s="17">
        <v>0.18294557841928299</v>
      </c>
      <c r="AS1663" s="17">
        <v>0.16667944988143099</v>
      </c>
      <c r="AT1663" s="17">
        <v>0.169917876286905</v>
      </c>
      <c r="AU1663" s="17">
        <v>0.14788770433647799</v>
      </c>
    </row>
    <row r="1664" spans="2:47" x14ac:dyDescent="0.3">
      <c r="B1664" t="s">
        <v>433</v>
      </c>
      <c r="C1664" s="17">
        <v>8.8265560096256204E-2</v>
      </c>
      <c r="D1664" s="17">
        <v>9.5019082821268003E-2</v>
      </c>
      <c r="E1664" s="17">
        <v>8.2020643564931606E-2</v>
      </c>
      <c r="F1664" s="17"/>
      <c r="G1664" s="17">
        <v>8.3273341499787004E-2</v>
      </c>
      <c r="H1664" s="17">
        <v>8.2493800732772404E-2</v>
      </c>
      <c r="I1664" s="17">
        <v>9.3422490684723303E-2</v>
      </c>
      <c r="J1664" s="17">
        <v>0.11276331725755399</v>
      </c>
      <c r="K1664" s="17">
        <v>8.74943250695598E-2</v>
      </c>
      <c r="L1664" s="17">
        <v>7.2728941261684499E-2</v>
      </c>
      <c r="M1664" s="17"/>
      <c r="N1664" s="17">
        <v>8.3319463033956501E-2</v>
      </c>
      <c r="O1664" s="17">
        <v>9.2126143011962106E-2</v>
      </c>
      <c r="P1664" s="17">
        <v>9.9147572734658601E-2</v>
      </c>
      <c r="Q1664" s="17">
        <v>8.0529947228180895E-2</v>
      </c>
      <c r="R1664" s="17"/>
      <c r="S1664" s="17">
        <v>6.6048835446987794E-2</v>
      </c>
      <c r="T1664" s="17">
        <v>9.0625720241737595E-2</v>
      </c>
      <c r="U1664" s="17">
        <v>8.5105415834724404E-2</v>
      </c>
      <c r="V1664" s="17">
        <v>0.11141873438516101</v>
      </c>
      <c r="W1664" s="17">
        <v>6.4173369378482503E-2</v>
      </c>
      <c r="X1664" s="17">
        <v>9.8026150178541396E-2</v>
      </c>
      <c r="Y1664" s="17">
        <v>0.10823725799966399</v>
      </c>
      <c r="Z1664" s="17">
        <v>8.4946348084777301E-2</v>
      </c>
      <c r="AA1664" s="17">
        <v>8.2105627135645703E-2</v>
      </c>
      <c r="AB1664" s="17">
        <v>9.0459646899518603E-2</v>
      </c>
      <c r="AC1664" s="17">
        <v>7.2148910025842602E-2</v>
      </c>
      <c r="AD1664" s="17">
        <v>0.14149559875002199</v>
      </c>
      <c r="AE1664" s="17"/>
      <c r="AF1664" s="17">
        <v>8.9785140581785203E-2</v>
      </c>
      <c r="AG1664" s="17">
        <v>8.6961557076524601E-2</v>
      </c>
      <c r="AH1664" s="17"/>
      <c r="AI1664" s="17">
        <v>8.5774195983058701E-2</v>
      </c>
      <c r="AJ1664" s="17">
        <v>8.9509162635706005E-2</v>
      </c>
      <c r="AK1664" s="17"/>
      <c r="AL1664" s="17">
        <v>8.9969309548533202E-2</v>
      </c>
      <c r="AM1664" s="17">
        <v>8.7871020698162203E-2</v>
      </c>
      <c r="AN1664" s="17"/>
      <c r="AO1664" s="17">
        <v>7.2794535921155396E-2</v>
      </c>
      <c r="AP1664" s="17">
        <v>8.9614045520741994E-2</v>
      </c>
      <c r="AQ1664" s="17"/>
      <c r="AR1664" s="17">
        <v>5.9328213851697197E-2</v>
      </c>
      <c r="AS1664" s="17">
        <v>0.11624404578433301</v>
      </c>
      <c r="AT1664" s="17">
        <v>9.7850949099912196E-2</v>
      </c>
      <c r="AU1664" s="17">
        <v>9.2813777433844502E-2</v>
      </c>
    </row>
    <row r="1665" spans="2:47" x14ac:dyDescent="0.3">
      <c r="B1665" t="s">
        <v>581</v>
      </c>
      <c r="C1665" s="17">
        <v>7.3545168019358897E-2</v>
      </c>
      <c r="D1665" s="17">
        <v>7.1954397942438797E-2</v>
      </c>
      <c r="E1665" s="17">
        <v>7.4914349931323801E-2</v>
      </c>
      <c r="F1665" s="17"/>
      <c r="G1665" s="17">
        <v>6.4104961165732402E-2</v>
      </c>
      <c r="H1665" s="17">
        <v>4.5580637735121297E-2</v>
      </c>
      <c r="I1665" s="17">
        <v>6.9287227985533703E-2</v>
      </c>
      <c r="J1665" s="17">
        <v>6.1829461678865598E-2</v>
      </c>
      <c r="K1665" s="17">
        <v>9.6943441792991705E-2</v>
      </c>
      <c r="L1665" s="17">
        <v>9.9783954355685406E-2</v>
      </c>
      <c r="M1665" s="17"/>
      <c r="N1665" s="17">
        <v>7.3572041509194303E-2</v>
      </c>
      <c r="O1665" s="17">
        <v>7.9175068108901306E-2</v>
      </c>
      <c r="P1665" s="17">
        <v>6.5548770048050597E-2</v>
      </c>
      <c r="Q1665" s="17">
        <v>7.5759861301781195E-2</v>
      </c>
      <c r="R1665" s="17"/>
      <c r="S1665" s="17">
        <v>6.5808640270808003E-2</v>
      </c>
      <c r="T1665" s="17">
        <v>7.6563074258623798E-2</v>
      </c>
      <c r="U1665" s="17">
        <v>5.8472336588261301E-2</v>
      </c>
      <c r="V1665" s="17">
        <v>7.6450729357067496E-2</v>
      </c>
      <c r="W1665" s="17">
        <v>4.42234633922967E-2</v>
      </c>
      <c r="X1665" s="17">
        <v>5.95341416208746E-2</v>
      </c>
      <c r="Y1665" s="17">
        <v>9.7765592218433894E-2</v>
      </c>
      <c r="Z1665" s="17">
        <v>6.5449583278653897E-2</v>
      </c>
      <c r="AA1665" s="17">
        <v>9.9275497041521693E-2</v>
      </c>
      <c r="AB1665" s="17">
        <v>9.6579401935736803E-2</v>
      </c>
      <c r="AC1665" s="17">
        <v>4.3313510074841799E-2</v>
      </c>
      <c r="AD1665" s="17">
        <v>7.1686253748762405E-2</v>
      </c>
      <c r="AE1665" s="17"/>
      <c r="AF1665" s="17">
        <v>7.5934901517679301E-2</v>
      </c>
      <c r="AG1665" s="17">
        <v>7.05087588189795E-2</v>
      </c>
      <c r="AH1665" s="17"/>
      <c r="AI1665" s="17">
        <v>7.2591285354393201E-2</v>
      </c>
      <c r="AJ1665" s="17">
        <v>7.4021313155352805E-2</v>
      </c>
      <c r="AK1665" s="17"/>
      <c r="AL1665" s="17">
        <v>7.4058068238763694E-2</v>
      </c>
      <c r="AM1665" s="17">
        <v>7.3426395072095002E-2</v>
      </c>
      <c r="AN1665" s="17"/>
      <c r="AO1665" s="17">
        <v>7.2419347306976203E-2</v>
      </c>
      <c r="AP1665" s="17">
        <v>7.3643296805407599E-2</v>
      </c>
      <c r="AQ1665" s="17"/>
      <c r="AR1665" s="17">
        <v>4.2804802065336801E-2</v>
      </c>
      <c r="AS1665" s="17">
        <v>8.72784932789889E-2</v>
      </c>
      <c r="AT1665" s="17">
        <v>7.5825354429505096E-2</v>
      </c>
      <c r="AU1665" s="17">
        <v>0.122386201675884</v>
      </c>
    </row>
    <row r="1666" spans="2:47" x14ac:dyDescent="0.3">
      <c r="B1666" t="s">
        <v>155</v>
      </c>
      <c r="C1666" s="17">
        <v>2.38294354634562E-2</v>
      </c>
      <c r="D1666" s="17">
        <v>2.0316515040547101E-2</v>
      </c>
      <c r="E1666" s="17">
        <v>2.68067632170821E-2</v>
      </c>
      <c r="F1666" s="17"/>
      <c r="G1666" s="17">
        <v>2.7412665719640399E-2</v>
      </c>
      <c r="H1666" s="17">
        <v>1.6547343137612299E-2</v>
      </c>
      <c r="I1666" s="17">
        <v>2.6182797909883499E-2</v>
      </c>
      <c r="J1666" s="17">
        <v>2.5739229270006402E-2</v>
      </c>
      <c r="K1666" s="17">
        <v>2.20668465590644E-2</v>
      </c>
      <c r="L1666" s="17">
        <v>2.5088573836994001E-2</v>
      </c>
      <c r="M1666" s="17"/>
      <c r="N1666" s="17">
        <v>1.6317867758151298E-2</v>
      </c>
      <c r="O1666" s="17">
        <v>3.03122395175764E-2</v>
      </c>
      <c r="P1666" s="17">
        <v>1.8484006011836099E-2</v>
      </c>
      <c r="Q1666" s="17">
        <v>2.82776675017322E-2</v>
      </c>
      <c r="R1666" s="17"/>
      <c r="S1666" s="17">
        <v>2.4080063126077401E-2</v>
      </c>
      <c r="T1666" s="17">
        <v>2.4843509394348599E-2</v>
      </c>
      <c r="U1666" s="17">
        <v>1.6785775323102901E-2</v>
      </c>
      <c r="V1666" s="17">
        <v>2.3423459792300101E-2</v>
      </c>
      <c r="W1666" s="17">
        <v>2.55556718242533E-2</v>
      </c>
      <c r="X1666" s="17">
        <v>2.0274270267454E-2</v>
      </c>
      <c r="Y1666" s="17">
        <v>2.1278735707021199E-2</v>
      </c>
      <c r="Z1666" s="17">
        <v>1.9023052119115199E-2</v>
      </c>
      <c r="AA1666" s="17">
        <v>2.3556566842316301E-2</v>
      </c>
      <c r="AB1666" s="17">
        <v>2.49764721954411E-2</v>
      </c>
      <c r="AC1666" s="17">
        <v>4.6007015752896098E-2</v>
      </c>
      <c r="AD1666" s="17">
        <v>1.8708696489717201E-2</v>
      </c>
      <c r="AE1666" s="17"/>
      <c r="AF1666" s="17">
        <v>2.20210679959391E-2</v>
      </c>
      <c r="AG1666" s="17">
        <v>2.3169565593889E-2</v>
      </c>
      <c r="AH1666" s="17"/>
      <c r="AI1666" s="17">
        <v>2.4345261885507698E-2</v>
      </c>
      <c r="AJ1666" s="17">
        <v>2.35719528076772E-2</v>
      </c>
      <c r="AK1666" s="17"/>
      <c r="AL1666" s="17">
        <v>2.7627544267949802E-2</v>
      </c>
      <c r="AM1666" s="17">
        <v>2.2949902642701501E-2</v>
      </c>
      <c r="AN1666" s="17"/>
      <c r="AO1666" s="17">
        <v>2.6850408083953999E-2</v>
      </c>
      <c r="AP1666" s="17">
        <v>2.3566121444913799E-2</v>
      </c>
      <c r="AQ1666" s="17"/>
      <c r="AR1666" s="17">
        <v>1.8384135055777899E-2</v>
      </c>
      <c r="AS1666" s="17">
        <v>2.4845268735894498E-2</v>
      </c>
      <c r="AT1666" s="17">
        <v>2.59077775866694E-2</v>
      </c>
      <c r="AU1666" s="17">
        <v>3.1432595047214802E-2</v>
      </c>
    </row>
    <row r="1667" spans="2:47" x14ac:dyDescent="0.3">
      <c r="B1667" t="s">
        <v>582</v>
      </c>
      <c r="C1667" s="17">
        <v>0.35648917926169998</v>
      </c>
      <c r="D1667" s="17">
        <v>0.30629487482228901</v>
      </c>
      <c r="E1667" s="17">
        <v>0.406757090154862</v>
      </c>
      <c r="F1667" s="17"/>
      <c r="G1667" s="17">
        <v>0.139319611094395</v>
      </c>
      <c r="H1667" s="17">
        <v>0.143698362367013</v>
      </c>
      <c r="I1667" s="17">
        <v>0.24917004018139</v>
      </c>
      <c r="J1667" s="17">
        <v>0.392539369318331</v>
      </c>
      <c r="K1667" s="17">
        <v>0.50577246831718903</v>
      </c>
      <c r="L1667" s="17">
        <v>0.631002613741666</v>
      </c>
      <c r="M1667" s="17"/>
      <c r="N1667" s="17">
        <v>0.309948081419406</v>
      </c>
      <c r="O1667" s="17">
        <v>0.37570772084764098</v>
      </c>
      <c r="P1667" s="17">
        <v>0.33129908771475902</v>
      </c>
      <c r="Q1667" s="17">
        <v>0.40778325755508299</v>
      </c>
      <c r="R1667" s="17"/>
      <c r="S1667" s="17">
        <v>0.22430888935544999</v>
      </c>
      <c r="T1667" s="17">
        <v>0.41341495904640202</v>
      </c>
      <c r="U1667" s="17">
        <v>0.42765599782972802</v>
      </c>
      <c r="V1667" s="17">
        <v>0.36410204129693902</v>
      </c>
      <c r="W1667" s="17">
        <v>0.35979640486112602</v>
      </c>
      <c r="X1667" s="17">
        <v>0.373154501099488</v>
      </c>
      <c r="Y1667" s="17">
        <v>0.369894094248571</v>
      </c>
      <c r="Z1667" s="17">
        <v>0.34056679931719003</v>
      </c>
      <c r="AA1667" s="17">
        <v>0.35452955430007099</v>
      </c>
      <c r="AB1667" s="17">
        <v>0.34224648790750001</v>
      </c>
      <c r="AC1667" s="17">
        <v>0.43077127819531902</v>
      </c>
      <c r="AD1667" s="17">
        <v>0.36729016841241002</v>
      </c>
      <c r="AE1667" s="17"/>
      <c r="AF1667" s="17">
        <v>0.38433776825917199</v>
      </c>
      <c r="AG1667" s="17">
        <v>0.31946171451864003</v>
      </c>
      <c r="AH1667" s="17"/>
      <c r="AI1667" s="17">
        <v>0.31073534911143502</v>
      </c>
      <c r="AJ1667" s="17">
        <v>0.37932790406431299</v>
      </c>
      <c r="AK1667" s="17"/>
      <c r="AL1667" s="17">
        <v>0.32671006642877798</v>
      </c>
      <c r="AM1667" s="17">
        <v>0.36338516577965402</v>
      </c>
      <c r="AN1667" s="17"/>
      <c r="AO1667" s="17">
        <v>0.33108603004283099</v>
      </c>
      <c r="AP1667" s="17">
        <v>0.35870336857909602</v>
      </c>
      <c r="AQ1667" s="17"/>
      <c r="AR1667" s="17">
        <v>0.18938069309835101</v>
      </c>
      <c r="AS1667" s="17">
        <v>0.43168503533528502</v>
      </c>
      <c r="AT1667" s="17">
        <v>0.42151903556364101</v>
      </c>
      <c r="AU1667" s="17">
        <v>0.511384929453507</v>
      </c>
    </row>
    <row r="1668" spans="2:47" x14ac:dyDescent="0.3">
      <c r="B1668" t="s">
        <v>438</v>
      </c>
      <c r="C1668" s="17">
        <v>0.287251962117894</v>
      </c>
      <c r="D1668" s="17">
        <v>0.31569817657714799</v>
      </c>
      <c r="E1668" s="17">
        <v>0.25897539824975102</v>
      </c>
      <c r="F1668" s="17"/>
      <c r="G1668" s="17">
        <v>0.46183212638482901</v>
      </c>
      <c r="H1668" s="17">
        <v>0.47966404374169003</v>
      </c>
      <c r="I1668" s="17">
        <v>0.36722577682213298</v>
      </c>
      <c r="J1668" s="17">
        <v>0.239430044505688</v>
      </c>
      <c r="K1668" s="17">
        <v>0.15315217591307501</v>
      </c>
      <c r="L1668" s="17">
        <v>7.9058573006914601E-2</v>
      </c>
      <c r="M1668" s="17"/>
      <c r="N1668" s="17">
        <v>0.34265766556827898</v>
      </c>
      <c r="O1668" s="17">
        <v>0.25604927797405103</v>
      </c>
      <c r="P1668" s="17">
        <v>0.30558108046368498</v>
      </c>
      <c r="Q1668" s="17">
        <v>0.24459349542380601</v>
      </c>
      <c r="R1668" s="17"/>
      <c r="S1668" s="17">
        <v>0.38989326861811402</v>
      </c>
      <c r="T1668" s="17">
        <v>0.22770118882593501</v>
      </c>
      <c r="U1668" s="17">
        <v>0.28099964099559599</v>
      </c>
      <c r="V1668" s="17">
        <v>0.26369801005486199</v>
      </c>
      <c r="W1668" s="17">
        <v>0.30658414261578598</v>
      </c>
      <c r="X1668" s="17">
        <v>0.29567867735477699</v>
      </c>
      <c r="Y1668" s="17">
        <v>0.25224359904279098</v>
      </c>
      <c r="Z1668" s="17">
        <v>0.30050688935831898</v>
      </c>
      <c r="AA1668" s="17">
        <v>0.272713144916717</v>
      </c>
      <c r="AB1668" s="17">
        <v>0.28239721101293702</v>
      </c>
      <c r="AC1668" s="17">
        <v>0.26272449212555199</v>
      </c>
      <c r="AD1668" s="17">
        <v>0.268119411292711</v>
      </c>
      <c r="AE1668" s="17"/>
      <c r="AF1668" s="17">
        <v>0.27518636668933599</v>
      </c>
      <c r="AG1668" s="17">
        <v>0.30561578181022703</v>
      </c>
      <c r="AH1668" s="17"/>
      <c r="AI1668" s="17">
        <v>0.33302557280909401</v>
      </c>
      <c r="AJ1668" s="17">
        <v>0.26440336355543698</v>
      </c>
      <c r="AK1668" s="17"/>
      <c r="AL1668" s="17">
        <v>0.31746244360744902</v>
      </c>
      <c r="AM1668" s="17">
        <v>0.280256083018953</v>
      </c>
      <c r="AN1668" s="17"/>
      <c r="AO1668" s="17">
        <v>0.36129009875655899</v>
      </c>
      <c r="AP1668" s="17">
        <v>0.28079864997880499</v>
      </c>
      <c r="AQ1668" s="17"/>
      <c r="AR1668" s="17">
        <v>0.50715657750955401</v>
      </c>
      <c r="AS1668" s="17">
        <v>0.17326770698406699</v>
      </c>
      <c r="AT1668" s="17">
        <v>0.208979007033368</v>
      </c>
      <c r="AU1668" s="17">
        <v>9.4094792053071794E-2</v>
      </c>
    </row>
    <row r="1669" spans="2:47" x14ac:dyDescent="0.3">
      <c r="B1669" t="s">
        <v>437</v>
      </c>
      <c r="C1669" s="17">
        <v>0.161810728115615</v>
      </c>
      <c r="D1669" s="17">
        <v>0.16697348076370699</v>
      </c>
      <c r="E1669" s="17">
        <v>0.156934993496255</v>
      </c>
      <c r="F1669" s="17"/>
      <c r="G1669" s="17">
        <v>0.14737830266551899</v>
      </c>
      <c r="H1669" s="17">
        <v>0.12807443846789399</v>
      </c>
      <c r="I1669" s="17">
        <v>0.16270971867025699</v>
      </c>
      <c r="J1669" s="17">
        <v>0.17459277893642</v>
      </c>
      <c r="K1669" s="17">
        <v>0.18443776686255201</v>
      </c>
      <c r="L1669" s="17">
        <v>0.17251289561736999</v>
      </c>
      <c r="M1669" s="17"/>
      <c r="N1669" s="17">
        <v>0.15689150454315101</v>
      </c>
      <c r="O1669" s="17">
        <v>0.171301211120863</v>
      </c>
      <c r="P1669" s="17">
        <v>0.164696342782709</v>
      </c>
      <c r="Q1669" s="17">
        <v>0.15628980852996199</v>
      </c>
      <c r="R1669" s="17"/>
      <c r="S1669" s="17">
        <v>0.13185747571779599</v>
      </c>
      <c r="T1669" s="17">
        <v>0.167188794500361</v>
      </c>
      <c r="U1669" s="17">
        <v>0.14357775242298601</v>
      </c>
      <c r="V1669" s="17">
        <v>0.18786946374222799</v>
      </c>
      <c r="W1669" s="17">
        <v>0.10839683277077899</v>
      </c>
      <c r="X1669" s="17">
        <v>0.157560291799416</v>
      </c>
      <c r="Y1669" s="17">
        <v>0.206002850218098</v>
      </c>
      <c r="Z1669" s="17">
        <v>0.15039593136343099</v>
      </c>
      <c r="AA1669" s="17">
        <v>0.18138112417716701</v>
      </c>
      <c r="AB1669" s="17">
        <v>0.18703904883525499</v>
      </c>
      <c r="AC1669" s="17">
        <v>0.115462420100684</v>
      </c>
      <c r="AD1669" s="17">
        <v>0.21318185249878499</v>
      </c>
      <c r="AE1669" s="17"/>
      <c r="AF1669" s="17">
        <v>0.165720042099465</v>
      </c>
      <c r="AG1669" s="17">
        <v>0.157470315895504</v>
      </c>
      <c r="AH1669" s="17"/>
      <c r="AI1669" s="17">
        <v>0.15836548133745201</v>
      </c>
      <c r="AJ1669" s="17">
        <v>0.163530475791059</v>
      </c>
      <c r="AK1669" s="17"/>
      <c r="AL1669" s="17">
        <v>0.16402737778729701</v>
      </c>
      <c r="AM1669" s="17">
        <v>0.161297415770257</v>
      </c>
      <c r="AN1669" s="17"/>
      <c r="AO1669" s="17">
        <v>0.145213883228132</v>
      </c>
      <c r="AP1669" s="17">
        <v>0.16325734232615</v>
      </c>
      <c r="AQ1669" s="17"/>
      <c r="AR1669" s="17">
        <v>0.102133015917034</v>
      </c>
      <c r="AS1669" s="17">
        <v>0.20352253906332199</v>
      </c>
      <c r="AT1669" s="17">
        <v>0.17367630352941699</v>
      </c>
      <c r="AU1669" s="17">
        <v>0.21519997910972799</v>
      </c>
    </row>
    <row r="1670" spans="2:47" x14ac:dyDescent="0.3">
      <c r="B1670" t="s">
        <v>439</v>
      </c>
      <c r="C1670" s="17">
        <v>0.125441234002279</v>
      </c>
      <c r="D1670" s="17">
        <v>0.148724695813442</v>
      </c>
      <c r="E1670" s="17">
        <v>0.102040404753495</v>
      </c>
      <c r="F1670" s="17"/>
      <c r="G1670" s="17">
        <v>0.31445382371931002</v>
      </c>
      <c r="H1670" s="17">
        <v>0.35158960527379701</v>
      </c>
      <c r="I1670" s="17">
        <v>0.20451605815187601</v>
      </c>
      <c r="J1670" s="17">
        <v>6.4837265569268596E-2</v>
      </c>
      <c r="K1670" s="17">
        <v>-3.1285590949476701E-2</v>
      </c>
      <c r="L1670" s="17">
        <v>-9.3454322610455304E-2</v>
      </c>
      <c r="M1670" s="17"/>
      <c r="N1670" s="17">
        <v>0.185766161025128</v>
      </c>
      <c r="O1670" s="17">
        <v>8.4748066853187504E-2</v>
      </c>
      <c r="P1670" s="17">
        <v>0.14088473768097601</v>
      </c>
      <c r="Q1670" s="17">
        <v>8.8303686893843894E-2</v>
      </c>
      <c r="R1670" s="17"/>
      <c r="S1670" s="17">
        <v>0.25803579290031797</v>
      </c>
      <c r="T1670" s="17">
        <v>6.0512394325573898E-2</v>
      </c>
      <c r="U1670" s="17">
        <v>0.13742188857261001</v>
      </c>
      <c r="V1670" s="17">
        <v>7.5828546312634096E-2</v>
      </c>
      <c r="W1670" s="17">
        <v>0.19818730984500699</v>
      </c>
      <c r="X1670" s="17">
        <v>0.13811838555536099</v>
      </c>
      <c r="Y1670" s="17">
        <v>4.6240748824693097E-2</v>
      </c>
      <c r="Z1670" s="17">
        <v>0.15011095799488799</v>
      </c>
      <c r="AA1670" s="17">
        <v>9.1332020739549602E-2</v>
      </c>
      <c r="AB1670" s="17">
        <v>9.5358162177681102E-2</v>
      </c>
      <c r="AC1670" s="17">
        <v>0.14726207202486799</v>
      </c>
      <c r="AD1670" s="17">
        <v>5.4937558793926602E-2</v>
      </c>
      <c r="AE1670" s="17"/>
      <c r="AF1670" s="17">
        <v>0.109466324589872</v>
      </c>
      <c r="AG1670" s="17">
        <v>0.148145465914722</v>
      </c>
      <c r="AH1670" s="17"/>
      <c r="AI1670" s="17">
        <v>0.17466009147164199</v>
      </c>
      <c r="AJ1670" s="17">
        <v>0.100872887764378</v>
      </c>
      <c r="AK1670" s="17"/>
      <c r="AL1670" s="17">
        <v>0.15343506582015201</v>
      </c>
      <c r="AM1670" s="17">
        <v>0.118958667248695</v>
      </c>
      <c r="AN1670" s="17"/>
      <c r="AO1670" s="17">
        <v>0.21607621552842701</v>
      </c>
      <c r="AP1670" s="17">
        <v>0.117541307652655</v>
      </c>
      <c r="AQ1670" s="17"/>
      <c r="AR1670" s="17">
        <v>0.40502356159252001</v>
      </c>
      <c r="AS1670" s="17">
        <v>-3.0254832079255001E-2</v>
      </c>
      <c r="AT1670" s="17">
        <v>3.53027035039504E-2</v>
      </c>
      <c r="AU1670" s="17">
        <v>-0.121105187056656</v>
      </c>
    </row>
    <row r="1671" spans="2:47" x14ac:dyDescent="0.3">
      <c r="C1671" s="17"/>
      <c r="D1671" s="17"/>
      <c r="E1671" s="17"/>
      <c r="F1671" s="17"/>
      <c r="G1671" s="17"/>
      <c r="H1671" s="17"/>
      <c r="I1671" s="17"/>
      <c r="J1671" s="17"/>
      <c r="K1671" s="17"/>
      <c r="L1671" s="17"/>
      <c r="M1671" s="17"/>
      <c r="N1671" s="17"/>
      <c r="O1671" s="17"/>
      <c r="P1671" s="17"/>
      <c r="Q1671" s="17"/>
      <c r="R1671" s="17"/>
      <c r="S1671" s="17"/>
      <c r="T1671" s="17"/>
      <c r="U1671" s="17"/>
      <c r="V1671" s="17"/>
      <c r="W1671" s="17"/>
      <c r="X1671" s="17"/>
      <c r="Y1671" s="17"/>
      <c r="Z1671" s="17"/>
      <c r="AA1671" s="17"/>
      <c r="AB1671" s="17"/>
      <c r="AC1671" s="17"/>
      <c r="AD1671" s="17"/>
      <c r="AE1671" s="17"/>
      <c r="AF1671" s="17"/>
      <c r="AG1671" s="17"/>
      <c r="AH1671" s="17"/>
      <c r="AI1671" s="17"/>
      <c r="AJ1671" s="17"/>
      <c r="AK1671" s="17"/>
      <c r="AL1671" s="17"/>
      <c r="AM1671" s="17"/>
      <c r="AN1671" s="17"/>
      <c r="AO1671" s="17"/>
      <c r="AP1671" s="17"/>
      <c r="AQ1671" s="17"/>
      <c r="AR1671" s="17"/>
      <c r="AS1671" s="17"/>
      <c r="AT1671" s="17"/>
      <c r="AU1671" s="17"/>
    </row>
    <row r="1672" spans="2:47" x14ac:dyDescent="0.3">
      <c r="B1672" s="6" t="s">
        <v>597</v>
      </c>
      <c r="C1672" s="17"/>
      <c r="D1672" s="17"/>
      <c r="E1672" s="17"/>
      <c r="F1672" s="17"/>
      <c r="G1672" s="17"/>
      <c r="H1672" s="17"/>
      <c r="I1672" s="17"/>
      <c r="J1672" s="17"/>
      <c r="K1672" s="17"/>
      <c r="L1672" s="17"/>
      <c r="M1672" s="17"/>
      <c r="N1672" s="17"/>
      <c r="O1672" s="17"/>
      <c r="P1672" s="17"/>
      <c r="Q1672" s="17"/>
      <c r="R1672" s="17"/>
      <c r="S1672" s="17"/>
      <c r="T1672" s="17"/>
      <c r="U1672" s="17"/>
      <c r="V1672" s="17"/>
      <c r="W1672" s="17"/>
      <c r="X1672" s="17"/>
      <c r="Y1672" s="17"/>
      <c r="Z1672" s="17"/>
      <c r="AA1672" s="17"/>
      <c r="AB1672" s="17"/>
      <c r="AC1672" s="17"/>
      <c r="AD1672" s="17"/>
      <c r="AE1672" s="17"/>
      <c r="AF1672" s="17"/>
      <c r="AG1672" s="17"/>
      <c r="AH1672" s="17"/>
      <c r="AI1672" s="17"/>
      <c r="AJ1672" s="17"/>
      <c r="AK1672" s="17"/>
      <c r="AL1672" s="17"/>
      <c r="AM1672" s="17"/>
      <c r="AN1672" s="17"/>
      <c r="AO1672" s="17"/>
      <c r="AP1672" s="17"/>
      <c r="AQ1672" s="17"/>
      <c r="AR1672" s="17"/>
      <c r="AS1672" s="17"/>
      <c r="AT1672" s="17"/>
      <c r="AU1672" s="17"/>
    </row>
    <row r="1673" spans="2:47" x14ac:dyDescent="0.3">
      <c r="B1673" s="24" t="s">
        <v>71</v>
      </c>
      <c r="C1673" s="17"/>
      <c r="D1673" s="17"/>
      <c r="E1673" s="17"/>
      <c r="F1673" s="17"/>
      <c r="G1673" s="17"/>
      <c r="H1673" s="17"/>
      <c r="I1673" s="17"/>
      <c r="J1673" s="17"/>
      <c r="K1673" s="17"/>
      <c r="L1673" s="17"/>
      <c r="M1673" s="17"/>
      <c r="N1673" s="17"/>
      <c r="O1673" s="17"/>
      <c r="P1673" s="17"/>
      <c r="Q1673" s="17"/>
      <c r="R1673" s="17"/>
      <c r="S1673" s="17"/>
      <c r="T1673" s="17"/>
      <c r="U1673" s="17"/>
      <c r="V1673" s="17"/>
      <c r="W1673" s="17"/>
      <c r="X1673" s="17"/>
      <c r="Y1673" s="17"/>
      <c r="Z1673" s="17"/>
      <c r="AA1673" s="17"/>
      <c r="AB1673" s="17"/>
      <c r="AC1673" s="17"/>
      <c r="AD1673" s="17"/>
      <c r="AE1673" s="17"/>
      <c r="AF1673" s="17"/>
      <c r="AG1673" s="17"/>
      <c r="AH1673" s="17"/>
      <c r="AI1673" s="17"/>
      <c r="AJ1673" s="17"/>
      <c r="AK1673" s="17"/>
      <c r="AL1673" s="17"/>
      <c r="AM1673" s="17"/>
      <c r="AN1673" s="17"/>
      <c r="AO1673" s="17"/>
      <c r="AP1673" s="17"/>
      <c r="AQ1673" s="17"/>
      <c r="AR1673" s="17"/>
      <c r="AS1673" s="17"/>
      <c r="AT1673" s="17"/>
      <c r="AU1673" s="17"/>
    </row>
    <row r="1674" spans="2:47" x14ac:dyDescent="0.3">
      <c r="B1674" t="s">
        <v>589</v>
      </c>
      <c r="C1674" s="17">
        <v>0.48936636586582</v>
      </c>
      <c r="D1674" s="17">
        <v>0.49838749391680798</v>
      </c>
      <c r="E1674" s="17">
        <v>0.477595476316027</v>
      </c>
      <c r="F1674" s="17"/>
      <c r="G1674" s="17">
        <v>0.52817269024001801</v>
      </c>
      <c r="H1674" s="17">
        <v>0.54697174283285099</v>
      </c>
      <c r="I1674" s="17">
        <v>0.53204054161029102</v>
      </c>
      <c r="J1674" s="17">
        <v>0.49921197565905201</v>
      </c>
      <c r="K1674" s="17">
        <v>0.43527066256597302</v>
      </c>
      <c r="L1674" s="17">
        <v>0.28381159778613302</v>
      </c>
      <c r="M1674" s="17"/>
      <c r="N1674" s="17">
        <v>0.52439859259865496</v>
      </c>
      <c r="O1674" s="17">
        <v>0.53504957668064601</v>
      </c>
      <c r="P1674" s="17">
        <v>0.47321047922195297</v>
      </c>
      <c r="Q1674" s="17">
        <v>0.41388441823261202</v>
      </c>
      <c r="R1674" s="17"/>
      <c r="S1674" s="17">
        <v>0.54571459968080804</v>
      </c>
      <c r="T1674" s="17">
        <v>0.43442470866874</v>
      </c>
      <c r="U1674" s="17">
        <v>0.42800289472305098</v>
      </c>
      <c r="V1674" s="17">
        <v>0.49732007794629501</v>
      </c>
      <c r="W1674" s="17">
        <v>0.55502564244276298</v>
      </c>
      <c r="X1674" s="17">
        <v>0.46872959181193102</v>
      </c>
      <c r="Y1674" s="17">
        <v>0.48671539503428701</v>
      </c>
      <c r="Z1674" s="17">
        <v>0.50613834809410096</v>
      </c>
      <c r="AA1674" s="17">
        <v>0.52286848061616098</v>
      </c>
      <c r="AB1674" s="17">
        <v>0.40810521032345798</v>
      </c>
      <c r="AC1674" s="17">
        <v>0.48894504776317899</v>
      </c>
      <c r="AD1674" s="17">
        <v>0.53934028108301502</v>
      </c>
      <c r="AE1674" s="17"/>
      <c r="AF1674" s="17">
        <v>0.463717479039856</v>
      </c>
      <c r="AG1674" s="17">
        <v>0.52282559974714404</v>
      </c>
      <c r="AH1674" s="17"/>
      <c r="AI1674" s="17">
        <v>0.48369419356383803</v>
      </c>
      <c r="AJ1674" s="17">
        <v>0.49244183697029598</v>
      </c>
      <c r="AK1674" s="17"/>
      <c r="AL1674" s="17">
        <v>0.47529619086706798</v>
      </c>
      <c r="AM1674" s="17">
        <v>0.49274869665601101</v>
      </c>
      <c r="AN1674" s="17"/>
      <c r="AO1674" s="17">
        <v>0.45540674387837699</v>
      </c>
      <c r="AP1674" s="17">
        <v>0.49244586006079699</v>
      </c>
      <c r="AQ1674" s="17"/>
      <c r="AR1674" s="17">
        <v>0.52883009695754202</v>
      </c>
      <c r="AS1674" s="17">
        <v>0.42755624264286801</v>
      </c>
      <c r="AT1674" s="17">
        <v>0.53053454962080004</v>
      </c>
      <c r="AU1674" s="17">
        <v>0.34020114432089299</v>
      </c>
    </row>
    <row r="1675" spans="2:47" x14ac:dyDescent="0.3">
      <c r="B1675" t="s">
        <v>590</v>
      </c>
      <c r="C1675" s="17">
        <v>0.41705417937452699</v>
      </c>
      <c r="D1675" s="17">
        <v>0.41531826025888802</v>
      </c>
      <c r="E1675" s="17">
        <v>0.41954354299399399</v>
      </c>
      <c r="F1675" s="17"/>
      <c r="G1675" s="17">
        <v>0.40744783382935501</v>
      </c>
      <c r="H1675" s="17">
        <v>0.47577882877147498</v>
      </c>
      <c r="I1675" s="17">
        <v>0.48400015835575699</v>
      </c>
      <c r="J1675" s="17">
        <v>0.42886313186068398</v>
      </c>
      <c r="K1675" s="17">
        <v>0.35171572956060598</v>
      </c>
      <c r="L1675" s="17">
        <v>0.25268697304279197</v>
      </c>
      <c r="M1675" s="17"/>
      <c r="N1675" s="17">
        <v>0.47156745762307201</v>
      </c>
      <c r="O1675" s="17">
        <v>0.41156908322781699</v>
      </c>
      <c r="P1675" s="17">
        <v>0.399928541343401</v>
      </c>
      <c r="Q1675" s="17">
        <v>0.36875567793106601</v>
      </c>
      <c r="R1675" s="17"/>
      <c r="S1675" s="17">
        <v>0.48163083808628498</v>
      </c>
      <c r="T1675" s="17">
        <v>0.38152264061778701</v>
      </c>
      <c r="U1675" s="17">
        <v>0.449404554024259</v>
      </c>
      <c r="V1675" s="17">
        <v>0.40125326023176899</v>
      </c>
      <c r="W1675" s="17">
        <v>0.457973232131063</v>
      </c>
      <c r="X1675" s="17">
        <v>0.41982014745410601</v>
      </c>
      <c r="Y1675" s="17">
        <v>0.34927997584836201</v>
      </c>
      <c r="Z1675" s="17">
        <v>0.44389150548021999</v>
      </c>
      <c r="AA1675" s="17">
        <v>0.41244859105245502</v>
      </c>
      <c r="AB1675" s="17">
        <v>0.37921259228006898</v>
      </c>
      <c r="AC1675" s="17">
        <v>0.41467333298253101</v>
      </c>
      <c r="AD1675" s="17">
        <v>0.33854448833716699</v>
      </c>
      <c r="AE1675" s="17"/>
      <c r="AF1675" s="17">
        <v>0.42431177834230199</v>
      </c>
      <c r="AG1675" s="17">
        <v>0.41028328843003098</v>
      </c>
      <c r="AH1675" s="17"/>
      <c r="AI1675" s="17">
        <v>0.43406298391938603</v>
      </c>
      <c r="AJ1675" s="17">
        <v>0.40783194772949799</v>
      </c>
      <c r="AK1675" s="17"/>
      <c r="AL1675" s="17">
        <v>0.39307608427558299</v>
      </c>
      <c r="AM1675" s="17">
        <v>0.42281827607911499</v>
      </c>
      <c r="AN1675" s="17"/>
      <c r="AO1675" s="17">
        <v>0.40030883652301302</v>
      </c>
      <c r="AP1675" s="17">
        <v>0.41857266465458098</v>
      </c>
      <c r="AQ1675" s="17"/>
      <c r="AR1675" s="17">
        <v>0.52860269485501998</v>
      </c>
      <c r="AS1675" s="17">
        <v>0.36591148736020002</v>
      </c>
      <c r="AT1675" s="17">
        <v>0.33066360593747701</v>
      </c>
      <c r="AU1675" s="17">
        <v>0.265498688166172</v>
      </c>
    </row>
    <row r="1676" spans="2:47" x14ac:dyDescent="0.3">
      <c r="B1676" t="s">
        <v>591</v>
      </c>
      <c r="C1676" s="17">
        <v>0.34377300534403299</v>
      </c>
      <c r="D1676" s="17">
        <v>0.34358537061526201</v>
      </c>
      <c r="E1676" s="17">
        <v>0.34417295560234501</v>
      </c>
      <c r="F1676" s="17"/>
      <c r="G1676" s="17">
        <v>0.36483888781903001</v>
      </c>
      <c r="H1676" s="17">
        <v>0.39017360434123</v>
      </c>
      <c r="I1676" s="17">
        <v>0.38727044213408301</v>
      </c>
      <c r="J1676" s="17">
        <v>0.29718196708970102</v>
      </c>
      <c r="K1676" s="17">
        <v>0.31389426089199202</v>
      </c>
      <c r="L1676" s="17">
        <v>0.24109768746247101</v>
      </c>
      <c r="M1676" s="17"/>
      <c r="N1676" s="17">
        <v>0.39714010600251298</v>
      </c>
      <c r="O1676" s="17">
        <v>0.33819268571232097</v>
      </c>
      <c r="P1676" s="17">
        <v>0.343276321227174</v>
      </c>
      <c r="Q1676" s="17">
        <v>0.28490876745915</v>
      </c>
      <c r="R1676" s="17"/>
      <c r="S1676" s="17">
        <v>0.43751719081478901</v>
      </c>
      <c r="T1676" s="17">
        <v>0.32811661652271301</v>
      </c>
      <c r="U1676" s="17">
        <v>0.33055380254637301</v>
      </c>
      <c r="V1676" s="17">
        <v>0.320876522585468</v>
      </c>
      <c r="W1676" s="17">
        <v>0.35265610822802201</v>
      </c>
      <c r="X1676" s="17">
        <v>0.31886565547598</v>
      </c>
      <c r="Y1676" s="17">
        <v>0.29865324196433501</v>
      </c>
      <c r="Z1676" s="17">
        <v>0.420984863357654</v>
      </c>
      <c r="AA1676" s="17">
        <v>0.31214502930337901</v>
      </c>
      <c r="AB1676" s="17">
        <v>0.31192818521974303</v>
      </c>
      <c r="AC1676" s="17">
        <v>0.266164011464955</v>
      </c>
      <c r="AD1676" s="17">
        <v>0.38608155955447498</v>
      </c>
      <c r="AE1676" s="17"/>
      <c r="AF1676" s="17">
        <v>0.352107963392368</v>
      </c>
      <c r="AG1676" s="17">
        <v>0.33443776750294701</v>
      </c>
      <c r="AH1676" s="17"/>
      <c r="AI1676" s="17">
        <v>0.36458120547773198</v>
      </c>
      <c r="AJ1676" s="17">
        <v>0.33249072849483002</v>
      </c>
      <c r="AK1676" s="17"/>
      <c r="AL1676" s="17">
        <v>0.34083829113738001</v>
      </c>
      <c r="AM1676" s="17">
        <v>0.344478481588817</v>
      </c>
      <c r="AN1676" s="17"/>
      <c r="AO1676" s="17">
        <v>0.35287782614485103</v>
      </c>
      <c r="AP1676" s="17">
        <v>0.34294737062958303</v>
      </c>
      <c r="AQ1676" s="17"/>
      <c r="AR1676" s="17">
        <v>0.41406895253617798</v>
      </c>
      <c r="AS1676" s="17">
        <v>0.30205082543281397</v>
      </c>
      <c r="AT1676" s="17">
        <v>0.31585052227849197</v>
      </c>
      <c r="AU1676" s="17">
        <v>0.19954342292810601</v>
      </c>
    </row>
    <row r="1677" spans="2:47" x14ac:dyDescent="0.3">
      <c r="B1677" t="s">
        <v>592</v>
      </c>
      <c r="C1677" s="17">
        <v>0.29306309842417599</v>
      </c>
      <c r="D1677" s="17">
        <v>0.268958627787177</v>
      </c>
      <c r="E1677" s="17">
        <v>0.31946114711110901</v>
      </c>
      <c r="F1677" s="17"/>
      <c r="G1677" s="17">
        <v>0.361516019416877</v>
      </c>
      <c r="H1677" s="17">
        <v>0.36487827859588401</v>
      </c>
      <c r="I1677" s="17">
        <v>0.31302244369785398</v>
      </c>
      <c r="J1677" s="17">
        <v>0.27144500306887598</v>
      </c>
      <c r="K1677" s="17">
        <v>0.20773158290671301</v>
      </c>
      <c r="L1677" s="17">
        <v>0.12094732467027999</v>
      </c>
      <c r="M1677" s="17"/>
      <c r="N1677" s="17">
        <v>0.288884495762608</v>
      </c>
      <c r="O1677" s="17">
        <v>0.332433633995811</v>
      </c>
      <c r="P1677" s="17">
        <v>0.29685400474615298</v>
      </c>
      <c r="Q1677" s="17">
        <v>0.25170621540892502</v>
      </c>
      <c r="R1677" s="17"/>
      <c r="S1677" s="17">
        <v>0.28152291550519998</v>
      </c>
      <c r="T1677" s="17">
        <v>0.28144031751679999</v>
      </c>
      <c r="U1677" s="17">
        <v>0.322060058363421</v>
      </c>
      <c r="V1677" s="17">
        <v>0.28551685273866101</v>
      </c>
      <c r="W1677" s="17">
        <v>0.39332831388032102</v>
      </c>
      <c r="X1677" s="17">
        <v>0.26062138179147598</v>
      </c>
      <c r="Y1677" s="17">
        <v>0.24847343559354601</v>
      </c>
      <c r="Z1677" s="17">
        <v>0.41872419437524799</v>
      </c>
      <c r="AA1677" s="17">
        <v>0.26385133543572598</v>
      </c>
      <c r="AB1677" s="17">
        <v>0.28305043845702299</v>
      </c>
      <c r="AC1677" s="17">
        <v>0.35279623518159497</v>
      </c>
      <c r="AD1677" s="17">
        <v>0.2138332527997</v>
      </c>
      <c r="AE1677" s="17"/>
      <c r="AF1677" s="17">
        <v>0.26749863345125002</v>
      </c>
      <c r="AG1677" s="17">
        <v>0.325235118758117</v>
      </c>
      <c r="AH1677" s="17"/>
      <c r="AI1677" s="17">
        <v>0.276749078663304</v>
      </c>
      <c r="AJ1677" s="17">
        <v>0.30190861539743202</v>
      </c>
      <c r="AK1677" s="17"/>
      <c r="AL1677" s="17">
        <v>0.27265338213359303</v>
      </c>
      <c r="AM1677" s="17">
        <v>0.29796939218632501</v>
      </c>
      <c r="AN1677" s="17"/>
      <c r="AO1677" s="17">
        <v>0.26407940608488001</v>
      </c>
      <c r="AP1677" s="17">
        <v>0.29569137009165403</v>
      </c>
      <c r="AQ1677" s="17"/>
      <c r="AR1677" s="17">
        <v>0.31325006892211399</v>
      </c>
      <c r="AS1677" s="17">
        <v>0.224457622820701</v>
      </c>
      <c r="AT1677" s="17">
        <v>0.35483161177655498</v>
      </c>
      <c r="AU1677" s="17">
        <v>0.18699611035558</v>
      </c>
    </row>
    <row r="1678" spans="2:47" x14ac:dyDescent="0.3">
      <c r="B1678" t="s">
        <v>593</v>
      </c>
      <c r="C1678" s="17">
        <v>0.27804397385308799</v>
      </c>
      <c r="D1678" s="17">
        <v>0.30615729824805599</v>
      </c>
      <c r="E1678" s="17">
        <v>0.247233937913302</v>
      </c>
      <c r="F1678" s="17"/>
      <c r="G1678" s="17">
        <v>0.26732028489415499</v>
      </c>
      <c r="H1678" s="17">
        <v>0.34083270880668998</v>
      </c>
      <c r="I1678" s="17">
        <v>0.298789602283555</v>
      </c>
      <c r="J1678" s="17">
        <v>0.27245466753686398</v>
      </c>
      <c r="K1678" s="17">
        <v>0.22133879348316801</v>
      </c>
      <c r="L1678" s="17">
        <v>0.19902275186378099</v>
      </c>
      <c r="M1678" s="17"/>
      <c r="N1678" s="17">
        <v>0.31971506612290401</v>
      </c>
      <c r="O1678" s="17">
        <v>0.27844083231522498</v>
      </c>
      <c r="P1678" s="17">
        <v>0.280809103120572</v>
      </c>
      <c r="Q1678" s="17">
        <v>0.223480684655923</v>
      </c>
      <c r="R1678" s="17"/>
      <c r="S1678" s="17">
        <v>0.34399052865212099</v>
      </c>
      <c r="T1678" s="17">
        <v>0.249474361879507</v>
      </c>
      <c r="U1678" s="17">
        <v>0.28092585538175402</v>
      </c>
      <c r="V1678" s="17">
        <v>0.28780868964872702</v>
      </c>
      <c r="W1678" s="17">
        <v>0.25838312782613498</v>
      </c>
      <c r="X1678" s="17">
        <v>0.27920782543100298</v>
      </c>
      <c r="Y1678" s="17">
        <v>0.236763398294114</v>
      </c>
      <c r="Z1678" s="17">
        <v>0.25304788533146999</v>
      </c>
      <c r="AA1678" s="17">
        <v>0.23161789666916599</v>
      </c>
      <c r="AB1678" s="17">
        <v>0.28413150813525201</v>
      </c>
      <c r="AC1678" s="17">
        <v>0.343411178349599</v>
      </c>
      <c r="AD1678" s="17">
        <v>0.22704967381343</v>
      </c>
      <c r="AE1678" s="17"/>
      <c r="AF1678" s="17">
        <v>0.276934324684042</v>
      </c>
      <c r="AG1678" s="17">
        <v>0.27787152979239599</v>
      </c>
      <c r="AH1678" s="17"/>
      <c r="AI1678" s="17">
        <v>0.31271427122897499</v>
      </c>
      <c r="AJ1678" s="17">
        <v>0.25924562075548102</v>
      </c>
      <c r="AK1678" s="17"/>
      <c r="AL1678" s="17">
        <v>0.32049557007222701</v>
      </c>
      <c r="AM1678" s="17">
        <v>0.267839030346878</v>
      </c>
      <c r="AN1678" s="17"/>
      <c r="AO1678" s="17">
        <v>0.31815711247334899</v>
      </c>
      <c r="AP1678" s="17">
        <v>0.27440647230583698</v>
      </c>
      <c r="AQ1678" s="17"/>
      <c r="AR1678" s="17">
        <v>0.35706379263795002</v>
      </c>
      <c r="AS1678" s="17">
        <v>0.22323432413300601</v>
      </c>
      <c r="AT1678" s="17">
        <v>0.217686806296229</v>
      </c>
      <c r="AU1678" s="17">
        <v>0.205859493409637</v>
      </c>
    </row>
    <row r="1679" spans="2:47" x14ac:dyDescent="0.3">
      <c r="B1679" t="s">
        <v>594</v>
      </c>
      <c r="C1679" s="17">
        <v>0.21812893316603199</v>
      </c>
      <c r="D1679" s="17">
        <v>0.220805285141804</v>
      </c>
      <c r="E1679" s="17">
        <v>0.215384684482541</v>
      </c>
      <c r="F1679" s="17"/>
      <c r="G1679" s="17">
        <v>0.27762146118461101</v>
      </c>
      <c r="H1679" s="17">
        <v>0.242402358121978</v>
      </c>
      <c r="I1679" s="17">
        <v>0.264074615694672</v>
      </c>
      <c r="J1679" s="17">
        <v>0.186318839143535</v>
      </c>
      <c r="K1679" s="17">
        <v>0.17801764579238799</v>
      </c>
      <c r="L1679" s="17">
        <v>8.2151611186142504E-2</v>
      </c>
      <c r="M1679" s="17"/>
      <c r="N1679" s="17">
        <v>0.20412069610603101</v>
      </c>
      <c r="O1679" s="17">
        <v>0.23549612722090299</v>
      </c>
      <c r="P1679" s="17">
        <v>0.216827847471492</v>
      </c>
      <c r="Q1679" s="17">
        <v>0.21782880325457299</v>
      </c>
      <c r="R1679" s="17"/>
      <c r="S1679" s="17">
        <v>0.24080474320821099</v>
      </c>
      <c r="T1679" s="17">
        <v>0.210930696971069</v>
      </c>
      <c r="U1679" s="17">
        <v>0.235343369524211</v>
      </c>
      <c r="V1679" s="17">
        <v>0.215744968587433</v>
      </c>
      <c r="W1679" s="17">
        <v>0.180321780773398</v>
      </c>
      <c r="X1679" s="17">
        <v>0.22216923733910199</v>
      </c>
      <c r="Y1679" s="17">
        <v>0.203726989020698</v>
      </c>
      <c r="Z1679" s="17">
        <v>0.27280673851005999</v>
      </c>
      <c r="AA1679" s="17">
        <v>0.22157612093240001</v>
      </c>
      <c r="AB1679" s="17">
        <v>0.201814901725131</v>
      </c>
      <c r="AC1679" s="17">
        <v>0.203201068260456</v>
      </c>
      <c r="AD1679" s="17">
        <v>0.18342905226454001</v>
      </c>
      <c r="AE1679" s="17"/>
      <c r="AF1679" s="17">
        <v>0.196929845543207</v>
      </c>
      <c r="AG1679" s="17">
        <v>0.244656786202221</v>
      </c>
      <c r="AH1679" s="17"/>
      <c r="AI1679" s="17">
        <v>0.22788548266759501</v>
      </c>
      <c r="AJ1679" s="17">
        <v>0.212838898859253</v>
      </c>
      <c r="AK1679" s="17"/>
      <c r="AL1679" s="17">
        <v>0.24328155799266399</v>
      </c>
      <c r="AM1679" s="17">
        <v>0.21208249114148101</v>
      </c>
      <c r="AN1679" s="17"/>
      <c r="AO1679" s="17">
        <v>0.237643444496832</v>
      </c>
      <c r="AP1679" s="17">
        <v>0.21635933677938099</v>
      </c>
      <c r="AQ1679" s="17"/>
      <c r="AR1679" s="17">
        <v>0.26439449957370897</v>
      </c>
      <c r="AS1679" s="17">
        <v>0.14393229163242399</v>
      </c>
      <c r="AT1679" s="17">
        <v>0.216375359945642</v>
      </c>
      <c r="AU1679" s="17">
        <v>0.17459575894962501</v>
      </c>
    </row>
    <row r="1680" spans="2:47" x14ac:dyDescent="0.3">
      <c r="B1680" t="s">
        <v>595</v>
      </c>
      <c r="C1680" s="17">
        <v>0.209846543475702</v>
      </c>
      <c r="D1680" s="17">
        <v>0.20765033869081401</v>
      </c>
      <c r="E1680" s="17">
        <v>0.211942256301062</v>
      </c>
      <c r="F1680" s="17"/>
      <c r="G1680" s="17">
        <v>0.295699499831583</v>
      </c>
      <c r="H1680" s="17">
        <v>0.28363581680717198</v>
      </c>
      <c r="I1680" s="17">
        <v>0.21200274349051701</v>
      </c>
      <c r="J1680" s="17">
        <v>0.167445747207773</v>
      </c>
      <c r="K1680" s="17">
        <v>0.14210724976720299</v>
      </c>
      <c r="L1680" s="17">
        <v>4.8588000446999097E-2</v>
      </c>
      <c r="M1680" s="17"/>
      <c r="N1680" s="17">
        <v>0.22946912811647499</v>
      </c>
      <c r="O1680" s="17">
        <v>0.18951731762837601</v>
      </c>
      <c r="P1680" s="17">
        <v>0.216518602137137</v>
      </c>
      <c r="Q1680" s="17">
        <v>0.20109527537623401</v>
      </c>
      <c r="R1680" s="17"/>
      <c r="S1680" s="17">
        <v>0.26586382618551602</v>
      </c>
      <c r="T1680" s="17">
        <v>0.178864565411639</v>
      </c>
      <c r="U1680" s="17">
        <v>0.169168237949648</v>
      </c>
      <c r="V1680" s="17">
        <v>0.23319684571952601</v>
      </c>
      <c r="W1680" s="17">
        <v>0.21446647461905399</v>
      </c>
      <c r="X1680" s="17">
        <v>0.25130539957956199</v>
      </c>
      <c r="Y1680" s="17">
        <v>0.14180334259197799</v>
      </c>
      <c r="Z1680" s="17">
        <v>0.25473889033476499</v>
      </c>
      <c r="AA1680" s="17">
        <v>0.20423456594966899</v>
      </c>
      <c r="AB1680" s="17">
        <v>0.18369641886723201</v>
      </c>
      <c r="AC1680" s="17">
        <v>0.18641526012419499</v>
      </c>
      <c r="AD1680" s="17">
        <v>0.16599217831365301</v>
      </c>
      <c r="AE1680" s="17"/>
      <c r="AF1680" s="17">
        <v>0.203564254945478</v>
      </c>
      <c r="AG1680" s="17">
        <v>0.21858588371998799</v>
      </c>
      <c r="AH1680" s="17"/>
      <c r="AI1680" s="17">
        <v>0.23012468827631399</v>
      </c>
      <c r="AJ1680" s="17">
        <v>0.19885166443000099</v>
      </c>
      <c r="AK1680" s="17"/>
      <c r="AL1680" s="17">
        <v>0.22814308581893999</v>
      </c>
      <c r="AM1680" s="17">
        <v>0.20544823581235999</v>
      </c>
      <c r="AN1680" s="17"/>
      <c r="AO1680" s="17">
        <v>0.29425307060733202</v>
      </c>
      <c r="AP1680" s="17">
        <v>0.20219247092989701</v>
      </c>
      <c r="AQ1680" s="17"/>
      <c r="AR1680" s="17">
        <v>0.29103628340079801</v>
      </c>
      <c r="AS1680" s="17">
        <v>0.14289558274671099</v>
      </c>
      <c r="AT1680" s="17">
        <v>0.172368606524854</v>
      </c>
      <c r="AU1680" s="17">
        <v>9.4322970544895704E-2</v>
      </c>
    </row>
    <row r="1681" spans="2:47" x14ac:dyDescent="0.3">
      <c r="B1681" t="s">
        <v>155</v>
      </c>
      <c r="C1681" s="17">
        <v>0.11116070454537499</v>
      </c>
      <c r="D1681" s="17">
        <v>0.109397419437432</v>
      </c>
      <c r="E1681" s="17">
        <v>0.11366303249998901</v>
      </c>
      <c r="F1681" s="17"/>
      <c r="G1681" s="17">
        <v>5.7463776320581701E-2</v>
      </c>
      <c r="H1681" s="17">
        <v>5.5115876837622799E-2</v>
      </c>
      <c r="I1681" s="17">
        <v>9.9133738975584501E-2</v>
      </c>
      <c r="J1681" s="17">
        <v>0.11764884774117</v>
      </c>
      <c r="K1681" s="17">
        <v>0.142283661629832</v>
      </c>
      <c r="L1681" s="17">
        <v>0.28501001944702198</v>
      </c>
      <c r="M1681" s="17"/>
      <c r="N1681" s="17">
        <v>8.06309900040518E-2</v>
      </c>
      <c r="O1681" s="17">
        <v>9.0535637539411296E-2</v>
      </c>
      <c r="P1681" s="17">
        <v>0.115751118127025</v>
      </c>
      <c r="Q1681" s="17">
        <v>0.16597805046305</v>
      </c>
      <c r="R1681" s="17"/>
      <c r="S1681" s="17">
        <v>6.6652536051216904E-2</v>
      </c>
      <c r="T1681" s="17">
        <v>0.123086845543862</v>
      </c>
      <c r="U1681" s="17">
        <v>0.11816322696062399</v>
      </c>
      <c r="V1681" s="17">
        <v>9.4593860562649401E-2</v>
      </c>
      <c r="W1681" s="17">
        <v>9.8467532424845197E-2</v>
      </c>
      <c r="X1681" s="17">
        <v>0.101866644773181</v>
      </c>
      <c r="Y1681" s="17">
        <v>0.13854283266880099</v>
      </c>
      <c r="Z1681" s="17">
        <v>0.135771009214528</v>
      </c>
      <c r="AA1681" s="17">
        <v>0.13203695536093499</v>
      </c>
      <c r="AB1681" s="17">
        <v>0.15235419255719501</v>
      </c>
      <c r="AC1681" s="17">
        <v>0.10644329093321001</v>
      </c>
      <c r="AD1681" s="17">
        <v>9.9276505047398794E-2</v>
      </c>
      <c r="AE1681" s="17"/>
      <c r="AF1681" s="17">
        <v>0.13038842247354501</v>
      </c>
      <c r="AG1681" s="17">
        <v>8.8261689052961695E-2</v>
      </c>
      <c r="AH1681" s="17"/>
      <c r="AI1681" s="17">
        <v>0.116371360898692</v>
      </c>
      <c r="AJ1681" s="17">
        <v>0.108335468957171</v>
      </c>
      <c r="AK1681" s="17"/>
      <c r="AL1681" s="17">
        <v>0.121643678039651</v>
      </c>
      <c r="AM1681" s="17">
        <v>0.10864070148744601</v>
      </c>
      <c r="AN1681" s="17"/>
      <c r="AO1681" s="17">
        <v>0.115781499624932</v>
      </c>
      <c r="AP1681" s="17">
        <v>0.11074168599360899</v>
      </c>
      <c r="AQ1681" s="17"/>
      <c r="AR1681" s="17">
        <v>6.4989847416498894E-2</v>
      </c>
      <c r="AS1681" s="17">
        <v>0.15044264545883099</v>
      </c>
      <c r="AT1681" s="17">
        <v>0.125184734372568</v>
      </c>
      <c r="AU1681" s="17">
        <v>0.19306166484176901</v>
      </c>
    </row>
    <row r="1682" spans="2:47" x14ac:dyDescent="0.3">
      <c r="B1682" t="s">
        <v>596</v>
      </c>
      <c r="C1682" s="17">
        <v>3.5763593168515399E-2</v>
      </c>
      <c r="D1682" s="17">
        <v>3.2045530048769998E-2</v>
      </c>
      <c r="E1682" s="17">
        <v>3.8778797872293401E-2</v>
      </c>
      <c r="F1682" s="17"/>
      <c r="G1682" s="17">
        <v>1.8621453699269801E-2</v>
      </c>
      <c r="H1682" s="17">
        <v>2.7177420505759401E-3</v>
      </c>
      <c r="I1682" s="17">
        <v>1.62433317538274E-2</v>
      </c>
      <c r="J1682" s="17">
        <v>4.1004608960665802E-2</v>
      </c>
      <c r="K1682" s="17">
        <v>6.5536300796588898E-2</v>
      </c>
      <c r="L1682" s="17">
        <v>0.12396327027487</v>
      </c>
      <c r="M1682" s="17"/>
      <c r="N1682" s="17">
        <v>3.5790240093983697E-2</v>
      </c>
      <c r="O1682" s="17">
        <v>4.6394664542346302E-2</v>
      </c>
      <c r="P1682" s="17">
        <v>2.06463354836952E-2</v>
      </c>
      <c r="Q1682" s="17">
        <v>3.8303405255442298E-2</v>
      </c>
      <c r="R1682" s="17"/>
      <c r="S1682" s="17">
        <v>2.3943891221011801E-2</v>
      </c>
      <c r="T1682" s="17">
        <v>5.79209970617338E-2</v>
      </c>
      <c r="U1682" s="17">
        <v>1.9393509173140401E-2</v>
      </c>
      <c r="V1682" s="17">
        <v>3.0346667649823598E-2</v>
      </c>
      <c r="W1682" s="17">
        <v>3.6572653913520603E-2</v>
      </c>
      <c r="X1682" s="17">
        <v>4.4725437828043203E-2</v>
      </c>
      <c r="Y1682" s="17">
        <v>4.9903852923708199E-2</v>
      </c>
      <c r="Z1682" s="17">
        <v>2.40913489859228E-2</v>
      </c>
      <c r="AA1682" s="17">
        <v>2.5949106957604402E-2</v>
      </c>
      <c r="AB1682" s="17">
        <v>3.8466162633345999E-2</v>
      </c>
      <c r="AC1682" s="17">
        <v>2.5868789419802501E-2</v>
      </c>
      <c r="AD1682" s="17">
        <v>6.2542073803238105E-2</v>
      </c>
      <c r="AE1682" s="17"/>
      <c r="AF1682" s="17">
        <v>4.1209745542117898E-2</v>
      </c>
      <c r="AG1682" s="17">
        <v>2.8838951672880499E-2</v>
      </c>
      <c r="AH1682" s="17"/>
      <c r="AI1682" s="17">
        <v>3.2326193383378603E-2</v>
      </c>
      <c r="AJ1682" s="17">
        <v>3.76273630173308E-2</v>
      </c>
      <c r="AK1682" s="17"/>
      <c r="AL1682" s="17">
        <v>3.2682868396643597E-2</v>
      </c>
      <c r="AM1682" s="17">
        <v>3.6504168907831397E-2</v>
      </c>
      <c r="AN1682" s="17"/>
      <c r="AO1682" s="17">
        <v>3.8583692748492798E-2</v>
      </c>
      <c r="AP1682" s="17">
        <v>3.5507863576206999E-2</v>
      </c>
      <c r="AQ1682" s="17"/>
      <c r="AR1682" s="17">
        <v>1.4676636055670701E-2</v>
      </c>
      <c r="AS1682" s="17">
        <v>5.4846597177485801E-2</v>
      </c>
      <c r="AT1682" s="17">
        <v>3.8787909237533898E-2</v>
      </c>
      <c r="AU1682" s="17">
        <v>7.9516371590058102E-2</v>
      </c>
    </row>
    <row r="1683" spans="2:47" x14ac:dyDescent="0.3">
      <c r="C1683" s="17"/>
      <c r="D1683" s="17"/>
      <c r="E1683" s="17"/>
      <c r="F1683" s="17"/>
      <c r="G1683" s="17"/>
      <c r="H1683" s="17"/>
      <c r="I1683" s="17"/>
      <c r="J1683" s="17"/>
      <c r="K1683" s="17"/>
      <c r="L1683" s="17"/>
      <c r="M1683" s="17"/>
      <c r="N1683" s="17"/>
      <c r="O1683" s="17"/>
      <c r="P1683" s="17"/>
      <c r="Q1683" s="17"/>
      <c r="R1683" s="17"/>
      <c r="S1683" s="17"/>
      <c r="T1683" s="17"/>
      <c r="U1683" s="17"/>
      <c r="V1683" s="17"/>
      <c r="W1683" s="17"/>
      <c r="X1683" s="17"/>
      <c r="Y1683" s="17"/>
      <c r="Z1683" s="17"/>
      <c r="AA1683" s="17"/>
      <c r="AB1683" s="17"/>
      <c r="AC1683" s="17"/>
      <c r="AD1683" s="17"/>
      <c r="AE1683" s="17"/>
      <c r="AF1683" s="17"/>
      <c r="AG1683" s="17"/>
      <c r="AH1683" s="17"/>
      <c r="AI1683" s="17"/>
      <c r="AJ1683" s="17"/>
      <c r="AK1683" s="17"/>
      <c r="AL1683" s="17"/>
      <c r="AM1683" s="17"/>
      <c r="AN1683" s="17"/>
      <c r="AO1683" s="17"/>
      <c r="AP1683" s="17"/>
      <c r="AQ1683" s="17"/>
      <c r="AR1683" s="17"/>
      <c r="AS1683" s="17"/>
      <c r="AT1683" s="17"/>
      <c r="AU1683" s="17"/>
    </row>
    <row r="1684" spans="2:47" x14ac:dyDescent="0.3">
      <c r="B1684" s="6" t="s">
        <v>606</v>
      </c>
      <c r="C1684" s="17"/>
      <c r="D1684" s="17"/>
      <c r="E1684" s="17"/>
      <c r="F1684" s="17"/>
      <c r="G1684" s="17"/>
      <c r="H1684" s="17"/>
      <c r="I1684" s="17"/>
      <c r="J1684" s="17"/>
      <c r="K1684" s="17"/>
      <c r="L1684" s="17"/>
      <c r="M1684" s="17"/>
      <c r="N1684" s="17"/>
      <c r="O1684" s="17"/>
      <c r="P1684" s="17"/>
      <c r="Q1684" s="17"/>
      <c r="R1684" s="17"/>
      <c r="S1684" s="17"/>
      <c r="T1684" s="17"/>
      <c r="U1684" s="17"/>
      <c r="V1684" s="17"/>
      <c r="W1684" s="17"/>
      <c r="X1684" s="17"/>
      <c r="Y1684" s="17"/>
      <c r="Z1684" s="17"/>
      <c r="AA1684" s="17"/>
      <c r="AB1684" s="17"/>
      <c r="AC1684" s="17"/>
      <c r="AD1684" s="17"/>
      <c r="AE1684" s="17"/>
      <c r="AF1684" s="17"/>
      <c r="AG1684" s="17"/>
      <c r="AH1684" s="17"/>
      <c r="AI1684" s="17"/>
      <c r="AJ1684" s="17"/>
      <c r="AK1684" s="17"/>
      <c r="AL1684" s="17"/>
      <c r="AM1684" s="17"/>
      <c r="AN1684" s="17"/>
      <c r="AO1684" s="17"/>
      <c r="AP1684" s="17"/>
      <c r="AQ1684" s="17"/>
      <c r="AR1684" s="17"/>
      <c r="AS1684" s="17"/>
      <c r="AT1684" s="17"/>
      <c r="AU1684" s="17"/>
    </row>
    <row r="1685" spans="2:47" x14ac:dyDescent="0.3">
      <c r="B1685" s="24" t="s">
        <v>71</v>
      </c>
      <c r="C1685" s="17"/>
      <c r="D1685" s="17"/>
      <c r="E1685" s="17"/>
      <c r="F1685" s="17"/>
      <c r="G1685" s="17"/>
      <c r="H1685" s="17"/>
      <c r="I1685" s="17"/>
      <c r="J1685" s="17"/>
      <c r="K1685" s="17"/>
      <c r="L1685" s="17"/>
      <c r="M1685" s="17"/>
      <c r="N1685" s="17"/>
      <c r="O1685" s="17"/>
      <c r="P1685" s="17"/>
      <c r="Q1685" s="17"/>
      <c r="R1685" s="17"/>
      <c r="S1685" s="17"/>
      <c r="T1685" s="17"/>
      <c r="U1685" s="17"/>
      <c r="V1685" s="17"/>
      <c r="W1685" s="17"/>
      <c r="X1685" s="17"/>
      <c r="Y1685" s="17"/>
      <c r="Z1685" s="17"/>
      <c r="AA1685" s="17"/>
      <c r="AB1685" s="17"/>
      <c r="AC1685" s="17"/>
      <c r="AD1685" s="17"/>
      <c r="AE1685" s="17"/>
      <c r="AF1685" s="17"/>
      <c r="AG1685" s="17"/>
      <c r="AH1685" s="17"/>
      <c r="AI1685" s="17"/>
      <c r="AJ1685" s="17"/>
      <c r="AK1685" s="17"/>
      <c r="AL1685" s="17"/>
      <c r="AM1685" s="17"/>
      <c r="AN1685" s="17"/>
      <c r="AO1685" s="17"/>
      <c r="AP1685" s="17"/>
      <c r="AQ1685" s="17"/>
      <c r="AR1685" s="17"/>
      <c r="AS1685" s="17"/>
      <c r="AT1685" s="17"/>
      <c r="AU1685" s="17"/>
    </row>
    <row r="1686" spans="2:47" x14ac:dyDescent="0.3">
      <c r="B1686" t="s">
        <v>598</v>
      </c>
      <c r="C1686" s="17">
        <v>0.16660630151516001</v>
      </c>
      <c r="D1686" s="17">
        <v>0.14873186346683501</v>
      </c>
      <c r="E1686" s="17">
        <v>0.18366949303194199</v>
      </c>
      <c r="F1686" s="17"/>
      <c r="G1686" s="17">
        <v>0.38290498563410302</v>
      </c>
      <c r="H1686" s="17">
        <v>0.32091382397528201</v>
      </c>
      <c r="I1686" s="17">
        <v>0.17348885231753899</v>
      </c>
      <c r="J1686" s="17">
        <v>0.108238623780259</v>
      </c>
      <c r="K1686" s="17">
        <v>4.6506751467194601E-2</v>
      </c>
      <c r="L1686" s="17">
        <v>2.0336306751634899E-2</v>
      </c>
      <c r="M1686" s="17"/>
      <c r="N1686" s="17">
        <v>0.13891120673875099</v>
      </c>
      <c r="O1686" s="17">
        <v>0.14680348693970599</v>
      </c>
      <c r="P1686" s="17">
        <v>0.19993784703501599</v>
      </c>
      <c r="Q1686" s="17">
        <v>0.18809324138852901</v>
      </c>
      <c r="R1686" s="17"/>
      <c r="S1686" s="17">
        <v>0.22535818216546799</v>
      </c>
      <c r="T1686" s="17">
        <v>0.12823015093832801</v>
      </c>
      <c r="U1686" s="17">
        <v>0.111640236317869</v>
      </c>
      <c r="V1686" s="17">
        <v>0.14421772320408299</v>
      </c>
      <c r="W1686" s="17">
        <v>0.205157160076158</v>
      </c>
      <c r="X1686" s="17">
        <v>0.20198358085475199</v>
      </c>
      <c r="Y1686" s="17">
        <v>0.17662659143743301</v>
      </c>
      <c r="Z1686" s="17">
        <v>0.15628060943729799</v>
      </c>
      <c r="AA1686" s="17">
        <v>0.15438692049571601</v>
      </c>
      <c r="AB1686" s="17">
        <v>0.156385557463668</v>
      </c>
      <c r="AC1686" s="17">
        <v>0.151391630728542</v>
      </c>
      <c r="AD1686" s="17">
        <v>0.16452817689138999</v>
      </c>
      <c r="AE1686" s="17"/>
      <c r="AF1686" s="17">
        <v>0.128277644078788</v>
      </c>
      <c r="AG1686" s="17">
        <v>0.217377974524288</v>
      </c>
      <c r="AH1686" s="17"/>
      <c r="AI1686" s="17">
        <v>0.169346894264777</v>
      </c>
      <c r="AJ1686" s="17">
        <v>0.165238292686195</v>
      </c>
      <c r="AK1686" s="17"/>
      <c r="AL1686" s="17">
        <v>0.14186517865085699</v>
      </c>
      <c r="AM1686" s="17">
        <v>0.17233563437569599</v>
      </c>
      <c r="AN1686" s="17"/>
      <c r="AO1686" s="17">
        <v>0.12501750540697201</v>
      </c>
      <c r="AP1686" s="17">
        <v>0.17023126420276699</v>
      </c>
      <c r="AQ1686" s="17"/>
      <c r="AR1686" s="17">
        <v>0.221751865111701</v>
      </c>
      <c r="AS1686" s="17">
        <v>9.1894148768321304E-2</v>
      </c>
      <c r="AT1686" s="17">
        <v>0.18748047849987501</v>
      </c>
      <c r="AU1686" s="17">
        <v>0.11323022386854199</v>
      </c>
    </row>
    <row r="1687" spans="2:47" x14ac:dyDescent="0.3">
      <c r="B1687" t="s">
        <v>599</v>
      </c>
      <c r="C1687" s="17">
        <v>0.35308557223971598</v>
      </c>
      <c r="D1687" s="17">
        <v>0.366129758573563</v>
      </c>
      <c r="E1687" s="17">
        <v>0.34131570124719102</v>
      </c>
      <c r="F1687" s="17"/>
      <c r="G1687" s="17">
        <v>0.12189920633866699</v>
      </c>
      <c r="H1687" s="17">
        <v>0.18577763757246901</v>
      </c>
      <c r="I1687" s="17">
        <v>0.267088297108176</v>
      </c>
      <c r="J1687" s="17">
        <v>0.39368941232914501</v>
      </c>
      <c r="K1687" s="17">
        <v>0.53066053407785196</v>
      </c>
      <c r="L1687" s="17">
        <v>0.5600031465784</v>
      </c>
      <c r="M1687" s="17"/>
      <c r="N1687" s="17">
        <v>0.36019751939243499</v>
      </c>
      <c r="O1687" s="17">
        <v>0.35271610522506802</v>
      </c>
      <c r="P1687" s="17">
        <v>0.32054033521159803</v>
      </c>
      <c r="Q1687" s="17">
        <v>0.37420858684571401</v>
      </c>
      <c r="R1687" s="17"/>
      <c r="S1687" s="17">
        <v>0.27999196382146402</v>
      </c>
      <c r="T1687" s="17">
        <v>0.36892456847006899</v>
      </c>
      <c r="U1687" s="17">
        <v>0.36207297275165501</v>
      </c>
      <c r="V1687" s="17">
        <v>0.39344477875490702</v>
      </c>
      <c r="W1687" s="17">
        <v>0.34608243667544603</v>
      </c>
      <c r="X1687" s="17">
        <v>0.29958413568463199</v>
      </c>
      <c r="Y1687" s="17">
        <v>0.35399203734040502</v>
      </c>
      <c r="Z1687" s="17">
        <v>0.37538163873347602</v>
      </c>
      <c r="AA1687" s="17">
        <v>0.36295802272217598</v>
      </c>
      <c r="AB1687" s="17">
        <v>0.38372693721998002</v>
      </c>
      <c r="AC1687" s="17">
        <v>0.391281603050532</v>
      </c>
      <c r="AD1687" s="17">
        <v>0.43320476439910699</v>
      </c>
      <c r="AE1687" s="17"/>
      <c r="AF1687" s="17">
        <v>0.40847097000278398</v>
      </c>
      <c r="AG1687" s="17">
        <v>0.28048637314206598</v>
      </c>
      <c r="AH1687" s="17"/>
      <c r="AI1687" s="17">
        <v>0.39470821890662899</v>
      </c>
      <c r="AJ1687" s="17">
        <v>0.33230899092051103</v>
      </c>
      <c r="AK1687" s="17"/>
      <c r="AL1687" s="17">
        <v>0.40303664295218899</v>
      </c>
      <c r="AM1687" s="17">
        <v>0.34151834012896698</v>
      </c>
      <c r="AN1687" s="17"/>
      <c r="AO1687" s="17">
        <v>0.38558602836630601</v>
      </c>
      <c r="AP1687" s="17">
        <v>0.35025276745059403</v>
      </c>
      <c r="AQ1687" s="17"/>
      <c r="AR1687" s="17">
        <v>0.31341082640489198</v>
      </c>
      <c r="AS1687" s="17">
        <v>0.45180092436351799</v>
      </c>
      <c r="AT1687" s="17">
        <v>0.332902623402964</v>
      </c>
      <c r="AU1687" s="17">
        <v>0.32479466298093901</v>
      </c>
    </row>
    <row r="1688" spans="2:47" x14ac:dyDescent="0.3">
      <c r="B1688" t="s">
        <v>600</v>
      </c>
      <c r="C1688" s="17">
        <v>0.163106334139028</v>
      </c>
      <c r="D1688" s="17">
        <v>0.183499154898422</v>
      </c>
      <c r="E1688" s="17">
        <v>0.14292584428837701</v>
      </c>
      <c r="F1688" s="17"/>
      <c r="G1688" s="17">
        <v>0.13151229421657901</v>
      </c>
      <c r="H1688" s="17">
        <v>0.140474809163707</v>
      </c>
      <c r="I1688" s="17">
        <v>0.20158776158201899</v>
      </c>
      <c r="J1688" s="17">
        <v>0.18347037380553399</v>
      </c>
      <c r="K1688" s="17">
        <v>0.16167806431547299</v>
      </c>
      <c r="L1688" s="17">
        <v>0.15554952204488801</v>
      </c>
      <c r="M1688" s="17"/>
      <c r="N1688" s="17">
        <v>0.21217849873081701</v>
      </c>
      <c r="O1688" s="17">
        <v>0.177035790276517</v>
      </c>
      <c r="P1688" s="17">
        <v>0.14300104704354</v>
      </c>
      <c r="Q1688" s="17">
        <v>0.112461750669047</v>
      </c>
      <c r="R1688" s="17"/>
      <c r="S1688" s="17">
        <v>0.17171905607410901</v>
      </c>
      <c r="T1688" s="17">
        <v>0.17296753722880501</v>
      </c>
      <c r="U1688" s="17">
        <v>0.17751592075307801</v>
      </c>
      <c r="V1688" s="17">
        <v>0.14048613076326399</v>
      </c>
      <c r="W1688" s="17">
        <v>0.17607296232629599</v>
      </c>
      <c r="X1688" s="17">
        <v>0.144122245903264</v>
      </c>
      <c r="Y1688" s="17">
        <v>0.17851080926853699</v>
      </c>
      <c r="Z1688" s="17">
        <v>0.15892229576451999</v>
      </c>
      <c r="AA1688" s="17">
        <v>0.16348863333844699</v>
      </c>
      <c r="AB1688" s="17">
        <v>0.158359425467444</v>
      </c>
      <c r="AC1688" s="17">
        <v>0.14343950381857701</v>
      </c>
      <c r="AD1688" s="17">
        <v>0.14629811559203099</v>
      </c>
      <c r="AE1688" s="17"/>
      <c r="AF1688" s="17">
        <v>0.156742357099419</v>
      </c>
      <c r="AG1688" s="17">
        <v>0.17164641584530901</v>
      </c>
      <c r="AH1688" s="17"/>
      <c r="AI1688" s="17">
        <v>0.17256449063603899</v>
      </c>
      <c r="AJ1688" s="17">
        <v>0.15838515052082899</v>
      </c>
      <c r="AK1688" s="17"/>
      <c r="AL1688" s="17">
        <v>0.17811330733705599</v>
      </c>
      <c r="AM1688" s="17">
        <v>0.15963115052863899</v>
      </c>
      <c r="AN1688" s="17"/>
      <c r="AO1688" s="17">
        <v>0.18492511287407201</v>
      </c>
      <c r="AP1688" s="17">
        <v>0.16120456572529601</v>
      </c>
      <c r="AQ1688" s="17"/>
      <c r="AR1688" s="17">
        <v>0.14697679589368301</v>
      </c>
      <c r="AS1688" s="17">
        <v>0.186526410603788</v>
      </c>
      <c r="AT1688" s="17">
        <v>0.167704207037843</v>
      </c>
      <c r="AU1688" s="17">
        <v>0.15371427320846501</v>
      </c>
    </row>
    <row r="1689" spans="2:47" x14ac:dyDescent="0.3">
      <c r="B1689" t="s">
        <v>601</v>
      </c>
      <c r="C1689" s="17">
        <v>7.7327080573400306E-2</v>
      </c>
      <c r="D1689" s="17">
        <v>7.2644504553205994E-2</v>
      </c>
      <c r="E1689" s="17">
        <v>8.21842613878115E-2</v>
      </c>
      <c r="F1689" s="17"/>
      <c r="G1689" s="17">
        <v>9.1149026934915001E-2</v>
      </c>
      <c r="H1689" s="17">
        <v>7.3746839603650902E-2</v>
      </c>
      <c r="I1689" s="17">
        <v>9.6241530825870794E-2</v>
      </c>
      <c r="J1689" s="17">
        <v>7.6300494915860301E-2</v>
      </c>
      <c r="K1689" s="17">
        <v>6.3602783866594501E-2</v>
      </c>
      <c r="L1689" s="17">
        <v>6.5728721805068793E-2</v>
      </c>
      <c r="M1689" s="17"/>
      <c r="N1689" s="17">
        <v>8.3999263176609607E-2</v>
      </c>
      <c r="O1689" s="17">
        <v>8.3418213211273795E-2</v>
      </c>
      <c r="P1689" s="17">
        <v>7.1923135577400196E-2</v>
      </c>
      <c r="Q1689" s="17">
        <v>6.9659684739400402E-2</v>
      </c>
      <c r="R1689" s="17"/>
      <c r="S1689" s="17">
        <v>6.1573610631357398E-2</v>
      </c>
      <c r="T1689" s="17">
        <v>8.41505296224907E-2</v>
      </c>
      <c r="U1689" s="17">
        <v>8.2247043559086797E-2</v>
      </c>
      <c r="V1689" s="17">
        <v>6.86750728359454E-2</v>
      </c>
      <c r="W1689" s="17">
        <v>8.1981779971312202E-2</v>
      </c>
      <c r="X1689" s="17">
        <v>9.3874295621495005E-2</v>
      </c>
      <c r="Y1689" s="17">
        <v>6.9909138146143399E-2</v>
      </c>
      <c r="Z1689" s="17">
        <v>8.9139153429719203E-2</v>
      </c>
      <c r="AA1689" s="17">
        <v>8.4145147376685103E-2</v>
      </c>
      <c r="AB1689" s="17">
        <v>7.3302904611587394E-2</v>
      </c>
      <c r="AC1689" s="17">
        <v>8.0395658663192399E-2</v>
      </c>
      <c r="AD1689" s="17">
        <v>5.9666949642185503E-2</v>
      </c>
      <c r="AE1689" s="17"/>
      <c r="AF1689" s="17">
        <v>8.1576460319939398E-2</v>
      </c>
      <c r="AG1689" s="17">
        <v>7.1807174250801797E-2</v>
      </c>
      <c r="AH1689" s="17"/>
      <c r="AI1689" s="17">
        <v>7.7355022831035902E-2</v>
      </c>
      <c r="AJ1689" s="17">
        <v>7.7313132767710402E-2</v>
      </c>
      <c r="AK1689" s="17"/>
      <c r="AL1689" s="17">
        <v>7.6459781142345001E-2</v>
      </c>
      <c r="AM1689" s="17">
        <v>7.7527922190715803E-2</v>
      </c>
      <c r="AN1689" s="17"/>
      <c r="AO1689" s="17">
        <v>7.9038393436995605E-2</v>
      </c>
      <c r="AP1689" s="17">
        <v>7.7177919119887195E-2</v>
      </c>
      <c r="AQ1689" s="17"/>
      <c r="AR1689" s="17">
        <v>8.7683268590304994E-2</v>
      </c>
      <c r="AS1689" s="17">
        <v>7.5716094153354702E-2</v>
      </c>
      <c r="AT1689" s="17">
        <v>7.7194035875199296E-2</v>
      </c>
      <c r="AU1689" s="17">
        <v>5.4354542039280397E-2</v>
      </c>
    </row>
    <row r="1690" spans="2:47" x14ac:dyDescent="0.3">
      <c r="B1690" t="s">
        <v>602</v>
      </c>
      <c r="C1690" s="17">
        <v>6.8656781764253993E-2</v>
      </c>
      <c r="D1690" s="17">
        <v>7.2473296173332494E-2</v>
      </c>
      <c r="E1690" s="17">
        <v>6.5199154344846202E-2</v>
      </c>
      <c r="F1690" s="17"/>
      <c r="G1690" s="17">
        <v>1.83454897838616E-2</v>
      </c>
      <c r="H1690" s="17">
        <v>3.87607132028625E-2</v>
      </c>
      <c r="I1690" s="17">
        <v>5.4235479342831398E-2</v>
      </c>
      <c r="J1690" s="17">
        <v>8.4649435505113405E-2</v>
      </c>
      <c r="K1690" s="17">
        <v>9.1930965002936502E-2</v>
      </c>
      <c r="L1690" s="17">
        <v>0.10939581493698999</v>
      </c>
      <c r="M1690" s="17"/>
      <c r="N1690" s="17">
        <v>7.5516035881417407E-2</v>
      </c>
      <c r="O1690" s="17">
        <v>7.7290415802497806E-2</v>
      </c>
      <c r="P1690" s="17">
        <v>6.2243365883931798E-2</v>
      </c>
      <c r="Q1690" s="17">
        <v>5.8132790205817103E-2</v>
      </c>
      <c r="R1690" s="17"/>
      <c r="S1690" s="17">
        <v>6.2765348611451596E-2</v>
      </c>
      <c r="T1690" s="17">
        <v>7.8419103047218094E-2</v>
      </c>
      <c r="U1690" s="17">
        <v>9.4149661989809799E-2</v>
      </c>
      <c r="V1690" s="17">
        <v>6.4176006173436398E-2</v>
      </c>
      <c r="W1690" s="17">
        <v>4.0658134033835301E-2</v>
      </c>
      <c r="X1690" s="17">
        <v>5.26844650059397E-2</v>
      </c>
      <c r="Y1690" s="17">
        <v>7.9124361909582996E-2</v>
      </c>
      <c r="Z1690" s="17">
        <v>6.0783782311709798E-2</v>
      </c>
      <c r="AA1690" s="17">
        <v>6.7485822750205496E-2</v>
      </c>
      <c r="AB1690" s="17">
        <v>7.8455828206711403E-2</v>
      </c>
      <c r="AC1690" s="17">
        <v>7.4999903575582796E-2</v>
      </c>
      <c r="AD1690" s="17">
        <v>5.92867938389008E-2</v>
      </c>
      <c r="AE1690" s="17"/>
      <c r="AF1690" s="17">
        <v>7.2534886017880496E-2</v>
      </c>
      <c r="AG1690" s="17">
        <v>6.3194062861852904E-2</v>
      </c>
      <c r="AH1690" s="17"/>
      <c r="AI1690" s="17">
        <v>4.8391877401077199E-2</v>
      </c>
      <c r="AJ1690" s="17">
        <v>7.8772319029262405E-2</v>
      </c>
      <c r="AK1690" s="17"/>
      <c r="AL1690" s="17">
        <v>4.5593810312351102E-2</v>
      </c>
      <c r="AM1690" s="17">
        <v>7.3997502996904593E-2</v>
      </c>
      <c r="AN1690" s="17"/>
      <c r="AO1690" s="17">
        <v>4.7641605173262498E-2</v>
      </c>
      <c r="AP1690" s="17">
        <v>7.04885066071093E-2</v>
      </c>
      <c r="AQ1690" s="17"/>
      <c r="AR1690" s="17">
        <v>5.6583414509383798E-2</v>
      </c>
      <c r="AS1690" s="17">
        <v>8.0493480535738599E-2</v>
      </c>
      <c r="AT1690" s="17">
        <v>5.3720552623549203E-2</v>
      </c>
      <c r="AU1690" s="17">
        <v>0.109730957301604</v>
      </c>
    </row>
    <row r="1691" spans="2:47" x14ac:dyDescent="0.3">
      <c r="B1691" t="s">
        <v>603</v>
      </c>
      <c r="C1691" s="17">
        <v>2.6919187041956401E-2</v>
      </c>
      <c r="D1691" s="17">
        <v>2.1683851045179399E-2</v>
      </c>
      <c r="E1691" s="17">
        <v>3.14924735708269E-2</v>
      </c>
      <c r="F1691" s="17"/>
      <c r="G1691" s="17">
        <v>6.0996930500266403E-2</v>
      </c>
      <c r="H1691" s="17">
        <v>4.92420896797807E-2</v>
      </c>
      <c r="I1691" s="17">
        <v>2.5938157578219101E-2</v>
      </c>
      <c r="J1691" s="17">
        <v>2.0896551960610001E-2</v>
      </c>
      <c r="K1691" s="17">
        <v>1.2547910203239501E-2</v>
      </c>
      <c r="L1691" s="17">
        <v>1.5515660887181499E-3</v>
      </c>
      <c r="M1691" s="17"/>
      <c r="N1691" s="17">
        <v>2.1225162154166199E-2</v>
      </c>
      <c r="O1691" s="17">
        <v>2.43107635634985E-2</v>
      </c>
      <c r="P1691" s="17">
        <v>3.4326547491852703E-2</v>
      </c>
      <c r="Q1691" s="17">
        <v>2.87113666184209E-2</v>
      </c>
      <c r="R1691" s="17"/>
      <c r="S1691" s="17">
        <v>2.4595063827736501E-2</v>
      </c>
      <c r="T1691" s="17">
        <v>2.6539883233168499E-2</v>
      </c>
      <c r="U1691" s="17">
        <v>2.7311205747514399E-2</v>
      </c>
      <c r="V1691" s="17">
        <v>2.8554888202852399E-2</v>
      </c>
      <c r="W1691" s="17">
        <v>3.1007051089418401E-2</v>
      </c>
      <c r="X1691" s="17">
        <v>3.1915909037924899E-2</v>
      </c>
      <c r="Y1691" s="17">
        <v>2.6016182315171801E-2</v>
      </c>
      <c r="Z1691" s="17">
        <v>3.8949159036205203E-2</v>
      </c>
      <c r="AA1691" s="17">
        <v>2.0375183464260101E-2</v>
      </c>
      <c r="AB1691" s="17">
        <v>2.2663293608972099E-2</v>
      </c>
      <c r="AC1691" s="17">
        <v>3.53731996046001E-2</v>
      </c>
      <c r="AD1691" s="17">
        <v>1.79948246068387E-2</v>
      </c>
      <c r="AE1691" s="17"/>
      <c r="AF1691" s="17">
        <v>2.2652660989986199E-2</v>
      </c>
      <c r="AG1691" s="17">
        <v>3.2807633570382098E-2</v>
      </c>
      <c r="AH1691" s="17"/>
      <c r="AI1691" s="17">
        <v>2.4437352136881699E-2</v>
      </c>
      <c r="AJ1691" s="17">
        <v>2.8158032931281302E-2</v>
      </c>
      <c r="AK1691" s="17"/>
      <c r="AL1691" s="17">
        <v>2.3099760560960698E-2</v>
      </c>
      <c r="AM1691" s="17">
        <v>2.7803656423802701E-2</v>
      </c>
      <c r="AN1691" s="17"/>
      <c r="AO1691" s="17">
        <v>3.3408576560407403E-2</v>
      </c>
      <c r="AP1691" s="17">
        <v>2.6353558866316601E-2</v>
      </c>
      <c r="AQ1691" s="17"/>
      <c r="AR1691" s="17">
        <v>2.9038873577008101E-2</v>
      </c>
      <c r="AS1691" s="17">
        <v>2.08984119632727E-2</v>
      </c>
      <c r="AT1691" s="17">
        <v>2.8240959511479001E-2</v>
      </c>
      <c r="AU1691" s="17">
        <v>2.9209712184737401E-2</v>
      </c>
    </row>
    <row r="1692" spans="2:47" x14ac:dyDescent="0.3">
      <c r="B1692" t="s">
        <v>604</v>
      </c>
      <c r="C1692" s="17">
        <v>3.1695168207423803E-2</v>
      </c>
      <c r="D1692" s="17">
        <v>2.6288952577005999E-2</v>
      </c>
      <c r="E1692" s="17">
        <v>3.6690466587073901E-2</v>
      </c>
      <c r="F1692" s="17"/>
      <c r="G1692" s="17">
        <v>6.6849197775012706E-2</v>
      </c>
      <c r="H1692" s="17">
        <v>4.6551598149468999E-2</v>
      </c>
      <c r="I1692" s="17">
        <v>3.7956600346755201E-2</v>
      </c>
      <c r="J1692" s="17">
        <v>2.3536118339980198E-2</v>
      </c>
      <c r="K1692" s="17">
        <v>1.44265420258294E-2</v>
      </c>
      <c r="L1692" s="17">
        <v>9.4576743569701298E-3</v>
      </c>
      <c r="M1692" s="17"/>
      <c r="N1692" s="17">
        <v>2.13253609370419E-2</v>
      </c>
      <c r="O1692" s="17">
        <v>2.73730358467832E-2</v>
      </c>
      <c r="P1692" s="17">
        <v>4.9116997518104097E-2</v>
      </c>
      <c r="Q1692" s="17">
        <v>3.2528075455540602E-2</v>
      </c>
      <c r="R1692" s="17"/>
      <c r="S1692" s="17">
        <v>3.4445480520332999E-2</v>
      </c>
      <c r="T1692" s="17">
        <v>3.9976276378924001E-2</v>
      </c>
      <c r="U1692" s="17">
        <v>2.7396119046003E-2</v>
      </c>
      <c r="V1692" s="17">
        <v>2.70439433421528E-2</v>
      </c>
      <c r="W1692" s="17">
        <v>1.1251794772641099E-2</v>
      </c>
      <c r="X1692" s="17">
        <v>4.1073672227855601E-2</v>
      </c>
      <c r="Y1692" s="17">
        <v>2.57750514453471E-2</v>
      </c>
      <c r="Z1692" s="17">
        <v>3.5235597131365801E-2</v>
      </c>
      <c r="AA1692" s="17">
        <v>3.2621501159478601E-2</v>
      </c>
      <c r="AB1692" s="17">
        <v>2.9446664329893402E-2</v>
      </c>
      <c r="AC1692" s="17">
        <v>1.8994460935167101E-2</v>
      </c>
      <c r="AD1692" s="17">
        <v>6.34995351906463E-2</v>
      </c>
      <c r="AE1692" s="17"/>
      <c r="AF1692" s="17">
        <v>2.52968434273706E-2</v>
      </c>
      <c r="AG1692" s="17">
        <v>4.0455498300554199E-2</v>
      </c>
      <c r="AH1692" s="17"/>
      <c r="AI1692" s="17">
        <v>1.8754759845603101E-2</v>
      </c>
      <c r="AJ1692" s="17">
        <v>3.8154571156607302E-2</v>
      </c>
      <c r="AK1692" s="17"/>
      <c r="AL1692" s="17">
        <v>2.1831487227686502E-2</v>
      </c>
      <c r="AM1692" s="17">
        <v>3.3979313186332398E-2</v>
      </c>
      <c r="AN1692" s="17"/>
      <c r="AO1692" s="17">
        <v>2.9283863213165701E-2</v>
      </c>
      <c r="AP1692" s="17">
        <v>3.1905342375723601E-2</v>
      </c>
      <c r="AQ1692" s="17"/>
      <c r="AR1692" s="17">
        <v>3.1111712945641901E-2</v>
      </c>
      <c r="AS1692" s="17">
        <v>2.0102414218623001E-2</v>
      </c>
      <c r="AT1692" s="17">
        <v>3.4677734007778002E-2</v>
      </c>
      <c r="AU1692" s="17">
        <v>4.6916333624858898E-2</v>
      </c>
    </row>
    <row r="1693" spans="2:47" x14ac:dyDescent="0.3">
      <c r="B1693" t="s">
        <v>605</v>
      </c>
      <c r="C1693" s="17">
        <v>5.0339626907933699E-2</v>
      </c>
      <c r="D1693" s="17">
        <v>6.0663515462627E-2</v>
      </c>
      <c r="E1693" s="17">
        <v>4.0471271412366797E-2</v>
      </c>
      <c r="F1693" s="17"/>
      <c r="G1693" s="17">
        <v>8.2249682550018202E-2</v>
      </c>
      <c r="H1693" s="17">
        <v>8.7161465358638501E-2</v>
      </c>
      <c r="I1693" s="17">
        <v>7.9888619416406195E-2</v>
      </c>
      <c r="J1693" s="17">
        <v>3.1582098181773897E-2</v>
      </c>
      <c r="K1693" s="17">
        <v>2.0797176614256299E-2</v>
      </c>
      <c r="L1693" s="17">
        <v>1.0288466358278899E-2</v>
      </c>
      <c r="M1693" s="17"/>
      <c r="N1693" s="17">
        <v>4.5417827285220203E-2</v>
      </c>
      <c r="O1693" s="17">
        <v>4.91672029096187E-2</v>
      </c>
      <c r="P1693" s="17">
        <v>5.0414516853346199E-2</v>
      </c>
      <c r="Q1693" s="17">
        <v>5.7537565216186602E-2</v>
      </c>
      <c r="R1693" s="17"/>
      <c r="S1693" s="17">
        <v>8.7789214309882901E-2</v>
      </c>
      <c r="T1693" s="17">
        <v>3.6899020534475503E-2</v>
      </c>
      <c r="U1693" s="17">
        <v>4.33683801416338E-2</v>
      </c>
      <c r="V1693" s="17">
        <v>7.2198997048515498E-2</v>
      </c>
      <c r="W1693" s="17">
        <v>4.48418567843136E-2</v>
      </c>
      <c r="X1693" s="17">
        <v>6.3376176879866006E-2</v>
      </c>
      <c r="Y1693" s="17">
        <v>1.8957612877871101E-2</v>
      </c>
      <c r="Z1693" s="17">
        <v>3.0940435696027599E-2</v>
      </c>
      <c r="AA1693" s="17">
        <v>5.8236797161019101E-2</v>
      </c>
      <c r="AB1693" s="17">
        <v>2.9728506809790001E-2</v>
      </c>
      <c r="AC1693" s="17">
        <v>3.4057173362834897E-2</v>
      </c>
      <c r="AD1693" s="17">
        <v>3.03391983306277E-2</v>
      </c>
      <c r="AE1693" s="17"/>
      <c r="AF1693" s="17">
        <v>4.1672039801434801E-2</v>
      </c>
      <c r="AG1693" s="17">
        <v>6.2266954829907802E-2</v>
      </c>
      <c r="AH1693" s="17"/>
      <c r="AI1693" s="17">
        <v>5.5931376612054301E-2</v>
      </c>
      <c r="AJ1693" s="17">
        <v>4.7548419434415498E-2</v>
      </c>
      <c r="AK1693" s="17"/>
      <c r="AL1693" s="17">
        <v>5.4901893457169303E-2</v>
      </c>
      <c r="AM1693" s="17">
        <v>4.9283137119558999E-2</v>
      </c>
      <c r="AN1693" s="17"/>
      <c r="AO1693" s="17">
        <v>6.17031794347161E-2</v>
      </c>
      <c r="AP1693" s="17">
        <v>4.9349156931330199E-2</v>
      </c>
      <c r="AQ1693" s="17"/>
      <c r="AR1693" s="17">
        <v>7.7364925501159407E-2</v>
      </c>
      <c r="AS1693" s="17">
        <v>2.6983441331707402E-2</v>
      </c>
      <c r="AT1693" s="17">
        <v>4.1988118013357598E-2</v>
      </c>
      <c r="AU1693" s="17">
        <v>4.0062649164620899E-2</v>
      </c>
    </row>
    <row r="1694" spans="2:47" x14ac:dyDescent="0.3">
      <c r="B1694" t="s">
        <v>490</v>
      </c>
      <c r="C1694" s="17">
        <v>1.14539099251878E-2</v>
      </c>
      <c r="D1694" s="17">
        <v>1.13707911946009E-2</v>
      </c>
      <c r="E1694" s="17">
        <v>1.1117657012677499E-2</v>
      </c>
      <c r="F1694" s="17"/>
      <c r="G1694" s="17">
        <v>7.2797845174359501E-3</v>
      </c>
      <c r="H1694" s="17">
        <v>4.89983710290389E-3</v>
      </c>
      <c r="I1694" s="17">
        <v>4.6717530342943901E-3</v>
      </c>
      <c r="J1694" s="17">
        <v>1.43167637134903E-2</v>
      </c>
      <c r="K1694" s="17">
        <v>1.64568524808862E-2</v>
      </c>
      <c r="L1694" s="17">
        <v>1.9380989764798601E-2</v>
      </c>
      <c r="M1694" s="17"/>
      <c r="N1694" s="17">
        <v>1.23161846221272E-2</v>
      </c>
      <c r="O1694" s="17">
        <v>9.3728512996454297E-3</v>
      </c>
      <c r="P1694" s="17">
        <v>1.21715480851713E-2</v>
      </c>
      <c r="Q1694" s="17">
        <v>1.13490541701355E-2</v>
      </c>
      <c r="R1694" s="17"/>
      <c r="S1694" s="17">
        <v>1.27415084519996E-2</v>
      </c>
      <c r="T1694" s="17">
        <v>1.8082310973929299E-2</v>
      </c>
      <c r="U1694" s="17">
        <v>1.3277298497413499E-2</v>
      </c>
      <c r="V1694" s="17">
        <v>7.4083619266544698E-3</v>
      </c>
      <c r="W1694" s="17">
        <v>1.31732097117236E-2</v>
      </c>
      <c r="X1694" s="17">
        <v>2.27686680701745E-2</v>
      </c>
      <c r="Y1694" s="17">
        <v>1.18612060239145E-2</v>
      </c>
      <c r="Z1694" s="17">
        <v>0</v>
      </c>
      <c r="AA1694" s="17">
        <v>5.5390227522128096E-3</v>
      </c>
      <c r="AB1694" s="17">
        <v>5.5594696337899902E-3</v>
      </c>
      <c r="AC1694" s="17">
        <v>8.4694371533472704E-3</v>
      </c>
      <c r="AD1694" s="17">
        <v>4.5185609966775101E-3</v>
      </c>
      <c r="AE1694" s="17"/>
      <c r="AF1694" s="17">
        <v>1.28004930733194E-2</v>
      </c>
      <c r="AG1694" s="17">
        <v>9.7571477952161003E-3</v>
      </c>
      <c r="AH1694" s="17"/>
      <c r="AI1694" s="17">
        <v>1.0276489746731E-2</v>
      </c>
      <c r="AJ1694" s="17">
        <v>1.20416372333608E-2</v>
      </c>
      <c r="AK1694" s="17"/>
      <c r="AL1694" s="17">
        <v>1.4237974547151601E-2</v>
      </c>
      <c r="AM1694" s="17">
        <v>1.08092005879456E-2</v>
      </c>
      <c r="AN1694" s="17"/>
      <c r="AO1694" s="17">
        <v>1.16443770578293E-2</v>
      </c>
      <c r="AP1694" s="17">
        <v>1.14373084287838E-2</v>
      </c>
      <c r="AQ1694" s="17"/>
      <c r="AR1694" s="17">
        <v>8.4386806017149596E-3</v>
      </c>
      <c r="AS1694" s="17">
        <v>1.3807432266053099E-2</v>
      </c>
      <c r="AT1694" s="17">
        <v>6.53340280190745E-3</v>
      </c>
      <c r="AU1694" s="17">
        <v>2.5230288369843101E-2</v>
      </c>
    </row>
    <row r="1695" spans="2:47" x14ac:dyDescent="0.3">
      <c r="B1695" t="s">
        <v>79</v>
      </c>
      <c r="C1695" s="17">
        <v>5.0810037685940203E-2</v>
      </c>
      <c r="D1695" s="17">
        <v>3.6514312055228801E-2</v>
      </c>
      <c r="E1695" s="17">
        <v>6.4933677116887301E-2</v>
      </c>
      <c r="F1695" s="17"/>
      <c r="G1695" s="17">
        <v>3.6813401749140599E-2</v>
      </c>
      <c r="H1695" s="17">
        <v>5.2471186191236897E-2</v>
      </c>
      <c r="I1695" s="17">
        <v>5.8902948447888702E-2</v>
      </c>
      <c r="J1695" s="17">
        <v>6.33201274682339E-2</v>
      </c>
      <c r="K1695" s="17">
        <v>4.1392419945738099E-2</v>
      </c>
      <c r="L1695" s="17">
        <v>4.8307791314252398E-2</v>
      </c>
      <c r="M1695" s="17"/>
      <c r="N1695" s="17">
        <v>2.8912941081414699E-2</v>
      </c>
      <c r="O1695" s="17">
        <v>5.2512134925391599E-2</v>
      </c>
      <c r="P1695" s="17">
        <v>5.6324659300039E-2</v>
      </c>
      <c r="Q1695" s="17">
        <v>6.7317884691209307E-2</v>
      </c>
      <c r="R1695" s="17"/>
      <c r="S1695" s="17">
        <v>3.9020571586199003E-2</v>
      </c>
      <c r="T1695" s="17">
        <v>4.5810619572592297E-2</v>
      </c>
      <c r="U1695" s="17">
        <v>6.1021161195936299E-2</v>
      </c>
      <c r="V1695" s="17">
        <v>5.3794097748189398E-2</v>
      </c>
      <c r="W1695" s="17">
        <v>4.9773614558856601E-2</v>
      </c>
      <c r="X1695" s="17">
        <v>4.8616850714096299E-2</v>
      </c>
      <c r="Y1695" s="17">
        <v>5.9227009235594603E-2</v>
      </c>
      <c r="Z1695" s="17">
        <v>5.4367328459678899E-2</v>
      </c>
      <c r="AA1695" s="17">
        <v>5.0762948779800698E-2</v>
      </c>
      <c r="AB1695" s="17">
        <v>6.2371412648164003E-2</v>
      </c>
      <c r="AC1695" s="17">
        <v>6.1597429107624599E-2</v>
      </c>
      <c r="AD1695" s="17">
        <v>2.0663080511596099E-2</v>
      </c>
      <c r="AE1695" s="17"/>
      <c r="AF1695" s="17">
        <v>4.99756451890776E-2</v>
      </c>
      <c r="AG1695" s="17">
        <v>5.0200764879623001E-2</v>
      </c>
      <c r="AH1695" s="17"/>
      <c r="AI1695" s="17">
        <v>2.8233517619172501E-2</v>
      </c>
      <c r="AJ1695" s="17">
        <v>6.20794533198267E-2</v>
      </c>
      <c r="AK1695" s="17"/>
      <c r="AL1695" s="17">
        <v>4.0860163812233098E-2</v>
      </c>
      <c r="AM1695" s="17">
        <v>5.3114142461438099E-2</v>
      </c>
      <c r="AN1695" s="17"/>
      <c r="AO1695" s="17">
        <v>4.1751358476273003E-2</v>
      </c>
      <c r="AP1695" s="17">
        <v>5.1599610292192601E-2</v>
      </c>
      <c r="AQ1695" s="17"/>
      <c r="AR1695" s="17">
        <v>2.7639636864510202E-2</v>
      </c>
      <c r="AS1695" s="17">
        <v>3.1777241795623502E-2</v>
      </c>
      <c r="AT1695" s="17">
        <v>6.9557888226046694E-2</v>
      </c>
      <c r="AU1695" s="17">
        <v>0.10275635725710899</v>
      </c>
    </row>
    <row r="1696" spans="2:47" x14ac:dyDescent="0.3">
      <c r="C1696" s="17"/>
      <c r="D1696" s="17"/>
      <c r="E1696" s="17"/>
      <c r="F1696" s="17"/>
      <c r="G1696" s="17"/>
      <c r="H1696" s="17"/>
      <c r="I1696" s="17"/>
      <c r="J1696" s="17"/>
      <c r="K1696" s="17"/>
      <c r="L1696" s="17"/>
      <c r="M1696" s="17"/>
      <c r="N1696" s="17"/>
      <c r="O1696" s="17"/>
      <c r="P1696" s="17"/>
      <c r="Q1696" s="17"/>
      <c r="R1696" s="17"/>
      <c r="S1696" s="17"/>
      <c r="T1696" s="17"/>
      <c r="U1696" s="17"/>
      <c r="V1696" s="17"/>
      <c r="W1696" s="17"/>
      <c r="X1696" s="17"/>
      <c r="Y1696" s="17"/>
      <c r="Z1696" s="17"/>
      <c r="AA1696" s="17"/>
      <c r="AB1696" s="17"/>
      <c r="AC1696" s="17"/>
      <c r="AD1696" s="17"/>
      <c r="AE1696" s="17"/>
      <c r="AF1696" s="17"/>
      <c r="AG1696" s="17"/>
      <c r="AH1696" s="17"/>
      <c r="AI1696" s="17"/>
      <c r="AJ1696" s="17"/>
      <c r="AK1696" s="17"/>
      <c r="AL1696" s="17"/>
      <c r="AM1696" s="17"/>
      <c r="AN1696" s="17"/>
      <c r="AO1696" s="17"/>
      <c r="AP1696" s="17"/>
      <c r="AQ1696" s="17"/>
      <c r="AR1696" s="17"/>
      <c r="AS1696" s="17"/>
      <c r="AT1696" s="17"/>
      <c r="AU1696" s="17"/>
    </row>
    <row r="1697" spans="2:47" x14ac:dyDescent="0.3">
      <c r="B1697" s="6" t="s">
        <v>619</v>
      </c>
      <c r="C1697" s="17"/>
      <c r="D1697" s="17"/>
      <c r="E1697" s="17"/>
      <c r="F1697" s="17"/>
      <c r="G1697" s="17"/>
      <c r="H1697" s="17"/>
      <c r="I1697" s="17"/>
      <c r="J1697" s="17"/>
      <c r="K1697" s="17"/>
      <c r="L1697" s="17"/>
      <c r="M1697" s="17"/>
      <c r="N1697" s="17"/>
      <c r="O1697" s="17"/>
      <c r="P1697" s="17"/>
      <c r="Q1697" s="17"/>
      <c r="R1697" s="17"/>
      <c r="S1697" s="17"/>
      <c r="T1697" s="17"/>
      <c r="U1697" s="17"/>
      <c r="V1697" s="17"/>
      <c r="W1697" s="17"/>
      <c r="X1697" s="17"/>
      <c r="Y1697" s="17"/>
      <c r="Z1697" s="17"/>
      <c r="AA1697" s="17"/>
      <c r="AB1697" s="17"/>
      <c r="AC1697" s="17"/>
      <c r="AD1697" s="17"/>
      <c r="AE1697" s="17"/>
      <c r="AF1697" s="17"/>
      <c r="AG1697" s="17"/>
      <c r="AH1697" s="17"/>
      <c r="AI1697" s="17"/>
      <c r="AJ1697" s="17"/>
      <c r="AK1697" s="17"/>
      <c r="AL1697" s="17"/>
      <c r="AM1697" s="17"/>
      <c r="AN1697" s="17"/>
      <c r="AO1697" s="17"/>
      <c r="AP1697" s="17"/>
      <c r="AQ1697" s="17"/>
      <c r="AR1697" s="17"/>
      <c r="AS1697" s="17"/>
      <c r="AT1697" s="17"/>
      <c r="AU1697" s="17"/>
    </row>
    <row r="1698" spans="2:47" x14ac:dyDescent="0.3">
      <c r="B1698" s="24" t="s">
        <v>71</v>
      </c>
      <c r="C1698" s="17"/>
      <c r="D1698" s="17"/>
      <c r="E1698" s="17"/>
      <c r="F1698" s="17"/>
      <c r="G1698" s="17"/>
      <c r="H1698" s="17"/>
      <c r="I1698" s="17"/>
      <c r="J1698" s="17"/>
      <c r="K1698" s="17"/>
      <c r="L1698" s="17"/>
      <c r="M1698" s="17"/>
      <c r="N1698" s="17"/>
      <c r="O1698" s="17"/>
      <c r="P1698" s="17"/>
      <c r="Q1698" s="17"/>
      <c r="R1698" s="17"/>
      <c r="S1698" s="17"/>
      <c r="T1698" s="17"/>
      <c r="U1698" s="17"/>
      <c r="V1698" s="17"/>
      <c r="W1698" s="17"/>
      <c r="X1698" s="17"/>
      <c r="Y1698" s="17"/>
      <c r="Z1698" s="17"/>
      <c r="AA1698" s="17"/>
      <c r="AB1698" s="17"/>
      <c r="AC1698" s="17"/>
      <c r="AD1698" s="17"/>
      <c r="AE1698" s="17"/>
      <c r="AF1698" s="17"/>
      <c r="AG1698" s="17"/>
      <c r="AH1698" s="17"/>
      <c r="AI1698" s="17"/>
      <c r="AJ1698" s="17"/>
      <c r="AK1698" s="17"/>
      <c r="AL1698" s="17"/>
      <c r="AM1698" s="17"/>
      <c r="AN1698" s="17"/>
      <c r="AO1698" s="17"/>
      <c r="AP1698" s="17"/>
      <c r="AQ1698" s="17"/>
      <c r="AR1698" s="17"/>
      <c r="AS1698" s="17"/>
      <c r="AT1698" s="17"/>
      <c r="AU1698" s="17"/>
    </row>
    <row r="1699" spans="2:47" x14ac:dyDescent="0.3">
      <c r="B1699" t="s">
        <v>607</v>
      </c>
      <c r="C1699" s="17">
        <v>0.16884521125704899</v>
      </c>
      <c r="D1699" s="17">
        <v>0.15496616972760299</v>
      </c>
      <c r="E1699" s="17">
        <v>0.18301207601633701</v>
      </c>
      <c r="F1699" s="17"/>
      <c r="G1699" s="17">
        <v>0.114135798701967</v>
      </c>
      <c r="H1699" s="17">
        <v>0.11852877764653399</v>
      </c>
      <c r="I1699" s="17">
        <v>0.14999720781086501</v>
      </c>
      <c r="J1699" s="17">
        <v>0.18727889551983701</v>
      </c>
      <c r="K1699" s="17">
        <v>0.196971551647009</v>
      </c>
      <c r="L1699" s="17">
        <v>0.227441756100252</v>
      </c>
      <c r="M1699" s="17"/>
      <c r="N1699" s="17">
        <v>0.18538300977830399</v>
      </c>
      <c r="O1699" s="17">
        <v>0.17241308355611801</v>
      </c>
      <c r="P1699" s="17">
        <v>0.15828393155366</v>
      </c>
      <c r="Q1699" s="17">
        <v>0.15728816427690701</v>
      </c>
      <c r="R1699" s="17"/>
      <c r="S1699" s="17">
        <v>0.14854593612196099</v>
      </c>
      <c r="T1699" s="17">
        <v>0.195448064150649</v>
      </c>
      <c r="U1699" s="17">
        <v>0.20257169008329701</v>
      </c>
      <c r="V1699" s="17">
        <v>0.17048713505638399</v>
      </c>
      <c r="W1699" s="17">
        <v>0.11162554372449</v>
      </c>
      <c r="X1699" s="17">
        <v>0.145205963546505</v>
      </c>
      <c r="Y1699" s="17">
        <v>0.13341025600665499</v>
      </c>
      <c r="Z1699" s="17">
        <v>0.13233597968847699</v>
      </c>
      <c r="AA1699" s="17">
        <v>0.13645932017173801</v>
      </c>
      <c r="AB1699" s="17">
        <v>0.21191203642980799</v>
      </c>
      <c r="AC1699" s="17">
        <v>0.21568626828505999</v>
      </c>
      <c r="AD1699" s="17">
        <v>0.311927756678815</v>
      </c>
      <c r="AE1699" s="17"/>
      <c r="AF1699" s="17">
        <v>0.17576050514911501</v>
      </c>
      <c r="AG1699" s="17">
        <v>0.161023506803295</v>
      </c>
      <c r="AH1699" s="17"/>
      <c r="AI1699" s="17">
        <v>0.12952230601525799</v>
      </c>
      <c r="AJ1699" s="17">
        <v>0.18847384143526699</v>
      </c>
      <c r="AK1699" s="17"/>
      <c r="AL1699" s="17">
        <v>0</v>
      </c>
      <c r="AM1699" s="17">
        <v>0.207944908651745</v>
      </c>
      <c r="AN1699" s="17"/>
      <c r="AO1699" s="17">
        <v>8.0104967498627097E-2</v>
      </c>
      <c r="AP1699" s="17">
        <v>0.17657998847148501</v>
      </c>
      <c r="AQ1699" s="17"/>
      <c r="AR1699" s="17">
        <v>0.143568667718843</v>
      </c>
      <c r="AS1699" s="17">
        <v>0.19344024991849901</v>
      </c>
      <c r="AT1699" s="17">
        <v>0.161027243060055</v>
      </c>
      <c r="AU1699" s="17">
        <v>0.206287673224787</v>
      </c>
    </row>
    <row r="1700" spans="2:47" x14ac:dyDescent="0.3">
      <c r="B1700" t="s">
        <v>134</v>
      </c>
      <c r="C1700" s="17">
        <v>0.19569833332099701</v>
      </c>
      <c r="D1700" s="17">
        <v>0.193747752775355</v>
      </c>
      <c r="E1700" s="17">
        <v>0.19754750556908099</v>
      </c>
      <c r="F1700" s="17"/>
      <c r="G1700" s="17">
        <v>0.197721596010246</v>
      </c>
      <c r="H1700" s="17">
        <v>0.184190020831209</v>
      </c>
      <c r="I1700" s="17">
        <v>0.23452233198571101</v>
      </c>
      <c r="J1700" s="17">
        <v>0.21946838843097699</v>
      </c>
      <c r="K1700" s="17">
        <v>0.21103718640696401</v>
      </c>
      <c r="L1700" s="17">
        <v>0.142618697034543</v>
      </c>
      <c r="M1700" s="17"/>
      <c r="N1700" s="17">
        <v>0.19811111583232699</v>
      </c>
      <c r="O1700" s="17">
        <v>0.20191303703968599</v>
      </c>
      <c r="P1700" s="17">
        <v>0.19462135747220999</v>
      </c>
      <c r="Q1700" s="17">
        <v>0.18824770940829999</v>
      </c>
      <c r="R1700" s="17"/>
      <c r="S1700" s="17">
        <v>0.167155987609101</v>
      </c>
      <c r="T1700" s="17">
        <v>0.178903932348314</v>
      </c>
      <c r="U1700" s="17">
        <v>0.17132005467040401</v>
      </c>
      <c r="V1700" s="17">
        <v>0.22664159258338301</v>
      </c>
      <c r="W1700" s="17">
        <v>0.24659981069801701</v>
      </c>
      <c r="X1700" s="17">
        <v>0.21510562854221299</v>
      </c>
      <c r="Y1700" s="17">
        <v>0.21633273461323499</v>
      </c>
      <c r="Z1700" s="17">
        <v>0.27580500026820198</v>
      </c>
      <c r="AA1700" s="17">
        <v>0.22884281373947499</v>
      </c>
      <c r="AB1700" s="17">
        <v>0.16762147380900599</v>
      </c>
      <c r="AC1700" s="17">
        <v>9.7628910974027594E-2</v>
      </c>
      <c r="AD1700" s="17">
        <v>0.161714963960435</v>
      </c>
      <c r="AE1700" s="17"/>
      <c r="AF1700" s="17">
        <v>0.191554557702145</v>
      </c>
      <c r="AG1700" s="17">
        <v>0.20233453924394099</v>
      </c>
      <c r="AH1700" s="17"/>
      <c r="AI1700" s="17">
        <v>6.0597710851232202E-2</v>
      </c>
      <c r="AJ1700" s="17">
        <v>0.26313587739359601</v>
      </c>
      <c r="AK1700" s="17"/>
      <c r="AL1700" s="17">
        <v>0</v>
      </c>
      <c r="AM1700" s="17">
        <v>0.24101644188048801</v>
      </c>
      <c r="AN1700" s="17"/>
      <c r="AO1700" s="17">
        <v>7.2593144589308697E-2</v>
      </c>
      <c r="AP1700" s="17">
        <v>0.206428427903256</v>
      </c>
      <c r="AQ1700" s="17"/>
      <c r="AR1700" s="17">
        <v>0.191212653101685</v>
      </c>
      <c r="AS1700" s="17">
        <v>0.171637842300499</v>
      </c>
      <c r="AT1700" s="17">
        <v>0.22510721051584201</v>
      </c>
      <c r="AU1700" s="17">
        <v>0.18713557023445099</v>
      </c>
    </row>
    <row r="1701" spans="2:47" x14ac:dyDescent="0.3">
      <c r="B1701" t="s">
        <v>608</v>
      </c>
      <c r="C1701" s="17">
        <v>0.188029116212589</v>
      </c>
      <c r="D1701" s="17">
        <v>0.203939555759901</v>
      </c>
      <c r="E1701" s="17">
        <v>0.17324109554887099</v>
      </c>
      <c r="F1701" s="17"/>
      <c r="G1701" s="17">
        <v>0.160193603889172</v>
      </c>
      <c r="H1701" s="17">
        <v>0.201907394920707</v>
      </c>
      <c r="I1701" s="17">
        <v>0.19488133770566199</v>
      </c>
      <c r="J1701" s="17">
        <v>0.197511918603372</v>
      </c>
      <c r="K1701" s="17">
        <v>0.17574878781304201</v>
      </c>
      <c r="L1701" s="17">
        <v>0.190142062695179</v>
      </c>
      <c r="M1701" s="17"/>
      <c r="N1701" s="17">
        <v>0.21350820779503099</v>
      </c>
      <c r="O1701" s="17">
        <v>0.185882645283859</v>
      </c>
      <c r="P1701" s="17">
        <v>0.170300538595376</v>
      </c>
      <c r="Q1701" s="17">
        <v>0.17997161983657201</v>
      </c>
      <c r="R1701" s="17"/>
      <c r="S1701" s="17">
        <v>0.17409069602607</v>
      </c>
      <c r="T1701" s="17">
        <v>0.168503344290371</v>
      </c>
      <c r="U1701" s="17">
        <v>0.19265306806361299</v>
      </c>
      <c r="V1701" s="17">
        <v>0.20127122851669299</v>
      </c>
      <c r="W1701" s="17">
        <v>0.18029375827704699</v>
      </c>
      <c r="X1701" s="17">
        <v>0.19429777762526401</v>
      </c>
      <c r="Y1701" s="17">
        <v>0.175937384043057</v>
      </c>
      <c r="Z1701" s="17">
        <v>0.14999423246129001</v>
      </c>
      <c r="AA1701" s="17">
        <v>0.196040288185171</v>
      </c>
      <c r="AB1701" s="17">
        <v>0.23429183307993701</v>
      </c>
      <c r="AC1701" s="17">
        <v>0.189965433409613</v>
      </c>
      <c r="AD1701" s="17">
        <v>0.19653700853506101</v>
      </c>
      <c r="AE1701" s="17"/>
      <c r="AF1701" s="17">
        <v>0.218108719665494</v>
      </c>
      <c r="AG1701" s="17">
        <v>0.148606497986078</v>
      </c>
      <c r="AH1701" s="17"/>
      <c r="AI1701" s="17">
        <v>0.46101629277967399</v>
      </c>
      <c r="AJ1701" s="17">
        <v>5.1763387643372398E-2</v>
      </c>
      <c r="AK1701" s="17"/>
      <c r="AL1701" s="17">
        <v>1</v>
      </c>
      <c r="AM1701" s="17">
        <v>0</v>
      </c>
      <c r="AN1701" s="17"/>
      <c r="AO1701" s="17">
        <v>0.607557363935465</v>
      </c>
      <c r="AP1701" s="17">
        <v>0.151462194668711</v>
      </c>
      <c r="AQ1701" s="17"/>
      <c r="AR1701" s="17">
        <v>0.216896080044547</v>
      </c>
      <c r="AS1701" s="17">
        <v>0.175167929646494</v>
      </c>
      <c r="AT1701" s="17">
        <v>0.17829931926022499</v>
      </c>
      <c r="AU1701" s="17">
        <v>0.157917128117325</v>
      </c>
    </row>
    <row r="1702" spans="2:47" x14ac:dyDescent="0.3">
      <c r="B1702" t="s">
        <v>144</v>
      </c>
      <c r="C1702" s="17">
        <v>7.7260143574322204E-2</v>
      </c>
      <c r="D1702" s="17">
        <v>8.0016960795782605E-2</v>
      </c>
      <c r="E1702" s="17">
        <v>7.3576540083971104E-2</v>
      </c>
      <c r="F1702" s="17"/>
      <c r="G1702" s="17">
        <v>5.7720299584738302E-2</v>
      </c>
      <c r="H1702" s="17">
        <v>6.8806152872972898E-2</v>
      </c>
      <c r="I1702" s="17">
        <v>6.6881094581685493E-2</v>
      </c>
      <c r="J1702" s="17">
        <v>7.6547380906472506E-2</v>
      </c>
      <c r="K1702" s="17">
        <v>7.9661258785355293E-2</v>
      </c>
      <c r="L1702" s="17">
        <v>0.104455412572621</v>
      </c>
      <c r="M1702" s="17"/>
      <c r="N1702" s="17">
        <v>7.4316899571297002E-2</v>
      </c>
      <c r="O1702" s="17">
        <v>7.8792193198640004E-2</v>
      </c>
      <c r="P1702" s="17">
        <v>7.6857253329154995E-2</v>
      </c>
      <c r="Q1702" s="17">
        <v>7.8463157730509103E-2</v>
      </c>
      <c r="R1702" s="17"/>
      <c r="S1702" s="17">
        <v>7.6393796091699398E-2</v>
      </c>
      <c r="T1702" s="17">
        <v>7.9251887681638405E-2</v>
      </c>
      <c r="U1702" s="17">
        <v>7.2622019891629599E-2</v>
      </c>
      <c r="V1702" s="17">
        <v>0.10578039247505799</v>
      </c>
      <c r="W1702" s="17">
        <v>7.5601196401441806E-2</v>
      </c>
      <c r="X1702" s="17">
        <v>8.2781357100203595E-2</v>
      </c>
      <c r="Y1702" s="17">
        <v>5.6643183610594998E-2</v>
      </c>
      <c r="Z1702" s="17">
        <v>5.5745288229101901E-2</v>
      </c>
      <c r="AA1702" s="17">
        <v>8.1696172654365906E-2</v>
      </c>
      <c r="AB1702" s="17">
        <v>8.3061382364271394E-2</v>
      </c>
      <c r="AC1702" s="17">
        <v>7.65559438154923E-2</v>
      </c>
      <c r="AD1702" s="17">
        <v>3.8117724474283202E-2</v>
      </c>
      <c r="AE1702" s="17"/>
      <c r="AF1702" s="17">
        <v>8.1612869948966896E-2</v>
      </c>
      <c r="AG1702" s="17">
        <v>7.1602346638839701E-2</v>
      </c>
      <c r="AH1702" s="17"/>
      <c r="AI1702" s="17">
        <v>4.8341334153010798E-2</v>
      </c>
      <c r="AJ1702" s="17">
        <v>9.1695410038865999E-2</v>
      </c>
      <c r="AK1702" s="17"/>
      <c r="AL1702" s="17">
        <v>0</v>
      </c>
      <c r="AM1702" s="17">
        <v>9.5151371948147906E-2</v>
      </c>
      <c r="AN1702" s="17"/>
      <c r="AO1702" s="17">
        <v>2.90270676660416E-2</v>
      </c>
      <c r="AP1702" s="17">
        <v>8.1464234984450795E-2</v>
      </c>
      <c r="AQ1702" s="17"/>
      <c r="AR1702" s="17">
        <v>7.1801913263244505E-2</v>
      </c>
      <c r="AS1702" s="17">
        <v>8.3275647577707002E-2</v>
      </c>
      <c r="AT1702" s="17">
        <v>7.5860226102284406E-2</v>
      </c>
      <c r="AU1702" s="17">
        <v>8.3531239573660807E-2</v>
      </c>
    </row>
    <row r="1703" spans="2:47" x14ac:dyDescent="0.3">
      <c r="B1703" t="s">
        <v>609</v>
      </c>
      <c r="C1703" s="17">
        <v>8.3681807014921894E-2</v>
      </c>
      <c r="D1703" s="17">
        <v>8.0925864854358001E-2</v>
      </c>
      <c r="E1703" s="17">
        <v>8.6685795978931598E-2</v>
      </c>
      <c r="F1703" s="17"/>
      <c r="G1703" s="17">
        <v>0.102188055723826</v>
      </c>
      <c r="H1703" s="17">
        <v>8.3082372804448495E-2</v>
      </c>
      <c r="I1703" s="17">
        <v>6.9541861696066298E-2</v>
      </c>
      <c r="J1703" s="17">
        <v>7.6381397436099494E-2</v>
      </c>
      <c r="K1703" s="17">
        <v>8.5362491336074806E-2</v>
      </c>
      <c r="L1703" s="17">
        <v>8.8211061656650602E-2</v>
      </c>
      <c r="M1703" s="17"/>
      <c r="N1703" s="17">
        <v>7.9092141066744601E-2</v>
      </c>
      <c r="O1703" s="17">
        <v>8.8644850742504194E-2</v>
      </c>
      <c r="P1703" s="17">
        <v>8.7374028292018402E-2</v>
      </c>
      <c r="Q1703" s="17">
        <v>8.0599401209616298E-2</v>
      </c>
      <c r="R1703" s="17"/>
      <c r="S1703" s="17">
        <v>8.1393412353979497E-2</v>
      </c>
      <c r="T1703" s="17">
        <v>9.5561000524540404E-2</v>
      </c>
      <c r="U1703" s="17">
        <v>8.7154797614964002E-2</v>
      </c>
      <c r="V1703" s="17">
        <v>7.3916507787406702E-2</v>
      </c>
      <c r="W1703" s="17">
        <v>9.5041079001450798E-2</v>
      </c>
      <c r="X1703" s="17">
        <v>9.9010735251582604E-2</v>
      </c>
      <c r="Y1703" s="17">
        <v>8.0167421960597104E-2</v>
      </c>
      <c r="Z1703" s="17">
        <v>8.1712169283175401E-2</v>
      </c>
      <c r="AA1703" s="17">
        <v>9.5485968434312396E-2</v>
      </c>
      <c r="AB1703" s="17">
        <v>3.8411905566267002E-2</v>
      </c>
      <c r="AC1703" s="17">
        <v>9.4374620812149701E-2</v>
      </c>
      <c r="AD1703" s="17">
        <v>7.7066574749583894E-2</v>
      </c>
      <c r="AE1703" s="17"/>
      <c r="AF1703" s="17">
        <v>7.67636062637269E-2</v>
      </c>
      <c r="AG1703" s="17">
        <v>9.1519503576691794E-2</v>
      </c>
      <c r="AH1703" s="17"/>
      <c r="AI1703" s="17">
        <v>6.0409348074683601E-2</v>
      </c>
      <c r="AJ1703" s="17">
        <v>9.52986111922033E-2</v>
      </c>
      <c r="AK1703" s="17"/>
      <c r="AL1703" s="17">
        <v>0</v>
      </c>
      <c r="AM1703" s="17">
        <v>0.103060108047952</v>
      </c>
      <c r="AN1703" s="17"/>
      <c r="AO1703" s="17">
        <v>4.1571325150210198E-2</v>
      </c>
      <c r="AP1703" s="17">
        <v>8.7352240876955894E-2</v>
      </c>
      <c r="AQ1703" s="17"/>
      <c r="AR1703" s="17">
        <v>8.7977893178397701E-2</v>
      </c>
      <c r="AS1703" s="17">
        <v>8.8709585485840403E-2</v>
      </c>
      <c r="AT1703" s="17">
        <v>8.5484763354608403E-2</v>
      </c>
      <c r="AU1703" s="17">
        <v>6.0467777352273801E-2</v>
      </c>
    </row>
    <row r="1704" spans="2:47" x14ac:dyDescent="0.3">
      <c r="B1704" t="s">
        <v>610</v>
      </c>
      <c r="C1704" s="17">
        <v>4.5635099291208001E-2</v>
      </c>
      <c r="D1704" s="17">
        <v>4.5990860009584501E-2</v>
      </c>
      <c r="E1704" s="17">
        <v>4.4835226986374897E-2</v>
      </c>
      <c r="F1704" s="17"/>
      <c r="G1704" s="17">
        <v>2.88864924743008E-2</v>
      </c>
      <c r="H1704" s="17">
        <v>3.0662559216327601E-2</v>
      </c>
      <c r="I1704" s="17">
        <v>5.0261916875119703E-2</v>
      </c>
      <c r="J1704" s="17">
        <v>3.0505198888337699E-2</v>
      </c>
      <c r="K1704" s="17">
        <v>6.1131395040740298E-2</v>
      </c>
      <c r="L1704" s="17">
        <v>6.6994452332274898E-2</v>
      </c>
      <c r="M1704" s="17"/>
      <c r="N1704" s="17">
        <v>4.5489623224351197E-2</v>
      </c>
      <c r="O1704" s="17">
        <v>3.7635818124029399E-2</v>
      </c>
      <c r="P1704" s="17">
        <v>4.6195617537300601E-2</v>
      </c>
      <c r="Q1704" s="17">
        <v>5.3502385267422903E-2</v>
      </c>
      <c r="R1704" s="17"/>
      <c r="S1704" s="17">
        <v>2.77551267433063E-2</v>
      </c>
      <c r="T1704" s="17">
        <v>4.8486995923494203E-2</v>
      </c>
      <c r="U1704" s="17">
        <v>4.49114552986076E-2</v>
      </c>
      <c r="V1704" s="17">
        <v>5.0456077224407099E-2</v>
      </c>
      <c r="W1704" s="17">
        <v>3.3717093443564099E-2</v>
      </c>
      <c r="X1704" s="17">
        <v>4.6308041808409098E-2</v>
      </c>
      <c r="Y1704" s="17">
        <v>6.4309154977406205E-2</v>
      </c>
      <c r="Z1704" s="17">
        <v>4.83587149044385E-2</v>
      </c>
      <c r="AA1704" s="17">
        <v>5.14618429894328E-2</v>
      </c>
      <c r="AB1704" s="17">
        <v>5.2898865513241598E-2</v>
      </c>
      <c r="AC1704" s="17">
        <v>5.5144189305512598E-2</v>
      </c>
      <c r="AD1704" s="17">
        <v>1.75473051194306E-2</v>
      </c>
      <c r="AE1704" s="17"/>
      <c r="AF1704" s="17">
        <v>4.53475841300197E-2</v>
      </c>
      <c r="AG1704" s="17">
        <v>4.5953236370650602E-2</v>
      </c>
      <c r="AH1704" s="17"/>
      <c r="AI1704" s="17">
        <v>2.6210984931793802E-2</v>
      </c>
      <c r="AJ1704" s="17">
        <v>5.5330943353491001E-2</v>
      </c>
      <c r="AK1704" s="17"/>
      <c r="AL1704" s="17">
        <v>0</v>
      </c>
      <c r="AM1704" s="17">
        <v>5.6202876485354603E-2</v>
      </c>
      <c r="AN1704" s="17"/>
      <c r="AO1704" s="17">
        <v>3.34859228941232E-2</v>
      </c>
      <c r="AP1704" s="17">
        <v>4.6694045816373597E-2</v>
      </c>
      <c r="AQ1704" s="17"/>
      <c r="AR1704" s="17">
        <v>2.6707357978938799E-2</v>
      </c>
      <c r="AS1704" s="17">
        <v>5.6942521538749902E-2</v>
      </c>
      <c r="AT1704" s="17">
        <v>5.12448064466191E-2</v>
      </c>
      <c r="AU1704" s="17">
        <v>6.2032058875675103E-2</v>
      </c>
    </row>
    <row r="1705" spans="2:47" x14ac:dyDescent="0.3">
      <c r="B1705" t="s">
        <v>611</v>
      </c>
      <c r="C1705" s="17">
        <v>7.3419933754234695E-2</v>
      </c>
      <c r="D1705" s="17">
        <v>7.4508341546596593E-2</v>
      </c>
      <c r="E1705" s="17">
        <v>7.2177955329989704E-2</v>
      </c>
      <c r="F1705" s="17"/>
      <c r="G1705" s="17">
        <v>8.4976981715826003E-2</v>
      </c>
      <c r="H1705" s="17">
        <v>0.10429555299332301</v>
      </c>
      <c r="I1705" s="17">
        <v>8.5679737069675702E-2</v>
      </c>
      <c r="J1705" s="17">
        <v>5.2514894661679599E-2</v>
      </c>
      <c r="K1705" s="17">
        <v>5.4586125077004097E-2</v>
      </c>
      <c r="L1705" s="17">
        <v>6.0287630590244501E-2</v>
      </c>
      <c r="M1705" s="17"/>
      <c r="N1705" s="17">
        <v>7.16933176076162E-2</v>
      </c>
      <c r="O1705" s="17">
        <v>7.2464753272709195E-2</v>
      </c>
      <c r="P1705" s="17">
        <v>8.4631304773955501E-2</v>
      </c>
      <c r="Q1705" s="17">
        <v>6.6591470525333998E-2</v>
      </c>
      <c r="R1705" s="17"/>
      <c r="S1705" s="17">
        <v>0.106990049708162</v>
      </c>
      <c r="T1705" s="17">
        <v>5.3303264003605702E-2</v>
      </c>
      <c r="U1705" s="17">
        <v>6.7425579416423395E-2</v>
      </c>
      <c r="V1705" s="17">
        <v>6.6114949130745101E-2</v>
      </c>
      <c r="W1705" s="17">
        <v>5.9766343952219698E-2</v>
      </c>
      <c r="X1705" s="17">
        <v>3.2359111414685601E-2</v>
      </c>
      <c r="Y1705" s="17">
        <v>9.0768025399202201E-2</v>
      </c>
      <c r="Z1705" s="17">
        <v>0.11556560538341</v>
      </c>
      <c r="AA1705" s="17">
        <v>7.6779007181400405E-2</v>
      </c>
      <c r="AB1705" s="17">
        <v>6.8778715700551801E-2</v>
      </c>
      <c r="AC1705" s="17">
        <v>9.3448430170373201E-2</v>
      </c>
      <c r="AD1705" s="17">
        <v>6.2720476586236099E-2</v>
      </c>
      <c r="AE1705" s="17"/>
      <c r="AF1705" s="17">
        <v>7.2689177623739096E-2</v>
      </c>
      <c r="AG1705" s="17">
        <v>7.4986289094544106E-2</v>
      </c>
      <c r="AH1705" s="17"/>
      <c r="AI1705" s="17">
        <v>7.7000936565114794E-2</v>
      </c>
      <c r="AJ1705" s="17">
        <v>7.16324213766594E-2</v>
      </c>
      <c r="AK1705" s="17"/>
      <c r="AL1705" s="17">
        <v>0</v>
      </c>
      <c r="AM1705" s="17">
        <v>9.0421879922306894E-2</v>
      </c>
      <c r="AN1705" s="17"/>
      <c r="AO1705" s="17">
        <v>2.8659320029787601E-2</v>
      </c>
      <c r="AP1705" s="17">
        <v>7.7321358412053898E-2</v>
      </c>
      <c r="AQ1705" s="17"/>
      <c r="AR1705" s="17">
        <v>9.0405896177498599E-2</v>
      </c>
      <c r="AS1705" s="17">
        <v>6.3018903825254005E-2</v>
      </c>
      <c r="AT1705" s="17">
        <v>6.6391325081585795E-2</v>
      </c>
      <c r="AU1705" s="17">
        <v>6.3297973979025701E-2</v>
      </c>
    </row>
    <row r="1706" spans="2:47" x14ac:dyDescent="0.3">
      <c r="B1706" t="s">
        <v>612</v>
      </c>
      <c r="C1706" s="17">
        <v>2.3110091459230101E-2</v>
      </c>
      <c r="D1706" s="17">
        <v>2.0350972896887601E-2</v>
      </c>
      <c r="E1706" s="17">
        <v>2.5886632037308802E-2</v>
      </c>
      <c r="F1706" s="17"/>
      <c r="G1706" s="17">
        <v>4.5440644076446997E-2</v>
      </c>
      <c r="H1706" s="17">
        <v>3.5343841454674903E-2</v>
      </c>
      <c r="I1706" s="17">
        <v>1.94551015587862E-2</v>
      </c>
      <c r="J1706" s="17">
        <v>2.2185529587617499E-2</v>
      </c>
      <c r="K1706" s="17">
        <v>1.5146995928709699E-2</v>
      </c>
      <c r="L1706" s="17">
        <v>7.4575390112401304E-3</v>
      </c>
      <c r="M1706" s="17"/>
      <c r="N1706" s="17">
        <v>2.1562726614947601E-2</v>
      </c>
      <c r="O1706" s="17">
        <v>1.7917884214997098E-2</v>
      </c>
      <c r="P1706" s="17">
        <v>2.5430641090483399E-2</v>
      </c>
      <c r="Q1706" s="17">
        <v>2.84731601084653E-2</v>
      </c>
      <c r="R1706" s="17"/>
      <c r="S1706" s="17">
        <v>4.4325063184307401E-2</v>
      </c>
      <c r="T1706" s="17">
        <v>2.0066494684134299E-2</v>
      </c>
      <c r="U1706" s="17">
        <v>1.90220355265911E-2</v>
      </c>
      <c r="V1706" s="17">
        <v>2.4431791945188999E-3</v>
      </c>
      <c r="W1706" s="17">
        <v>3.72011399155893E-2</v>
      </c>
      <c r="X1706" s="17">
        <v>3.5598536176969099E-2</v>
      </c>
      <c r="Y1706" s="17">
        <v>2.0264150035468699E-2</v>
      </c>
      <c r="Z1706" s="17">
        <v>1.8551899101547802E-2</v>
      </c>
      <c r="AA1706" s="17">
        <v>4.7423008725524197E-3</v>
      </c>
      <c r="AB1706" s="17">
        <v>1.5525238251022E-2</v>
      </c>
      <c r="AC1706" s="17">
        <v>1.0604944512999301E-2</v>
      </c>
      <c r="AD1706" s="17">
        <v>6.4361703905069595E-2</v>
      </c>
      <c r="AE1706" s="17"/>
      <c r="AF1706" s="17">
        <v>1.9341135716141499E-2</v>
      </c>
      <c r="AG1706" s="17">
        <v>2.7066503265928299E-2</v>
      </c>
      <c r="AH1706" s="17"/>
      <c r="AI1706" s="17">
        <v>2.6547644857634001E-2</v>
      </c>
      <c r="AJ1706" s="17">
        <v>2.1394184052077599E-2</v>
      </c>
      <c r="AK1706" s="17"/>
      <c r="AL1706" s="17">
        <v>0</v>
      </c>
      <c r="AM1706" s="17">
        <v>2.8461724331091599E-2</v>
      </c>
      <c r="AN1706" s="17"/>
      <c r="AO1706" s="17">
        <v>2.1800876934669599E-3</v>
      </c>
      <c r="AP1706" s="17">
        <v>2.4934392468208399E-2</v>
      </c>
      <c r="AQ1706" s="17"/>
      <c r="AR1706" s="17">
        <v>3.67296497563359E-2</v>
      </c>
      <c r="AS1706" s="17">
        <v>1.2469004863590301E-2</v>
      </c>
      <c r="AT1706" s="17">
        <v>1.6130275516656901E-2</v>
      </c>
      <c r="AU1706" s="17">
        <v>2.1759700343559001E-2</v>
      </c>
    </row>
    <row r="1707" spans="2:47" x14ac:dyDescent="0.3">
      <c r="B1707" t="s">
        <v>613</v>
      </c>
      <c r="C1707" s="17">
        <v>2.4400511621864001E-2</v>
      </c>
      <c r="D1707" s="17">
        <v>2.83013073075973E-2</v>
      </c>
      <c r="E1707" s="17">
        <v>2.0061648716810598E-2</v>
      </c>
      <c r="F1707" s="17"/>
      <c r="G1707" s="17">
        <v>4.3566519336915403E-2</v>
      </c>
      <c r="H1707" s="17">
        <v>4.1341906265360301E-2</v>
      </c>
      <c r="I1707" s="17">
        <v>2.94908081485417E-2</v>
      </c>
      <c r="J1707" s="17">
        <v>1.58127767699144E-2</v>
      </c>
      <c r="K1707" s="17">
        <v>1.21291354901644E-2</v>
      </c>
      <c r="L1707" s="17">
        <v>9.0024615579824396E-3</v>
      </c>
      <c r="M1707" s="17"/>
      <c r="N1707" s="17">
        <v>1.38377574695578E-2</v>
      </c>
      <c r="O1707" s="17">
        <v>1.58374079015309E-2</v>
      </c>
      <c r="P1707" s="17">
        <v>3.5806859471995897E-2</v>
      </c>
      <c r="Q1707" s="17">
        <v>3.3550726421461001E-2</v>
      </c>
      <c r="R1707" s="17"/>
      <c r="S1707" s="17">
        <v>3.2684373228485102E-2</v>
      </c>
      <c r="T1707" s="17">
        <v>3.5991187300152397E-2</v>
      </c>
      <c r="U1707" s="17">
        <v>8.0673570010180197E-3</v>
      </c>
      <c r="V1707" s="17">
        <v>8.9565262698707397E-3</v>
      </c>
      <c r="W1707" s="17">
        <v>3.1734724754497103E-2</v>
      </c>
      <c r="X1707" s="17">
        <v>4.89463262715987E-2</v>
      </c>
      <c r="Y1707" s="17">
        <v>9.8025508787733407E-3</v>
      </c>
      <c r="Z1707" s="17">
        <v>1.57763459253491E-2</v>
      </c>
      <c r="AA1707" s="17">
        <v>2.5636796688342501E-2</v>
      </c>
      <c r="AB1707" s="17">
        <v>2.2983215441701399E-2</v>
      </c>
      <c r="AC1707" s="17">
        <v>8.9746019532638104E-3</v>
      </c>
      <c r="AD1707" s="17">
        <v>1.06060962371342E-2</v>
      </c>
      <c r="AE1707" s="17"/>
      <c r="AF1707" s="17">
        <v>1.8357919866236201E-2</v>
      </c>
      <c r="AG1707" s="17">
        <v>3.2174096411606901E-2</v>
      </c>
      <c r="AH1707" s="17"/>
      <c r="AI1707" s="17">
        <v>1.9960103618527399E-2</v>
      </c>
      <c r="AJ1707" s="17">
        <v>2.6617009258596599E-2</v>
      </c>
      <c r="AK1707" s="17"/>
      <c r="AL1707" s="17">
        <v>0</v>
      </c>
      <c r="AM1707" s="17">
        <v>3.00509687096767E-2</v>
      </c>
      <c r="AN1707" s="17"/>
      <c r="AO1707" s="17">
        <v>1.0273782187717699E-2</v>
      </c>
      <c r="AP1707" s="17">
        <v>2.5631825626806201E-2</v>
      </c>
      <c r="AQ1707" s="17"/>
      <c r="AR1707" s="17">
        <v>3.6818194638476603E-2</v>
      </c>
      <c r="AS1707" s="17">
        <v>2.1078974561209701E-2</v>
      </c>
      <c r="AT1707" s="17">
        <v>1.4778116371256899E-2</v>
      </c>
      <c r="AU1707" s="17">
        <v>1.8968154320626901E-2</v>
      </c>
    </row>
    <row r="1708" spans="2:47" x14ac:dyDescent="0.3">
      <c r="B1708" t="s">
        <v>614</v>
      </c>
      <c r="C1708" s="17">
        <v>5.0017328857886604E-3</v>
      </c>
      <c r="D1708" s="17">
        <v>5.3972623302754198E-3</v>
      </c>
      <c r="E1708" s="17">
        <v>4.6353525260086903E-3</v>
      </c>
      <c r="F1708" s="17"/>
      <c r="G1708" s="17">
        <v>1.14079929706954E-2</v>
      </c>
      <c r="H1708" s="17">
        <v>1.2495910856308801E-2</v>
      </c>
      <c r="I1708" s="17">
        <v>4.2655508672466303E-3</v>
      </c>
      <c r="J1708" s="17">
        <v>2.39773490334099E-3</v>
      </c>
      <c r="K1708" s="17">
        <v>0</v>
      </c>
      <c r="L1708" s="17">
        <v>7.3630607911741102E-4</v>
      </c>
      <c r="M1708" s="17"/>
      <c r="N1708" s="17">
        <v>8.38986654766408E-3</v>
      </c>
      <c r="O1708" s="17">
        <v>4.19586506630968E-3</v>
      </c>
      <c r="P1708" s="17">
        <v>4.5982057479491299E-3</v>
      </c>
      <c r="Q1708" s="17">
        <v>2.6071742852084401E-3</v>
      </c>
      <c r="R1708" s="17"/>
      <c r="S1708" s="17">
        <v>6.4860370700032402E-3</v>
      </c>
      <c r="T1708" s="17">
        <v>1.18765600432306E-3</v>
      </c>
      <c r="U1708" s="17">
        <v>9.1917454573724397E-3</v>
      </c>
      <c r="V1708" s="17">
        <v>3.5868928926532598E-3</v>
      </c>
      <c r="W1708" s="17">
        <v>5.7041501911981396E-3</v>
      </c>
      <c r="X1708" s="17">
        <v>0</v>
      </c>
      <c r="Y1708" s="17">
        <v>3.4005070641334998E-3</v>
      </c>
      <c r="Z1708" s="17">
        <v>9.5331008187047993E-3</v>
      </c>
      <c r="AA1708" s="17">
        <v>0</v>
      </c>
      <c r="AB1708" s="17">
        <v>1.7060676834897599E-2</v>
      </c>
      <c r="AC1708" s="17">
        <v>0</v>
      </c>
      <c r="AD1708" s="17">
        <v>9.7770797373752695E-3</v>
      </c>
      <c r="AE1708" s="17"/>
      <c r="AF1708" s="17">
        <v>3.83059581939628E-3</v>
      </c>
      <c r="AG1708" s="17">
        <v>6.5987241840034204E-3</v>
      </c>
      <c r="AH1708" s="17"/>
      <c r="AI1708" s="17">
        <v>3.4100749891392101E-3</v>
      </c>
      <c r="AJ1708" s="17">
        <v>5.7962332929042499E-3</v>
      </c>
      <c r="AK1708" s="17"/>
      <c r="AL1708" s="17">
        <v>0</v>
      </c>
      <c r="AM1708" s="17">
        <v>6.1599904450492697E-3</v>
      </c>
      <c r="AN1708" s="17"/>
      <c r="AO1708" s="17">
        <v>2.22265882213554E-3</v>
      </c>
      <c r="AP1708" s="17">
        <v>5.2439625420795501E-3</v>
      </c>
      <c r="AQ1708" s="17"/>
      <c r="AR1708" s="17">
        <v>2.40986714997049E-3</v>
      </c>
      <c r="AS1708" s="17">
        <v>3.59864616308037E-3</v>
      </c>
      <c r="AT1708" s="17">
        <v>7.0100655073195798E-3</v>
      </c>
      <c r="AU1708" s="17">
        <v>9.7470599311564494E-3</v>
      </c>
    </row>
    <row r="1709" spans="2:47" x14ac:dyDescent="0.3">
      <c r="B1709" t="s">
        <v>615</v>
      </c>
      <c r="C1709" s="17">
        <v>5.2335396661942904E-3</v>
      </c>
      <c r="D1709" s="17">
        <v>3.9414933493831803E-3</v>
      </c>
      <c r="E1709" s="17">
        <v>6.5124738441156502E-3</v>
      </c>
      <c r="F1709" s="17"/>
      <c r="G1709" s="17">
        <v>5.3523714648348797E-3</v>
      </c>
      <c r="H1709" s="17">
        <v>5.4219418313047702E-3</v>
      </c>
      <c r="I1709" s="17">
        <v>6.3529343112032101E-3</v>
      </c>
      <c r="J1709" s="17">
        <v>3.9629903167941304E-3</v>
      </c>
      <c r="K1709" s="17">
        <v>7.32185633999717E-3</v>
      </c>
      <c r="L1709" s="17">
        <v>3.7240973429704901E-3</v>
      </c>
      <c r="M1709" s="17"/>
      <c r="N1709" s="17">
        <v>5.0082523328730697E-3</v>
      </c>
      <c r="O1709" s="17">
        <v>3.5776164271715399E-3</v>
      </c>
      <c r="P1709" s="17">
        <v>4.6305744096537304E-3</v>
      </c>
      <c r="Q1709" s="17">
        <v>7.8043218072322198E-3</v>
      </c>
      <c r="R1709" s="17"/>
      <c r="S1709" s="17">
        <v>5.23737182411363E-3</v>
      </c>
      <c r="T1709" s="17">
        <v>3.9298628139117003E-3</v>
      </c>
      <c r="U1709" s="17">
        <v>8.3056006662925192E-3</v>
      </c>
      <c r="V1709" s="17">
        <v>1.0197427840393901E-2</v>
      </c>
      <c r="W1709" s="17">
        <v>2.4120093127428001E-3</v>
      </c>
      <c r="X1709" s="17">
        <v>5.2166879002930799E-3</v>
      </c>
      <c r="Y1709" s="17">
        <v>0</v>
      </c>
      <c r="Z1709" s="17">
        <v>0</v>
      </c>
      <c r="AA1709" s="17">
        <v>8.2387197701409599E-3</v>
      </c>
      <c r="AB1709" s="17">
        <v>6.0895501522630902E-3</v>
      </c>
      <c r="AC1709" s="17">
        <v>6.3054060443795803E-3</v>
      </c>
      <c r="AD1709" s="17">
        <v>0</v>
      </c>
      <c r="AE1709" s="17"/>
      <c r="AF1709" s="17">
        <v>5.9982420416907203E-3</v>
      </c>
      <c r="AG1709" s="17">
        <v>4.2596734955655099E-3</v>
      </c>
      <c r="AH1709" s="17"/>
      <c r="AI1709" s="17">
        <v>3.9219922692593197E-3</v>
      </c>
      <c r="AJ1709" s="17">
        <v>5.8882186289348102E-3</v>
      </c>
      <c r="AK1709" s="17"/>
      <c r="AL1709" s="17">
        <v>0</v>
      </c>
      <c r="AM1709" s="17">
        <v>6.4454770124054402E-3</v>
      </c>
      <c r="AN1709" s="17"/>
      <c r="AO1709" s="17">
        <v>0</v>
      </c>
      <c r="AP1709" s="17">
        <v>5.6897054557668598E-3</v>
      </c>
      <c r="AQ1709" s="17"/>
      <c r="AR1709" s="17">
        <v>5.2397236302793903E-3</v>
      </c>
      <c r="AS1709" s="17">
        <v>4.6286897357011901E-3</v>
      </c>
      <c r="AT1709" s="17">
        <v>4.0570456242931497E-3</v>
      </c>
      <c r="AU1709" s="17">
        <v>8.7115273732259503E-3</v>
      </c>
    </row>
    <row r="1710" spans="2:47" x14ac:dyDescent="0.3">
      <c r="B1710" t="s">
        <v>616</v>
      </c>
      <c r="C1710" s="17">
        <v>1.42204034152547E-2</v>
      </c>
      <c r="D1710" s="17">
        <v>1.62503561619886E-2</v>
      </c>
      <c r="E1710" s="17">
        <v>1.22964718216639E-2</v>
      </c>
      <c r="F1710" s="17"/>
      <c r="G1710" s="17">
        <v>1.7049115230909399E-2</v>
      </c>
      <c r="H1710" s="17">
        <v>2.0111287912270001E-2</v>
      </c>
      <c r="I1710" s="17">
        <v>7.4240251959227501E-3</v>
      </c>
      <c r="J1710" s="17">
        <v>1.30004817211618E-2</v>
      </c>
      <c r="K1710" s="17">
        <v>1.15747323057504E-2</v>
      </c>
      <c r="L1710" s="17">
        <v>1.5851417572029E-2</v>
      </c>
      <c r="M1710" s="17"/>
      <c r="N1710" s="17">
        <v>1.2250435438076499E-2</v>
      </c>
      <c r="O1710" s="17">
        <v>1.5733200216525599E-2</v>
      </c>
      <c r="P1710" s="17">
        <v>1.41578951236909E-2</v>
      </c>
      <c r="Q1710" s="17">
        <v>1.50363909792866E-2</v>
      </c>
      <c r="R1710" s="17"/>
      <c r="S1710" s="17">
        <v>1.1750612977385401E-2</v>
      </c>
      <c r="T1710" s="17">
        <v>2.4328427023981799E-2</v>
      </c>
      <c r="U1710" s="17">
        <v>2.12344159701073E-2</v>
      </c>
      <c r="V1710" s="17">
        <v>9.0863997274842501E-3</v>
      </c>
      <c r="W1710" s="17">
        <v>2.4278735583914302E-2</v>
      </c>
      <c r="X1710" s="17">
        <v>7.1433605481800097E-3</v>
      </c>
      <c r="Y1710" s="17">
        <v>1.6525700763681699E-2</v>
      </c>
      <c r="Z1710" s="17">
        <v>0</v>
      </c>
      <c r="AA1710" s="17">
        <v>1.31214149595011E-2</v>
      </c>
      <c r="AB1710" s="17">
        <v>3.0789635477590001E-3</v>
      </c>
      <c r="AC1710" s="17">
        <v>3.0152920280844899E-2</v>
      </c>
      <c r="AD1710" s="17">
        <v>0</v>
      </c>
      <c r="AE1710" s="17"/>
      <c r="AF1710" s="17">
        <v>1.26559311451274E-2</v>
      </c>
      <c r="AG1710" s="17">
        <v>1.6414869504867601E-2</v>
      </c>
      <c r="AH1710" s="17"/>
      <c r="AI1710" s="17">
        <v>1.16520080760944E-2</v>
      </c>
      <c r="AJ1710" s="17">
        <v>1.5502457270478401E-2</v>
      </c>
      <c r="AK1710" s="17"/>
      <c r="AL1710" s="17">
        <v>0</v>
      </c>
      <c r="AM1710" s="17">
        <v>1.7513440074259898E-2</v>
      </c>
      <c r="AN1710" s="17"/>
      <c r="AO1710" s="17">
        <v>1.5416565327391701E-2</v>
      </c>
      <c r="AP1710" s="17">
        <v>1.41161435494833E-2</v>
      </c>
      <c r="AQ1710" s="17"/>
      <c r="AR1710" s="17">
        <v>1.3482270413995599E-2</v>
      </c>
      <c r="AS1710" s="17">
        <v>1.42858745743096E-2</v>
      </c>
      <c r="AT1710" s="17">
        <v>1.1000838797348599E-2</v>
      </c>
      <c r="AU1710" s="17">
        <v>2.2671505911405699E-2</v>
      </c>
    </row>
    <row r="1711" spans="2:47" x14ac:dyDescent="0.3">
      <c r="B1711" t="s">
        <v>617</v>
      </c>
      <c r="C1711" s="17">
        <v>8.5940598240027699E-3</v>
      </c>
      <c r="D1711" s="17">
        <v>9.2572347276860603E-3</v>
      </c>
      <c r="E1711" s="17">
        <v>7.9805493108933492E-3</v>
      </c>
      <c r="F1711" s="17"/>
      <c r="G1711" s="17">
        <v>1.3856596111664799E-2</v>
      </c>
      <c r="H1711" s="17">
        <v>1.0995472930720699E-2</v>
      </c>
      <c r="I1711" s="17">
        <v>1.1604375514278601E-2</v>
      </c>
      <c r="J1711" s="17">
        <v>7.01834661216536E-3</v>
      </c>
      <c r="K1711" s="17">
        <v>5.0701986491436604E-3</v>
      </c>
      <c r="L1711" s="17">
        <v>4.3511538520978098E-3</v>
      </c>
      <c r="M1711" s="17"/>
      <c r="N1711" s="17">
        <v>7.08593368927462E-3</v>
      </c>
      <c r="O1711" s="17">
        <v>1.07421214131646E-2</v>
      </c>
      <c r="P1711" s="17">
        <v>7.9941045488196808E-3</v>
      </c>
      <c r="Q1711" s="17">
        <v>8.6419372045870892E-3</v>
      </c>
      <c r="R1711" s="17"/>
      <c r="S1711" s="17">
        <v>2.5972013648287599E-2</v>
      </c>
      <c r="T1711" s="17">
        <v>4.4334699426326098E-3</v>
      </c>
      <c r="U1711" s="17">
        <v>0</v>
      </c>
      <c r="V1711" s="17">
        <v>3.8529946332450998E-3</v>
      </c>
      <c r="W1711" s="17">
        <v>6.06538829158216E-3</v>
      </c>
      <c r="X1711" s="17">
        <v>5.2211018192450196E-3</v>
      </c>
      <c r="Y1711" s="17">
        <v>9.3975053211949894E-3</v>
      </c>
      <c r="Z1711" s="17">
        <v>9.4316785366018608E-3</v>
      </c>
      <c r="AA1711" s="17">
        <v>7.6804053252384798E-3</v>
      </c>
      <c r="AB1711" s="17">
        <v>1.2982066731356399E-2</v>
      </c>
      <c r="AC1711" s="17">
        <v>0</v>
      </c>
      <c r="AD1711" s="17">
        <v>0</v>
      </c>
      <c r="AE1711" s="17"/>
      <c r="AF1711" s="17">
        <v>8.6885244172091591E-3</v>
      </c>
      <c r="AG1711" s="17">
        <v>8.5381837733945701E-3</v>
      </c>
      <c r="AH1711" s="17"/>
      <c r="AI1711" s="17">
        <v>8.0889205600219102E-3</v>
      </c>
      <c r="AJ1711" s="17">
        <v>8.8462078212122805E-3</v>
      </c>
      <c r="AK1711" s="17"/>
      <c r="AL1711" s="17">
        <v>0</v>
      </c>
      <c r="AM1711" s="17">
        <v>1.05841970390811E-2</v>
      </c>
      <c r="AN1711" s="17"/>
      <c r="AO1711" s="17">
        <v>1.2492670235607101E-2</v>
      </c>
      <c r="AP1711" s="17">
        <v>8.2542491394420204E-3</v>
      </c>
      <c r="AQ1711" s="17"/>
      <c r="AR1711" s="17">
        <v>9.2984132539237607E-3</v>
      </c>
      <c r="AS1711" s="17">
        <v>9.0606716538202108E-3</v>
      </c>
      <c r="AT1711" s="17">
        <v>9.1673534582144799E-3</v>
      </c>
      <c r="AU1711" s="17">
        <v>4.8255944982741397E-3</v>
      </c>
    </row>
    <row r="1712" spans="2:47" x14ac:dyDescent="0.3">
      <c r="B1712" t="s">
        <v>618</v>
      </c>
      <c r="C1712" s="17">
        <v>1.0269608560922201E-2</v>
      </c>
      <c r="D1712" s="17">
        <v>1.17029273728456E-2</v>
      </c>
      <c r="E1712" s="17">
        <v>8.9120205080317396E-3</v>
      </c>
      <c r="F1712" s="17"/>
      <c r="G1712" s="17">
        <v>2.3405793612945099E-2</v>
      </c>
      <c r="H1712" s="17">
        <v>7.4079883842765298E-3</v>
      </c>
      <c r="I1712" s="17">
        <v>7.1003037093940501E-3</v>
      </c>
      <c r="J1712" s="17">
        <v>1.3234193390802401E-2</v>
      </c>
      <c r="K1712" s="17">
        <v>6.3109239095690004E-3</v>
      </c>
      <c r="L1712" s="17">
        <v>6.7259801088977202E-3</v>
      </c>
      <c r="M1712" s="17"/>
      <c r="N1712" s="17">
        <v>1.19901242832546E-2</v>
      </c>
      <c r="O1712" s="17">
        <v>5.01792082023024E-3</v>
      </c>
      <c r="P1712" s="17">
        <v>9.6143174541115407E-3</v>
      </c>
      <c r="Q1712" s="17">
        <v>1.45956944008387E-2</v>
      </c>
      <c r="R1712" s="17"/>
      <c r="S1712" s="17">
        <v>4.0731724945566102E-2</v>
      </c>
      <c r="T1712" s="17">
        <v>2.4389880479067502E-3</v>
      </c>
      <c r="U1712" s="17">
        <v>2.60904516667197E-3</v>
      </c>
      <c r="V1712" s="17">
        <v>1.01547866204719E-2</v>
      </c>
      <c r="W1712" s="17">
        <v>6.06538829158216E-3</v>
      </c>
      <c r="X1712" s="17">
        <v>5.4703320432268696E-3</v>
      </c>
      <c r="Y1712" s="17">
        <v>1.3569139762088501E-2</v>
      </c>
      <c r="Z1712" s="17">
        <v>0</v>
      </c>
      <c r="AA1712" s="17">
        <v>1.02364172395405E-2</v>
      </c>
      <c r="AB1712" s="17">
        <v>0</v>
      </c>
      <c r="AC1712" s="17">
        <v>0</v>
      </c>
      <c r="AD1712" s="17">
        <v>0</v>
      </c>
      <c r="AE1712" s="17"/>
      <c r="AF1712" s="17">
        <v>7.6540813555347103E-3</v>
      </c>
      <c r="AG1712" s="17">
        <v>1.3828902821113801E-2</v>
      </c>
      <c r="AH1712" s="17"/>
      <c r="AI1712" s="17">
        <v>7.1310751619346399E-3</v>
      </c>
      <c r="AJ1712" s="17">
        <v>1.1836255557422201E-2</v>
      </c>
      <c r="AK1712" s="17"/>
      <c r="AL1712" s="17">
        <v>0</v>
      </c>
      <c r="AM1712" s="17">
        <v>1.26477546990601E-2</v>
      </c>
      <c r="AN1712" s="17"/>
      <c r="AO1712" s="17">
        <v>1.33775487264895E-2</v>
      </c>
      <c r="AP1712" s="17">
        <v>9.9987142771302499E-3</v>
      </c>
      <c r="AQ1712" s="17"/>
      <c r="AR1712" s="17">
        <v>1.26408016675998E-2</v>
      </c>
      <c r="AS1712" s="17">
        <v>1.23361105349737E-2</v>
      </c>
      <c r="AT1712" s="17">
        <v>5.6033903907771101E-3</v>
      </c>
      <c r="AU1712" s="17">
        <v>1.04745429131105E-2</v>
      </c>
    </row>
    <row r="1713" spans="2:47" x14ac:dyDescent="0.3">
      <c r="B1713" t="s">
        <v>490</v>
      </c>
      <c r="C1713" s="17">
        <v>4.6008840160439303E-2</v>
      </c>
      <c r="D1713" s="17">
        <v>4.44460994330515E-2</v>
      </c>
      <c r="E1713" s="17">
        <v>4.7706744276074797E-2</v>
      </c>
      <c r="F1713" s="17"/>
      <c r="G1713" s="17">
        <v>2.90133750900755E-2</v>
      </c>
      <c r="H1713" s="17">
        <v>4.3128074601154497E-2</v>
      </c>
      <c r="I1713" s="17">
        <v>3.6730199272266201E-2</v>
      </c>
      <c r="J1713" s="17">
        <v>5.0435682809858703E-2</v>
      </c>
      <c r="K1713" s="17">
        <v>5.4032766099526397E-2</v>
      </c>
      <c r="L1713" s="17">
        <v>5.8176773520731501E-2</v>
      </c>
      <c r="M1713" s="17"/>
      <c r="N1713" s="17">
        <v>3.8277471201621699E-2</v>
      </c>
      <c r="O1713" s="17">
        <v>5.87032266669619E-2</v>
      </c>
      <c r="P1713" s="17">
        <v>4.9671332971847802E-2</v>
      </c>
      <c r="Q1713" s="17">
        <v>3.6922355246418001E-2</v>
      </c>
      <c r="R1713" s="17"/>
      <c r="S1713" s="17">
        <v>2.0147577567437801E-2</v>
      </c>
      <c r="T1713" s="17">
        <v>6.1644587298785997E-2</v>
      </c>
      <c r="U1713" s="17">
        <v>6.2042105034981802E-2</v>
      </c>
      <c r="V1713" s="17">
        <v>1.98048077044491E-2</v>
      </c>
      <c r="W1713" s="17">
        <v>4.3854978848687401E-2</v>
      </c>
      <c r="X1713" s="17">
        <v>3.6970548684834702E-2</v>
      </c>
      <c r="Y1713" s="17">
        <v>7.9317471676728396E-2</v>
      </c>
      <c r="Z1713" s="17">
        <v>5.8520214795430001E-2</v>
      </c>
      <c r="AA1713" s="17">
        <v>3.9732099063877001E-2</v>
      </c>
      <c r="AB1713" s="17">
        <v>4.6919644966481003E-2</v>
      </c>
      <c r="AC1713" s="17">
        <v>6.9257622467828295E-2</v>
      </c>
      <c r="AD1713" s="17">
        <v>4.2701816275250999E-2</v>
      </c>
      <c r="AE1713" s="17"/>
      <c r="AF1713" s="17">
        <v>4.5218268092283798E-2</v>
      </c>
      <c r="AG1713" s="17">
        <v>4.7432483227748103E-2</v>
      </c>
      <c r="AH1713" s="17"/>
      <c r="AI1713" s="17">
        <v>4.5244921952592498E-2</v>
      </c>
      <c r="AJ1713" s="17">
        <v>4.6390161629339802E-2</v>
      </c>
      <c r="AK1713" s="17"/>
      <c r="AL1713" s="17">
        <v>0</v>
      </c>
      <c r="AM1713" s="17">
        <v>5.6663164996548498E-2</v>
      </c>
      <c r="AN1713" s="17"/>
      <c r="AO1713" s="17">
        <v>3.7893427702592603E-2</v>
      </c>
      <c r="AP1713" s="17">
        <v>4.6716195749134597E-2</v>
      </c>
      <c r="AQ1713" s="17"/>
      <c r="AR1713" s="17">
        <v>3.2254464872236301E-2</v>
      </c>
      <c r="AS1713" s="17">
        <v>5.4582840157314801E-2</v>
      </c>
      <c r="AT1713" s="17">
        <v>4.9924904290058199E-2</v>
      </c>
      <c r="AU1713" s="17">
        <v>5.7643141140080997E-2</v>
      </c>
    </row>
    <row r="1714" spans="2:47" x14ac:dyDescent="0.3">
      <c r="B1714" t="s">
        <v>128</v>
      </c>
      <c r="C1714" s="17">
        <v>2.2517791251120401E-2</v>
      </c>
      <c r="D1714" s="17">
        <v>2.0144255929333998E-2</v>
      </c>
      <c r="E1714" s="17">
        <v>2.4916351800066499E-2</v>
      </c>
      <c r="F1714" s="17"/>
      <c r="G1714" s="17">
        <v>4.5212665142946001E-2</v>
      </c>
      <c r="H1714" s="17">
        <v>2.44503282705235E-2</v>
      </c>
      <c r="I1714" s="17">
        <v>1.5919240673417202E-2</v>
      </c>
      <c r="J1714" s="17">
        <v>2.2614057013186899E-2</v>
      </c>
      <c r="K1714" s="17">
        <v>2.1088117688906199E-2</v>
      </c>
      <c r="L1714" s="17">
        <v>1.21793152712487E-2</v>
      </c>
      <c r="M1714" s="17"/>
      <c r="N1714" s="17">
        <v>9.4015334170836993E-3</v>
      </c>
      <c r="O1714" s="17">
        <v>2.0530819746737101E-2</v>
      </c>
      <c r="P1714" s="17">
        <v>2.3327598890049799E-2</v>
      </c>
      <c r="Q1714" s="17">
        <v>3.63832124051141E-2</v>
      </c>
      <c r="R1714" s="17"/>
      <c r="S1714" s="17">
        <v>2.20434792662429E-2</v>
      </c>
      <c r="T1714" s="17">
        <v>2.2665066248655399E-2</v>
      </c>
      <c r="U1714" s="17">
        <v>1.9250296663164999E-2</v>
      </c>
      <c r="V1714" s="17">
        <v>2.61013411832842E-2</v>
      </c>
      <c r="W1714" s="17">
        <v>2.98146160670213E-2</v>
      </c>
      <c r="X1714" s="17">
        <v>2.5213751049936398E-2</v>
      </c>
      <c r="Y1714" s="17">
        <v>2.1665974551746601E-2</v>
      </c>
      <c r="Z1714" s="17">
        <v>7.6243557346677496E-3</v>
      </c>
      <c r="AA1714" s="17">
        <v>2.07965682926134E-2</v>
      </c>
      <c r="AB1714" s="17">
        <v>1.8384431611437099E-2</v>
      </c>
      <c r="AC1714" s="17">
        <v>4.5186795866320802E-2</v>
      </c>
      <c r="AD1714" s="17">
        <v>0</v>
      </c>
      <c r="AE1714" s="17"/>
      <c r="AF1714" s="17">
        <v>1.30355527561872E-2</v>
      </c>
      <c r="AG1714" s="17">
        <v>3.5302255872404702E-2</v>
      </c>
      <c r="AH1714" s="17"/>
      <c r="AI1714" s="17">
        <v>8.7419978456667793E-3</v>
      </c>
      <c r="AJ1714" s="17">
        <v>2.93941894344317E-2</v>
      </c>
      <c r="AK1714" s="17"/>
      <c r="AL1714" s="17">
        <v>0</v>
      </c>
      <c r="AM1714" s="17">
        <v>2.77322644207228E-2</v>
      </c>
      <c r="AN1714" s="17"/>
      <c r="AO1714" s="17">
        <v>6.7035305032753199E-3</v>
      </c>
      <c r="AP1714" s="17">
        <v>2.3896193862099999E-2</v>
      </c>
      <c r="AQ1714" s="17"/>
      <c r="AR1714" s="17">
        <v>1.92541637536012E-2</v>
      </c>
      <c r="AS1714" s="17">
        <v>2.5030905974138599E-2</v>
      </c>
      <c r="AT1714" s="17">
        <v>2.7806876886392801E-2</v>
      </c>
      <c r="AU1714" s="17">
        <v>1.5368590264028901E-2</v>
      </c>
    </row>
    <row r="1715" spans="2:47" x14ac:dyDescent="0.3">
      <c r="B1715" t="s">
        <v>155</v>
      </c>
      <c r="C1715" s="17">
        <v>8.0737767298610201E-3</v>
      </c>
      <c r="D1715" s="17">
        <v>6.1125850217701198E-3</v>
      </c>
      <c r="E1715" s="17">
        <v>1.00155596454702E-2</v>
      </c>
      <c r="F1715" s="17"/>
      <c r="G1715" s="17">
        <v>1.9872098862491E-2</v>
      </c>
      <c r="H1715" s="17">
        <v>7.8304162078840292E-3</v>
      </c>
      <c r="I1715" s="17">
        <v>9.8919730241589093E-3</v>
      </c>
      <c r="J1715" s="17">
        <v>9.1301324283832794E-3</v>
      </c>
      <c r="K1715" s="17">
        <v>2.8264774820444798E-3</v>
      </c>
      <c r="L1715" s="17">
        <v>1.64388270191929E-3</v>
      </c>
      <c r="M1715" s="17"/>
      <c r="N1715" s="17">
        <v>4.6015841299754901E-3</v>
      </c>
      <c r="O1715" s="17">
        <v>9.9975563088257492E-3</v>
      </c>
      <c r="P1715" s="17">
        <v>6.5044387377223099E-3</v>
      </c>
      <c r="Q1715" s="17">
        <v>1.1321118886727001E-2</v>
      </c>
      <c r="R1715" s="17"/>
      <c r="S1715" s="17">
        <v>8.2967416338913906E-3</v>
      </c>
      <c r="T1715" s="17">
        <v>3.8557717129029901E-3</v>
      </c>
      <c r="U1715" s="17">
        <v>1.16187334748623E-2</v>
      </c>
      <c r="V1715" s="17">
        <v>1.11477611595521E-2</v>
      </c>
      <c r="W1715" s="17">
        <v>1.02240432449554E-2</v>
      </c>
      <c r="X1715" s="17">
        <v>1.51507402168522E-2</v>
      </c>
      <c r="Y1715" s="17">
        <v>8.4888393354372003E-3</v>
      </c>
      <c r="Z1715" s="17">
        <v>2.1045414869603901E-2</v>
      </c>
      <c r="AA1715" s="17">
        <v>3.04986443229855E-3</v>
      </c>
      <c r="AB1715" s="17">
        <v>0</v>
      </c>
      <c r="AC1715" s="17">
        <v>6.7139121021345498E-3</v>
      </c>
      <c r="AD1715" s="17">
        <v>6.9214937413251002E-3</v>
      </c>
      <c r="AE1715" s="17"/>
      <c r="AF1715" s="17">
        <v>3.38272830698743E-3</v>
      </c>
      <c r="AG1715" s="17">
        <v>1.23583877293265E-2</v>
      </c>
      <c r="AH1715" s="17"/>
      <c r="AI1715" s="17">
        <v>2.2023472983619301E-3</v>
      </c>
      <c r="AJ1715" s="17">
        <v>1.10045906211478E-2</v>
      </c>
      <c r="AK1715" s="17"/>
      <c r="AL1715" s="17">
        <v>0</v>
      </c>
      <c r="AM1715" s="17">
        <v>9.9434313361104303E-3</v>
      </c>
      <c r="AN1715" s="17"/>
      <c r="AO1715" s="17">
        <v>6.4406170377604901E-3</v>
      </c>
      <c r="AP1715" s="17">
        <v>8.2161261965627598E-3</v>
      </c>
      <c r="AQ1715" s="17"/>
      <c r="AR1715" s="17">
        <v>3.30198940042636E-3</v>
      </c>
      <c r="AS1715" s="17">
        <v>1.0735601488817701E-2</v>
      </c>
      <c r="AT1715" s="17">
        <v>1.1106239336463399E-2</v>
      </c>
      <c r="AU1715" s="17">
        <v>9.1607619473322802E-3</v>
      </c>
    </row>
    <row r="1716" spans="2:47" x14ac:dyDescent="0.3">
      <c r="C1716" s="17"/>
      <c r="D1716" s="17"/>
      <c r="E1716" s="17"/>
      <c r="F1716" s="17"/>
      <c r="G1716" s="17"/>
      <c r="H1716" s="17"/>
      <c r="I1716" s="17"/>
      <c r="J1716" s="17"/>
      <c r="K1716" s="17"/>
      <c r="L1716" s="17"/>
      <c r="M1716" s="17"/>
      <c r="N1716" s="17"/>
      <c r="O1716" s="17"/>
      <c r="P1716" s="17"/>
      <c r="Q1716" s="17"/>
      <c r="R1716" s="17"/>
      <c r="S1716" s="17"/>
      <c r="T1716" s="17"/>
      <c r="U1716" s="17"/>
      <c r="V1716" s="17"/>
      <c r="W1716" s="17"/>
      <c r="X1716" s="17"/>
      <c r="Y1716" s="17"/>
      <c r="Z1716" s="17"/>
      <c r="AA1716" s="17"/>
      <c r="AB1716" s="17"/>
      <c r="AC1716" s="17"/>
      <c r="AD1716" s="17"/>
      <c r="AE1716" s="17"/>
      <c r="AF1716" s="17"/>
      <c r="AG1716" s="17"/>
      <c r="AH1716" s="17"/>
      <c r="AI1716" s="17"/>
      <c r="AJ1716" s="17"/>
      <c r="AK1716" s="17"/>
      <c r="AL1716" s="17"/>
      <c r="AM1716" s="17"/>
      <c r="AN1716" s="17"/>
      <c r="AO1716" s="17"/>
      <c r="AP1716" s="17"/>
      <c r="AQ1716" s="17"/>
      <c r="AR1716" s="17"/>
      <c r="AS1716" s="17"/>
      <c r="AT1716" s="17"/>
      <c r="AU1716" s="17"/>
    </row>
    <row r="1717" spans="2:47" x14ac:dyDescent="0.3">
      <c r="B1717" s="6" t="s">
        <v>635</v>
      </c>
      <c r="C1717" s="17"/>
      <c r="D1717" s="17"/>
      <c r="E1717" s="17"/>
      <c r="F1717" s="17"/>
      <c r="G1717" s="17"/>
      <c r="H1717" s="17"/>
      <c r="I1717" s="17"/>
      <c r="J1717" s="17"/>
      <c r="K1717" s="17"/>
      <c r="L1717" s="17"/>
      <c r="M1717" s="17"/>
      <c r="N1717" s="17"/>
      <c r="O1717" s="17"/>
      <c r="P1717" s="17"/>
      <c r="Q1717" s="17"/>
      <c r="R1717" s="17"/>
      <c r="S1717" s="17"/>
      <c r="T1717" s="17"/>
      <c r="U1717" s="17"/>
      <c r="V1717" s="17"/>
      <c r="W1717" s="17"/>
      <c r="X1717" s="17"/>
      <c r="Y1717" s="17"/>
      <c r="Z1717" s="17"/>
      <c r="AA1717" s="17"/>
      <c r="AB1717" s="17"/>
      <c r="AC1717" s="17"/>
      <c r="AD1717" s="17"/>
      <c r="AE1717" s="17"/>
      <c r="AF1717" s="17"/>
      <c r="AG1717" s="17"/>
      <c r="AH1717" s="17"/>
      <c r="AI1717" s="17"/>
      <c r="AJ1717" s="17"/>
      <c r="AK1717" s="17"/>
      <c r="AL1717" s="17"/>
      <c r="AM1717" s="17"/>
      <c r="AN1717" s="17"/>
      <c r="AO1717" s="17"/>
      <c r="AP1717" s="17"/>
      <c r="AQ1717" s="17"/>
      <c r="AR1717" s="17"/>
      <c r="AS1717" s="17"/>
      <c r="AT1717" s="17"/>
      <c r="AU1717" s="17"/>
    </row>
    <row r="1718" spans="2:47" x14ac:dyDescent="0.3">
      <c r="B1718" s="24" t="s">
        <v>71</v>
      </c>
      <c r="C1718" s="17"/>
      <c r="D1718" s="17"/>
      <c r="E1718" s="17"/>
      <c r="F1718" s="17"/>
      <c r="G1718" s="17"/>
      <c r="H1718" s="17"/>
      <c r="I1718" s="17"/>
      <c r="J1718" s="17"/>
      <c r="K1718" s="17"/>
      <c r="L1718" s="17"/>
      <c r="M1718" s="17"/>
      <c r="N1718" s="17"/>
      <c r="O1718" s="17"/>
      <c r="P1718" s="17"/>
      <c r="Q1718" s="17"/>
      <c r="R1718" s="17"/>
      <c r="S1718" s="17"/>
      <c r="T1718" s="17"/>
      <c r="U1718" s="17"/>
      <c r="V1718" s="17"/>
      <c r="W1718" s="17"/>
      <c r="X1718" s="17"/>
      <c r="Y1718" s="17"/>
      <c r="Z1718" s="17"/>
      <c r="AA1718" s="17"/>
      <c r="AB1718" s="17"/>
      <c r="AC1718" s="17"/>
      <c r="AD1718" s="17"/>
      <c r="AE1718" s="17"/>
      <c r="AF1718" s="17"/>
      <c r="AG1718" s="17"/>
      <c r="AH1718" s="17"/>
      <c r="AI1718" s="17"/>
      <c r="AJ1718" s="17"/>
      <c r="AK1718" s="17"/>
      <c r="AL1718" s="17"/>
      <c r="AM1718" s="17"/>
      <c r="AN1718" s="17"/>
      <c r="AO1718" s="17"/>
      <c r="AP1718" s="17"/>
      <c r="AQ1718" s="17"/>
      <c r="AR1718" s="17"/>
      <c r="AS1718" s="17"/>
      <c r="AT1718" s="17"/>
      <c r="AU1718" s="17"/>
    </row>
    <row r="1719" spans="2:47" x14ac:dyDescent="0.3">
      <c r="B1719" t="s">
        <v>620</v>
      </c>
      <c r="C1719" s="17">
        <v>0.182379349049793</v>
      </c>
      <c r="D1719" s="17">
        <v>0.17345567473655499</v>
      </c>
      <c r="E1719" s="17">
        <v>0.19097265156675799</v>
      </c>
      <c r="F1719" s="17"/>
      <c r="G1719" s="17">
        <v>0.12637242513365701</v>
      </c>
      <c r="H1719" s="17">
        <v>0.167409163056736</v>
      </c>
      <c r="I1719" s="17">
        <v>0.18606170451623399</v>
      </c>
      <c r="J1719" s="17">
        <v>0.20076389693097099</v>
      </c>
      <c r="K1719" s="17">
        <v>0.18328701569581601</v>
      </c>
      <c r="L1719" s="17">
        <v>0.21308276133571299</v>
      </c>
      <c r="M1719" s="17"/>
      <c r="N1719" s="17">
        <v>0.17872232798972501</v>
      </c>
      <c r="O1719" s="17">
        <v>0.18504248209003299</v>
      </c>
      <c r="P1719" s="17">
        <v>0.197185425003468</v>
      </c>
      <c r="Q1719" s="17">
        <v>0.17032892926403101</v>
      </c>
      <c r="R1719" s="17"/>
      <c r="S1719" s="17">
        <v>0.185263573413669</v>
      </c>
      <c r="T1719" s="17">
        <v>0.20856971024396501</v>
      </c>
      <c r="U1719" s="17">
        <v>0.19924302577574099</v>
      </c>
      <c r="V1719" s="17">
        <v>0.170724816457033</v>
      </c>
      <c r="W1719" s="17">
        <v>0.211527464112401</v>
      </c>
      <c r="X1719" s="17">
        <v>0.18114386941105901</v>
      </c>
      <c r="Y1719" s="17">
        <v>0.18613832183663501</v>
      </c>
      <c r="Z1719" s="17">
        <v>0.17953866703674201</v>
      </c>
      <c r="AA1719" s="17">
        <v>0.15889722818483901</v>
      </c>
      <c r="AB1719" s="17">
        <v>0.13616572617018499</v>
      </c>
      <c r="AC1719" s="17">
        <v>0.235783977284929</v>
      </c>
      <c r="AD1719" s="17">
        <v>0.11040878331633699</v>
      </c>
      <c r="AE1719" s="17"/>
      <c r="AF1719" s="17">
        <v>0.18108537063086999</v>
      </c>
      <c r="AG1719" s="17">
        <v>0.18468695584331701</v>
      </c>
      <c r="AH1719" s="17"/>
      <c r="AI1719" s="17">
        <v>0.16651916553646801</v>
      </c>
      <c r="AJ1719" s="17">
        <v>0.190296202467094</v>
      </c>
      <c r="AK1719" s="17"/>
      <c r="AL1719" s="17">
        <v>0.12566758456228</v>
      </c>
      <c r="AM1719" s="17">
        <v>0.195512163499621</v>
      </c>
      <c r="AN1719" s="17"/>
      <c r="AO1719" s="17">
        <v>0</v>
      </c>
      <c r="AP1719" s="17">
        <v>0.19827589805245399</v>
      </c>
      <c r="AQ1719" s="17"/>
      <c r="AR1719" s="17">
        <v>0.175564966986716</v>
      </c>
      <c r="AS1719" s="17">
        <v>0.18685680084106901</v>
      </c>
      <c r="AT1719" s="17">
        <v>0.190217116943529</v>
      </c>
      <c r="AU1719" s="17">
        <v>0.175458322620829</v>
      </c>
    </row>
    <row r="1720" spans="2:47" x14ac:dyDescent="0.3">
      <c r="B1720" t="s">
        <v>621</v>
      </c>
      <c r="C1720" s="17">
        <v>0.198729565556649</v>
      </c>
      <c r="D1720" s="17">
        <v>0.19541454096706001</v>
      </c>
      <c r="E1720" s="17">
        <v>0.20225538835679799</v>
      </c>
      <c r="F1720" s="17"/>
      <c r="G1720" s="17">
        <v>0.12995803658835001</v>
      </c>
      <c r="H1720" s="17">
        <v>0.17570153550978099</v>
      </c>
      <c r="I1720" s="17">
        <v>0.220355092015629</v>
      </c>
      <c r="J1720" s="17">
        <v>0.233389642858503</v>
      </c>
      <c r="K1720" s="17">
        <v>0.24211593216757299</v>
      </c>
      <c r="L1720" s="17">
        <v>0.188221566287085</v>
      </c>
      <c r="M1720" s="17"/>
      <c r="N1720" s="17">
        <v>0.20226833057108701</v>
      </c>
      <c r="O1720" s="17">
        <v>0.20932539618069601</v>
      </c>
      <c r="P1720" s="17">
        <v>0.19164050704695701</v>
      </c>
      <c r="Q1720" s="17">
        <v>0.19222965100138101</v>
      </c>
      <c r="R1720" s="17"/>
      <c r="S1720" s="17">
        <v>0.188765002457389</v>
      </c>
      <c r="T1720" s="17">
        <v>0.20306874677089901</v>
      </c>
      <c r="U1720" s="17">
        <v>0.163248660974151</v>
      </c>
      <c r="V1720" s="17">
        <v>0.19873329721136301</v>
      </c>
      <c r="W1720" s="17">
        <v>0.221603460436058</v>
      </c>
      <c r="X1720" s="17">
        <v>0.193690663141142</v>
      </c>
      <c r="Y1720" s="17">
        <v>0.20315602437816299</v>
      </c>
      <c r="Z1720" s="17">
        <v>0.18834817590647601</v>
      </c>
      <c r="AA1720" s="17">
        <v>0.219144015448135</v>
      </c>
      <c r="AB1720" s="17">
        <v>0.195753314381716</v>
      </c>
      <c r="AC1720" s="17">
        <v>0.124202836701281</v>
      </c>
      <c r="AD1720" s="17">
        <v>0.34297861752250502</v>
      </c>
      <c r="AE1720" s="17"/>
      <c r="AF1720" s="17">
        <v>0.191574764505484</v>
      </c>
      <c r="AG1720" s="17">
        <v>0.20884582891567999</v>
      </c>
      <c r="AH1720" s="17"/>
      <c r="AI1720" s="17">
        <v>0.190436248167622</v>
      </c>
      <c r="AJ1720" s="17">
        <v>0.202869301900615</v>
      </c>
      <c r="AK1720" s="17"/>
      <c r="AL1720" s="17">
        <v>0.17158623924345801</v>
      </c>
      <c r="AM1720" s="17">
        <v>0.20501517968351701</v>
      </c>
      <c r="AN1720" s="17"/>
      <c r="AO1720" s="17">
        <v>0</v>
      </c>
      <c r="AP1720" s="17">
        <v>0.216051232146688</v>
      </c>
      <c r="AQ1720" s="17"/>
      <c r="AR1720" s="17">
        <v>0.19013275773974</v>
      </c>
      <c r="AS1720" s="17">
        <v>0.20380372821941001</v>
      </c>
      <c r="AT1720" s="17">
        <v>0.20852568633787799</v>
      </c>
      <c r="AU1720" s="17">
        <v>0.19117898872523401</v>
      </c>
    </row>
    <row r="1721" spans="2:47" x14ac:dyDescent="0.3">
      <c r="B1721" t="s">
        <v>611</v>
      </c>
      <c r="C1721" s="17">
        <v>0.12757645555080399</v>
      </c>
      <c r="D1721" s="17">
        <v>0.12663751401888901</v>
      </c>
      <c r="E1721" s="17">
        <v>0.12897696475433201</v>
      </c>
      <c r="F1721" s="17"/>
      <c r="G1721" s="17">
        <v>0.14651277822176401</v>
      </c>
      <c r="H1721" s="17">
        <v>0.153920835677266</v>
      </c>
      <c r="I1721" s="17">
        <v>0.150198989360109</v>
      </c>
      <c r="J1721" s="17">
        <v>0.104419017612824</v>
      </c>
      <c r="K1721" s="17">
        <v>0.102185523196415</v>
      </c>
      <c r="L1721" s="17">
        <v>0.111028771434169</v>
      </c>
      <c r="M1721" s="17"/>
      <c r="N1721" s="17">
        <v>0.141806311965578</v>
      </c>
      <c r="O1721" s="17">
        <v>0.12950026880257601</v>
      </c>
      <c r="P1721" s="17">
        <v>0.14115304372958001</v>
      </c>
      <c r="Q1721" s="17">
        <v>9.8379306907426606E-2</v>
      </c>
      <c r="R1721" s="17"/>
      <c r="S1721" s="17">
        <v>0.15687067483581801</v>
      </c>
      <c r="T1721" s="17">
        <v>0.12586839885389001</v>
      </c>
      <c r="U1721" s="17">
        <v>0.15120068583564</v>
      </c>
      <c r="V1721" s="17">
        <v>0.11313333622041</v>
      </c>
      <c r="W1721" s="17">
        <v>7.5113435817414198E-2</v>
      </c>
      <c r="X1721" s="17">
        <v>7.8706839731064598E-2</v>
      </c>
      <c r="Y1721" s="17">
        <v>0.11827486715536301</v>
      </c>
      <c r="Z1721" s="17">
        <v>0.16762458349416101</v>
      </c>
      <c r="AA1721" s="17">
        <v>0.121837372218596</v>
      </c>
      <c r="AB1721" s="17">
        <v>0.16567358786799299</v>
      </c>
      <c r="AC1721" s="17">
        <v>0.138488159825992</v>
      </c>
      <c r="AD1721" s="17">
        <v>0.107636231919506</v>
      </c>
      <c r="AE1721" s="17"/>
      <c r="AF1721" s="17">
        <v>0.13670057558032001</v>
      </c>
      <c r="AG1721" s="17">
        <v>0.1152447856097</v>
      </c>
      <c r="AH1721" s="17"/>
      <c r="AI1721" s="17">
        <v>0.14084645660417699</v>
      </c>
      <c r="AJ1721" s="17">
        <v>0.12095253136362701</v>
      </c>
      <c r="AK1721" s="17"/>
      <c r="AL1721" s="17">
        <v>0.11446089874995601</v>
      </c>
      <c r="AM1721" s="17">
        <v>0.13061364149323201</v>
      </c>
      <c r="AN1721" s="17"/>
      <c r="AO1721" s="17">
        <v>0</v>
      </c>
      <c r="AP1721" s="17">
        <v>0.138696274695984</v>
      </c>
      <c r="AQ1721" s="17"/>
      <c r="AR1721" s="17">
        <v>0.15404836864157301</v>
      </c>
      <c r="AS1721" s="17">
        <v>0.110715384924534</v>
      </c>
      <c r="AT1721" s="17">
        <v>0.11343214340761899</v>
      </c>
      <c r="AU1721" s="17">
        <v>0.11957254368678299</v>
      </c>
    </row>
    <row r="1722" spans="2:47" x14ac:dyDescent="0.3">
      <c r="B1722" t="s">
        <v>613</v>
      </c>
      <c r="C1722" s="17">
        <v>7.3829374588670393E-2</v>
      </c>
      <c r="D1722" s="17">
        <v>7.19757818488342E-2</v>
      </c>
      <c r="E1722" s="17">
        <v>7.5289683753888698E-2</v>
      </c>
      <c r="F1722" s="17"/>
      <c r="G1722" s="17">
        <v>8.5448370892412195E-2</v>
      </c>
      <c r="H1722" s="17">
        <v>9.5857518266622505E-2</v>
      </c>
      <c r="I1722" s="17">
        <v>9.0073818659417104E-2</v>
      </c>
      <c r="J1722" s="17">
        <v>6.9687760990826603E-2</v>
      </c>
      <c r="K1722" s="17">
        <v>6.5738193745854906E-2</v>
      </c>
      <c r="L1722" s="17">
        <v>4.3828563757582498E-2</v>
      </c>
      <c r="M1722" s="17"/>
      <c r="N1722" s="17">
        <v>5.6019366020107202E-2</v>
      </c>
      <c r="O1722" s="17">
        <v>7.1208937650350801E-2</v>
      </c>
      <c r="P1722" s="17">
        <v>8.89532469214976E-2</v>
      </c>
      <c r="Q1722" s="17">
        <v>8.2076301461944695E-2</v>
      </c>
      <c r="R1722" s="17"/>
      <c r="S1722" s="17">
        <v>8.9262145186071895E-2</v>
      </c>
      <c r="T1722" s="17">
        <v>5.5441088586463398E-2</v>
      </c>
      <c r="U1722" s="17">
        <v>8.5501711669810798E-2</v>
      </c>
      <c r="V1722" s="17">
        <v>6.5861658273726503E-2</v>
      </c>
      <c r="W1722" s="17">
        <v>7.5454297246161595E-2</v>
      </c>
      <c r="X1722" s="17">
        <v>8.3089761425943306E-2</v>
      </c>
      <c r="Y1722" s="17">
        <v>6.4921709561890903E-2</v>
      </c>
      <c r="Z1722" s="17">
        <v>0.101823627809441</v>
      </c>
      <c r="AA1722" s="17">
        <v>5.77937972036906E-2</v>
      </c>
      <c r="AB1722" s="17">
        <v>8.2137481885561206E-2</v>
      </c>
      <c r="AC1722" s="17">
        <v>7.6450198048608795E-2</v>
      </c>
      <c r="AD1722" s="17">
        <v>5.8765617298248397E-2</v>
      </c>
      <c r="AE1722" s="17"/>
      <c r="AF1722" s="17">
        <v>7.1463627599644294E-2</v>
      </c>
      <c r="AG1722" s="17">
        <v>7.71171160385732E-2</v>
      </c>
      <c r="AH1722" s="17"/>
      <c r="AI1722" s="17">
        <v>5.7944960266382399E-2</v>
      </c>
      <c r="AJ1722" s="17">
        <v>8.1758323185235696E-2</v>
      </c>
      <c r="AK1722" s="17"/>
      <c r="AL1722" s="17">
        <v>5.6359840316968203E-2</v>
      </c>
      <c r="AM1722" s="17">
        <v>7.7874816556283796E-2</v>
      </c>
      <c r="AN1722" s="17"/>
      <c r="AO1722" s="17">
        <v>0</v>
      </c>
      <c r="AP1722" s="17">
        <v>8.0264490609751493E-2</v>
      </c>
      <c r="AQ1722" s="17"/>
      <c r="AR1722" s="17">
        <v>7.32059993438582E-2</v>
      </c>
      <c r="AS1722" s="17">
        <v>6.4015531025574807E-2</v>
      </c>
      <c r="AT1722" s="17">
        <v>9.1025143646832396E-2</v>
      </c>
      <c r="AU1722" s="17">
        <v>5.6468792743643401E-2</v>
      </c>
    </row>
    <row r="1723" spans="2:47" x14ac:dyDescent="0.3">
      <c r="B1723" t="s">
        <v>622</v>
      </c>
      <c r="C1723" s="17">
        <v>4.6662946971325302E-2</v>
      </c>
      <c r="D1723" s="17">
        <v>3.9798995465406398E-2</v>
      </c>
      <c r="E1723" s="17">
        <v>5.3529024029912602E-2</v>
      </c>
      <c r="F1723" s="17"/>
      <c r="G1723" s="17">
        <v>6.2937211992193307E-2</v>
      </c>
      <c r="H1723" s="17">
        <v>5.7650857494860402E-2</v>
      </c>
      <c r="I1723" s="17">
        <v>6.37618194699128E-2</v>
      </c>
      <c r="J1723" s="17">
        <v>3.6352412640109598E-2</v>
      </c>
      <c r="K1723" s="17">
        <v>4.10027929515481E-2</v>
      </c>
      <c r="L1723" s="17">
        <v>2.5220041518282402E-2</v>
      </c>
      <c r="M1723" s="17"/>
      <c r="N1723" s="17">
        <v>3.5040285196545097E-2</v>
      </c>
      <c r="O1723" s="17">
        <v>4.5274442243639502E-2</v>
      </c>
      <c r="P1723" s="17">
        <v>4.81194794992576E-2</v>
      </c>
      <c r="Q1723" s="17">
        <v>5.8794537741942099E-2</v>
      </c>
      <c r="R1723" s="17"/>
      <c r="S1723" s="17">
        <v>3.4212100961551098E-2</v>
      </c>
      <c r="T1723" s="17">
        <v>4.4636979527083197E-2</v>
      </c>
      <c r="U1723" s="17">
        <v>4.5879986912384998E-2</v>
      </c>
      <c r="V1723" s="17">
        <v>4.5061724903766302E-2</v>
      </c>
      <c r="W1723" s="17">
        <v>5.0445340270499503E-2</v>
      </c>
      <c r="X1723" s="17">
        <v>6.7088160251960197E-2</v>
      </c>
      <c r="Y1723" s="17">
        <v>6.4744125877797598E-2</v>
      </c>
      <c r="Z1723" s="17">
        <v>6.9474240063757603E-2</v>
      </c>
      <c r="AA1723" s="17">
        <v>5.26996084380357E-2</v>
      </c>
      <c r="AB1723" s="17">
        <v>2.9212647765402701E-2</v>
      </c>
      <c r="AC1723" s="17">
        <v>3.0659550257223299E-2</v>
      </c>
      <c r="AD1723" s="17">
        <v>2.86660973632651E-2</v>
      </c>
      <c r="AE1723" s="17"/>
      <c r="AF1723" s="17">
        <v>4.1972190280498603E-2</v>
      </c>
      <c r="AG1723" s="17">
        <v>5.32752499839306E-2</v>
      </c>
      <c r="AH1723" s="17"/>
      <c r="AI1723" s="17">
        <v>3.0993400356619499E-2</v>
      </c>
      <c r="AJ1723" s="17">
        <v>5.4484641062063903E-2</v>
      </c>
      <c r="AK1723" s="17"/>
      <c r="AL1723" s="17">
        <v>3.63689379995768E-2</v>
      </c>
      <c r="AM1723" s="17">
        <v>4.9046743543209599E-2</v>
      </c>
      <c r="AN1723" s="17"/>
      <c r="AO1723" s="17">
        <v>0</v>
      </c>
      <c r="AP1723" s="17">
        <v>5.0730182801494501E-2</v>
      </c>
      <c r="AQ1723" s="17"/>
      <c r="AR1723" s="17">
        <v>5.3816085105037097E-2</v>
      </c>
      <c r="AS1723" s="17">
        <v>3.7912772969589802E-2</v>
      </c>
      <c r="AT1723" s="17">
        <v>4.5946788696041199E-2</v>
      </c>
      <c r="AU1723" s="17">
        <v>4.5252916439316698E-2</v>
      </c>
    </row>
    <row r="1724" spans="2:47" x14ac:dyDescent="0.3">
      <c r="B1724" t="s">
        <v>623</v>
      </c>
      <c r="C1724" s="17">
        <v>8.6443150061362897E-2</v>
      </c>
      <c r="D1724" s="17">
        <v>8.5279121690759005E-2</v>
      </c>
      <c r="E1724" s="17">
        <v>8.7008447067480899E-2</v>
      </c>
      <c r="F1724" s="17"/>
      <c r="G1724" s="17">
        <v>7.3437165478911701E-2</v>
      </c>
      <c r="H1724" s="17">
        <v>6.3171519965814701E-2</v>
      </c>
      <c r="I1724" s="17">
        <v>5.3477890439214699E-2</v>
      </c>
      <c r="J1724" s="17">
        <v>7.6570181067767404E-2</v>
      </c>
      <c r="K1724" s="17">
        <v>0.114083989220835</v>
      </c>
      <c r="L1724" s="17">
        <v>0.13023664146626901</v>
      </c>
      <c r="M1724" s="17"/>
      <c r="N1724" s="17">
        <v>7.3401555036635396E-2</v>
      </c>
      <c r="O1724" s="17">
        <v>8.9059495602456407E-2</v>
      </c>
      <c r="P1724" s="17">
        <v>7.7378243000785704E-2</v>
      </c>
      <c r="Q1724" s="17">
        <v>0.10703245340887101</v>
      </c>
      <c r="R1724" s="17"/>
      <c r="S1724" s="17">
        <v>5.5182457872288801E-2</v>
      </c>
      <c r="T1724" s="17">
        <v>9.2544752936520897E-2</v>
      </c>
      <c r="U1724" s="17">
        <v>0.10397579222492399</v>
      </c>
      <c r="V1724" s="17">
        <v>0.123066052017133</v>
      </c>
      <c r="W1724" s="17">
        <v>0.102300102630472</v>
      </c>
      <c r="X1724" s="17">
        <v>8.3010418862176402E-2</v>
      </c>
      <c r="Y1724" s="17">
        <v>8.3414258734114996E-2</v>
      </c>
      <c r="Z1724" s="17">
        <v>3.9715962098212598E-2</v>
      </c>
      <c r="AA1724" s="17">
        <v>8.1169402326389306E-2</v>
      </c>
      <c r="AB1724" s="17">
        <v>9.1862213218721206E-2</v>
      </c>
      <c r="AC1724" s="17">
        <v>0.10674940663186901</v>
      </c>
      <c r="AD1724" s="17">
        <v>6.2061148658940503E-2</v>
      </c>
      <c r="AE1724" s="17"/>
      <c r="AF1724" s="17">
        <v>9.4226907653186295E-2</v>
      </c>
      <c r="AG1724" s="17">
        <v>7.6799262928072307E-2</v>
      </c>
      <c r="AH1724" s="17"/>
      <c r="AI1724" s="17">
        <v>7.7910889246582404E-2</v>
      </c>
      <c r="AJ1724" s="17">
        <v>9.0702158674475994E-2</v>
      </c>
      <c r="AK1724" s="17"/>
      <c r="AL1724" s="17">
        <v>9.3056715765185205E-2</v>
      </c>
      <c r="AM1724" s="17">
        <v>8.4911638354313604E-2</v>
      </c>
      <c r="AN1724" s="17"/>
      <c r="AO1724" s="17">
        <v>0</v>
      </c>
      <c r="AP1724" s="17">
        <v>9.3977707992698098E-2</v>
      </c>
      <c r="AQ1724" s="17"/>
      <c r="AR1724" s="17">
        <v>7.96421502528111E-2</v>
      </c>
      <c r="AS1724" s="17">
        <v>0.100448017709749</v>
      </c>
      <c r="AT1724" s="17">
        <v>8.7539865085629803E-2</v>
      </c>
      <c r="AU1724" s="17">
        <v>7.7123345031614707E-2</v>
      </c>
    </row>
    <row r="1725" spans="2:47" x14ac:dyDescent="0.3">
      <c r="B1725" t="s">
        <v>624</v>
      </c>
      <c r="C1725" s="17">
        <v>1.8564658258225598E-2</v>
      </c>
      <c r="D1725" s="17">
        <v>1.8626285102088001E-2</v>
      </c>
      <c r="E1725" s="17">
        <v>1.8575266356406699E-2</v>
      </c>
      <c r="F1725" s="17"/>
      <c r="G1725" s="17">
        <v>2.03444567044643E-2</v>
      </c>
      <c r="H1725" s="17">
        <v>3.0254170289061501E-2</v>
      </c>
      <c r="I1725" s="17">
        <v>2.1559572595625898E-2</v>
      </c>
      <c r="J1725" s="17">
        <v>1.24420859627851E-2</v>
      </c>
      <c r="K1725" s="17">
        <v>1.6765898550632499E-2</v>
      </c>
      <c r="L1725" s="17">
        <v>1.16289933424475E-2</v>
      </c>
      <c r="M1725" s="17"/>
      <c r="N1725" s="17">
        <v>1.8861943376982899E-2</v>
      </c>
      <c r="O1725" s="17">
        <v>1.4190819175757201E-2</v>
      </c>
      <c r="P1725" s="17">
        <v>2.8701661770516699E-2</v>
      </c>
      <c r="Q1725" s="17">
        <v>1.41453747814934E-2</v>
      </c>
      <c r="R1725" s="17"/>
      <c r="S1725" s="17">
        <v>2.2018672304118098E-2</v>
      </c>
      <c r="T1725" s="17">
        <v>1.43375006391768E-2</v>
      </c>
      <c r="U1725" s="17">
        <v>1.28141510670895E-2</v>
      </c>
      <c r="V1725" s="17">
        <v>1.54371776593696E-2</v>
      </c>
      <c r="W1725" s="17">
        <v>1.2076929651233E-2</v>
      </c>
      <c r="X1725" s="17">
        <v>1.53149147857623E-2</v>
      </c>
      <c r="Y1725" s="17">
        <v>2.72276492758497E-2</v>
      </c>
      <c r="Z1725" s="17">
        <v>1.87027014747587E-2</v>
      </c>
      <c r="AA1725" s="17">
        <v>2.5476457160291802E-2</v>
      </c>
      <c r="AB1725" s="17">
        <v>2.0405093937439198E-2</v>
      </c>
      <c r="AC1725" s="17">
        <v>1.70895374255596E-2</v>
      </c>
      <c r="AD1725" s="17">
        <v>1.8694048012088502E-2</v>
      </c>
      <c r="AE1725" s="17"/>
      <c r="AF1725" s="17">
        <v>1.9444429870961299E-2</v>
      </c>
      <c r="AG1725" s="17">
        <v>1.7545933335208101E-2</v>
      </c>
      <c r="AH1725" s="17"/>
      <c r="AI1725" s="17">
        <v>7.6343188207692904E-3</v>
      </c>
      <c r="AJ1725" s="17">
        <v>2.4020704530010199E-2</v>
      </c>
      <c r="AK1725" s="17"/>
      <c r="AL1725" s="17">
        <v>7.0627159766687301E-3</v>
      </c>
      <c r="AM1725" s="17">
        <v>2.1228177462068901E-2</v>
      </c>
      <c r="AN1725" s="17"/>
      <c r="AO1725" s="17">
        <v>0</v>
      </c>
      <c r="AP1725" s="17">
        <v>2.0182791019731298E-2</v>
      </c>
      <c r="AQ1725" s="17"/>
      <c r="AR1725" s="17">
        <v>2.26574434317421E-2</v>
      </c>
      <c r="AS1725" s="17">
        <v>1.21954708341095E-2</v>
      </c>
      <c r="AT1725" s="17">
        <v>1.7719794175351199E-2</v>
      </c>
      <c r="AU1725" s="17">
        <v>2.1011873137073998E-2</v>
      </c>
    </row>
    <row r="1726" spans="2:47" x14ac:dyDescent="0.3">
      <c r="B1726" t="s">
        <v>625</v>
      </c>
      <c r="C1726" s="17">
        <v>8.0173884767658493E-2</v>
      </c>
      <c r="D1726" s="17">
        <v>9.2380908234854606E-2</v>
      </c>
      <c r="E1726" s="17">
        <v>6.8584090357003399E-2</v>
      </c>
      <c r="F1726" s="17"/>
      <c r="G1726" s="17">
        <v>7.0263924441415701E-2</v>
      </c>
      <c r="H1726" s="17">
        <v>8.4504769072526895E-2</v>
      </c>
      <c r="I1726" s="17">
        <v>8.5171041953336094E-2</v>
      </c>
      <c r="J1726" s="17">
        <v>9.3427721693421006E-2</v>
      </c>
      <c r="K1726" s="17">
        <v>6.4603874261905406E-2</v>
      </c>
      <c r="L1726" s="17">
        <v>7.8832101323038001E-2</v>
      </c>
      <c r="M1726" s="17"/>
      <c r="N1726" s="17">
        <v>0.10430815227545601</v>
      </c>
      <c r="O1726" s="17">
        <v>6.6299373837413605E-2</v>
      </c>
      <c r="P1726" s="17">
        <v>6.1426411416207298E-2</v>
      </c>
      <c r="Q1726" s="17">
        <v>8.5095483723083995E-2</v>
      </c>
      <c r="R1726" s="17"/>
      <c r="S1726" s="17">
        <v>9.1118121089741502E-2</v>
      </c>
      <c r="T1726" s="17">
        <v>6.5253523230230107E-2</v>
      </c>
      <c r="U1726" s="17">
        <v>7.4960658199654195E-2</v>
      </c>
      <c r="V1726" s="17">
        <v>8.7802805002595602E-2</v>
      </c>
      <c r="W1726" s="17">
        <v>6.6815497993754205E-2</v>
      </c>
      <c r="X1726" s="17">
        <v>9.8429621987872098E-2</v>
      </c>
      <c r="Y1726" s="17">
        <v>6.3896478022583705E-2</v>
      </c>
      <c r="Z1726" s="17">
        <v>5.9111811594740001E-2</v>
      </c>
      <c r="AA1726" s="17">
        <v>8.4067508566266394E-2</v>
      </c>
      <c r="AB1726" s="17">
        <v>0.110585512347287</v>
      </c>
      <c r="AC1726" s="17">
        <v>7.3147465156165006E-2</v>
      </c>
      <c r="AD1726" s="17">
        <v>3.91132161832249E-2</v>
      </c>
      <c r="AE1726" s="17"/>
      <c r="AF1726" s="17">
        <v>0.100829331286133</v>
      </c>
      <c r="AG1726" s="17">
        <v>5.2887333837557303E-2</v>
      </c>
      <c r="AH1726" s="17"/>
      <c r="AI1726" s="17">
        <v>0.18238624020043301</v>
      </c>
      <c r="AJ1726" s="17">
        <v>2.9153022700168601E-2</v>
      </c>
      <c r="AK1726" s="17"/>
      <c r="AL1726" s="17">
        <v>0.25905686878212802</v>
      </c>
      <c r="AM1726" s="17">
        <v>3.8749727742690802E-2</v>
      </c>
      <c r="AN1726" s="17"/>
      <c r="AO1726" s="17">
        <v>1</v>
      </c>
      <c r="AP1726" s="17">
        <v>0</v>
      </c>
      <c r="AQ1726" s="17"/>
      <c r="AR1726" s="17">
        <v>9.1770192626989794E-2</v>
      </c>
      <c r="AS1726" s="17">
        <v>7.7472771598796494E-2</v>
      </c>
      <c r="AT1726" s="17">
        <v>7.8801896395626403E-2</v>
      </c>
      <c r="AU1726" s="17">
        <v>5.85445621542664E-2</v>
      </c>
    </row>
    <row r="1727" spans="2:47" x14ac:dyDescent="0.3">
      <c r="B1727" t="s">
        <v>626</v>
      </c>
      <c r="C1727" s="17">
        <v>1.68121247187464E-2</v>
      </c>
      <c r="D1727" s="17">
        <v>2.27308613327332E-2</v>
      </c>
      <c r="E1727" s="17">
        <v>1.1108691898762801E-2</v>
      </c>
      <c r="F1727" s="17"/>
      <c r="G1727" s="17">
        <v>4.0393000775419498E-2</v>
      </c>
      <c r="H1727" s="17">
        <v>1.6501116345416199E-2</v>
      </c>
      <c r="I1727" s="17">
        <v>4.6887341018826204E-3</v>
      </c>
      <c r="J1727" s="17">
        <v>6.7067002470990299E-3</v>
      </c>
      <c r="K1727" s="17">
        <v>1.44188756263909E-2</v>
      </c>
      <c r="L1727" s="17">
        <v>2.1109603199526199E-2</v>
      </c>
      <c r="M1727" s="17"/>
      <c r="N1727" s="17">
        <v>2.0905330177432398E-2</v>
      </c>
      <c r="O1727" s="17">
        <v>1.26285290528534E-2</v>
      </c>
      <c r="P1727" s="17">
        <v>1.6309902205462998E-2</v>
      </c>
      <c r="Q1727" s="17">
        <v>1.6579999397114801E-2</v>
      </c>
      <c r="R1727" s="17"/>
      <c r="S1727" s="17">
        <v>1.9590379824212401E-2</v>
      </c>
      <c r="T1727" s="17">
        <v>2.23130532795878E-2</v>
      </c>
      <c r="U1727" s="17">
        <v>2.0256850199025699E-2</v>
      </c>
      <c r="V1727" s="17">
        <v>9.5287229604064695E-3</v>
      </c>
      <c r="W1727" s="17">
        <v>2.4771851825664201E-3</v>
      </c>
      <c r="X1727" s="17">
        <v>6.34089099890363E-3</v>
      </c>
      <c r="Y1727" s="17">
        <v>4.6058612076954799E-3</v>
      </c>
      <c r="Z1727" s="17">
        <v>2.1354744318251399E-2</v>
      </c>
      <c r="AA1727" s="17">
        <v>1.67334549401407E-2</v>
      </c>
      <c r="AB1727" s="17">
        <v>3.03129911955414E-2</v>
      </c>
      <c r="AC1727" s="17">
        <v>2.4492684429767202E-2</v>
      </c>
      <c r="AD1727" s="17">
        <v>3.0989512323074699E-2</v>
      </c>
      <c r="AE1727" s="17"/>
      <c r="AF1727" s="17">
        <v>1.56716361865878E-2</v>
      </c>
      <c r="AG1727" s="17">
        <v>1.8464124879235599E-2</v>
      </c>
      <c r="AH1727" s="17"/>
      <c r="AI1727" s="17">
        <v>1.38898969222044E-2</v>
      </c>
      <c r="AJ1727" s="17">
        <v>1.8270799462184999E-2</v>
      </c>
      <c r="AK1727" s="17"/>
      <c r="AL1727" s="17">
        <v>7.99203577022666E-3</v>
      </c>
      <c r="AM1727" s="17">
        <v>1.8854603781752799E-2</v>
      </c>
      <c r="AN1727" s="17"/>
      <c r="AO1727" s="17">
        <v>0</v>
      </c>
      <c r="AP1727" s="17">
        <v>1.8277503150146798E-2</v>
      </c>
      <c r="AQ1727" s="17"/>
      <c r="AR1727" s="17">
        <v>2.1061201342697601E-2</v>
      </c>
      <c r="AS1727" s="17">
        <v>2.41927548159666E-2</v>
      </c>
      <c r="AT1727" s="17">
        <v>7.18133524706383E-3</v>
      </c>
      <c r="AU1727" s="17">
        <v>1.34889155238573E-2</v>
      </c>
    </row>
    <row r="1728" spans="2:47" x14ac:dyDescent="0.3">
      <c r="B1728" t="s">
        <v>627</v>
      </c>
      <c r="C1728" s="17">
        <v>2.1715438860813702E-2</v>
      </c>
      <c r="D1728" s="17">
        <v>2.4425706941094898E-2</v>
      </c>
      <c r="E1728" s="17">
        <v>1.85264475496917E-2</v>
      </c>
      <c r="F1728" s="17"/>
      <c r="G1728" s="17">
        <v>3.9050531105006898E-2</v>
      </c>
      <c r="H1728" s="17">
        <v>2.3082362653224602E-2</v>
      </c>
      <c r="I1728" s="17">
        <v>1.5143134968870001E-2</v>
      </c>
      <c r="J1728" s="17">
        <v>2.5126902011076601E-2</v>
      </c>
      <c r="K1728" s="17">
        <v>2.0327327751425799E-2</v>
      </c>
      <c r="L1728" s="17">
        <v>1.2646490919509101E-2</v>
      </c>
      <c r="M1728" s="17"/>
      <c r="N1728" s="17">
        <v>2.7284115258698501E-2</v>
      </c>
      <c r="O1728" s="17">
        <v>2.7239820615102699E-2</v>
      </c>
      <c r="P1728" s="17">
        <v>8.5596878709493507E-3</v>
      </c>
      <c r="Q1728" s="17">
        <v>2.09279530579447E-2</v>
      </c>
      <c r="R1728" s="17"/>
      <c r="S1728" s="17">
        <v>1.9495429153568201E-2</v>
      </c>
      <c r="T1728" s="17">
        <v>2.4024735639604701E-2</v>
      </c>
      <c r="U1728" s="17">
        <v>1.99445274193365E-2</v>
      </c>
      <c r="V1728" s="17">
        <v>2.64557447447736E-2</v>
      </c>
      <c r="W1728" s="17">
        <v>2.5734080508275602E-2</v>
      </c>
      <c r="X1728" s="17">
        <v>2.68847034382118E-2</v>
      </c>
      <c r="Y1728" s="17">
        <v>1.4433916310267299E-2</v>
      </c>
      <c r="Z1728" s="17">
        <v>2.6595934396091502E-2</v>
      </c>
      <c r="AA1728" s="17">
        <v>2.37927312951156E-2</v>
      </c>
      <c r="AB1728" s="17">
        <v>2.3400152434274801E-2</v>
      </c>
      <c r="AC1728" s="17">
        <v>5.1449081633818299E-3</v>
      </c>
      <c r="AD1728" s="17">
        <v>1.56241333536252E-2</v>
      </c>
      <c r="AE1728" s="17"/>
      <c r="AF1728" s="17">
        <v>1.6897489417488101E-2</v>
      </c>
      <c r="AG1728" s="17">
        <v>2.82945446344001E-2</v>
      </c>
      <c r="AH1728" s="17"/>
      <c r="AI1728" s="17">
        <v>1.5688602883698801E-2</v>
      </c>
      <c r="AJ1728" s="17">
        <v>2.47238263085915E-2</v>
      </c>
      <c r="AK1728" s="17"/>
      <c r="AL1728" s="17">
        <v>1.7075673170471501E-2</v>
      </c>
      <c r="AM1728" s="17">
        <v>2.27898752225206E-2</v>
      </c>
      <c r="AN1728" s="17"/>
      <c r="AO1728" s="17">
        <v>0</v>
      </c>
      <c r="AP1728" s="17">
        <v>2.36081999643253E-2</v>
      </c>
      <c r="AQ1728" s="17"/>
      <c r="AR1728" s="17">
        <v>1.99576306069335E-2</v>
      </c>
      <c r="AS1728" s="17">
        <v>2.57594655420368E-2</v>
      </c>
      <c r="AT1728" s="17">
        <v>2.0046637641627701E-2</v>
      </c>
      <c r="AU1728" s="17">
        <v>2.2643875159019201E-2</v>
      </c>
    </row>
    <row r="1729" spans="2:47" x14ac:dyDescent="0.3">
      <c r="B1729" t="s">
        <v>628</v>
      </c>
      <c r="C1729" s="17">
        <v>5.2271757462736901E-3</v>
      </c>
      <c r="D1729" s="17">
        <v>7.1879634860924704E-3</v>
      </c>
      <c r="E1729" s="17">
        <v>3.3364115724593001E-3</v>
      </c>
      <c r="F1729" s="17"/>
      <c r="G1729" s="17">
        <v>1.8018479213199198E-2</v>
      </c>
      <c r="H1729" s="17">
        <v>7.61827393671598E-3</v>
      </c>
      <c r="I1729" s="17">
        <v>0</v>
      </c>
      <c r="J1729" s="17">
        <v>5.1044636359745604E-3</v>
      </c>
      <c r="K1729" s="17">
        <v>1.2428786080965601E-3</v>
      </c>
      <c r="L1729" s="17">
        <v>1.8396400988691399E-3</v>
      </c>
      <c r="M1729" s="17"/>
      <c r="N1729" s="17">
        <v>3.9185893291559899E-3</v>
      </c>
      <c r="O1729" s="17">
        <v>7.8426345182965405E-3</v>
      </c>
      <c r="P1729" s="17">
        <v>6.3400955515880604E-3</v>
      </c>
      <c r="Q1729" s="17">
        <v>3.0186784459250598E-3</v>
      </c>
      <c r="R1729" s="17"/>
      <c r="S1729" s="17">
        <v>9.1874429294834994E-3</v>
      </c>
      <c r="T1729" s="17">
        <v>3.3595575262003801E-3</v>
      </c>
      <c r="U1729" s="17">
        <v>2.6795452212317098E-3</v>
      </c>
      <c r="V1729" s="17">
        <v>8.9124841570999008E-3</v>
      </c>
      <c r="W1729" s="17">
        <v>6.6132554228772403E-3</v>
      </c>
      <c r="X1729" s="17">
        <v>0</v>
      </c>
      <c r="Y1729" s="17">
        <v>4.5876064219729498E-3</v>
      </c>
      <c r="Z1729" s="17">
        <v>1.8232054784492701E-2</v>
      </c>
      <c r="AA1729" s="17">
        <v>5.38031413200038E-3</v>
      </c>
      <c r="AB1729" s="17">
        <v>0</v>
      </c>
      <c r="AC1729" s="17">
        <v>0</v>
      </c>
      <c r="AD1729" s="17">
        <v>1.12526392842367E-2</v>
      </c>
      <c r="AE1729" s="17"/>
      <c r="AF1729" s="17">
        <v>3.90396612991286E-3</v>
      </c>
      <c r="AG1729" s="17">
        <v>7.02809948497624E-3</v>
      </c>
      <c r="AH1729" s="17"/>
      <c r="AI1729" s="17">
        <v>5.5176874965235396E-3</v>
      </c>
      <c r="AJ1729" s="17">
        <v>5.08216235845257E-3</v>
      </c>
      <c r="AK1729" s="17"/>
      <c r="AL1729" s="17">
        <v>1.5827010764514499E-3</v>
      </c>
      <c r="AM1729" s="17">
        <v>6.07113131772157E-3</v>
      </c>
      <c r="AN1729" s="17"/>
      <c r="AO1729" s="17">
        <v>0</v>
      </c>
      <c r="AP1729" s="17">
        <v>5.68278684385183E-3</v>
      </c>
      <c r="AQ1729" s="17"/>
      <c r="AR1729" s="17">
        <v>3.80400432850768E-3</v>
      </c>
      <c r="AS1729" s="17">
        <v>6.3675466517075299E-3</v>
      </c>
      <c r="AT1729" s="17">
        <v>5.6195165210324799E-3</v>
      </c>
      <c r="AU1729" s="17">
        <v>6.0215749453412003E-3</v>
      </c>
    </row>
    <row r="1730" spans="2:47" x14ac:dyDescent="0.3">
      <c r="B1730" t="s">
        <v>629</v>
      </c>
      <c r="C1730" s="17">
        <v>3.6805690377173399E-2</v>
      </c>
      <c r="D1730" s="17">
        <v>3.5346443425644497E-2</v>
      </c>
      <c r="E1730" s="17">
        <v>3.7974377108881303E-2</v>
      </c>
      <c r="F1730" s="17"/>
      <c r="G1730" s="17">
        <v>3.9694206668395203E-2</v>
      </c>
      <c r="H1730" s="17">
        <v>3.7049255950401601E-2</v>
      </c>
      <c r="I1730" s="17">
        <v>2.81219534536865E-2</v>
      </c>
      <c r="J1730" s="17">
        <v>5.1434755367412197E-2</v>
      </c>
      <c r="K1730" s="17">
        <v>2.40238476075567E-2</v>
      </c>
      <c r="L1730" s="17">
        <v>3.8456768094503803E-2</v>
      </c>
      <c r="M1730" s="17"/>
      <c r="N1730" s="17">
        <v>3.07820644416948E-2</v>
      </c>
      <c r="O1730" s="17">
        <v>3.5321442218007398E-2</v>
      </c>
      <c r="P1730" s="17">
        <v>4.0588303008162997E-2</v>
      </c>
      <c r="Q1730" s="17">
        <v>4.1157702204011E-2</v>
      </c>
      <c r="R1730" s="17"/>
      <c r="S1730" s="17">
        <v>2.3886380158707098E-2</v>
      </c>
      <c r="T1730" s="17">
        <v>4.2888988734076101E-2</v>
      </c>
      <c r="U1730" s="17">
        <v>4.1940736847529698E-2</v>
      </c>
      <c r="V1730" s="17">
        <v>2.9363722909422001E-2</v>
      </c>
      <c r="W1730" s="17">
        <v>4.2949347774373599E-2</v>
      </c>
      <c r="X1730" s="17">
        <v>5.2714731358366802E-2</v>
      </c>
      <c r="Y1730" s="17">
        <v>3.8248213396905401E-2</v>
      </c>
      <c r="Z1730" s="17">
        <v>3.1503049598972703E-2</v>
      </c>
      <c r="AA1730" s="17">
        <v>3.4285476658984501E-2</v>
      </c>
      <c r="AB1730" s="17">
        <v>2.01818718951557E-2</v>
      </c>
      <c r="AC1730" s="17">
        <v>4.4103445106335501E-2</v>
      </c>
      <c r="AD1730" s="17">
        <v>6.7335125436017398E-2</v>
      </c>
      <c r="AE1730" s="17"/>
      <c r="AF1730" s="17">
        <v>3.5917409728350301E-2</v>
      </c>
      <c r="AG1730" s="17">
        <v>3.7785264251619002E-2</v>
      </c>
      <c r="AH1730" s="17"/>
      <c r="AI1730" s="17">
        <v>2.9201165420457299E-2</v>
      </c>
      <c r="AJ1730" s="17">
        <v>4.06016054332606E-2</v>
      </c>
      <c r="AK1730" s="17"/>
      <c r="AL1730" s="17">
        <v>3.2698239320403499E-2</v>
      </c>
      <c r="AM1730" s="17">
        <v>3.7756857971371398E-2</v>
      </c>
      <c r="AN1730" s="17"/>
      <c r="AO1730" s="17">
        <v>0</v>
      </c>
      <c r="AP1730" s="17">
        <v>4.0013747998312199E-2</v>
      </c>
      <c r="AQ1730" s="17"/>
      <c r="AR1730" s="17">
        <v>3.48152265125952E-2</v>
      </c>
      <c r="AS1730" s="17">
        <v>3.31387337165173E-2</v>
      </c>
      <c r="AT1730" s="17">
        <v>3.51224385095356E-2</v>
      </c>
      <c r="AU1730" s="17">
        <v>5.16320935946726E-2</v>
      </c>
    </row>
    <row r="1731" spans="2:47" x14ac:dyDescent="0.3">
      <c r="B1731" t="s">
        <v>630</v>
      </c>
      <c r="C1731" s="17">
        <v>1.23063023666904E-2</v>
      </c>
      <c r="D1731" s="17">
        <v>1.3100261991486801E-2</v>
      </c>
      <c r="E1731" s="17">
        <v>1.15794799559627E-2</v>
      </c>
      <c r="F1731" s="17"/>
      <c r="G1731" s="17">
        <v>1.55433686872867E-2</v>
      </c>
      <c r="H1731" s="17">
        <v>2.0384329914493699E-2</v>
      </c>
      <c r="I1731" s="17">
        <v>8.9978279734803795E-3</v>
      </c>
      <c r="J1731" s="17">
        <v>8.3928949584874193E-3</v>
      </c>
      <c r="K1731" s="17">
        <v>5.6439629765310797E-3</v>
      </c>
      <c r="L1731" s="17">
        <v>1.39264492616775E-2</v>
      </c>
      <c r="M1731" s="17"/>
      <c r="N1731" s="17">
        <v>7.3076521651170203E-3</v>
      </c>
      <c r="O1731" s="17">
        <v>1.05042177339356E-2</v>
      </c>
      <c r="P1731" s="17">
        <v>1.4326797817654601E-2</v>
      </c>
      <c r="Q1731" s="17">
        <v>1.79802964832055E-2</v>
      </c>
      <c r="R1731" s="17"/>
      <c r="S1731" s="17">
        <v>1.0894050019976899E-2</v>
      </c>
      <c r="T1731" s="17">
        <v>3.5328118239042398E-3</v>
      </c>
      <c r="U1731" s="17">
        <v>2.2382642360158099E-2</v>
      </c>
      <c r="V1731" s="17">
        <v>1.94623539652071E-2</v>
      </c>
      <c r="W1731" s="17">
        <v>8.5420521484189296E-3</v>
      </c>
      <c r="X1731" s="17">
        <v>5.6698903546241099E-3</v>
      </c>
      <c r="Y1731" s="17">
        <v>2.1357163121385799E-2</v>
      </c>
      <c r="Z1731" s="17">
        <v>1.6832410516855401E-2</v>
      </c>
      <c r="AA1731" s="17">
        <v>5.5101597406284897E-3</v>
      </c>
      <c r="AB1731" s="17">
        <v>1.9107123470706502E-2</v>
      </c>
      <c r="AC1731" s="17">
        <v>9.3007255713044596E-3</v>
      </c>
      <c r="AD1731" s="17">
        <v>1.6593028476779199E-2</v>
      </c>
      <c r="AE1731" s="17"/>
      <c r="AF1731" s="17">
        <v>8.0816973186702695E-3</v>
      </c>
      <c r="AG1731" s="17">
        <v>1.7534915254316202E-2</v>
      </c>
      <c r="AH1731" s="17"/>
      <c r="AI1731" s="17">
        <v>1.14559501963115E-2</v>
      </c>
      <c r="AJ1731" s="17">
        <v>1.2730768671277599E-2</v>
      </c>
      <c r="AK1731" s="17"/>
      <c r="AL1731" s="17">
        <v>1.4139479243960499E-2</v>
      </c>
      <c r="AM1731" s="17">
        <v>1.1881791297418299E-2</v>
      </c>
      <c r="AN1731" s="17"/>
      <c r="AO1731" s="17">
        <v>0</v>
      </c>
      <c r="AP1731" s="17">
        <v>1.33789443057745E-2</v>
      </c>
      <c r="AQ1731" s="17"/>
      <c r="AR1731" s="17">
        <v>8.9537538410743595E-3</v>
      </c>
      <c r="AS1731" s="17">
        <v>1.29312157363837E-2</v>
      </c>
      <c r="AT1731" s="17">
        <v>1.26356139203586E-2</v>
      </c>
      <c r="AU1731" s="17">
        <v>1.8968477415421899E-2</v>
      </c>
    </row>
    <row r="1732" spans="2:47" x14ac:dyDescent="0.3">
      <c r="B1732" t="s">
        <v>631</v>
      </c>
      <c r="C1732" s="17">
        <v>3.8552380552337701E-2</v>
      </c>
      <c r="D1732" s="17">
        <v>3.9947392602433303E-2</v>
      </c>
      <c r="E1732" s="17">
        <v>3.7339767728490798E-2</v>
      </c>
      <c r="F1732" s="17"/>
      <c r="G1732" s="17">
        <v>4.0157612515100999E-2</v>
      </c>
      <c r="H1732" s="17">
        <v>3.5238385181174697E-2</v>
      </c>
      <c r="I1732" s="17">
        <v>3.6196867538121402E-2</v>
      </c>
      <c r="J1732" s="17">
        <v>3.1694734458596198E-2</v>
      </c>
      <c r="K1732" s="17">
        <v>5.0195925150937397E-2</v>
      </c>
      <c r="L1732" s="17">
        <v>3.9860172230565101E-2</v>
      </c>
      <c r="M1732" s="17"/>
      <c r="N1732" s="17">
        <v>4.4236761751263703E-2</v>
      </c>
      <c r="O1732" s="17">
        <v>4.3242213917241E-2</v>
      </c>
      <c r="P1732" s="17">
        <v>2.7228888590095399E-2</v>
      </c>
      <c r="Q1732" s="17">
        <v>3.8052586913620401E-2</v>
      </c>
      <c r="R1732" s="17"/>
      <c r="S1732" s="17">
        <v>3.7548994854390498E-2</v>
      </c>
      <c r="T1732" s="17">
        <v>4.3227144659651003E-2</v>
      </c>
      <c r="U1732" s="17">
        <v>2.18310949332166E-2</v>
      </c>
      <c r="V1732" s="17">
        <v>3.07777133846685E-2</v>
      </c>
      <c r="W1732" s="17">
        <v>3.1240068622614602E-2</v>
      </c>
      <c r="X1732" s="17">
        <v>6.1702004071913598E-2</v>
      </c>
      <c r="Y1732" s="17">
        <v>5.3044393226155701E-2</v>
      </c>
      <c r="Z1732" s="17">
        <v>3.3925957868235102E-2</v>
      </c>
      <c r="AA1732" s="17">
        <v>5.2110599930849502E-2</v>
      </c>
      <c r="AB1732" s="17">
        <v>1.54635223612358E-2</v>
      </c>
      <c r="AC1732" s="17">
        <v>3.4474462275517002E-2</v>
      </c>
      <c r="AD1732" s="17">
        <v>3.2389908843754499E-2</v>
      </c>
      <c r="AE1732" s="17"/>
      <c r="AF1732" s="17">
        <v>3.9718179498467697E-2</v>
      </c>
      <c r="AG1732" s="17">
        <v>3.62833918409027E-2</v>
      </c>
      <c r="AH1732" s="17"/>
      <c r="AI1732" s="17">
        <v>3.02821380878316E-2</v>
      </c>
      <c r="AJ1732" s="17">
        <v>4.2680598694456499E-2</v>
      </c>
      <c r="AK1732" s="17"/>
      <c r="AL1732" s="17">
        <v>2.3473745634742499E-2</v>
      </c>
      <c r="AM1732" s="17">
        <v>4.2044158957030002E-2</v>
      </c>
      <c r="AN1732" s="17"/>
      <c r="AO1732" s="17">
        <v>0</v>
      </c>
      <c r="AP1732" s="17">
        <v>4.1912683184255603E-2</v>
      </c>
      <c r="AQ1732" s="17"/>
      <c r="AR1732" s="17">
        <v>4.2335551607292597E-2</v>
      </c>
      <c r="AS1732" s="17">
        <v>4.46209566124132E-2</v>
      </c>
      <c r="AT1732" s="17">
        <v>2.4308979620288801E-2</v>
      </c>
      <c r="AU1732" s="17">
        <v>4.8271990516794802E-2</v>
      </c>
    </row>
    <row r="1733" spans="2:47" x14ac:dyDescent="0.3">
      <c r="B1733" t="s">
        <v>632</v>
      </c>
      <c r="C1733" s="17">
        <v>8.0655836947249905E-3</v>
      </c>
      <c r="D1733" s="17">
        <v>7.8505020394986497E-3</v>
      </c>
      <c r="E1733" s="17">
        <v>8.3058653343490198E-3</v>
      </c>
      <c r="F1733" s="17"/>
      <c r="G1733" s="17">
        <v>2.61582803372565E-2</v>
      </c>
      <c r="H1733" s="17">
        <v>5.4028243896042903E-3</v>
      </c>
      <c r="I1733" s="17">
        <v>6.5995682425564403E-3</v>
      </c>
      <c r="J1733" s="17">
        <v>3.4590087930239499E-3</v>
      </c>
      <c r="K1733" s="17">
        <v>5.8073878492148597E-3</v>
      </c>
      <c r="L1733" s="17">
        <v>4.6933400110019501E-3</v>
      </c>
      <c r="M1733" s="17"/>
      <c r="N1733" s="17">
        <v>1.0148075116839799E-2</v>
      </c>
      <c r="O1733" s="17">
        <v>4.7832787431548E-3</v>
      </c>
      <c r="P1733" s="17">
        <v>9.1300426225569501E-3</v>
      </c>
      <c r="Q1733" s="17">
        <v>8.4092093739340703E-3</v>
      </c>
      <c r="R1733" s="17"/>
      <c r="S1733" s="17">
        <v>9.4853727117495106E-3</v>
      </c>
      <c r="T1733" s="17">
        <v>7.3591615132801201E-3</v>
      </c>
      <c r="U1733" s="17">
        <v>2.3693544565954699E-3</v>
      </c>
      <c r="V1733" s="17">
        <v>0</v>
      </c>
      <c r="W1733" s="17">
        <v>1.53168812354306E-2</v>
      </c>
      <c r="X1733" s="17">
        <v>1.27942926770071E-2</v>
      </c>
      <c r="Y1733" s="17">
        <v>4.9333522854074904E-3</v>
      </c>
      <c r="Z1733" s="17">
        <v>0</v>
      </c>
      <c r="AA1733" s="17">
        <v>8.5681661988694993E-3</v>
      </c>
      <c r="AB1733" s="17">
        <v>9.1600243030335992E-3</v>
      </c>
      <c r="AC1733" s="17">
        <v>1.69576060819429E-2</v>
      </c>
      <c r="AD1733" s="17">
        <v>1.19395308578161E-2</v>
      </c>
      <c r="AE1733" s="17"/>
      <c r="AF1733" s="17">
        <v>6.5732520625692804E-3</v>
      </c>
      <c r="AG1733" s="17">
        <v>1.01142806500418E-2</v>
      </c>
      <c r="AH1733" s="17"/>
      <c r="AI1733" s="17">
        <v>7.2939636124635804E-3</v>
      </c>
      <c r="AJ1733" s="17">
        <v>8.4507496721537897E-3</v>
      </c>
      <c r="AK1733" s="17"/>
      <c r="AL1733" s="17">
        <v>1.13212326351837E-2</v>
      </c>
      <c r="AM1733" s="17">
        <v>7.3116689852251596E-3</v>
      </c>
      <c r="AN1733" s="17"/>
      <c r="AO1733" s="17">
        <v>0</v>
      </c>
      <c r="AP1733" s="17">
        <v>8.7685961087196097E-3</v>
      </c>
      <c r="AQ1733" s="17"/>
      <c r="AR1733" s="17">
        <v>7.0564851560365998E-3</v>
      </c>
      <c r="AS1733" s="17">
        <v>5.9041051990858804E-3</v>
      </c>
      <c r="AT1733" s="17">
        <v>9.4585361177974402E-3</v>
      </c>
      <c r="AU1733" s="17">
        <v>1.14222126944034E-2</v>
      </c>
    </row>
    <row r="1734" spans="2:47" x14ac:dyDescent="0.3">
      <c r="B1734" t="s">
        <v>633</v>
      </c>
      <c r="C1734" s="17">
        <v>2.2390932080630001E-3</v>
      </c>
      <c r="D1734" s="17">
        <v>3.1465293992869801E-3</v>
      </c>
      <c r="E1734" s="17">
        <v>1.3633782354461001E-3</v>
      </c>
      <c r="F1734" s="17"/>
      <c r="G1734" s="17">
        <v>8.8825110443873003E-3</v>
      </c>
      <c r="H1734" s="17">
        <v>3.3192269189140301E-3</v>
      </c>
      <c r="I1734" s="17">
        <v>8.3949205758938102E-4</v>
      </c>
      <c r="J1734" s="17">
        <v>7.9583885273961004E-4</v>
      </c>
      <c r="K1734" s="17">
        <v>0</v>
      </c>
      <c r="L1734" s="17">
        <v>7.7304905196557902E-4</v>
      </c>
      <c r="M1734" s="17"/>
      <c r="N1734" s="17">
        <v>3.2104764656589999E-3</v>
      </c>
      <c r="O1734" s="17">
        <v>2.7344321210253501E-3</v>
      </c>
      <c r="P1734" s="17">
        <v>2.30309309687047E-3</v>
      </c>
      <c r="Q1734" s="17">
        <v>6.5108608924730903E-4</v>
      </c>
      <c r="R1734" s="17"/>
      <c r="S1734" s="17">
        <v>6.3082889046145504E-3</v>
      </c>
      <c r="T1734" s="17">
        <v>0</v>
      </c>
      <c r="U1734" s="17">
        <v>0</v>
      </c>
      <c r="V1734" s="17">
        <v>5.6092293433235903E-3</v>
      </c>
      <c r="W1734" s="17">
        <v>0</v>
      </c>
      <c r="X1734" s="17">
        <v>0</v>
      </c>
      <c r="Y1734" s="17">
        <v>0</v>
      </c>
      <c r="Z1734" s="17">
        <v>0</v>
      </c>
      <c r="AA1734" s="17">
        <v>4.0106111038256103E-3</v>
      </c>
      <c r="AB1734" s="17">
        <v>4.5657250053643302E-3</v>
      </c>
      <c r="AC1734" s="17">
        <v>0</v>
      </c>
      <c r="AD1734" s="17">
        <v>0</v>
      </c>
      <c r="AE1734" s="17"/>
      <c r="AF1734" s="17">
        <v>9.6060880583937402E-4</v>
      </c>
      <c r="AG1734" s="17">
        <v>3.9563541284918496E-3</v>
      </c>
      <c r="AH1734" s="17"/>
      <c r="AI1734" s="17">
        <v>1.51548106320269E-3</v>
      </c>
      <c r="AJ1734" s="17">
        <v>2.60029528854494E-3</v>
      </c>
      <c r="AK1734" s="17"/>
      <c r="AL1734" s="17">
        <v>2.6836154334348699E-3</v>
      </c>
      <c r="AM1734" s="17">
        <v>2.1361546386605402E-3</v>
      </c>
      <c r="AN1734" s="17"/>
      <c r="AO1734" s="17">
        <v>0</v>
      </c>
      <c r="AP1734" s="17">
        <v>2.4342570524836802E-3</v>
      </c>
      <c r="AQ1734" s="17"/>
      <c r="AR1734" s="17">
        <v>2.6666632398418002E-3</v>
      </c>
      <c r="AS1734" s="17">
        <v>1.3501129865912901E-3</v>
      </c>
      <c r="AT1734" s="17">
        <v>1.0450696304127201E-3</v>
      </c>
      <c r="AU1734" s="17">
        <v>5.1841256929346397E-3</v>
      </c>
    </row>
    <row r="1735" spans="2:47" x14ac:dyDescent="0.3">
      <c r="B1735" t="s">
        <v>634</v>
      </c>
      <c r="C1735" s="17">
        <v>7.8263166741435897E-3</v>
      </c>
      <c r="D1735" s="17">
        <v>7.0988072094185298E-3</v>
      </c>
      <c r="E1735" s="17">
        <v>8.5650150330485297E-3</v>
      </c>
      <c r="F1735" s="17"/>
      <c r="G1735" s="17">
        <v>2.5923067906774101E-2</v>
      </c>
      <c r="H1735" s="17">
        <v>9.0218044448612793E-3</v>
      </c>
      <c r="I1735" s="17">
        <v>9.0938970482920892E-3</v>
      </c>
      <c r="J1735" s="17">
        <v>5.0175455591447704E-3</v>
      </c>
      <c r="K1735" s="17">
        <v>0</v>
      </c>
      <c r="L1735" s="17">
        <v>1.36687527438269E-3</v>
      </c>
      <c r="M1735" s="17"/>
      <c r="N1735" s="17">
        <v>6.7818568062630296E-3</v>
      </c>
      <c r="O1735" s="17">
        <v>1.00988377739442E-2</v>
      </c>
      <c r="P1735" s="17">
        <v>9.0749360762801493E-3</v>
      </c>
      <c r="Q1735" s="17">
        <v>5.6073474100884297E-3</v>
      </c>
      <c r="R1735" s="17"/>
      <c r="S1735" s="17">
        <v>1.7549181919263902E-2</v>
      </c>
      <c r="T1735" s="17">
        <v>3.1055776829613099E-3</v>
      </c>
      <c r="U1735" s="17">
        <v>0</v>
      </c>
      <c r="V1735" s="17">
        <v>6.8629052462486698E-3</v>
      </c>
      <c r="W1735" s="17">
        <v>8.3326628688591298E-3</v>
      </c>
      <c r="X1735" s="17">
        <v>8.05741618016741E-3</v>
      </c>
      <c r="Y1735" s="17">
        <v>3.6648267056782098E-3</v>
      </c>
      <c r="Z1735" s="17">
        <v>5.0532083911884297E-3</v>
      </c>
      <c r="AA1735" s="17">
        <v>8.1296668786939707E-3</v>
      </c>
      <c r="AB1735" s="17">
        <v>1.25540498848471E-2</v>
      </c>
      <c r="AC1735" s="17">
        <v>1.04450959297244E-2</v>
      </c>
      <c r="AD1735" s="17">
        <v>0</v>
      </c>
      <c r="AE1735" s="17"/>
      <c r="AF1735" s="17">
        <v>4.1209401949084097E-3</v>
      </c>
      <c r="AG1735" s="17">
        <v>1.28142174632536E-2</v>
      </c>
      <c r="AH1735" s="17"/>
      <c r="AI1735" s="17">
        <v>3.0315790299553602E-3</v>
      </c>
      <c r="AJ1735" s="17">
        <v>1.0219683375831901E-2</v>
      </c>
      <c r="AK1735" s="17"/>
      <c r="AL1735" s="17">
        <v>2.7697972407350799E-3</v>
      </c>
      <c r="AM1735" s="17">
        <v>8.9972612229687107E-3</v>
      </c>
      <c r="AN1735" s="17"/>
      <c r="AO1735" s="17">
        <v>0</v>
      </c>
      <c r="AP1735" s="17">
        <v>8.5084740958531295E-3</v>
      </c>
      <c r="AQ1735" s="17"/>
      <c r="AR1735" s="17">
        <v>7.8678492281007706E-3</v>
      </c>
      <c r="AS1735" s="17">
        <v>1.2187647802391201E-3</v>
      </c>
      <c r="AT1735" s="17">
        <v>1.01202299312401E-2</v>
      </c>
      <c r="AU1735" s="17">
        <v>1.43242477072127E-2</v>
      </c>
    </row>
    <row r="1736" spans="2:47" x14ac:dyDescent="0.3">
      <c r="B1736" t="s">
        <v>490</v>
      </c>
      <c r="C1736" s="17">
        <v>1.9896870247974301E-2</v>
      </c>
      <c r="D1736" s="17">
        <v>1.88222657378578E-2</v>
      </c>
      <c r="E1736" s="17">
        <v>2.10197320846791E-2</v>
      </c>
      <c r="F1736" s="17"/>
      <c r="G1736" s="17">
        <v>1.2068371618994701E-2</v>
      </c>
      <c r="H1736" s="17">
        <v>7.2990130692837801E-3</v>
      </c>
      <c r="I1736" s="17">
        <v>8.7334109532546597E-3</v>
      </c>
      <c r="J1736" s="17">
        <v>2.4347291520818E-2</v>
      </c>
      <c r="K1736" s="17">
        <v>3.4865060652267202E-2</v>
      </c>
      <c r="L1736" s="17">
        <v>3.07542284440574E-2</v>
      </c>
      <c r="M1736" s="17"/>
      <c r="N1736" s="17">
        <v>1.5996120565756299E-2</v>
      </c>
      <c r="O1736" s="17">
        <v>2.4817436757697601E-2</v>
      </c>
      <c r="P1736" s="17">
        <v>1.7734473903694901E-2</v>
      </c>
      <c r="Q1736" s="17">
        <v>2.0410852154446001E-2</v>
      </c>
      <c r="R1736" s="17"/>
      <c r="S1736" s="17">
        <v>9.5218407388638904E-3</v>
      </c>
      <c r="T1736" s="17">
        <v>3.11173906769464E-2</v>
      </c>
      <c r="U1736" s="17">
        <v>2.34755668252839E-2</v>
      </c>
      <c r="V1736" s="17">
        <v>1.98024356444787E-2</v>
      </c>
      <c r="W1736" s="17">
        <v>2.3524510077645101E-2</v>
      </c>
      <c r="X1736" s="17">
        <v>8.3091576661342304E-3</v>
      </c>
      <c r="Y1736" s="17">
        <v>2.1331615923683201E-2</v>
      </c>
      <c r="Z1736" s="17">
        <v>1.8005782797281E-2</v>
      </c>
      <c r="AA1736" s="17">
        <v>2.27908466264178E-2</v>
      </c>
      <c r="AB1736" s="17">
        <v>1.6926091898390599E-2</v>
      </c>
      <c r="AC1736" s="17">
        <v>2.3509930363113E-2</v>
      </c>
      <c r="AD1736" s="17">
        <v>2.7610005087903199E-2</v>
      </c>
      <c r="AE1736" s="17"/>
      <c r="AF1736" s="17">
        <v>1.7586317214615899E-2</v>
      </c>
      <c r="AG1736" s="17">
        <v>2.31288962195671E-2</v>
      </c>
      <c r="AH1736" s="17"/>
      <c r="AI1736" s="17">
        <v>1.8497892860047001E-2</v>
      </c>
      <c r="AJ1736" s="17">
        <v>2.0595191229256501E-2</v>
      </c>
      <c r="AK1736" s="17"/>
      <c r="AL1736" s="17">
        <v>1.32383504365327E-2</v>
      </c>
      <c r="AM1736" s="17">
        <v>2.1438792034121999E-2</v>
      </c>
      <c r="AN1736" s="17"/>
      <c r="AO1736" s="17">
        <v>0</v>
      </c>
      <c r="AP1736" s="17">
        <v>2.1631121272250999E-2</v>
      </c>
      <c r="AQ1736" s="17"/>
      <c r="AR1736" s="17">
        <v>7.2741620505652497E-3</v>
      </c>
      <c r="AS1736" s="17">
        <v>2.5125576178703101E-2</v>
      </c>
      <c r="AT1736" s="17">
        <v>2.6138042010893401E-2</v>
      </c>
      <c r="AU1736" s="17">
        <v>2.9604936938766299E-2</v>
      </c>
    </row>
    <row r="1737" spans="2:47" x14ac:dyDescent="0.3">
      <c r="B1737" t="s">
        <v>128</v>
      </c>
      <c r="C1737" s="17">
        <v>1.11667129090377E-2</v>
      </c>
      <c r="D1737" s="17">
        <v>1.1963571243302501E-2</v>
      </c>
      <c r="E1737" s="17">
        <v>1.04327284743691E-2</v>
      </c>
      <c r="F1737" s="17"/>
      <c r="G1737" s="17">
        <v>5.2189029420546401E-3</v>
      </c>
      <c r="H1737" s="17">
        <v>4.2049926769252097E-3</v>
      </c>
      <c r="I1737" s="17">
        <v>5.7756604619186797E-3</v>
      </c>
      <c r="J1737" s="17">
        <v>8.8521519714138304E-3</v>
      </c>
      <c r="K1737" s="17">
        <v>1.1939814295824301E-2</v>
      </c>
      <c r="L1737" s="17">
        <v>2.64919367733094E-2</v>
      </c>
      <c r="M1737" s="17"/>
      <c r="N1737" s="17">
        <v>1.3523261325041299E-2</v>
      </c>
      <c r="O1737" s="17">
        <v>8.9686274279566006E-3</v>
      </c>
      <c r="P1737" s="17">
        <v>1.1599919192729499E-2</v>
      </c>
      <c r="Q1737" s="17">
        <v>9.77468797367116E-3</v>
      </c>
      <c r="R1737" s="17"/>
      <c r="S1737" s="17">
        <v>5.0139982051628802E-3</v>
      </c>
      <c r="T1737" s="17">
        <v>5.8682014585457803E-3</v>
      </c>
      <c r="U1737" s="17">
        <v>5.3585283904090198E-3</v>
      </c>
      <c r="V1737" s="17">
        <v>1.95956511189599E-2</v>
      </c>
      <c r="W1737" s="17">
        <v>1.1571707886577701E-2</v>
      </c>
      <c r="X1737" s="17">
        <v>1.1582331614464E-2</v>
      </c>
      <c r="Y1737" s="17">
        <v>1.43021188265205E-2</v>
      </c>
      <c r="Z1737" s="17">
        <v>4.1570878503439396E-3</v>
      </c>
      <c r="AA1737" s="17">
        <v>1.2775006903914801E-2</v>
      </c>
      <c r="AB1737" s="17">
        <v>1.05874432179358E-2</v>
      </c>
      <c r="AC1737" s="17">
        <v>2.9000010747287201E-2</v>
      </c>
      <c r="AD1737" s="17">
        <v>1.7942356062677699E-2</v>
      </c>
      <c r="AE1737" s="17"/>
      <c r="AF1737" s="17">
        <v>1.03147404887777E-2</v>
      </c>
      <c r="AG1737" s="17">
        <v>1.15242377012008E-2</v>
      </c>
      <c r="AH1737" s="17"/>
      <c r="AI1737" s="17">
        <v>5.44940282635001E-3</v>
      </c>
      <c r="AJ1737" s="17">
        <v>1.4020595767825101E-2</v>
      </c>
      <c r="AK1737" s="17"/>
      <c r="AL1737" s="17">
        <v>7.0581048338089498E-3</v>
      </c>
      <c r="AM1737" s="17">
        <v>1.21181484354518E-2</v>
      </c>
      <c r="AN1737" s="17"/>
      <c r="AO1737" s="17">
        <v>0</v>
      </c>
      <c r="AP1737" s="17">
        <v>1.2140025950684301E-2</v>
      </c>
      <c r="AQ1737" s="17"/>
      <c r="AR1737" s="17">
        <v>2.7801724506341398E-3</v>
      </c>
      <c r="AS1737" s="17">
        <v>2.1638233506771201E-2</v>
      </c>
      <c r="AT1737" s="17">
        <v>7.5118976165638503E-3</v>
      </c>
      <c r="AU1737" s="17">
        <v>2.1819303929869201E-2</v>
      </c>
    </row>
    <row r="1738" spans="2:47" x14ac:dyDescent="0.3">
      <c r="B1738" t="s">
        <v>155</v>
      </c>
      <c r="C1738" s="17">
        <v>5.0269258395320903E-3</v>
      </c>
      <c r="D1738" s="17">
        <v>4.8108725267045601E-3</v>
      </c>
      <c r="E1738" s="17">
        <v>5.2565887812791798E-3</v>
      </c>
      <c r="F1738" s="17"/>
      <c r="G1738" s="17">
        <v>1.36172977329562E-2</v>
      </c>
      <c r="H1738" s="17">
        <v>2.4080451863159099E-3</v>
      </c>
      <c r="I1738" s="17">
        <v>5.1495241908688901E-3</v>
      </c>
      <c r="J1738" s="17">
        <v>2.0149928670067899E-3</v>
      </c>
      <c r="K1738" s="17">
        <v>1.75169969117451E-3</v>
      </c>
      <c r="L1738" s="17">
        <v>6.00200617604501E-3</v>
      </c>
      <c r="M1738" s="17"/>
      <c r="N1738" s="17">
        <v>5.4774241649618201E-3</v>
      </c>
      <c r="O1738" s="17">
        <v>1.91731353786222E-3</v>
      </c>
      <c r="P1738" s="17">
        <v>2.2458416756853598E-3</v>
      </c>
      <c r="Q1738" s="17">
        <v>9.3475622066177405E-3</v>
      </c>
      <c r="R1738" s="17"/>
      <c r="S1738" s="17">
        <v>8.8258924593584993E-3</v>
      </c>
      <c r="T1738" s="17">
        <v>3.48267621701389E-3</v>
      </c>
      <c r="U1738" s="17">
        <v>2.93648068781801E-3</v>
      </c>
      <c r="V1738" s="17">
        <v>3.80816878001392E-3</v>
      </c>
      <c r="W1738" s="17">
        <v>8.3617201143675306E-3</v>
      </c>
      <c r="X1738" s="17">
        <v>5.4703320432268696E-3</v>
      </c>
      <c r="Y1738" s="17">
        <v>7.7174977319293802E-3</v>
      </c>
      <c r="Z1738" s="17">
        <v>0</v>
      </c>
      <c r="AA1738" s="17">
        <v>4.82757604431486E-3</v>
      </c>
      <c r="AB1738" s="17">
        <v>5.9454267592093197E-3</v>
      </c>
      <c r="AC1738" s="17">
        <v>0</v>
      </c>
      <c r="AD1738" s="17">
        <v>0</v>
      </c>
      <c r="AE1738" s="17"/>
      <c r="AF1738" s="17">
        <v>2.9565655467155799E-3</v>
      </c>
      <c r="AG1738" s="17">
        <v>6.6692069999562502E-3</v>
      </c>
      <c r="AH1738" s="17"/>
      <c r="AI1738" s="17">
        <v>3.5045604019012101E-3</v>
      </c>
      <c r="AJ1738" s="17">
        <v>5.7868378548731701E-3</v>
      </c>
      <c r="AK1738" s="17"/>
      <c r="AL1738" s="17">
        <v>2.3472238078262901E-3</v>
      </c>
      <c r="AM1738" s="17">
        <v>5.6474678008207402E-3</v>
      </c>
      <c r="AN1738" s="17"/>
      <c r="AO1738" s="17">
        <v>0</v>
      </c>
      <c r="AP1738" s="17">
        <v>5.4650827545403204E-3</v>
      </c>
      <c r="AQ1738" s="17"/>
      <c r="AR1738" s="17">
        <v>5.8933550725290696E-4</v>
      </c>
      <c r="AS1738" s="17">
        <v>4.3320561507527904E-3</v>
      </c>
      <c r="AT1738" s="17">
        <v>7.6032685446786102E-3</v>
      </c>
      <c r="AU1738" s="17">
        <v>1.20069013429457E-2</v>
      </c>
    </row>
    <row r="1739" spans="2:47" x14ac:dyDescent="0.3">
      <c r="C1739" s="17"/>
      <c r="D1739" s="17"/>
      <c r="E1739" s="17"/>
      <c r="F1739" s="17"/>
      <c r="G1739" s="17"/>
      <c r="H1739" s="17"/>
      <c r="I1739" s="17"/>
      <c r="J1739" s="17"/>
      <c r="K1739" s="17"/>
      <c r="L1739" s="17"/>
      <c r="M1739" s="17"/>
      <c r="N1739" s="17"/>
      <c r="O1739" s="17"/>
      <c r="P1739" s="17"/>
      <c r="Q1739" s="17"/>
      <c r="R1739" s="17"/>
      <c r="S1739" s="17"/>
      <c r="T1739" s="17"/>
      <c r="U1739" s="17"/>
      <c r="V1739" s="17"/>
      <c r="W1739" s="17"/>
      <c r="X1739" s="17"/>
      <c r="Y1739" s="17"/>
      <c r="Z1739" s="17"/>
      <c r="AA1739" s="17"/>
      <c r="AB1739" s="17"/>
      <c r="AC1739" s="17"/>
      <c r="AD1739" s="17"/>
      <c r="AE1739" s="17"/>
      <c r="AF1739" s="17"/>
      <c r="AG1739" s="17"/>
      <c r="AH1739" s="17"/>
      <c r="AI1739" s="17"/>
      <c r="AJ1739" s="17"/>
      <c r="AK1739" s="17"/>
      <c r="AL1739" s="17"/>
      <c r="AM1739" s="17"/>
      <c r="AN1739" s="17"/>
      <c r="AO1739" s="17"/>
      <c r="AP1739" s="17"/>
      <c r="AQ1739" s="17"/>
      <c r="AR1739" s="17"/>
      <c r="AS1739" s="17"/>
      <c r="AT1739" s="17"/>
      <c r="AU1739" s="17"/>
    </row>
    <row r="1740" spans="2:47" x14ac:dyDescent="0.3">
      <c r="B1740" s="6" t="s">
        <v>639</v>
      </c>
      <c r="C1740" s="17"/>
      <c r="D1740" s="17"/>
      <c r="E1740" s="17"/>
      <c r="F1740" s="17"/>
      <c r="G1740" s="17"/>
      <c r="H1740" s="17"/>
      <c r="I1740" s="17"/>
      <c r="J1740" s="17"/>
      <c r="K1740" s="17"/>
      <c r="L1740" s="17"/>
      <c r="M1740" s="17"/>
      <c r="N1740" s="17"/>
      <c r="O1740" s="17"/>
      <c r="P1740" s="17"/>
      <c r="Q1740" s="17"/>
      <c r="R1740" s="17"/>
      <c r="S1740" s="17"/>
      <c r="T1740" s="17"/>
      <c r="U1740" s="17"/>
      <c r="V1740" s="17"/>
      <c r="W1740" s="17"/>
      <c r="X1740" s="17"/>
      <c r="Y1740" s="17"/>
      <c r="Z1740" s="17"/>
      <c r="AA1740" s="17"/>
      <c r="AB1740" s="17"/>
      <c r="AC1740" s="17"/>
      <c r="AD1740" s="17"/>
      <c r="AE1740" s="17"/>
      <c r="AF1740" s="17"/>
      <c r="AG1740" s="17"/>
      <c r="AH1740" s="17"/>
      <c r="AI1740" s="17"/>
      <c r="AJ1740" s="17"/>
      <c r="AK1740" s="17"/>
      <c r="AL1740" s="17"/>
      <c r="AM1740" s="17"/>
      <c r="AN1740" s="17"/>
      <c r="AO1740" s="17"/>
      <c r="AP1740" s="17"/>
      <c r="AQ1740" s="17"/>
      <c r="AR1740" s="17"/>
      <c r="AS1740" s="17"/>
      <c r="AT1740" s="17"/>
      <c r="AU1740" s="17"/>
    </row>
    <row r="1741" spans="2:47" x14ac:dyDescent="0.3">
      <c r="B1741" s="24" t="s">
        <v>71</v>
      </c>
      <c r="C1741" s="17"/>
      <c r="D1741" s="17"/>
      <c r="E1741" s="17"/>
      <c r="F1741" s="17"/>
      <c r="G1741" s="17"/>
      <c r="H1741" s="17"/>
      <c r="I1741" s="17"/>
      <c r="J1741" s="17"/>
      <c r="K1741" s="17"/>
      <c r="L1741" s="17"/>
      <c r="M1741" s="17"/>
      <c r="N1741" s="17"/>
      <c r="O1741" s="17"/>
      <c r="P1741" s="17"/>
      <c r="Q1741" s="17"/>
      <c r="R1741" s="17"/>
      <c r="S1741" s="17"/>
      <c r="T1741" s="17"/>
      <c r="U1741" s="17"/>
      <c r="V1741" s="17"/>
      <c r="W1741" s="17"/>
      <c r="X1741" s="17"/>
      <c r="Y1741" s="17"/>
      <c r="Z1741" s="17"/>
      <c r="AA1741" s="17"/>
      <c r="AB1741" s="17"/>
      <c r="AC1741" s="17"/>
      <c r="AD1741" s="17"/>
      <c r="AE1741" s="17"/>
      <c r="AF1741" s="17"/>
      <c r="AG1741" s="17"/>
      <c r="AH1741" s="17"/>
      <c r="AI1741" s="17"/>
      <c r="AJ1741" s="17"/>
      <c r="AK1741" s="17"/>
      <c r="AL1741" s="17"/>
      <c r="AM1741" s="17"/>
      <c r="AN1741" s="17"/>
      <c r="AO1741" s="17"/>
      <c r="AP1741" s="17"/>
      <c r="AQ1741" s="17"/>
      <c r="AR1741" s="17"/>
      <c r="AS1741" s="17"/>
      <c r="AT1741" s="17"/>
      <c r="AU1741" s="17"/>
    </row>
    <row r="1742" spans="2:47" x14ac:dyDescent="0.3">
      <c r="B1742" t="s">
        <v>636</v>
      </c>
      <c r="C1742" s="17">
        <v>0.896106604552803</v>
      </c>
      <c r="D1742" s="17">
        <v>0.89191118046111895</v>
      </c>
      <c r="E1742" s="17">
        <v>0.90082334476298398</v>
      </c>
      <c r="F1742" s="17"/>
      <c r="G1742" s="17">
        <v>0.76396719012312897</v>
      </c>
      <c r="H1742" s="17">
        <v>0.82410510274423199</v>
      </c>
      <c r="I1742" s="17">
        <v>0.91181153478671295</v>
      </c>
      <c r="J1742" s="17">
        <v>0.93479649242252905</v>
      </c>
      <c r="K1742" s="17">
        <v>0.95928198780010598</v>
      </c>
      <c r="L1742" s="17">
        <v>0.95557209464247095</v>
      </c>
      <c r="M1742" s="17"/>
      <c r="N1742" s="17">
        <v>0.93551677669077604</v>
      </c>
      <c r="O1742" s="17">
        <v>0.90226391777859205</v>
      </c>
      <c r="P1742" s="17">
        <v>0.88096190742852698</v>
      </c>
      <c r="Q1742" s="17">
        <v>0.86273520922952796</v>
      </c>
      <c r="R1742" s="17"/>
      <c r="S1742" s="17">
        <v>0.84835557720616395</v>
      </c>
      <c r="T1742" s="17">
        <v>0.94052660062613602</v>
      </c>
      <c r="U1742" s="17">
        <v>0.92303519681059798</v>
      </c>
      <c r="V1742" s="17">
        <v>0.89927027741142496</v>
      </c>
      <c r="W1742" s="17">
        <v>0.84629590138821198</v>
      </c>
      <c r="X1742" s="17">
        <v>0.88103011594170999</v>
      </c>
      <c r="Y1742" s="17">
        <v>0.89639822116794898</v>
      </c>
      <c r="Z1742" s="17">
        <v>0.90655610036206602</v>
      </c>
      <c r="AA1742" s="17">
        <v>0.87825525586130204</v>
      </c>
      <c r="AB1742" s="17">
        <v>0.92743153736228501</v>
      </c>
      <c r="AC1742" s="17">
        <v>0.92739615092146499</v>
      </c>
      <c r="AD1742" s="17">
        <v>0.91089935790016996</v>
      </c>
      <c r="AE1742" s="17"/>
      <c r="AF1742" s="17">
        <v>0.92181336216242205</v>
      </c>
      <c r="AG1742" s="17">
        <v>0.86458019357305504</v>
      </c>
      <c r="AH1742" s="17"/>
      <c r="AI1742" s="17">
        <v>0.92450729937409604</v>
      </c>
      <c r="AJ1742" s="17">
        <v>0.881929962923102</v>
      </c>
      <c r="AK1742" s="17"/>
      <c r="AL1742" s="17">
        <v>0.92982040895734996</v>
      </c>
      <c r="AM1742" s="17">
        <v>0.88829945657136</v>
      </c>
      <c r="AN1742" s="17"/>
      <c r="AO1742" s="17">
        <v>0.90939736046820496</v>
      </c>
      <c r="AP1742" s="17">
        <v>0.89494815567253005</v>
      </c>
      <c r="AQ1742" s="17"/>
      <c r="AR1742" s="17">
        <v>0.88066683371034105</v>
      </c>
      <c r="AS1742" s="17">
        <v>0.91140707067480597</v>
      </c>
      <c r="AT1742" s="17">
        <v>0.89944113063125597</v>
      </c>
      <c r="AU1742" s="17">
        <v>0.90160085810212098</v>
      </c>
    </row>
    <row r="1743" spans="2:47" x14ac:dyDescent="0.3">
      <c r="B1743" t="s">
        <v>637</v>
      </c>
      <c r="C1743" s="17">
        <v>0.78813565957216303</v>
      </c>
      <c r="D1743" s="17">
        <v>0.77770628860041002</v>
      </c>
      <c r="E1743" s="17">
        <v>0.79874958100649596</v>
      </c>
      <c r="F1743" s="17"/>
      <c r="G1743" s="17">
        <v>0.78769075161575297</v>
      </c>
      <c r="H1743" s="17">
        <v>0.82911168236028499</v>
      </c>
      <c r="I1743" s="17">
        <v>0.81613235890741298</v>
      </c>
      <c r="J1743" s="17">
        <v>0.82668118260184498</v>
      </c>
      <c r="K1743" s="17">
        <v>0.79264846910208997</v>
      </c>
      <c r="L1743" s="17">
        <v>0.69816526091425801</v>
      </c>
      <c r="M1743" s="17"/>
      <c r="N1743" s="17">
        <v>0.81226157212840899</v>
      </c>
      <c r="O1743" s="17">
        <v>0.80308210431268001</v>
      </c>
      <c r="P1743" s="17">
        <v>0.77619947933022704</v>
      </c>
      <c r="Q1743" s="17">
        <v>0.75991529307091799</v>
      </c>
      <c r="R1743" s="17"/>
      <c r="S1743" s="17">
        <v>0.78634457084234399</v>
      </c>
      <c r="T1743" s="17">
        <v>0.82267807606272503</v>
      </c>
      <c r="U1743" s="17">
        <v>0.80593176261565402</v>
      </c>
      <c r="V1743" s="17">
        <v>0.77356234784864097</v>
      </c>
      <c r="W1743" s="17">
        <v>0.77913191119995995</v>
      </c>
      <c r="X1743" s="17">
        <v>0.80721127496864997</v>
      </c>
      <c r="Y1743" s="17">
        <v>0.820868376844342</v>
      </c>
      <c r="Z1743" s="17">
        <v>0.752651316425483</v>
      </c>
      <c r="AA1743" s="17">
        <v>0.76687077342918497</v>
      </c>
      <c r="AB1743" s="17">
        <v>0.77816537328651902</v>
      </c>
      <c r="AC1743" s="17">
        <v>0.74427692816831903</v>
      </c>
      <c r="AD1743" s="17">
        <v>0.74755532901659805</v>
      </c>
      <c r="AE1743" s="17"/>
      <c r="AF1743" s="17">
        <v>0.80065685496797001</v>
      </c>
      <c r="AG1743" s="17">
        <v>0.77391668346040399</v>
      </c>
      <c r="AH1743" s="17"/>
      <c r="AI1743" s="17">
        <v>0.82199224684032701</v>
      </c>
      <c r="AJ1743" s="17">
        <v>0.77123562569884996</v>
      </c>
      <c r="AK1743" s="17"/>
      <c r="AL1743" s="17">
        <v>0.812267473541883</v>
      </c>
      <c r="AM1743" s="17">
        <v>0.78254742513675002</v>
      </c>
      <c r="AN1743" s="17"/>
      <c r="AO1743" s="17">
        <v>0.86046826315464497</v>
      </c>
      <c r="AP1743" s="17">
        <v>0.78183100510700698</v>
      </c>
      <c r="AQ1743" s="17"/>
      <c r="AR1743" s="17">
        <v>0.83843673626070203</v>
      </c>
      <c r="AS1743" s="17">
        <v>0.73310194723126498</v>
      </c>
      <c r="AT1743" s="17">
        <v>0.82042293335727201</v>
      </c>
      <c r="AU1743" s="17">
        <v>0.68925220157404499</v>
      </c>
    </row>
    <row r="1744" spans="2:47" x14ac:dyDescent="0.3">
      <c r="B1744" t="s">
        <v>638</v>
      </c>
      <c r="C1744" s="17">
        <v>0.42636128861021</v>
      </c>
      <c r="D1744" s="17">
        <v>0.43747287328191597</v>
      </c>
      <c r="E1744" s="17">
        <v>0.41621702683003098</v>
      </c>
      <c r="F1744" s="17"/>
      <c r="G1744" s="17">
        <v>0.20937185855005999</v>
      </c>
      <c r="H1744" s="17">
        <v>0.18277677203725201</v>
      </c>
      <c r="I1744" s="17">
        <v>0.30106827465239799</v>
      </c>
      <c r="J1744" s="17">
        <v>0.48265632203845199</v>
      </c>
      <c r="K1744" s="17">
        <v>0.59194134200229898</v>
      </c>
      <c r="L1744" s="17">
        <v>0.71305388937668102</v>
      </c>
      <c r="M1744" s="17"/>
      <c r="N1744" s="17">
        <v>0.47461059108187498</v>
      </c>
      <c r="O1744" s="17">
        <v>0.43136044914883998</v>
      </c>
      <c r="P1744" s="17">
        <v>0.37972591747552398</v>
      </c>
      <c r="Q1744" s="17">
        <v>0.41014846805498101</v>
      </c>
      <c r="R1744" s="17"/>
      <c r="S1744" s="17">
        <v>0.358864929289613</v>
      </c>
      <c r="T1744" s="17">
        <v>0.47251200571136898</v>
      </c>
      <c r="U1744" s="17">
        <v>0.49641097817229501</v>
      </c>
      <c r="V1744" s="17">
        <v>0.43942732504098397</v>
      </c>
      <c r="W1744" s="17">
        <v>0.406406090096813</v>
      </c>
      <c r="X1744" s="17">
        <v>0.40824380555367501</v>
      </c>
      <c r="Y1744" s="17">
        <v>0.37780008183054198</v>
      </c>
      <c r="Z1744" s="17">
        <v>0.35712568617472401</v>
      </c>
      <c r="AA1744" s="17">
        <v>0.41397165161899901</v>
      </c>
      <c r="AB1744" s="17">
        <v>0.480968849573431</v>
      </c>
      <c r="AC1744" s="17">
        <v>0.481763889580409</v>
      </c>
      <c r="AD1744" s="17">
        <v>0.42692923443555097</v>
      </c>
      <c r="AE1744" s="17"/>
      <c r="AF1744" s="17">
        <v>0.46203000688342</v>
      </c>
      <c r="AG1744" s="17">
        <v>0.38049375285590098</v>
      </c>
      <c r="AH1744" s="17"/>
      <c r="AI1744" s="17">
        <v>0.46869751832453099</v>
      </c>
      <c r="AJ1744" s="17">
        <v>0.40522851138805999</v>
      </c>
      <c r="AK1744" s="17"/>
      <c r="AL1744" s="17">
        <v>0.48846593233891</v>
      </c>
      <c r="AM1744" s="17">
        <v>0.41197963834889001</v>
      </c>
      <c r="AN1744" s="17"/>
      <c r="AO1744" s="17">
        <v>0.43637020347850602</v>
      </c>
      <c r="AP1744" s="17">
        <v>0.425488891562538</v>
      </c>
      <c r="AQ1744" s="17"/>
      <c r="AR1744" s="17">
        <v>0.35383816446857702</v>
      </c>
      <c r="AS1744" s="17">
        <v>0.55050383197540498</v>
      </c>
      <c r="AT1744" s="17">
        <v>0.376422714862787</v>
      </c>
      <c r="AU1744" s="17">
        <v>0.49882120543275998</v>
      </c>
    </row>
    <row r="1745" spans="2:47" x14ac:dyDescent="0.3">
      <c r="B1745" t="s">
        <v>155</v>
      </c>
      <c r="C1745" s="17">
        <v>6.71519232224133E-3</v>
      </c>
      <c r="D1745" s="17">
        <v>7.1271331954208201E-3</v>
      </c>
      <c r="E1745" s="17">
        <v>6.3393417406404102E-3</v>
      </c>
      <c r="F1745" s="17"/>
      <c r="G1745" s="17">
        <v>2.7766779710049001E-2</v>
      </c>
      <c r="H1745" s="17">
        <v>1.218877279527E-2</v>
      </c>
      <c r="I1745" s="17">
        <v>3.3934591973300201E-3</v>
      </c>
      <c r="J1745" s="17">
        <v>0</v>
      </c>
      <c r="K1745" s="17">
        <v>0</v>
      </c>
      <c r="L1745" s="17">
        <v>9.8100121453626398E-4</v>
      </c>
      <c r="M1745" s="17"/>
      <c r="N1745" s="17">
        <v>3.5176005742672501E-3</v>
      </c>
      <c r="O1745" s="17">
        <v>6.4490282252786298E-3</v>
      </c>
      <c r="P1745" s="17">
        <v>7.2873139321313696E-3</v>
      </c>
      <c r="Q1745" s="17">
        <v>1.00397956008471E-2</v>
      </c>
      <c r="R1745" s="17"/>
      <c r="S1745" s="17">
        <v>1.5669458377106201E-2</v>
      </c>
      <c r="T1745" s="17">
        <v>6.0103335767705502E-3</v>
      </c>
      <c r="U1745" s="17">
        <v>0</v>
      </c>
      <c r="V1745" s="17">
        <v>0</v>
      </c>
      <c r="W1745" s="17">
        <v>2.8096266418628701E-3</v>
      </c>
      <c r="X1745" s="17">
        <v>5.4703320432268696E-3</v>
      </c>
      <c r="Y1745" s="17">
        <v>5.6831063469320103E-3</v>
      </c>
      <c r="Z1745" s="17">
        <v>1.0302730344419701E-2</v>
      </c>
      <c r="AA1745" s="17">
        <v>1.6781512138665099E-2</v>
      </c>
      <c r="AB1745" s="17">
        <v>0</v>
      </c>
      <c r="AC1745" s="17">
        <v>6.8017517763151502E-3</v>
      </c>
      <c r="AD1745" s="17">
        <v>0</v>
      </c>
      <c r="AE1745" s="17"/>
      <c r="AF1745" s="17">
        <v>5.0267414039843004E-3</v>
      </c>
      <c r="AG1745" s="17">
        <v>7.8636006625047508E-3</v>
      </c>
      <c r="AH1745" s="17"/>
      <c r="AI1745" s="17">
        <v>4.1912420844596697E-3</v>
      </c>
      <c r="AJ1745" s="17">
        <v>7.9750607246651603E-3</v>
      </c>
      <c r="AK1745" s="17"/>
      <c r="AL1745" s="17">
        <v>5.9261979215261803E-3</v>
      </c>
      <c r="AM1745" s="17">
        <v>6.8979007454438397E-3</v>
      </c>
      <c r="AN1745" s="17"/>
      <c r="AO1745" s="17">
        <v>6.0906658074324398E-3</v>
      </c>
      <c r="AP1745" s="17">
        <v>6.7696273029441596E-3</v>
      </c>
      <c r="AQ1745" s="17"/>
      <c r="AR1745" s="17">
        <v>4.1912407166978301E-3</v>
      </c>
      <c r="AS1745" s="17">
        <v>1.2361864355462699E-2</v>
      </c>
      <c r="AT1745" s="17">
        <v>6.1839729123013901E-3</v>
      </c>
      <c r="AU1745" s="17">
        <v>4.4376558144840501E-3</v>
      </c>
    </row>
    <row r="1746" spans="2:47" x14ac:dyDescent="0.3">
      <c r="B1746" t="s">
        <v>128</v>
      </c>
      <c r="C1746" s="17">
        <v>9.0132016683628201E-3</v>
      </c>
      <c r="D1746" s="17">
        <v>5.9934107729880601E-3</v>
      </c>
      <c r="E1746" s="17">
        <v>1.13594319035169E-2</v>
      </c>
      <c r="F1746" s="17"/>
      <c r="G1746" s="17">
        <v>1.6506022704442399E-2</v>
      </c>
      <c r="H1746" s="17">
        <v>1.49486998006044E-2</v>
      </c>
      <c r="I1746" s="17">
        <v>1.1832853132578799E-2</v>
      </c>
      <c r="J1746" s="17">
        <v>2.9367661722448698E-3</v>
      </c>
      <c r="K1746" s="17">
        <v>5.8217683910377002E-3</v>
      </c>
      <c r="L1746" s="17">
        <v>4.0055005370258903E-3</v>
      </c>
      <c r="M1746" s="17"/>
      <c r="N1746" s="17">
        <v>3.5058565138473699E-3</v>
      </c>
      <c r="O1746" s="17">
        <v>1.0085188122187901E-2</v>
      </c>
      <c r="P1746" s="17">
        <v>1.2434127383125999E-2</v>
      </c>
      <c r="Q1746" s="17">
        <v>1.0969692513931701E-2</v>
      </c>
      <c r="R1746" s="17"/>
      <c r="S1746" s="17">
        <v>6.9791430115028899E-3</v>
      </c>
      <c r="T1746" s="17">
        <v>1.9641194717084699E-3</v>
      </c>
      <c r="U1746" s="17">
        <v>1.47209781231908E-2</v>
      </c>
      <c r="V1746" s="17">
        <v>9.6664216570379099E-3</v>
      </c>
      <c r="W1746" s="17">
        <v>2.2504842864191899E-2</v>
      </c>
      <c r="X1746" s="17">
        <v>7.1761539632864101E-3</v>
      </c>
      <c r="Y1746" s="17">
        <v>7.8072455465590801E-3</v>
      </c>
      <c r="Z1746" s="17">
        <v>1.02548913129097E-2</v>
      </c>
      <c r="AA1746" s="17">
        <v>1.19162120658904E-2</v>
      </c>
      <c r="AB1746" s="17">
        <v>6.8998137542706402E-3</v>
      </c>
      <c r="AC1746" s="17">
        <v>0</v>
      </c>
      <c r="AD1746" s="17">
        <v>1.81944783958361E-2</v>
      </c>
      <c r="AE1746" s="17"/>
      <c r="AF1746" s="17">
        <v>8.7127748271363901E-3</v>
      </c>
      <c r="AG1746" s="17">
        <v>8.9393579822443295E-3</v>
      </c>
      <c r="AH1746" s="17"/>
      <c r="AI1746" s="17">
        <v>8.68114895109421E-3</v>
      </c>
      <c r="AJ1746" s="17">
        <v>9.1789508658562703E-3</v>
      </c>
      <c r="AK1746" s="17"/>
      <c r="AL1746" s="17">
        <v>2.8706815331622599E-3</v>
      </c>
      <c r="AM1746" s="17">
        <v>1.0435632762138601E-2</v>
      </c>
      <c r="AN1746" s="17"/>
      <c r="AO1746" s="17">
        <v>2.2793389390302499E-3</v>
      </c>
      <c r="AP1746" s="17">
        <v>9.6001386182518501E-3</v>
      </c>
      <c r="AQ1746" s="17"/>
      <c r="AR1746" s="17">
        <v>6.6825825189092301E-3</v>
      </c>
      <c r="AS1746" s="17">
        <v>8.4419100427293794E-3</v>
      </c>
      <c r="AT1746" s="17">
        <v>9.7217680141934108E-3</v>
      </c>
      <c r="AU1746" s="17">
        <v>1.4377612568206801E-2</v>
      </c>
    </row>
    <row r="1747" spans="2:47" x14ac:dyDescent="0.3">
      <c r="C1747" s="17"/>
      <c r="D1747" s="17"/>
      <c r="E1747" s="17"/>
      <c r="F1747" s="17"/>
      <c r="G1747" s="17"/>
      <c r="H1747" s="17"/>
      <c r="I1747" s="17"/>
      <c r="J1747" s="17"/>
      <c r="K1747" s="17"/>
      <c r="L1747" s="17"/>
      <c r="M1747" s="17"/>
      <c r="N1747" s="17"/>
      <c r="O1747" s="17"/>
      <c r="P1747" s="17"/>
      <c r="Q1747" s="17"/>
      <c r="R1747" s="17"/>
      <c r="S1747" s="17"/>
      <c r="T1747" s="17"/>
      <c r="U1747" s="17"/>
      <c r="V1747" s="17"/>
      <c r="W1747" s="17"/>
      <c r="X1747" s="17"/>
      <c r="Y1747" s="17"/>
      <c r="Z1747" s="17"/>
      <c r="AA1747" s="17"/>
      <c r="AB1747" s="17"/>
      <c r="AC1747" s="17"/>
      <c r="AD1747" s="17"/>
      <c r="AE1747" s="17"/>
      <c r="AF1747" s="17"/>
      <c r="AG1747" s="17"/>
      <c r="AH1747" s="17"/>
      <c r="AI1747" s="17"/>
      <c r="AJ1747" s="17"/>
      <c r="AK1747" s="17"/>
      <c r="AL1747" s="17"/>
      <c r="AM1747" s="17"/>
      <c r="AN1747" s="17"/>
      <c r="AO1747" s="17"/>
      <c r="AP1747" s="17"/>
      <c r="AQ1747" s="17"/>
      <c r="AR1747" s="17"/>
      <c r="AS1747" s="17"/>
      <c r="AT1747" s="17"/>
      <c r="AU1747" s="17"/>
    </row>
    <row r="1748" spans="2:47" x14ac:dyDescent="0.3">
      <c r="B1748" s="6" t="s">
        <v>648</v>
      </c>
      <c r="C1748" s="17"/>
      <c r="D1748" s="17"/>
      <c r="E1748" s="17"/>
      <c r="F1748" s="17"/>
      <c r="G1748" s="17"/>
      <c r="H1748" s="17"/>
      <c r="I1748" s="17"/>
      <c r="J1748" s="17"/>
      <c r="K1748" s="17"/>
      <c r="L1748" s="17"/>
      <c r="M1748" s="17"/>
      <c r="N1748" s="17"/>
      <c r="O1748" s="17"/>
      <c r="P1748" s="17"/>
      <c r="Q1748" s="17"/>
      <c r="R1748" s="17"/>
      <c r="S1748" s="17"/>
      <c r="T1748" s="17"/>
      <c r="U1748" s="17"/>
      <c r="V1748" s="17"/>
      <c r="W1748" s="17"/>
      <c r="X1748" s="17"/>
      <c r="Y1748" s="17"/>
      <c r="Z1748" s="17"/>
      <c r="AA1748" s="17"/>
      <c r="AB1748" s="17"/>
      <c r="AC1748" s="17"/>
      <c r="AD1748" s="17"/>
      <c r="AE1748" s="17"/>
      <c r="AF1748" s="17"/>
      <c r="AG1748" s="17"/>
      <c r="AH1748" s="17"/>
      <c r="AI1748" s="17"/>
      <c r="AJ1748" s="17"/>
      <c r="AK1748" s="17"/>
      <c r="AL1748" s="17"/>
      <c r="AM1748" s="17"/>
      <c r="AN1748" s="17"/>
      <c r="AO1748" s="17"/>
      <c r="AP1748" s="17"/>
      <c r="AQ1748" s="17"/>
      <c r="AR1748" s="17"/>
      <c r="AS1748" s="17"/>
      <c r="AT1748" s="17"/>
      <c r="AU1748" s="17"/>
    </row>
    <row r="1749" spans="2:47" x14ac:dyDescent="0.3">
      <c r="B1749" s="24" t="s">
        <v>71</v>
      </c>
      <c r="C1749" s="17"/>
      <c r="D1749" s="17"/>
      <c r="E1749" s="17"/>
      <c r="F1749" s="17"/>
      <c r="G1749" s="17"/>
      <c r="H1749" s="17"/>
      <c r="I1749" s="17"/>
      <c r="J1749" s="17"/>
      <c r="K1749" s="17"/>
      <c r="L1749" s="17"/>
      <c r="M1749" s="17"/>
      <c r="N1749" s="17"/>
      <c r="O1749" s="17"/>
      <c r="P1749" s="17"/>
      <c r="Q1749" s="17"/>
      <c r="R1749" s="17"/>
      <c r="S1749" s="17"/>
      <c r="T1749" s="17"/>
      <c r="U1749" s="17"/>
      <c r="V1749" s="17"/>
      <c r="W1749" s="17"/>
      <c r="X1749" s="17"/>
      <c r="Y1749" s="17"/>
      <c r="Z1749" s="17"/>
      <c r="AA1749" s="17"/>
      <c r="AB1749" s="17"/>
      <c r="AC1749" s="17"/>
      <c r="AD1749" s="17"/>
      <c r="AE1749" s="17"/>
      <c r="AF1749" s="17"/>
      <c r="AG1749" s="17"/>
      <c r="AH1749" s="17"/>
      <c r="AI1749" s="17"/>
      <c r="AJ1749" s="17"/>
      <c r="AK1749" s="17"/>
      <c r="AL1749" s="17"/>
      <c r="AM1749" s="17"/>
      <c r="AN1749" s="17"/>
      <c r="AO1749" s="17"/>
      <c r="AP1749" s="17"/>
      <c r="AQ1749" s="17"/>
      <c r="AR1749" s="17"/>
      <c r="AS1749" s="17"/>
      <c r="AT1749" s="17"/>
      <c r="AU1749" s="17"/>
    </row>
    <row r="1750" spans="2:47" x14ac:dyDescent="0.3">
      <c r="B1750" t="s">
        <v>170</v>
      </c>
      <c r="C1750" s="17">
        <v>6.10181273260475E-2</v>
      </c>
      <c r="D1750" s="17">
        <v>7.7224756785518003E-2</v>
      </c>
      <c r="E1750" s="17">
        <v>4.49215877581906E-2</v>
      </c>
      <c r="F1750" s="17"/>
      <c r="G1750" s="17">
        <v>0.13415763371634501</v>
      </c>
      <c r="H1750" s="17">
        <v>0.103108818384754</v>
      </c>
      <c r="I1750" s="17">
        <v>7.5088166787466007E-2</v>
      </c>
      <c r="J1750" s="17">
        <v>2.76963687657629E-2</v>
      </c>
      <c r="K1750" s="17">
        <v>2.2892010952409399E-2</v>
      </c>
      <c r="L1750" s="17">
        <v>1.9543382408964499E-2</v>
      </c>
      <c r="M1750" s="17"/>
      <c r="N1750" s="17">
        <v>7.7416352466165003E-2</v>
      </c>
      <c r="O1750" s="17">
        <v>4.7108078142230198E-2</v>
      </c>
      <c r="P1750" s="17">
        <v>6.4964625161531606E-2</v>
      </c>
      <c r="Q1750" s="17">
        <v>5.3919312914834899E-2</v>
      </c>
      <c r="R1750" s="17"/>
      <c r="S1750" s="17">
        <v>0.104384324909128</v>
      </c>
      <c r="T1750" s="17">
        <v>4.4286026568872497E-2</v>
      </c>
      <c r="U1750" s="17">
        <v>4.3504843838572498E-2</v>
      </c>
      <c r="V1750" s="17">
        <v>5.1755741513157497E-2</v>
      </c>
      <c r="W1750" s="17">
        <v>5.5927848436271098E-2</v>
      </c>
      <c r="X1750" s="17">
        <v>7.7615562901352506E-2</v>
      </c>
      <c r="Y1750" s="17">
        <v>2.7523495726076201E-2</v>
      </c>
      <c r="Z1750" s="17">
        <v>6.3214897931334793E-2</v>
      </c>
      <c r="AA1750" s="17">
        <v>5.5020021869297699E-2</v>
      </c>
      <c r="AB1750" s="17">
        <v>9.4244389510790796E-2</v>
      </c>
      <c r="AC1750" s="17">
        <v>3.40712390966878E-2</v>
      </c>
      <c r="AD1750" s="17">
        <v>2.1728130613490299E-2</v>
      </c>
      <c r="AE1750" s="17"/>
      <c r="AF1750" s="17">
        <v>6.3912742764756697E-2</v>
      </c>
      <c r="AG1750" s="17">
        <v>5.7665817474443999E-2</v>
      </c>
      <c r="AH1750" s="17"/>
      <c r="AI1750" s="17">
        <v>8.3624743015360894E-2</v>
      </c>
      <c r="AJ1750" s="17">
        <v>4.9733689001408697E-2</v>
      </c>
      <c r="AK1750" s="17"/>
      <c r="AL1750" s="17">
        <v>7.1554363111110297E-2</v>
      </c>
      <c r="AM1750" s="17">
        <v>5.85782379871196E-2</v>
      </c>
      <c r="AN1750" s="17"/>
      <c r="AO1750" s="17">
        <v>0.120163416199653</v>
      </c>
      <c r="AP1750" s="17">
        <v>5.5862905598618597E-2</v>
      </c>
      <c r="AQ1750" s="17"/>
      <c r="AR1750" s="17">
        <v>0.120360783953436</v>
      </c>
      <c r="AS1750" s="17">
        <v>3.4110016254364203E-2</v>
      </c>
      <c r="AT1750" s="17">
        <v>2.9821454439712999E-2</v>
      </c>
      <c r="AU1750" s="17">
        <v>2.32519110575822E-2</v>
      </c>
    </row>
    <row r="1751" spans="2:47" x14ac:dyDescent="0.3">
      <c r="B1751" t="s">
        <v>171</v>
      </c>
      <c r="C1751" s="17">
        <v>7.2976287985554597E-2</v>
      </c>
      <c r="D1751" s="17">
        <v>9.1079680674076999E-2</v>
      </c>
      <c r="E1751" s="17">
        <v>5.49828083405354E-2</v>
      </c>
      <c r="F1751" s="17"/>
      <c r="G1751" s="17">
        <v>0.14306938595747101</v>
      </c>
      <c r="H1751" s="17">
        <v>0.14705849035093299</v>
      </c>
      <c r="I1751" s="17">
        <v>8.8975977737718898E-2</v>
      </c>
      <c r="J1751" s="17">
        <v>4.1881123014064901E-2</v>
      </c>
      <c r="K1751" s="17">
        <v>2.31248418930158E-2</v>
      </c>
      <c r="L1751" s="17">
        <v>1.20242190919332E-2</v>
      </c>
      <c r="M1751" s="17"/>
      <c r="N1751" s="17">
        <v>9.4471836397885006E-2</v>
      </c>
      <c r="O1751" s="17">
        <v>4.3658225483862501E-2</v>
      </c>
      <c r="P1751" s="17">
        <v>9.3148421176190002E-2</v>
      </c>
      <c r="Q1751" s="17">
        <v>6.2071344713676202E-2</v>
      </c>
      <c r="R1751" s="17"/>
      <c r="S1751" s="17">
        <v>0.12457809955374</v>
      </c>
      <c r="T1751" s="17">
        <v>5.6505391434871002E-2</v>
      </c>
      <c r="U1751" s="17">
        <v>5.8506939883013601E-2</v>
      </c>
      <c r="V1751" s="17">
        <v>5.6139454993070999E-2</v>
      </c>
      <c r="W1751" s="17">
        <v>7.6448667609130702E-2</v>
      </c>
      <c r="X1751" s="17">
        <v>9.4029874464447299E-2</v>
      </c>
      <c r="Y1751" s="17">
        <v>6.8835713906142904E-2</v>
      </c>
      <c r="Z1751" s="17">
        <v>7.5091652580048199E-2</v>
      </c>
      <c r="AA1751" s="17">
        <v>6.1420338577524998E-2</v>
      </c>
      <c r="AB1751" s="17">
        <v>4.9332327099909402E-2</v>
      </c>
      <c r="AC1751" s="17">
        <v>6.0168689447061899E-2</v>
      </c>
      <c r="AD1751" s="17">
        <v>6.4358457047397399E-2</v>
      </c>
      <c r="AE1751" s="17"/>
      <c r="AF1751" s="17">
        <v>7.5130344223736795E-2</v>
      </c>
      <c r="AG1751" s="17">
        <v>6.9672959440524096E-2</v>
      </c>
      <c r="AH1751" s="17"/>
      <c r="AI1751" s="17">
        <v>8.4682120878423001E-2</v>
      </c>
      <c r="AJ1751" s="17">
        <v>6.7133142282832403E-2</v>
      </c>
      <c r="AK1751" s="17"/>
      <c r="AL1751" s="17">
        <v>8.2941504795770393E-2</v>
      </c>
      <c r="AM1751" s="17">
        <v>7.0668630227000803E-2</v>
      </c>
      <c r="AN1751" s="17"/>
      <c r="AO1751" s="17">
        <v>7.6187555340033797E-2</v>
      </c>
      <c r="AP1751" s="17">
        <v>7.2696387497220294E-2</v>
      </c>
      <c r="AQ1751" s="17"/>
      <c r="AR1751" s="17">
        <v>0.12973223009635501</v>
      </c>
      <c r="AS1751" s="17">
        <v>4.3528987325868997E-2</v>
      </c>
      <c r="AT1751" s="17">
        <v>4.8158460649782901E-2</v>
      </c>
      <c r="AU1751" s="17">
        <v>3.27922112454418E-2</v>
      </c>
    </row>
    <row r="1752" spans="2:47" x14ac:dyDescent="0.3">
      <c r="B1752" t="s">
        <v>643</v>
      </c>
      <c r="C1752" s="17">
        <v>0.21013644577401699</v>
      </c>
      <c r="D1752" s="17">
        <v>0.201421388262634</v>
      </c>
      <c r="E1752" s="17">
        <v>0.21942850535150499</v>
      </c>
      <c r="F1752" s="17"/>
      <c r="G1752" s="17">
        <v>0.21314743159427799</v>
      </c>
      <c r="H1752" s="17">
        <v>0.265854469026997</v>
      </c>
      <c r="I1752" s="17">
        <v>0.25561393439770203</v>
      </c>
      <c r="J1752" s="17">
        <v>0.23757373320861699</v>
      </c>
      <c r="K1752" s="17">
        <v>0.16915061144662899</v>
      </c>
      <c r="L1752" s="17">
        <v>0.13114770562179501</v>
      </c>
      <c r="M1752" s="17"/>
      <c r="N1752" s="17">
        <v>0.21341996969927299</v>
      </c>
      <c r="O1752" s="17">
        <v>0.22140899176249099</v>
      </c>
      <c r="P1752" s="17">
        <v>0.22420019794722301</v>
      </c>
      <c r="Q1752" s="17">
        <v>0.18463434651438801</v>
      </c>
      <c r="R1752" s="17"/>
      <c r="S1752" s="17">
        <v>0.225889061048237</v>
      </c>
      <c r="T1752" s="17">
        <v>0.172242508636751</v>
      </c>
      <c r="U1752" s="17">
        <v>0.20281217928225501</v>
      </c>
      <c r="V1752" s="17">
        <v>0.241629806946352</v>
      </c>
      <c r="W1752" s="17">
        <v>0.209835401798664</v>
      </c>
      <c r="X1752" s="17">
        <v>0.20166981627583999</v>
      </c>
      <c r="Y1752" s="17">
        <v>0.22958046279271099</v>
      </c>
      <c r="Z1752" s="17">
        <v>0.24389939664597701</v>
      </c>
      <c r="AA1752" s="17">
        <v>0.214020854660711</v>
      </c>
      <c r="AB1752" s="17">
        <v>0.16914279664742399</v>
      </c>
      <c r="AC1752" s="17">
        <v>0.24367271705636101</v>
      </c>
      <c r="AD1752" s="17">
        <v>0.20808680489301201</v>
      </c>
      <c r="AE1752" s="17"/>
      <c r="AF1752" s="17">
        <v>0.22829668300217901</v>
      </c>
      <c r="AG1752" s="17">
        <v>0.186659407659414</v>
      </c>
      <c r="AH1752" s="17"/>
      <c r="AI1752" s="17">
        <v>0.25357236459959698</v>
      </c>
      <c r="AJ1752" s="17">
        <v>0.188454741895936</v>
      </c>
      <c r="AK1752" s="17"/>
      <c r="AL1752" s="17">
        <v>0.25543008410011098</v>
      </c>
      <c r="AM1752" s="17">
        <v>0.19964774112393999</v>
      </c>
      <c r="AN1752" s="17"/>
      <c r="AO1752" s="17">
        <v>0.22862195121280299</v>
      </c>
      <c r="AP1752" s="17">
        <v>0.20852521213063799</v>
      </c>
      <c r="AQ1752" s="17"/>
      <c r="AR1752" s="17">
        <v>0.249523695300472</v>
      </c>
      <c r="AS1752" s="17">
        <v>0.17451185949416501</v>
      </c>
      <c r="AT1752" s="17">
        <v>0.23116996971765</v>
      </c>
      <c r="AU1752" s="17">
        <v>0.128695148108461</v>
      </c>
    </row>
    <row r="1753" spans="2:47" x14ac:dyDescent="0.3">
      <c r="B1753" t="s">
        <v>644</v>
      </c>
      <c r="C1753" s="17">
        <v>0.243080726276444</v>
      </c>
      <c r="D1753" s="17">
        <v>0.25184390029486298</v>
      </c>
      <c r="E1753" s="17">
        <v>0.23506372960345401</v>
      </c>
      <c r="F1753" s="17"/>
      <c r="G1753" s="17">
        <v>0.195203594309666</v>
      </c>
      <c r="H1753" s="17">
        <v>0.20693249757228099</v>
      </c>
      <c r="I1753" s="17">
        <v>0.24685169005030899</v>
      </c>
      <c r="J1753" s="17">
        <v>0.29437212427007398</v>
      </c>
      <c r="K1753" s="17">
        <v>0.28437600502541899</v>
      </c>
      <c r="L1753" s="17">
        <v>0.23183907820014299</v>
      </c>
      <c r="M1753" s="17"/>
      <c r="N1753" s="17">
        <v>0.253230904299101</v>
      </c>
      <c r="O1753" s="17">
        <v>0.26771185059058999</v>
      </c>
      <c r="P1753" s="17">
        <v>0.22299511240005501</v>
      </c>
      <c r="Q1753" s="17">
        <v>0.224298375876577</v>
      </c>
      <c r="R1753" s="17"/>
      <c r="S1753" s="17">
        <v>0.195455902787876</v>
      </c>
      <c r="T1753" s="17">
        <v>0.28571740030397402</v>
      </c>
      <c r="U1753" s="17">
        <v>0.21700281750247599</v>
      </c>
      <c r="V1753" s="17">
        <v>0.25005571037601099</v>
      </c>
      <c r="W1753" s="17">
        <v>0.21817623846946499</v>
      </c>
      <c r="X1753" s="17">
        <v>0.226098514925028</v>
      </c>
      <c r="Y1753" s="17">
        <v>0.21464861336885499</v>
      </c>
      <c r="Z1753" s="17">
        <v>0.25130898206160801</v>
      </c>
      <c r="AA1753" s="17">
        <v>0.278805248639586</v>
      </c>
      <c r="AB1753" s="17">
        <v>0.26682384716183</v>
      </c>
      <c r="AC1753" s="17">
        <v>0.22878294947441799</v>
      </c>
      <c r="AD1753" s="17">
        <v>0.32466839020278199</v>
      </c>
      <c r="AE1753" s="17"/>
      <c r="AF1753" s="17">
        <v>0.24275803035327301</v>
      </c>
      <c r="AG1753" s="17">
        <v>0.245046210297064</v>
      </c>
      <c r="AH1753" s="17"/>
      <c r="AI1753" s="17">
        <v>0.25159262895074602</v>
      </c>
      <c r="AJ1753" s="17">
        <v>0.23883187974083001</v>
      </c>
      <c r="AK1753" s="17"/>
      <c r="AL1753" s="17">
        <v>0.26687175187791901</v>
      </c>
      <c r="AM1753" s="17">
        <v>0.23757140863099999</v>
      </c>
      <c r="AN1753" s="17"/>
      <c r="AO1753" s="17">
        <v>0.29334000653443598</v>
      </c>
      <c r="AP1753" s="17">
        <v>0.23870002684077701</v>
      </c>
      <c r="AQ1753" s="17"/>
      <c r="AR1753" s="17">
        <v>0.21189947384659</v>
      </c>
      <c r="AS1753" s="17">
        <v>0.25979886761139898</v>
      </c>
      <c r="AT1753" s="17">
        <v>0.28267624129520602</v>
      </c>
      <c r="AU1753" s="17">
        <v>0.21012979585230199</v>
      </c>
    </row>
    <row r="1754" spans="2:47" x14ac:dyDescent="0.3">
      <c r="B1754" t="s">
        <v>645</v>
      </c>
      <c r="C1754" s="17">
        <v>0.36733058178552802</v>
      </c>
      <c r="D1754" s="17">
        <v>0.33515038597652402</v>
      </c>
      <c r="E1754" s="17">
        <v>0.39821176163609201</v>
      </c>
      <c r="F1754" s="17"/>
      <c r="G1754" s="17">
        <v>0.28630656131964799</v>
      </c>
      <c r="H1754" s="17">
        <v>0.249019009318632</v>
      </c>
      <c r="I1754" s="17">
        <v>0.298666298839734</v>
      </c>
      <c r="J1754" s="17">
        <v>0.367499402357711</v>
      </c>
      <c r="K1754" s="17">
        <v>0.45035677153690301</v>
      </c>
      <c r="L1754" s="17">
        <v>0.51708152359783799</v>
      </c>
      <c r="M1754" s="17"/>
      <c r="N1754" s="17">
        <v>0.32837053152721901</v>
      </c>
      <c r="O1754" s="17">
        <v>0.38728355149246102</v>
      </c>
      <c r="P1754" s="17">
        <v>0.35374550893482398</v>
      </c>
      <c r="Q1754" s="17">
        <v>0.39937843082827101</v>
      </c>
      <c r="R1754" s="17"/>
      <c r="S1754" s="17">
        <v>0.31563820212513</v>
      </c>
      <c r="T1754" s="17">
        <v>0.39457647891472097</v>
      </c>
      <c r="U1754" s="17">
        <v>0.425523029860924</v>
      </c>
      <c r="V1754" s="17">
        <v>0.36828663418540503</v>
      </c>
      <c r="W1754" s="17">
        <v>0.401318329406192</v>
      </c>
      <c r="X1754" s="17">
        <v>0.35095796494201498</v>
      </c>
      <c r="Y1754" s="17">
        <v>0.40221437861578901</v>
      </c>
      <c r="Z1754" s="17">
        <v>0.314477427235761</v>
      </c>
      <c r="AA1754" s="17">
        <v>0.34500880391153099</v>
      </c>
      <c r="AB1754" s="17">
        <v>0.37843551453790802</v>
      </c>
      <c r="AC1754" s="17">
        <v>0.36008688386601601</v>
      </c>
      <c r="AD1754" s="17">
        <v>0.33980526846945802</v>
      </c>
      <c r="AE1754" s="17"/>
      <c r="AF1754" s="17">
        <v>0.34433692188891402</v>
      </c>
      <c r="AG1754" s="17">
        <v>0.39869137877181698</v>
      </c>
      <c r="AH1754" s="17"/>
      <c r="AI1754" s="17">
        <v>0.291154945238848</v>
      </c>
      <c r="AJ1754" s="17">
        <v>0.40535481700342801</v>
      </c>
      <c r="AK1754" s="17"/>
      <c r="AL1754" s="17">
        <v>0.28332081426351802</v>
      </c>
      <c r="AM1754" s="17">
        <v>0.38678482904462602</v>
      </c>
      <c r="AN1754" s="17"/>
      <c r="AO1754" s="17">
        <v>0.25033686342093803</v>
      </c>
      <c r="AP1754" s="17">
        <v>0.37752798838159202</v>
      </c>
      <c r="AQ1754" s="17"/>
      <c r="AR1754" s="17">
        <v>0.26325558973780699</v>
      </c>
      <c r="AS1754" s="17">
        <v>0.42362326017264001</v>
      </c>
      <c r="AT1754" s="17">
        <v>0.36691277867944799</v>
      </c>
      <c r="AU1754" s="17">
        <v>0.53276818894331102</v>
      </c>
    </row>
    <row r="1755" spans="2:47" x14ac:dyDescent="0.3">
      <c r="B1755" t="s">
        <v>155</v>
      </c>
      <c r="C1755" s="17">
        <v>2.96691131091112E-2</v>
      </c>
      <c r="D1755" s="17">
        <v>2.3492131993714999E-2</v>
      </c>
      <c r="E1755" s="17">
        <v>3.5439597068804299E-2</v>
      </c>
      <c r="F1755" s="17"/>
      <c r="G1755" s="17">
        <v>2.45707092993846E-2</v>
      </c>
      <c r="H1755" s="17">
        <v>2.2101627598180101E-2</v>
      </c>
      <c r="I1755" s="17">
        <v>2.30370757999196E-2</v>
      </c>
      <c r="J1755" s="17">
        <v>2.0840097569223E-2</v>
      </c>
      <c r="K1755" s="17">
        <v>2.9526252876900801E-2</v>
      </c>
      <c r="L1755" s="17">
        <v>5.1823651943071702E-2</v>
      </c>
      <c r="M1755" s="17"/>
      <c r="N1755" s="17">
        <v>2.10262667627369E-2</v>
      </c>
      <c r="O1755" s="17">
        <v>1.8949110549940199E-2</v>
      </c>
      <c r="P1755" s="17">
        <v>2.4804714660715502E-2</v>
      </c>
      <c r="Q1755" s="17">
        <v>5.3983983668709698E-2</v>
      </c>
      <c r="R1755" s="17"/>
      <c r="S1755" s="17">
        <v>2.8738002768768801E-2</v>
      </c>
      <c r="T1755" s="17">
        <v>3.88283932433948E-2</v>
      </c>
      <c r="U1755" s="17">
        <v>2.7935795873315801E-2</v>
      </c>
      <c r="V1755" s="17">
        <v>1.9067412550697199E-2</v>
      </c>
      <c r="W1755" s="17">
        <v>3.0917488013864802E-2</v>
      </c>
      <c r="X1755" s="17">
        <v>3.0103215384614801E-2</v>
      </c>
      <c r="Y1755" s="17">
        <v>4.1488918407426398E-2</v>
      </c>
      <c r="Z1755" s="17">
        <v>4.6683507970842301E-2</v>
      </c>
      <c r="AA1755" s="17">
        <v>2.1914711484365801E-2</v>
      </c>
      <c r="AB1755" s="17">
        <v>1.74965534509747E-2</v>
      </c>
      <c r="AC1755" s="17">
        <v>4.1417433338749601E-2</v>
      </c>
      <c r="AD1755" s="17">
        <v>1.7636202853057E-2</v>
      </c>
      <c r="AE1755" s="17"/>
      <c r="AF1755" s="17">
        <v>3.2186377965074897E-2</v>
      </c>
      <c r="AG1755" s="17">
        <v>2.4838961324421299E-2</v>
      </c>
      <c r="AH1755" s="17"/>
      <c r="AI1755" s="17">
        <v>2.6427240276445399E-2</v>
      </c>
      <c r="AJ1755" s="17">
        <v>3.12873435660403E-2</v>
      </c>
      <c r="AK1755" s="17"/>
      <c r="AL1755" s="17">
        <v>2.5484379277119301E-2</v>
      </c>
      <c r="AM1755" s="17">
        <v>3.06381771725221E-2</v>
      </c>
      <c r="AN1755" s="17"/>
      <c r="AO1755" s="17">
        <v>2.4912409941994101E-2</v>
      </c>
      <c r="AP1755" s="17">
        <v>3.00837168752786E-2</v>
      </c>
      <c r="AQ1755" s="17"/>
      <c r="AR1755" s="17">
        <v>2.03479338327761E-2</v>
      </c>
      <c r="AS1755" s="17">
        <v>3.38775283549849E-2</v>
      </c>
      <c r="AT1755" s="17">
        <v>2.5579284982644598E-2</v>
      </c>
      <c r="AU1755" s="17">
        <v>5.43659527842996E-2</v>
      </c>
    </row>
    <row r="1756" spans="2:47" x14ac:dyDescent="0.3">
      <c r="B1756" t="s">
        <v>646</v>
      </c>
      <c r="C1756" s="17">
        <v>1.5788717743297501E-2</v>
      </c>
      <c r="D1756" s="17">
        <v>1.9787756012668599E-2</v>
      </c>
      <c r="E1756" s="17">
        <v>1.19520102414182E-2</v>
      </c>
      <c r="F1756" s="17"/>
      <c r="G1756" s="17">
        <v>3.5446838032065701E-3</v>
      </c>
      <c r="H1756" s="17">
        <v>5.9250877482228499E-3</v>
      </c>
      <c r="I1756" s="17">
        <v>1.17668563871497E-2</v>
      </c>
      <c r="J1756" s="17">
        <v>1.01371508145472E-2</v>
      </c>
      <c r="K1756" s="17">
        <v>2.0573506268722799E-2</v>
      </c>
      <c r="L1756" s="17">
        <v>3.6540439136253801E-2</v>
      </c>
      <c r="M1756" s="17"/>
      <c r="N1756" s="17">
        <v>1.20641388476205E-2</v>
      </c>
      <c r="O1756" s="17">
        <v>1.38801919784257E-2</v>
      </c>
      <c r="P1756" s="17">
        <v>1.61414197194607E-2</v>
      </c>
      <c r="Q1756" s="17">
        <v>2.1714205483543001E-2</v>
      </c>
      <c r="R1756" s="17"/>
      <c r="S1756" s="17">
        <v>5.3164068071197296E-3</v>
      </c>
      <c r="T1756" s="17">
        <v>7.8438008974157595E-3</v>
      </c>
      <c r="U1756" s="17">
        <v>2.4714393759442899E-2</v>
      </c>
      <c r="V1756" s="17">
        <v>1.30652394353071E-2</v>
      </c>
      <c r="W1756" s="17">
        <v>7.3760262664128804E-3</v>
      </c>
      <c r="X1756" s="17">
        <v>1.95250511067026E-2</v>
      </c>
      <c r="Y1756" s="17">
        <v>1.5708417182999399E-2</v>
      </c>
      <c r="Z1756" s="17">
        <v>5.3241355744285202E-3</v>
      </c>
      <c r="AA1756" s="17">
        <v>2.3810020856983801E-2</v>
      </c>
      <c r="AB1756" s="17">
        <v>2.45245715911632E-2</v>
      </c>
      <c r="AC1756" s="17">
        <v>3.18000877207067E-2</v>
      </c>
      <c r="AD1756" s="17">
        <v>2.3716745920803799E-2</v>
      </c>
      <c r="AE1756" s="17"/>
      <c r="AF1756" s="17">
        <v>1.3378899802065299E-2</v>
      </c>
      <c r="AG1756" s="17">
        <v>1.7425265032315299E-2</v>
      </c>
      <c r="AH1756" s="17"/>
      <c r="AI1756" s="17">
        <v>8.9459570405792804E-3</v>
      </c>
      <c r="AJ1756" s="17">
        <v>1.92043865095246E-2</v>
      </c>
      <c r="AK1756" s="17"/>
      <c r="AL1756" s="17">
        <v>1.4397102574451801E-2</v>
      </c>
      <c r="AM1756" s="17">
        <v>1.6110975813790899E-2</v>
      </c>
      <c r="AN1756" s="17"/>
      <c r="AO1756" s="17">
        <v>6.43779735014128E-3</v>
      </c>
      <c r="AP1756" s="17">
        <v>1.6603762675874899E-2</v>
      </c>
      <c r="AQ1756" s="17"/>
      <c r="AR1756" s="17">
        <v>4.88029323256355E-3</v>
      </c>
      <c r="AS1756" s="17">
        <v>3.0549480786578601E-2</v>
      </c>
      <c r="AT1756" s="17">
        <v>1.5681810235554601E-2</v>
      </c>
      <c r="AU1756" s="17">
        <v>1.7996792008601398E-2</v>
      </c>
    </row>
    <row r="1757" spans="2:47" x14ac:dyDescent="0.3">
      <c r="C1757" s="17"/>
      <c r="D1757" s="17"/>
      <c r="E1757" s="17"/>
      <c r="F1757" s="17"/>
      <c r="G1757" s="17"/>
      <c r="H1757" s="17"/>
      <c r="I1757" s="17"/>
      <c r="J1757" s="17"/>
      <c r="K1757" s="17"/>
      <c r="L1757" s="17"/>
      <c r="M1757" s="17"/>
      <c r="N1757" s="17"/>
      <c r="O1757" s="17"/>
      <c r="P1757" s="17"/>
      <c r="Q1757" s="17"/>
      <c r="R1757" s="17"/>
      <c r="S1757" s="17"/>
      <c r="T1757" s="17"/>
      <c r="U1757" s="17"/>
      <c r="V1757" s="17"/>
      <c r="W1757" s="17"/>
      <c r="X1757" s="17"/>
      <c r="Y1757" s="17"/>
      <c r="Z1757" s="17"/>
      <c r="AA1757" s="17"/>
      <c r="AB1757" s="17"/>
      <c r="AC1757" s="17"/>
      <c r="AD1757" s="17"/>
      <c r="AE1757" s="17"/>
      <c r="AF1757" s="17"/>
      <c r="AG1757" s="17"/>
      <c r="AH1757" s="17"/>
      <c r="AI1757" s="17"/>
      <c r="AJ1757" s="17"/>
      <c r="AK1757" s="17"/>
      <c r="AL1757" s="17"/>
      <c r="AM1757" s="17"/>
      <c r="AN1757" s="17"/>
      <c r="AO1757" s="17"/>
      <c r="AP1757" s="17"/>
      <c r="AQ1757" s="17"/>
      <c r="AR1757" s="17"/>
      <c r="AS1757" s="17"/>
      <c r="AT1757" s="17"/>
      <c r="AU1757" s="17"/>
    </row>
    <row r="1758" spans="2:47" x14ac:dyDescent="0.3">
      <c r="B1758" s="6" t="s">
        <v>649</v>
      </c>
      <c r="C1758" s="17"/>
      <c r="D1758" s="17"/>
      <c r="E1758" s="17"/>
      <c r="F1758" s="17"/>
      <c r="G1758" s="17"/>
      <c r="H1758" s="17"/>
      <c r="I1758" s="17"/>
      <c r="J1758" s="17"/>
      <c r="K1758" s="17"/>
      <c r="L1758" s="17"/>
      <c r="M1758" s="17"/>
      <c r="N1758" s="17"/>
      <c r="O1758" s="17"/>
      <c r="P1758" s="17"/>
      <c r="Q1758" s="17"/>
      <c r="R1758" s="17"/>
      <c r="S1758" s="17"/>
      <c r="T1758" s="17"/>
      <c r="U1758" s="17"/>
      <c r="V1758" s="17"/>
      <c r="W1758" s="17"/>
      <c r="X1758" s="17"/>
      <c r="Y1758" s="17"/>
      <c r="Z1758" s="17"/>
      <c r="AA1758" s="17"/>
      <c r="AB1758" s="17"/>
      <c r="AC1758" s="17"/>
      <c r="AD1758" s="17"/>
      <c r="AE1758" s="17"/>
      <c r="AF1758" s="17"/>
      <c r="AG1758" s="17"/>
      <c r="AH1758" s="17"/>
      <c r="AI1758" s="17"/>
      <c r="AJ1758" s="17"/>
      <c r="AK1758" s="17"/>
      <c r="AL1758" s="17"/>
      <c r="AM1758" s="17"/>
      <c r="AN1758" s="17"/>
      <c r="AO1758" s="17"/>
      <c r="AP1758" s="17"/>
      <c r="AQ1758" s="17"/>
      <c r="AR1758" s="17"/>
      <c r="AS1758" s="17"/>
      <c r="AT1758" s="17"/>
      <c r="AU1758" s="17"/>
    </row>
    <row r="1759" spans="2:47" x14ac:dyDescent="0.3">
      <c r="B1759" s="24" t="s">
        <v>71</v>
      </c>
      <c r="C1759" s="17"/>
      <c r="D1759" s="17"/>
      <c r="E1759" s="17"/>
      <c r="F1759" s="17"/>
      <c r="G1759" s="17"/>
      <c r="H1759" s="17"/>
      <c r="I1759" s="17"/>
      <c r="J1759" s="17"/>
      <c r="K1759" s="17"/>
      <c r="L1759" s="17"/>
      <c r="M1759" s="17"/>
      <c r="N1759" s="17"/>
      <c r="O1759" s="17"/>
      <c r="P1759" s="17"/>
      <c r="Q1759" s="17"/>
      <c r="R1759" s="17"/>
      <c r="S1759" s="17"/>
      <c r="T1759" s="17"/>
      <c r="U1759" s="17"/>
      <c r="V1759" s="17"/>
      <c r="W1759" s="17"/>
      <c r="X1759" s="17"/>
      <c r="Y1759" s="17"/>
      <c r="Z1759" s="17"/>
      <c r="AA1759" s="17"/>
      <c r="AB1759" s="17"/>
      <c r="AC1759" s="17"/>
      <c r="AD1759" s="17"/>
      <c r="AE1759" s="17"/>
      <c r="AF1759" s="17"/>
      <c r="AG1759" s="17"/>
      <c r="AH1759" s="17"/>
      <c r="AI1759" s="17"/>
      <c r="AJ1759" s="17"/>
      <c r="AK1759" s="17"/>
      <c r="AL1759" s="17"/>
      <c r="AM1759" s="17"/>
      <c r="AN1759" s="17"/>
      <c r="AO1759" s="17"/>
      <c r="AP1759" s="17"/>
      <c r="AQ1759" s="17"/>
      <c r="AR1759" s="17"/>
      <c r="AS1759" s="17"/>
      <c r="AT1759" s="17"/>
      <c r="AU1759" s="17"/>
    </row>
    <row r="1760" spans="2:47" x14ac:dyDescent="0.3">
      <c r="B1760" t="s">
        <v>170</v>
      </c>
      <c r="C1760" s="17">
        <v>4.5473663081594201E-2</v>
      </c>
      <c r="D1760" s="17">
        <v>6.0902918766195399E-2</v>
      </c>
      <c r="E1760" s="17">
        <v>3.0611940616601E-2</v>
      </c>
      <c r="F1760" s="17"/>
      <c r="G1760" s="17">
        <v>0.108170325770758</v>
      </c>
      <c r="H1760" s="17">
        <v>7.1980525277976298E-2</v>
      </c>
      <c r="I1760" s="17">
        <v>5.6628304344763798E-2</v>
      </c>
      <c r="J1760" s="17">
        <v>1.7755249144448201E-2</v>
      </c>
      <c r="K1760" s="17">
        <v>1.7164192212829901E-2</v>
      </c>
      <c r="L1760" s="17">
        <v>1.48171155227568E-2</v>
      </c>
      <c r="M1760" s="17"/>
      <c r="N1760" s="17">
        <v>5.30828496331767E-2</v>
      </c>
      <c r="O1760" s="17">
        <v>2.6879804297915599E-2</v>
      </c>
      <c r="P1760" s="17">
        <v>5.8753010640253199E-2</v>
      </c>
      <c r="Q1760" s="17">
        <v>4.55658691424888E-2</v>
      </c>
      <c r="R1760" s="17"/>
      <c r="S1760" s="17">
        <v>5.0379392580529501E-2</v>
      </c>
      <c r="T1760" s="17">
        <v>2.27515231779181E-2</v>
      </c>
      <c r="U1760" s="17">
        <v>3.4803399441702E-2</v>
      </c>
      <c r="V1760" s="17">
        <v>4.2151509147397702E-2</v>
      </c>
      <c r="W1760" s="17">
        <v>3.1024041839101801E-2</v>
      </c>
      <c r="X1760" s="17">
        <v>5.7834281113071699E-2</v>
      </c>
      <c r="Y1760" s="17">
        <v>2.5877885966590599E-2</v>
      </c>
      <c r="Z1760" s="17">
        <v>5.2634711255265698E-2</v>
      </c>
      <c r="AA1760" s="17">
        <v>5.9321694169162699E-2</v>
      </c>
      <c r="AB1760" s="17">
        <v>8.34187071647602E-2</v>
      </c>
      <c r="AC1760" s="17">
        <v>3.7429443361484703E-2</v>
      </c>
      <c r="AD1760" s="17">
        <v>4.7901002652245103E-2</v>
      </c>
      <c r="AE1760" s="17"/>
      <c r="AF1760" s="17">
        <v>4.3946504771595202E-2</v>
      </c>
      <c r="AG1760" s="17">
        <v>4.7871893134482001E-2</v>
      </c>
      <c r="AH1760" s="17"/>
      <c r="AI1760" s="17">
        <v>7.16404065653546E-2</v>
      </c>
      <c r="AJ1760" s="17">
        <v>3.2412132463425503E-2</v>
      </c>
      <c r="AK1760" s="17"/>
      <c r="AL1760" s="17">
        <v>6.2226253901195502E-2</v>
      </c>
      <c r="AM1760" s="17">
        <v>4.15942446086216E-2</v>
      </c>
      <c r="AN1760" s="17"/>
      <c r="AO1760" s="17">
        <v>9.9959097962825497E-2</v>
      </c>
      <c r="AP1760" s="17">
        <v>4.0724603552467702E-2</v>
      </c>
      <c r="AQ1760" s="17"/>
      <c r="AR1760" s="17">
        <v>9.4646052914137802E-2</v>
      </c>
      <c r="AS1760" s="17">
        <v>2.0635578006725701E-2</v>
      </c>
      <c r="AT1760" s="17">
        <v>1.8793252238883201E-2</v>
      </c>
      <c r="AU1760" s="17">
        <v>2.0288207235502499E-2</v>
      </c>
    </row>
    <row r="1761" spans="2:47" x14ac:dyDescent="0.3">
      <c r="B1761" t="s">
        <v>171</v>
      </c>
      <c r="C1761" s="17">
        <v>4.4658178125835897E-2</v>
      </c>
      <c r="D1761" s="17">
        <v>6.04080630849139E-2</v>
      </c>
      <c r="E1761" s="17">
        <v>2.9480919555930601E-2</v>
      </c>
      <c r="F1761" s="17"/>
      <c r="G1761" s="17">
        <v>9.4601163932611296E-2</v>
      </c>
      <c r="H1761" s="17">
        <v>0.10055423296510101</v>
      </c>
      <c r="I1761" s="17">
        <v>4.0218084083634802E-2</v>
      </c>
      <c r="J1761" s="17">
        <v>2.49707506087265E-2</v>
      </c>
      <c r="K1761" s="17">
        <v>1.1985345220894301E-2</v>
      </c>
      <c r="L1761" s="17">
        <v>7.6750558994795404E-3</v>
      </c>
      <c r="M1761" s="17"/>
      <c r="N1761" s="17">
        <v>5.7875794188834602E-2</v>
      </c>
      <c r="O1761" s="17">
        <v>3.9194047469905999E-2</v>
      </c>
      <c r="P1761" s="17">
        <v>4.9253341682695101E-2</v>
      </c>
      <c r="Q1761" s="17">
        <v>3.2667864432331897E-2</v>
      </c>
      <c r="R1761" s="17"/>
      <c r="S1761" s="17">
        <v>8.6854001212401194E-2</v>
      </c>
      <c r="T1761" s="17">
        <v>4.4219583089609098E-2</v>
      </c>
      <c r="U1761" s="17">
        <v>2.65466120507903E-2</v>
      </c>
      <c r="V1761" s="17">
        <v>3.22156294592447E-2</v>
      </c>
      <c r="W1761" s="17">
        <v>4.3102070266819101E-2</v>
      </c>
      <c r="X1761" s="17">
        <v>5.35123908636293E-2</v>
      </c>
      <c r="Y1761" s="17">
        <v>3.9671208333318601E-2</v>
      </c>
      <c r="Z1761" s="17">
        <v>5.44477738812712E-2</v>
      </c>
      <c r="AA1761" s="17">
        <v>3.6555571903086198E-2</v>
      </c>
      <c r="AB1761" s="17">
        <v>1.99544735214141E-2</v>
      </c>
      <c r="AC1761" s="17">
        <v>4.6208248810352397E-2</v>
      </c>
      <c r="AD1761" s="17">
        <v>1.39275008501586E-2</v>
      </c>
      <c r="AE1761" s="17"/>
      <c r="AF1761" s="17">
        <v>4.6387642683830201E-2</v>
      </c>
      <c r="AG1761" s="17">
        <v>4.1689572677414001E-2</v>
      </c>
      <c r="AH1761" s="17"/>
      <c r="AI1761" s="17">
        <v>5.4451833326766799E-2</v>
      </c>
      <c r="AJ1761" s="17">
        <v>3.9769525193149198E-2</v>
      </c>
      <c r="AK1761" s="17"/>
      <c r="AL1761" s="17">
        <v>4.4055638179863001E-2</v>
      </c>
      <c r="AM1761" s="17">
        <v>4.4797709057038303E-2</v>
      </c>
      <c r="AN1761" s="17"/>
      <c r="AO1761" s="17">
        <v>4.5493629115557002E-2</v>
      </c>
      <c r="AP1761" s="17">
        <v>4.4585358545841697E-2</v>
      </c>
      <c r="AQ1761" s="17"/>
      <c r="AR1761" s="17">
        <v>8.6218498267520802E-2</v>
      </c>
      <c r="AS1761" s="17">
        <v>1.8735747571758998E-2</v>
      </c>
      <c r="AT1761" s="17">
        <v>2.64979553176912E-2</v>
      </c>
      <c r="AU1761" s="17">
        <v>2.2715170895431101E-2</v>
      </c>
    </row>
    <row r="1762" spans="2:47" x14ac:dyDescent="0.3">
      <c r="B1762" t="s">
        <v>643</v>
      </c>
      <c r="C1762" s="17">
        <v>5.7505600290101197E-2</v>
      </c>
      <c r="D1762" s="17">
        <v>5.9871077225500099E-2</v>
      </c>
      <c r="E1762" s="17">
        <v>5.4385754902694997E-2</v>
      </c>
      <c r="F1762" s="17"/>
      <c r="G1762" s="17">
        <v>0.110846464690062</v>
      </c>
      <c r="H1762" s="17">
        <v>9.9128477065549003E-2</v>
      </c>
      <c r="I1762" s="17">
        <v>7.0803345182861799E-2</v>
      </c>
      <c r="J1762" s="17">
        <v>3.2065880865347902E-2</v>
      </c>
      <c r="K1762" s="17">
        <v>2.2454437878239301E-2</v>
      </c>
      <c r="L1762" s="17">
        <v>2.16918242727904E-2</v>
      </c>
      <c r="M1762" s="17"/>
      <c r="N1762" s="17">
        <v>6.6423095122311801E-2</v>
      </c>
      <c r="O1762" s="17">
        <v>4.36473202611799E-2</v>
      </c>
      <c r="P1762" s="17">
        <v>8.0489474665603203E-2</v>
      </c>
      <c r="Q1762" s="17">
        <v>4.2902284964013999E-2</v>
      </c>
      <c r="R1762" s="17"/>
      <c r="S1762" s="17">
        <v>8.7908930774684896E-2</v>
      </c>
      <c r="T1762" s="17">
        <v>4.7910394335765001E-2</v>
      </c>
      <c r="U1762" s="17">
        <v>3.4973112522185303E-2</v>
      </c>
      <c r="V1762" s="17">
        <v>6.7828119946156007E-2</v>
      </c>
      <c r="W1762" s="17">
        <v>6.0787226041553101E-2</v>
      </c>
      <c r="X1762" s="17">
        <v>8.3202926510847597E-2</v>
      </c>
      <c r="Y1762" s="17">
        <v>2.9742224524461399E-2</v>
      </c>
      <c r="Z1762" s="17">
        <v>3.4417877712841001E-2</v>
      </c>
      <c r="AA1762" s="17">
        <v>5.0617929931388701E-2</v>
      </c>
      <c r="AB1762" s="17">
        <v>4.5652126910996897E-2</v>
      </c>
      <c r="AC1762" s="17">
        <v>6.4636796709341193E-2</v>
      </c>
      <c r="AD1762" s="17">
        <v>5.5476024774803998E-2</v>
      </c>
      <c r="AE1762" s="17"/>
      <c r="AF1762" s="17">
        <v>6.3002349385393702E-2</v>
      </c>
      <c r="AG1762" s="17">
        <v>4.9426688645778399E-2</v>
      </c>
      <c r="AH1762" s="17"/>
      <c r="AI1762" s="17">
        <v>7.4342589580653803E-2</v>
      </c>
      <c r="AJ1762" s="17">
        <v>4.9101159314371201E-2</v>
      </c>
      <c r="AK1762" s="17"/>
      <c r="AL1762" s="17">
        <v>6.5978037484476906E-2</v>
      </c>
      <c r="AM1762" s="17">
        <v>5.55436273799466E-2</v>
      </c>
      <c r="AN1762" s="17"/>
      <c r="AO1762" s="17">
        <v>7.6373247735643301E-2</v>
      </c>
      <c r="AP1762" s="17">
        <v>5.5861058384750299E-2</v>
      </c>
      <c r="AQ1762" s="17"/>
      <c r="AR1762" s="17">
        <v>9.3620062050516401E-2</v>
      </c>
      <c r="AS1762" s="17">
        <v>4.8613389144806403E-2</v>
      </c>
      <c r="AT1762" s="17">
        <v>3.7697870844105898E-2</v>
      </c>
      <c r="AU1762" s="17">
        <v>2.3344214900759601E-2</v>
      </c>
    </row>
    <row r="1763" spans="2:47" x14ac:dyDescent="0.3">
      <c r="B1763" t="s">
        <v>644</v>
      </c>
      <c r="C1763" s="17">
        <v>0.11842898354565</v>
      </c>
      <c r="D1763" s="17">
        <v>0.13541558862267999</v>
      </c>
      <c r="E1763" s="17">
        <v>0.10232740305400299</v>
      </c>
      <c r="F1763" s="17"/>
      <c r="G1763" s="17">
        <v>0.12937980371268001</v>
      </c>
      <c r="H1763" s="17">
        <v>0.17344863308351699</v>
      </c>
      <c r="I1763" s="17">
        <v>0.123916257489277</v>
      </c>
      <c r="J1763" s="17">
        <v>0.13009395727196499</v>
      </c>
      <c r="K1763" s="17">
        <v>9.8932863401852103E-2</v>
      </c>
      <c r="L1763" s="17">
        <v>6.5662772894153398E-2</v>
      </c>
      <c r="M1763" s="17"/>
      <c r="N1763" s="17">
        <v>0.14939038678380201</v>
      </c>
      <c r="O1763" s="17">
        <v>0.105579273761092</v>
      </c>
      <c r="P1763" s="17">
        <v>0.10779262896022899</v>
      </c>
      <c r="Q1763" s="17">
        <v>0.108469276873527</v>
      </c>
      <c r="R1763" s="17"/>
      <c r="S1763" s="17">
        <v>0.11408712345031501</v>
      </c>
      <c r="T1763" s="17">
        <v>8.5632502703166899E-2</v>
      </c>
      <c r="U1763" s="17">
        <v>0.110000353991534</v>
      </c>
      <c r="V1763" s="17">
        <v>0.11551615112903001</v>
      </c>
      <c r="W1763" s="17">
        <v>0.144310562852841</v>
      </c>
      <c r="X1763" s="17">
        <v>0.13687549041094699</v>
      </c>
      <c r="Y1763" s="17">
        <v>0.115512899134389</v>
      </c>
      <c r="Z1763" s="17">
        <v>0.10742256863345</v>
      </c>
      <c r="AA1763" s="17">
        <v>0.16205264978596301</v>
      </c>
      <c r="AB1763" s="17">
        <v>0.129724283102155</v>
      </c>
      <c r="AC1763" s="17">
        <v>5.1353467276817201E-2</v>
      </c>
      <c r="AD1763" s="17">
        <v>0.13702332295629099</v>
      </c>
      <c r="AE1763" s="17"/>
      <c r="AF1763" s="17">
        <v>0.126187691440108</v>
      </c>
      <c r="AG1763" s="17">
        <v>0.10857836154465</v>
      </c>
      <c r="AH1763" s="17"/>
      <c r="AI1763" s="17">
        <v>0.13957463164953199</v>
      </c>
      <c r="AJ1763" s="17">
        <v>0.10787380955843601</v>
      </c>
      <c r="AK1763" s="17"/>
      <c r="AL1763" s="17">
        <v>0.13462387122414701</v>
      </c>
      <c r="AM1763" s="17">
        <v>0.114678713088726</v>
      </c>
      <c r="AN1763" s="17"/>
      <c r="AO1763" s="17">
        <v>0.146781366268253</v>
      </c>
      <c r="AP1763" s="17">
        <v>0.115957733134678</v>
      </c>
      <c r="AQ1763" s="17"/>
      <c r="AR1763" s="17">
        <v>0.151762088931051</v>
      </c>
      <c r="AS1763" s="17">
        <v>0.11074628453249701</v>
      </c>
      <c r="AT1763" s="17">
        <v>0.100378539625941</v>
      </c>
      <c r="AU1763" s="17">
        <v>8.5511697757312197E-2</v>
      </c>
    </row>
    <row r="1764" spans="2:47" x14ac:dyDescent="0.3">
      <c r="B1764" t="s">
        <v>645</v>
      </c>
      <c r="C1764" s="17">
        <v>0.65142420948568402</v>
      </c>
      <c r="D1764" s="17">
        <v>0.61688699645010503</v>
      </c>
      <c r="E1764" s="17">
        <v>0.68571528110068902</v>
      </c>
      <c r="F1764" s="17"/>
      <c r="G1764" s="17">
        <v>0.44357175053880199</v>
      </c>
      <c r="H1764" s="17">
        <v>0.48981601788162599</v>
      </c>
      <c r="I1764" s="17">
        <v>0.61763865671737495</v>
      </c>
      <c r="J1764" s="17">
        <v>0.72380427238387302</v>
      </c>
      <c r="K1764" s="17">
        <v>0.76700849402212701</v>
      </c>
      <c r="L1764" s="17">
        <v>0.81157109167238295</v>
      </c>
      <c r="M1764" s="17"/>
      <c r="N1764" s="17">
        <v>0.61868975669256099</v>
      </c>
      <c r="O1764" s="17">
        <v>0.71431418031848304</v>
      </c>
      <c r="P1764" s="17">
        <v>0.61706358620195101</v>
      </c>
      <c r="Q1764" s="17">
        <v>0.65162737311742103</v>
      </c>
      <c r="R1764" s="17"/>
      <c r="S1764" s="17">
        <v>0.53421559986834</v>
      </c>
      <c r="T1764" s="17">
        <v>0.72090313107781101</v>
      </c>
      <c r="U1764" s="17">
        <v>0.71994477204693097</v>
      </c>
      <c r="V1764" s="17">
        <v>0.66142774684656203</v>
      </c>
      <c r="W1764" s="17">
        <v>0.65255027546531197</v>
      </c>
      <c r="X1764" s="17">
        <v>0.61066992816650201</v>
      </c>
      <c r="Y1764" s="17">
        <v>0.69584753938186095</v>
      </c>
      <c r="Z1764" s="17">
        <v>0.681981327118939</v>
      </c>
      <c r="AA1764" s="17">
        <v>0.61143194706195203</v>
      </c>
      <c r="AB1764" s="17">
        <v>0.65288179130506596</v>
      </c>
      <c r="AC1764" s="17">
        <v>0.71826245384717502</v>
      </c>
      <c r="AD1764" s="17">
        <v>0.67506115185214199</v>
      </c>
      <c r="AE1764" s="17"/>
      <c r="AF1764" s="17">
        <v>0.65376857844776004</v>
      </c>
      <c r="AG1764" s="17">
        <v>0.65086957619409702</v>
      </c>
      <c r="AH1764" s="17"/>
      <c r="AI1764" s="17">
        <v>0.60315144647360797</v>
      </c>
      <c r="AJ1764" s="17">
        <v>0.67552029819069004</v>
      </c>
      <c r="AK1764" s="17"/>
      <c r="AL1764" s="17">
        <v>0.63580859612356699</v>
      </c>
      <c r="AM1764" s="17">
        <v>0.65504033666243799</v>
      </c>
      <c r="AN1764" s="17"/>
      <c r="AO1764" s="17">
        <v>0.57693169936607602</v>
      </c>
      <c r="AP1764" s="17">
        <v>0.65791712572657002</v>
      </c>
      <c r="AQ1764" s="17"/>
      <c r="AR1764" s="17">
        <v>0.51823388390080105</v>
      </c>
      <c r="AS1764" s="17">
        <v>0.72549288256759203</v>
      </c>
      <c r="AT1764" s="17">
        <v>0.72916167153346301</v>
      </c>
      <c r="AU1764" s="17">
        <v>0.69654567276045998</v>
      </c>
    </row>
    <row r="1765" spans="2:47" x14ac:dyDescent="0.3">
      <c r="B1765" t="s">
        <v>155</v>
      </c>
      <c r="C1765" s="17">
        <v>4.73005236594011E-2</v>
      </c>
      <c r="D1765" s="17">
        <v>3.31587249712657E-2</v>
      </c>
      <c r="E1765" s="17">
        <v>6.0724332324678401E-2</v>
      </c>
      <c r="F1765" s="17"/>
      <c r="G1765" s="17">
        <v>4.4949495995392601E-2</v>
      </c>
      <c r="H1765" s="17">
        <v>3.8647774114380799E-2</v>
      </c>
      <c r="I1765" s="17">
        <v>5.1551770166964703E-2</v>
      </c>
      <c r="J1765" s="17">
        <v>3.7740947528748098E-2</v>
      </c>
      <c r="K1765" s="17">
        <v>4.7840108193081599E-2</v>
      </c>
      <c r="L1765" s="17">
        <v>5.98065997703199E-2</v>
      </c>
      <c r="M1765" s="17"/>
      <c r="N1765" s="17">
        <v>3.0440794367250001E-2</v>
      </c>
      <c r="O1765" s="17">
        <v>4.1647249278924998E-2</v>
      </c>
      <c r="P1765" s="17">
        <v>4.9561684563856498E-2</v>
      </c>
      <c r="Q1765" s="17">
        <v>6.9212799967722505E-2</v>
      </c>
      <c r="R1765" s="17"/>
      <c r="S1765" s="17">
        <v>5.9685087270997202E-2</v>
      </c>
      <c r="T1765" s="17">
        <v>5.1411173056854297E-2</v>
      </c>
      <c r="U1765" s="17">
        <v>4.9023037007245099E-2</v>
      </c>
      <c r="V1765" s="17">
        <v>4.9678827180965598E-2</v>
      </c>
      <c r="W1765" s="17">
        <v>3.2726196060543701E-2</v>
      </c>
      <c r="X1765" s="17">
        <v>3.04109307256752E-2</v>
      </c>
      <c r="Y1765" s="17">
        <v>6.2005159516234698E-2</v>
      </c>
      <c r="Z1765" s="17">
        <v>4.5098631944697702E-2</v>
      </c>
      <c r="AA1765" s="17">
        <v>4.81545383359906E-2</v>
      </c>
      <c r="AB1765" s="17">
        <v>3.3155573798948998E-2</v>
      </c>
      <c r="AC1765" s="17">
        <v>3.3445874450913501E-2</v>
      </c>
      <c r="AD1765" s="17">
        <v>7.0610996914358806E-2</v>
      </c>
      <c r="AE1765" s="17"/>
      <c r="AF1765" s="17">
        <v>4.7588496103126599E-2</v>
      </c>
      <c r="AG1765" s="17">
        <v>4.5835831712415301E-2</v>
      </c>
      <c r="AH1765" s="17"/>
      <c r="AI1765" s="17">
        <v>5.04614424775022E-2</v>
      </c>
      <c r="AJ1765" s="17">
        <v>4.5722702638233699E-2</v>
      </c>
      <c r="AK1765" s="17"/>
      <c r="AL1765" s="17">
        <v>3.7810509582154699E-2</v>
      </c>
      <c r="AM1765" s="17">
        <v>4.9498138124917899E-2</v>
      </c>
      <c r="AN1765" s="17"/>
      <c r="AO1765" s="17">
        <v>4.0821442133876701E-2</v>
      </c>
      <c r="AP1765" s="17">
        <v>4.7865253369751302E-2</v>
      </c>
      <c r="AQ1765" s="17"/>
      <c r="AR1765" s="17">
        <v>3.7837001383111898E-2</v>
      </c>
      <c r="AS1765" s="17">
        <v>4.6168291819792297E-2</v>
      </c>
      <c r="AT1765" s="17">
        <v>4.5388049973225E-2</v>
      </c>
      <c r="AU1765" s="17">
        <v>7.7017845000596094E-2</v>
      </c>
    </row>
    <row r="1766" spans="2:47" x14ac:dyDescent="0.3">
      <c r="B1766" t="s">
        <v>646</v>
      </c>
      <c r="C1766" s="17">
        <v>3.5208841811733997E-2</v>
      </c>
      <c r="D1766" s="17">
        <v>3.3356630879339898E-2</v>
      </c>
      <c r="E1766" s="17">
        <v>3.6754368445402301E-2</v>
      </c>
      <c r="F1766" s="17"/>
      <c r="G1766" s="17">
        <v>6.8480995359694902E-2</v>
      </c>
      <c r="H1766" s="17">
        <v>2.64243396118495E-2</v>
      </c>
      <c r="I1766" s="17">
        <v>3.9243582015123499E-2</v>
      </c>
      <c r="J1766" s="17">
        <v>3.3568942196890897E-2</v>
      </c>
      <c r="K1766" s="17">
        <v>3.46145590709762E-2</v>
      </c>
      <c r="L1766" s="17">
        <v>1.8775539968116602E-2</v>
      </c>
      <c r="M1766" s="17"/>
      <c r="N1766" s="17">
        <v>2.4097323212063902E-2</v>
      </c>
      <c r="O1766" s="17">
        <v>2.87381246124985E-2</v>
      </c>
      <c r="P1766" s="17">
        <v>3.7086273285412599E-2</v>
      </c>
      <c r="Q1766" s="17">
        <v>4.9554531502495398E-2</v>
      </c>
      <c r="R1766" s="17"/>
      <c r="S1766" s="17">
        <v>6.6869864842732205E-2</v>
      </c>
      <c r="T1766" s="17">
        <v>2.7171692558875901E-2</v>
      </c>
      <c r="U1766" s="17">
        <v>2.4708712939612E-2</v>
      </c>
      <c r="V1766" s="17">
        <v>3.1182016290644401E-2</v>
      </c>
      <c r="W1766" s="17">
        <v>3.5499627473829502E-2</v>
      </c>
      <c r="X1766" s="17">
        <v>2.74940522093268E-2</v>
      </c>
      <c r="Y1766" s="17">
        <v>3.1343083143145503E-2</v>
      </c>
      <c r="Z1766" s="17">
        <v>2.3997109453534799E-2</v>
      </c>
      <c r="AA1766" s="17">
        <v>3.1865668812456699E-2</v>
      </c>
      <c r="AB1766" s="17">
        <v>3.5213044196658702E-2</v>
      </c>
      <c r="AC1766" s="17">
        <v>4.8663715543915603E-2</v>
      </c>
      <c r="AD1766" s="17">
        <v>0</v>
      </c>
      <c r="AE1766" s="17"/>
      <c r="AF1766" s="17">
        <v>1.9118737168186101E-2</v>
      </c>
      <c r="AG1766" s="17">
        <v>5.5728076091163897E-2</v>
      </c>
      <c r="AH1766" s="17"/>
      <c r="AI1766" s="17">
        <v>6.3776499265817696E-3</v>
      </c>
      <c r="AJ1766" s="17">
        <v>4.9600372641694902E-2</v>
      </c>
      <c r="AK1766" s="17"/>
      <c r="AL1766" s="17">
        <v>1.9497093504596399E-2</v>
      </c>
      <c r="AM1766" s="17">
        <v>3.8847231078311797E-2</v>
      </c>
      <c r="AN1766" s="17"/>
      <c r="AO1766" s="17">
        <v>1.3639517417768801E-2</v>
      </c>
      <c r="AP1766" s="17">
        <v>3.70888672859414E-2</v>
      </c>
      <c r="AQ1766" s="17"/>
      <c r="AR1766" s="17">
        <v>1.7682412552860401E-2</v>
      </c>
      <c r="AS1766" s="17">
        <v>2.96078263568283E-2</v>
      </c>
      <c r="AT1766" s="17">
        <v>4.2082660466690597E-2</v>
      </c>
      <c r="AU1766" s="17">
        <v>7.4577191449939101E-2</v>
      </c>
    </row>
    <row r="1767" spans="2:47" x14ac:dyDescent="0.3">
      <c r="C1767" s="17"/>
      <c r="D1767" s="17"/>
      <c r="E1767" s="17"/>
      <c r="F1767" s="17"/>
      <c r="G1767" s="17"/>
      <c r="H1767" s="17"/>
      <c r="I1767" s="17"/>
      <c r="J1767" s="17"/>
      <c r="K1767" s="17"/>
      <c r="L1767" s="17"/>
      <c r="M1767" s="17"/>
      <c r="N1767" s="17"/>
      <c r="O1767" s="17"/>
      <c r="P1767" s="17"/>
      <c r="Q1767" s="17"/>
      <c r="R1767" s="17"/>
      <c r="S1767" s="17"/>
      <c r="T1767" s="17"/>
      <c r="U1767" s="17"/>
      <c r="V1767" s="17"/>
      <c r="W1767" s="17"/>
      <c r="X1767" s="17"/>
      <c r="Y1767" s="17"/>
      <c r="Z1767" s="17"/>
      <c r="AA1767" s="17"/>
      <c r="AB1767" s="17"/>
      <c r="AC1767" s="17"/>
      <c r="AD1767" s="17"/>
      <c r="AE1767" s="17"/>
      <c r="AF1767" s="17"/>
      <c r="AG1767" s="17"/>
      <c r="AH1767" s="17"/>
      <c r="AI1767" s="17"/>
      <c r="AJ1767" s="17"/>
      <c r="AK1767" s="17"/>
      <c r="AL1767" s="17"/>
      <c r="AM1767" s="17"/>
      <c r="AN1767" s="17"/>
      <c r="AO1767" s="17"/>
      <c r="AP1767" s="17"/>
      <c r="AQ1767" s="17"/>
      <c r="AR1767" s="17"/>
      <c r="AS1767" s="17"/>
      <c r="AT1767" s="17"/>
      <c r="AU1767" s="17"/>
    </row>
    <row r="1768" spans="2:47" x14ac:dyDescent="0.3">
      <c r="B1768" s="6" t="s">
        <v>650</v>
      </c>
      <c r="C1768" s="17"/>
      <c r="D1768" s="17"/>
      <c r="E1768" s="17"/>
      <c r="F1768" s="17"/>
      <c r="G1768" s="17"/>
      <c r="H1768" s="17"/>
      <c r="I1768" s="17"/>
      <c r="J1768" s="17"/>
      <c r="K1768" s="17"/>
      <c r="L1768" s="17"/>
      <c r="M1768" s="17"/>
      <c r="N1768" s="17"/>
      <c r="O1768" s="17"/>
      <c r="P1768" s="17"/>
      <c r="Q1768" s="17"/>
      <c r="R1768" s="17"/>
      <c r="S1768" s="17"/>
      <c r="T1768" s="17"/>
      <c r="U1768" s="17"/>
      <c r="V1768" s="17"/>
      <c r="W1768" s="17"/>
      <c r="X1768" s="17"/>
      <c r="Y1768" s="17"/>
      <c r="Z1768" s="17"/>
      <c r="AA1768" s="17"/>
      <c r="AB1768" s="17"/>
      <c r="AC1768" s="17"/>
      <c r="AD1768" s="17"/>
      <c r="AE1768" s="17"/>
      <c r="AF1768" s="17"/>
      <c r="AG1768" s="17"/>
      <c r="AH1768" s="17"/>
      <c r="AI1768" s="17"/>
      <c r="AJ1768" s="17"/>
      <c r="AK1768" s="17"/>
      <c r="AL1768" s="17"/>
      <c r="AM1768" s="17"/>
      <c r="AN1768" s="17"/>
      <c r="AO1768" s="17"/>
      <c r="AP1768" s="17"/>
      <c r="AQ1768" s="17"/>
      <c r="AR1768" s="17"/>
      <c r="AS1768" s="17"/>
      <c r="AT1768" s="17"/>
      <c r="AU1768" s="17"/>
    </row>
    <row r="1769" spans="2:47" x14ac:dyDescent="0.3">
      <c r="B1769" s="24" t="s">
        <v>71</v>
      </c>
      <c r="C1769" s="17"/>
      <c r="D1769" s="17"/>
      <c r="E1769" s="17"/>
      <c r="F1769" s="17"/>
      <c r="G1769" s="17"/>
      <c r="H1769" s="17"/>
      <c r="I1769" s="17"/>
      <c r="J1769" s="17"/>
      <c r="K1769" s="17"/>
      <c r="L1769" s="17"/>
      <c r="M1769" s="17"/>
      <c r="N1769" s="17"/>
      <c r="O1769" s="17"/>
      <c r="P1769" s="17"/>
      <c r="Q1769" s="17"/>
      <c r="R1769" s="17"/>
      <c r="S1769" s="17"/>
      <c r="T1769" s="17"/>
      <c r="U1769" s="17"/>
      <c r="V1769" s="17"/>
      <c r="W1769" s="17"/>
      <c r="X1769" s="17"/>
      <c r="Y1769" s="17"/>
      <c r="Z1769" s="17"/>
      <c r="AA1769" s="17"/>
      <c r="AB1769" s="17"/>
      <c r="AC1769" s="17"/>
      <c r="AD1769" s="17"/>
      <c r="AE1769" s="17"/>
      <c r="AF1769" s="17"/>
      <c r="AG1769" s="17"/>
      <c r="AH1769" s="17"/>
      <c r="AI1769" s="17"/>
      <c r="AJ1769" s="17"/>
      <c r="AK1769" s="17"/>
      <c r="AL1769" s="17"/>
      <c r="AM1769" s="17"/>
      <c r="AN1769" s="17"/>
      <c r="AO1769" s="17"/>
      <c r="AP1769" s="17"/>
      <c r="AQ1769" s="17"/>
      <c r="AR1769" s="17"/>
      <c r="AS1769" s="17"/>
      <c r="AT1769" s="17"/>
      <c r="AU1769" s="17"/>
    </row>
    <row r="1770" spans="2:47" x14ac:dyDescent="0.3">
      <c r="B1770" t="s">
        <v>170</v>
      </c>
      <c r="C1770" s="17">
        <v>4.73613693841115E-2</v>
      </c>
      <c r="D1770" s="17">
        <v>6.6022223715707096E-2</v>
      </c>
      <c r="E1770" s="17">
        <v>2.8727186204880399E-2</v>
      </c>
      <c r="F1770" s="17"/>
      <c r="G1770" s="17">
        <v>0.116170233230057</v>
      </c>
      <c r="H1770" s="17">
        <v>7.9663123623360296E-2</v>
      </c>
      <c r="I1770" s="17">
        <v>5.3321400540044202E-2</v>
      </c>
      <c r="J1770" s="17">
        <v>2.1781549089621599E-2</v>
      </c>
      <c r="K1770" s="17">
        <v>1.2878262596407499E-2</v>
      </c>
      <c r="L1770" s="17">
        <v>1.45792440135747E-2</v>
      </c>
      <c r="M1770" s="17"/>
      <c r="N1770" s="17">
        <v>6.4638717109051502E-2</v>
      </c>
      <c r="O1770" s="17">
        <v>3.2904536497434703E-2</v>
      </c>
      <c r="P1770" s="17">
        <v>4.7371135463364598E-2</v>
      </c>
      <c r="Q1770" s="17">
        <v>4.4405945211626198E-2</v>
      </c>
      <c r="R1770" s="17"/>
      <c r="S1770" s="17">
        <v>7.8545513319693797E-2</v>
      </c>
      <c r="T1770" s="17">
        <v>2.6010226231438501E-2</v>
      </c>
      <c r="U1770" s="17">
        <v>3.7653434655351897E-2</v>
      </c>
      <c r="V1770" s="17">
        <v>3.7283466294739401E-2</v>
      </c>
      <c r="W1770" s="17">
        <v>3.1323586942182603E-2</v>
      </c>
      <c r="X1770" s="17">
        <v>3.9542749444613799E-2</v>
      </c>
      <c r="Y1770" s="17">
        <v>1.5573534552362401E-2</v>
      </c>
      <c r="Z1770" s="17">
        <v>3.8697639957838197E-2</v>
      </c>
      <c r="AA1770" s="17">
        <v>5.5507108433792099E-2</v>
      </c>
      <c r="AB1770" s="17">
        <v>8.1224437673776503E-2</v>
      </c>
      <c r="AC1770" s="17">
        <v>6.4616657281758097E-2</v>
      </c>
      <c r="AD1770" s="17">
        <v>4.7683778694289899E-2</v>
      </c>
      <c r="AE1770" s="17"/>
      <c r="AF1770" s="17">
        <v>4.7465692660941403E-2</v>
      </c>
      <c r="AG1770" s="17">
        <v>4.7606658037332203E-2</v>
      </c>
      <c r="AH1770" s="17"/>
      <c r="AI1770" s="17">
        <v>6.7541401060561904E-2</v>
      </c>
      <c r="AJ1770" s="17">
        <v>3.7288197620068499E-2</v>
      </c>
      <c r="AK1770" s="17"/>
      <c r="AL1770" s="17">
        <v>6.0297873996866702E-2</v>
      </c>
      <c r="AM1770" s="17">
        <v>4.4365646781509803E-2</v>
      </c>
      <c r="AN1770" s="17"/>
      <c r="AO1770" s="17">
        <v>0.100611906419385</v>
      </c>
      <c r="AP1770" s="17">
        <v>4.2719946022258398E-2</v>
      </c>
      <c r="AQ1770" s="17"/>
      <c r="AR1770" s="17">
        <v>9.7772947738282601E-2</v>
      </c>
      <c r="AS1770" s="17">
        <v>1.6706193634925901E-2</v>
      </c>
      <c r="AT1770" s="17">
        <v>2.3719091851725001E-2</v>
      </c>
      <c r="AU1770" s="17">
        <v>2.2751666352555999E-2</v>
      </c>
    </row>
    <row r="1771" spans="2:47" x14ac:dyDescent="0.3">
      <c r="B1771" t="s">
        <v>171</v>
      </c>
      <c r="C1771" s="17">
        <v>4.5287751955172401E-2</v>
      </c>
      <c r="D1771" s="17">
        <v>5.7663834226972598E-2</v>
      </c>
      <c r="E1771" s="17">
        <v>3.3400439774528203E-2</v>
      </c>
      <c r="F1771" s="17"/>
      <c r="G1771" s="17">
        <v>9.6010565421191699E-2</v>
      </c>
      <c r="H1771" s="17">
        <v>0.101676298068909</v>
      </c>
      <c r="I1771" s="17">
        <v>4.4291018218595601E-2</v>
      </c>
      <c r="J1771" s="17">
        <v>2.8643102003860901E-2</v>
      </c>
      <c r="K1771" s="17">
        <v>6.80669876950962E-3</v>
      </c>
      <c r="L1771" s="17">
        <v>6.0110628157768898E-3</v>
      </c>
      <c r="M1771" s="17"/>
      <c r="N1771" s="17">
        <v>6.4959201871870195E-2</v>
      </c>
      <c r="O1771" s="17">
        <v>3.0466388678843201E-2</v>
      </c>
      <c r="P1771" s="17">
        <v>5.4523157010809502E-2</v>
      </c>
      <c r="Q1771" s="17">
        <v>3.1982846612955897E-2</v>
      </c>
      <c r="R1771" s="17"/>
      <c r="S1771" s="17">
        <v>8.3055123605804304E-2</v>
      </c>
      <c r="T1771" s="17">
        <v>2.92461220391763E-2</v>
      </c>
      <c r="U1771" s="17">
        <v>2.8884856009543301E-2</v>
      </c>
      <c r="V1771" s="17">
        <v>4.5884159042605101E-2</v>
      </c>
      <c r="W1771" s="17">
        <v>5.2084958552793E-2</v>
      </c>
      <c r="X1771" s="17">
        <v>6.8458044123120093E-2</v>
      </c>
      <c r="Y1771" s="17">
        <v>3.7710857228454603E-2</v>
      </c>
      <c r="Z1771" s="17">
        <v>4.00737907505542E-2</v>
      </c>
      <c r="AA1771" s="17">
        <v>4.19304543130967E-2</v>
      </c>
      <c r="AB1771" s="17">
        <v>1.54083706991408E-2</v>
      </c>
      <c r="AC1771" s="17">
        <v>3.4133589121645803E-2</v>
      </c>
      <c r="AD1771" s="17">
        <v>4.2958986754034298E-2</v>
      </c>
      <c r="AE1771" s="17"/>
      <c r="AF1771" s="17">
        <v>4.7608478114106498E-2</v>
      </c>
      <c r="AG1771" s="17">
        <v>4.1538461645252399E-2</v>
      </c>
      <c r="AH1771" s="17"/>
      <c r="AI1771" s="17">
        <v>6.1587979295566697E-2</v>
      </c>
      <c r="AJ1771" s="17">
        <v>3.7151243924595102E-2</v>
      </c>
      <c r="AK1771" s="17"/>
      <c r="AL1771" s="17">
        <v>5.13636760057605E-2</v>
      </c>
      <c r="AM1771" s="17">
        <v>4.3880742600258101E-2</v>
      </c>
      <c r="AN1771" s="17"/>
      <c r="AO1771" s="17">
        <v>6.3505556251315404E-2</v>
      </c>
      <c r="AP1771" s="17">
        <v>4.3699851679053499E-2</v>
      </c>
      <c r="AQ1771" s="17"/>
      <c r="AR1771" s="17">
        <v>8.6421443778484902E-2</v>
      </c>
      <c r="AS1771" s="17">
        <v>2.74528688227474E-2</v>
      </c>
      <c r="AT1771" s="17">
        <v>2.2903361300551501E-2</v>
      </c>
      <c r="AU1771" s="17">
        <v>1.9287352578176899E-2</v>
      </c>
    </row>
    <row r="1772" spans="2:47" x14ac:dyDescent="0.3">
      <c r="B1772" t="s">
        <v>643</v>
      </c>
      <c r="C1772" s="17">
        <v>7.0498157042789097E-2</v>
      </c>
      <c r="D1772" s="17">
        <v>8.5398440027387307E-2</v>
      </c>
      <c r="E1772" s="17">
        <v>5.6247130268910303E-2</v>
      </c>
      <c r="F1772" s="17"/>
      <c r="G1772" s="17">
        <v>0.141975955899033</v>
      </c>
      <c r="H1772" s="17">
        <v>0.123525470013802</v>
      </c>
      <c r="I1772" s="17">
        <v>7.7150588251090599E-2</v>
      </c>
      <c r="J1772" s="17">
        <v>4.75361087247647E-2</v>
      </c>
      <c r="K1772" s="17">
        <v>3.1416646331330497E-2</v>
      </c>
      <c r="L1772" s="17">
        <v>1.9522031987226102E-2</v>
      </c>
      <c r="M1772" s="17"/>
      <c r="N1772" s="17">
        <v>8.22561456269265E-2</v>
      </c>
      <c r="O1772" s="17">
        <v>6.04925595388024E-2</v>
      </c>
      <c r="P1772" s="17">
        <v>0.10155622825353899</v>
      </c>
      <c r="Q1772" s="17">
        <v>4.0997250460688597E-2</v>
      </c>
      <c r="R1772" s="17"/>
      <c r="S1772" s="17">
        <v>0.117116766116073</v>
      </c>
      <c r="T1772" s="17">
        <v>6.3049226593192204E-2</v>
      </c>
      <c r="U1772" s="17">
        <v>4.8015010452953998E-2</v>
      </c>
      <c r="V1772" s="17">
        <v>8.0220768508092496E-2</v>
      </c>
      <c r="W1772" s="17">
        <v>5.4392700248129901E-2</v>
      </c>
      <c r="X1772" s="17">
        <v>0.105836197164432</v>
      </c>
      <c r="Y1772" s="17">
        <v>5.8590531236213703E-2</v>
      </c>
      <c r="Z1772" s="17">
        <v>4.9391299725996603E-2</v>
      </c>
      <c r="AA1772" s="17">
        <v>6.7925481987693395E-2</v>
      </c>
      <c r="AB1772" s="17">
        <v>4.1670557795315998E-2</v>
      </c>
      <c r="AC1772" s="17">
        <v>4.1572049650057299E-2</v>
      </c>
      <c r="AD1772" s="17">
        <v>5.1765344195925801E-2</v>
      </c>
      <c r="AE1772" s="17"/>
      <c r="AF1772" s="17">
        <v>7.2596509537363602E-2</v>
      </c>
      <c r="AG1772" s="17">
        <v>6.7295952724562194E-2</v>
      </c>
      <c r="AH1772" s="17"/>
      <c r="AI1772" s="17">
        <v>8.3933175021085604E-2</v>
      </c>
      <c r="AJ1772" s="17">
        <v>6.3791862131155397E-2</v>
      </c>
      <c r="AK1772" s="17"/>
      <c r="AL1772" s="17">
        <v>7.4243575986506202E-2</v>
      </c>
      <c r="AM1772" s="17">
        <v>6.9630825679196304E-2</v>
      </c>
      <c r="AN1772" s="17"/>
      <c r="AO1772" s="17">
        <v>8.9261195480410296E-2</v>
      </c>
      <c r="AP1772" s="17">
        <v>6.88627330678903E-2</v>
      </c>
      <c r="AQ1772" s="17"/>
      <c r="AR1772" s="17">
        <v>0.10584041221030099</v>
      </c>
      <c r="AS1772" s="17">
        <v>4.85848266930076E-2</v>
      </c>
      <c r="AT1772" s="17">
        <v>5.8375775633625997E-2</v>
      </c>
      <c r="AU1772" s="17">
        <v>4.4693096977005999E-2</v>
      </c>
    </row>
    <row r="1773" spans="2:47" x14ac:dyDescent="0.3">
      <c r="B1773" t="s">
        <v>644</v>
      </c>
      <c r="C1773" s="17">
        <v>0.12830126563486399</v>
      </c>
      <c r="D1773" s="17">
        <v>0.13552449394999</v>
      </c>
      <c r="E1773" s="17">
        <v>0.120954639165978</v>
      </c>
      <c r="F1773" s="17"/>
      <c r="G1773" s="17">
        <v>0.170431124472541</v>
      </c>
      <c r="H1773" s="17">
        <v>0.14293496289100899</v>
      </c>
      <c r="I1773" s="17">
        <v>0.137613376925209</v>
      </c>
      <c r="J1773" s="17">
        <v>0.14294167569701099</v>
      </c>
      <c r="K1773" s="17">
        <v>0.116614810064204</v>
      </c>
      <c r="L1773" s="17">
        <v>7.6943491784651805E-2</v>
      </c>
      <c r="M1773" s="17"/>
      <c r="N1773" s="17">
        <v>0.16179057058840701</v>
      </c>
      <c r="O1773" s="17">
        <v>0.112545074617058</v>
      </c>
      <c r="P1773" s="17">
        <v>0.105354761592635</v>
      </c>
      <c r="Q1773" s="17">
        <v>0.12960042832102001</v>
      </c>
      <c r="R1773" s="17"/>
      <c r="S1773" s="17">
        <v>0.15259586727552299</v>
      </c>
      <c r="T1773" s="17">
        <v>0.104886646676027</v>
      </c>
      <c r="U1773" s="17">
        <v>0.12385659953563501</v>
      </c>
      <c r="V1773" s="17">
        <v>0.122459953306143</v>
      </c>
      <c r="W1773" s="17">
        <v>0.124186668311452</v>
      </c>
      <c r="X1773" s="17">
        <v>0.13930701179933599</v>
      </c>
      <c r="Y1773" s="17">
        <v>8.2654303911437299E-2</v>
      </c>
      <c r="Z1773" s="17">
        <v>0.12575217099886701</v>
      </c>
      <c r="AA1773" s="17">
        <v>0.13283865132969699</v>
      </c>
      <c r="AB1773" s="17">
        <v>0.14997063688429901</v>
      </c>
      <c r="AC1773" s="17">
        <v>0.131906194620734</v>
      </c>
      <c r="AD1773" s="17">
        <v>0.160052227331271</v>
      </c>
      <c r="AE1773" s="17"/>
      <c r="AF1773" s="17">
        <v>0.12268971834987299</v>
      </c>
      <c r="AG1773" s="17">
        <v>0.13679910265808601</v>
      </c>
      <c r="AH1773" s="17"/>
      <c r="AI1773" s="17">
        <v>0.154235771127401</v>
      </c>
      <c r="AJ1773" s="17">
        <v>0.115355660165537</v>
      </c>
      <c r="AK1773" s="17"/>
      <c r="AL1773" s="17">
        <v>0.143621770112632</v>
      </c>
      <c r="AM1773" s="17">
        <v>0.12475347719268599</v>
      </c>
      <c r="AN1773" s="17"/>
      <c r="AO1773" s="17">
        <v>0.13740005114727499</v>
      </c>
      <c r="AP1773" s="17">
        <v>0.12750819728301199</v>
      </c>
      <c r="AQ1773" s="17"/>
      <c r="AR1773" s="17">
        <v>0.15438864183758799</v>
      </c>
      <c r="AS1773" s="17">
        <v>0.109201312729844</v>
      </c>
      <c r="AT1773" s="17">
        <v>0.13227820796095199</v>
      </c>
      <c r="AU1773" s="17">
        <v>8.7359158031323894E-2</v>
      </c>
    </row>
    <row r="1774" spans="2:47" x14ac:dyDescent="0.3">
      <c r="B1774" t="s">
        <v>645</v>
      </c>
      <c r="C1774" s="17">
        <v>0.53548336460398205</v>
      </c>
      <c r="D1774" s="17">
        <v>0.500213442777516</v>
      </c>
      <c r="E1774" s="17">
        <v>0.57040863226096605</v>
      </c>
      <c r="F1774" s="17"/>
      <c r="G1774" s="17">
        <v>0.39585539517992302</v>
      </c>
      <c r="H1774" s="17">
        <v>0.43581672330962901</v>
      </c>
      <c r="I1774" s="17">
        <v>0.53498393249313103</v>
      </c>
      <c r="J1774" s="17">
        <v>0.59249939044075794</v>
      </c>
      <c r="K1774" s="17">
        <v>0.62034235802031701</v>
      </c>
      <c r="L1774" s="17">
        <v>0.60617322027340803</v>
      </c>
      <c r="M1774" s="17"/>
      <c r="N1774" s="17">
        <v>0.51181625402420505</v>
      </c>
      <c r="O1774" s="17">
        <v>0.59302522862766205</v>
      </c>
      <c r="P1774" s="17">
        <v>0.52037098240900703</v>
      </c>
      <c r="Q1774" s="17">
        <v>0.513570331832787</v>
      </c>
      <c r="R1774" s="17"/>
      <c r="S1774" s="17">
        <v>0.48010456517011602</v>
      </c>
      <c r="T1774" s="17">
        <v>0.57874079626767705</v>
      </c>
      <c r="U1774" s="17">
        <v>0.57185047415079904</v>
      </c>
      <c r="V1774" s="17">
        <v>0.52060132183923702</v>
      </c>
      <c r="W1774" s="17">
        <v>0.56051487996440097</v>
      </c>
      <c r="X1774" s="17">
        <v>0.48599833486310701</v>
      </c>
      <c r="Y1774" s="17">
        <v>0.58698976436695605</v>
      </c>
      <c r="Z1774" s="17">
        <v>0.56125857871482399</v>
      </c>
      <c r="AA1774" s="17">
        <v>0.51632730818054695</v>
      </c>
      <c r="AB1774" s="17">
        <v>0.53862784720978596</v>
      </c>
      <c r="AC1774" s="17">
        <v>0.54522075561283501</v>
      </c>
      <c r="AD1774" s="17">
        <v>0.51656183204966899</v>
      </c>
      <c r="AE1774" s="17"/>
      <c r="AF1774" s="17">
        <v>0.52140956458947296</v>
      </c>
      <c r="AG1774" s="17">
        <v>0.55729574268864301</v>
      </c>
      <c r="AH1774" s="17"/>
      <c r="AI1774" s="17">
        <v>0.47867199964703699</v>
      </c>
      <c r="AJ1774" s="17">
        <v>0.563841627194267</v>
      </c>
      <c r="AK1774" s="17"/>
      <c r="AL1774" s="17">
        <v>0.50738177337448898</v>
      </c>
      <c r="AM1774" s="17">
        <v>0.54199088533970396</v>
      </c>
      <c r="AN1774" s="17"/>
      <c r="AO1774" s="17">
        <v>0.44879019298455702</v>
      </c>
      <c r="AP1774" s="17">
        <v>0.54303971491460901</v>
      </c>
      <c r="AQ1774" s="17"/>
      <c r="AR1774" s="17">
        <v>0.44182714252484701</v>
      </c>
      <c r="AS1774" s="17">
        <v>0.58837441633870702</v>
      </c>
      <c r="AT1774" s="17">
        <v>0.57932400195311695</v>
      </c>
      <c r="AU1774" s="17">
        <v>0.58837223503532698</v>
      </c>
    </row>
    <row r="1775" spans="2:47" x14ac:dyDescent="0.3">
      <c r="B1775" t="s">
        <v>155</v>
      </c>
      <c r="C1775" s="17">
        <v>4.2228764863431599E-2</v>
      </c>
      <c r="D1775" s="17">
        <v>3.5649921666956297E-2</v>
      </c>
      <c r="E1775" s="17">
        <v>4.8438640766039098E-2</v>
      </c>
      <c r="F1775" s="17"/>
      <c r="G1775" s="17">
        <v>3.9252499676718899E-2</v>
      </c>
      <c r="H1775" s="17">
        <v>4.5334993656370302E-2</v>
      </c>
      <c r="I1775" s="17">
        <v>4.8236253139478297E-2</v>
      </c>
      <c r="J1775" s="17">
        <v>2.0616540991742299E-2</v>
      </c>
      <c r="K1775" s="17">
        <v>4.5029263178370603E-2</v>
      </c>
      <c r="L1775" s="17">
        <v>5.2428675340943302E-2</v>
      </c>
      <c r="M1775" s="17"/>
      <c r="N1775" s="17">
        <v>3.3756845909488999E-2</v>
      </c>
      <c r="O1775" s="17">
        <v>3.07686731251165E-2</v>
      </c>
      <c r="P1775" s="17">
        <v>4.8714382735457001E-2</v>
      </c>
      <c r="Q1775" s="17">
        <v>5.8201380407025903E-2</v>
      </c>
      <c r="R1775" s="17"/>
      <c r="S1775" s="17">
        <v>4.26532179076499E-2</v>
      </c>
      <c r="T1775" s="17">
        <v>4.7439574422730398E-2</v>
      </c>
      <c r="U1775" s="17">
        <v>4.5046000932487E-2</v>
      </c>
      <c r="V1775" s="17">
        <v>4.0144834077943399E-2</v>
      </c>
      <c r="W1775" s="17">
        <v>5.61502284377247E-2</v>
      </c>
      <c r="X1775" s="17">
        <v>3.2301267404274601E-2</v>
      </c>
      <c r="Y1775" s="17">
        <v>5.2024801772148299E-2</v>
      </c>
      <c r="Z1775" s="17">
        <v>5.7490321479863299E-2</v>
      </c>
      <c r="AA1775" s="17">
        <v>4.0118599332882802E-2</v>
      </c>
      <c r="AB1775" s="17">
        <v>2.4057115894294101E-2</v>
      </c>
      <c r="AC1775" s="17">
        <v>2.6250284891110399E-2</v>
      </c>
      <c r="AD1775" s="17">
        <v>5.6039274818386803E-2</v>
      </c>
      <c r="AE1775" s="17"/>
      <c r="AF1775" s="17">
        <v>4.32354452957152E-2</v>
      </c>
      <c r="AG1775" s="17">
        <v>4.03139709425396E-2</v>
      </c>
      <c r="AH1775" s="17"/>
      <c r="AI1775" s="17">
        <v>3.9777761379137799E-2</v>
      </c>
      <c r="AJ1775" s="17">
        <v>4.345222077705E-2</v>
      </c>
      <c r="AK1775" s="17"/>
      <c r="AL1775" s="17">
        <v>3.99724562632328E-2</v>
      </c>
      <c r="AM1775" s="17">
        <v>4.2751261076620202E-2</v>
      </c>
      <c r="AN1775" s="17"/>
      <c r="AO1775" s="17">
        <v>2.7736042080680201E-2</v>
      </c>
      <c r="AP1775" s="17">
        <v>4.3491979580987702E-2</v>
      </c>
      <c r="AQ1775" s="17"/>
      <c r="AR1775" s="17">
        <v>4.2097368468108798E-2</v>
      </c>
      <c r="AS1775" s="17">
        <v>3.9209469151423801E-2</v>
      </c>
      <c r="AT1775" s="17">
        <v>3.5493058509459101E-2</v>
      </c>
      <c r="AU1775" s="17">
        <v>6.1796051793353401E-2</v>
      </c>
    </row>
    <row r="1776" spans="2:47" x14ac:dyDescent="0.3">
      <c r="B1776" t="s">
        <v>646</v>
      </c>
      <c r="C1776" s="17">
        <v>0.130839326515649</v>
      </c>
      <c r="D1776" s="17">
        <v>0.11952764363547</v>
      </c>
      <c r="E1776" s="17">
        <v>0.141823331558698</v>
      </c>
      <c r="F1776" s="17"/>
      <c r="G1776" s="17">
        <v>4.0304226120535303E-2</v>
      </c>
      <c r="H1776" s="17">
        <v>7.10484284369194E-2</v>
      </c>
      <c r="I1776" s="17">
        <v>0.104403430432452</v>
      </c>
      <c r="J1776" s="17">
        <v>0.14598163305224099</v>
      </c>
      <c r="K1776" s="17">
        <v>0.166911961039861</v>
      </c>
      <c r="L1776" s="17">
        <v>0.22434227378442001</v>
      </c>
      <c r="M1776" s="17"/>
      <c r="N1776" s="17">
        <v>8.0782264870051204E-2</v>
      </c>
      <c r="O1776" s="17">
        <v>0.13979753891508301</v>
      </c>
      <c r="P1776" s="17">
        <v>0.122109352535188</v>
      </c>
      <c r="Q1776" s="17">
        <v>0.18124181715389601</v>
      </c>
      <c r="R1776" s="17"/>
      <c r="S1776" s="17">
        <v>4.5928946605139097E-2</v>
      </c>
      <c r="T1776" s="17">
        <v>0.150627407769759</v>
      </c>
      <c r="U1776" s="17">
        <v>0.14469362426322999</v>
      </c>
      <c r="V1776" s="17">
        <v>0.153405496931239</v>
      </c>
      <c r="W1776" s="17">
        <v>0.121346977543317</v>
      </c>
      <c r="X1776" s="17">
        <v>0.128556395201117</v>
      </c>
      <c r="Y1776" s="17">
        <v>0.16645620693242799</v>
      </c>
      <c r="Z1776" s="17">
        <v>0.12733619837205701</v>
      </c>
      <c r="AA1776" s="17">
        <v>0.14535239642229</v>
      </c>
      <c r="AB1776" s="17">
        <v>0.14904103384338799</v>
      </c>
      <c r="AC1776" s="17">
        <v>0.156300468821859</v>
      </c>
      <c r="AD1776" s="17">
        <v>0.12493855615642301</v>
      </c>
      <c r="AE1776" s="17"/>
      <c r="AF1776" s="17">
        <v>0.14499459145252799</v>
      </c>
      <c r="AG1776" s="17">
        <v>0.109150111303584</v>
      </c>
      <c r="AH1776" s="17"/>
      <c r="AI1776" s="17">
        <v>0.114251912469209</v>
      </c>
      <c r="AJ1776" s="17">
        <v>0.13911918818732699</v>
      </c>
      <c r="AK1776" s="17"/>
      <c r="AL1776" s="17">
        <v>0.123118874260512</v>
      </c>
      <c r="AM1776" s="17">
        <v>0.132627161330025</v>
      </c>
      <c r="AN1776" s="17"/>
      <c r="AO1776" s="17">
        <v>0.13269505563637701</v>
      </c>
      <c r="AP1776" s="17">
        <v>0.130677577452189</v>
      </c>
      <c r="AQ1776" s="17"/>
      <c r="AR1776" s="17">
        <v>7.1652043442387195E-2</v>
      </c>
      <c r="AS1776" s="17">
        <v>0.170470912629344</v>
      </c>
      <c r="AT1776" s="17">
        <v>0.14790650279056999</v>
      </c>
      <c r="AU1776" s="17">
        <v>0.17574043923225699</v>
      </c>
    </row>
    <row r="1777" spans="2:47" x14ac:dyDescent="0.3">
      <c r="C1777" s="17"/>
      <c r="D1777" s="17"/>
      <c r="E1777" s="17"/>
      <c r="F1777" s="17"/>
      <c r="G1777" s="17"/>
      <c r="H1777" s="17"/>
      <c r="I1777" s="17"/>
      <c r="J1777" s="17"/>
      <c r="K1777" s="17"/>
      <c r="L1777" s="17"/>
      <c r="M1777" s="17"/>
      <c r="N1777" s="17"/>
      <c r="O1777" s="17"/>
      <c r="P1777" s="17"/>
      <c r="Q1777" s="17"/>
      <c r="R1777" s="17"/>
      <c r="S1777" s="17"/>
      <c r="T1777" s="17"/>
      <c r="U1777" s="17"/>
      <c r="V1777" s="17"/>
      <c r="W1777" s="17"/>
      <c r="X1777" s="17"/>
      <c r="Y1777" s="17"/>
      <c r="Z1777" s="17"/>
      <c r="AA1777" s="17"/>
      <c r="AB1777" s="17"/>
      <c r="AC1777" s="17"/>
      <c r="AD1777" s="17"/>
      <c r="AE1777" s="17"/>
      <c r="AF1777" s="17"/>
      <c r="AG1777" s="17"/>
      <c r="AH1777" s="17"/>
      <c r="AI1777" s="17"/>
      <c r="AJ1777" s="17"/>
      <c r="AK1777" s="17"/>
      <c r="AL1777" s="17"/>
      <c r="AM1777" s="17"/>
      <c r="AN1777" s="17"/>
      <c r="AO1777" s="17"/>
      <c r="AP1777" s="17"/>
      <c r="AQ1777" s="17"/>
      <c r="AR1777" s="17"/>
      <c r="AS1777" s="17"/>
      <c r="AT1777" s="17"/>
      <c r="AU1777" s="17"/>
    </row>
    <row r="1778" spans="2:47" x14ac:dyDescent="0.3">
      <c r="B1778" s="6" t="s">
        <v>651</v>
      </c>
      <c r="C1778" s="17"/>
      <c r="D1778" s="17"/>
      <c r="E1778" s="17"/>
      <c r="F1778" s="17"/>
      <c r="G1778" s="17"/>
      <c r="H1778" s="17"/>
      <c r="I1778" s="17"/>
      <c r="J1778" s="17"/>
      <c r="K1778" s="17"/>
      <c r="L1778" s="17"/>
      <c r="M1778" s="17"/>
      <c r="N1778" s="17"/>
      <c r="O1778" s="17"/>
      <c r="P1778" s="17"/>
      <c r="Q1778" s="17"/>
      <c r="R1778" s="17"/>
      <c r="S1778" s="17"/>
      <c r="T1778" s="17"/>
      <c r="U1778" s="17"/>
      <c r="V1778" s="17"/>
      <c r="W1778" s="17"/>
      <c r="X1778" s="17"/>
      <c r="Y1778" s="17"/>
      <c r="Z1778" s="17"/>
      <c r="AA1778" s="17"/>
      <c r="AB1778" s="17"/>
      <c r="AC1778" s="17"/>
      <c r="AD1778" s="17"/>
      <c r="AE1778" s="17"/>
      <c r="AF1778" s="17"/>
      <c r="AG1778" s="17"/>
      <c r="AH1778" s="17"/>
      <c r="AI1778" s="17"/>
      <c r="AJ1778" s="17"/>
      <c r="AK1778" s="17"/>
      <c r="AL1778" s="17"/>
      <c r="AM1778" s="17"/>
      <c r="AN1778" s="17"/>
      <c r="AO1778" s="17"/>
      <c r="AP1778" s="17"/>
      <c r="AQ1778" s="17"/>
      <c r="AR1778" s="17"/>
      <c r="AS1778" s="17"/>
      <c r="AT1778" s="17"/>
      <c r="AU1778" s="17"/>
    </row>
    <row r="1779" spans="2:47" x14ac:dyDescent="0.3">
      <c r="B1779" s="24" t="s">
        <v>71</v>
      </c>
      <c r="C1779" s="17"/>
      <c r="D1779" s="17"/>
      <c r="E1779" s="17"/>
      <c r="F1779" s="17"/>
      <c r="G1779" s="17"/>
      <c r="H1779" s="17"/>
      <c r="I1779" s="17"/>
      <c r="J1779" s="17"/>
      <c r="K1779" s="17"/>
      <c r="L1779" s="17"/>
      <c r="M1779" s="17"/>
      <c r="N1779" s="17"/>
      <c r="O1779" s="17"/>
      <c r="P1779" s="17"/>
      <c r="Q1779" s="17"/>
      <c r="R1779" s="17"/>
      <c r="S1779" s="17"/>
      <c r="T1779" s="17"/>
      <c r="U1779" s="17"/>
      <c r="V1779" s="17"/>
      <c r="W1779" s="17"/>
      <c r="X1779" s="17"/>
      <c r="Y1779" s="17"/>
      <c r="Z1779" s="17"/>
      <c r="AA1779" s="17"/>
      <c r="AB1779" s="17"/>
      <c r="AC1779" s="17"/>
      <c r="AD1779" s="17"/>
      <c r="AE1779" s="17"/>
      <c r="AF1779" s="17"/>
      <c r="AG1779" s="17"/>
      <c r="AH1779" s="17"/>
      <c r="AI1779" s="17"/>
      <c r="AJ1779" s="17"/>
      <c r="AK1779" s="17"/>
      <c r="AL1779" s="17"/>
      <c r="AM1779" s="17"/>
      <c r="AN1779" s="17"/>
      <c r="AO1779" s="17"/>
      <c r="AP1779" s="17"/>
      <c r="AQ1779" s="17"/>
      <c r="AR1779" s="17"/>
      <c r="AS1779" s="17"/>
      <c r="AT1779" s="17"/>
      <c r="AU1779" s="17"/>
    </row>
    <row r="1780" spans="2:47" x14ac:dyDescent="0.3">
      <c r="B1780" t="s">
        <v>170</v>
      </c>
      <c r="C1780" s="17">
        <v>4.2657774547049401E-2</v>
      </c>
      <c r="D1780" s="17">
        <v>5.7753356787971798E-2</v>
      </c>
      <c r="E1780" s="17">
        <v>2.7573996041294301E-2</v>
      </c>
      <c r="F1780" s="17"/>
      <c r="G1780" s="17">
        <v>8.3590913693083496E-2</v>
      </c>
      <c r="H1780" s="17">
        <v>9.2267418005072696E-2</v>
      </c>
      <c r="I1780" s="17">
        <v>3.6094883831123602E-2</v>
      </c>
      <c r="J1780" s="17">
        <v>1.7890152989198001E-2</v>
      </c>
      <c r="K1780" s="17">
        <v>2.1112786931919501E-2</v>
      </c>
      <c r="L1780" s="17">
        <v>1.51326632077925E-2</v>
      </c>
      <c r="M1780" s="17"/>
      <c r="N1780" s="17">
        <v>5.2004646569051301E-2</v>
      </c>
      <c r="O1780" s="17">
        <v>2.9879748115785101E-2</v>
      </c>
      <c r="P1780" s="17">
        <v>4.4713574602470003E-2</v>
      </c>
      <c r="Q1780" s="17">
        <v>4.4655667830417002E-2</v>
      </c>
      <c r="R1780" s="17"/>
      <c r="S1780" s="17">
        <v>6.1513026280895E-2</v>
      </c>
      <c r="T1780" s="17">
        <v>2.2919759195774599E-2</v>
      </c>
      <c r="U1780" s="17">
        <v>4.4406336367380901E-2</v>
      </c>
      <c r="V1780" s="17">
        <v>4.3000885515222499E-2</v>
      </c>
      <c r="W1780" s="17">
        <v>3.6046000979817798E-2</v>
      </c>
      <c r="X1780" s="17">
        <v>5.3758479606664702E-2</v>
      </c>
      <c r="Y1780" s="17">
        <v>1.1456792568374299E-2</v>
      </c>
      <c r="Z1780" s="17">
        <v>5.5008185521206197E-2</v>
      </c>
      <c r="AA1780" s="17">
        <v>2.42709628418681E-2</v>
      </c>
      <c r="AB1780" s="17">
        <v>8.0822064972373805E-2</v>
      </c>
      <c r="AC1780" s="17">
        <v>3.5645829106206499E-2</v>
      </c>
      <c r="AD1780" s="17">
        <v>4.8198427490696499E-2</v>
      </c>
      <c r="AE1780" s="17"/>
      <c r="AF1780" s="17">
        <v>4.3331835997131599E-2</v>
      </c>
      <c r="AG1780" s="17">
        <v>4.2107749746134598E-2</v>
      </c>
      <c r="AH1780" s="17"/>
      <c r="AI1780" s="17">
        <v>6.1577523363244603E-2</v>
      </c>
      <c r="AJ1780" s="17">
        <v>3.3213692267412102E-2</v>
      </c>
      <c r="AK1780" s="17"/>
      <c r="AL1780" s="17">
        <v>5.0511597912939001E-2</v>
      </c>
      <c r="AM1780" s="17">
        <v>4.0839054817236202E-2</v>
      </c>
      <c r="AN1780" s="17"/>
      <c r="AO1780" s="17">
        <v>0.10399873972179501</v>
      </c>
      <c r="AP1780" s="17">
        <v>3.7311173279684001E-2</v>
      </c>
      <c r="AQ1780" s="17"/>
      <c r="AR1780" s="17">
        <v>8.9977590944689295E-2</v>
      </c>
      <c r="AS1780" s="17">
        <v>1.45444439405127E-2</v>
      </c>
      <c r="AT1780" s="17">
        <v>1.89068723947967E-2</v>
      </c>
      <c r="AU1780" s="17">
        <v>2.1665301455175499E-2</v>
      </c>
    </row>
    <row r="1781" spans="2:47" x14ac:dyDescent="0.3">
      <c r="B1781" t="s">
        <v>171</v>
      </c>
      <c r="C1781" s="17">
        <v>5.4128447217218198E-2</v>
      </c>
      <c r="D1781" s="17">
        <v>6.8209758984881602E-2</v>
      </c>
      <c r="E1781" s="17">
        <v>3.9982485223808498E-2</v>
      </c>
      <c r="F1781" s="17"/>
      <c r="G1781" s="17">
        <v>0.121068326585635</v>
      </c>
      <c r="H1781" s="17">
        <v>0.11340458501593501</v>
      </c>
      <c r="I1781" s="17">
        <v>5.5258546054151002E-2</v>
      </c>
      <c r="J1781" s="17">
        <v>3.05842338630418E-2</v>
      </c>
      <c r="K1781" s="17">
        <v>1.45652126527759E-2</v>
      </c>
      <c r="L1781" s="17">
        <v>6.3655304979543803E-3</v>
      </c>
      <c r="M1781" s="17"/>
      <c r="N1781" s="17">
        <v>7.98536172748468E-2</v>
      </c>
      <c r="O1781" s="17">
        <v>2.71701735254723E-2</v>
      </c>
      <c r="P1781" s="17">
        <v>7.4995346686392905E-2</v>
      </c>
      <c r="Q1781" s="17">
        <v>3.6801976911585099E-2</v>
      </c>
      <c r="R1781" s="17"/>
      <c r="S1781" s="17">
        <v>9.5574544415598997E-2</v>
      </c>
      <c r="T1781" s="17">
        <v>3.7539349014938397E-2</v>
      </c>
      <c r="U1781" s="17">
        <v>2.3703421802318499E-2</v>
      </c>
      <c r="V1781" s="17">
        <v>5.0108478324470698E-2</v>
      </c>
      <c r="W1781" s="17">
        <v>4.2586842142669001E-2</v>
      </c>
      <c r="X1781" s="17">
        <v>5.2164874022517599E-2</v>
      </c>
      <c r="Y1781" s="17">
        <v>4.9305408111032997E-2</v>
      </c>
      <c r="Z1781" s="17">
        <v>7.3704372827950698E-2</v>
      </c>
      <c r="AA1781" s="17">
        <v>6.4394939968320505E-2</v>
      </c>
      <c r="AB1781" s="17">
        <v>2.82291323544458E-2</v>
      </c>
      <c r="AC1781" s="17">
        <v>7.9643147179711202E-2</v>
      </c>
      <c r="AD1781" s="17">
        <v>4.31004145528271E-2</v>
      </c>
      <c r="AE1781" s="17"/>
      <c r="AF1781" s="17">
        <v>5.7544991399153901E-2</v>
      </c>
      <c r="AG1781" s="17">
        <v>5.0026641306907899E-2</v>
      </c>
      <c r="AH1781" s="17"/>
      <c r="AI1781" s="17">
        <v>6.7907745276364104E-2</v>
      </c>
      <c r="AJ1781" s="17">
        <v>4.7250299632360902E-2</v>
      </c>
      <c r="AK1781" s="17"/>
      <c r="AL1781" s="17">
        <v>6.1266764601713097E-2</v>
      </c>
      <c r="AM1781" s="17">
        <v>5.2475418105151002E-2</v>
      </c>
      <c r="AN1781" s="17"/>
      <c r="AO1781" s="17">
        <v>6.6755398767082294E-2</v>
      </c>
      <c r="AP1781" s="17">
        <v>5.3027856853712502E-2</v>
      </c>
      <c r="AQ1781" s="17"/>
      <c r="AR1781" s="17">
        <v>0.112785400571846</v>
      </c>
      <c r="AS1781" s="17">
        <v>2.9294681951616101E-2</v>
      </c>
      <c r="AT1781" s="17">
        <v>2.3830392296574399E-2</v>
      </c>
      <c r="AU1781" s="17">
        <v>1.2639502764712599E-2</v>
      </c>
    </row>
    <row r="1782" spans="2:47" x14ac:dyDescent="0.3">
      <c r="B1782" t="s">
        <v>643</v>
      </c>
      <c r="C1782" s="17">
        <v>8.1663273105377798E-2</v>
      </c>
      <c r="D1782" s="17">
        <v>9.2038533556748001E-2</v>
      </c>
      <c r="E1782" s="17">
        <v>7.1864080799398697E-2</v>
      </c>
      <c r="F1782" s="17"/>
      <c r="G1782" s="17">
        <v>0.14490493199802101</v>
      </c>
      <c r="H1782" s="17">
        <v>0.12596579822149701</v>
      </c>
      <c r="I1782" s="17">
        <v>8.8436762399401694E-2</v>
      </c>
      <c r="J1782" s="17">
        <v>7.6987710096312695E-2</v>
      </c>
      <c r="K1782" s="17">
        <v>4.2303870329776901E-2</v>
      </c>
      <c r="L1782" s="17">
        <v>2.8489003593997999E-2</v>
      </c>
      <c r="M1782" s="17"/>
      <c r="N1782" s="17">
        <v>8.93535994276273E-2</v>
      </c>
      <c r="O1782" s="17">
        <v>7.0667554469886401E-2</v>
      </c>
      <c r="P1782" s="17">
        <v>8.9922431311749901E-2</v>
      </c>
      <c r="Q1782" s="17">
        <v>7.8707452435882105E-2</v>
      </c>
      <c r="R1782" s="17"/>
      <c r="S1782" s="17">
        <v>0.11849397208722701</v>
      </c>
      <c r="T1782" s="17">
        <v>5.6241566366349E-2</v>
      </c>
      <c r="U1782" s="17">
        <v>6.8662300059978504E-2</v>
      </c>
      <c r="V1782" s="17">
        <v>7.3141466525211404E-2</v>
      </c>
      <c r="W1782" s="17">
        <v>7.5255662989345301E-2</v>
      </c>
      <c r="X1782" s="17">
        <v>8.6997239794302794E-2</v>
      </c>
      <c r="Y1782" s="17">
        <v>5.9727860549045698E-2</v>
      </c>
      <c r="Z1782" s="17">
        <v>0.117249423846043</v>
      </c>
      <c r="AA1782" s="17">
        <v>0.111856311944786</v>
      </c>
      <c r="AB1782" s="17">
        <v>8.6004608666712501E-2</v>
      </c>
      <c r="AC1782" s="17">
        <v>3.8061542190820301E-2</v>
      </c>
      <c r="AD1782" s="17">
        <v>3.9625226092967397E-2</v>
      </c>
      <c r="AE1782" s="17"/>
      <c r="AF1782" s="17">
        <v>8.8261114237112706E-2</v>
      </c>
      <c r="AG1782" s="17">
        <v>7.3556724578222293E-2</v>
      </c>
      <c r="AH1782" s="17"/>
      <c r="AI1782" s="17">
        <v>9.95124387156235E-2</v>
      </c>
      <c r="AJ1782" s="17">
        <v>7.2753588823431095E-2</v>
      </c>
      <c r="AK1782" s="17"/>
      <c r="AL1782" s="17">
        <v>0.102082607906849</v>
      </c>
      <c r="AM1782" s="17">
        <v>7.6934742128428504E-2</v>
      </c>
      <c r="AN1782" s="17"/>
      <c r="AO1782" s="17">
        <v>9.4296282600289605E-2</v>
      </c>
      <c r="AP1782" s="17">
        <v>8.0562154719259801E-2</v>
      </c>
      <c r="AQ1782" s="17"/>
      <c r="AR1782" s="17">
        <v>0.117769390508889</v>
      </c>
      <c r="AS1782" s="17">
        <v>5.63066905257322E-2</v>
      </c>
      <c r="AT1782" s="17">
        <v>7.2782534592403997E-2</v>
      </c>
      <c r="AU1782" s="17">
        <v>5.3115123865087703E-2</v>
      </c>
    </row>
    <row r="1783" spans="2:47" x14ac:dyDescent="0.3">
      <c r="B1783" t="s">
        <v>644</v>
      </c>
      <c r="C1783" s="17">
        <v>0.114560798621563</v>
      </c>
      <c r="D1783" s="17">
        <v>0.123264728861463</v>
      </c>
      <c r="E1783" s="17">
        <v>0.106112368098667</v>
      </c>
      <c r="F1783" s="17"/>
      <c r="G1783" s="17">
        <v>0.112794489379967</v>
      </c>
      <c r="H1783" s="17">
        <v>9.8820945442406299E-2</v>
      </c>
      <c r="I1783" s="17">
        <v>0.14178046020856899</v>
      </c>
      <c r="J1783" s="17">
        <v>0.13278440565059799</v>
      </c>
      <c r="K1783" s="17">
        <v>9.3644265114680506E-2</v>
      </c>
      <c r="L1783" s="17">
        <v>0.105608226830099</v>
      </c>
      <c r="M1783" s="17"/>
      <c r="N1783" s="17">
        <v>0.13760759584423601</v>
      </c>
      <c r="O1783" s="17">
        <v>0.1077891154064</v>
      </c>
      <c r="P1783" s="17">
        <v>0.10927289947001601</v>
      </c>
      <c r="Q1783" s="17">
        <v>0.10301584190046301</v>
      </c>
      <c r="R1783" s="17"/>
      <c r="S1783" s="17">
        <v>0.13323527043431699</v>
      </c>
      <c r="T1783" s="17">
        <v>0.131313512422644</v>
      </c>
      <c r="U1783" s="17">
        <v>0.107977288542948</v>
      </c>
      <c r="V1783" s="17">
        <v>0.12513140221192401</v>
      </c>
      <c r="W1783" s="17">
        <v>0.10656179231824101</v>
      </c>
      <c r="X1783" s="17">
        <v>0.13849787198646399</v>
      </c>
      <c r="Y1783" s="17">
        <v>8.3458111795810905E-2</v>
      </c>
      <c r="Z1783" s="17">
        <v>0.103386758558957</v>
      </c>
      <c r="AA1783" s="17">
        <v>8.6047208303836595E-2</v>
      </c>
      <c r="AB1783" s="17">
        <v>0.11004557431046399</v>
      </c>
      <c r="AC1783" s="17">
        <v>4.6503904641691803E-2</v>
      </c>
      <c r="AD1783" s="17">
        <v>0.21673497265041999</v>
      </c>
      <c r="AE1783" s="17"/>
      <c r="AF1783" s="17">
        <v>0.125015018865198</v>
      </c>
      <c r="AG1783" s="17">
        <v>0.100106319099972</v>
      </c>
      <c r="AH1783" s="17"/>
      <c r="AI1783" s="17">
        <v>0.15143672684805601</v>
      </c>
      <c r="AJ1783" s="17">
        <v>9.6153614483320105E-2</v>
      </c>
      <c r="AK1783" s="17"/>
      <c r="AL1783" s="17">
        <v>0.139883911758549</v>
      </c>
      <c r="AM1783" s="17">
        <v>0.10869669354344801</v>
      </c>
      <c r="AN1783" s="17"/>
      <c r="AO1783" s="17">
        <v>0.155568917676287</v>
      </c>
      <c r="AP1783" s="17">
        <v>0.11098644890786601</v>
      </c>
      <c r="AQ1783" s="17"/>
      <c r="AR1783" s="17">
        <v>0.130342257863094</v>
      </c>
      <c r="AS1783" s="17">
        <v>0.131328830396201</v>
      </c>
      <c r="AT1783" s="17">
        <v>0.101380642592427</v>
      </c>
      <c r="AU1783" s="17">
        <v>7.3482082798782794E-2</v>
      </c>
    </row>
    <row r="1784" spans="2:47" x14ac:dyDescent="0.3">
      <c r="B1784" t="s">
        <v>645</v>
      </c>
      <c r="C1784" s="17">
        <v>0.42957816134988303</v>
      </c>
      <c r="D1784" s="17">
        <v>0.376459603072547</v>
      </c>
      <c r="E1784" s="17">
        <v>0.48172622836536899</v>
      </c>
      <c r="F1784" s="17"/>
      <c r="G1784" s="17">
        <v>0.32929838532315198</v>
      </c>
      <c r="H1784" s="17">
        <v>0.32509937638401099</v>
      </c>
      <c r="I1784" s="17">
        <v>0.42390928208286199</v>
      </c>
      <c r="J1784" s="17">
        <v>0.44768877947020402</v>
      </c>
      <c r="K1784" s="17">
        <v>0.50018294143613995</v>
      </c>
      <c r="L1784" s="17">
        <v>0.52340506986481805</v>
      </c>
      <c r="M1784" s="17"/>
      <c r="N1784" s="17">
        <v>0.42617613102135199</v>
      </c>
      <c r="O1784" s="17">
        <v>0.47591445556501599</v>
      </c>
      <c r="P1784" s="17">
        <v>0.41250117306204498</v>
      </c>
      <c r="Q1784" s="17">
        <v>0.398543555651242</v>
      </c>
      <c r="R1784" s="17"/>
      <c r="S1784" s="17">
        <v>0.33910859241045299</v>
      </c>
      <c r="T1784" s="17">
        <v>0.45388112572661299</v>
      </c>
      <c r="U1784" s="17">
        <v>0.42385380996812499</v>
      </c>
      <c r="V1784" s="17">
        <v>0.40848488202685301</v>
      </c>
      <c r="W1784" s="17">
        <v>0.47977744122239402</v>
      </c>
      <c r="X1784" s="17">
        <v>0.41169593138800198</v>
      </c>
      <c r="Y1784" s="17">
        <v>0.47986135643987099</v>
      </c>
      <c r="Z1784" s="17">
        <v>0.39843820611355102</v>
      </c>
      <c r="AA1784" s="17">
        <v>0.44545456532115002</v>
      </c>
      <c r="AB1784" s="17">
        <v>0.46101726021329398</v>
      </c>
      <c r="AC1784" s="17">
        <v>0.479929137711674</v>
      </c>
      <c r="AD1784" s="17">
        <v>0.432164547386029</v>
      </c>
      <c r="AE1784" s="17"/>
      <c r="AF1784" s="17">
        <v>0.44585378034314399</v>
      </c>
      <c r="AG1784" s="17">
        <v>0.410166727543198</v>
      </c>
      <c r="AH1784" s="17"/>
      <c r="AI1784" s="17">
        <v>0.412509295655966</v>
      </c>
      <c r="AJ1784" s="17">
        <v>0.43809834698233902</v>
      </c>
      <c r="AK1784" s="17"/>
      <c r="AL1784" s="17">
        <v>0.42231418989024999</v>
      </c>
      <c r="AM1784" s="17">
        <v>0.431260288333768</v>
      </c>
      <c r="AN1784" s="17"/>
      <c r="AO1784" s="17">
        <v>0.41586373735563098</v>
      </c>
      <c r="AP1784" s="17">
        <v>0.43077353798766399</v>
      </c>
      <c r="AQ1784" s="17"/>
      <c r="AR1784" s="17">
        <v>0.35555715833166701</v>
      </c>
      <c r="AS1784" s="17">
        <v>0.44678050147244502</v>
      </c>
      <c r="AT1784" s="17">
        <v>0.48607982965581498</v>
      </c>
      <c r="AU1784" s="17">
        <v>0.468219410129185</v>
      </c>
    </row>
    <row r="1785" spans="2:47" x14ac:dyDescent="0.3">
      <c r="B1785" t="s">
        <v>155</v>
      </c>
      <c r="C1785" s="17">
        <v>4.5591018533816502E-2</v>
      </c>
      <c r="D1785" s="17">
        <v>3.8123598274891798E-2</v>
      </c>
      <c r="E1785" s="17">
        <v>5.3041056544937203E-2</v>
      </c>
      <c r="F1785" s="17"/>
      <c r="G1785" s="17">
        <v>4.9139227073960401E-2</v>
      </c>
      <c r="H1785" s="17">
        <v>4.2288335910139203E-2</v>
      </c>
      <c r="I1785" s="17">
        <v>4.5920667575928303E-2</v>
      </c>
      <c r="J1785" s="17">
        <v>3.4890717094293401E-2</v>
      </c>
      <c r="K1785" s="17">
        <v>5.0596627581114002E-2</v>
      </c>
      <c r="L1785" s="17">
        <v>5.0976283452491999E-2</v>
      </c>
      <c r="M1785" s="17"/>
      <c r="N1785" s="17">
        <v>3.40848726817638E-2</v>
      </c>
      <c r="O1785" s="17">
        <v>2.7747834533058801E-2</v>
      </c>
      <c r="P1785" s="17">
        <v>5.1970578823734598E-2</v>
      </c>
      <c r="Q1785" s="17">
        <v>7.1618597907518095E-2</v>
      </c>
      <c r="R1785" s="17"/>
      <c r="S1785" s="17">
        <v>4.85947669212142E-2</v>
      </c>
      <c r="T1785" s="17">
        <v>4.4799116457773798E-2</v>
      </c>
      <c r="U1785" s="17">
        <v>6.0271163616182698E-2</v>
      </c>
      <c r="V1785" s="17">
        <v>4.9806278906463497E-2</v>
      </c>
      <c r="W1785" s="17">
        <v>5.70039903132874E-2</v>
      </c>
      <c r="X1785" s="17">
        <v>4.17466679444096E-2</v>
      </c>
      <c r="Y1785" s="17">
        <v>3.8021180158014298E-2</v>
      </c>
      <c r="Z1785" s="17">
        <v>4.31341859406357E-2</v>
      </c>
      <c r="AA1785" s="17">
        <v>5.5605088003022302E-2</v>
      </c>
      <c r="AB1785" s="17">
        <v>2.6824124042446801E-2</v>
      </c>
      <c r="AC1785" s="17">
        <v>4.1731884396743801E-2</v>
      </c>
      <c r="AD1785" s="17">
        <v>1.7636202853057E-2</v>
      </c>
      <c r="AE1785" s="17"/>
      <c r="AF1785" s="17">
        <v>4.7016097749247303E-2</v>
      </c>
      <c r="AG1785" s="17">
        <v>4.1387295801040502E-2</v>
      </c>
      <c r="AH1785" s="17"/>
      <c r="AI1785" s="17">
        <v>3.9485599885984601E-2</v>
      </c>
      <c r="AJ1785" s="17">
        <v>4.8638631724769697E-2</v>
      </c>
      <c r="AK1785" s="17"/>
      <c r="AL1785" s="17">
        <v>3.5272614207969698E-2</v>
      </c>
      <c r="AM1785" s="17">
        <v>4.7980464368454503E-2</v>
      </c>
      <c r="AN1785" s="17"/>
      <c r="AO1785" s="17">
        <v>3.3584958403882703E-2</v>
      </c>
      <c r="AP1785" s="17">
        <v>4.6637490758762799E-2</v>
      </c>
      <c r="AQ1785" s="17"/>
      <c r="AR1785" s="17">
        <v>3.76889685809077E-2</v>
      </c>
      <c r="AS1785" s="17">
        <v>5.3156273001093199E-2</v>
      </c>
      <c r="AT1785" s="17">
        <v>4.3246671843640297E-2</v>
      </c>
      <c r="AU1785" s="17">
        <v>5.7301752374271799E-2</v>
      </c>
    </row>
    <row r="1786" spans="2:47" x14ac:dyDescent="0.3">
      <c r="B1786" t="s">
        <v>646</v>
      </c>
      <c r="C1786" s="17">
        <v>0.231820526625093</v>
      </c>
      <c r="D1786" s="17">
        <v>0.24415042046149599</v>
      </c>
      <c r="E1786" s="17">
        <v>0.219699784926525</v>
      </c>
      <c r="F1786" s="17"/>
      <c r="G1786" s="17">
        <v>0.15920372594618101</v>
      </c>
      <c r="H1786" s="17">
        <v>0.20215354102093799</v>
      </c>
      <c r="I1786" s="17">
        <v>0.208599397847964</v>
      </c>
      <c r="J1786" s="17">
        <v>0.259174000836352</v>
      </c>
      <c r="K1786" s="17">
        <v>0.27759429595359297</v>
      </c>
      <c r="L1786" s="17">
        <v>0.270023222552846</v>
      </c>
      <c r="M1786" s="17"/>
      <c r="N1786" s="17">
        <v>0.180919537181123</v>
      </c>
      <c r="O1786" s="17">
        <v>0.260831118384381</v>
      </c>
      <c r="P1786" s="17">
        <v>0.216623996043592</v>
      </c>
      <c r="Q1786" s="17">
        <v>0.26665690736289299</v>
      </c>
      <c r="R1786" s="17"/>
      <c r="S1786" s="17">
        <v>0.203479827450295</v>
      </c>
      <c r="T1786" s="17">
        <v>0.25330557081590699</v>
      </c>
      <c r="U1786" s="17">
        <v>0.271125679643066</v>
      </c>
      <c r="V1786" s="17">
        <v>0.250326606489855</v>
      </c>
      <c r="W1786" s="17">
        <v>0.202768270034246</v>
      </c>
      <c r="X1786" s="17">
        <v>0.215138935257639</v>
      </c>
      <c r="Y1786" s="17">
        <v>0.27816929037785099</v>
      </c>
      <c r="Z1786" s="17">
        <v>0.209078867191657</v>
      </c>
      <c r="AA1786" s="17">
        <v>0.21237092361701601</v>
      </c>
      <c r="AB1786" s="17">
        <v>0.207057235440263</v>
      </c>
      <c r="AC1786" s="17">
        <v>0.27848455477315198</v>
      </c>
      <c r="AD1786" s="17">
        <v>0.20254020897400299</v>
      </c>
      <c r="AE1786" s="17"/>
      <c r="AF1786" s="17">
        <v>0.192977161409013</v>
      </c>
      <c r="AG1786" s="17">
        <v>0.28264854192452399</v>
      </c>
      <c r="AH1786" s="17"/>
      <c r="AI1786" s="17">
        <v>0.16757067025476099</v>
      </c>
      <c r="AJ1786" s="17">
        <v>0.26389182608636702</v>
      </c>
      <c r="AK1786" s="17"/>
      <c r="AL1786" s="17">
        <v>0.18866831372173001</v>
      </c>
      <c r="AM1786" s="17">
        <v>0.24181333870351401</v>
      </c>
      <c r="AN1786" s="17"/>
      <c r="AO1786" s="17">
        <v>0.129931965475033</v>
      </c>
      <c r="AP1786" s="17">
        <v>0.240701337493051</v>
      </c>
      <c r="AQ1786" s="17"/>
      <c r="AR1786" s="17">
        <v>0.15587923319890701</v>
      </c>
      <c r="AS1786" s="17">
        <v>0.26858857871239999</v>
      </c>
      <c r="AT1786" s="17">
        <v>0.25377305662434202</v>
      </c>
      <c r="AU1786" s="17">
        <v>0.31357682661278502</v>
      </c>
    </row>
    <row r="1787" spans="2:47" x14ac:dyDescent="0.3">
      <c r="C1787" s="17"/>
      <c r="D1787" s="17"/>
      <c r="E1787" s="17"/>
      <c r="F1787" s="17"/>
      <c r="G1787" s="17"/>
      <c r="H1787" s="17"/>
      <c r="I1787" s="17"/>
      <c r="J1787" s="17"/>
      <c r="K1787" s="17"/>
      <c r="L1787" s="17"/>
      <c r="M1787" s="17"/>
      <c r="N1787" s="17"/>
      <c r="O1787" s="17"/>
      <c r="P1787" s="17"/>
      <c r="Q1787" s="17"/>
      <c r="R1787" s="17"/>
      <c r="S1787" s="17"/>
      <c r="T1787" s="17"/>
      <c r="U1787" s="17"/>
      <c r="V1787" s="17"/>
      <c r="W1787" s="17"/>
      <c r="X1787" s="17"/>
      <c r="Y1787" s="17"/>
      <c r="Z1787" s="17"/>
      <c r="AA1787" s="17"/>
      <c r="AB1787" s="17"/>
      <c r="AC1787" s="17"/>
      <c r="AD1787" s="17"/>
      <c r="AE1787" s="17"/>
      <c r="AF1787" s="17"/>
      <c r="AG1787" s="17"/>
      <c r="AH1787" s="17"/>
      <c r="AI1787" s="17"/>
      <c r="AJ1787" s="17"/>
      <c r="AK1787" s="17"/>
      <c r="AL1787" s="17"/>
      <c r="AM1787" s="17"/>
      <c r="AN1787" s="17"/>
      <c r="AO1787" s="17"/>
      <c r="AP1787" s="17"/>
      <c r="AQ1787" s="17"/>
      <c r="AR1787" s="17"/>
      <c r="AS1787" s="17"/>
      <c r="AT1787" s="17"/>
      <c r="AU1787" s="17"/>
    </row>
    <row r="1788" spans="2:47" x14ac:dyDescent="0.3">
      <c r="B1788" s="6" t="s">
        <v>653</v>
      </c>
      <c r="C1788" s="17"/>
      <c r="D1788" s="17"/>
      <c r="E1788" s="17"/>
      <c r="F1788" s="17"/>
      <c r="G1788" s="17"/>
      <c r="H1788" s="17"/>
      <c r="I1788" s="17"/>
      <c r="J1788" s="17"/>
      <c r="K1788" s="17"/>
      <c r="L1788" s="17"/>
      <c r="M1788" s="17"/>
      <c r="N1788" s="17"/>
      <c r="O1788" s="17"/>
      <c r="P1788" s="17"/>
      <c r="Q1788" s="17"/>
      <c r="R1788" s="17"/>
      <c r="S1788" s="17"/>
      <c r="T1788" s="17"/>
      <c r="U1788" s="17"/>
      <c r="V1788" s="17"/>
      <c r="W1788" s="17"/>
      <c r="X1788" s="17"/>
      <c r="Y1788" s="17"/>
      <c r="Z1788" s="17"/>
      <c r="AA1788" s="17"/>
      <c r="AB1788" s="17"/>
      <c r="AC1788" s="17"/>
      <c r="AD1788" s="17"/>
      <c r="AE1788" s="17"/>
      <c r="AF1788" s="17"/>
      <c r="AG1788" s="17"/>
      <c r="AH1788" s="17"/>
      <c r="AI1788" s="17"/>
      <c r="AJ1788" s="17"/>
      <c r="AK1788" s="17"/>
      <c r="AL1788" s="17"/>
      <c r="AM1788" s="17"/>
      <c r="AN1788" s="17"/>
      <c r="AO1788" s="17"/>
      <c r="AP1788" s="17"/>
      <c r="AQ1788" s="17"/>
      <c r="AR1788" s="17"/>
      <c r="AS1788" s="17"/>
      <c r="AT1788" s="17"/>
      <c r="AU1788" s="17"/>
    </row>
    <row r="1789" spans="2:47" x14ac:dyDescent="0.3">
      <c r="B1789" s="24" t="s">
        <v>71</v>
      </c>
      <c r="C1789" s="17"/>
      <c r="D1789" s="17"/>
      <c r="E1789" s="17"/>
      <c r="F1789" s="17"/>
      <c r="G1789" s="17"/>
      <c r="H1789" s="17"/>
      <c r="I1789" s="17"/>
      <c r="J1789" s="17"/>
      <c r="K1789" s="17"/>
      <c r="L1789" s="17"/>
      <c r="M1789" s="17"/>
      <c r="N1789" s="17"/>
      <c r="O1789" s="17"/>
      <c r="P1789" s="17"/>
      <c r="Q1789" s="17"/>
      <c r="R1789" s="17"/>
      <c r="S1789" s="17"/>
      <c r="T1789" s="17"/>
      <c r="U1789" s="17"/>
      <c r="V1789" s="17"/>
      <c r="W1789" s="17"/>
      <c r="X1789" s="17"/>
      <c r="Y1789" s="17"/>
      <c r="Z1789" s="17"/>
      <c r="AA1789" s="17"/>
      <c r="AB1789" s="17"/>
      <c r="AC1789" s="17"/>
      <c r="AD1789" s="17"/>
      <c r="AE1789" s="17"/>
      <c r="AF1789" s="17"/>
      <c r="AG1789" s="17"/>
      <c r="AH1789" s="17"/>
      <c r="AI1789" s="17"/>
      <c r="AJ1789" s="17"/>
      <c r="AK1789" s="17"/>
      <c r="AL1789" s="17"/>
      <c r="AM1789" s="17"/>
      <c r="AN1789" s="17"/>
      <c r="AO1789" s="17"/>
      <c r="AP1789" s="17"/>
      <c r="AQ1789" s="17"/>
      <c r="AR1789" s="17"/>
      <c r="AS1789" s="17"/>
      <c r="AT1789" s="17"/>
      <c r="AU1789" s="17"/>
    </row>
    <row r="1790" spans="2:47" x14ac:dyDescent="0.3">
      <c r="B1790" t="s">
        <v>43</v>
      </c>
      <c r="C1790" s="17">
        <v>0.27663396919302502</v>
      </c>
      <c r="D1790" s="17">
        <v>0.317898957187354</v>
      </c>
      <c r="E1790" s="17">
        <v>0.23591635345083001</v>
      </c>
      <c r="F1790" s="17"/>
      <c r="G1790" s="17">
        <v>0.42552875065253898</v>
      </c>
      <c r="H1790" s="17">
        <v>0.42108924001035503</v>
      </c>
      <c r="I1790" s="17">
        <v>0.34806596854933503</v>
      </c>
      <c r="J1790" s="17">
        <v>0.25372890946944598</v>
      </c>
      <c r="K1790" s="17">
        <v>0.15386009438304701</v>
      </c>
      <c r="L1790" s="17">
        <v>0.103533431456105</v>
      </c>
      <c r="M1790" s="17"/>
      <c r="N1790" s="17">
        <v>0.330179756830768</v>
      </c>
      <c r="O1790" s="17">
        <v>0.231007702515379</v>
      </c>
      <c r="P1790" s="17">
        <v>0.293553664616303</v>
      </c>
      <c r="Q1790" s="17">
        <v>0.25272547682106999</v>
      </c>
      <c r="R1790" s="17"/>
      <c r="S1790" s="17">
        <v>0.419027983240019</v>
      </c>
      <c r="T1790" s="17">
        <v>0.22528344712606299</v>
      </c>
      <c r="U1790" s="17">
        <v>0.20257132712477799</v>
      </c>
      <c r="V1790" s="17">
        <v>0.24807237732673701</v>
      </c>
      <c r="W1790" s="17">
        <v>0.27562954905048798</v>
      </c>
      <c r="X1790" s="17">
        <v>0.29993572351123599</v>
      </c>
      <c r="Y1790" s="17">
        <v>0.23926002180721101</v>
      </c>
      <c r="Z1790" s="17">
        <v>0.27851759102696999</v>
      </c>
      <c r="AA1790" s="17">
        <v>0.2784447637736</v>
      </c>
      <c r="AB1790" s="17">
        <v>0.252832618490065</v>
      </c>
      <c r="AC1790" s="17">
        <v>0.257369664751599</v>
      </c>
      <c r="AD1790" s="17">
        <v>0.244920162694273</v>
      </c>
      <c r="AE1790" s="17"/>
      <c r="AF1790" s="17">
        <v>0.27432454163151399</v>
      </c>
      <c r="AG1790" s="17">
        <v>0.28144641798373099</v>
      </c>
      <c r="AH1790" s="17"/>
      <c r="AI1790" s="17">
        <v>0.330773265041719</v>
      </c>
      <c r="AJ1790" s="17">
        <v>0.249609510807033</v>
      </c>
      <c r="AK1790" s="17"/>
      <c r="AL1790" s="17">
        <v>0.27743079259390002</v>
      </c>
      <c r="AM1790" s="17">
        <v>0.276449447798434</v>
      </c>
      <c r="AN1790" s="17"/>
      <c r="AO1790" s="17">
        <v>0.34992189099203402</v>
      </c>
      <c r="AP1790" s="17">
        <v>0.27024604728053297</v>
      </c>
      <c r="AQ1790" s="17"/>
      <c r="AR1790" s="17">
        <v>0.40668344317864702</v>
      </c>
      <c r="AS1790" s="17">
        <v>0.22127951461504999</v>
      </c>
      <c r="AT1790" s="17">
        <v>0.22375979441271401</v>
      </c>
      <c r="AU1790" s="17">
        <v>0.15535724106189</v>
      </c>
    </row>
    <row r="1791" spans="2:47" x14ac:dyDescent="0.3">
      <c r="B1791" t="s">
        <v>44</v>
      </c>
      <c r="C1791" s="17">
        <v>0.57217201576655496</v>
      </c>
      <c r="D1791" s="17">
        <v>0.55143028354414902</v>
      </c>
      <c r="E1791" s="17">
        <v>0.59271864939139396</v>
      </c>
      <c r="F1791" s="17"/>
      <c r="G1791" s="17">
        <v>0.47412937516041898</v>
      </c>
      <c r="H1791" s="17">
        <v>0.470224415743837</v>
      </c>
      <c r="I1791" s="17">
        <v>0.50470291134491496</v>
      </c>
      <c r="J1791" s="17">
        <v>0.60845306716838998</v>
      </c>
      <c r="K1791" s="17">
        <v>0.65727535610531496</v>
      </c>
      <c r="L1791" s="17">
        <v>0.688280534231406</v>
      </c>
      <c r="M1791" s="17"/>
      <c r="N1791" s="17">
        <v>0.55086346392086905</v>
      </c>
      <c r="O1791" s="17">
        <v>0.61895875149322699</v>
      </c>
      <c r="P1791" s="17">
        <v>0.52801643756107997</v>
      </c>
      <c r="Q1791" s="17">
        <v>0.58268646622061704</v>
      </c>
      <c r="R1791" s="17"/>
      <c r="S1791" s="17">
        <v>0.43725991218090099</v>
      </c>
      <c r="T1791" s="17">
        <v>0.63179854061312901</v>
      </c>
      <c r="U1791" s="17">
        <v>0.64119804837141503</v>
      </c>
      <c r="V1791" s="17">
        <v>0.58245368445444301</v>
      </c>
      <c r="W1791" s="17">
        <v>0.58979997465143497</v>
      </c>
      <c r="X1791" s="17">
        <v>0.55727902748177605</v>
      </c>
      <c r="Y1791" s="17">
        <v>0.61000945687080599</v>
      </c>
      <c r="Z1791" s="17">
        <v>0.54052157124810696</v>
      </c>
      <c r="AA1791" s="17">
        <v>0.58117499021201402</v>
      </c>
      <c r="AB1791" s="17">
        <v>0.60878087122169</v>
      </c>
      <c r="AC1791" s="17">
        <v>0.55995757854184403</v>
      </c>
      <c r="AD1791" s="17">
        <v>0.55031005880551898</v>
      </c>
      <c r="AE1791" s="17"/>
      <c r="AF1791" s="17">
        <v>0.56484779234304505</v>
      </c>
      <c r="AG1791" s="17">
        <v>0.58249337788196598</v>
      </c>
      <c r="AH1791" s="17"/>
      <c r="AI1791" s="17">
        <v>0.538425963856902</v>
      </c>
      <c r="AJ1791" s="17">
        <v>0.589016874223389</v>
      </c>
      <c r="AK1791" s="17"/>
      <c r="AL1791" s="17">
        <v>0.57533190146372903</v>
      </c>
      <c r="AM1791" s="17">
        <v>0.57144027707144196</v>
      </c>
      <c r="AN1791" s="17"/>
      <c r="AO1791" s="17">
        <v>0.51013493760448902</v>
      </c>
      <c r="AP1791" s="17">
        <v>0.57757929163481103</v>
      </c>
      <c r="AQ1791" s="17"/>
      <c r="AR1791" s="17">
        <v>0.47835171750414501</v>
      </c>
      <c r="AS1791" s="17">
        <v>0.61007235085179701</v>
      </c>
      <c r="AT1791" s="17">
        <v>0.61483914578739696</v>
      </c>
      <c r="AU1791" s="17">
        <v>0.65374208088696995</v>
      </c>
    </row>
    <row r="1792" spans="2:47" x14ac:dyDescent="0.3">
      <c r="B1792" t="s">
        <v>155</v>
      </c>
      <c r="C1792" s="17">
        <v>0.13836910053752299</v>
      </c>
      <c r="D1792" s="17">
        <v>0.116125072438115</v>
      </c>
      <c r="E1792" s="17">
        <v>0.16016804954963201</v>
      </c>
      <c r="F1792" s="17"/>
      <c r="G1792" s="17">
        <v>9.4385441361245506E-2</v>
      </c>
      <c r="H1792" s="17">
        <v>0.10562914999454601</v>
      </c>
      <c r="I1792" s="17">
        <v>0.14072537699892901</v>
      </c>
      <c r="J1792" s="17">
        <v>0.12891667947939101</v>
      </c>
      <c r="K1792" s="17">
        <v>0.174672211714648</v>
      </c>
      <c r="L1792" s="17">
        <v>0.17548902837410801</v>
      </c>
      <c r="M1792" s="17"/>
      <c r="N1792" s="17">
        <v>0.10759961456615499</v>
      </c>
      <c r="O1792" s="17">
        <v>0.138392413069166</v>
      </c>
      <c r="P1792" s="17">
        <v>0.16450159656317501</v>
      </c>
      <c r="Q1792" s="17">
        <v>0.149731739758445</v>
      </c>
      <c r="R1792" s="17"/>
      <c r="S1792" s="17">
        <v>0.13432604077190999</v>
      </c>
      <c r="T1792" s="17">
        <v>0.13524646757809</v>
      </c>
      <c r="U1792" s="17">
        <v>0.14081610398734201</v>
      </c>
      <c r="V1792" s="17">
        <v>0.15535947035369899</v>
      </c>
      <c r="W1792" s="17">
        <v>0.129679446765392</v>
      </c>
      <c r="X1792" s="17">
        <v>0.125324002524897</v>
      </c>
      <c r="Y1792" s="17">
        <v>0.13823963821865301</v>
      </c>
      <c r="Z1792" s="17">
        <v>0.176803749874579</v>
      </c>
      <c r="AA1792" s="17">
        <v>0.12500473053400099</v>
      </c>
      <c r="AB1792" s="17">
        <v>0.121674888713153</v>
      </c>
      <c r="AC1792" s="17">
        <v>0.16220918209603299</v>
      </c>
      <c r="AD1792" s="17">
        <v>0.181053032579404</v>
      </c>
      <c r="AE1792" s="17"/>
      <c r="AF1792" s="17">
        <v>0.14799202370369799</v>
      </c>
      <c r="AG1792" s="17">
        <v>0.12483968119844201</v>
      </c>
      <c r="AH1792" s="17"/>
      <c r="AI1792" s="17">
        <v>0.12141049698053601</v>
      </c>
      <c r="AJ1792" s="17">
        <v>0.14683424713623699</v>
      </c>
      <c r="AK1792" s="17"/>
      <c r="AL1792" s="17">
        <v>0.13523748631233601</v>
      </c>
      <c r="AM1792" s="17">
        <v>0.13909429237240101</v>
      </c>
      <c r="AN1792" s="17"/>
      <c r="AO1792" s="17">
        <v>0.12819914240535499</v>
      </c>
      <c r="AP1792" s="17">
        <v>0.13925553443832001</v>
      </c>
      <c r="AQ1792" s="17"/>
      <c r="AR1792" s="17">
        <v>0.11107975737119199</v>
      </c>
      <c r="AS1792" s="17">
        <v>0.151517153240843</v>
      </c>
      <c r="AT1792" s="17">
        <v>0.14862707902445699</v>
      </c>
      <c r="AU1792" s="17">
        <v>0.162921759241025</v>
      </c>
    </row>
    <row r="1793" spans="2:47" x14ac:dyDescent="0.3">
      <c r="B1793" t="s">
        <v>646</v>
      </c>
      <c r="C1793" s="17">
        <v>1.2824914502896601E-2</v>
      </c>
      <c r="D1793" s="17">
        <v>1.4545686830381301E-2</v>
      </c>
      <c r="E1793" s="17">
        <v>1.11969476081447E-2</v>
      </c>
      <c r="F1793" s="17"/>
      <c r="G1793" s="17">
        <v>5.9564328257962701E-3</v>
      </c>
      <c r="H1793" s="17">
        <v>3.0571942512619401E-3</v>
      </c>
      <c r="I1793" s="17">
        <v>6.5057431068203499E-3</v>
      </c>
      <c r="J1793" s="17">
        <v>8.9013438827726197E-3</v>
      </c>
      <c r="K1793" s="17">
        <v>1.41923377969898E-2</v>
      </c>
      <c r="L1793" s="17">
        <v>3.2697005938379903E-2</v>
      </c>
      <c r="M1793" s="17"/>
      <c r="N1793" s="17">
        <v>1.1357164682207E-2</v>
      </c>
      <c r="O1793" s="17">
        <v>1.16411329222284E-2</v>
      </c>
      <c r="P1793" s="17">
        <v>1.39283012594424E-2</v>
      </c>
      <c r="Q1793" s="17">
        <v>1.4856317199867301E-2</v>
      </c>
      <c r="R1793" s="17"/>
      <c r="S1793" s="17">
        <v>9.3860638071693401E-3</v>
      </c>
      <c r="T1793" s="17">
        <v>7.6715446827177501E-3</v>
      </c>
      <c r="U1793" s="17">
        <v>1.5414520516465699E-2</v>
      </c>
      <c r="V1793" s="17">
        <v>1.4114467865120901E-2</v>
      </c>
      <c r="W1793" s="17">
        <v>4.8910295326856298E-3</v>
      </c>
      <c r="X1793" s="17">
        <v>1.74612464820912E-2</v>
      </c>
      <c r="Y1793" s="17">
        <v>1.24908831033294E-2</v>
      </c>
      <c r="Z1793" s="17">
        <v>4.1570878503439396E-3</v>
      </c>
      <c r="AA1793" s="17">
        <v>1.5375515480385E-2</v>
      </c>
      <c r="AB1793" s="17">
        <v>1.67116215750923E-2</v>
      </c>
      <c r="AC1793" s="17">
        <v>2.0463574610525202E-2</v>
      </c>
      <c r="AD1793" s="17">
        <v>2.3716745920803799E-2</v>
      </c>
      <c r="AE1793" s="17"/>
      <c r="AF1793" s="17">
        <v>1.28356423217425E-2</v>
      </c>
      <c r="AG1793" s="17">
        <v>1.1220522935860301E-2</v>
      </c>
      <c r="AH1793" s="17"/>
      <c r="AI1793" s="17">
        <v>9.3902741208426802E-3</v>
      </c>
      <c r="AJ1793" s="17">
        <v>1.45393678333402E-2</v>
      </c>
      <c r="AK1793" s="17"/>
      <c r="AL1793" s="17">
        <v>1.1999819630034299E-2</v>
      </c>
      <c r="AM1793" s="17">
        <v>1.30159827577239E-2</v>
      </c>
      <c r="AN1793" s="17"/>
      <c r="AO1793" s="17">
        <v>1.1744028998121899E-2</v>
      </c>
      <c r="AP1793" s="17">
        <v>1.29191266463352E-2</v>
      </c>
      <c r="AQ1793" s="17"/>
      <c r="AR1793" s="17">
        <v>3.8850819460166199E-3</v>
      </c>
      <c r="AS1793" s="17">
        <v>1.7130981292309701E-2</v>
      </c>
      <c r="AT1793" s="17">
        <v>1.2773980775431499E-2</v>
      </c>
      <c r="AU1793" s="17">
        <v>2.7978918810115501E-2</v>
      </c>
    </row>
    <row r="1794" spans="2:47" x14ac:dyDescent="0.3">
      <c r="C1794" s="17"/>
      <c r="D1794" s="17"/>
      <c r="E1794" s="17"/>
      <c r="F1794" s="17"/>
      <c r="G1794" s="17"/>
      <c r="H1794" s="17"/>
      <c r="I1794" s="17"/>
      <c r="J1794" s="17"/>
      <c r="K1794" s="17"/>
      <c r="L1794" s="17"/>
      <c r="M1794" s="17"/>
      <c r="N1794" s="17"/>
      <c r="O1794" s="17"/>
      <c r="P1794" s="17"/>
      <c r="Q1794" s="17"/>
      <c r="R1794" s="17"/>
      <c r="S1794" s="17"/>
      <c r="T1794" s="17"/>
      <c r="U1794" s="17"/>
      <c r="V1794" s="17"/>
      <c r="W1794" s="17"/>
      <c r="X1794" s="17"/>
      <c r="Y1794" s="17"/>
      <c r="Z1794" s="17"/>
      <c r="AA1794" s="17"/>
      <c r="AB1794" s="17"/>
      <c r="AC1794" s="17"/>
      <c r="AD1794" s="17"/>
      <c r="AE1794" s="17"/>
      <c r="AF1794" s="17"/>
      <c r="AG1794" s="17"/>
      <c r="AH1794" s="17"/>
      <c r="AI1794" s="17"/>
      <c r="AJ1794" s="17"/>
      <c r="AK1794" s="17"/>
      <c r="AL1794" s="17"/>
      <c r="AM1794" s="17"/>
      <c r="AN1794" s="17"/>
      <c r="AO1794" s="17"/>
      <c r="AP1794" s="17"/>
      <c r="AQ1794" s="17"/>
      <c r="AR1794" s="17"/>
      <c r="AS1794" s="17"/>
      <c r="AT1794" s="17"/>
      <c r="AU1794" s="17"/>
    </row>
    <row r="1795" spans="2:47" x14ac:dyDescent="0.3">
      <c r="B1795" s="6" t="s">
        <v>654</v>
      </c>
      <c r="C1795" s="17"/>
      <c r="D1795" s="17"/>
      <c r="E1795" s="17"/>
      <c r="F1795" s="17"/>
      <c r="G1795" s="17"/>
      <c r="H1795" s="17"/>
      <c r="I1795" s="17"/>
      <c r="J1795" s="17"/>
      <c r="K1795" s="17"/>
      <c r="L1795" s="17"/>
      <c r="M1795" s="17"/>
      <c r="N1795" s="17"/>
      <c r="O1795" s="17"/>
      <c r="P1795" s="17"/>
      <c r="Q1795" s="17"/>
      <c r="R1795" s="17"/>
      <c r="S1795" s="17"/>
      <c r="T1795" s="17"/>
      <c r="U1795" s="17"/>
      <c r="V1795" s="17"/>
      <c r="W1795" s="17"/>
      <c r="X1795" s="17"/>
      <c r="Y1795" s="17"/>
      <c r="Z1795" s="17"/>
      <c r="AA1795" s="17"/>
      <c r="AB1795" s="17"/>
      <c r="AC1795" s="17"/>
      <c r="AD1795" s="17"/>
      <c r="AE1795" s="17"/>
      <c r="AF1795" s="17"/>
      <c r="AG1795" s="17"/>
      <c r="AH1795" s="17"/>
      <c r="AI1795" s="17"/>
      <c r="AJ1795" s="17"/>
      <c r="AK1795" s="17"/>
      <c r="AL1795" s="17"/>
      <c r="AM1795" s="17"/>
      <c r="AN1795" s="17"/>
      <c r="AO1795" s="17"/>
      <c r="AP1795" s="17"/>
      <c r="AQ1795" s="17"/>
      <c r="AR1795" s="17"/>
      <c r="AS1795" s="17"/>
      <c r="AT1795" s="17"/>
      <c r="AU1795" s="17"/>
    </row>
    <row r="1796" spans="2:47" x14ac:dyDescent="0.3">
      <c r="B1796" s="24" t="s">
        <v>71</v>
      </c>
      <c r="C1796" s="17"/>
      <c r="D1796" s="17"/>
      <c r="E1796" s="17"/>
      <c r="F1796" s="17"/>
      <c r="G1796" s="17"/>
      <c r="H1796" s="17"/>
      <c r="I1796" s="17"/>
      <c r="J1796" s="17"/>
      <c r="K1796" s="17"/>
      <c r="L1796" s="17"/>
      <c r="M1796" s="17"/>
      <c r="N1796" s="17"/>
      <c r="O1796" s="17"/>
      <c r="P1796" s="17"/>
      <c r="Q1796" s="17"/>
      <c r="R1796" s="17"/>
      <c r="S1796" s="17"/>
      <c r="T1796" s="17"/>
      <c r="U1796" s="17"/>
      <c r="V1796" s="17"/>
      <c r="W1796" s="17"/>
      <c r="X1796" s="17"/>
      <c r="Y1796" s="17"/>
      <c r="Z1796" s="17"/>
      <c r="AA1796" s="17"/>
      <c r="AB1796" s="17"/>
      <c r="AC1796" s="17"/>
      <c r="AD1796" s="17"/>
      <c r="AE1796" s="17"/>
      <c r="AF1796" s="17"/>
      <c r="AG1796" s="17"/>
      <c r="AH1796" s="17"/>
      <c r="AI1796" s="17"/>
      <c r="AJ1796" s="17"/>
      <c r="AK1796" s="17"/>
      <c r="AL1796" s="17"/>
      <c r="AM1796" s="17"/>
      <c r="AN1796" s="17"/>
      <c r="AO1796" s="17"/>
      <c r="AP1796" s="17"/>
      <c r="AQ1796" s="17"/>
      <c r="AR1796" s="17"/>
      <c r="AS1796" s="17"/>
      <c r="AT1796" s="17"/>
      <c r="AU1796" s="17"/>
    </row>
    <row r="1797" spans="2:47" x14ac:dyDescent="0.3">
      <c r="B1797" t="s">
        <v>43</v>
      </c>
      <c r="C1797" s="17">
        <v>0.14462723006879399</v>
      </c>
      <c r="D1797" s="17">
        <v>0.17357970186722901</v>
      </c>
      <c r="E1797" s="17">
        <v>0.11696540856891401</v>
      </c>
      <c r="F1797" s="17"/>
      <c r="G1797" s="17">
        <v>0.21682348400882101</v>
      </c>
      <c r="H1797" s="17">
        <v>0.23798945552599801</v>
      </c>
      <c r="I1797" s="17">
        <v>0.174671827983469</v>
      </c>
      <c r="J1797" s="17">
        <v>0.123319043483695</v>
      </c>
      <c r="K1797" s="17">
        <v>8.8124732849437198E-2</v>
      </c>
      <c r="L1797" s="17">
        <v>5.17393860879274E-2</v>
      </c>
      <c r="M1797" s="17"/>
      <c r="N1797" s="17">
        <v>0.16464889915264799</v>
      </c>
      <c r="O1797" s="17">
        <v>0.120712195826045</v>
      </c>
      <c r="P1797" s="17">
        <v>0.15911908973474301</v>
      </c>
      <c r="Q1797" s="17">
        <v>0.13634198187261701</v>
      </c>
      <c r="R1797" s="17"/>
      <c r="S1797" s="17">
        <v>0.19020995067646099</v>
      </c>
      <c r="T1797" s="17">
        <v>0.120274626496762</v>
      </c>
      <c r="U1797" s="17">
        <v>0.109029407383754</v>
      </c>
      <c r="V1797" s="17">
        <v>0.13463101628451399</v>
      </c>
      <c r="W1797" s="17">
        <v>0.124358921478936</v>
      </c>
      <c r="X1797" s="17">
        <v>0.17423321690157001</v>
      </c>
      <c r="Y1797" s="17">
        <v>0.13076993070365101</v>
      </c>
      <c r="Z1797" s="17">
        <v>0.16069715469840601</v>
      </c>
      <c r="AA1797" s="17">
        <v>0.13220278321746901</v>
      </c>
      <c r="AB1797" s="17">
        <v>0.18314227292351701</v>
      </c>
      <c r="AC1797" s="17">
        <v>0.119440108350402</v>
      </c>
      <c r="AD1797" s="17">
        <v>0.108774954523401</v>
      </c>
      <c r="AE1797" s="17"/>
      <c r="AF1797" s="17">
        <v>0.14856333478622399</v>
      </c>
      <c r="AG1797" s="17">
        <v>0.14056855435170601</v>
      </c>
      <c r="AH1797" s="17"/>
      <c r="AI1797" s="17">
        <v>0.167848509064421</v>
      </c>
      <c r="AJ1797" s="17">
        <v>0.133035973144422</v>
      </c>
      <c r="AK1797" s="17"/>
      <c r="AL1797" s="17">
        <v>0.157444393811598</v>
      </c>
      <c r="AM1797" s="17">
        <v>0.141659143381166</v>
      </c>
      <c r="AN1797" s="17"/>
      <c r="AO1797" s="17">
        <v>0.211339202538496</v>
      </c>
      <c r="AP1797" s="17">
        <v>0.13881248105826199</v>
      </c>
      <c r="AQ1797" s="17"/>
      <c r="AR1797" s="17">
        <v>0.23418694402022899</v>
      </c>
      <c r="AS1797" s="17">
        <v>0.112409747163777</v>
      </c>
      <c r="AT1797" s="17">
        <v>9.5841264330462597E-2</v>
      </c>
      <c r="AU1797" s="17">
        <v>7.6724977225554797E-2</v>
      </c>
    </row>
    <row r="1798" spans="2:47" x14ac:dyDescent="0.3">
      <c r="B1798" t="s">
        <v>44</v>
      </c>
      <c r="C1798" s="17">
        <v>0.684047534358321</v>
      </c>
      <c r="D1798" s="17">
        <v>0.67688818627282599</v>
      </c>
      <c r="E1798" s="17">
        <v>0.69115417097799003</v>
      </c>
      <c r="F1798" s="17"/>
      <c r="G1798" s="17">
        <v>0.61149547062903098</v>
      </c>
      <c r="H1798" s="17">
        <v>0.62530106289159104</v>
      </c>
      <c r="I1798" s="17">
        <v>0.65106599551167699</v>
      </c>
      <c r="J1798" s="17">
        <v>0.70832701196696501</v>
      </c>
      <c r="K1798" s="17">
        <v>0.73131677172532095</v>
      </c>
      <c r="L1798" s="17">
        <v>0.75523360559849295</v>
      </c>
      <c r="M1798" s="17"/>
      <c r="N1798" s="17">
        <v>0.70448395208713099</v>
      </c>
      <c r="O1798" s="17">
        <v>0.70989231027867805</v>
      </c>
      <c r="P1798" s="17">
        <v>0.66968920926141196</v>
      </c>
      <c r="Q1798" s="17">
        <v>0.64727095853469896</v>
      </c>
      <c r="R1798" s="17"/>
      <c r="S1798" s="17">
        <v>0.60494021144138599</v>
      </c>
      <c r="T1798" s="17">
        <v>0.71533043208934299</v>
      </c>
      <c r="U1798" s="17">
        <v>0.68941350592240502</v>
      </c>
      <c r="V1798" s="17">
        <v>0.67636127751750996</v>
      </c>
      <c r="W1798" s="17">
        <v>0.69710088284596905</v>
      </c>
      <c r="X1798" s="17">
        <v>0.690089144625883</v>
      </c>
      <c r="Y1798" s="17">
        <v>0.71838151852155996</v>
      </c>
      <c r="Z1798" s="17">
        <v>0.675258222057185</v>
      </c>
      <c r="AA1798" s="17">
        <v>0.70012216583540099</v>
      </c>
      <c r="AB1798" s="17">
        <v>0.64336418236104898</v>
      </c>
      <c r="AC1798" s="17">
        <v>0.74144502309029003</v>
      </c>
      <c r="AD1798" s="17">
        <v>0.76490965713946402</v>
      </c>
      <c r="AE1798" s="17"/>
      <c r="AF1798" s="17">
        <v>0.685338742887595</v>
      </c>
      <c r="AG1798" s="17">
        <v>0.68428278260624997</v>
      </c>
      <c r="AH1798" s="17"/>
      <c r="AI1798" s="17">
        <v>0.69183228148454801</v>
      </c>
      <c r="AJ1798" s="17">
        <v>0.68016165864715195</v>
      </c>
      <c r="AK1798" s="17"/>
      <c r="AL1798" s="17">
        <v>0.69797801488625599</v>
      </c>
      <c r="AM1798" s="17">
        <v>0.68082163550605301</v>
      </c>
      <c r="AN1798" s="17"/>
      <c r="AO1798" s="17">
        <v>0.64328721129553601</v>
      </c>
      <c r="AP1798" s="17">
        <v>0.68760028567752296</v>
      </c>
      <c r="AQ1798" s="17"/>
      <c r="AR1798" s="17">
        <v>0.63219631966806</v>
      </c>
      <c r="AS1798" s="17">
        <v>0.70575380435790003</v>
      </c>
      <c r="AT1798" s="17">
        <v>0.72334693987402898</v>
      </c>
      <c r="AU1798" s="17">
        <v>0.69506417476799898</v>
      </c>
    </row>
    <row r="1799" spans="2:47" x14ac:dyDescent="0.3">
      <c r="B1799" t="s">
        <v>155</v>
      </c>
      <c r="C1799" s="17">
        <v>0.14251085292215701</v>
      </c>
      <c r="D1799" s="17">
        <v>0.123333141692071</v>
      </c>
      <c r="E1799" s="17">
        <v>0.16080115927039401</v>
      </c>
      <c r="F1799" s="17"/>
      <c r="G1799" s="17">
        <v>0.109876599622939</v>
      </c>
      <c r="H1799" s="17">
        <v>0.11738868937101</v>
      </c>
      <c r="I1799" s="17">
        <v>0.141337964421444</v>
      </c>
      <c r="J1799" s="17">
        <v>0.140678732234333</v>
      </c>
      <c r="K1799" s="17">
        <v>0.15533908246553099</v>
      </c>
      <c r="L1799" s="17">
        <v>0.17834272840478399</v>
      </c>
      <c r="M1799" s="17"/>
      <c r="N1799" s="17">
        <v>0.11039109027249901</v>
      </c>
      <c r="O1799" s="17">
        <v>0.13896714850991601</v>
      </c>
      <c r="P1799" s="17">
        <v>0.14458894898431901</v>
      </c>
      <c r="Q1799" s="17">
        <v>0.18112388510184399</v>
      </c>
      <c r="R1799" s="17"/>
      <c r="S1799" s="17">
        <v>0.15014774080107601</v>
      </c>
      <c r="T1799" s="17">
        <v>0.137918561512343</v>
      </c>
      <c r="U1799" s="17">
        <v>0.17543601346333099</v>
      </c>
      <c r="V1799" s="17">
        <v>0.15614907983732901</v>
      </c>
      <c r="W1799" s="17">
        <v>0.15055169375472099</v>
      </c>
      <c r="X1799" s="17">
        <v>0.111812356470102</v>
      </c>
      <c r="Y1799" s="17">
        <v>0.11678487313611299</v>
      </c>
      <c r="Z1799" s="17">
        <v>0.146545185719091</v>
      </c>
      <c r="AA1799" s="17">
        <v>0.14336629796257599</v>
      </c>
      <c r="AB1799" s="17">
        <v>0.161784445221167</v>
      </c>
      <c r="AC1799" s="17">
        <v>0.119596522160512</v>
      </c>
      <c r="AD1799" s="17">
        <v>0.11195705691532799</v>
      </c>
      <c r="AE1799" s="17"/>
      <c r="AF1799" s="17">
        <v>0.15298225811521199</v>
      </c>
      <c r="AG1799" s="17">
        <v>0.12743253250021599</v>
      </c>
      <c r="AH1799" s="17"/>
      <c r="AI1799" s="17">
        <v>0.132871093834736</v>
      </c>
      <c r="AJ1799" s="17">
        <v>0.14732268625366299</v>
      </c>
      <c r="AK1799" s="17"/>
      <c r="AL1799" s="17">
        <v>0.12889477995849299</v>
      </c>
      <c r="AM1799" s="17">
        <v>0.14566394402032801</v>
      </c>
      <c r="AN1799" s="17"/>
      <c r="AO1799" s="17">
        <v>0.130055624594409</v>
      </c>
      <c r="AP1799" s="17">
        <v>0.14359647554600699</v>
      </c>
      <c r="AQ1799" s="17"/>
      <c r="AR1799" s="17">
        <v>0.120480954119408</v>
      </c>
      <c r="AS1799" s="17">
        <v>0.16109327606240101</v>
      </c>
      <c r="AT1799" s="17">
        <v>0.14615330332346299</v>
      </c>
      <c r="AU1799" s="17">
        <v>0.15827071705338699</v>
      </c>
    </row>
    <row r="1800" spans="2:47" x14ac:dyDescent="0.3">
      <c r="B1800" t="s">
        <v>646</v>
      </c>
      <c r="C1800" s="17">
        <v>2.88143826507276E-2</v>
      </c>
      <c r="D1800" s="17">
        <v>2.61989701678732E-2</v>
      </c>
      <c r="E1800" s="17">
        <v>3.1079261182701198E-2</v>
      </c>
      <c r="F1800" s="17"/>
      <c r="G1800" s="17">
        <v>6.18044457392097E-2</v>
      </c>
      <c r="H1800" s="17">
        <v>1.9320792211401702E-2</v>
      </c>
      <c r="I1800" s="17">
        <v>3.2924212083409801E-2</v>
      </c>
      <c r="J1800" s="17">
        <v>2.76752123150068E-2</v>
      </c>
      <c r="K1800" s="17">
        <v>2.5219412959711002E-2</v>
      </c>
      <c r="L1800" s="17">
        <v>1.46842799087957E-2</v>
      </c>
      <c r="M1800" s="17"/>
      <c r="N1800" s="17">
        <v>2.0476058487722101E-2</v>
      </c>
      <c r="O1800" s="17">
        <v>3.0428345385359899E-2</v>
      </c>
      <c r="P1800" s="17">
        <v>2.66027520195255E-2</v>
      </c>
      <c r="Q1800" s="17">
        <v>3.5263174490840002E-2</v>
      </c>
      <c r="R1800" s="17"/>
      <c r="S1800" s="17">
        <v>5.4702097081077601E-2</v>
      </c>
      <c r="T1800" s="17">
        <v>2.6476379901551599E-2</v>
      </c>
      <c r="U1800" s="17">
        <v>2.6121073230509401E-2</v>
      </c>
      <c r="V1800" s="17">
        <v>3.2858626360646202E-2</v>
      </c>
      <c r="W1800" s="17">
        <v>2.7988501920374002E-2</v>
      </c>
      <c r="X1800" s="17">
        <v>2.3865282002445101E-2</v>
      </c>
      <c r="Y1800" s="17">
        <v>3.4063677638676397E-2</v>
      </c>
      <c r="Z1800" s="17">
        <v>1.7499437525317799E-2</v>
      </c>
      <c r="AA1800" s="17">
        <v>2.4308752984554399E-2</v>
      </c>
      <c r="AB1800" s="17">
        <v>1.17090994942665E-2</v>
      </c>
      <c r="AC1800" s="17">
        <v>1.95183463987968E-2</v>
      </c>
      <c r="AD1800" s="17">
        <v>1.4358331421806999E-2</v>
      </c>
      <c r="AE1800" s="17"/>
      <c r="AF1800" s="17">
        <v>1.31156642109687E-2</v>
      </c>
      <c r="AG1800" s="17">
        <v>4.7716130541828598E-2</v>
      </c>
      <c r="AH1800" s="17"/>
      <c r="AI1800" s="17">
        <v>7.4481156162956403E-3</v>
      </c>
      <c r="AJ1800" s="17">
        <v>3.94796819547623E-2</v>
      </c>
      <c r="AK1800" s="17"/>
      <c r="AL1800" s="17">
        <v>1.56828113436524E-2</v>
      </c>
      <c r="AM1800" s="17">
        <v>3.1855277092452901E-2</v>
      </c>
      <c r="AN1800" s="17"/>
      <c r="AO1800" s="17">
        <v>1.53179615715588E-2</v>
      </c>
      <c r="AP1800" s="17">
        <v>2.9990757718208399E-2</v>
      </c>
      <c r="AQ1800" s="17"/>
      <c r="AR1800" s="17">
        <v>1.31357821923019E-2</v>
      </c>
      <c r="AS1800" s="17">
        <v>2.0743172415922301E-2</v>
      </c>
      <c r="AT1800" s="17">
        <v>3.4658492472045999E-2</v>
      </c>
      <c r="AU1800" s="17">
        <v>6.9940130953059398E-2</v>
      </c>
    </row>
    <row r="1801" spans="2:47" x14ac:dyDescent="0.3">
      <c r="C1801" s="17"/>
      <c r="D1801" s="17"/>
      <c r="E1801" s="17"/>
      <c r="F1801" s="17"/>
      <c r="G1801" s="17"/>
      <c r="H1801" s="17"/>
      <c r="I1801" s="17"/>
      <c r="J1801" s="17"/>
      <c r="K1801" s="17"/>
      <c r="L1801" s="17"/>
      <c r="M1801" s="17"/>
      <c r="N1801" s="17"/>
      <c r="O1801" s="17"/>
      <c r="P1801" s="17"/>
      <c r="Q1801" s="17"/>
      <c r="R1801" s="17"/>
      <c r="S1801" s="17"/>
      <c r="T1801" s="17"/>
      <c r="U1801" s="17"/>
      <c r="V1801" s="17"/>
      <c r="W1801" s="17"/>
      <c r="X1801" s="17"/>
      <c r="Y1801" s="17"/>
      <c r="Z1801" s="17"/>
      <c r="AA1801" s="17"/>
      <c r="AB1801" s="17"/>
      <c r="AC1801" s="17"/>
      <c r="AD1801" s="17"/>
      <c r="AE1801" s="17"/>
      <c r="AF1801" s="17"/>
      <c r="AG1801" s="17"/>
      <c r="AH1801" s="17"/>
      <c r="AI1801" s="17"/>
      <c r="AJ1801" s="17"/>
      <c r="AK1801" s="17"/>
      <c r="AL1801" s="17"/>
      <c r="AM1801" s="17"/>
      <c r="AN1801" s="17"/>
      <c r="AO1801" s="17"/>
      <c r="AP1801" s="17"/>
      <c r="AQ1801" s="17"/>
      <c r="AR1801" s="17"/>
      <c r="AS1801" s="17"/>
      <c r="AT1801" s="17"/>
      <c r="AU1801" s="17"/>
    </row>
    <row r="1802" spans="2:47" x14ac:dyDescent="0.3">
      <c r="B1802" s="6" t="s">
        <v>655</v>
      </c>
      <c r="C1802" s="17"/>
      <c r="D1802" s="17"/>
      <c r="E1802" s="17"/>
      <c r="F1802" s="17"/>
      <c r="G1802" s="17"/>
      <c r="H1802" s="17"/>
      <c r="I1802" s="17"/>
      <c r="J1802" s="17"/>
      <c r="K1802" s="17"/>
      <c r="L1802" s="17"/>
      <c r="M1802" s="17"/>
      <c r="N1802" s="17"/>
      <c r="O1802" s="17"/>
      <c r="P1802" s="17"/>
      <c r="Q1802" s="17"/>
      <c r="R1802" s="17"/>
      <c r="S1802" s="17"/>
      <c r="T1802" s="17"/>
      <c r="U1802" s="17"/>
      <c r="V1802" s="17"/>
      <c r="W1802" s="17"/>
      <c r="X1802" s="17"/>
      <c r="Y1802" s="17"/>
      <c r="Z1802" s="17"/>
      <c r="AA1802" s="17"/>
      <c r="AB1802" s="17"/>
      <c r="AC1802" s="17"/>
      <c r="AD1802" s="17"/>
      <c r="AE1802" s="17"/>
      <c r="AF1802" s="17"/>
      <c r="AG1802" s="17"/>
      <c r="AH1802" s="17"/>
      <c r="AI1802" s="17"/>
      <c r="AJ1802" s="17"/>
      <c r="AK1802" s="17"/>
      <c r="AL1802" s="17"/>
      <c r="AM1802" s="17"/>
      <c r="AN1802" s="17"/>
      <c r="AO1802" s="17"/>
      <c r="AP1802" s="17"/>
      <c r="AQ1802" s="17"/>
      <c r="AR1802" s="17"/>
      <c r="AS1802" s="17"/>
      <c r="AT1802" s="17"/>
      <c r="AU1802" s="17"/>
    </row>
    <row r="1803" spans="2:47" x14ac:dyDescent="0.3">
      <c r="B1803" s="24" t="s">
        <v>71</v>
      </c>
      <c r="C1803" s="17"/>
      <c r="D1803" s="17"/>
      <c r="E1803" s="17"/>
      <c r="F1803" s="17"/>
      <c r="G1803" s="17"/>
      <c r="H1803" s="17"/>
      <c r="I1803" s="17"/>
      <c r="J1803" s="17"/>
      <c r="K1803" s="17"/>
      <c r="L1803" s="17"/>
      <c r="M1803" s="17"/>
      <c r="N1803" s="17"/>
      <c r="O1803" s="17"/>
      <c r="P1803" s="17"/>
      <c r="Q1803" s="17"/>
      <c r="R1803" s="17"/>
      <c r="S1803" s="17"/>
      <c r="T1803" s="17"/>
      <c r="U1803" s="17"/>
      <c r="V1803" s="17"/>
      <c r="W1803" s="17"/>
      <c r="X1803" s="17"/>
      <c r="Y1803" s="17"/>
      <c r="Z1803" s="17"/>
      <c r="AA1803" s="17"/>
      <c r="AB1803" s="17"/>
      <c r="AC1803" s="17"/>
      <c r="AD1803" s="17"/>
      <c r="AE1803" s="17"/>
      <c r="AF1803" s="17"/>
      <c r="AG1803" s="17"/>
      <c r="AH1803" s="17"/>
      <c r="AI1803" s="17"/>
      <c r="AJ1803" s="17"/>
      <c r="AK1803" s="17"/>
      <c r="AL1803" s="17"/>
      <c r="AM1803" s="17"/>
      <c r="AN1803" s="17"/>
      <c r="AO1803" s="17"/>
      <c r="AP1803" s="17"/>
      <c r="AQ1803" s="17"/>
      <c r="AR1803" s="17"/>
      <c r="AS1803" s="17"/>
      <c r="AT1803" s="17"/>
      <c r="AU1803" s="17"/>
    </row>
    <row r="1804" spans="2:47" x14ac:dyDescent="0.3">
      <c r="B1804" t="s">
        <v>43</v>
      </c>
      <c r="C1804" s="17">
        <v>0.160890452366554</v>
      </c>
      <c r="D1804" s="17">
        <v>0.206568169725177</v>
      </c>
      <c r="E1804" s="17">
        <v>0.115968867308164</v>
      </c>
      <c r="F1804" s="17"/>
      <c r="G1804" s="17">
        <v>0.31658584065852302</v>
      </c>
      <c r="H1804" s="17">
        <v>0.25977293245766298</v>
      </c>
      <c r="I1804" s="17">
        <v>0.19364013762907001</v>
      </c>
      <c r="J1804" s="17">
        <v>0.111572377907278</v>
      </c>
      <c r="K1804" s="17">
        <v>7.4132665852041299E-2</v>
      </c>
      <c r="L1804" s="17">
        <v>4.90256370656309E-2</v>
      </c>
      <c r="M1804" s="17"/>
      <c r="N1804" s="17">
        <v>0.18453639166199601</v>
      </c>
      <c r="O1804" s="17">
        <v>0.13610112493830101</v>
      </c>
      <c r="P1804" s="17">
        <v>0.189306844024654</v>
      </c>
      <c r="Q1804" s="17">
        <v>0.13754969519063601</v>
      </c>
      <c r="R1804" s="17"/>
      <c r="S1804" s="17">
        <v>0.25480514535723697</v>
      </c>
      <c r="T1804" s="17">
        <v>0.13731262430354599</v>
      </c>
      <c r="U1804" s="17">
        <v>0.145132257576018</v>
      </c>
      <c r="V1804" s="17">
        <v>0.142617411163384</v>
      </c>
      <c r="W1804" s="17">
        <v>0.138042599146496</v>
      </c>
      <c r="X1804" s="17">
        <v>0.181487512948246</v>
      </c>
      <c r="Y1804" s="17">
        <v>0.134829864161462</v>
      </c>
      <c r="Z1804" s="17">
        <v>0.155960063034664</v>
      </c>
      <c r="AA1804" s="17">
        <v>0.15075637398506</v>
      </c>
      <c r="AB1804" s="17">
        <v>0.16012238386324401</v>
      </c>
      <c r="AC1804" s="17">
        <v>0.11431725017302399</v>
      </c>
      <c r="AD1804" s="17">
        <v>0.10667065366348</v>
      </c>
      <c r="AE1804" s="17"/>
      <c r="AF1804" s="17">
        <v>0.15257187260874</v>
      </c>
      <c r="AG1804" s="17">
        <v>0.172795287008223</v>
      </c>
      <c r="AH1804" s="17"/>
      <c r="AI1804" s="17">
        <v>0.19401723208614799</v>
      </c>
      <c r="AJ1804" s="17">
        <v>0.14435471310433601</v>
      </c>
      <c r="AK1804" s="17"/>
      <c r="AL1804" s="17">
        <v>0.16239745988113799</v>
      </c>
      <c r="AM1804" s="17">
        <v>0.160541472745793</v>
      </c>
      <c r="AN1804" s="17"/>
      <c r="AO1804" s="17">
        <v>0.24480283798083399</v>
      </c>
      <c r="AP1804" s="17">
        <v>0.15357648092846399</v>
      </c>
      <c r="AQ1804" s="17"/>
      <c r="AR1804" s="17">
        <v>0.26595828558715701</v>
      </c>
      <c r="AS1804" s="17">
        <v>0.100776028083404</v>
      </c>
      <c r="AT1804" s="17">
        <v>0.11423750795323299</v>
      </c>
      <c r="AU1804" s="17">
        <v>9.7627947133463802E-2</v>
      </c>
    </row>
    <row r="1805" spans="2:47" x14ac:dyDescent="0.3">
      <c r="B1805" t="s">
        <v>44</v>
      </c>
      <c r="C1805" s="17">
        <v>0.61754226535407297</v>
      </c>
      <c r="D1805" s="17">
        <v>0.60397893250462098</v>
      </c>
      <c r="E1805" s="17">
        <v>0.63162820766610295</v>
      </c>
      <c r="F1805" s="17"/>
      <c r="G1805" s="17">
        <v>0.55070030722779895</v>
      </c>
      <c r="H1805" s="17">
        <v>0.57002406112332205</v>
      </c>
      <c r="I1805" s="17">
        <v>0.61624605868605398</v>
      </c>
      <c r="J1805" s="17">
        <v>0.659104255212421</v>
      </c>
      <c r="K1805" s="17">
        <v>0.67633985429132004</v>
      </c>
      <c r="L1805" s="17">
        <v>0.628364809669827</v>
      </c>
      <c r="M1805" s="17"/>
      <c r="N1805" s="17">
        <v>0.64734379367366202</v>
      </c>
      <c r="O1805" s="17">
        <v>0.64095324623008498</v>
      </c>
      <c r="P1805" s="17">
        <v>0.59212546481109096</v>
      </c>
      <c r="Q1805" s="17">
        <v>0.58374449189576205</v>
      </c>
      <c r="R1805" s="17"/>
      <c r="S1805" s="17">
        <v>0.569922874605442</v>
      </c>
      <c r="T1805" s="17">
        <v>0.61460921534716295</v>
      </c>
      <c r="U1805" s="17">
        <v>0.61372982178639301</v>
      </c>
      <c r="V1805" s="17">
        <v>0.60413141383520796</v>
      </c>
      <c r="W1805" s="17">
        <v>0.67035405787220403</v>
      </c>
      <c r="X1805" s="17">
        <v>0.608987366521483</v>
      </c>
      <c r="Y1805" s="17">
        <v>0.63620240226230795</v>
      </c>
      <c r="Z1805" s="17">
        <v>0.64586600540374794</v>
      </c>
      <c r="AA1805" s="17">
        <v>0.62903172602936996</v>
      </c>
      <c r="AB1805" s="17">
        <v>0.60040142309559297</v>
      </c>
      <c r="AC1805" s="17">
        <v>0.671181883323686</v>
      </c>
      <c r="AD1805" s="17">
        <v>0.63759864224068397</v>
      </c>
      <c r="AE1805" s="17"/>
      <c r="AF1805" s="17">
        <v>0.61326910260179401</v>
      </c>
      <c r="AG1805" s="17">
        <v>0.62620973319120699</v>
      </c>
      <c r="AH1805" s="17"/>
      <c r="AI1805" s="17">
        <v>0.60513014038610102</v>
      </c>
      <c r="AJ1805" s="17">
        <v>0.62373796755929001</v>
      </c>
      <c r="AK1805" s="17"/>
      <c r="AL1805" s="17">
        <v>0.64066205189281</v>
      </c>
      <c r="AM1805" s="17">
        <v>0.61218838738048698</v>
      </c>
      <c r="AN1805" s="17"/>
      <c r="AO1805" s="17">
        <v>0.568048247416716</v>
      </c>
      <c r="AP1805" s="17">
        <v>0.62185626299458896</v>
      </c>
      <c r="AQ1805" s="17"/>
      <c r="AR1805" s="17">
        <v>0.56641137129910202</v>
      </c>
      <c r="AS1805" s="17">
        <v>0.64179856313156103</v>
      </c>
      <c r="AT1805" s="17">
        <v>0.65676732608232402</v>
      </c>
      <c r="AU1805" s="17">
        <v>0.62251091114907198</v>
      </c>
    </row>
    <row r="1806" spans="2:47" x14ac:dyDescent="0.3">
      <c r="B1806" t="s">
        <v>155</v>
      </c>
      <c r="C1806" s="17">
        <v>0.12610628071426699</v>
      </c>
      <c r="D1806" s="17">
        <v>0.102085127343951</v>
      </c>
      <c r="E1806" s="17">
        <v>0.14922874359159799</v>
      </c>
      <c r="F1806" s="17"/>
      <c r="G1806" s="17">
        <v>9.7418503681507507E-2</v>
      </c>
      <c r="H1806" s="17">
        <v>0.12697196195602201</v>
      </c>
      <c r="I1806" s="17">
        <v>0.124481104064895</v>
      </c>
      <c r="J1806" s="17">
        <v>0.13009297203887699</v>
      </c>
      <c r="K1806" s="17">
        <v>0.13069610668936801</v>
      </c>
      <c r="L1806" s="17">
        <v>0.13940069546240799</v>
      </c>
      <c r="M1806" s="17"/>
      <c r="N1806" s="17">
        <v>0.111774523018452</v>
      </c>
      <c r="O1806" s="17">
        <v>0.122159069836916</v>
      </c>
      <c r="P1806" s="17">
        <v>0.13082043553005299</v>
      </c>
      <c r="Q1806" s="17">
        <v>0.14337016309849099</v>
      </c>
      <c r="R1806" s="17"/>
      <c r="S1806" s="17">
        <v>0.13146492787484099</v>
      </c>
      <c r="T1806" s="17">
        <v>0.12525245600439</v>
      </c>
      <c r="U1806" s="17">
        <v>0.137766901358888</v>
      </c>
      <c r="V1806" s="17">
        <v>0.13812680944675099</v>
      </c>
      <c r="W1806" s="17">
        <v>0.113072210728189</v>
      </c>
      <c r="X1806" s="17">
        <v>0.112983174514667</v>
      </c>
      <c r="Y1806" s="17">
        <v>0.124552684559241</v>
      </c>
      <c r="Z1806" s="17">
        <v>0.121048728653844</v>
      </c>
      <c r="AA1806" s="17">
        <v>0.11106536693290101</v>
      </c>
      <c r="AB1806" s="17">
        <v>0.12732711606837199</v>
      </c>
      <c r="AC1806" s="17">
        <v>0.134851338279776</v>
      </c>
      <c r="AD1806" s="17">
        <v>0.15507189205192501</v>
      </c>
      <c r="AE1806" s="17"/>
      <c r="AF1806" s="17">
        <v>0.12672592760146301</v>
      </c>
      <c r="AG1806" s="17">
        <v>0.123368664983339</v>
      </c>
      <c r="AH1806" s="17"/>
      <c r="AI1806" s="17">
        <v>0.120402276494846</v>
      </c>
      <c r="AJ1806" s="17">
        <v>0.12895352174769401</v>
      </c>
      <c r="AK1806" s="17"/>
      <c r="AL1806" s="17">
        <v>0.10507087842325299</v>
      </c>
      <c r="AM1806" s="17">
        <v>0.13097747521265299</v>
      </c>
      <c r="AN1806" s="17"/>
      <c r="AO1806" s="17">
        <v>9.5427646453055501E-2</v>
      </c>
      <c r="AP1806" s="17">
        <v>0.12878029186415199</v>
      </c>
      <c r="AQ1806" s="17"/>
      <c r="AR1806" s="17">
        <v>0.120903835226834</v>
      </c>
      <c r="AS1806" s="17">
        <v>0.12945135827366699</v>
      </c>
      <c r="AT1806" s="17">
        <v>0.118618678593623</v>
      </c>
      <c r="AU1806" s="17">
        <v>0.149020354391589</v>
      </c>
    </row>
    <row r="1807" spans="2:47" x14ac:dyDescent="0.3">
      <c r="B1807" t="s">
        <v>646</v>
      </c>
      <c r="C1807" s="17">
        <v>9.5461001565106701E-2</v>
      </c>
      <c r="D1807" s="17">
        <v>8.7367770426251004E-2</v>
      </c>
      <c r="E1807" s="17">
        <v>0.10317418143413599</v>
      </c>
      <c r="F1807" s="17"/>
      <c r="G1807" s="17">
        <v>3.5295348432170803E-2</v>
      </c>
      <c r="H1807" s="17">
        <v>4.3231044462993098E-2</v>
      </c>
      <c r="I1807" s="17">
        <v>6.5632699619980597E-2</v>
      </c>
      <c r="J1807" s="17">
        <v>9.9230394841423403E-2</v>
      </c>
      <c r="K1807" s="17">
        <v>0.11883137316727101</v>
      </c>
      <c r="L1807" s="17">
        <v>0.183208857802134</v>
      </c>
      <c r="M1807" s="17"/>
      <c r="N1807" s="17">
        <v>5.6345291645890201E-2</v>
      </c>
      <c r="O1807" s="17">
        <v>0.100786558994698</v>
      </c>
      <c r="P1807" s="17">
        <v>8.7747255634201701E-2</v>
      </c>
      <c r="Q1807" s="17">
        <v>0.13533564981511201</v>
      </c>
      <c r="R1807" s="17"/>
      <c r="S1807" s="17">
        <v>4.3807052162480403E-2</v>
      </c>
      <c r="T1807" s="17">
        <v>0.122825704344901</v>
      </c>
      <c r="U1807" s="17">
        <v>0.103371019278702</v>
      </c>
      <c r="V1807" s="17">
        <v>0.11512436555465801</v>
      </c>
      <c r="W1807" s="17">
        <v>7.8531132253110605E-2</v>
      </c>
      <c r="X1807" s="17">
        <v>9.6541946015604396E-2</v>
      </c>
      <c r="Y1807" s="17">
        <v>0.104415049016989</v>
      </c>
      <c r="Z1807" s="17">
        <v>7.71252029077443E-2</v>
      </c>
      <c r="AA1807" s="17">
        <v>0.109146533052669</v>
      </c>
      <c r="AB1807" s="17">
        <v>0.112149076972791</v>
      </c>
      <c r="AC1807" s="17">
        <v>7.9649528223514093E-2</v>
      </c>
      <c r="AD1807" s="17">
        <v>0.100658812043911</v>
      </c>
      <c r="AE1807" s="17"/>
      <c r="AF1807" s="17">
        <v>0.10743309718800199</v>
      </c>
      <c r="AG1807" s="17">
        <v>7.7626314817231104E-2</v>
      </c>
      <c r="AH1807" s="17"/>
      <c r="AI1807" s="17">
        <v>8.0450351032904904E-2</v>
      </c>
      <c r="AJ1807" s="17">
        <v>0.10295379758867999</v>
      </c>
      <c r="AK1807" s="17"/>
      <c r="AL1807" s="17">
        <v>9.1869609802798596E-2</v>
      </c>
      <c r="AM1807" s="17">
        <v>9.6292664661066604E-2</v>
      </c>
      <c r="AN1807" s="17"/>
      <c r="AO1807" s="17">
        <v>9.1721268149393798E-2</v>
      </c>
      <c r="AP1807" s="17">
        <v>9.5786964212794104E-2</v>
      </c>
      <c r="AQ1807" s="17"/>
      <c r="AR1807" s="17">
        <v>4.6726507886906903E-2</v>
      </c>
      <c r="AS1807" s="17">
        <v>0.12797405051136801</v>
      </c>
      <c r="AT1807" s="17">
        <v>0.11037648737082</v>
      </c>
      <c r="AU1807" s="17">
        <v>0.13084078732587401</v>
      </c>
    </row>
    <row r="1808" spans="2:47" x14ac:dyDescent="0.3">
      <c r="C1808" s="17"/>
      <c r="D1808" s="17"/>
      <c r="E1808" s="17"/>
      <c r="F1808" s="17"/>
      <c r="G1808" s="17"/>
      <c r="H1808" s="17"/>
      <c r="I1808" s="17"/>
      <c r="J1808" s="17"/>
      <c r="K1808" s="17"/>
      <c r="L1808" s="17"/>
      <c r="M1808" s="17"/>
      <c r="N1808" s="17"/>
      <c r="O1808" s="17"/>
      <c r="P1808" s="17"/>
      <c r="Q1808" s="17"/>
      <c r="R1808" s="17"/>
      <c r="S1808" s="17"/>
      <c r="T1808" s="17"/>
      <c r="U1808" s="17"/>
      <c r="V1808" s="17"/>
      <c r="W1808" s="17"/>
      <c r="X1808" s="17"/>
      <c r="Y1808" s="17"/>
      <c r="Z1808" s="17"/>
      <c r="AA1808" s="17"/>
      <c r="AB1808" s="17"/>
      <c r="AC1808" s="17"/>
      <c r="AD1808" s="17"/>
      <c r="AE1808" s="17"/>
      <c r="AF1808" s="17"/>
      <c r="AG1808" s="17"/>
      <c r="AH1808" s="17"/>
      <c r="AI1808" s="17"/>
      <c r="AJ1808" s="17"/>
      <c r="AK1808" s="17"/>
      <c r="AL1808" s="17"/>
      <c r="AM1808" s="17"/>
      <c r="AN1808" s="17"/>
      <c r="AO1808" s="17"/>
      <c r="AP1808" s="17"/>
      <c r="AQ1808" s="17"/>
      <c r="AR1808" s="17"/>
      <c r="AS1808" s="17"/>
      <c r="AT1808" s="17"/>
      <c r="AU1808" s="17"/>
    </row>
    <row r="1809" spans="2:47" x14ac:dyDescent="0.3">
      <c r="B1809" s="6" t="s">
        <v>656</v>
      </c>
      <c r="C1809" s="17"/>
      <c r="D1809" s="17"/>
      <c r="E1809" s="17"/>
      <c r="F1809" s="17"/>
      <c r="G1809" s="17"/>
      <c r="H1809" s="17"/>
      <c r="I1809" s="17"/>
      <c r="J1809" s="17"/>
      <c r="K1809" s="17"/>
      <c r="L1809" s="17"/>
      <c r="M1809" s="17"/>
      <c r="N1809" s="17"/>
      <c r="O1809" s="17"/>
      <c r="P1809" s="17"/>
      <c r="Q1809" s="17"/>
      <c r="R1809" s="17"/>
      <c r="S1809" s="17"/>
      <c r="T1809" s="17"/>
      <c r="U1809" s="17"/>
      <c r="V1809" s="17"/>
      <c r="W1809" s="17"/>
      <c r="X1809" s="17"/>
      <c r="Y1809" s="17"/>
      <c r="Z1809" s="17"/>
      <c r="AA1809" s="17"/>
      <c r="AB1809" s="17"/>
      <c r="AC1809" s="17"/>
      <c r="AD1809" s="17"/>
      <c r="AE1809" s="17"/>
      <c r="AF1809" s="17"/>
      <c r="AG1809" s="17"/>
      <c r="AH1809" s="17"/>
      <c r="AI1809" s="17"/>
      <c r="AJ1809" s="17"/>
      <c r="AK1809" s="17"/>
      <c r="AL1809" s="17"/>
      <c r="AM1809" s="17"/>
      <c r="AN1809" s="17"/>
      <c r="AO1809" s="17"/>
      <c r="AP1809" s="17"/>
      <c r="AQ1809" s="17"/>
      <c r="AR1809" s="17"/>
      <c r="AS1809" s="17"/>
      <c r="AT1809" s="17"/>
      <c r="AU1809" s="17"/>
    </row>
    <row r="1810" spans="2:47" x14ac:dyDescent="0.3">
      <c r="B1810" s="24" t="s">
        <v>71</v>
      </c>
      <c r="C1810" s="17"/>
      <c r="D1810" s="17"/>
      <c r="E1810" s="17"/>
      <c r="F1810" s="17"/>
      <c r="G1810" s="17"/>
      <c r="H1810" s="17"/>
      <c r="I1810" s="17"/>
      <c r="J1810" s="17"/>
      <c r="K1810" s="17"/>
      <c r="L1810" s="17"/>
      <c r="M1810" s="17"/>
      <c r="N1810" s="17"/>
      <c r="O1810" s="17"/>
      <c r="P1810" s="17"/>
      <c r="Q1810" s="17"/>
      <c r="R1810" s="17"/>
      <c r="S1810" s="17"/>
      <c r="T1810" s="17"/>
      <c r="U1810" s="17"/>
      <c r="V1810" s="17"/>
      <c r="W1810" s="17"/>
      <c r="X1810" s="17"/>
      <c r="Y1810" s="17"/>
      <c r="Z1810" s="17"/>
      <c r="AA1810" s="17"/>
      <c r="AB1810" s="17"/>
      <c r="AC1810" s="17"/>
      <c r="AD1810" s="17"/>
      <c r="AE1810" s="17"/>
      <c r="AF1810" s="17"/>
      <c r="AG1810" s="17"/>
      <c r="AH1810" s="17"/>
      <c r="AI1810" s="17"/>
      <c r="AJ1810" s="17"/>
      <c r="AK1810" s="17"/>
      <c r="AL1810" s="17"/>
      <c r="AM1810" s="17"/>
      <c r="AN1810" s="17"/>
      <c r="AO1810" s="17"/>
      <c r="AP1810" s="17"/>
      <c r="AQ1810" s="17"/>
      <c r="AR1810" s="17"/>
      <c r="AS1810" s="17"/>
      <c r="AT1810" s="17"/>
      <c r="AU1810" s="17"/>
    </row>
    <row r="1811" spans="2:47" x14ac:dyDescent="0.3">
      <c r="B1811" t="s">
        <v>43</v>
      </c>
      <c r="C1811" s="17">
        <v>0.13202271758974499</v>
      </c>
      <c r="D1811" s="17">
        <v>0.15180447506151401</v>
      </c>
      <c r="E1811" s="17">
        <v>0.112082037969343</v>
      </c>
      <c r="F1811" s="17"/>
      <c r="G1811" s="17">
        <v>0.220101532065615</v>
      </c>
      <c r="H1811" s="17">
        <v>0.226801804696805</v>
      </c>
      <c r="I1811" s="17">
        <v>0.136394859607923</v>
      </c>
      <c r="J1811" s="17">
        <v>0.11955579560523601</v>
      </c>
      <c r="K1811" s="17">
        <v>6.0394533031681803E-2</v>
      </c>
      <c r="L1811" s="17">
        <v>5.1305894465653597E-2</v>
      </c>
      <c r="M1811" s="17"/>
      <c r="N1811" s="17">
        <v>0.16125015157023601</v>
      </c>
      <c r="O1811" s="17">
        <v>0.121483204578061</v>
      </c>
      <c r="P1811" s="17">
        <v>0.13480945126701199</v>
      </c>
      <c r="Q1811" s="17">
        <v>0.1108713500929</v>
      </c>
      <c r="R1811" s="17"/>
      <c r="S1811" s="17">
        <v>0.199217553771252</v>
      </c>
      <c r="T1811" s="17">
        <v>8.7152020941977604E-2</v>
      </c>
      <c r="U1811" s="17">
        <v>8.1597073329269396E-2</v>
      </c>
      <c r="V1811" s="17">
        <v>0.118916155735292</v>
      </c>
      <c r="W1811" s="17">
        <v>0.14876098632127599</v>
      </c>
      <c r="X1811" s="17">
        <v>0.15671090737291299</v>
      </c>
      <c r="Y1811" s="17">
        <v>0.110514120238208</v>
      </c>
      <c r="Z1811" s="17">
        <v>0.12639647051372799</v>
      </c>
      <c r="AA1811" s="17">
        <v>0.129225104714457</v>
      </c>
      <c r="AB1811" s="17">
        <v>0.15278261879911101</v>
      </c>
      <c r="AC1811" s="17">
        <v>0.123419187931072</v>
      </c>
      <c r="AD1811" s="17">
        <v>0.101237139437118</v>
      </c>
      <c r="AE1811" s="17"/>
      <c r="AF1811" s="17">
        <v>0.14414390507203101</v>
      </c>
      <c r="AG1811" s="17">
        <v>0.11698386315610899</v>
      </c>
      <c r="AH1811" s="17"/>
      <c r="AI1811" s="17">
        <v>0.15771310790449999</v>
      </c>
      <c r="AJ1811" s="17">
        <v>0.119198965948768</v>
      </c>
      <c r="AK1811" s="17"/>
      <c r="AL1811" s="17">
        <v>0.14098509115864399</v>
      </c>
      <c r="AM1811" s="17">
        <v>0.129947289498694</v>
      </c>
      <c r="AN1811" s="17"/>
      <c r="AO1811" s="17">
        <v>0.22531117824607499</v>
      </c>
      <c r="AP1811" s="17">
        <v>0.123891508689545</v>
      </c>
      <c r="AQ1811" s="17"/>
      <c r="AR1811" s="17">
        <v>0.219703400071321</v>
      </c>
      <c r="AS1811" s="17">
        <v>8.3730743116025297E-2</v>
      </c>
      <c r="AT1811" s="17">
        <v>9.4502615676597596E-2</v>
      </c>
      <c r="AU1811" s="17">
        <v>7.3056936877682305E-2</v>
      </c>
    </row>
    <row r="1812" spans="2:47" x14ac:dyDescent="0.3">
      <c r="B1812" t="s">
        <v>44</v>
      </c>
      <c r="C1812" s="17">
        <v>0.57744476359819796</v>
      </c>
      <c r="D1812" s="17">
        <v>0.56030077878053397</v>
      </c>
      <c r="E1812" s="17">
        <v>0.59513259600855895</v>
      </c>
      <c r="F1812" s="17"/>
      <c r="G1812" s="17">
        <v>0.54092015046506803</v>
      </c>
      <c r="H1812" s="17">
        <v>0.52907403258746699</v>
      </c>
      <c r="I1812" s="17">
        <v>0.59192820741026897</v>
      </c>
      <c r="J1812" s="17">
        <v>0.58794881941882304</v>
      </c>
      <c r="K1812" s="17">
        <v>0.58168268776533405</v>
      </c>
      <c r="L1812" s="17">
        <v>0.61774568709622402</v>
      </c>
      <c r="M1812" s="17"/>
      <c r="N1812" s="17">
        <v>0.61031847910761605</v>
      </c>
      <c r="O1812" s="17">
        <v>0.58680765694813997</v>
      </c>
      <c r="P1812" s="17">
        <v>0.56645998446905199</v>
      </c>
      <c r="Q1812" s="17">
        <v>0.54275549854157701</v>
      </c>
      <c r="R1812" s="17"/>
      <c r="S1812" s="17">
        <v>0.51547678809342101</v>
      </c>
      <c r="T1812" s="17">
        <v>0.623597360732428</v>
      </c>
      <c r="U1812" s="17">
        <v>0.562920765464065</v>
      </c>
      <c r="V1812" s="17">
        <v>0.54262668366190103</v>
      </c>
      <c r="W1812" s="17">
        <v>0.59394283743961895</v>
      </c>
      <c r="X1812" s="17">
        <v>0.57085888860589595</v>
      </c>
      <c r="Y1812" s="17">
        <v>0.59362458309268495</v>
      </c>
      <c r="Z1812" s="17">
        <v>0.61362979515943805</v>
      </c>
      <c r="AA1812" s="17">
        <v>0.58515991345347895</v>
      </c>
      <c r="AB1812" s="17">
        <v>0.61538727974922602</v>
      </c>
      <c r="AC1812" s="17">
        <v>0.56036493377088903</v>
      </c>
      <c r="AD1812" s="17">
        <v>0.58595618117339099</v>
      </c>
      <c r="AE1812" s="17"/>
      <c r="AF1812" s="17">
        <v>0.60255674504506895</v>
      </c>
      <c r="AG1812" s="17">
        <v>0.54570207083240196</v>
      </c>
      <c r="AH1812" s="17"/>
      <c r="AI1812" s="17">
        <v>0.60939233324477604</v>
      </c>
      <c r="AJ1812" s="17">
        <v>0.56149764509742495</v>
      </c>
      <c r="AK1812" s="17"/>
      <c r="AL1812" s="17">
        <v>0.61233036737382995</v>
      </c>
      <c r="AM1812" s="17">
        <v>0.56936626056631801</v>
      </c>
      <c r="AN1812" s="17"/>
      <c r="AO1812" s="17">
        <v>0.54458551301604496</v>
      </c>
      <c r="AP1812" s="17">
        <v>0.58030884163001095</v>
      </c>
      <c r="AQ1812" s="17"/>
      <c r="AR1812" s="17">
        <v>0.56211026464132097</v>
      </c>
      <c r="AS1812" s="17">
        <v>0.58872212498159804</v>
      </c>
      <c r="AT1812" s="17">
        <v>0.59618843398056698</v>
      </c>
      <c r="AU1812" s="17">
        <v>0.55749503126738797</v>
      </c>
    </row>
    <row r="1813" spans="2:47" x14ac:dyDescent="0.3">
      <c r="B1813" t="s">
        <v>155</v>
      </c>
      <c r="C1813" s="17">
        <v>0.11283892926936601</v>
      </c>
      <c r="D1813" s="17">
        <v>0.101399558712336</v>
      </c>
      <c r="E1813" s="17">
        <v>0.123618933708743</v>
      </c>
      <c r="F1813" s="17"/>
      <c r="G1813" s="17">
        <v>7.3635826318598205E-2</v>
      </c>
      <c r="H1813" s="17">
        <v>0.107876449030927</v>
      </c>
      <c r="I1813" s="17">
        <v>0.12649097521046901</v>
      </c>
      <c r="J1813" s="17">
        <v>9.4834292333745907E-2</v>
      </c>
      <c r="K1813" s="17">
        <v>0.14654240363384</v>
      </c>
      <c r="L1813" s="17">
        <v>0.123737042490947</v>
      </c>
      <c r="M1813" s="17"/>
      <c r="N1813" s="17">
        <v>9.5286960095404494E-2</v>
      </c>
      <c r="O1813" s="17">
        <v>0.10227654640645301</v>
      </c>
      <c r="P1813" s="17">
        <v>0.11721431078997099</v>
      </c>
      <c r="Q1813" s="17">
        <v>0.13948330023005501</v>
      </c>
      <c r="R1813" s="17"/>
      <c r="S1813" s="17">
        <v>0.120399973370845</v>
      </c>
      <c r="T1813" s="17">
        <v>0.108605323409784</v>
      </c>
      <c r="U1813" s="17">
        <v>0.14267865847411601</v>
      </c>
      <c r="V1813" s="17">
        <v>0.14104543206847001</v>
      </c>
      <c r="W1813" s="17">
        <v>0.108969644120715</v>
      </c>
      <c r="X1813" s="17">
        <v>9.5455832866929199E-2</v>
      </c>
      <c r="Y1813" s="17">
        <v>9.04720980655732E-2</v>
      </c>
      <c r="Z1813" s="17">
        <v>8.6866240376793996E-2</v>
      </c>
      <c r="AA1813" s="17">
        <v>0.102474736860709</v>
      </c>
      <c r="AB1813" s="17">
        <v>9.0456465831377397E-2</v>
      </c>
      <c r="AC1813" s="17">
        <v>0.118354715680544</v>
      </c>
      <c r="AD1813" s="17">
        <v>0.18285829113718399</v>
      </c>
      <c r="AE1813" s="17"/>
      <c r="AF1813" s="17">
        <v>0.11632066275301001</v>
      </c>
      <c r="AG1813" s="17">
        <v>0.107198803011953</v>
      </c>
      <c r="AH1813" s="17"/>
      <c r="AI1813" s="17">
        <v>0.11338161083239399</v>
      </c>
      <c r="AJ1813" s="17">
        <v>0.112568041458821</v>
      </c>
      <c r="AK1813" s="17"/>
      <c r="AL1813" s="17">
        <v>0.100982033607893</v>
      </c>
      <c r="AM1813" s="17">
        <v>0.115584645472701</v>
      </c>
      <c r="AN1813" s="17"/>
      <c r="AO1813" s="17">
        <v>0.12493403785179</v>
      </c>
      <c r="AP1813" s="17">
        <v>0.111784695403115</v>
      </c>
      <c r="AQ1813" s="17"/>
      <c r="AR1813" s="17">
        <v>0.106639369144356</v>
      </c>
      <c r="AS1813" s="17">
        <v>0.127931416271199</v>
      </c>
      <c r="AT1813" s="17">
        <v>0.109682480412176</v>
      </c>
      <c r="AU1813" s="17">
        <v>0.10899694539700799</v>
      </c>
    </row>
    <row r="1814" spans="2:47" x14ac:dyDescent="0.3">
      <c r="B1814" t="s">
        <v>646</v>
      </c>
      <c r="C1814" s="17">
        <v>0.17769358954269199</v>
      </c>
      <c r="D1814" s="17">
        <v>0.186495187445616</v>
      </c>
      <c r="E1814" s="17">
        <v>0.16916643231335499</v>
      </c>
      <c r="F1814" s="17"/>
      <c r="G1814" s="17">
        <v>0.165342491150719</v>
      </c>
      <c r="H1814" s="17">
        <v>0.13624771368480099</v>
      </c>
      <c r="I1814" s="17">
        <v>0.145185957771339</v>
      </c>
      <c r="J1814" s="17">
        <v>0.197661092642194</v>
      </c>
      <c r="K1814" s="17">
        <v>0.21138037556914399</v>
      </c>
      <c r="L1814" s="17">
        <v>0.20721137594717601</v>
      </c>
      <c r="M1814" s="17"/>
      <c r="N1814" s="17">
        <v>0.133144409226743</v>
      </c>
      <c r="O1814" s="17">
        <v>0.189432592067347</v>
      </c>
      <c r="P1814" s="17">
        <v>0.18151625347396599</v>
      </c>
      <c r="Q1814" s="17">
        <v>0.20688985113546801</v>
      </c>
      <c r="R1814" s="17"/>
      <c r="S1814" s="17">
        <v>0.164905684764483</v>
      </c>
      <c r="T1814" s="17">
        <v>0.18064529491581099</v>
      </c>
      <c r="U1814" s="17">
        <v>0.21280350273255</v>
      </c>
      <c r="V1814" s="17">
        <v>0.197411728534337</v>
      </c>
      <c r="W1814" s="17">
        <v>0.14832653211839</v>
      </c>
      <c r="X1814" s="17">
        <v>0.17697437115426201</v>
      </c>
      <c r="Y1814" s="17">
        <v>0.205389198603534</v>
      </c>
      <c r="Z1814" s="17">
        <v>0.17310749395003999</v>
      </c>
      <c r="AA1814" s="17">
        <v>0.183140244971355</v>
      </c>
      <c r="AB1814" s="17">
        <v>0.14137363562028499</v>
      </c>
      <c r="AC1814" s="17">
        <v>0.19786116261749601</v>
      </c>
      <c r="AD1814" s="17">
        <v>0.12994838825230701</v>
      </c>
      <c r="AE1814" s="17"/>
      <c r="AF1814" s="17">
        <v>0.13697868712989</v>
      </c>
      <c r="AG1814" s="17">
        <v>0.230115262999537</v>
      </c>
      <c r="AH1814" s="17"/>
      <c r="AI1814" s="17">
        <v>0.119512948018331</v>
      </c>
      <c r="AJ1814" s="17">
        <v>0.20673534749498601</v>
      </c>
      <c r="AK1814" s="17"/>
      <c r="AL1814" s="17">
        <v>0.14570250785963301</v>
      </c>
      <c r="AM1814" s="17">
        <v>0.185101804462287</v>
      </c>
      <c r="AN1814" s="17"/>
      <c r="AO1814" s="17">
        <v>0.105169270886091</v>
      </c>
      <c r="AP1814" s="17">
        <v>0.184014954277328</v>
      </c>
      <c r="AQ1814" s="17"/>
      <c r="AR1814" s="17">
        <v>0.111546966143002</v>
      </c>
      <c r="AS1814" s="17">
        <v>0.199615715631178</v>
      </c>
      <c r="AT1814" s="17">
        <v>0.199626469930659</v>
      </c>
      <c r="AU1814" s="17">
        <v>0.26045108645792198</v>
      </c>
    </row>
    <row r="1815" spans="2:47" x14ac:dyDescent="0.3">
      <c r="C1815" s="17"/>
      <c r="D1815" s="17"/>
      <c r="E1815" s="17"/>
      <c r="F1815" s="17"/>
      <c r="G1815" s="17"/>
      <c r="H1815" s="17"/>
      <c r="I1815" s="17"/>
      <c r="J1815" s="17"/>
      <c r="K1815" s="17"/>
      <c r="L1815" s="17"/>
      <c r="M1815" s="17"/>
      <c r="N1815" s="17"/>
      <c r="O1815" s="17"/>
      <c r="P1815" s="17"/>
      <c r="Q1815" s="17"/>
      <c r="R1815" s="17"/>
      <c r="S1815" s="17"/>
      <c r="T1815" s="17"/>
      <c r="U1815" s="17"/>
      <c r="V1815" s="17"/>
      <c r="W1815" s="17"/>
      <c r="X1815" s="17"/>
      <c r="Y1815" s="17"/>
      <c r="Z1815" s="17"/>
      <c r="AA1815" s="17"/>
      <c r="AB1815" s="17"/>
      <c r="AC1815" s="17"/>
      <c r="AD1815" s="17"/>
      <c r="AE1815" s="17"/>
      <c r="AF1815" s="17"/>
      <c r="AG1815" s="17"/>
      <c r="AH1815" s="17"/>
      <c r="AI1815" s="17"/>
      <c r="AJ1815" s="17"/>
      <c r="AK1815" s="17"/>
      <c r="AL1815" s="17"/>
      <c r="AM1815" s="17"/>
      <c r="AN1815" s="17"/>
      <c r="AO1815" s="17"/>
      <c r="AP1815" s="17"/>
      <c r="AQ1815" s="17"/>
      <c r="AR1815" s="17"/>
      <c r="AS1815" s="17"/>
      <c r="AT1815" s="17"/>
      <c r="AU1815" s="17"/>
    </row>
    <row r="1816" spans="2:47" x14ac:dyDescent="0.3">
      <c r="B1816" s="6" t="s">
        <v>664</v>
      </c>
      <c r="C1816" s="17"/>
      <c r="D1816" s="17"/>
      <c r="E1816" s="17"/>
      <c r="F1816" s="17"/>
      <c r="G1816" s="17"/>
      <c r="H1816" s="17"/>
      <c r="I1816" s="17"/>
      <c r="J1816" s="17"/>
      <c r="K1816" s="17"/>
      <c r="L1816" s="17"/>
      <c r="M1816" s="17"/>
      <c r="N1816" s="17"/>
      <c r="O1816" s="17"/>
      <c r="P1816" s="17"/>
      <c r="Q1816" s="17"/>
      <c r="R1816" s="17"/>
      <c r="S1816" s="17"/>
      <c r="T1816" s="17"/>
      <c r="U1816" s="17"/>
      <c r="V1816" s="17"/>
      <c r="W1816" s="17"/>
      <c r="X1816" s="17"/>
      <c r="Y1816" s="17"/>
      <c r="Z1816" s="17"/>
      <c r="AA1816" s="17"/>
      <c r="AB1816" s="17"/>
      <c r="AC1816" s="17"/>
      <c r="AD1816" s="17"/>
      <c r="AE1816" s="17"/>
      <c r="AF1816" s="17"/>
      <c r="AG1816" s="17"/>
      <c r="AH1816" s="17"/>
      <c r="AI1816" s="17"/>
      <c r="AJ1816" s="17"/>
      <c r="AK1816" s="17"/>
      <c r="AL1816" s="17"/>
      <c r="AM1816" s="17"/>
      <c r="AN1816" s="17"/>
      <c r="AO1816" s="17"/>
      <c r="AP1816" s="17"/>
      <c r="AQ1816" s="17"/>
      <c r="AR1816" s="17"/>
      <c r="AS1816" s="17"/>
      <c r="AT1816" s="17"/>
      <c r="AU1816" s="17"/>
    </row>
    <row r="1817" spans="2:47" x14ac:dyDescent="0.3">
      <c r="B1817" s="24" t="s">
        <v>71</v>
      </c>
      <c r="C1817" s="17"/>
      <c r="D1817" s="17"/>
      <c r="E1817" s="17"/>
      <c r="F1817" s="17"/>
      <c r="G1817" s="17"/>
      <c r="H1817" s="17"/>
      <c r="I1817" s="17"/>
      <c r="J1817" s="17"/>
      <c r="K1817" s="17"/>
      <c r="L1817" s="17"/>
      <c r="M1817" s="17"/>
      <c r="N1817" s="17"/>
      <c r="O1817" s="17"/>
      <c r="P1817" s="17"/>
      <c r="Q1817" s="17"/>
      <c r="R1817" s="17"/>
      <c r="S1817" s="17"/>
      <c r="T1817" s="17"/>
      <c r="U1817" s="17"/>
      <c r="V1817" s="17"/>
      <c r="W1817" s="17"/>
      <c r="X1817" s="17"/>
      <c r="Y1817" s="17"/>
      <c r="Z1817" s="17"/>
      <c r="AA1817" s="17"/>
      <c r="AB1817" s="17"/>
      <c r="AC1817" s="17"/>
      <c r="AD1817" s="17"/>
      <c r="AE1817" s="17"/>
      <c r="AF1817" s="17"/>
      <c r="AG1817" s="17"/>
      <c r="AH1817" s="17"/>
      <c r="AI1817" s="17"/>
      <c r="AJ1817" s="17"/>
      <c r="AK1817" s="17"/>
      <c r="AL1817" s="17"/>
      <c r="AM1817" s="17"/>
      <c r="AN1817" s="17"/>
      <c r="AO1817" s="17"/>
      <c r="AP1817" s="17"/>
      <c r="AQ1817" s="17"/>
      <c r="AR1817" s="17"/>
      <c r="AS1817" s="17"/>
      <c r="AT1817" s="17"/>
      <c r="AU1817" s="17"/>
    </row>
    <row r="1818" spans="2:47" x14ac:dyDescent="0.3">
      <c r="B1818" t="s">
        <v>657</v>
      </c>
      <c r="C1818" s="17">
        <v>0.34922508453405798</v>
      </c>
      <c r="D1818" s="17">
        <v>0.37688719600207099</v>
      </c>
      <c r="E1818" s="17">
        <v>0.323599360031806</v>
      </c>
      <c r="F1818" s="17"/>
      <c r="G1818" s="17">
        <v>0.36777857172390299</v>
      </c>
      <c r="H1818" s="17">
        <v>0.35376236296450198</v>
      </c>
      <c r="I1818" s="17">
        <v>0.333832262347251</v>
      </c>
      <c r="J1818" s="17">
        <v>0.35783293229111801</v>
      </c>
      <c r="K1818" s="17">
        <v>0.35126718096892001</v>
      </c>
      <c r="L1818" s="17">
        <v>0.33744214515397603</v>
      </c>
      <c r="M1818" s="17"/>
      <c r="N1818" s="17">
        <v>0.40849561958382302</v>
      </c>
      <c r="O1818" s="17">
        <v>0.35418688600223602</v>
      </c>
      <c r="P1818" s="17">
        <v>0.33245587798076298</v>
      </c>
      <c r="Q1818" s="17">
        <v>0.295601557642307</v>
      </c>
      <c r="R1818" s="17"/>
      <c r="S1818" s="17">
        <v>0.38178276251607901</v>
      </c>
      <c r="T1818" s="17">
        <v>0.36588893175362402</v>
      </c>
      <c r="U1818" s="17">
        <v>0.27971833307752703</v>
      </c>
      <c r="V1818" s="17">
        <v>0.38159089034930199</v>
      </c>
      <c r="W1818" s="17">
        <v>0.312887652091834</v>
      </c>
      <c r="X1818" s="17">
        <v>0.37847391240198502</v>
      </c>
      <c r="Y1818" s="17">
        <v>0.30561278751995802</v>
      </c>
      <c r="Z1818" s="17">
        <v>0.38791551717769301</v>
      </c>
      <c r="AA1818" s="17">
        <v>0.33363750793600799</v>
      </c>
      <c r="AB1818" s="17">
        <v>0.36041885692530101</v>
      </c>
      <c r="AC1818" s="17">
        <v>0.30264577833074202</v>
      </c>
      <c r="AD1818" s="17">
        <v>0.37669692412206701</v>
      </c>
      <c r="AE1818" s="17"/>
      <c r="AF1818" s="17">
        <v>0.35632536957711702</v>
      </c>
      <c r="AG1818" s="17">
        <v>0.34229861691071001</v>
      </c>
      <c r="AH1818" s="17"/>
      <c r="AI1818" s="17">
        <v>0.37807931614062501</v>
      </c>
      <c r="AJ1818" s="17">
        <v>0.33482205307441898</v>
      </c>
      <c r="AK1818" s="17"/>
      <c r="AL1818" s="17">
        <v>0.387676243113518</v>
      </c>
      <c r="AM1818" s="17">
        <v>0.34032090150310801</v>
      </c>
      <c r="AN1818" s="17"/>
      <c r="AO1818" s="17">
        <v>0.36109719819756703</v>
      </c>
      <c r="AP1818" s="17">
        <v>0.34819028735115098</v>
      </c>
      <c r="AQ1818" s="17"/>
      <c r="AR1818" s="17">
        <v>0.380937363559543</v>
      </c>
      <c r="AS1818" s="17">
        <v>0.37276965597149703</v>
      </c>
      <c r="AT1818" s="17">
        <v>0.33984875566953698</v>
      </c>
      <c r="AU1818" s="17">
        <v>0.24851254505168099</v>
      </c>
    </row>
    <row r="1819" spans="2:47" x14ac:dyDescent="0.3">
      <c r="B1819" t="s">
        <v>658</v>
      </c>
      <c r="C1819" s="17">
        <v>0.319152259531991</v>
      </c>
      <c r="D1819" s="17">
        <v>0.332146799951134</v>
      </c>
      <c r="E1819" s="17">
        <v>0.30691798090834399</v>
      </c>
      <c r="F1819" s="17"/>
      <c r="G1819" s="17">
        <v>0.39972469823272999</v>
      </c>
      <c r="H1819" s="17">
        <v>0.40928696683599802</v>
      </c>
      <c r="I1819" s="17">
        <v>0.36467765241561401</v>
      </c>
      <c r="J1819" s="17">
        <v>0.33096453512153901</v>
      </c>
      <c r="K1819" s="17">
        <v>0.22998581142750399</v>
      </c>
      <c r="L1819" s="17">
        <v>0.205781089850544</v>
      </c>
      <c r="M1819" s="17"/>
      <c r="N1819" s="17">
        <v>0.355572899403231</v>
      </c>
      <c r="O1819" s="17">
        <v>0.320310342304162</v>
      </c>
      <c r="P1819" s="17">
        <v>0.30666909446736201</v>
      </c>
      <c r="Q1819" s="17">
        <v>0.29140995881656001</v>
      </c>
      <c r="R1819" s="17"/>
      <c r="S1819" s="17">
        <v>0.343227076734056</v>
      </c>
      <c r="T1819" s="17">
        <v>0.31136908053810403</v>
      </c>
      <c r="U1819" s="17">
        <v>0.28678795760125297</v>
      </c>
      <c r="V1819" s="17">
        <v>0.32446982218090997</v>
      </c>
      <c r="W1819" s="17">
        <v>0.35122241707715002</v>
      </c>
      <c r="X1819" s="17">
        <v>0.297119956538484</v>
      </c>
      <c r="Y1819" s="17">
        <v>0.30129195956856403</v>
      </c>
      <c r="Z1819" s="17">
        <v>0.36498937425974098</v>
      </c>
      <c r="AA1819" s="17">
        <v>0.33882774923429199</v>
      </c>
      <c r="AB1819" s="17">
        <v>0.32716529604712802</v>
      </c>
      <c r="AC1819" s="17">
        <v>0.22554871756443001</v>
      </c>
      <c r="AD1819" s="17">
        <v>0.34886326292930497</v>
      </c>
      <c r="AE1819" s="17"/>
      <c r="AF1819" s="17">
        <v>0.31705146439839499</v>
      </c>
      <c r="AG1819" s="17">
        <v>0.32317810788185403</v>
      </c>
      <c r="AH1819" s="17"/>
      <c r="AI1819" s="17">
        <v>0.34118965350087199</v>
      </c>
      <c r="AJ1819" s="17">
        <v>0.30815195694379</v>
      </c>
      <c r="AK1819" s="17"/>
      <c r="AL1819" s="17">
        <v>0.33058551860011998</v>
      </c>
      <c r="AM1819" s="17">
        <v>0.316504645386048</v>
      </c>
      <c r="AN1819" s="17"/>
      <c r="AO1819" s="17">
        <v>0.36313609685359899</v>
      </c>
      <c r="AP1819" s="17">
        <v>0.31531854025976602</v>
      </c>
      <c r="AQ1819" s="17"/>
      <c r="AR1819" s="17">
        <v>0.419898034524193</v>
      </c>
      <c r="AS1819" s="17">
        <v>0.28536706855989402</v>
      </c>
      <c r="AT1819" s="17">
        <v>0.29944929578256801</v>
      </c>
      <c r="AU1819" s="17">
        <v>0.165236685839391</v>
      </c>
    </row>
    <row r="1820" spans="2:47" x14ac:dyDescent="0.3">
      <c r="B1820" t="s">
        <v>659</v>
      </c>
      <c r="C1820" s="17">
        <v>0.27560296130635797</v>
      </c>
      <c r="D1820" s="17">
        <v>0.27884077546069502</v>
      </c>
      <c r="E1820" s="17">
        <v>0.27270050920005401</v>
      </c>
      <c r="F1820" s="17"/>
      <c r="G1820" s="17">
        <v>0.32292438590707001</v>
      </c>
      <c r="H1820" s="17">
        <v>0.32210488619170102</v>
      </c>
      <c r="I1820" s="17">
        <v>0.31473792632492498</v>
      </c>
      <c r="J1820" s="17">
        <v>0.23679471454255299</v>
      </c>
      <c r="K1820" s="17">
        <v>0.23725652031451899</v>
      </c>
      <c r="L1820" s="17">
        <v>0.231843334351093</v>
      </c>
      <c r="M1820" s="17"/>
      <c r="N1820" s="17">
        <v>0.32885258784404697</v>
      </c>
      <c r="O1820" s="17">
        <v>0.24751302425465699</v>
      </c>
      <c r="P1820" s="17">
        <v>0.29009072749917197</v>
      </c>
      <c r="Q1820" s="17">
        <v>0.23654648315151999</v>
      </c>
      <c r="R1820" s="17"/>
      <c r="S1820" s="17">
        <v>0.348433613396123</v>
      </c>
      <c r="T1820" s="17">
        <v>0.26107155039995</v>
      </c>
      <c r="U1820" s="17">
        <v>0.26314876636059198</v>
      </c>
      <c r="V1820" s="17">
        <v>0.30479350997740501</v>
      </c>
      <c r="W1820" s="17">
        <v>0.26438624534729399</v>
      </c>
      <c r="X1820" s="17">
        <v>0.26800240801963598</v>
      </c>
      <c r="Y1820" s="17">
        <v>0.29089912041587401</v>
      </c>
      <c r="Z1820" s="17">
        <v>0.228060795579694</v>
      </c>
      <c r="AA1820" s="17">
        <v>0.26022656159146801</v>
      </c>
      <c r="AB1820" s="17">
        <v>0.23678834468035501</v>
      </c>
      <c r="AC1820" s="17">
        <v>0.23931561324638101</v>
      </c>
      <c r="AD1820" s="17">
        <v>0.249173077629816</v>
      </c>
      <c r="AE1820" s="17"/>
      <c r="AF1820" s="17">
        <v>0.27735418608868001</v>
      </c>
      <c r="AG1820" s="17">
        <v>0.27353708654913</v>
      </c>
      <c r="AH1820" s="17"/>
      <c r="AI1820" s="17">
        <v>0.31501432415314501</v>
      </c>
      <c r="AJ1820" s="17">
        <v>0.25593017616033698</v>
      </c>
      <c r="AK1820" s="17"/>
      <c r="AL1820" s="17">
        <v>0.29111246147827302</v>
      </c>
      <c r="AM1820" s="17">
        <v>0.27201140689418302</v>
      </c>
      <c r="AN1820" s="17"/>
      <c r="AO1820" s="17">
        <v>0.31847965196391398</v>
      </c>
      <c r="AP1820" s="17">
        <v>0.27186574315276302</v>
      </c>
      <c r="AQ1820" s="17"/>
      <c r="AR1820" s="17">
        <v>0.34792393099793101</v>
      </c>
      <c r="AS1820" s="17">
        <v>0.226191135331794</v>
      </c>
      <c r="AT1820" s="17">
        <v>0.26021127040625203</v>
      </c>
      <c r="AU1820" s="17">
        <v>0.21105349327862299</v>
      </c>
    </row>
    <row r="1821" spans="2:47" x14ac:dyDescent="0.3">
      <c r="B1821" t="s">
        <v>660</v>
      </c>
      <c r="C1821" s="17">
        <v>0.26413055645582101</v>
      </c>
      <c r="D1821" s="17">
        <v>0.23226711310892101</v>
      </c>
      <c r="E1821" s="17">
        <v>0.29516447226352699</v>
      </c>
      <c r="F1821" s="17"/>
      <c r="G1821" s="17">
        <v>0.19438751854481801</v>
      </c>
      <c r="H1821" s="17">
        <v>0.18697031167028799</v>
      </c>
      <c r="I1821" s="17">
        <v>0.219137217307427</v>
      </c>
      <c r="J1821" s="17">
        <v>0.26996980499914403</v>
      </c>
      <c r="K1821" s="17">
        <v>0.32431020144096401</v>
      </c>
      <c r="L1821" s="17">
        <v>0.36446961273337802</v>
      </c>
      <c r="M1821" s="17"/>
      <c r="N1821" s="17">
        <v>0.24918162929281901</v>
      </c>
      <c r="O1821" s="17">
        <v>0.29888925470307698</v>
      </c>
      <c r="P1821" s="17">
        <v>0.227940388346795</v>
      </c>
      <c r="Q1821" s="17">
        <v>0.27706930072932501</v>
      </c>
      <c r="R1821" s="17"/>
      <c r="S1821" s="17">
        <v>0.226916978020577</v>
      </c>
      <c r="T1821" s="17">
        <v>0.292981951802117</v>
      </c>
      <c r="U1821" s="17">
        <v>0.30931687883826597</v>
      </c>
      <c r="V1821" s="17">
        <v>0.23354146353597499</v>
      </c>
      <c r="W1821" s="17">
        <v>0.27807350686419902</v>
      </c>
      <c r="X1821" s="17">
        <v>0.25057300553089601</v>
      </c>
      <c r="Y1821" s="17">
        <v>0.26599277566228002</v>
      </c>
      <c r="Z1821" s="17">
        <v>0.296981693992037</v>
      </c>
      <c r="AA1821" s="17">
        <v>0.25396325727911401</v>
      </c>
      <c r="AB1821" s="17">
        <v>0.25235892331648502</v>
      </c>
      <c r="AC1821" s="17">
        <v>0.28794121445111898</v>
      </c>
      <c r="AD1821" s="17">
        <v>0.27600756798377502</v>
      </c>
      <c r="AE1821" s="17"/>
      <c r="AF1821" s="17">
        <v>0.26140867171628401</v>
      </c>
      <c r="AG1821" s="17">
        <v>0.26593472123616901</v>
      </c>
      <c r="AH1821" s="17"/>
      <c r="AI1821" s="17">
        <v>0.24484194615666999</v>
      </c>
      <c r="AJ1821" s="17">
        <v>0.27375876159188001</v>
      </c>
      <c r="AK1821" s="17"/>
      <c r="AL1821" s="17">
        <v>0.26446535679672301</v>
      </c>
      <c r="AM1821" s="17">
        <v>0.26405302632085598</v>
      </c>
      <c r="AN1821" s="17"/>
      <c r="AO1821" s="17">
        <v>0.209532154706491</v>
      </c>
      <c r="AP1821" s="17">
        <v>0.26888946240321598</v>
      </c>
      <c r="AQ1821" s="17"/>
      <c r="AR1821" s="17">
        <v>0.18183175353651901</v>
      </c>
      <c r="AS1821" s="17">
        <v>0.31529915112599999</v>
      </c>
      <c r="AT1821" s="17">
        <v>0.28498106283825198</v>
      </c>
      <c r="AU1821" s="17">
        <v>0.339352725184983</v>
      </c>
    </row>
    <row r="1822" spans="2:47" x14ac:dyDescent="0.3">
      <c r="B1822" t="s">
        <v>661</v>
      </c>
      <c r="C1822" s="17">
        <v>0.23714612127357099</v>
      </c>
      <c r="D1822" s="17">
        <v>0.27674971161102402</v>
      </c>
      <c r="E1822" s="17">
        <v>0.197663574643414</v>
      </c>
      <c r="F1822" s="17"/>
      <c r="G1822" s="17">
        <v>0.33976087159080698</v>
      </c>
      <c r="H1822" s="17">
        <v>0.32290153562446</v>
      </c>
      <c r="I1822" s="17">
        <v>0.237396990479537</v>
      </c>
      <c r="J1822" s="17">
        <v>0.19862057531146499</v>
      </c>
      <c r="K1822" s="17">
        <v>0.18776003417648801</v>
      </c>
      <c r="L1822" s="17">
        <v>0.163717565086762</v>
      </c>
      <c r="M1822" s="17"/>
      <c r="N1822" s="17">
        <v>0.267365137985352</v>
      </c>
      <c r="O1822" s="17">
        <v>0.22071851112315999</v>
      </c>
      <c r="P1822" s="17">
        <v>0.25171193979157203</v>
      </c>
      <c r="Q1822" s="17">
        <v>0.21112855821681401</v>
      </c>
      <c r="R1822" s="17"/>
      <c r="S1822" s="17">
        <v>0.30933950454579501</v>
      </c>
      <c r="T1822" s="17">
        <v>0.20900186276762001</v>
      </c>
      <c r="U1822" s="17">
        <v>0.228722134255438</v>
      </c>
      <c r="V1822" s="17">
        <v>0.24384956748477299</v>
      </c>
      <c r="W1822" s="17">
        <v>0.25537505982771003</v>
      </c>
      <c r="X1822" s="17">
        <v>0.232166483419668</v>
      </c>
      <c r="Y1822" s="17">
        <v>0.209547736088918</v>
      </c>
      <c r="Z1822" s="17">
        <v>0.234526008123771</v>
      </c>
      <c r="AA1822" s="17">
        <v>0.231693825398644</v>
      </c>
      <c r="AB1822" s="17">
        <v>0.21140709464962601</v>
      </c>
      <c r="AC1822" s="17">
        <v>0.21341527647484601</v>
      </c>
      <c r="AD1822" s="17">
        <v>0.211076017773525</v>
      </c>
      <c r="AE1822" s="17"/>
      <c r="AF1822" s="17">
        <v>0.24528088613827001</v>
      </c>
      <c r="AG1822" s="17">
        <v>0.22780257604436499</v>
      </c>
      <c r="AH1822" s="17"/>
      <c r="AI1822" s="17">
        <v>0.27597775796871499</v>
      </c>
      <c r="AJ1822" s="17">
        <v>0.21776271531164801</v>
      </c>
      <c r="AK1822" s="17"/>
      <c r="AL1822" s="17">
        <v>0.25866723014806398</v>
      </c>
      <c r="AM1822" s="17">
        <v>0.23216245109230699</v>
      </c>
      <c r="AN1822" s="17"/>
      <c r="AO1822" s="17">
        <v>0.30796637227061402</v>
      </c>
      <c r="AP1822" s="17">
        <v>0.23097328648596599</v>
      </c>
      <c r="AQ1822" s="17"/>
      <c r="AR1822" s="17">
        <v>0.31464441129809101</v>
      </c>
      <c r="AS1822" s="17">
        <v>0.223678818384245</v>
      </c>
      <c r="AT1822" s="17">
        <v>0.19284447121241199</v>
      </c>
      <c r="AU1822" s="17">
        <v>0.15790985831196</v>
      </c>
    </row>
    <row r="1823" spans="2:47" x14ac:dyDescent="0.3">
      <c r="B1823" t="s">
        <v>662</v>
      </c>
      <c r="C1823" s="17">
        <v>0.20118631567189199</v>
      </c>
      <c r="D1823" s="17">
        <v>0.20539068416900899</v>
      </c>
      <c r="E1823" s="17">
        <v>0.197068491670393</v>
      </c>
      <c r="F1823" s="17"/>
      <c r="G1823" s="17">
        <v>0.249420040647157</v>
      </c>
      <c r="H1823" s="17">
        <v>0.24295743861093699</v>
      </c>
      <c r="I1823" s="17">
        <v>0.18351458963446399</v>
      </c>
      <c r="J1823" s="17">
        <v>0.193751863594153</v>
      </c>
      <c r="K1823" s="17">
        <v>0.15208492780393101</v>
      </c>
      <c r="L1823" s="17">
        <v>0.18861984772152601</v>
      </c>
      <c r="M1823" s="17"/>
      <c r="N1823" s="17">
        <v>0.19851160261304299</v>
      </c>
      <c r="O1823" s="17">
        <v>0.19640528716564501</v>
      </c>
      <c r="P1823" s="17">
        <v>0.23314133897751901</v>
      </c>
      <c r="Q1823" s="17">
        <v>0.179673616957018</v>
      </c>
      <c r="R1823" s="17"/>
      <c r="S1823" s="17">
        <v>0.20224874523290701</v>
      </c>
      <c r="T1823" s="17">
        <v>0.21415736002125499</v>
      </c>
      <c r="U1823" s="17">
        <v>0.14842386189628201</v>
      </c>
      <c r="V1823" s="17">
        <v>0.203355812773096</v>
      </c>
      <c r="W1823" s="17">
        <v>0.20453737611519801</v>
      </c>
      <c r="X1823" s="17">
        <v>0.22138360032527099</v>
      </c>
      <c r="Y1823" s="17">
        <v>0.22435913207793501</v>
      </c>
      <c r="Z1823" s="17">
        <v>0.21662151951946201</v>
      </c>
      <c r="AA1823" s="17">
        <v>0.18712521583398001</v>
      </c>
      <c r="AB1823" s="17">
        <v>0.176182120255608</v>
      </c>
      <c r="AC1823" s="17">
        <v>0.20068335597444201</v>
      </c>
      <c r="AD1823" s="17">
        <v>0.25075444492344401</v>
      </c>
      <c r="AE1823" s="17"/>
      <c r="AF1823" s="17">
        <v>0.20341868676116301</v>
      </c>
      <c r="AG1823" s="17">
        <v>0.19836339921337801</v>
      </c>
      <c r="AH1823" s="17"/>
      <c r="AI1823" s="17">
        <v>0.200694373652793</v>
      </c>
      <c r="AJ1823" s="17">
        <v>0.201431876062271</v>
      </c>
      <c r="AK1823" s="17"/>
      <c r="AL1823" s="17">
        <v>0.212599106310398</v>
      </c>
      <c r="AM1823" s="17">
        <v>0.19854344142587499</v>
      </c>
      <c r="AN1823" s="17"/>
      <c r="AO1823" s="17">
        <v>0.19461663860886</v>
      </c>
      <c r="AP1823" s="17">
        <v>0.201758941870572</v>
      </c>
      <c r="AQ1823" s="17"/>
      <c r="AR1823" s="17">
        <v>0.251792941673598</v>
      </c>
      <c r="AS1823" s="17">
        <v>0.18914380354052701</v>
      </c>
      <c r="AT1823" s="17">
        <v>0.18672840196162899</v>
      </c>
      <c r="AU1823" s="17">
        <v>0.12488517586200799</v>
      </c>
    </row>
    <row r="1824" spans="2:47" x14ac:dyDescent="0.3">
      <c r="B1824" t="s">
        <v>663</v>
      </c>
      <c r="C1824" s="17">
        <v>0.17793371211103101</v>
      </c>
      <c r="D1824" s="17">
        <v>0.18406513372252001</v>
      </c>
      <c r="E1824" s="17">
        <v>0.17263628072944101</v>
      </c>
      <c r="F1824" s="17"/>
      <c r="G1824" s="17">
        <v>0.17947221154295301</v>
      </c>
      <c r="H1824" s="17">
        <v>0.16027760296511701</v>
      </c>
      <c r="I1824" s="17">
        <v>0.19704159750348299</v>
      </c>
      <c r="J1824" s="17">
        <v>0.19429670499205701</v>
      </c>
      <c r="K1824" s="17">
        <v>0.20121078809613099</v>
      </c>
      <c r="L1824" s="17">
        <v>0.146881474924209</v>
      </c>
      <c r="M1824" s="17"/>
      <c r="N1824" s="17">
        <v>0.120986201276041</v>
      </c>
      <c r="O1824" s="17">
        <v>0.16866495480486399</v>
      </c>
      <c r="P1824" s="17">
        <v>0.17732740958925999</v>
      </c>
      <c r="Q1824" s="17">
        <v>0.25039395253331997</v>
      </c>
      <c r="R1824" s="17"/>
      <c r="S1824" s="17">
        <v>0.17362635033114099</v>
      </c>
      <c r="T1824" s="17">
        <v>0.13977613267817099</v>
      </c>
      <c r="U1824" s="17">
        <v>0.14323792001149299</v>
      </c>
      <c r="V1824" s="17">
        <v>0.21207286657018601</v>
      </c>
      <c r="W1824" s="17">
        <v>0.23121918140234399</v>
      </c>
      <c r="X1824" s="17">
        <v>0.21529597134817899</v>
      </c>
      <c r="Y1824" s="17">
        <v>0.18585791052393699</v>
      </c>
      <c r="Z1824" s="17">
        <v>0.17898858968786199</v>
      </c>
      <c r="AA1824" s="17">
        <v>0.18557026716125199</v>
      </c>
      <c r="AB1824" s="17">
        <v>0.148615490540078</v>
      </c>
      <c r="AC1824" s="17">
        <v>0.201901973731235</v>
      </c>
      <c r="AD1824" s="17">
        <v>0.11494548411261001</v>
      </c>
      <c r="AE1824" s="17"/>
      <c r="AF1824" s="17">
        <v>0.168663931675409</v>
      </c>
      <c r="AG1824" s="17">
        <v>0.19069220817591201</v>
      </c>
      <c r="AH1824" s="17"/>
      <c r="AI1824" s="17">
        <v>0.14604654002638501</v>
      </c>
      <c r="AJ1824" s="17">
        <v>0.19385068224408999</v>
      </c>
      <c r="AK1824" s="17"/>
      <c r="AL1824" s="17">
        <v>0.162488676334203</v>
      </c>
      <c r="AM1824" s="17">
        <v>0.181510338422362</v>
      </c>
      <c r="AN1824" s="17"/>
      <c r="AO1824" s="17">
        <v>0.162207320665641</v>
      </c>
      <c r="AP1824" s="17">
        <v>0.17930445585778301</v>
      </c>
      <c r="AQ1824" s="17"/>
      <c r="AR1824" s="17">
        <v>0.15908079347700599</v>
      </c>
      <c r="AS1824" s="17">
        <v>0.176753222795862</v>
      </c>
      <c r="AT1824" s="17">
        <v>0.19196483243478199</v>
      </c>
      <c r="AU1824" s="17">
        <v>0.19810608434214799</v>
      </c>
    </row>
    <row r="1825" spans="2:47" x14ac:dyDescent="0.3">
      <c r="B1825" t="s">
        <v>155</v>
      </c>
      <c r="C1825" s="17">
        <v>4.3339556318022797E-2</v>
      </c>
      <c r="D1825" s="17">
        <v>3.6510448864986098E-2</v>
      </c>
      <c r="E1825" s="17">
        <v>4.9797526189534799E-2</v>
      </c>
      <c r="F1825" s="17"/>
      <c r="G1825" s="17">
        <v>2.8959853605074599E-2</v>
      </c>
      <c r="H1825" s="17">
        <v>3.0678110613454001E-2</v>
      </c>
      <c r="I1825" s="17">
        <v>3.7269543018375602E-2</v>
      </c>
      <c r="J1825" s="17">
        <v>5.0086615836687297E-2</v>
      </c>
      <c r="K1825" s="17">
        <v>5.1207502394896097E-2</v>
      </c>
      <c r="L1825" s="17">
        <v>5.7331782907263103E-2</v>
      </c>
      <c r="M1825" s="17"/>
      <c r="N1825" s="17">
        <v>3.0950311174655E-2</v>
      </c>
      <c r="O1825" s="17">
        <v>3.7711218780139701E-2</v>
      </c>
      <c r="P1825" s="17">
        <v>4.3659354629698201E-2</v>
      </c>
      <c r="Q1825" s="17">
        <v>6.1658232742348697E-2</v>
      </c>
      <c r="R1825" s="17"/>
      <c r="S1825" s="17">
        <v>4.2468182051299097E-2</v>
      </c>
      <c r="T1825" s="17">
        <v>4.1521434289383E-2</v>
      </c>
      <c r="U1825" s="17">
        <v>6.0291665633643202E-2</v>
      </c>
      <c r="V1825" s="17">
        <v>3.8293868375079802E-2</v>
      </c>
      <c r="W1825" s="17">
        <v>2.57577070347608E-2</v>
      </c>
      <c r="X1825" s="17">
        <v>4.2542224316203997E-2</v>
      </c>
      <c r="Y1825" s="17">
        <v>4.9635630001585697E-2</v>
      </c>
      <c r="Z1825" s="17">
        <v>5.2517852009173097E-2</v>
      </c>
      <c r="AA1825" s="17">
        <v>3.5852333556167001E-2</v>
      </c>
      <c r="AB1825" s="17">
        <v>4.4264567284660099E-2</v>
      </c>
      <c r="AC1825" s="17">
        <v>6.8186807101089805E-2</v>
      </c>
      <c r="AD1825" s="17">
        <v>2.2814927542663E-2</v>
      </c>
      <c r="AE1825" s="17"/>
      <c r="AF1825" s="17">
        <v>4.2535978659112801E-2</v>
      </c>
      <c r="AG1825" s="17">
        <v>4.2579418356853298E-2</v>
      </c>
      <c r="AH1825" s="17"/>
      <c r="AI1825" s="17">
        <v>3.6509122403281101E-2</v>
      </c>
      <c r="AJ1825" s="17">
        <v>4.67490719793104E-2</v>
      </c>
      <c r="AK1825" s="17"/>
      <c r="AL1825" s="17">
        <v>3.7551410730616699E-2</v>
      </c>
      <c r="AM1825" s="17">
        <v>4.4679924453186998E-2</v>
      </c>
      <c r="AN1825" s="17"/>
      <c r="AO1825" s="17">
        <v>4.7764326474550999E-2</v>
      </c>
      <c r="AP1825" s="17">
        <v>4.2953884497253403E-2</v>
      </c>
      <c r="AQ1825" s="17"/>
      <c r="AR1825" s="17">
        <v>2.57383881683785E-2</v>
      </c>
      <c r="AS1825" s="17">
        <v>4.63527056235645E-2</v>
      </c>
      <c r="AT1825" s="17">
        <v>4.6212123599618599E-2</v>
      </c>
      <c r="AU1825" s="17">
        <v>7.6394537240649901E-2</v>
      </c>
    </row>
    <row r="1826" spans="2:47" x14ac:dyDescent="0.3">
      <c r="B1826" t="s">
        <v>490</v>
      </c>
      <c r="C1826" s="17">
        <v>1.68010733592741E-2</v>
      </c>
      <c r="D1826" s="17">
        <v>1.78740055037706E-2</v>
      </c>
      <c r="E1826" s="17">
        <v>1.53586764251554E-2</v>
      </c>
      <c r="F1826" s="17"/>
      <c r="G1826" s="17">
        <v>5.5345033537274003E-3</v>
      </c>
      <c r="H1826" s="17">
        <v>4.4104316678449896E-3</v>
      </c>
      <c r="I1826" s="17">
        <v>8.9941146334067395E-3</v>
      </c>
      <c r="J1826" s="17">
        <v>1.06107185845242E-2</v>
      </c>
      <c r="K1826" s="17">
        <v>3.0450953170867101E-2</v>
      </c>
      <c r="L1826" s="17">
        <v>3.6538957470819103E-2</v>
      </c>
      <c r="M1826" s="17"/>
      <c r="N1826" s="17">
        <v>2.075930691096E-2</v>
      </c>
      <c r="O1826" s="17">
        <v>1.48815052464358E-2</v>
      </c>
      <c r="P1826" s="17">
        <v>1.01198972793505E-2</v>
      </c>
      <c r="Q1826" s="17">
        <v>1.8822041593729199E-2</v>
      </c>
      <c r="R1826" s="17"/>
      <c r="S1826" s="17">
        <v>1.6594623838179799E-2</v>
      </c>
      <c r="T1826" s="17">
        <v>2.51435595522197E-2</v>
      </c>
      <c r="U1826" s="17">
        <v>2.6577278290041102E-2</v>
      </c>
      <c r="V1826" s="17">
        <v>1.5207794114139301E-2</v>
      </c>
      <c r="W1826" s="17">
        <v>1.2990155259064899E-2</v>
      </c>
      <c r="X1826" s="17">
        <v>9.7368263108609694E-3</v>
      </c>
      <c r="Y1826" s="17">
        <v>2.23282542319874E-2</v>
      </c>
      <c r="Z1826" s="17">
        <v>8.1026356138454905E-3</v>
      </c>
      <c r="AA1826" s="17">
        <v>1.0710537766458099E-2</v>
      </c>
      <c r="AB1826" s="17">
        <v>1.7695082093365701E-2</v>
      </c>
      <c r="AC1826" s="17">
        <v>9.8016172947476207E-3</v>
      </c>
      <c r="AD1826" s="17">
        <v>1.8461642375967799E-2</v>
      </c>
      <c r="AE1826" s="17"/>
      <c r="AF1826" s="17">
        <v>1.8367191968813899E-2</v>
      </c>
      <c r="AG1826" s="17">
        <v>1.4855894664846001E-2</v>
      </c>
      <c r="AH1826" s="17"/>
      <c r="AI1826" s="17">
        <v>1.02147612648335E-2</v>
      </c>
      <c r="AJ1826" s="17">
        <v>2.0088731876496201E-2</v>
      </c>
      <c r="AK1826" s="17"/>
      <c r="AL1826" s="17">
        <v>4.16065981984386E-3</v>
      </c>
      <c r="AM1826" s="17">
        <v>1.97282297805664E-2</v>
      </c>
      <c r="AN1826" s="17"/>
      <c r="AO1826" s="17">
        <v>1.2982062564941501E-2</v>
      </c>
      <c r="AP1826" s="17">
        <v>1.71339459819153E-2</v>
      </c>
      <c r="AQ1826" s="17"/>
      <c r="AR1826" s="17">
        <v>7.5192595258309E-3</v>
      </c>
      <c r="AS1826" s="17">
        <v>2.2593878874042E-2</v>
      </c>
      <c r="AT1826" s="17">
        <v>1.6807645519588899E-2</v>
      </c>
      <c r="AU1826" s="17">
        <v>3.01335337374956E-2</v>
      </c>
    </row>
    <row r="1827" spans="2:47" x14ac:dyDescent="0.3">
      <c r="C1827" s="17"/>
      <c r="D1827" s="17"/>
      <c r="E1827" s="17"/>
      <c r="F1827" s="17"/>
      <c r="G1827" s="17"/>
      <c r="H1827" s="17"/>
      <c r="I1827" s="17"/>
      <c r="J1827" s="17"/>
      <c r="K1827" s="17"/>
      <c r="L1827" s="17"/>
      <c r="M1827" s="17"/>
      <c r="N1827" s="17"/>
      <c r="O1827" s="17"/>
      <c r="P1827" s="17"/>
      <c r="Q1827" s="17"/>
      <c r="R1827" s="17"/>
      <c r="S1827" s="17"/>
      <c r="T1827" s="17"/>
      <c r="U1827" s="17"/>
      <c r="V1827" s="17"/>
      <c r="W1827" s="17"/>
      <c r="X1827" s="17"/>
      <c r="Y1827" s="17"/>
      <c r="Z1827" s="17"/>
      <c r="AA1827" s="17"/>
      <c r="AB1827" s="17"/>
      <c r="AC1827" s="17"/>
      <c r="AD1827" s="17"/>
      <c r="AE1827" s="17"/>
      <c r="AF1827" s="17"/>
      <c r="AG1827" s="17"/>
      <c r="AH1827" s="17"/>
      <c r="AI1827" s="17"/>
      <c r="AJ1827" s="17"/>
      <c r="AK1827" s="17"/>
      <c r="AL1827" s="17"/>
      <c r="AM1827" s="17"/>
      <c r="AN1827" s="17"/>
      <c r="AO1827" s="17"/>
      <c r="AP1827" s="17"/>
      <c r="AQ1827" s="17"/>
      <c r="AR1827" s="17"/>
      <c r="AS1827" s="17"/>
      <c r="AT1827" s="17"/>
      <c r="AU1827" s="17"/>
    </row>
    <row r="1828" spans="2:47" x14ac:dyDescent="0.3">
      <c r="B1828" s="6" t="s">
        <v>669</v>
      </c>
      <c r="C1828" s="17"/>
      <c r="D1828" s="17"/>
      <c r="E1828" s="17"/>
      <c r="F1828" s="17"/>
      <c r="G1828" s="17"/>
      <c r="H1828" s="17"/>
      <c r="I1828" s="17"/>
      <c r="J1828" s="17"/>
      <c r="K1828" s="17"/>
      <c r="L1828" s="17"/>
      <c r="M1828" s="17"/>
      <c r="N1828" s="17"/>
      <c r="O1828" s="17"/>
      <c r="P1828" s="17"/>
      <c r="Q1828" s="17"/>
      <c r="R1828" s="17"/>
      <c r="S1828" s="17"/>
      <c r="T1828" s="17"/>
      <c r="U1828" s="17"/>
      <c r="V1828" s="17"/>
      <c r="W1828" s="17"/>
      <c r="X1828" s="17"/>
      <c r="Y1828" s="17"/>
      <c r="Z1828" s="17"/>
      <c r="AA1828" s="17"/>
      <c r="AB1828" s="17"/>
      <c r="AC1828" s="17"/>
      <c r="AD1828" s="17"/>
      <c r="AE1828" s="17"/>
      <c r="AF1828" s="17"/>
      <c r="AG1828" s="17"/>
      <c r="AH1828" s="17"/>
      <c r="AI1828" s="17"/>
      <c r="AJ1828" s="17"/>
      <c r="AK1828" s="17"/>
      <c r="AL1828" s="17"/>
      <c r="AM1828" s="17"/>
      <c r="AN1828" s="17"/>
      <c r="AO1828" s="17"/>
      <c r="AP1828" s="17"/>
      <c r="AQ1828" s="17"/>
      <c r="AR1828" s="17"/>
      <c r="AS1828" s="17"/>
      <c r="AT1828" s="17"/>
      <c r="AU1828" s="17"/>
    </row>
    <row r="1829" spans="2:47" x14ac:dyDescent="0.3">
      <c r="B1829" s="24" t="s">
        <v>246</v>
      </c>
      <c r="C1829" s="17"/>
      <c r="D1829" s="17"/>
      <c r="E1829" s="17"/>
      <c r="F1829" s="17"/>
      <c r="G1829" s="17"/>
      <c r="H1829" s="17"/>
      <c r="I1829" s="17"/>
      <c r="J1829" s="17"/>
      <c r="K1829" s="17"/>
      <c r="L1829" s="17"/>
      <c r="M1829" s="17"/>
      <c r="N1829" s="17"/>
      <c r="O1829" s="17"/>
      <c r="P1829" s="17"/>
      <c r="Q1829" s="17"/>
      <c r="R1829" s="17"/>
      <c r="S1829" s="17"/>
      <c r="T1829" s="17"/>
      <c r="U1829" s="17"/>
      <c r="V1829" s="17"/>
      <c r="W1829" s="17"/>
      <c r="X1829" s="17"/>
      <c r="Y1829" s="17"/>
      <c r="Z1829" s="17"/>
      <c r="AA1829" s="17"/>
      <c r="AB1829" s="17"/>
      <c r="AC1829" s="17"/>
      <c r="AD1829" s="17"/>
      <c r="AE1829" s="17"/>
      <c r="AF1829" s="17"/>
      <c r="AG1829" s="17"/>
      <c r="AH1829" s="17"/>
      <c r="AI1829" s="17"/>
      <c r="AJ1829" s="17"/>
      <c r="AK1829" s="17"/>
      <c r="AL1829" s="17"/>
      <c r="AM1829" s="17"/>
      <c r="AN1829" s="17"/>
      <c r="AO1829" s="17"/>
      <c r="AP1829" s="17"/>
      <c r="AQ1829" s="17"/>
      <c r="AR1829" s="17"/>
      <c r="AS1829" s="17"/>
      <c r="AT1829" s="17"/>
      <c r="AU1829" s="17"/>
    </row>
    <row r="1830" spans="2:47" x14ac:dyDescent="0.3">
      <c r="B1830" t="s">
        <v>665</v>
      </c>
      <c r="C1830" s="17">
        <v>0.21194342984364101</v>
      </c>
      <c r="D1830" s="17">
        <v>0.19411618215662599</v>
      </c>
      <c r="E1830" s="17">
        <v>0.22880339639356501</v>
      </c>
      <c r="F1830" s="17"/>
      <c r="G1830" s="17">
        <v>0.40210299211855399</v>
      </c>
      <c r="H1830" s="17">
        <v>0.27945157991916297</v>
      </c>
      <c r="I1830" s="17">
        <v>0.25777621702237802</v>
      </c>
      <c r="J1830" s="17">
        <v>0.171173525900567</v>
      </c>
      <c r="K1830" s="17">
        <v>0.11671962237417299</v>
      </c>
      <c r="L1830" s="17">
        <v>0.10197314865804601</v>
      </c>
      <c r="M1830" s="17"/>
      <c r="N1830" s="17">
        <v>0.16093357867960401</v>
      </c>
      <c r="O1830" s="17">
        <v>0.210180416743703</v>
      </c>
      <c r="P1830" s="17">
        <v>0.27866114253291502</v>
      </c>
      <c r="Q1830" s="17">
        <v>0.214599150452462</v>
      </c>
      <c r="R1830" s="17"/>
      <c r="S1830" s="17">
        <v>0.23677729858980801</v>
      </c>
      <c r="T1830" s="17">
        <v>0.216602961088421</v>
      </c>
      <c r="U1830" s="17">
        <v>0.20577717750257499</v>
      </c>
      <c r="V1830" s="17">
        <v>0.20694914984839599</v>
      </c>
      <c r="W1830" s="17">
        <v>0.255868310336542</v>
      </c>
      <c r="X1830" s="17">
        <v>0.26082850424509202</v>
      </c>
      <c r="Y1830" s="17">
        <v>0.22521025895105601</v>
      </c>
      <c r="Z1830" s="17">
        <v>0.116444748932247</v>
      </c>
      <c r="AA1830" s="17">
        <v>0.23675494399062599</v>
      </c>
      <c r="AB1830" s="17">
        <v>0.108727103906195</v>
      </c>
      <c r="AC1830" s="17">
        <v>0.22431379954369501</v>
      </c>
      <c r="AD1830" s="17">
        <v>0.166194302853512</v>
      </c>
      <c r="AE1830" s="17"/>
      <c r="AF1830" s="17">
        <v>0.18772037285462401</v>
      </c>
      <c r="AG1830" s="17">
        <v>0.24217321250427901</v>
      </c>
      <c r="AH1830" s="17"/>
      <c r="AI1830" s="17">
        <v>0.19637086812421001</v>
      </c>
      <c r="AJ1830" s="17">
        <v>0.21968589410744799</v>
      </c>
      <c r="AK1830" s="17"/>
      <c r="AL1830" s="17">
        <v>0.21523093815629599</v>
      </c>
      <c r="AM1830" s="17">
        <v>0.21118659740552301</v>
      </c>
      <c r="AN1830" s="17"/>
      <c r="AO1830" s="17">
        <v>0.22069667758022801</v>
      </c>
      <c r="AP1830" s="17">
        <v>0.21115187441854699</v>
      </c>
      <c r="AQ1830" s="17"/>
      <c r="AR1830" s="17">
        <v>0.26745518160363602</v>
      </c>
      <c r="AS1830" s="17">
        <v>0.15712324163661601</v>
      </c>
      <c r="AT1830" s="17">
        <v>0.21411093699880099</v>
      </c>
      <c r="AU1830" s="17">
        <v>0.158696955738061</v>
      </c>
    </row>
    <row r="1831" spans="2:47" x14ac:dyDescent="0.3">
      <c r="B1831" t="s">
        <v>666</v>
      </c>
      <c r="C1831" s="17">
        <v>0.70139690948700695</v>
      </c>
      <c r="D1831" s="17">
        <v>0.72154517461693102</v>
      </c>
      <c r="E1831" s="17">
        <v>0.68202847982875303</v>
      </c>
      <c r="F1831" s="17"/>
      <c r="G1831" s="17">
        <v>0.54709713506833602</v>
      </c>
      <c r="H1831" s="17">
        <v>0.641989726251047</v>
      </c>
      <c r="I1831" s="17">
        <v>0.63536473481433897</v>
      </c>
      <c r="J1831" s="17">
        <v>0.749218166634254</v>
      </c>
      <c r="K1831" s="17">
        <v>0.77166107646660898</v>
      </c>
      <c r="L1831" s="17">
        <v>0.80853451989170499</v>
      </c>
      <c r="M1831" s="17"/>
      <c r="N1831" s="17">
        <v>0.78545399136712102</v>
      </c>
      <c r="O1831" s="17">
        <v>0.71324214191282598</v>
      </c>
      <c r="P1831" s="17">
        <v>0.63181292914673703</v>
      </c>
      <c r="Q1831" s="17">
        <v>0.65555975847838599</v>
      </c>
      <c r="R1831" s="17"/>
      <c r="S1831" s="17">
        <v>0.66219921048079999</v>
      </c>
      <c r="T1831" s="17">
        <v>0.70684088792879296</v>
      </c>
      <c r="U1831" s="17">
        <v>0.70242438350889302</v>
      </c>
      <c r="V1831" s="17">
        <v>0.70835267176961503</v>
      </c>
      <c r="W1831" s="17">
        <v>0.67293952290212</v>
      </c>
      <c r="X1831" s="17">
        <v>0.65443327732094903</v>
      </c>
      <c r="Y1831" s="17">
        <v>0.72000574019781405</v>
      </c>
      <c r="Z1831" s="17">
        <v>0.84793922335263705</v>
      </c>
      <c r="AA1831" s="17">
        <v>0.679850305001656</v>
      </c>
      <c r="AB1831" s="17">
        <v>0.77607084245442204</v>
      </c>
      <c r="AC1831" s="17">
        <v>0.61285410872134904</v>
      </c>
      <c r="AD1831" s="17">
        <v>0.80044175043311105</v>
      </c>
      <c r="AE1831" s="17"/>
      <c r="AF1831" s="17">
        <v>0.73204975527119898</v>
      </c>
      <c r="AG1831" s="17">
        <v>0.66303312943859305</v>
      </c>
      <c r="AH1831" s="17"/>
      <c r="AI1831" s="17">
        <v>0.71687063788918004</v>
      </c>
      <c r="AJ1831" s="17">
        <v>0.69370358379402397</v>
      </c>
      <c r="AK1831" s="17"/>
      <c r="AL1831" s="17">
        <v>0.69256549082908803</v>
      </c>
      <c r="AM1831" s="17">
        <v>0.70343003107310098</v>
      </c>
      <c r="AN1831" s="17"/>
      <c r="AO1831" s="17">
        <v>0.68618056624271295</v>
      </c>
      <c r="AP1831" s="17">
        <v>0.70277292207200104</v>
      </c>
      <c r="AQ1831" s="17"/>
      <c r="AR1831" s="17">
        <v>0.65814629062485797</v>
      </c>
      <c r="AS1831" s="17">
        <v>0.76224860517050197</v>
      </c>
      <c r="AT1831" s="17">
        <v>0.70414933930483403</v>
      </c>
      <c r="AU1831" s="17">
        <v>0.70376443164983105</v>
      </c>
    </row>
    <row r="1832" spans="2:47" x14ac:dyDescent="0.3">
      <c r="B1832" t="s">
        <v>667</v>
      </c>
      <c r="C1832" s="17">
        <v>7.2224953047557494E-2</v>
      </c>
      <c r="D1832" s="17">
        <v>7.1362825566257004E-2</v>
      </c>
      <c r="E1832" s="17">
        <v>7.32683270102477E-2</v>
      </c>
      <c r="F1832" s="17"/>
      <c r="G1832" s="17">
        <v>3.6726269883275903E-2</v>
      </c>
      <c r="H1832" s="17">
        <v>5.21970734093802E-2</v>
      </c>
      <c r="I1832" s="17">
        <v>8.8832884154340402E-2</v>
      </c>
      <c r="J1832" s="17">
        <v>6.8798017863617597E-2</v>
      </c>
      <c r="K1832" s="17">
        <v>0.102379829816328</v>
      </c>
      <c r="L1832" s="17">
        <v>8.0782028610574805E-2</v>
      </c>
      <c r="M1832" s="17"/>
      <c r="N1832" s="17">
        <v>5.1472223227719098E-2</v>
      </c>
      <c r="O1832" s="17">
        <v>6.5508762744021301E-2</v>
      </c>
      <c r="P1832" s="17">
        <v>7.1006077044139901E-2</v>
      </c>
      <c r="Q1832" s="17">
        <v>0.10156407020083701</v>
      </c>
      <c r="R1832" s="17"/>
      <c r="S1832" s="17">
        <v>8.1183455469915705E-2</v>
      </c>
      <c r="T1832" s="17">
        <v>6.4108015507283803E-2</v>
      </c>
      <c r="U1832" s="17">
        <v>7.5031412449052495E-2</v>
      </c>
      <c r="V1832" s="17">
        <v>7.3248711836630301E-2</v>
      </c>
      <c r="W1832" s="17">
        <v>6.07713829640283E-2</v>
      </c>
      <c r="X1832" s="17">
        <v>8.0030299368148802E-2</v>
      </c>
      <c r="Y1832" s="17">
        <v>4.3333056230914498E-2</v>
      </c>
      <c r="Z1832" s="17">
        <v>2.7870669482794298E-2</v>
      </c>
      <c r="AA1832" s="17">
        <v>7.7611145232028403E-2</v>
      </c>
      <c r="AB1832" s="17">
        <v>9.8951649258319202E-2</v>
      </c>
      <c r="AC1832" s="17">
        <v>0.102226912075903</v>
      </c>
      <c r="AD1832" s="17">
        <v>3.3363946713376703E-2</v>
      </c>
      <c r="AE1832" s="17"/>
      <c r="AF1832" s="17">
        <v>6.8455234534295098E-2</v>
      </c>
      <c r="AG1832" s="17">
        <v>7.8087823627410097E-2</v>
      </c>
      <c r="AH1832" s="17"/>
      <c r="AI1832" s="17">
        <v>7.5304435229324507E-2</v>
      </c>
      <c r="AJ1832" s="17">
        <v>7.0693876711310805E-2</v>
      </c>
      <c r="AK1832" s="17"/>
      <c r="AL1832" s="17">
        <v>8.3993343025556694E-2</v>
      </c>
      <c r="AM1832" s="17">
        <v>6.9515697759746906E-2</v>
      </c>
      <c r="AN1832" s="17"/>
      <c r="AO1832" s="17">
        <v>8.3393270133748199E-2</v>
      </c>
      <c r="AP1832" s="17">
        <v>7.1215003112998498E-2</v>
      </c>
      <c r="AQ1832" s="17"/>
      <c r="AR1832" s="17">
        <v>6.3666510882350993E-2</v>
      </c>
      <c r="AS1832" s="17">
        <v>6.8850447769852594E-2</v>
      </c>
      <c r="AT1832" s="17">
        <v>7.0508731561756993E-2</v>
      </c>
      <c r="AU1832" s="17">
        <v>0.102873165791497</v>
      </c>
    </row>
    <row r="1833" spans="2:47" x14ac:dyDescent="0.3">
      <c r="B1833" t="s">
        <v>668</v>
      </c>
      <c r="C1833" s="17">
        <v>1.44347076217941E-2</v>
      </c>
      <c r="D1833" s="17">
        <v>1.2975817660185501E-2</v>
      </c>
      <c r="E1833" s="17">
        <v>1.5899796767434402E-2</v>
      </c>
      <c r="F1833" s="17"/>
      <c r="G1833" s="17">
        <v>1.4073602929833401E-2</v>
      </c>
      <c r="H1833" s="17">
        <v>2.63616204204099E-2</v>
      </c>
      <c r="I1833" s="17">
        <v>1.8026164008942899E-2</v>
      </c>
      <c r="J1833" s="17">
        <v>1.08102896015607E-2</v>
      </c>
      <c r="K1833" s="17">
        <v>9.2394713428906507E-3</v>
      </c>
      <c r="L1833" s="17">
        <v>8.7103028396738301E-3</v>
      </c>
      <c r="M1833" s="17"/>
      <c r="N1833" s="17">
        <v>2.1402067255559898E-3</v>
      </c>
      <c r="O1833" s="17">
        <v>1.1068678599450699E-2</v>
      </c>
      <c r="P1833" s="17">
        <v>1.85198512762078E-2</v>
      </c>
      <c r="Q1833" s="17">
        <v>2.8277020868314798E-2</v>
      </c>
      <c r="R1833" s="17"/>
      <c r="S1833" s="17">
        <v>1.98400354594764E-2</v>
      </c>
      <c r="T1833" s="17">
        <v>1.2448135475502199E-2</v>
      </c>
      <c r="U1833" s="17">
        <v>1.6767026539479198E-2</v>
      </c>
      <c r="V1833" s="17">
        <v>1.14494665453586E-2</v>
      </c>
      <c r="W1833" s="17">
        <v>1.04207837973093E-2</v>
      </c>
      <c r="X1833" s="17">
        <v>4.7079190658097002E-3</v>
      </c>
      <c r="Y1833" s="17">
        <v>1.14509446202156E-2</v>
      </c>
      <c r="Z1833" s="17">
        <v>7.7453582323219203E-3</v>
      </c>
      <c r="AA1833" s="17">
        <v>5.7836057756900103E-3</v>
      </c>
      <c r="AB1833" s="17">
        <v>1.6250404381063701E-2</v>
      </c>
      <c r="AC1833" s="17">
        <v>6.0605179659052398E-2</v>
      </c>
      <c r="AD1833" s="17">
        <v>0</v>
      </c>
      <c r="AE1833" s="17"/>
      <c r="AF1833" s="17">
        <v>1.17746373398816E-2</v>
      </c>
      <c r="AG1833" s="17">
        <v>1.67058344297185E-2</v>
      </c>
      <c r="AH1833" s="17"/>
      <c r="AI1833" s="17">
        <v>1.14540587572861E-2</v>
      </c>
      <c r="AJ1833" s="17">
        <v>1.59166453872173E-2</v>
      </c>
      <c r="AK1833" s="17"/>
      <c r="AL1833" s="17">
        <v>8.2102279890597495E-3</v>
      </c>
      <c r="AM1833" s="17">
        <v>1.5867673761629699E-2</v>
      </c>
      <c r="AN1833" s="17"/>
      <c r="AO1833" s="17">
        <v>9.7294860433103005E-3</v>
      </c>
      <c r="AP1833" s="17">
        <v>1.48602003964531E-2</v>
      </c>
      <c r="AQ1833" s="17"/>
      <c r="AR1833" s="17">
        <v>1.0732016889155699E-2</v>
      </c>
      <c r="AS1833" s="17">
        <v>1.17777054230295E-2</v>
      </c>
      <c r="AT1833" s="17">
        <v>1.12309921346079E-2</v>
      </c>
      <c r="AU1833" s="17">
        <v>3.4665446820610103E-2</v>
      </c>
    </row>
    <row r="1834" spans="2:47" x14ac:dyDescent="0.3">
      <c r="C1834" s="17"/>
      <c r="D1834" s="17"/>
      <c r="E1834" s="17"/>
      <c r="F1834" s="17"/>
      <c r="G1834" s="17"/>
      <c r="H1834" s="17"/>
      <c r="I1834" s="17"/>
      <c r="J1834" s="17"/>
      <c r="K1834" s="17"/>
      <c r="L1834" s="17"/>
      <c r="M1834" s="17"/>
      <c r="N1834" s="17"/>
      <c r="O1834" s="17"/>
      <c r="P1834" s="17"/>
      <c r="Q1834" s="17"/>
      <c r="R1834" s="17"/>
      <c r="S1834" s="17"/>
      <c r="T1834" s="17"/>
      <c r="U1834" s="17"/>
      <c r="V1834" s="17"/>
      <c r="W1834" s="17"/>
      <c r="X1834" s="17"/>
      <c r="Y1834" s="17"/>
      <c r="Z1834" s="17"/>
      <c r="AA1834" s="17"/>
      <c r="AB1834" s="17"/>
      <c r="AC1834" s="17"/>
      <c r="AD1834" s="17"/>
      <c r="AE1834" s="17"/>
      <c r="AF1834" s="17"/>
      <c r="AG1834" s="17"/>
      <c r="AH1834" s="17"/>
      <c r="AI1834" s="17"/>
      <c r="AJ1834" s="17"/>
      <c r="AK1834" s="17"/>
      <c r="AL1834" s="17"/>
      <c r="AM1834" s="17"/>
      <c r="AN1834" s="17"/>
      <c r="AO1834" s="17"/>
      <c r="AP1834" s="17"/>
      <c r="AQ1834" s="17"/>
      <c r="AR1834" s="17"/>
      <c r="AS1834" s="17"/>
      <c r="AT1834" s="17"/>
      <c r="AU1834" s="17"/>
    </row>
    <row r="1835" spans="2:47" x14ac:dyDescent="0.3">
      <c r="B1835" s="6" t="s">
        <v>669</v>
      </c>
      <c r="C1835" s="17"/>
      <c r="D1835" s="17"/>
      <c r="E1835" s="17"/>
      <c r="F1835" s="17"/>
      <c r="G1835" s="17"/>
      <c r="H1835" s="17"/>
      <c r="I1835" s="17"/>
      <c r="J1835" s="17"/>
      <c r="K1835" s="17"/>
      <c r="L1835" s="17"/>
      <c r="M1835" s="17"/>
      <c r="N1835" s="17"/>
      <c r="O1835" s="17"/>
      <c r="P1835" s="17"/>
      <c r="Q1835" s="17"/>
      <c r="R1835" s="17"/>
      <c r="S1835" s="17"/>
      <c r="T1835" s="17"/>
      <c r="U1835" s="17"/>
      <c r="V1835" s="17"/>
      <c r="W1835" s="17"/>
      <c r="X1835" s="17"/>
      <c r="Y1835" s="17"/>
      <c r="Z1835" s="17"/>
      <c r="AA1835" s="17"/>
      <c r="AB1835" s="17"/>
      <c r="AC1835" s="17"/>
      <c r="AD1835" s="17"/>
      <c r="AE1835" s="17"/>
      <c r="AF1835" s="17"/>
      <c r="AG1835" s="17"/>
      <c r="AH1835" s="17"/>
      <c r="AI1835" s="17"/>
      <c r="AJ1835" s="17"/>
      <c r="AK1835" s="17"/>
      <c r="AL1835" s="17"/>
      <c r="AM1835" s="17"/>
      <c r="AN1835" s="17"/>
      <c r="AO1835" s="17"/>
      <c r="AP1835" s="17"/>
      <c r="AQ1835" s="17"/>
      <c r="AR1835" s="17"/>
      <c r="AS1835" s="17"/>
      <c r="AT1835" s="17"/>
      <c r="AU1835" s="17"/>
    </row>
    <row r="1836" spans="2:47" x14ac:dyDescent="0.3">
      <c r="B1836" s="24" t="s">
        <v>246</v>
      </c>
      <c r="C1836" s="17"/>
      <c r="D1836" s="17"/>
      <c r="E1836" s="17"/>
      <c r="F1836" s="17"/>
      <c r="G1836" s="17"/>
      <c r="H1836" s="17"/>
      <c r="I1836" s="17"/>
      <c r="J1836" s="17"/>
      <c r="K1836" s="17"/>
      <c r="L1836" s="17"/>
      <c r="M1836" s="17"/>
      <c r="N1836" s="17"/>
      <c r="O1836" s="17"/>
      <c r="P1836" s="17"/>
      <c r="Q1836" s="17"/>
      <c r="R1836" s="17"/>
      <c r="S1836" s="17"/>
      <c r="T1836" s="17"/>
      <c r="U1836" s="17"/>
      <c r="V1836" s="17"/>
      <c r="W1836" s="17"/>
      <c r="X1836" s="17"/>
      <c r="Y1836" s="17"/>
      <c r="Z1836" s="17"/>
      <c r="AA1836" s="17"/>
      <c r="AB1836" s="17"/>
      <c r="AC1836" s="17"/>
      <c r="AD1836" s="17"/>
      <c r="AE1836" s="17"/>
      <c r="AF1836" s="17"/>
      <c r="AG1836" s="17"/>
      <c r="AH1836" s="17"/>
      <c r="AI1836" s="17"/>
      <c r="AJ1836" s="17"/>
      <c r="AK1836" s="17"/>
      <c r="AL1836" s="17"/>
      <c r="AM1836" s="17"/>
      <c r="AN1836" s="17"/>
      <c r="AO1836" s="17"/>
      <c r="AP1836" s="17"/>
      <c r="AQ1836" s="17"/>
      <c r="AR1836" s="17"/>
      <c r="AS1836" s="17"/>
      <c r="AT1836" s="17"/>
      <c r="AU1836" s="17"/>
    </row>
    <row r="1837" spans="2:47" x14ac:dyDescent="0.3">
      <c r="B1837" t="s">
        <v>670</v>
      </c>
      <c r="C1837" s="17">
        <v>0.40742565229843702</v>
      </c>
      <c r="D1837" s="17">
        <v>0.528644705300929</v>
      </c>
      <c r="E1837" s="17">
        <v>0.29155974960862102</v>
      </c>
      <c r="F1837" s="17"/>
      <c r="G1837" s="17">
        <v>0.270839285763532</v>
      </c>
      <c r="H1837" s="17">
        <v>0.40771857899019698</v>
      </c>
      <c r="I1837" s="17">
        <v>0.439616983207339</v>
      </c>
      <c r="J1837" s="17">
        <v>0.42063005021691302</v>
      </c>
      <c r="K1837" s="17">
        <v>0.44126738705607799</v>
      </c>
      <c r="L1837" s="17">
        <v>0.43997996169954601</v>
      </c>
      <c r="M1837" s="17"/>
      <c r="N1837" s="17">
        <v>0.498289660802826</v>
      </c>
      <c r="O1837" s="17">
        <v>0.39165700785888002</v>
      </c>
      <c r="P1837" s="17">
        <v>0.38284937017734899</v>
      </c>
      <c r="Q1837" s="17">
        <v>0.35124079091890098</v>
      </c>
      <c r="R1837" s="17"/>
      <c r="S1837" s="17">
        <v>0.408315238373686</v>
      </c>
      <c r="T1837" s="17">
        <v>0.417096386889585</v>
      </c>
      <c r="U1837" s="17">
        <v>0.39081113560562702</v>
      </c>
      <c r="V1837" s="17">
        <v>0.41023486776984502</v>
      </c>
      <c r="W1837" s="17">
        <v>0.36622649163729398</v>
      </c>
      <c r="X1837" s="17">
        <v>0.38661852130483099</v>
      </c>
      <c r="Y1837" s="17">
        <v>0.39511588428038102</v>
      </c>
      <c r="Z1837" s="17">
        <v>0.41110405867744199</v>
      </c>
      <c r="AA1837" s="17">
        <v>0.46957487509927498</v>
      </c>
      <c r="AB1837" s="17">
        <v>0.40451307168026901</v>
      </c>
      <c r="AC1837" s="17">
        <v>0.36428906158718599</v>
      </c>
      <c r="AD1837" s="17">
        <v>0.43626782842238199</v>
      </c>
      <c r="AE1837" s="17"/>
      <c r="AF1837" s="17">
        <v>0.44075856970862498</v>
      </c>
      <c r="AG1837" s="17">
        <v>0.36603740844842497</v>
      </c>
      <c r="AH1837" s="17"/>
      <c r="AI1837" s="17">
        <v>0.43313530188892502</v>
      </c>
      <c r="AJ1837" s="17">
        <v>0.39399004332790299</v>
      </c>
      <c r="AK1837" s="17"/>
      <c r="AL1837" s="17">
        <v>0.43856529520950499</v>
      </c>
      <c r="AM1837" s="17">
        <v>0.39991146279429901</v>
      </c>
      <c r="AN1837" s="17"/>
      <c r="AO1837" s="17">
        <v>0.53695613539608</v>
      </c>
      <c r="AP1837" s="17">
        <v>0.396557748925217</v>
      </c>
      <c r="AQ1837" s="17"/>
      <c r="AR1837" s="17">
        <v>0.48054923609344802</v>
      </c>
      <c r="AS1837" s="17">
        <v>0.42450016142663299</v>
      </c>
      <c r="AT1837" s="17">
        <v>0.327959236323699</v>
      </c>
      <c r="AU1837" s="17">
        <v>0.36113872234164202</v>
      </c>
    </row>
    <row r="1838" spans="2:47" x14ac:dyDescent="0.3">
      <c r="B1838" t="s">
        <v>671</v>
      </c>
      <c r="C1838" s="17">
        <v>0.49569640294437101</v>
      </c>
      <c r="D1838" s="17">
        <v>0.39805387490239802</v>
      </c>
      <c r="E1838" s="17">
        <v>0.58946671817612994</v>
      </c>
      <c r="F1838" s="17"/>
      <c r="G1838" s="17">
        <v>0.52593938575443699</v>
      </c>
      <c r="H1838" s="17">
        <v>0.46242620494266801</v>
      </c>
      <c r="I1838" s="17">
        <v>0.46517831523794401</v>
      </c>
      <c r="J1838" s="17">
        <v>0.49947963621247699</v>
      </c>
      <c r="K1838" s="17">
        <v>0.515298311486452</v>
      </c>
      <c r="L1838" s="17">
        <v>0.51340568372598105</v>
      </c>
      <c r="M1838" s="17"/>
      <c r="N1838" s="17">
        <v>0.43496946327976699</v>
      </c>
      <c r="O1838" s="17">
        <v>0.51832473970199899</v>
      </c>
      <c r="P1838" s="17">
        <v>0.50349225486897398</v>
      </c>
      <c r="Q1838" s="17">
        <v>0.53083296327636897</v>
      </c>
      <c r="R1838" s="17"/>
      <c r="S1838" s="17">
        <v>0.45750610932882602</v>
      </c>
      <c r="T1838" s="17">
        <v>0.51243123832603499</v>
      </c>
      <c r="U1838" s="17">
        <v>0.52123852442330598</v>
      </c>
      <c r="V1838" s="17">
        <v>0.495088864719817</v>
      </c>
      <c r="W1838" s="17">
        <v>0.52944594152326196</v>
      </c>
      <c r="X1838" s="17">
        <v>0.49819795713307102</v>
      </c>
      <c r="Y1838" s="17">
        <v>0.51691917404576604</v>
      </c>
      <c r="Z1838" s="17">
        <v>0.51176903735693702</v>
      </c>
      <c r="AA1838" s="17">
        <v>0.42341548318614902</v>
      </c>
      <c r="AB1838" s="17">
        <v>0.54284560362505596</v>
      </c>
      <c r="AC1838" s="17">
        <v>0.50843520000586295</v>
      </c>
      <c r="AD1838" s="17">
        <v>0.473848001607175</v>
      </c>
      <c r="AE1838" s="17"/>
      <c r="AF1838" s="17">
        <v>0.482763539550915</v>
      </c>
      <c r="AG1838" s="17">
        <v>0.51531160078300597</v>
      </c>
      <c r="AH1838" s="17"/>
      <c r="AI1838" s="17">
        <v>0.48545610728643601</v>
      </c>
      <c r="AJ1838" s="17">
        <v>0.50104788032326097</v>
      </c>
      <c r="AK1838" s="17"/>
      <c r="AL1838" s="17">
        <v>0.49289458601680403</v>
      </c>
      <c r="AM1838" s="17">
        <v>0.496372498794596</v>
      </c>
      <c r="AN1838" s="17"/>
      <c r="AO1838" s="17">
        <v>0.372288262182842</v>
      </c>
      <c r="AP1838" s="17">
        <v>0.50605062781245902</v>
      </c>
      <c r="AQ1838" s="17"/>
      <c r="AR1838" s="17">
        <v>0.43863257780547998</v>
      </c>
      <c r="AS1838" s="17">
        <v>0.48485779831533499</v>
      </c>
      <c r="AT1838" s="17">
        <v>0.57519235644035605</v>
      </c>
      <c r="AU1838" s="17">
        <v>0.48938232144897198</v>
      </c>
    </row>
    <row r="1839" spans="2:47" x14ac:dyDescent="0.3">
      <c r="B1839" t="s">
        <v>672</v>
      </c>
      <c r="C1839" s="17">
        <v>5.7942133902046097E-2</v>
      </c>
      <c r="D1839" s="17">
        <v>4.3202149963553697E-2</v>
      </c>
      <c r="E1839" s="17">
        <v>7.1393357682566702E-2</v>
      </c>
      <c r="F1839" s="17"/>
      <c r="G1839" s="17">
        <v>0.153459177268953</v>
      </c>
      <c r="H1839" s="17">
        <v>7.6052966557764695E-2</v>
      </c>
      <c r="I1839" s="17">
        <v>4.9814723846803098E-2</v>
      </c>
      <c r="J1839" s="17">
        <v>4.5674869541958797E-2</v>
      </c>
      <c r="K1839" s="17">
        <v>2.27184079717349E-2</v>
      </c>
      <c r="L1839" s="17">
        <v>1.7368393031201999E-2</v>
      </c>
      <c r="M1839" s="17"/>
      <c r="N1839" s="17">
        <v>4.39135710310119E-2</v>
      </c>
      <c r="O1839" s="17">
        <v>5.8798701396606999E-2</v>
      </c>
      <c r="P1839" s="17">
        <v>6.3678424369397302E-2</v>
      </c>
      <c r="Q1839" s="17">
        <v>6.3688508209670605E-2</v>
      </c>
      <c r="R1839" s="17"/>
      <c r="S1839" s="17">
        <v>8.5952290212952503E-2</v>
      </c>
      <c r="T1839" s="17">
        <v>4.2259258365836098E-2</v>
      </c>
      <c r="U1839" s="17">
        <v>4.4099446594757702E-2</v>
      </c>
      <c r="V1839" s="17">
        <v>6.2808007899559704E-2</v>
      </c>
      <c r="W1839" s="17">
        <v>4.9342595184840403E-2</v>
      </c>
      <c r="X1839" s="17">
        <v>7.1735346611673495E-2</v>
      </c>
      <c r="Y1839" s="17">
        <v>6.3728887468197895E-2</v>
      </c>
      <c r="Z1839" s="17">
        <v>6.1313070173789001E-2</v>
      </c>
      <c r="AA1839" s="17">
        <v>5.7927368113584003E-2</v>
      </c>
      <c r="AB1839" s="17">
        <v>2.8846314288028699E-2</v>
      </c>
      <c r="AC1839" s="17">
        <v>7.8741811044730298E-2</v>
      </c>
      <c r="AD1839" s="17">
        <v>2.6657922902443201E-2</v>
      </c>
      <c r="AE1839" s="17"/>
      <c r="AF1839" s="17">
        <v>4.1006608535155697E-2</v>
      </c>
      <c r="AG1839" s="17">
        <v>7.9395638545021102E-2</v>
      </c>
      <c r="AH1839" s="17"/>
      <c r="AI1839" s="17">
        <v>4.85348289285846E-2</v>
      </c>
      <c r="AJ1839" s="17">
        <v>6.2858298575747498E-2</v>
      </c>
      <c r="AK1839" s="17"/>
      <c r="AL1839" s="17">
        <v>4.1321224650826799E-2</v>
      </c>
      <c r="AM1839" s="17">
        <v>6.1952862676343298E-2</v>
      </c>
      <c r="AN1839" s="17"/>
      <c r="AO1839" s="17">
        <v>4.74101411848473E-2</v>
      </c>
      <c r="AP1839" s="17">
        <v>5.88257921455786E-2</v>
      </c>
      <c r="AQ1839" s="17"/>
      <c r="AR1839" s="17">
        <v>4.8660905678937903E-2</v>
      </c>
      <c r="AS1839" s="17">
        <v>5.5531886805425298E-2</v>
      </c>
      <c r="AT1839" s="17">
        <v>6.1549909360440601E-2</v>
      </c>
      <c r="AU1839" s="17">
        <v>7.8319955542647299E-2</v>
      </c>
    </row>
    <row r="1840" spans="2:47" x14ac:dyDescent="0.3">
      <c r="B1840" t="s">
        <v>79</v>
      </c>
      <c r="C1840" s="17">
        <v>3.8935810855145303E-2</v>
      </c>
      <c r="D1840" s="17">
        <v>3.0099269833119401E-2</v>
      </c>
      <c r="E1840" s="17">
        <v>4.7580174532682602E-2</v>
      </c>
      <c r="F1840" s="17"/>
      <c r="G1840" s="17">
        <v>4.9762151213078497E-2</v>
      </c>
      <c r="H1840" s="17">
        <v>5.3802249509370001E-2</v>
      </c>
      <c r="I1840" s="17">
        <v>4.5389977707914399E-2</v>
      </c>
      <c r="J1840" s="17">
        <v>3.42154440286516E-2</v>
      </c>
      <c r="K1840" s="17">
        <v>2.07158934857345E-2</v>
      </c>
      <c r="L1840" s="17">
        <v>2.9245961543270801E-2</v>
      </c>
      <c r="M1840" s="17"/>
      <c r="N1840" s="17">
        <v>2.2827304886394902E-2</v>
      </c>
      <c r="O1840" s="17">
        <v>3.1219551042514299E-2</v>
      </c>
      <c r="P1840" s="17">
        <v>4.9979950584278801E-2</v>
      </c>
      <c r="Q1840" s="17">
        <v>5.42377375950591E-2</v>
      </c>
      <c r="R1840" s="17"/>
      <c r="S1840" s="17">
        <v>4.8226362084535103E-2</v>
      </c>
      <c r="T1840" s="17">
        <v>2.8213116418543498E-2</v>
      </c>
      <c r="U1840" s="17">
        <v>4.38508933763102E-2</v>
      </c>
      <c r="V1840" s="17">
        <v>3.1868259610777702E-2</v>
      </c>
      <c r="W1840" s="17">
        <v>5.4984971654604399E-2</v>
      </c>
      <c r="X1840" s="17">
        <v>4.3448174950424703E-2</v>
      </c>
      <c r="Y1840" s="17">
        <v>2.42360542056545E-2</v>
      </c>
      <c r="Z1840" s="17">
        <v>1.5813833791831901E-2</v>
      </c>
      <c r="AA1840" s="17">
        <v>4.9082273600991301E-2</v>
      </c>
      <c r="AB1840" s="17">
        <v>2.37950104066465E-2</v>
      </c>
      <c r="AC1840" s="17">
        <v>4.85339273622208E-2</v>
      </c>
      <c r="AD1840" s="17">
        <v>6.32262470679993E-2</v>
      </c>
      <c r="AE1840" s="17"/>
      <c r="AF1840" s="17">
        <v>3.5471282205303899E-2</v>
      </c>
      <c r="AG1840" s="17">
        <v>3.9255352223547903E-2</v>
      </c>
      <c r="AH1840" s="17"/>
      <c r="AI1840" s="17">
        <v>3.2873761896053899E-2</v>
      </c>
      <c r="AJ1840" s="17">
        <v>4.2103777773088998E-2</v>
      </c>
      <c r="AK1840" s="17"/>
      <c r="AL1840" s="17">
        <v>2.7218894122864001E-2</v>
      </c>
      <c r="AM1840" s="17">
        <v>4.1763175734762598E-2</v>
      </c>
      <c r="AN1840" s="17"/>
      <c r="AO1840" s="17">
        <v>4.3345461236230502E-2</v>
      </c>
      <c r="AP1840" s="17">
        <v>3.8565831116745102E-2</v>
      </c>
      <c r="AQ1840" s="17"/>
      <c r="AR1840" s="17">
        <v>3.2157280422134303E-2</v>
      </c>
      <c r="AS1840" s="17">
        <v>3.5110153452606402E-2</v>
      </c>
      <c r="AT1840" s="17">
        <v>3.5298497875503897E-2</v>
      </c>
      <c r="AU1840" s="17">
        <v>7.11590006667389E-2</v>
      </c>
    </row>
    <row r="1841" spans="2:47" x14ac:dyDescent="0.3">
      <c r="C1841" s="17"/>
      <c r="D1841" s="17"/>
      <c r="E1841" s="17"/>
      <c r="F1841" s="17"/>
      <c r="G1841" s="17"/>
      <c r="H1841" s="17"/>
      <c r="I1841" s="17"/>
      <c r="J1841" s="17"/>
      <c r="K1841" s="17"/>
      <c r="L1841" s="17"/>
      <c r="M1841" s="17"/>
      <c r="N1841" s="17"/>
      <c r="O1841" s="17"/>
      <c r="P1841" s="17"/>
      <c r="Q1841" s="17"/>
      <c r="R1841" s="17"/>
      <c r="S1841" s="17"/>
      <c r="T1841" s="17"/>
      <c r="U1841" s="17"/>
      <c r="V1841" s="17"/>
      <c r="W1841" s="17"/>
      <c r="X1841" s="17"/>
      <c r="Y1841" s="17"/>
      <c r="Z1841" s="17"/>
      <c r="AA1841" s="17"/>
      <c r="AB1841" s="17"/>
      <c r="AC1841" s="17"/>
      <c r="AD1841" s="17"/>
      <c r="AE1841" s="17"/>
      <c r="AF1841" s="17"/>
      <c r="AG1841" s="17"/>
      <c r="AH1841" s="17"/>
      <c r="AI1841" s="17"/>
      <c r="AJ1841" s="17"/>
      <c r="AK1841" s="17"/>
      <c r="AL1841" s="17"/>
      <c r="AM1841" s="17"/>
      <c r="AN1841" s="17"/>
      <c r="AO1841" s="17"/>
      <c r="AP1841" s="17"/>
      <c r="AQ1841" s="17"/>
      <c r="AR1841" s="17"/>
      <c r="AS1841" s="17"/>
      <c r="AT1841" s="17"/>
      <c r="AU1841" s="17"/>
    </row>
    <row r="1842" spans="2:47" x14ac:dyDescent="0.3">
      <c r="B1842" s="6" t="s">
        <v>669</v>
      </c>
      <c r="C1842" s="17"/>
      <c r="D1842" s="17"/>
      <c r="E1842" s="17"/>
      <c r="F1842" s="17"/>
      <c r="G1842" s="17"/>
      <c r="H1842" s="17"/>
      <c r="I1842" s="17"/>
      <c r="J1842" s="17"/>
      <c r="K1842" s="17"/>
      <c r="L1842" s="17"/>
      <c r="M1842" s="17"/>
      <c r="N1842" s="17"/>
      <c r="O1842" s="17"/>
      <c r="P1842" s="17"/>
      <c r="Q1842" s="17"/>
      <c r="R1842" s="17"/>
      <c r="S1842" s="17"/>
      <c r="T1842" s="17"/>
      <c r="U1842" s="17"/>
      <c r="V1842" s="17"/>
      <c r="W1842" s="17"/>
      <c r="X1842" s="17"/>
      <c r="Y1842" s="17"/>
      <c r="Z1842" s="17"/>
      <c r="AA1842" s="17"/>
      <c r="AB1842" s="17"/>
      <c r="AC1842" s="17"/>
      <c r="AD1842" s="17"/>
      <c r="AE1842" s="17"/>
      <c r="AF1842" s="17"/>
      <c r="AG1842" s="17"/>
      <c r="AH1842" s="17"/>
      <c r="AI1842" s="17"/>
      <c r="AJ1842" s="17"/>
      <c r="AK1842" s="17"/>
      <c r="AL1842" s="17"/>
      <c r="AM1842" s="17"/>
      <c r="AN1842" s="17"/>
      <c r="AO1842" s="17"/>
      <c r="AP1842" s="17"/>
      <c r="AQ1842" s="17"/>
      <c r="AR1842" s="17"/>
      <c r="AS1842" s="17"/>
      <c r="AT1842" s="17"/>
      <c r="AU1842" s="17"/>
    </row>
    <row r="1843" spans="2:47" x14ac:dyDescent="0.3">
      <c r="B1843" s="24" t="s">
        <v>246</v>
      </c>
      <c r="C1843" s="17"/>
      <c r="D1843" s="17"/>
      <c r="E1843" s="17"/>
      <c r="F1843" s="17"/>
      <c r="G1843" s="17"/>
      <c r="H1843" s="17"/>
      <c r="I1843" s="17"/>
      <c r="J1843" s="17"/>
      <c r="K1843" s="17"/>
      <c r="L1843" s="17"/>
      <c r="M1843" s="17"/>
      <c r="N1843" s="17"/>
      <c r="O1843" s="17"/>
      <c r="P1843" s="17"/>
      <c r="Q1843" s="17"/>
      <c r="R1843" s="17"/>
      <c r="S1843" s="17"/>
      <c r="T1843" s="17"/>
      <c r="U1843" s="17"/>
      <c r="V1843" s="17"/>
      <c r="W1843" s="17"/>
      <c r="X1843" s="17"/>
      <c r="Y1843" s="17"/>
      <c r="Z1843" s="17"/>
      <c r="AA1843" s="17"/>
      <c r="AB1843" s="17"/>
      <c r="AC1843" s="17"/>
      <c r="AD1843" s="17"/>
      <c r="AE1843" s="17"/>
      <c r="AF1843" s="17"/>
      <c r="AG1843" s="17"/>
      <c r="AH1843" s="17"/>
      <c r="AI1843" s="17"/>
      <c r="AJ1843" s="17"/>
      <c r="AK1843" s="17"/>
      <c r="AL1843" s="17"/>
      <c r="AM1843" s="17"/>
      <c r="AN1843" s="17"/>
      <c r="AO1843" s="17"/>
      <c r="AP1843" s="17"/>
      <c r="AQ1843" s="17"/>
      <c r="AR1843" s="17"/>
      <c r="AS1843" s="17"/>
      <c r="AT1843" s="17"/>
      <c r="AU1843" s="17"/>
    </row>
    <row r="1844" spans="2:47" x14ac:dyDescent="0.3">
      <c r="B1844" t="s">
        <v>673</v>
      </c>
      <c r="C1844" s="17">
        <v>0.56537156528040799</v>
      </c>
      <c r="D1844" s="17">
        <v>0.57497474186154296</v>
      </c>
      <c r="E1844" s="17">
        <v>0.55819880914314901</v>
      </c>
      <c r="F1844" s="17"/>
      <c r="G1844" s="17">
        <v>0.41849003876612301</v>
      </c>
      <c r="H1844" s="17">
        <v>0.51811358892216997</v>
      </c>
      <c r="I1844" s="17">
        <v>0.57824818755618901</v>
      </c>
      <c r="J1844" s="17">
        <v>0.643853238023122</v>
      </c>
      <c r="K1844" s="17">
        <v>0.610855294199943</v>
      </c>
      <c r="L1844" s="17">
        <v>0.59684355020412005</v>
      </c>
      <c r="M1844" s="17"/>
      <c r="N1844" s="17">
        <v>0.59908213164247304</v>
      </c>
      <c r="O1844" s="17">
        <v>0.60007267612646698</v>
      </c>
      <c r="P1844" s="17">
        <v>0.52872630990446701</v>
      </c>
      <c r="Q1844" s="17">
        <v>0.52494644245236</v>
      </c>
      <c r="R1844" s="17"/>
      <c r="S1844" s="17">
        <v>0.48525905131206798</v>
      </c>
      <c r="T1844" s="17">
        <v>0.53851339363739803</v>
      </c>
      <c r="U1844" s="17">
        <v>0.57918604505258098</v>
      </c>
      <c r="V1844" s="17">
        <v>0.55189781660272996</v>
      </c>
      <c r="W1844" s="17">
        <v>0.51310716461413297</v>
      </c>
      <c r="X1844" s="17">
        <v>0.56101739368330505</v>
      </c>
      <c r="Y1844" s="17">
        <v>0.60985309683426403</v>
      </c>
      <c r="Z1844" s="17">
        <v>0.62268582745729595</v>
      </c>
      <c r="AA1844" s="17">
        <v>0.61695333754592196</v>
      </c>
      <c r="AB1844" s="17">
        <v>0.62100854581381704</v>
      </c>
      <c r="AC1844" s="17">
        <v>0.57959408403867096</v>
      </c>
      <c r="AD1844" s="17">
        <v>0.65402746949844204</v>
      </c>
      <c r="AE1844" s="17"/>
      <c r="AF1844" s="17">
        <v>0.613199588558755</v>
      </c>
      <c r="AG1844" s="17">
        <v>0.50507068373367703</v>
      </c>
      <c r="AH1844" s="17"/>
      <c r="AI1844" s="17">
        <v>0.56643027614879904</v>
      </c>
      <c r="AJ1844" s="17">
        <v>0.56486479382972499</v>
      </c>
      <c r="AK1844" s="17"/>
      <c r="AL1844" s="17">
        <v>0.54278910017339899</v>
      </c>
      <c r="AM1844" s="17">
        <v>0.57041741333102403</v>
      </c>
      <c r="AN1844" s="17"/>
      <c r="AO1844" s="17">
        <v>0.60511245237023903</v>
      </c>
      <c r="AP1844" s="17">
        <v>0.56190663130250396</v>
      </c>
      <c r="AQ1844" s="17"/>
      <c r="AR1844" s="17">
        <v>0.604914175772721</v>
      </c>
      <c r="AS1844" s="17">
        <v>0.55670436697637704</v>
      </c>
      <c r="AT1844" s="17">
        <v>0.559876135858974</v>
      </c>
      <c r="AU1844" s="17">
        <v>0.49457815114631098</v>
      </c>
    </row>
    <row r="1845" spans="2:47" x14ac:dyDescent="0.3">
      <c r="B1845" t="s">
        <v>674</v>
      </c>
      <c r="C1845" s="17">
        <v>0.15524927958704099</v>
      </c>
      <c r="D1845" s="17">
        <v>0.18345042966285599</v>
      </c>
      <c r="E1845" s="17">
        <v>0.127351319088503</v>
      </c>
      <c r="F1845" s="17"/>
      <c r="G1845" s="17">
        <v>0.23744567918534201</v>
      </c>
      <c r="H1845" s="17">
        <v>0.19731315844434599</v>
      </c>
      <c r="I1845" s="17">
        <v>0.169126339218718</v>
      </c>
      <c r="J1845" s="17">
        <v>0.11211247835229</v>
      </c>
      <c r="K1845" s="17">
        <v>0.114258025996017</v>
      </c>
      <c r="L1845" s="17">
        <v>0.118101549514034</v>
      </c>
      <c r="M1845" s="17"/>
      <c r="N1845" s="17">
        <v>0.16761596148701899</v>
      </c>
      <c r="O1845" s="17">
        <v>0.12580758798957301</v>
      </c>
      <c r="P1845" s="17">
        <v>0.19331061779647901</v>
      </c>
      <c r="Q1845" s="17">
        <v>0.13940925477138</v>
      </c>
      <c r="R1845" s="17"/>
      <c r="S1845" s="17">
        <v>0.19761337183970401</v>
      </c>
      <c r="T1845" s="17">
        <v>0.162462042204299</v>
      </c>
      <c r="U1845" s="17">
        <v>0.12654183868674801</v>
      </c>
      <c r="V1845" s="17">
        <v>0.1921534230908</v>
      </c>
      <c r="W1845" s="17">
        <v>0.198287044908002</v>
      </c>
      <c r="X1845" s="17">
        <v>0.16081990072701199</v>
      </c>
      <c r="Y1845" s="17">
        <v>0.118780799359015</v>
      </c>
      <c r="Z1845" s="17">
        <v>0.14249672422800999</v>
      </c>
      <c r="AA1845" s="17">
        <v>0.117667568716673</v>
      </c>
      <c r="AB1845" s="17">
        <v>0.135717612428714</v>
      </c>
      <c r="AC1845" s="17">
        <v>0.102813393526739</v>
      </c>
      <c r="AD1845" s="17">
        <v>0.15499315830312901</v>
      </c>
      <c r="AE1845" s="17"/>
      <c r="AF1845" s="17">
        <v>0.15153444395917601</v>
      </c>
      <c r="AG1845" s="17">
        <v>0.16040640855836999</v>
      </c>
      <c r="AH1845" s="17"/>
      <c r="AI1845" s="17">
        <v>0.17352573429243301</v>
      </c>
      <c r="AJ1845" s="17">
        <v>0.146500918026849</v>
      </c>
      <c r="AK1845" s="17"/>
      <c r="AL1845" s="17">
        <v>0.16366474135437001</v>
      </c>
      <c r="AM1845" s="17">
        <v>0.15336892059379101</v>
      </c>
      <c r="AN1845" s="17"/>
      <c r="AO1845" s="17">
        <v>0.136522332450177</v>
      </c>
      <c r="AP1845" s="17">
        <v>0.15688204725249999</v>
      </c>
      <c r="AQ1845" s="17"/>
      <c r="AR1845" s="17">
        <v>0.17152644399329001</v>
      </c>
      <c r="AS1845" s="17">
        <v>0.148350613697179</v>
      </c>
      <c r="AT1845" s="17">
        <v>0.13612314617134</v>
      </c>
      <c r="AU1845" s="17">
        <v>0.16653264102242499</v>
      </c>
    </row>
    <row r="1846" spans="2:47" x14ac:dyDescent="0.3">
      <c r="B1846" t="s">
        <v>675</v>
      </c>
      <c r="C1846" s="17">
        <v>0.110430351056945</v>
      </c>
      <c r="D1846" s="17">
        <v>0.119107525515235</v>
      </c>
      <c r="E1846" s="17">
        <v>0.101519927035656</v>
      </c>
      <c r="F1846" s="17"/>
      <c r="G1846" s="17">
        <v>0.14962566843653299</v>
      </c>
      <c r="H1846" s="17">
        <v>0.105316991218775</v>
      </c>
      <c r="I1846" s="17">
        <v>0.1089497083613</v>
      </c>
      <c r="J1846" s="17">
        <v>8.1318386914052798E-2</v>
      </c>
      <c r="K1846" s="17">
        <v>0.10870591539438</v>
      </c>
      <c r="L1846" s="17">
        <v>0.113854713627493</v>
      </c>
      <c r="M1846" s="17"/>
      <c r="N1846" s="17">
        <v>0.10749275483291799</v>
      </c>
      <c r="O1846" s="17">
        <v>0.106629739647498</v>
      </c>
      <c r="P1846" s="17">
        <v>0.12390340098284799</v>
      </c>
      <c r="Q1846" s="17">
        <v>0.106039728364234</v>
      </c>
      <c r="R1846" s="17"/>
      <c r="S1846" s="17">
        <v>0.103812300242815</v>
      </c>
      <c r="T1846" s="17">
        <v>0.114472520542762</v>
      </c>
      <c r="U1846" s="17">
        <v>0.15987575428913101</v>
      </c>
      <c r="V1846" s="17">
        <v>0.13004036642716099</v>
      </c>
      <c r="W1846" s="17">
        <v>9.0232988911217907E-2</v>
      </c>
      <c r="X1846" s="17">
        <v>0.123840293932727</v>
      </c>
      <c r="Y1846" s="17">
        <v>9.8548720928479105E-2</v>
      </c>
      <c r="Z1846" s="17">
        <v>8.4115827559154796E-2</v>
      </c>
      <c r="AA1846" s="17">
        <v>8.4052863764297395E-2</v>
      </c>
      <c r="AB1846" s="17">
        <v>0.11752877148737401</v>
      </c>
      <c r="AC1846" s="17">
        <v>0.126967358538421</v>
      </c>
      <c r="AD1846" s="17">
        <v>5.33948605267653E-2</v>
      </c>
      <c r="AE1846" s="17"/>
      <c r="AF1846" s="17">
        <v>0.102873460963277</v>
      </c>
      <c r="AG1846" s="17">
        <v>0.12043290795485199</v>
      </c>
      <c r="AH1846" s="17"/>
      <c r="AI1846" s="17">
        <v>0.119898860402958</v>
      </c>
      <c r="AJ1846" s="17">
        <v>0.105898074719426</v>
      </c>
      <c r="AK1846" s="17"/>
      <c r="AL1846" s="17">
        <v>0.117047107202276</v>
      </c>
      <c r="AM1846" s="17">
        <v>0.108951896603938</v>
      </c>
      <c r="AN1846" s="17"/>
      <c r="AO1846" s="17">
        <v>0.10913709192507701</v>
      </c>
      <c r="AP1846" s="17">
        <v>0.110543107913582</v>
      </c>
      <c r="AQ1846" s="17"/>
      <c r="AR1846" s="17">
        <v>0.113058077641866</v>
      </c>
      <c r="AS1846" s="17">
        <v>0.109351367760047</v>
      </c>
      <c r="AT1846" s="17">
        <v>0.103169699225286</v>
      </c>
      <c r="AU1846" s="17">
        <v>0.12078799496842001</v>
      </c>
    </row>
    <row r="1847" spans="2:47" x14ac:dyDescent="0.3">
      <c r="B1847" t="s">
        <v>676</v>
      </c>
      <c r="C1847" s="17">
        <v>4.6061942384458002E-2</v>
      </c>
      <c r="D1847" s="17">
        <v>4.3083796428871501E-2</v>
      </c>
      <c r="E1847" s="17">
        <v>4.8539450966729403E-2</v>
      </c>
      <c r="F1847" s="17"/>
      <c r="G1847" s="17">
        <v>3.5875541910004999E-2</v>
      </c>
      <c r="H1847" s="17">
        <v>4.6316123698071601E-2</v>
      </c>
      <c r="I1847" s="17">
        <v>3.9225963312389499E-2</v>
      </c>
      <c r="J1847" s="17">
        <v>5.0880208089201198E-2</v>
      </c>
      <c r="K1847" s="17">
        <v>4.6909934546636702E-2</v>
      </c>
      <c r="L1847" s="17">
        <v>5.40355410942642E-2</v>
      </c>
      <c r="M1847" s="17"/>
      <c r="N1847" s="17">
        <v>3.5500732520329703E-2</v>
      </c>
      <c r="O1847" s="17">
        <v>3.8957906601396197E-2</v>
      </c>
      <c r="P1847" s="17">
        <v>3.9297999515154697E-2</v>
      </c>
      <c r="Q1847" s="17">
        <v>6.9059131589938899E-2</v>
      </c>
      <c r="R1847" s="17"/>
      <c r="S1847" s="17">
        <v>6.3012465272149001E-2</v>
      </c>
      <c r="T1847" s="17">
        <v>5.2112072186559201E-2</v>
      </c>
      <c r="U1847" s="17">
        <v>2.71367857630831E-2</v>
      </c>
      <c r="V1847" s="17">
        <v>3.1670466563363003E-2</v>
      </c>
      <c r="W1847" s="17">
        <v>5.7582242082649497E-2</v>
      </c>
      <c r="X1847" s="17">
        <v>3.5289208930002099E-2</v>
      </c>
      <c r="Y1847" s="17">
        <v>4.42662641997454E-2</v>
      </c>
      <c r="Z1847" s="17">
        <v>2.7418231922498499E-2</v>
      </c>
      <c r="AA1847" s="17">
        <v>5.8362416598172401E-2</v>
      </c>
      <c r="AB1847" s="17">
        <v>3.6393180274241398E-2</v>
      </c>
      <c r="AC1847" s="17">
        <v>5.5072223125867403E-2</v>
      </c>
      <c r="AD1847" s="17">
        <v>3.1684461986541998E-2</v>
      </c>
      <c r="AE1847" s="17"/>
      <c r="AF1847" s="17">
        <v>3.88500049773313E-2</v>
      </c>
      <c r="AG1847" s="17">
        <v>5.54668539555166E-2</v>
      </c>
      <c r="AH1847" s="17"/>
      <c r="AI1847" s="17">
        <v>3.2309280505905903E-2</v>
      </c>
      <c r="AJ1847" s="17">
        <v>5.2644907213689598E-2</v>
      </c>
      <c r="AK1847" s="17"/>
      <c r="AL1847" s="17">
        <v>4.0830680884659701E-2</v>
      </c>
      <c r="AM1847" s="17">
        <v>4.7230820561217801E-2</v>
      </c>
      <c r="AN1847" s="17"/>
      <c r="AO1847" s="17">
        <v>5.4877223076621802E-2</v>
      </c>
      <c r="AP1847" s="17">
        <v>4.5293354468290102E-2</v>
      </c>
      <c r="AQ1847" s="17"/>
      <c r="AR1847" s="17">
        <v>2.9643849417255501E-2</v>
      </c>
      <c r="AS1847" s="17">
        <v>5.50179562910494E-2</v>
      </c>
      <c r="AT1847" s="17">
        <v>4.0937716356780798E-2</v>
      </c>
      <c r="AU1847" s="17">
        <v>8.1560366916991894E-2</v>
      </c>
    </row>
    <row r="1848" spans="2:47" x14ac:dyDescent="0.3">
      <c r="B1848" t="s">
        <v>155</v>
      </c>
      <c r="C1848" s="17">
        <v>0.122886861691149</v>
      </c>
      <c r="D1848" s="17">
        <v>7.9383506531495104E-2</v>
      </c>
      <c r="E1848" s="17">
        <v>0.16439049376596299</v>
      </c>
      <c r="F1848" s="17"/>
      <c r="G1848" s="17">
        <v>0.15856307170199699</v>
      </c>
      <c r="H1848" s="17">
        <v>0.13294013771663801</v>
      </c>
      <c r="I1848" s="17">
        <v>0.104449801551404</v>
      </c>
      <c r="J1848" s="17">
        <v>0.111835688621334</v>
      </c>
      <c r="K1848" s="17">
        <v>0.119270829863023</v>
      </c>
      <c r="L1848" s="17">
        <v>0.117164645560088</v>
      </c>
      <c r="M1848" s="17"/>
      <c r="N1848" s="17">
        <v>9.03084195172595E-2</v>
      </c>
      <c r="O1848" s="17">
        <v>0.12853208963506599</v>
      </c>
      <c r="P1848" s="17">
        <v>0.114761671801052</v>
      </c>
      <c r="Q1848" s="17">
        <v>0.16054544282208599</v>
      </c>
      <c r="R1848" s="17"/>
      <c r="S1848" s="17">
        <v>0.15030281133326501</v>
      </c>
      <c r="T1848" s="17">
        <v>0.13243997142898201</v>
      </c>
      <c r="U1848" s="17">
        <v>0.107259576208457</v>
      </c>
      <c r="V1848" s="17">
        <v>9.4237927315946005E-2</v>
      </c>
      <c r="W1848" s="17">
        <v>0.14079055948399699</v>
      </c>
      <c r="X1848" s="17">
        <v>0.119033202726954</v>
      </c>
      <c r="Y1848" s="17">
        <v>0.128551118678496</v>
      </c>
      <c r="Z1848" s="17">
        <v>0.123283388833041</v>
      </c>
      <c r="AA1848" s="17">
        <v>0.122963813374935</v>
      </c>
      <c r="AB1848" s="17">
        <v>8.9351889995853806E-2</v>
      </c>
      <c r="AC1848" s="17">
        <v>0.135552940770302</v>
      </c>
      <c r="AD1848" s="17">
        <v>0.105900049685122</v>
      </c>
      <c r="AE1848" s="17"/>
      <c r="AF1848" s="17">
        <v>9.3542501541461695E-2</v>
      </c>
      <c r="AG1848" s="17">
        <v>0.15862314579758399</v>
      </c>
      <c r="AH1848" s="17"/>
      <c r="AI1848" s="17">
        <v>0.107835848649905</v>
      </c>
      <c r="AJ1848" s="17">
        <v>0.13009130621031001</v>
      </c>
      <c r="AK1848" s="17"/>
      <c r="AL1848" s="17">
        <v>0.135668370385296</v>
      </c>
      <c r="AM1848" s="17">
        <v>0.120030948910028</v>
      </c>
      <c r="AN1848" s="17"/>
      <c r="AO1848" s="17">
        <v>9.4350900177885194E-2</v>
      </c>
      <c r="AP1848" s="17">
        <v>0.12537485906312301</v>
      </c>
      <c r="AQ1848" s="17"/>
      <c r="AR1848" s="17">
        <v>8.0857453174866797E-2</v>
      </c>
      <c r="AS1848" s="17">
        <v>0.13057569527534801</v>
      </c>
      <c r="AT1848" s="17">
        <v>0.15989330238761901</v>
      </c>
      <c r="AU1848" s="17">
        <v>0.136540845945852</v>
      </c>
    </row>
    <row r="1849" spans="2:47" x14ac:dyDescent="0.3">
      <c r="C1849" s="17"/>
      <c r="D1849" s="17"/>
      <c r="E1849" s="17"/>
      <c r="F1849" s="17"/>
      <c r="G1849" s="17"/>
      <c r="H1849" s="17"/>
      <c r="I1849" s="17"/>
      <c r="J1849" s="17"/>
      <c r="K1849" s="17"/>
      <c r="L1849" s="17"/>
      <c r="M1849" s="17"/>
      <c r="N1849" s="17"/>
      <c r="O1849" s="17"/>
      <c r="P1849" s="17"/>
      <c r="Q1849" s="17"/>
      <c r="R1849" s="17"/>
      <c r="S1849" s="17"/>
      <c r="T1849" s="17"/>
      <c r="U1849" s="17"/>
      <c r="V1849" s="17"/>
      <c r="W1849" s="17"/>
      <c r="X1849" s="17"/>
      <c r="Y1849" s="17"/>
      <c r="Z1849" s="17"/>
      <c r="AA1849" s="17"/>
      <c r="AB1849" s="17"/>
      <c r="AC1849" s="17"/>
      <c r="AD1849" s="17"/>
      <c r="AE1849" s="17"/>
      <c r="AF1849" s="17"/>
      <c r="AG1849" s="17"/>
      <c r="AH1849" s="17"/>
      <c r="AI1849" s="17"/>
      <c r="AJ1849" s="17"/>
      <c r="AK1849" s="17"/>
      <c r="AL1849" s="17"/>
      <c r="AM1849" s="17"/>
      <c r="AN1849" s="17"/>
      <c r="AO1849" s="17"/>
      <c r="AP1849" s="17"/>
      <c r="AQ1849" s="17"/>
      <c r="AR1849" s="17"/>
      <c r="AS1849" s="17"/>
      <c r="AT1849" s="17"/>
      <c r="AU1849" s="17"/>
    </row>
    <row r="1850" spans="2:47" x14ac:dyDescent="0.3">
      <c r="B1850" s="6" t="s">
        <v>685</v>
      </c>
      <c r="C1850" s="17"/>
      <c r="D1850" s="17"/>
      <c r="E1850" s="17"/>
      <c r="F1850" s="17"/>
      <c r="G1850" s="17"/>
      <c r="H1850" s="17"/>
      <c r="I1850" s="17"/>
      <c r="J1850" s="17"/>
      <c r="K1850" s="17"/>
      <c r="L1850" s="17"/>
      <c r="M1850" s="17"/>
      <c r="N1850" s="17"/>
      <c r="O1850" s="17"/>
      <c r="P1850" s="17"/>
      <c r="Q1850" s="17"/>
      <c r="R1850" s="17"/>
      <c r="S1850" s="17"/>
      <c r="T1850" s="17"/>
      <c r="U1850" s="17"/>
      <c r="V1850" s="17"/>
      <c r="W1850" s="17"/>
      <c r="X1850" s="17"/>
      <c r="Y1850" s="17"/>
      <c r="Z1850" s="17"/>
      <c r="AA1850" s="17"/>
      <c r="AB1850" s="17"/>
      <c r="AC1850" s="17"/>
      <c r="AD1850" s="17"/>
      <c r="AE1850" s="17"/>
      <c r="AF1850" s="17"/>
      <c r="AG1850" s="17"/>
      <c r="AH1850" s="17"/>
      <c r="AI1850" s="17"/>
      <c r="AJ1850" s="17"/>
      <c r="AK1850" s="17"/>
      <c r="AL1850" s="17"/>
      <c r="AM1850" s="17"/>
      <c r="AN1850" s="17"/>
      <c r="AO1850" s="17"/>
      <c r="AP1850" s="17"/>
      <c r="AQ1850" s="17"/>
      <c r="AR1850" s="17"/>
      <c r="AS1850" s="17"/>
      <c r="AT1850" s="17"/>
      <c r="AU1850" s="17"/>
    </row>
    <row r="1851" spans="2:47" x14ac:dyDescent="0.3">
      <c r="B1851" s="24" t="s">
        <v>71</v>
      </c>
      <c r="C1851" s="17"/>
      <c r="D1851" s="17"/>
      <c r="E1851" s="17"/>
      <c r="F1851" s="17"/>
      <c r="G1851" s="17"/>
      <c r="H1851" s="17"/>
      <c r="I1851" s="17"/>
      <c r="J1851" s="17"/>
      <c r="K1851" s="17"/>
      <c r="L1851" s="17"/>
      <c r="M1851" s="17"/>
      <c r="N1851" s="17"/>
      <c r="O1851" s="17"/>
      <c r="P1851" s="17"/>
      <c r="Q1851" s="17"/>
      <c r="R1851" s="17"/>
      <c r="S1851" s="17"/>
      <c r="T1851" s="17"/>
      <c r="U1851" s="17"/>
      <c r="V1851" s="17"/>
      <c r="W1851" s="17"/>
      <c r="X1851" s="17"/>
      <c r="Y1851" s="17"/>
      <c r="Z1851" s="17"/>
      <c r="AA1851" s="17"/>
      <c r="AB1851" s="17"/>
      <c r="AC1851" s="17"/>
      <c r="AD1851" s="17"/>
      <c r="AE1851" s="17"/>
      <c r="AF1851" s="17"/>
      <c r="AG1851" s="17"/>
      <c r="AH1851" s="17"/>
      <c r="AI1851" s="17"/>
      <c r="AJ1851" s="17"/>
      <c r="AK1851" s="17"/>
      <c r="AL1851" s="17"/>
      <c r="AM1851" s="17"/>
      <c r="AN1851" s="17"/>
      <c r="AO1851" s="17"/>
      <c r="AP1851" s="17"/>
      <c r="AQ1851" s="17"/>
      <c r="AR1851" s="17"/>
      <c r="AS1851" s="17"/>
      <c r="AT1851" s="17"/>
      <c r="AU1851" s="17"/>
    </row>
    <row r="1852" spans="2:47" x14ac:dyDescent="0.3">
      <c r="B1852" t="s">
        <v>677</v>
      </c>
      <c r="C1852" s="17">
        <v>0.77110104243291899</v>
      </c>
      <c r="D1852" s="17">
        <v>0.75911355852334494</v>
      </c>
      <c r="E1852" s="17">
        <v>0.78300234918677403</v>
      </c>
      <c r="F1852" s="17"/>
      <c r="G1852" s="17">
        <v>0.82695369432347898</v>
      </c>
      <c r="H1852" s="17">
        <v>0.83288871420800104</v>
      </c>
      <c r="I1852" s="17">
        <v>0.85663720045342895</v>
      </c>
      <c r="J1852" s="17">
        <v>0.79758920612928597</v>
      </c>
      <c r="K1852" s="17">
        <v>0.73323682885711405</v>
      </c>
      <c r="L1852" s="17">
        <v>0.61834727746560303</v>
      </c>
      <c r="M1852" s="17"/>
      <c r="N1852" s="17">
        <v>0.77003687518140795</v>
      </c>
      <c r="O1852" s="17">
        <v>0.77919225856494601</v>
      </c>
      <c r="P1852" s="17">
        <v>0.77087565689632598</v>
      </c>
      <c r="Q1852" s="17">
        <v>0.76734774850739695</v>
      </c>
      <c r="R1852" s="17"/>
      <c r="S1852" s="17">
        <v>0.81370811629387796</v>
      </c>
      <c r="T1852" s="17">
        <v>0.75876641019495294</v>
      </c>
      <c r="U1852" s="17">
        <v>0.708733826132109</v>
      </c>
      <c r="V1852" s="17">
        <v>0.78169501723060297</v>
      </c>
      <c r="W1852" s="17">
        <v>0.75800838314473196</v>
      </c>
      <c r="X1852" s="17">
        <v>0.77291115199870197</v>
      </c>
      <c r="Y1852" s="17">
        <v>0.76825286756587896</v>
      </c>
      <c r="Z1852" s="17">
        <v>0.79707644890394802</v>
      </c>
      <c r="AA1852" s="17">
        <v>0.78448298020964302</v>
      </c>
      <c r="AB1852" s="17">
        <v>0.75363002212899899</v>
      </c>
      <c r="AC1852" s="17">
        <v>0.76918955596027305</v>
      </c>
      <c r="AD1852" s="17">
        <v>0.76520033331745296</v>
      </c>
      <c r="AE1852" s="17"/>
      <c r="AF1852" s="17">
        <v>0.77127117599666795</v>
      </c>
      <c r="AG1852" s="17">
        <v>0.77211307843856303</v>
      </c>
      <c r="AH1852" s="17"/>
      <c r="AI1852" s="17">
        <v>0.78065001089026698</v>
      </c>
      <c r="AJ1852" s="17">
        <v>0.76633452863440199</v>
      </c>
      <c r="AK1852" s="17"/>
      <c r="AL1852" s="17">
        <v>0.78478171545658204</v>
      </c>
      <c r="AM1852" s="17">
        <v>0.76793299181781005</v>
      </c>
      <c r="AN1852" s="17"/>
      <c r="AO1852" s="17">
        <v>0.79341341981242097</v>
      </c>
      <c r="AP1852" s="17">
        <v>0.76915625097364904</v>
      </c>
      <c r="AQ1852" s="17"/>
      <c r="AR1852" s="17">
        <v>0.81270137700959599</v>
      </c>
      <c r="AS1852" s="17">
        <v>0.71507825201223696</v>
      </c>
      <c r="AT1852" s="17">
        <v>0.81936287685338105</v>
      </c>
      <c r="AU1852" s="17">
        <v>0.66249821943646403</v>
      </c>
    </row>
    <row r="1853" spans="2:47" x14ac:dyDescent="0.3">
      <c r="B1853" t="s">
        <v>678</v>
      </c>
      <c r="C1853" s="17">
        <v>0.484426084494681</v>
      </c>
      <c r="D1853" s="17">
        <v>0.49516957589782801</v>
      </c>
      <c r="E1853" s="17">
        <v>0.47316206052601101</v>
      </c>
      <c r="F1853" s="17"/>
      <c r="G1853" s="17">
        <v>0.544390239391214</v>
      </c>
      <c r="H1853" s="17">
        <v>0.48781610334563602</v>
      </c>
      <c r="I1853" s="17">
        <v>0.45921116331455503</v>
      </c>
      <c r="J1853" s="17">
        <v>0.485055079609156</v>
      </c>
      <c r="K1853" s="17">
        <v>0.494050265127286</v>
      </c>
      <c r="L1853" s="17">
        <v>0.45555672442978801</v>
      </c>
      <c r="M1853" s="17"/>
      <c r="N1853" s="17">
        <v>0.55588795948675496</v>
      </c>
      <c r="O1853" s="17">
        <v>0.48781714333161602</v>
      </c>
      <c r="P1853" s="17">
        <v>0.44643284142957401</v>
      </c>
      <c r="Q1853" s="17">
        <v>0.43955904608846902</v>
      </c>
      <c r="R1853" s="17"/>
      <c r="S1853" s="17">
        <v>0.58133244698337005</v>
      </c>
      <c r="T1853" s="17">
        <v>0.45400040899798799</v>
      </c>
      <c r="U1853" s="17">
        <v>0.47856096804916798</v>
      </c>
      <c r="V1853" s="17">
        <v>0.44472761671865502</v>
      </c>
      <c r="W1853" s="17">
        <v>0.490162484532844</v>
      </c>
      <c r="X1853" s="17">
        <v>0.485452574968114</v>
      </c>
      <c r="Y1853" s="17">
        <v>0.46677509767799402</v>
      </c>
      <c r="Z1853" s="17">
        <v>0.55290964438252899</v>
      </c>
      <c r="AA1853" s="17">
        <v>0.47157007532256101</v>
      </c>
      <c r="AB1853" s="17">
        <v>0.46319631405686201</v>
      </c>
      <c r="AC1853" s="17">
        <v>0.42816472679205198</v>
      </c>
      <c r="AD1853" s="17">
        <v>0.44307967790877101</v>
      </c>
      <c r="AE1853" s="17"/>
      <c r="AF1853" s="17">
        <v>0.44168538754143899</v>
      </c>
      <c r="AG1853" s="17">
        <v>0.54245688685488502</v>
      </c>
      <c r="AH1853" s="17"/>
      <c r="AI1853" s="17">
        <v>0.47692656881263101</v>
      </c>
      <c r="AJ1853" s="17">
        <v>0.48816958256364601</v>
      </c>
      <c r="AK1853" s="17"/>
      <c r="AL1853" s="17">
        <v>0.483976800249587</v>
      </c>
      <c r="AM1853" s="17">
        <v>0.484530125810965</v>
      </c>
      <c r="AN1853" s="17"/>
      <c r="AO1853" s="17">
        <v>0.49706105633144898</v>
      </c>
      <c r="AP1853" s="17">
        <v>0.483324795066921</v>
      </c>
      <c r="AQ1853" s="17"/>
      <c r="AR1853" s="17">
        <v>0.51975082995056099</v>
      </c>
      <c r="AS1853" s="17">
        <v>0.47483377930570603</v>
      </c>
      <c r="AT1853" s="17">
        <v>0.45735391256286101</v>
      </c>
      <c r="AU1853" s="17">
        <v>0.468592985935809</v>
      </c>
    </row>
    <row r="1854" spans="2:47" x14ac:dyDescent="0.3">
      <c r="B1854" t="s">
        <v>679</v>
      </c>
      <c r="C1854" s="17">
        <v>0.38770403926944602</v>
      </c>
      <c r="D1854" s="17">
        <v>0.39022986417678002</v>
      </c>
      <c r="E1854" s="17">
        <v>0.384866140003778</v>
      </c>
      <c r="F1854" s="17"/>
      <c r="G1854" s="17">
        <v>0.31793929187371101</v>
      </c>
      <c r="H1854" s="17">
        <v>0.45847157315015802</v>
      </c>
      <c r="I1854" s="17">
        <v>0.48028060696059699</v>
      </c>
      <c r="J1854" s="17">
        <v>0.37840360696172998</v>
      </c>
      <c r="K1854" s="17">
        <v>0.40613967094764503</v>
      </c>
      <c r="L1854" s="17">
        <v>0.29635849809827802</v>
      </c>
      <c r="M1854" s="17"/>
      <c r="N1854" s="17">
        <v>0.38942684435909303</v>
      </c>
      <c r="O1854" s="17">
        <v>0.37065252608625099</v>
      </c>
      <c r="P1854" s="17">
        <v>0.39928809167506701</v>
      </c>
      <c r="Q1854" s="17">
        <v>0.39474615535994301</v>
      </c>
      <c r="R1854" s="17"/>
      <c r="S1854" s="17">
        <v>0.36108906599226598</v>
      </c>
      <c r="T1854" s="17">
        <v>0.36982715690435503</v>
      </c>
      <c r="U1854" s="17">
        <v>0.38171330121809699</v>
      </c>
      <c r="V1854" s="17">
        <v>0.43132617625236103</v>
      </c>
      <c r="W1854" s="17">
        <v>0.39416920718453502</v>
      </c>
      <c r="X1854" s="17">
        <v>0.35093082714865598</v>
      </c>
      <c r="Y1854" s="17">
        <v>0.410291651636637</v>
      </c>
      <c r="Z1854" s="17">
        <v>0.415730787353979</v>
      </c>
      <c r="AA1854" s="17">
        <v>0.39387744875425001</v>
      </c>
      <c r="AB1854" s="17">
        <v>0.42336554494731998</v>
      </c>
      <c r="AC1854" s="17">
        <v>0.37465354188028899</v>
      </c>
      <c r="AD1854" s="17">
        <v>0.36444096581638302</v>
      </c>
      <c r="AE1854" s="17"/>
      <c r="AF1854" s="17">
        <v>0.44114163390918898</v>
      </c>
      <c r="AG1854" s="17">
        <v>0.31934256947029499</v>
      </c>
      <c r="AH1854" s="17"/>
      <c r="AI1854" s="17">
        <v>0.41051963275270698</v>
      </c>
      <c r="AJ1854" s="17">
        <v>0.37631528647954399</v>
      </c>
      <c r="AK1854" s="17"/>
      <c r="AL1854" s="17">
        <v>0.41745802262597198</v>
      </c>
      <c r="AM1854" s="17">
        <v>0.38081387201586597</v>
      </c>
      <c r="AN1854" s="17"/>
      <c r="AO1854" s="17">
        <v>0.42211538428066298</v>
      </c>
      <c r="AP1854" s="17">
        <v>0.38470467758146798</v>
      </c>
      <c r="AQ1854" s="17"/>
      <c r="AR1854" s="17">
        <v>0.45196430827013501</v>
      </c>
      <c r="AS1854" s="17">
        <v>0.327977610847898</v>
      </c>
      <c r="AT1854" s="17">
        <v>0.40485353046196099</v>
      </c>
      <c r="AU1854" s="17">
        <v>0.29336951171407399</v>
      </c>
    </row>
    <row r="1855" spans="2:47" x14ac:dyDescent="0.3">
      <c r="B1855" t="s">
        <v>185</v>
      </c>
      <c r="C1855" s="17">
        <v>0.31844394520252101</v>
      </c>
      <c r="D1855" s="17">
        <v>0.29358544185162599</v>
      </c>
      <c r="E1855" s="17">
        <v>0.34294914685332101</v>
      </c>
      <c r="F1855" s="17"/>
      <c r="G1855" s="17">
        <v>0.304731004355002</v>
      </c>
      <c r="H1855" s="17">
        <v>0.231160679420048</v>
      </c>
      <c r="I1855" s="17">
        <v>0.25489571219739698</v>
      </c>
      <c r="J1855" s="17">
        <v>0.35779882326795298</v>
      </c>
      <c r="K1855" s="17">
        <v>0.339252226882784</v>
      </c>
      <c r="L1855" s="17">
        <v>0.40420924816338299</v>
      </c>
      <c r="M1855" s="17"/>
      <c r="N1855" s="17">
        <v>0.36176310075188201</v>
      </c>
      <c r="O1855" s="17">
        <v>0.31902663555963001</v>
      </c>
      <c r="P1855" s="17">
        <v>0.27723111298384601</v>
      </c>
      <c r="Q1855" s="17">
        <v>0.30771398455441801</v>
      </c>
      <c r="R1855" s="17"/>
      <c r="S1855" s="17">
        <v>0.309904863480292</v>
      </c>
      <c r="T1855" s="17">
        <v>0.34314505904190301</v>
      </c>
      <c r="U1855" s="17">
        <v>0.30226271790263898</v>
      </c>
      <c r="V1855" s="17">
        <v>0.31484211088373998</v>
      </c>
      <c r="W1855" s="17">
        <v>0.28936261992094803</v>
      </c>
      <c r="X1855" s="17">
        <v>0.30730913077198502</v>
      </c>
      <c r="Y1855" s="17">
        <v>0.284926116486036</v>
      </c>
      <c r="Z1855" s="17">
        <v>0.29786677294812403</v>
      </c>
      <c r="AA1855" s="17">
        <v>0.32820384801452002</v>
      </c>
      <c r="AB1855" s="17">
        <v>0.378703085715903</v>
      </c>
      <c r="AC1855" s="17">
        <v>0.30897795985868298</v>
      </c>
      <c r="AD1855" s="17">
        <v>0.32259824586740699</v>
      </c>
      <c r="AE1855" s="17"/>
      <c r="AF1855" s="17">
        <v>0.34174375844848398</v>
      </c>
      <c r="AG1855" s="17">
        <v>0.28836268921050401</v>
      </c>
      <c r="AH1855" s="17"/>
      <c r="AI1855" s="17">
        <v>0.349283930939216</v>
      </c>
      <c r="AJ1855" s="17">
        <v>0.303049694167281</v>
      </c>
      <c r="AK1855" s="17"/>
      <c r="AL1855" s="17">
        <v>0.33048565206226899</v>
      </c>
      <c r="AM1855" s="17">
        <v>0.315655432038147</v>
      </c>
      <c r="AN1855" s="17"/>
      <c r="AO1855" s="17">
        <v>0.33274076929787799</v>
      </c>
      <c r="AP1855" s="17">
        <v>0.31719780540654902</v>
      </c>
      <c r="AQ1855" s="17"/>
      <c r="AR1855" s="17">
        <v>0.31087291201499101</v>
      </c>
      <c r="AS1855" s="17">
        <v>0.34919696646397003</v>
      </c>
      <c r="AT1855" s="17">
        <v>0.29802760352697699</v>
      </c>
      <c r="AU1855" s="17">
        <v>0.32703748075622202</v>
      </c>
    </row>
    <row r="1856" spans="2:47" x14ac:dyDescent="0.3">
      <c r="B1856" t="s">
        <v>680</v>
      </c>
      <c r="C1856" s="17">
        <v>0.170896644737737</v>
      </c>
      <c r="D1856" s="17">
        <v>0.22716116592923699</v>
      </c>
      <c r="E1856" s="17">
        <v>0.116327660250354</v>
      </c>
      <c r="F1856" s="17"/>
      <c r="G1856" s="17">
        <v>0.15503365555353599</v>
      </c>
      <c r="H1856" s="17">
        <v>0.13365777781111099</v>
      </c>
      <c r="I1856" s="17">
        <v>0.12736965671307801</v>
      </c>
      <c r="J1856" s="17">
        <v>0.14283391714365901</v>
      </c>
      <c r="K1856" s="17">
        <v>0.19691865037747699</v>
      </c>
      <c r="L1856" s="17">
        <v>0.25232218724837902</v>
      </c>
      <c r="M1856" s="17"/>
      <c r="N1856" s="17">
        <v>0.190552991599404</v>
      </c>
      <c r="O1856" s="17">
        <v>0.166423022248192</v>
      </c>
      <c r="P1856" s="17">
        <v>0.17236671831337699</v>
      </c>
      <c r="Q1856" s="17">
        <v>0.15283719027895701</v>
      </c>
      <c r="R1856" s="17"/>
      <c r="S1856" s="17">
        <v>0.15971045761799299</v>
      </c>
      <c r="T1856" s="17">
        <v>0.191007930437324</v>
      </c>
      <c r="U1856" s="17">
        <v>0.205857894561778</v>
      </c>
      <c r="V1856" s="17">
        <v>0.176687265858433</v>
      </c>
      <c r="W1856" s="17">
        <v>0.16936669387956199</v>
      </c>
      <c r="X1856" s="17">
        <v>0.16876701330312399</v>
      </c>
      <c r="Y1856" s="17">
        <v>0.140880632614343</v>
      </c>
      <c r="Z1856" s="17">
        <v>0.120685116853081</v>
      </c>
      <c r="AA1856" s="17">
        <v>0.17426359059892299</v>
      </c>
      <c r="AB1856" s="17">
        <v>0.183011205683039</v>
      </c>
      <c r="AC1856" s="17">
        <v>0.16682653436657399</v>
      </c>
      <c r="AD1856" s="17">
        <v>0.140291103919544</v>
      </c>
      <c r="AE1856" s="17"/>
      <c r="AF1856" s="17">
        <v>0.166825249389568</v>
      </c>
      <c r="AG1856" s="17">
        <v>0.176660751306012</v>
      </c>
      <c r="AH1856" s="17"/>
      <c r="AI1856" s="17">
        <v>0.17301454002505701</v>
      </c>
      <c r="AJ1856" s="17">
        <v>0.169839464880467</v>
      </c>
      <c r="AK1856" s="17"/>
      <c r="AL1856" s="17">
        <v>0.132491682318508</v>
      </c>
      <c r="AM1856" s="17">
        <v>0.17979013006590899</v>
      </c>
      <c r="AN1856" s="17"/>
      <c r="AO1856" s="17">
        <v>0.130345982105664</v>
      </c>
      <c r="AP1856" s="17">
        <v>0.17443112163426999</v>
      </c>
      <c r="AQ1856" s="17"/>
      <c r="AR1856" s="17">
        <v>0.13631860010336899</v>
      </c>
      <c r="AS1856" s="17">
        <v>0.21394869903837599</v>
      </c>
      <c r="AT1856" s="17">
        <v>0.14677307987349</v>
      </c>
      <c r="AU1856" s="17">
        <v>0.23389676037602899</v>
      </c>
    </row>
    <row r="1857" spans="2:47" x14ac:dyDescent="0.3">
      <c r="B1857" t="s">
        <v>681</v>
      </c>
      <c r="C1857" s="17">
        <v>0.105619321808695</v>
      </c>
      <c r="D1857" s="17">
        <v>0.131750727126206</v>
      </c>
      <c r="E1857" s="17">
        <v>8.0557976149453606E-2</v>
      </c>
      <c r="F1857" s="17"/>
      <c r="G1857" s="17">
        <v>0.18281248554937399</v>
      </c>
      <c r="H1857" s="17">
        <v>0.204154791158764</v>
      </c>
      <c r="I1857" s="17">
        <v>0.15587665959900501</v>
      </c>
      <c r="J1857" s="17">
        <v>6.6631034137671602E-2</v>
      </c>
      <c r="K1857" s="17">
        <v>4.69963106605552E-2</v>
      </c>
      <c r="L1857" s="17">
        <v>4.5388392872253601E-3</v>
      </c>
      <c r="M1857" s="17"/>
      <c r="N1857" s="17">
        <v>7.5988189150892102E-2</v>
      </c>
      <c r="O1857" s="17">
        <v>9.8606203829661204E-2</v>
      </c>
      <c r="P1857" s="17">
        <v>0.122482284761885</v>
      </c>
      <c r="Q1857" s="17">
        <v>0.13161593965066001</v>
      </c>
      <c r="R1857" s="17"/>
      <c r="S1857" s="17">
        <v>0.110767788132499</v>
      </c>
      <c r="T1857" s="17">
        <v>7.55330177506853E-2</v>
      </c>
      <c r="U1857" s="17">
        <v>0.109951773175452</v>
      </c>
      <c r="V1857" s="17">
        <v>0.122269020022385</v>
      </c>
      <c r="W1857" s="17">
        <v>0.114758470204444</v>
      </c>
      <c r="X1857" s="17">
        <v>0.12196870918693301</v>
      </c>
      <c r="Y1857" s="17">
        <v>0.12672456029599899</v>
      </c>
      <c r="Z1857" s="17">
        <v>0.12909946519528201</v>
      </c>
      <c r="AA1857" s="17">
        <v>9.6376357013486902E-2</v>
      </c>
      <c r="AB1857" s="17">
        <v>9.3587393073671699E-2</v>
      </c>
      <c r="AC1857" s="17">
        <v>9.1876463149649298E-2</v>
      </c>
      <c r="AD1857" s="17">
        <v>8.5540527242405698E-2</v>
      </c>
      <c r="AE1857" s="17"/>
      <c r="AF1857" s="17">
        <v>9.1191476630464896E-2</v>
      </c>
      <c r="AG1857" s="17">
        <v>0.12565017499522299</v>
      </c>
      <c r="AH1857" s="17"/>
      <c r="AI1857" s="17">
        <v>0.113485030909415</v>
      </c>
      <c r="AJ1857" s="17">
        <v>0.101693032688445</v>
      </c>
      <c r="AK1857" s="17"/>
      <c r="AL1857" s="17">
        <v>0.10898266770484</v>
      </c>
      <c r="AM1857" s="17">
        <v>0.104840467580056</v>
      </c>
      <c r="AN1857" s="17"/>
      <c r="AO1857" s="17">
        <v>0.110725422043607</v>
      </c>
      <c r="AP1857" s="17">
        <v>0.105174263894958</v>
      </c>
      <c r="AQ1857" s="17"/>
      <c r="AR1857" s="17">
        <v>0.13835687767274599</v>
      </c>
      <c r="AS1857" s="17">
        <v>7.6910175809774106E-2</v>
      </c>
      <c r="AT1857" s="17">
        <v>0.111536967398885</v>
      </c>
      <c r="AU1857" s="17">
        <v>6.04744819250915E-2</v>
      </c>
    </row>
    <row r="1858" spans="2:47" x14ac:dyDescent="0.3">
      <c r="B1858" t="s">
        <v>682</v>
      </c>
      <c r="C1858" s="17">
        <v>3.9288484856917799E-2</v>
      </c>
      <c r="D1858" s="17">
        <v>3.3697903341871803E-2</v>
      </c>
      <c r="E1858" s="17">
        <v>4.4885677975614199E-2</v>
      </c>
      <c r="F1858" s="17"/>
      <c r="G1858" s="17">
        <v>7.1871003681414594E-2</v>
      </c>
      <c r="H1858" s="17">
        <v>5.4811451317840598E-2</v>
      </c>
      <c r="I1858" s="17">
        <v>4.1803901043357197E-2</v>
      </c>
      <c r="J1858" s="17">
        <v>3.81598535450045E-2</v>
      </c>
      <c r="K1858" s="17">
        <v>1.6040006013465401E-2</v>
      </c>
      <c r="L1858" s="17">
        <v>1.9561567245609798E-2</v>
      </c>
      <c r="M1858" s="17"/>
      <c r="N1858" s="17">
        <v>3.8079346000637601E-2</v>
      </c>
      <c r="O1858" s="17">
        <v>3.19139638094652E-2</v>
      </c>
      <c r="P1858" s="17">
        <v>4.7140838765982497E-2</v>
      </c>
      <c r="Q1858" s="17">
        <v>4.1924796063462E-2</v>
      </c>
      <c r="R1858" s="17"/>
      <c r="S1858" s="17">
        <v>3.9559224330332002E-2</v>
      </c>
      <c r="T1858" s="17">
        <v>4.8436744053655403E-2</v>
      </c>
      <c r="U1858" s="17">
        <v>2.8971180747177801E-2</v>
      </c>
      <c r="V1858" s="17">
        <v>2.7971471035674898E-2</v>
      </c>
      <c r="W1858" s="17">
        <v>3.8510371660401603E-2</v>
      </c>
      <c r="X1858" s="17">
        <v>4.6113523758025E-2</v>
      </c>
      <c r="Y1858" s="17">
        <v>4.2472804299216897E-2</v>
      </c>
      <c r="Z1858" s="17">
        <v>3.7095505467755398E-2</v>
      </c>
      <c r="AA1858" s="17">
        <v>4.7041243358159901E-2</v>
      </c>
      <c r="AB1858" s="17">
        <v>3.0738769141162799E-2</v>
      </c>
      <c r="AC1858" s="17">
        <v>3.0017286860020899E-2</v>
      </c>
      <c r="AD1858" s="17">
        <v>4.82698729030481E-2</v>
      </c>
      <c r="AE1858" s="17"/>
      <c r="AF1858" s="17">
        <v>3.5879189981530897E-2</v>
      </c>
      <c r="AG1858" s="17">
        <v>4.4137940125452899E-2</v>
      </c>
      <c r="AH1858" s="17"/>
      <c r="AI1858" s="17">
        <v>5.0048303840552699E-2</v>
      </c>
      <c r="AJ1858" s="17">
        <v>3.3917556480296401E-2</v>
      </c>
      <c r="AK1858" s="17"/>
      <c r="AL1858" s="17">
        <v>4.2288587935977701E-2</v>
      </c>
      <c r="AM1858" s="17">
        <v>3.8593747223135799E-2</v>
      </c>
      <c r="AN1858" s="17"/>
      <c r="AO1858" s="17">
        <v>4.88011410734134E-2</v>
      </c>
      <c r="AP1858" s="17">
        <v>3.8459342706346197E-2</v>
      </c>
      <c r="AQ1858" s="17"/>
      <c r="AR1858" s="17">
        <v>5.2834905037145899E-2</v>
      </c>
      <c r="AS1858" s="17">
        <v>2.4900479917638101E-2</v>
      </c>
      <c r="AT1858" s="17">
        <v>4.70021282755331E-2</v>
      </c>
      <c r="AU1858" s="17">
        <v>1.3958034695791001E-2</v>
      </c>
    </row>
    <row r="1859" spans="2:47" x14ac:dyDescent="0.3">
      <c r="B1859" t="s">
        <v>683</v>
      </c>
      <c r="C1859" s="17">
        <v>3.49073614135854E-2</v>
      </c>
      <c r="D1859" s="17">
        <v>3.2588077895493298E-2</v>
      </c>
      <c r="E1859" s="17">
        <v>3.73002133918129E-2</v>
      </c>
      <c r="F1859" s="17"/>
      <c r="G1859" s="17">
        <v>5.0995884096799102E-2</v>
      </c>
      <c r="H1859" s="17">
        <v>3.0454615678729102E-2</v>
      </c>
      <c r="I1859" s="17">
        <v>2.7656364601886699E-2</v>
      </c>
      <c r="J1859" s="17">
        <v>2.29127613962334E-2</v>
      </c>
      <c r="K1859" s="17">
        <v>3.3414571894259303E-2</v>
      </c>
      <c r="L1859" s="17">
        <v>4.4489827561244699E-2</v>
      </c>
      <c r="M1859" s="17"/>
      <c r="N1859" s="17">
        <v>3.6917731269529797E-2</v>
      </c>
      <c r="O1859" s="17">
        <v>3.7406720584371E-2</v>
      </c>
      <c r="P1859" s="17">
        <v>3.5009766280562397E-2</v>
      </c>
      <c r="Q1859" s="17">
        <v>3.05530234711625E-2</v>
      </c>
      <c r="R1859" s="17"/>
      <c r="S1859" s="17">
        <v>3.2976076560335799E-2</v>
      </c>
      <c r="T1859" s="17">
        <v>3.6359451081190597E-2</v>
      </c>
      <c r="U1859" s="17">
        <v>3.3298848336322601E-2</v>
      </c>
      <c r="V1859" s="17">
        <v>3.5842879667208699E-2</v>
      </c>
      <c r="W1859" s="17">
        <v>4.1735880060912202E-2</v>
      </c>
      <c r="X1859" s="17">
        <v>3.8225697271857199E-2</v>
      </c>
      <c r="Y1859" s="17">
        <v>2.5185691524432698E-2</v>
      </c>
      <c r="Z1859" s="17">
        <v>3.8080734825404701E-2</v>
      </c>
      <c r="AA1859" s="17">
        <v>3.83485841744345E-2</v>
      </c>
      <c r="AB1859" s="17">
        <v>2.37885020048797E-2</v>
      </c>
      <c r="AC1859" s="17">
        <v>5.7058854081560702E-2</v>
      </c>
      <c r="AD1859" s="17">
        <v>1.8784083492499701E-2</v>
      </c>
      <c r="AE1859" s="17"/>
      <c r="AF1859" s="17">
        <v>3.7741491459945202E-2</v>
      </c>
      <c r="AG1859" s="17">
        <v>3.0183886258981E-2</v>
      </c>
      <c r="AH1859" s="17"/>
      <c r="AI1859" s="17">
        <v>2.8669582941055101E-2</v>
      </c>
      <c r="AJ1859" s="17">
        <v>3.8021044037442497E-2</v>
      </c>
      <c r="AK1859" s="17"/>
      <c r="AL1859" s="17">
        <v>3.7846642906090501E-2</v>
      </c>
      <c r="AM1859" s="17">
        <v>3.42267083109054E-2</v>
      </c>
      <c r="AN1859" s="17"/>
      <c r="AO1859" s="17">
        <v>2.7609895371894299E-2</v>
      </c>
      <c r="AP1859" s="17">
        <v>3.55434231559449E-2</v>
      </c>
      <c r="AQ1859" s="17"/>
      <c r="AR1859" s="17">
        <v>3.3607329099921597E-2</v>
      </c>
      <c r="AS1859" s="17">
        <v>3.86446738308747E-2</v>
      </c>
      <c r="AT1859" s="17">
        <v>3.3869973595270102E-2</v>
      </c>
      <c r="AU1859" s="17">
        <v>3.3898023655811897E-2</v>
      </c>
    </row>
    <row r="1860" spans="2:47" x14ac:dyDescent="0.3">
      <c r="B1860" t="s">
        <v>187</v>
      </c>
      <c r="C1860" s="17">
        <v>1.28067063829369E-2</v>
      </c>
      <c r="D1860" s="17">
        <v>1.8271850694462299E-2</v>
      </c>
      <c r="E1860" s="17">
        <v>7.53002448061201E-3</v>
      </c>
      <c r="F1860" s="17"/>
      <c r="G1860" s="17">
        <v>3.06999576369376E-2</v>
      </c>
      <c r="H1860" s="17">
        <v>2.5122550303360601E-2</v>
      </c>
      <c r="I1860" s="17">
        <v>1.5188575484465399E-2</v>
      </c>
      <c r="J1860" s="17">
        <v>5.7314637122265304E-3</v>
      </c>
      <c r="K1860" s="17">
        <v>2.7011450419352099E-3</v>
      </c>
      <c r="L1860" s="17">
        <v>1.5320165635889899E-3</v>
      </c>
      <c r="M1860" s="17"/>
      <c r="N1860" s="17">
        <v>1.7584810268628601E-2</v>
      </c>
      <c r="O1860" s="17">
        <v>8.3218988844451398E-3</v>
      </c>
      <c r="P1860" s="17">
        <v>1.91358248670584E-2</v>
      </c>
      <c r="Q1860" s="17">
        <v>6.9280510590911202E-3</v>
      </c>
      <c r="R1860" s="17"/>
      <c r="S1860" s="17">
        <v>3.1220910061282001E-2</v>
      </c>
      <c r="T1860" s="17">
        <v>4.4050745785797502E-3</v>
      </c>
      <c r="U1860" s="17">
        <v>1.31085343760492E-2</v>
      </c>
      <c r="V1860" s="17">
        <v>1.36305946460461E-2</v>
      </c>
      <c r="W1860" s="17">
        <v>1.2579911879825101E-2</v>
      </c>
      <c r="X1860" s="17">
        <v>8.5826572190387806E-3</v>
      </c>
      <c r="Y1860" s="17">
        <v>1.9042806367782401E-2</v>
      </c>
      <c r="Z1860" s="17">
        <v>0</v>
      </c>
      <c r="AA1860" s="17">
        <v>1.17589904912999E-2</v>
      </c>
      <c r="AB1860" s="17">
        <v>2.8951206536215299E-3</v>
      </c>
      <c r="AC1860" s="17">
        <v>6.8017517763151502E-3</v>
      </c>
      <c r="AD1860" s="17">
        <v>1.7196940779079899E-2</v>
      </c>
      <c r="AE1860" s="17"/>
      <c r="AF1860" s="17">
        <v>1.32798579022343E-2</v>
      </c>
      <c r="AG1860" s="17">
        <v>1.22817040256562E-2</v>
      </c>
      <c r="AH1860" s="17"/>
      <c r="AI1860" s="17">
        <v>1.2300018586429101E-2</v>
      </c>
      <c r="AJ1860" s="17">
        <v>1.30596273538649E-2</v>
      </c>
      <c r="AK1860" s="17"/>
      <c r="AL1860" s="17">
        <v>1.46649024331871E-2</v>
      </c>
      <c r="AM1860" s="17">
        <v>1.237640159239E-2</v>
      </c>
      <c r="AN1860" s="17"/>
      <c r="AO1860" s="17">
        <v>1.46532243404956E-2</v>
      </c>
      <c r="AP1860" s="17">
        <v>1.2645760182889799E-2</v>
      </c>
      <c r="AQ1860" s="17"/>
      <c r="AR1860" s="17">
        <v>1.8049783285699599E-2</v>
      </c>
      <c r="AS1860" s="17">
        <v>1.11904892043121E-2</v>
      </c>
      <c r="AT1860" s="17">
        <v>9.2458406070647509E-3</v>
      </c>
      <c r="AU1860" s="17">
        <v>9.8352739018453799E-3</v>
      </c>
    </row>
    <row r="1861" spans="2:47" x14ac:dyDescent="0.3">
      <c r="B1861" t="s">
        <v>684</v>
      </c>
      <c r="C1861" s="17">
        <v>7.2355033920407799E-3</v>
      </c>
      <c r="D1861" s="17">
        <v>1.03897898127473E-2</v>
      </c>
      <c r="E1861" s="17">
        <v>3.55873277750851E-3</v>
      </c>
      <c r="F1861" s="17"/>
      <c r="G1861" s="17">
        <v>2.1319523249218299E-2</v>
      </c>
      <c r="H1861" s="17">
        <v>1.8244252035712599E-2</v>
      </c>
      <c r="I1861" s="17">
        <v>5.3412927178650401E-3</v>
      </c>
      <c r="J1861" s="17">
        <v>1.51453390854612E-3</v>
      </c>
      <c r="K1861" s="17">
        <v>0</v>
      </c>
      <c r="L1861" s="17">
        <v>0</v>
      </c>
      <c r="M1861" s="17"/>
      <c r="N1861" s="17">
        <v>9.41432930311383E-3</v>
      </c>
      <c r="O1861" s="17">
        <v>2.9363713949757098E-3</v>
      </c>
      <c r="P1861" s="17">
        <v>1.28232039048892E-2</v>
      </c>
      <c r="Q1861" s="17">
        <v>4.5426427260407904E-3</v>
      </c>
      <c r="R1861" s="17"/>
      <c r="S1861" s="17">
        <v>1.03294376351086E-2</v>
      </c>
      <c r="T1861" s="17">
        <v>1.97919922454801E-3</v>
      </c>
      <c r="U1861" s="17">
        <v>4.0881590338403004E-3</v>
      </c>
      <c r="V1861" s="17">
        <v>1.4669243813585199E-2</v>
      </c>
      <c r="W1861" s="17">
        <v>3.62000003890767E-3</v>
      </c>
      <c r="X1861" s="17">
        <v>3.5410183913867901E-3</v>
      </c>
      <c r="Y1861" s="17">
        <v>7.8072455465590801E-3</v>
      </c>
      <c r="Z1861" s="17">
        <v>9.4316785366018608E-3</v>
      </c>
      <c r="AA1861" s="17">
        <v>6.00518058111142E-3</v>
      </c>
      <c r="AB1861" s="17">
        <v>9.4159882817742898E-3</v>
      </c>
      <c r="AC1861" s="17">
        <v>9.7083417891534202E-3</v>
      </c>
      <c r="AD1861" s="17">
        <v>1.06060962371342E-2</v>
      </c>
      <c r="AE1861" s="17"/>
      <c r="AF1861" s="17">
        <v>6.93109490364756E-3</v>
      </c>
      <c r="AG1861" s="17">
        <v>7.6987177729747596E-3</v>
      </c>
      <c r="AH1861" s="17"/>
      <c r="AI1861" s="17">
        <v>1.04087491047231E-2</v>
      </c>
      <c r="AJ1861" s="17">
        <v>5.6515292127204998E-3</v>
      </c>
      <c r="AK1861" s="17"/>
      <c r="AL1861" s="17">
        <v>7.0774364139782903E-3</v>
      </c>
      <c r="AM1861" s="17">
        <v>7.2721071604528297E-3</v>
      </c>
      <c r="AN1861" s="17"/>
      <c r="AO1861" s="17">
        <v>5.0750532974207698E-3</v>
      </c>
      <c r="AP1861" s="17">
        <v>7.4238125453295898E-3</v>
      </c>
      <c r="AQ1861" s="17"/>
      <c r="AR1861" s="17">
        <v>1.3486370101353701E-2</v>
      </c>
      <c r="AS1861" s="17">
        <v>7.6706663443538202E-3</v>
      </c>
      <c r="AT1861" s="17">
        <v>2.0397332742110399E-3</v>
      </c>
      <c r="AU1861" s="17">
        <v>1.6045723342617199E-3</v>
      </c>
    </row>
    <row r="1862" spans="2:47" x14ac:dyDescent="0.3">
      <c r="B1862" t="s">
        <v>490</v>
      </c>
      <c r="C1862" s="17">
        <v>3.1594524995567498E-3</v>
      </c>
      <c r="D1862" s="17">
        <v>2.6500391879891701E-3</v>
      </c>
      <c r="E1862" s="17">
        <v>3.6678677424331401E-3</v>
      </c>
      <c r="F1862" s="17"/>
      <c r="G1862" s="17">
        <v>0</v>
      </c>
      <c r="H1862" s="17">
        <v>4.1147328611542801E-3</v>
      </c>
      <c r="I1862" s="17">
        <v>2.9426695242663202E-3</v>
      </c>
      <c r="J1862" s="17">
        <v>1.18754054556349E-3</v>
      </c>
      <c r="K1862" s="17">
        <v>2.6687356053245099E-3</v>
      </c>
      <c r="L1862" s="17">
        <v>6.5762461086340497E-3</v>
      </c>
      <c r="M1862" s="17"/>
      <c r="N1862" s="17">
        <v>0</v>
      </c>
      <c r="O1862" s="17">
        <v>6.7640455250211904E-3</v>
      </c>
      <c r="P1862" s="17">
        <v>3.1067965513433202E-3</v>
      </c>
      <c r="Q1862" s="17">
        <v>2.9168289618101998E-3</v>
      </c>
      <c r="R1862" s="17"/>
      <c r="S1862" s="17">
        <v>0</v>
      </c>
      <c r="T1862" s="17">
        <v>6.1746071087755401E-3</v>
      </c>
      <c r="U1862" s="17">
        <v>2.5146249205647299E-3</v>
      </c>
      <c r="V1862" s="17">
        <v>9.5193177744360095E-3</v>
      </c>
      <c r="W1862" s="17">
        <v>5.3621951685380101E-3</v>
      </c>
      <c r="X1862" s="17">
        <v>0</v>
      </c>
      <c r="Y1862" s="17">
        <v>0</v>
      </c>
      <c r="Z1862" s="17">
        <v>0</v>
      </c>
      <c r="AA1862" s="17">
        <v>3.7460468288285798E-3</v>
      </c>
      <c r="AB1862" s="17">
        <v>2.8152637717438101E-3</v>
      </c>
      <c r="AC1862" s="17">
        <v>5.1618739312823403E-3</v>
      </c>
      <c r="AD1862" s="17">
        <v>0</v>
      </c>
      <c r="AE1862" s="17"/>
      <c r="AF1862" s="17">
        <v>3.3350799493350302E-3</v>
      </c>
      <c r="AG1862" s="17">
        <v>2.9516551549840201E-3</v>
      </c>
      <c r="AH1862" s="17"/>
      <c r="AI1862" s="17">
        <v>2.2112119605493898E-3</v>
      </c>
      <c r="AJ1862" s="17">
        <v>3.63278128199848E-3</v>
      </c>
      <c r="AK1862" s="17"/>
      <c r="AL1862" s="17">
        <v>1.44744251679233E-3</v>
      </c>
      <c r="AM1862" s="17">
        <v>3.5559047990589101E-3</v>
      </c>
      <c r="AN1862" s="17"/>
      <c r="AO1862" s="17">
        <v>3.3946382664343101E-3</v>
      </c>
      <c r="AP1862" s="17">
        <v>3.1389532375110398E-3</v>
      </c>
      <c r="AQ1862" s="17"/>
      <c r="AR1862" s="17">
        <v>4.1088507918264896E-3</v>
      </c>
      <c r="AS1862" s="17">
        <v>3.8182391428700298E-3</v>
      </c>
      <c r="AT1862" s="17">
        <v>2.3278558934207699E-3</v>
      </c>
      <c r="AU1862" s="17">
        <v>1.37167540562411E-3</v>
      </c>
    </row>
    <row r="1863" spans="2:47" x14ac:dyDescent="0.3">
      <c r="B1863" t="s">
        <v>128</v>
      </c>
      <c r="C1863" s="17">
        <v>5.5339015418427798E-3</v>
      </c>
      <c r="D1863" s="17">
        <v>3.4462959346948799E-3</v>
      </c>
      <c r="E1863" s="17">
        <v>7.5891994526020301E-3</v>
      </c>
      <c r="F1863" s="17"/>
      <c r="G1863" s="17">
        <v>1.0574932366945299E-2</v>
      </c>
      <c r="H1863" s="17">
        <v>4.9281936348086102E-3</v>
      </c>
      <c r="I1863" s="17">
        <v>4.8339793348259703E-3</v>
      </c>
      <c r="J1863" s="17">
        <v>6.9594476571796602E-3</v>
      </c>
      <c r="K1863" s="17">
        <v>3.7296870374573998E-3</v>
      </c>
      <c r="L1863" s="17">
        <v>3.3121380751822099E-3</v>
      </c>
      <c r="M1863" s="17"/>
      <c r="N1863" s="17">
        <v>8.0627352865720995E-4</v>
      </c>
      <c r="O1863" s="17">
        <v>6.4013145179829404E-3</v>
      </c>
      <c r="P1863" s="17">
        <v>7.5177427573632598E-3</v>
      </c>
      <c r="Q1863" s="17">
        <v>5.8678568178909402E-3</v>
      </c>
      <c r="R1863" s="17"/>
      <c r="S1863" s="17">
        <v>6.5818727622402803E-3</v>
      </c>
      <c r="T1863" s="17">
        <v>4.5032570891709303E-3</v>
      </c>
      <c r="U1863" s="17">
        <v>2.90737318530127E-3</v>
      </c>
      <c r="V1863" s="17">
        <v>0</v>
      </c>
      <c r="W1863" s="17">
        <v>6.94106584426847E-3</v>
      </c>
      <c r="X1863" s="17">
        <v>1.49417582481786E-2</v>
      </c>
      <c r="Y1863" s="17">
        <v>2.2597624346829799E-3</v>
      </c>
      <c r="Z1863" s="17">
        <v>5.1850195415411998E-3</v>
      </c>
      <c r="AA1863" s="17">
        <v>1.9742176454128099E-3</v>
      </c>
      <c r="AB1863" s="17">
        <v>7.2548322165798401E-3</v>
      </c>
      <c r="AC1863" s="17">
        <v>9.9559075296117294E-3</v>
      </c>
      <c r="AD1863" s="17">
        <v>6.9384703801023103E-3</v>
      </c>
      <c r="AE1863" s="17"/>
      <c r="AF1863" s="17">
        <v>4.7083027278069399E-3</v>
      </c>
      <c r="AG1863" s="17">
        <v>4.9818861122165499E-3</v>
      </c>
      <c r="AH1863" s="17"/>
      <c r="AI1863" s="17">
        <v>2.6830922585023898E-3</v>
      </c>
      <c r="AJ1863" s="17">
        <v>6.9569266410118699E-3</v>
      </c>
      <c r="AK1863" s="17"/>
      <c r="AL1863" s="17">
        <v>4.8705147888973401E-3</v>
      </c>
      <c r="AM1863" s="17">
        <v>5.6875228444708296E-3</v>
      </c>
      <c r="AN1863" s="17"/>
      <c r="AO1863" s="17">
        <v>0</v>
      </c>
      <c r="AP1863" s="17">
        <v>6.0162474735183597E-3</v>
      </c>
      <c r="AQ1863" s="17"/>
      <c r="AR1863" s="17">
        <v>3.9576474332154504E-3</v>
      </c>
      <c r="AS1863" s="17">
        <v>1.9111868460811E-3</v>
      </c>
      <c r="AT1863" s="17">
        <v>8.6418225652705304E-3</v>
      </c>
      <c r="AU1863" s="17">
        <v>9.2592826846234592E-3</v>
      </c>
    </row>
    <row r="1864" spans="2:47" x14ac:dyDescent="0.3">
      <c r="C1864" s="17"/>
      <c r="D1864" s="17"/>
      <c r="E1864" s="17"/>
      <c r="F1864" s="17"/>
      <c r="G1864" s="17"/>
      <c r="H1864" s="17"/>
      <c r="I1864" s="17"/>
      <c r="J1864" s="17"/>
      <c r="K1864" s="17"/>
      <c r="L1864" s="17"/>
      <c r="M1864" s="17"/>
      <c r="N1864" s="17"/>
      <c r="O1864" s="17"/>
      <c r="P1864" s="17"/>
      <c r="Q1864" s="17"/>
      <c r="R1864" s="17"/>
      <c r="S1864" s="17"/>
      <c r="T1864" s="17"/>
      <c r="U1864" s="17"/>
      <c r="V1864" s="17"/>
      <c r="W1864" s="17"/>
      <c r="X1864" s="17"/>
      <c r="Y1864" s="17"/>
      <c r="Z1864" s="17"/>
      <c r="AA1864" s="17"/>
      <c r="AB1864" s="17"/>
      <c r="AC1864" s="17"/>
      <c r="AD1864" s="17"/>
      <c r="AE1864" s="17"/>
      <c r="AF1864" s="17"/>
      <c r="AG1864" s="17"/>
      <c r="AH1864" s="17"/>
      <c r="AI1864" s="17"/>
      <c r="AJ1864" s="17"/>
      <c r="AK1864" s="17"/>
      <c r="AL1864" s="17"/>
      <c r="AM1864" s="17"/>
      <c r="AN1864" s="17"/>
      <c r="AO1864" s="17"/>
      <c r="AP1864" s="17"/>
      <c r="AQ1864" s="17"/>
      <c r="AR1864" s="17"/>
      <c r="AS1864" s="17"/>
      <c r="AT1864" s="17"/>
      <c r="AU1864" s="17"/>
    </row>
    <row r="1865" spans="2:47" x14ac:dyDescent="0.3">
      <c r="B1865" s="6" t="s">
        <v>697</v>
      </c>
      <c r="C1865" s="17"/>
      <c r="D1865" s="17"/>
      <c r="E1865" s="17"/>
      <c r="F1865" s="17"/>
      <c r="G1865" s="17"/>
      <c r="H1865" s="17"/>
      <c r="I1865" s="17"/>
      <c r="J1865" s="17"/>
      <c r="K1865" s="17"/>
      <c r="L1865" s="17"/>
      <c r="M1865" s="17"/>
      <c r="N1865" s="17"/>
      <c r="O1865" s="17"/>
      <c r="P1865" s="17"/>
      <c r="Q1865" s="17"/>
      <c r="R1865" s="17"/>
      <c r="S1865" s="17"/>
      <c r="T1865" s="17"/>
      <c r="U1865" s="17"/>
      <c r="V1865" s="17"/>
      <c r="W1865" s="17"/>
      <c r="X1865" s="17"/>
      <c r="Y1865" s="17"/>
      <c r="Z1865" s="17"/>
      <c r="AA1865" s="17"/>
      <c r="AB1865" s="17"/>
      <c r="AC1865" s="17"/>
      <c r="AD1865" s="17"/>
      <c r="AE1865" s="17"/>
      <c r="AF1865" s="17"/>
      <c r="AG1865" s="17"/>
      <c r="AH1865" s="17"/>
      <c r="AI1865" s="17"/>
      <c r="AJ1865" s="17"/>
      <c r="AK1865" s="17"/>
      <c r="AL1865" s="17"/>
      <c r="AM1865" s="17"/>
      <c r="AN1865" s="17"/>
      <c r="AO1865" s="17"/>
      <c r="AP1865" s="17"/>
      <c r="AQ1865" s="17"/>
      <c r="AR1865" s="17"/>
      <c r="AS1865" s="17"/>
      <c r="AT1865" s="17"/>
      <c r="AU1865" s="17"/>
    </row>
    <row r="1866" spans="2:47" x14ac:dyDescent="0.3">
      <c r="B1866" s="24" t="s">
        <v>246</v>
      </c>
      <c r="C1866" s="17"/>
      <c r="D1866" s="17"/>
      <c r="E1866" s="17"/>
      <c r="F1866" s="17"/>
      <c r="G1866" s="17"/>
      <c r="H1866" s="17"/>
      <c r="I1866" s="17"/>
      <c r="J1866" s="17"/>
      <c r="K1866" s="17"/>
      <c r="L1866" s="17"/>
      <c r="M1866" s="17"/>
      <c r="N1866" s="17"/>
      <c r="O1866" s="17"/>
      <c r="P1866" s="17"/>
      <c r="Q1866" s="17"/>
      <c r="R1866" s="17"/>
      <c r="S1866" s="17"/>
      <c r="T1866" s="17"/>
      <c r="U1866" s="17"/>
      <c r="V1866" s="17"/>
      <c r="W1866" s="17"/>
      <c r="X1866" s="17"/>
      <c r="Y1866" s="17"/>
      <c r="Z1866" s="17"/>
      <c r="AA1866" s="17"/>
      <c r="AB1866" s="17"/>
      <c r="AC1866" s="17"/>
      <c r="AD1866" s="17"/>
      <c r="AE1866" s="17"/>
      <c r="AF1866" s="17"/>
      <c r="AG1866" s="17"/>
      <c r="AH1866" s="17"/>
      <c r="AI1866" s="17"/>
      <c r="AJ1866" s="17"/>
      <c r="AK1866" s="17"/>
      <c r="AL1866" s="17"/>
      <c r="AM1866" s="17"/>
      <c r="AN1866" s="17"/>
      <c r="AO1866" s="17"/>
      <c r="AP1866" s="17"/>
      <c r="AQ1866" s="17"/>
      <c r="AR1866" s="17"/>
      <c r="AS1866" s="17"/>
      <c r="AT1866" s="17"/>
      <c r="AU1866" s="17"/>
    </row>
    <row r="1867" spans="2:47" x14ac:dyDescent="0.3">
      <c r="B1867" t="s">
        <v>695</v>
      </c>
      <c r="C1867" s="17">
        <v>0.15822805594294501</v>
      </c>
      <c r="D1867" s="17">
        <v>0.168210261947704</v>
      </c>
      <c r="E1867" s="17">
        <v>0.14831638671472999</v>
      </c>
      <c r="F1867" s="17"/>
      <c r="G1867" s="17">
        <v>0.25991542017925701</v>
      </c>
      <c r="H1867" s="17">
        <v>0.23391551337352001</v>
      </c>
      <c r="I1867" s="17">
        <v>0.18942954052701899</v>
      </c>
      <c r="J1867" s="17">
        <v>9.7406721684150405E-2</v>
      </c>
      <c r="K1867" s="17">
        <v>0.127813048881703</v>
      </c>
      <c r="L1867" s="17">
        <v>5.9782981780616903E-2</v>
      </c>
      <c r="M1867" s="17"/>
      <c r="N1867" s="17">
        <v>0.141390377188408</v>
      </c>
      <c r="O1867" s="17">
        <v>0.114541864834471</v>
      </c>
      <c r="P1867" s="17">
        <v>0.19837659308554101</v>
      </c>
      <c r="Q1867" s="17">
        <v>0.186565056379807</v>
      </c>
      <c r="R1867" s="17"/>
      <c r="S1867" s="17">
        <v>0.16243809713993401</v>
      </c>
      <c r="T1867" s="17">
        <v>0.124668893550367</v>
      </c>
      <c r="U1867" s="17">
        <v>0.123393028781459</v>
      </c>
      <c r="V1867" s="17">
        <v>0.12958277036132201</v>
      </c>
      <c r="W1867" s="17">
        <v>0.170714718812953</v>
      </c>
      <c r="X1867" s="17">
        <v>0.18874113926790501</v>
      </c>
      <c r="Y1867" s="17">
        <v>0.16106145393982699</v>
      </c>
      <c r="Z1867" s="17">
        <v>0.22041735617640501</v>
      </c>
      <c r="AA1867" s="17">
        <v>0.19155063108140299</v>
      </c>
      <c r="AB1867" s="17">
        <v>0.120059457160861</v>
      </c>
      <c r="AC1867" s="17">
        <v>0.22401181692220201</v>
      </c>
      <c r="AD1867" s="17">
        <v>0.12988252487728599</v>
      </c>
      <c r="AE1867" s="17"/>
      <c r="AF1867" s="17">
        <v>0.152295002069574</v>
      </c>
      <c r="AG1867" s="17">
        <v>0.16657812346783099</v>
      </c>
      <c r="AH1867" s="17"/>
      <c r="AI1867" s="17">
        <v>0.17186402558165101</v>
      </c>
      <c r="AJ1867" s="17">
        <v>0.15103343135937</v>
      </c>
      <c r="AK1867" s="17"/>
      <c r="AL1867" s="17">
        <v>0.170382698163697</v>
      </c>
      <c r="AM1867" s="17">
        <v>0.15542542460651301</v>
      </c>
      <c r="AN1867" s="17"/>
      <c r="AO1867" s="17">
        <v>0.152272742859516</v>
      </c>
      <c r="AP1867" s="17">
        <v>0.15872465580584799</v>
      </c>
      <c r="AQ1867" s="17"/>
      <c r="AR1867" s="17">
        <v>0.21315415682404101</v>
      </c>
      <c r="AS1867" s="17">
        <v>0.107596488593838</v>
      </c>
      <c r="AT1867" s="17">
        <v>0.158050274767041</v>
      </c>
      <c r="AU1867" s="17">
        <v>9.9016525841250605E-2</v>
      </c>
    </row>
    <row r="1868" spans="2:47" x14ac:dyDescent="0.3">
      <c r="B1868" t="s">
        <v>166</v>
      </c>
      <c r="C1868" s="17">
        <v>0.195789200008682</v>
      </c>
      <c r="D1868" s="17">
        <v>0.23213074364238101</v>
      </c>
      <c r="E1868" s="17">
        <v>0.16152766103914201</v>
      </c>
      <c r="F1868" s="17"/>
      <c r="G1868" s="17">
        <v>0.285207703424667</v>
      </c>
      <c r="H1868" s="17">
        <v>0.32676496183948001</v>
      </c>
      <c r="I1868" s="17">
        <v>0.25502347457809998</v>
      </c>
      <c r="J1868" s="17">
        <v>0.19058221967444899</v>
      </c>
      <c r="K1868" s="17">
        <v>8.1009953844218496E-2</v>
      </c>
      <c r="L1868" s="17">
        <v>3.89949936615097E-2</v>
      </c>
      <c r="M1868" s="17"/>
      <c r="N1868" s="17">
        <v>0.22916028454367299</v>
      </c>
      <c r="O1868" s="17">
        <v>0.20214681201173301</v>
      </c>
      <c r="P1868" s="17">
        <v>0.17251575175565101</v>
      </c>
      <c r="Q1868" s="17">
        <v>0.17527910703662999</v>
      </c>
      <c r="R1868" s="17"/>
      <c r="S1868" s="17">
        <v>0.254777941459506</v>
      </c>
      <c r="T1868" s="17">
        <v>0.15376026663851899</v>
      </c>
      <c r="U1868" s="17">
        <v>0.1617589752751</v>
      </c>
      <c r="V1868" s="17">
        <v>0.203020631795236</v>
      </c>
      <c r="W1868" s="17">
        <v>0.21991648810571399</v>
      </c>
      <c r="X1868" s="17">
        <v>0.22458112917019099</v>
      </c>
      <c r="Y1868" s="17">
        <v>0.164846838647456</v>
      </c>
      <c r="Z1868" s="17">
        <v>0.21350833929513799</v>
      </c>
      <c r="AA1868" s="17">
        <v>0.233900839048125</v>
      </c>
      <c r="AB1868" s="17">
        <v>0.16671100161942801</v>
      </c>
      <c r="AC1868" s="17">
        <v>0.13179941548802601</v>
      </c>
      <c r="AD1868" s="17">
        <v>0.14448422762629901</v>
      </c>
      <c r="AE1868" s="17"/>
      <c r="AF1868" s="17">
        <v>0.207024702935867</v>
      </c>
      <c r="AG1868" s="17">
        <v>0.18232438992266001</v>
      </c>
      <c r="AH1868" s="17"/>
      <c r="AI1868" s="17">
        <v>0.26051934117820902</v>
      </c>
      <c r="AJ1868" s="17">
        <v>0.16163621512415699</v>
      </c>
      <c r="AK1868" s="17"/>
      <c r="AL1868" s="17">
        <v>0.23320320019274199</v>
      </c>
      <c r="AM1868" s="17">
        <v>0.18716223695763701</v>
      </c>
      <c r="AN1868" s="17"/>
      <c r="AO1868" s="17">
        <v>0.28009892239098699</v>
      </c>
      <c r="AP1868" s="17">
        <v>0.18875880614190399</v>
      </c>
      <c r="AQ1868" s="17"/>
      <c r="AR1868" s="17">
        <v>0.27050628132051702</v>
      </c>
      <c r="AS1868" s="17">
        <v>0.15743287218964599</v>
      </c>
      <c r="AT1868" s="17">
        <v>0.16637742165611299</v>
      </c>
      <c r="AU1868" s="17">
        <v>0.121855948440783</v>
      </c>
    </row>
    <row r="1869" spans="2:47" x14ac:dyDescent="0.3">
      <c r="B1869" t="s">
        <v>168</v>
      </c>
      <c r="C1869" s="17">
        <v>0.110820546254062</v>
      </c>
      <c r="D1869" s="17">
        <v>0.112294527080287</v>
      </c>
      <c r="E1869" s="17">
        <v>0.109255806037674</v>
      </c>
      <c r="F1869" s="17"/>
      <c r="G1869" s="17">
        <v>0.182136401148382</v>
      </c>
      <c r="H1869" s="17">
        <v>0.16273737007301001</v>
      </c>
      <c r="I1869" s="17">
        <v>0.116435229205683</v>
      </c>
      <c r="J1869" s="17">
        <v>0.113987227690713</v>
      </c>
      <c r="K1869" s="17">
        <v>7.3021428395858207E-2</v>
      </c>
      <c r="L1869" s="17">
        <v>2.9364397931352999E-2</v>
      </c>
      <c r="M1869" s="17"/>
      <c r="N1869" s="17">
        <v>0.114050562699809</v>
      </c>
      <c r="O1869" s="17">
        <v>0.134397878450638</v>
      </c>
      <c r="P1869" s="17">
        <v>0.106797736183304</v>
      </c>
      <c r="Q1869" s="17">
        <v>8.7479146538670796E-2</v>
      </c>
      <c r="R1869" s="17"/>
      <c r="S1869" s="17">
        <v>0.16064051973106899</v>
      </c>
      <c r="T1869" s="17">
        <v>0.144468282765009</v>
      </c>
      <c r="U1869" s="17">
        <v>8.2713537768577303E-2</v>
      </c>
      <c r="V1869" s="17">
        <v>0.10599739029091</v>
      </c>
      <c r="W1869" s="17">
        <v>0.120679101556385</v>
      </c>
      <c r="X1869" s="17">
        <v>0.13270365237163301</v>
      </c>
      <c r="Y1869" s="17">
        <v>7.9336477974400799E-2</v>
      </c>
      <c r="Z1869" s="17">
        <v>0.102494713685418</v>
      </c>
      <c r="AA1869" s="17">
        <v>0.102887078344286</v>
      </c>
      <c r="AB1869" s="17">
        <v>7.5301727746991995E-2</v>
      </c>
      <c r="AC1869" s="17">
        <v>4.0436715029993402E-2</v>
      </c>
      <c r="AD1869" s="17">
        <v>7.2733681370320394E-2</v>
      </c>
      <c r="AE1869" s="17"/>
      <c r="AF1869" s="17">
        <v>0.10298394380237701</v>
      </c>
      <c r="AG1869" s="17">
        <v>0.119418202319793</v>
      </c>
      <c r="AH1869" s="17"/>
      <c r="AI1869" s="17">
        <v>0.114061605031544</v>
      </c>
      <c r="AJ1869" s="17">
        <v>0.10911049542708599</v>
      </c>
      <c r="AK1869" s="17"/>
      <c r="AL1869" s="17">
        <v>8.9587278586123198E-2</v>
      </c>
      <c r="AM1869" s="17">
        <v>0.115716537453161</v>
      </c>
      <c r="AN1869" s="17"/>
      <c r="AO1869" s="17">
        <v>0.10627545644870399</v>
      </c>
      <c r="AP1869" s="17">
        <v>0.111199550840824</v>
      </c>
      <c r="AQ1869" s="17"/>
      <c r="AR1869" s="17">
        <v>0.142169250908395</v>
      </c>
      <c r="AS1869" s="17">
        <v>8.2411131475966598E-2</v>
      </c>
      <c r="AT1869" s="17">
        <v>0.110664160438086</v>
      </c>
      <c r="AU1869" s="17">
        <v>7.6264041139683894E-2</v>
      </c>
    </row>
    <row r="1870" spans="2:47" x14ac:dyDescent="0.3">
      <c r="B1870" t="s">
        <v>170</v>
      </c>
      <c r="C1870" s="17">
        <v>5.9896719968052903E-2</v>
      </c>
      <c r="D1870" s="17">
        <v>5.1765019588501902E-2</v>
      </c>
      <c r="E1870" s="17">
        <v>6.6674579710412393E-2</v>
      </c>
      <c r="F1870" s="17"/>
      <c r="G1870" s="17">
        <v>9.5198665053997003E-2</v>
      </c>
      <c r="H1870" s="17">
        <v>7.60611649851861E-2</v>
      </c>
      <c r="I1870" s="17">
        <v>6.8760758305363004E-2</v>
      </c>
      <c r="J1870" s="17">
        <v>6.6510960193872204E-2</v>
      </c>
      <c r="K1870" s="17">
        <v>4.3689085416065199E-2</v>
      </c>
      <c r="L1870" s="17">
        <v>1.7182364279259E-2</v>
      </c>
      <c r="M1870" s="17"/>
      <c r="N1870" s="17">
        <v>4.5368506906373E-2</v>
      </c>
      <c r="O1870" s="17">
        <v>6.2402255580273701E-2</v>
      </c>
      <c r="P1870" s="17">
        <v>8.0217367293271502E-2</v>
      </c>
      <c r="Q1870" s="17">
        <v>5.59149925063663E-2</v>
      </c>
      <c r="R1870" s="17"/>
      <c r="S1870" s="17">
        <v>7.6681954295084204E-2</v>
      </c>
      <c r="T1870" s="17">
        <v>5.7780155225998102E-2</v>
      </c>
      <c r="U1870" s="17">
        <v>7.4069733332375903E-2</v>
      </c>
      <c r="V1870" s="17">
        <v>5.4830461595488302E-2</v>
      </c>
      <c r="W1870" s="17">
        <v>3.7974546332989301E-2</v>
      </c>
      <c r="X1870" s="17">
        <v>3.7878988769885297E-2</v>
      </c>
      <c r="Y1870" s="17">
        <v>9.2331339176837696E-2</v>
      </c>
      <c r="Z1870" s="17">
        <v>4.0148904800685899E-2</v>
      </c>
      <c r="AA1870" s="17">
        <v>6.18760508947871E-2</v>
      </c>
      <c r="AB1870" s="17">
        <v>3.92370819762057E-2</v>
      </c>
      <c r="AC1870" s="17">
        <v>7.8275727651293106E-2</v>
      </c>
      <c r="AD1870" s="17">
        <v>5.9157538074861203E-2</v>
      </c>
      <c r="AE1870" s="17"/>
      <c r="AF1870" s="17">
        <v>4.8442193582422403E-2</v>
      </c>
      <c r="AG1870" s="17">
        <v>7.4853789750752506E-2</v>
      </c>
      <c r="AH1870" s="17"/>
      <c r="AI1870" s="17">
        <v>6.5358822967745395E-2</v>
      </c>
      <c r="AJ1870" s="17">
        <v>5.7014799462153702E-2</v>
      </c>
      <c r="AK1870" s="17"/>
      <c r="AL1870" s="17">
        <v>5.60562739619688E-2</v>
      </c>
      <c r="AM1870" s="17">
        <v>6.07822544105351E-2</v>
      </c>
      <c r="AN1870" s="17"/>
      <c r="AO1870" s="17">
        <v>2.7071298515393701E-2</v>
      </c>
      <c r="AP1870" s="17">
        <v>6.2633956376076105E-2</v>
      </c>
      <c r="AQ1870" s="17"/>
      <c r="AR1870" s="17">
        <v>7.30193872623187E-2</v>
      </c>
      <c r="AS1870" s="17">
        <v>4.2105586281332097E-2</v>
      </c>
      <c r="AT1870" s="17">
        <v>6.4108869809028093E-2</v>
      </c>
      <c r="AU1870" s="17">
        <v>4.70203719420021E-2</v>
      </c>
    </row>
    <row r="1871" spans="2:47" x14ac:dyDescent="0.3">
      <c r="B1871" t="s">
        <v>173</v>
      </c>
      <c r="C1871" s="17">
        <v>0.45944958495885302</v>
      </c>
      <c r="D1871" s="17">
        <v>0.42728449272679397</v>
      </c>
      <c r="E1871" s="17">
        <v>0.49122679793757701</v>
      </c>
      <c r="F1871" s="17"/>
      <c r="G1871" s="17">
        <v>0.16237350608687701</v>
      </c>
      <c r="H1871" s="17">
        <v>0.173074069886483</v>
      </c>
      <c r="I1871" s="17">
        <v>0.34803589145302899</v>
      </c>
      <c r="J1871" s="17">
        <v>0.51835557410141997</v>
      </c>
      <c r="K1871" s="17">
        <v>0.67256965149203096</v>
      </c>
      <c r="L1871" s="17">
        <v>0.84347847496852901</v>
      </c>
      <c r="M1871" s="17"/>
      <c r="N1871" s="17">
        <v>0.45353015016023701</v>
      </c>
      <c r="O1871" s="17">
        <v>0.47507735516261601</v>
      </c>
      <c r="P1871" s="17">
        <v>0.42681983501777199</v>
      </c>
      <c r="Q1871" s="17">
        <v>0.47451237608525199</v>
      </c>
      <c r="R1871" s="17"/>
      <c r="S1871" s="17">
        <v>0.34139154032254099</v>
      </c>
      <c r="T1871" s="17">
        <v>0.50037177068626904</v>
      </c>
      <c r="U1871" s="17">
        <v>0.54516115679329302</v>
      </c>
      <c r="V1871" s="17">
        <v>0.48604122714731102</v>
      </c>
      <c r="W1871" s="17">
        <v>0.42839358547863898</v>
      </c>
      <c r="X1871" s="17">
        <v>0.39027512711276302</v>
      </c>
      <c r="Y1871" s="17">
        <v>0.48926728249351897</v>
      </c>
      <c r="Z1871" s="17">
        <v>0.38436266160895</v>
      </c>
      <c r="AA1871" s="17">
        <v>0.39934798784279502</v>
      </c>
      <c r="AB1871" s="17">
        <v>0.58517183772197701</v>
      </c>
      <c r="AC1871" s="17">
        <v>0.51649638449828295</v>
      </c>
      <c r="AD1871" s="17">
        <v>0.57201859588065296</v>
      </c>
      <c r="AE1871" s="17"/>
      <c r="AF1871" s="17">
        <v>0.473116236900124</v>
      </c>
      <c r="AG1871" s="17">
        <v>0.44238366268085499</v>
      </c>
      <c r="AH1871" s="17"/>
      <c r="AI1871" s="17">
        <v>0.37779143203139198</v>
      </c>
      <c r="AJ1871" s="17">
        <v>0.50253414513810102</v>
      </c>
      <c r="AK1871" s="17"/>
      <c r="AL1871" s="17">
        <v>0.43828316805356798</v>
      </c>
      <c r="AM1871" s="17">
        <v>0.46433016163246599</v>
      </c>
      <c r="AN1871" s="17"/>
      <c r="AO1871" s="17">
        <v>0.434281579785399</v>
      </c>
      <c r="AP1871" s="17">
        <v>0.461548287032715</v>
      </c>
      <c r="AQ1871" s="17"/>
      <c r="AR1871" s="17">
        <v>0.28816048356336499</v>
      </c>
      <c r="AS1871" s="17">
        <v>0.58801612062741604</v>
      </c>
      <c r="AT1871" s="17">
        <v>0.47945136291214502</v>
      </c>
      <c r="AU1871" s="17">
        <v>0.65584311263628003</v>
      </c>
    </row>
    <row r="1872" spans="2:47" x14ac:dyDescent="0.3">
      <c r="B1872" t="s">
        <v>155</v>
      </c>
      <c r="C1872" s="17">
        <v>1.58158928674061E-2</v>
      </c>
      <c r="D1872" s="17">
        <v>8.3149550143318297E-3</v>
      </c>
      <c r="E1872" s="17">
        <v>2.2998768560464102E-2</v>
      </c>
      <c r="F1872" s="17"/>
      <c r="G1872" s="17">
        <v>1.5168304106821099E-2</v>
      </c>
      <c r="H1872" s="17">
        <v>2.7446919842321602E-2</v>
      </c>
      <c r="I1872" s="17">
        <v>2.23151059308065E-2</v>
      </c>
      <c r="J1872" s="17">
        <v>1.3157296655395299E-2</v>
      </c>
      <c r="K1872" s="17">
        <v>1.89683197012397E-3</v>
      </c>
      <c r="L1872" s="17">
        <v>1.11967873787328E-2</v>
      </c>
      <c r="M1872" s="17"/>
      <c r="N1872" s="17">
        <v>1.6500118501500401E-2</v>
      </c>
      <c r="O1872" s="17">
        <v>1.14338339602678E-2</v>
      </c>
      <c r="P1872" s="17">
        <v>1.5272716664460799E-2</v>
      </c>
      <c r="Q1872" s="17">
        <v>2.0249321453273999E-2</v>
      </c>
      <c r="R1872" s="17"/>
      <c r="S1872" s="17">
        <v>4.0699470518661598E-3</v>
      </c>
      <c r="T1872" s="17">
        <v>1.89506311338382E-2</v>
      </c>
      <c r="U1872" s="17">
        <v>1.2903568049194699E-2</v>
      </c>
      <c r="V1872" s="17">
        <v>2.0527518809732099E-2</v>
      </c>
      <c r="W1872" s="17">
        <v>2.23215597133197E-2</v>
      </c>
      <c r="X1872" s="17">
        <v>2.5819963307621801E-2</v>
      </c>
      <c r="Y1872" s="17">
        <v>1.31566077679602E-2</v>
      </c>
      <c r="Z1872" s="17">
        <v>3.9068024433404298E-2</v>
      </c>
      <c r="AA1872" s="17">
        <v>1.0437412788604701E-2</v>
      </c>
      <c r="AB1872" s="17">
        <v>1.35188937745368E-2</v>
      </c>
      <c r="AC1872" s="17">
        <v>8.9799404102021297E-3</v>
      </c>
      <c r="AD1872" s="17">
        <v>2.17234321705807E-2</v>
      </c>
      <c r="AE1872" s="17"/>
      <c r="AF1872" s="17">
        <v>1.61379207096355E-2</v>
      </c>
      <c r="AG1872" s="17">
        <v>1.4441831858108401E-2</v>
      </c>
      <c r="AH1872" s="17"/>
      <c r="AI1872" s="17">
        <v>1.04047732094579E-2</v>
      </c>
      <c r="AJ1872" s="17">
        <v>1.8670913489132301E-2</v>
      </c>
      <c r="AK1872" s="17"/>
      <c r="AL1872" s="17">
        <v>1.24873810419004E-2</v>
      </c>
      <c r="AM1872" s="17">
        <v>1.6583384939687501E-2</v>
      </c>
      <c r="AN1872" s="17"/>
      <c r="AO1872" s="17">
        <v>0</v>
      </c>
      <c r="AP1872" s="17">
        <v>1.7134743802632999E-2</v>
      </c>
      <c r="AQ1872" s="17"/>
      <c r="AR1872" s="17">
        <v>1.29904401213627E-2</v>
      </c>
      <c r="AS1872" s="17">
        <v>2.2437800831800601E-2</v>
      </c>
      <c r="AT1872" s="17">
        <v>2.1347910417586199E-2</v>
      </c>
      <c r="AU1872" s="17">
        <v>0</v>
      </c>
    </row>
    <row r="1873" spans="2:47" x14ac:dyDescent="0.3">
      <c r="C1873" s="17"/>
      <c r="D1873" s="17"/>
      <c r="E1873" s="17"/>
      <c r="F1873" s="17"/>
      <c r="G1873" s="17"/>
      <c r="H1873" s="17"/>
      <c r="I1873" s="17"/>
      <c r="J1873" s="17"/>
      <c r="K1873" s="17"/>
      <c r="L1873" s="17"/>
      <c r="M1873" s="17"/>
      <c r="N1873" s="17"/>
      <c r="O1873" s="17"/>
      <c r="P1873" s="17"/>
      <c r="Q1873" s="17"/>
      <c r="R1873" s="17"/>
      <c r="S1873" s="17"/>
      <c r="T1873" s="17"/>
      <c r="U1873" s="17"/>
      <c r="V1873" s="17"/>
      <c r="W1873" s="17"/>
      <c r="X1873" s="17"/>
      <c r="Y1873" s="17"/>
      <c r="Z1873" s="17"/>
      <c r="AA1873" s="17"/>
      <c r="AB1873" s="17"/>
      <c r="AC1873" s="17"/>
      <c r="AD1873" s="17"/>
      <c r="AE1873" s="17"/>
      <c r="AF1873" s="17"/>
      <c r="AG1873" s="17"/>
      <c r="AH1873" s="17"/>
      <c r="AI1873" s="17"/>
      <c r="AJ1873" s="17"/>
      <c r="AK1873" s="17"/>
      <c r="AL1873" s="17"/>
      <c r="AM1873" s="17"/>
      <c r="AN1873" s="17"/>
      <c r="AO1873" s="17"/>
      <c r="AP1873" s="17"/>
      <c r="AQ1873" s="17"/>
      <c r="AR1873" s="17"/>
      <c r="AS1873" s="17"/>
      <c r="AT1873" s="17"/>
      <c r="AU1873" s="17"/>
    </row>
    <row r="1874" spans="2:47" x14ac:dyDescent="0.3">
      <c r="B1874" s="6" t="s">
        <v>698</v>
      </c>
      <c r="C1874" s="17"/>
      <c r="D1874" s="17"/>
      <c r="E1874" s="17"/>
      <c r="F1874" s="17"/>
      <c r="G1874" s="17"/>
      <c r="H1874" s="17"/>
      <c r="I1874" s="17"/>
      <c r="J1874" s="17"/>
      <c r="K1874" s="17"/>
      <c r="L1874" s="17"/>
      <c r="M1874" s="17"/>
      <c r="N1874" s="17"/>
      <c r="O1874" s="17"/>
      <c r="P1874" s="17"/>
      <c r="Q1874" s="17"/>
      <c r="R1874" s="17"/>
      <c r="S1874" s="17"/>
      <c r="T1874" s="17"/>
      <c r="U1874" s="17"/>
      <c r="V1874" s="17"/>
      <c r="W1874" s="17"/>
      <c r="X1874" s="17"/>
      <c r="Y1874" s="17"/>
      <c r="Z1874" s="17"/>
      <c r="AA1874" s="17"/>
      <c r="AB1874" s="17"/>
      <c r="AC1874" s="17"/>
      <c r="AD1874" s="17"/>
      <c r="AE1874" s="17"/>
      <c r="AF1874" s="17"/>
      <c r="AG1874" s="17"/>
      <c r="AH1874" s="17"/>
      <c r="AI1874" s="17"/>
      <c r="AJ1874" s="17"/>
      <c r="AK1874" s="17"/>
      <c r="AL1874" s="17"/>
      <c r="AM1874" s="17"/>
      <c r="AN1874" s="17"/>
      <c r="AO1874" s="17"/>
      <c r="AP1874" s="17"/>
      <c r="AQ1874" s="17"/>
      <c r="AR1874" s="17"/>
      <c r="AS1874" s="17"/>
      <c r="AT1874" s="17"/>
      <c r="AU1874" s="17"/>
    </row>
    <row r="1875" spans="2:47" x14ac:dyDescent="0.3">
      <c r="B1875" s="24" t="s">
        <v>246</v>
      </c>
      <c r="C1875" s="17"/>
      <c r="D1875" s="17"/>
      <c r="E1875" s="17"/>
      <c r="F1875" s="17"/>
      <c r="G1875" s="17"/>
      <c r="H1875" s="17"/>
      <c r="I1875" s="17"/>
      <c r="J1875" s="17"/>
      <c r="K1875" s="17"/>
      <c r="L1875" s="17"/>
      <c r="M1875" s="17"/>
      <c r="N1875" s="17"/>
      <c r="O1875" s="17"/>
      <c r="P1875" s="17"/>
      <c r="Q1875" s="17"/>
      <c r="R1875" s="17"/>
      <c r="S1875" s="17"/>
      <c r="T1875" s="17"/>
      <c r="U1875" s="17"/>
      <c r="V1875" s="17"/>
      <c r="W1875" s="17"/>
      <c r="X1875" s="17"/>
      <c r="Y1875" s="17"/>
      <c r="Z1875" s="17"/>
      <c r="AA1875" s="17"/>
      <c r="AB1875" s="17"/>
      <c r="AC1875" s="17"/>
      <c r="AD1875" s="17"/>
      <c r="AE1875" s="17"/>
      <c r="AF1875" s="17"/>
      <c r="AG1875" s="17"/>
      <c r="AH1875" s="17"/>
      <c r="AI1875" s="17"/>
      <c r="AJ1875" s="17"/>
      <c r="AK1875" s="17"/>
      <c r="AL1875" s="17"/>
      <c r="AM1875" s="17"/>
      <c r="AN1875" s="17"/>
      <c r="AO1875" s="17"/>
      <c r="AP1875" s="17"/>
      <c r="AQ1875" s="17"/>
      <c r="AR1875" s="17"/>
      <c r="AS1875" s="17"/>
      <c r="AT1875" s="17"/>
      <c r="AU1875" s="17"/>
    </row>
    <row r="1876" spans="2:47" x14ac:dyDescent="0.3">
      <c r="B1876" t="s">
        <v>695</v>
      </c>
      <c r="C1876" s="17">
        <v>0.30490905972597898</v>
      </c>
      <c r="D1876" s="17">
        <v>0.29551786001528002</v>
      </c>
      <c r="E1876" s="17">
        <v>0.31367675265957201</v>
      </c>
      <c r="F1876" s="17"/>
      <c r="G1876" s="17">
        <v>0.39420534235308402</v>
      </c>
      <c r="H1876" s="17">
        <v>0.42884762449323</v>
      </c>
      <c r="I1876" s="17">
        <v>0.405233803456297</v>
      </c>
      <c r="J1876" s="17">
        <v>0.26839186163640699</v>
      </c>
      <c r="K1876" s="17">
        <v>0.23375026018334399</v>
      </c>
      <c r="L1876" s="17">
        <v>0.116516514780408</v>
      </c>
      <c r="M1876" s="17"/>
      <c r="N1876" s="17">
        <v>0.301251444024009</v>
      </c>
      <c r="O1876" s="17">
        <v>0.27966524151141398</v>
      </c>
      <c r="P1876" s="17">
        <v>0.32855539347748403</v>
      </c>
      <c r="Q1876" s="17">
        <v>0.31358806103578002</v>
      </c>
      <c r="R1876" s="17"/>
      <c r="S1876" s="17">
        <v>0.33829742907104499</v>
      </c>
      <c r="T1876" s="17">
        <v>0.25086735858628201</v>
      </c>
      <c r="U1876" s="17">
        <v>0.25475298166323301</v>
      </c>
      <c r="V1876" s="17">
        <v>0.32583265755847002</v>
      </c>
      <c r="W1876" s="17">
        <v>0.33042942692606703</v>
      </c>
      <c r="X1876" s="17">
        <v>0.32792307744764898</v>
      </c>
      <c r="Y1876" s="17">
        <v>0.30597940722932199</v>
      </c>
      <c r="Z1876" s="17">
        <v>0.37064292260041798</v>
      </c>
      <c r="AA1876" s="17">
        <v>0.33856305786709101</v>
      </c>
      <c r="AB1876" s="17">
        <v>0.29871861616144302</v>
      </c>
      <c r="AC1876" s="17">
        <v>0.241591144803047</v>
      </c>
      <c r="AD1876" s="17">
        <v>0.25200891560738198</v>
      </c>
      <c r="AE1876" s="17"/>
      <c r="AF1876" s="17">
        <v>0.277796452664338</v>
      </c>
      <c r="AG1876" s="17">
        <v>0.34108520178802099</v>
      </c>
      <c r="AH1876" s="17"/>
      <c r="AI1876" s="17">
        <v>0.32817922173883901</v>
      </c>
      <c r="AJ1876" s="17">
        <v>0.29263123247075601</v>
      </c>
      <c r="AK1876" s="17"/>
      <c r="AL1876" s="17">
        <v>0.32090878283335</v>
      </c>
      <c r="AM1876" s="17">
        <v>0.301219825230998</v>
      </c>
      <c r="AN1876" s="17"/>
      <c r="AO1876" s="17">
        <v>0.35914256670105599</v>
      </c>
      <c r="AP1876" s="17">
        <v>0.30038665229730199</v>
      </c>
      <c r="AQ1876" s="17"/>
      <c r="AR1876" s="17">
        <v>0.39459979908077197</v>
      </c>
      <c r="AS1876" s="17">
        <v>0.16510663069717699</v>
      </c>
      <c r="AT1876" s="17">
        <v>0.386236447211047</v>
      </c>
      <c r="AU1876" s="17">
        <v>0.13889963557261201</v>
      </c>
    </row>
    <row r="1877" spans="2:47" x14ac:dyDescent="0.3">
      <c r="B1877" t="s">
        <v>166</v>
      </c>
      <c r="C1877" s="17">
        <v>0.302269304269911</v>
      </c>
      <c r="D1877" s="17">
        <v>0.30932621139120497</v>
      </c>
      <c r="E1877" s="17">
        <v>0.295058271756237</v>
      </c>
      <c r="F1877" s="17"/>
      <c r="G1877" s="17">
        <v>0.36128878011353099</v>
      </c>
      <c r="H1877" s="17">
        <v>0.40285682053230998</v>
      </c>
      <c r="I1877" s="17">
        <v>0.32649711304746798</v>
      </c>
      <c r="J1877" s="17">
        <v>0.30808534359758899</v>
      </c>
      <c r="K1877" s="17">
        <v>0.21828372472883101</v>
      </c>
      <c r="L1877" s="17">
        <v>0.19633510268561899</v>
      </c>
      <c r="M1877" s="17"/>
      <c r="N1877" s="17">
        <v>0.33014925298099301</v>
      </c>
      <c r="O1877" s="17">
        <v>0.32537058639220601</v>
      </c>
      <c r="P1877" s="17">
        <v>0.304678780562948</v>
      </c>
      <c r="Q1877" s="17">
        <v>0.24723773462513099</v>
      </c>
      <c r="R1877" s="17"/>
      <c r="S1877" s="17">
        <v>0.36133004346898101</v>
      </c>
      <c r="T1877" s="17">
        <v>0.31493156778785097</v>
      </c>
      <c r="U1877" s="17">
        <v>0.28259328423677799</v>
      </c>
      <c r="V1877" s="17">
        <v>0.30855068855122098</v>
      </c>
      <c r="W1877" s="17">
        <v>0.297805998156078</v>
      </c>
      <c r="X1877" s="17">
        <v>0.30577763904026201</v>
      </c>
      <c r="Y1877" s="17">
        <v>0.25209202524075502</v>
      </c>
      <c r="Z1877" s="17">
        <v>0.35444203790196399</v>
      </c>
      <c r="AA1877" s="17">
        <v>0.27732615897003199</v>
      </c>
      <c r="AB1877" s="17">
        <v>0.258810654953262</v>
      </c>
      <c r="AC1877" s="17">
        <v>0.31754661205008899</v>
      </c>
      <c r="AD1877" s="17">
        <v>0.25457346258498897</v>
      </c>
      <c r="AE1877" s="17"/>
      <c r="AF1877" s="17">
        <v>0.29726974934908401</v>
      </c>
      <c r="AG1877" s="17">
        <v>0.30923973472820998</v>
      </c>
      <c r="AH1877" s="17"/>
      <c r="AI1877" s="17">
        <v>0.32482707446509401</v>
      </c>
      <c r="AJ1877" s="17">
        <v>0.29036734993171498</v>
      </c>
      <c r="AK1877" s="17"/>
      <c r="AL1877" s="17">
        <v>0.332345957699758</v>
      </c>
      <c r="AM1877" s="17">
        <v>0.29533419504443698</v>
      </c>
      <c r="AN1877" s="17"/>
      <c r="AO1877" s="17">
        <v>0.32586672499941499</v>
      </c>
      <c r="AP1877" s="17">
        <v>0.30030156962103799</v>
      </c>
      <c r="AQ1877" s="17"/>
      <c r="AR1877" s="17">
        <v>0.38934707377586603</v>
      </c>
      <c r="AS1877" s="17">
        <v>0.25675798292333601</v>
      </c>
      <c r="AT1877" s="17">
        <v>0.27024756211004702</v>
      </c>
      <c r="AU1877" s="17">
        <v>0.212806372333497</v>
      </c>
    </row>
    <row r="1878" spans="2:47" x14ac:dyDescent="0.3">
      <c r="B1878" t="s">
        <v>168</v>
      </c>
      <c r="C1878" s="17">
        <v>0.13121066385053101</v>
      </c>
      <c r="D1878" s="17">
        <v>0.137930319975064</v>
      </c>
      <c r="E1878" s="17">
        <v>0.12546709369504899</v>
      </c>
      <c r="F1878" s="17"/>
      <c r="G1878" s="17">
        <v>0.12237701617649301</v>
      </c>
      <c r="H1878" s="17">
        <v>9.8889517103064803E-2</v>
      </c>
      <c r="I1878" s="17">
        <v>0.121854787035217</v>
      </c>
      <c r="J1878" s="17">
        <v>0.17964012364685999</v>
      </c>
      <c r="K1878" s="17">
        <v>0.157726917873073</v>
      </c>
      <c r="L1878" s="17">
        <v>0.117474313544256</v>
      </c>
      <c r="M1878" s="17"/>
      <c r="N1878" s="17">
        <v>0.146143780137275</v>
      </c>
      <c r="O1878" s="17">
        <v>0.13344988156530899</v>
      </c>
      <c r="P1878" s="17">
        <v>0.13447565836113701</v>
      </c>
      <c r="Q1878" s="17">
        <v>0.11116696996448</v>
      </c>
      <c r="R1878" s="17"/>
      <c r="S1878" s="17">
        <v>0.144253451918156</v>
      </c>
      <c r="T1878" s="17">
        <v>0.16936354703072801</v>
      </c>
      <c r="U1878" s="17">
        <v>0.12277631019652099</v>
      </c>
      <c r="V1878" s="17">
        <v>0.106993570237761</v>
      </c>
      <c r="W1878" s="17">
        <v>0.119843086441753</v>
      </c>
      <c r="X1878" s="17">
        <v>9.8587952797437997E-2</v>
      </c>
      <c r="Y1878" s="17">
        <v>0.124550951454967</v>
      </c>
      <c r="Z1878" s="17">
        <v>9.3735218756898706E-2</v>
      </c>
      <c r="AA1878" s="17">
        <v>0.15695671777081099</v>
      </c>
      <c r="AB1878" s="17">
        <v>0.13417621927573101</v>
      </c>
      <c r="AC1878" s="17">
        <v>8.7621858912127606E-2</v>
      </c>
      <c r="AD1878" s="17">
        <v>0.14882441480910899</v>
      </c>
      <c r="AE1878" s="17"/>
      <c r="AF1878" s="17">
        <v>0.137830039133578</v>
      </c>
      <c r="AG1878" s="17">
        <v>0.12138687624793899</v>
      </c>
      <c r="AH1878" s="17"/>
      <c r="AI1878" s="17">
        <v>0.13761475113061</v>
      </c>
      <c r="AJ1878" s="17">
        <v>0.127831732611946</v>
      </c>
      <c r="AK1878" s="17"/>
      <c r="AL1878" s="17">
        <v>0.116222313166601</v>
      </c>
      <c r="AM1878" s="17">
        <v>0.13466669493275299</v>
      </c>
      <c r="AN1878" s="17"/>
      <c r="AO1878" s="17">
        <v>0.104734048654589</v>
      </c>
      <c r="AP1878" s="17">
        <v>0.13341848790482599</v>
      </c>
      <c r="AQ1878" s="17"/>
      <c r="AR1878" s="17">
        <v>0.110338513269043</v>
      </c>
      <c r="AS1878" s="17">
        <v>0.170387624117878</v>
      </c>
      <c r="AT1878" s="17">
        <v>0.139935075026032</v>
      </c>
      <c r="AU1878" s="17">
        <v>9.9626126994246195E-2</v>
      </c>
    </row>
    <row r="1879" spans="2:47" x14ac:dyDescent="0.3">
      <c r="B1879" t="s">
        <v>170</v>
      </c>
      <c r="C1879" s="17">
        <v>6.7920830116540806E-2</v>
      </c>
      <c r="D1879" s="17">
        <v>6.5041338789498707E-2</v>
      </c>
      <c r="E1879" s="17">
        <v>7.0972262664465893E-2</v>
      </c>
      <c r="F1879" s="17"/>
      <c r="G1879" s="17">
        <v>6.6556423105998699E-2</v>
      </c>
      <c r="H1879" s="17">
        <v>2.16101057678788E-2</v>
      </c>
      <c r="I1879" s="17">
        <v>3.2460361333292699E-2</v>
      </c>
      <c r="J1879" s="17">
        <v>7.4178113770278303E-2</v>
      </c>
      <c r="K1879" s="17">
        <v>0.111359159411592</v>
      </c>
      <c r="L1879" s="17">
        <v>0.108975709817923</v>
      </c>
      <c r="M1879" s="17"/>
      <c r="N1879" s="17">
        <v>6.7905146973601394E-2</v>
      </c>
      <c r="O1879" s="17">
        <v>6.6329715792209504E-2</v>
      </c>
      <c r="P1879" s="17">
        <v>5.9587704280692697E-2</v>
      </c>
      <c r="Q1879" s="17">
        <v>7.7527058369560004E-2</v>
      </c>
      <c r="R1879" s="17"/>
      <c r="S1879" s="17">
        <v>5.7091057923815698E-2</v>
      </c>
      <c r="T1879" s="17">
        <v>6.9757250618197902E-2</v>
      </c>
      <c r="U1879" s="17">
        <v>6.6724898833963001E-2</v>
      </c>
      <c r="V1879" s="17">
        <v>8.3113757757917794E-2</v>
      </c>
      <c r="W1879" s="17">
        <v>5.9273101424340703E-2</v>
      </c>
      <c r="X1879" s="17">
        <v>7.6400901603450505E-2</v>
      </c>
      <c r="Y1879" s="17">
        <v>8.3529331673190002E-2</v>
      </c>
      <c r="Z1879" s="17">
        <v>4.2764250794903397E-2</v>
      </c>
      <c r="AA1879" s="17">
        <v>5.2683176718494602E-2</v>
      </c>
      <c r="AB1879" s="17">
        <v>7.8925200538401796E-2</v>
      </c>
      <c r="AC1879" s="17">
        <v>8.7345744815766305E-2</v>
      </c>
      <c r="AD1879" s="17">
        <v>4.9619363580154799E-2</v>
      </c>
      <c r="AE1879" s="17"/>
      <c r="AF1879" s="17">
        <v>7.4747287479053598E-2</v>
      </c>
      <c r="AG1879" s="17">
        <v>5.9498030595695202E-2</v>
      </c>
      <c r="AH1879" s="17"/>
      <c r="AI1879" s="17">
        <v>6.1708418946019E-2</v>
      </c>
      <c r="AJ1879" s="17">
        <v>7.1198629005432501E-2</v>
      </c>
      <c r="AK1879" s="17"/>
      <c r="AL1879" s="17">
        <v>7.3562987218203493E-2</v>
      </c>
      <c r="AM1879" s="17">
        <v>6.6619855064293604E-2</v>
      </c>
      <c r="AN1879" s="17"/>
      <c r="AO1879" s="17">
        <v>6.6518431361803701E-2</v>
      </c>
      <c r="AP1879" s="17">
        <v>6.8037772923674897E-2</v>
      </c>
      <c r="AQ1879" s="17"/>
      <c r="AR1879" s="17">
        <v>3.5965829882491501E-2</v>
      </c>
      <c r="AS1879" s="17">
        <v>0.127354168740552</v>
      </c>
      <c r="AT1879" s="17">
        <v>5.0934065157965398E-2</v>
      </c>
      <c r="AU1879" s="17">
        <v>8.4498041154656603E-2</v>
      </c>
    </row>
    <row r="1880" spans="2:47" x14ac:dyDescent="0.3">
      <c r="B1880" t="s">
        <v>173</v>
      </c>
      <c r="C1880" s="17">
        <v>0.179425277723958</v>
      </c>
      <c r="D1880" s="17">
        <v>0.17792182280316499</v>
      </c>
      <c r="E1880" s="17">
        <v>0.18049064725429401</v>
      </c>
      <c r="F1880" s="17"/>
      <c r="G1880" s="17">
        <v>5.5572438250893703E-2</v>
      </c>
      <c r="H1880" s="17">
        <v>3.1441677558232198E-2</v>
      </c>
      <c r="I1880" s="17">
        <v>9.6737592910278905E-2</v>
      </c>
      <c r="J1880" s="17">
        <v>0.15852980517967699</v>
      </c>
      <c r="K1880" s="17">
        <v>0.266949436507182</v>
      </c>
      <c r="L1880" s="17">
        <v>0.43668220525491602</v>
      </c>
      <c r="M1880" s="17"/>
      <c r="N1880" s="17">
        <v>0.150162606157104</v>
      </c>
      <c r="O1880" s="17">
        <v>0.18108663775812001</v>
      </c>
      <c r="P1880" s="17">
        <v>0.15556067011024499</v>
      </c>
      <c r="Q1880" s="17">
        <v>0.22770891787060199</v>
      </c>
      <c r="R1880" s="17"/>
      <c r="S1880" s="17">
        <v>9.6350338584090298E-2</v>
      </c>
      <c r="T1880" s="17">
        <v>0.17447874997214599</v>
      </c>
      <c r="U1880" s="17">
        <v>0.24642086374647901</v>
      </c>
      <c r="V1880" s="17">
        <v>0.175509325894631</v>
      </c>
      <c r="W1880" s="17">
        <v>0.179733173588454</v>
      </c>
      <c r="X1880" s="17">
        <v>0.17236111399766099</v>
      </c>
      <c r="Y1880" s="17">
        <v>0.233848284401766</v>
      </c>
      <c r="Z1880" s="17">
        <v>0.112798721766263</v>
      </c>
      <c r="AA1880" s="17">
        <v>0.14984317221604501</v>
      </c>
      <c r="AB1880" s="17">
        <v>0.21361959663617</v>
      </c>
      <c r="AC1880" s="17">
        <v>0.25691469900876701</v>
      </c>
      <c r="AD1880" s="17">
        <v>0.27325041124778399</v>
      </c>
      <c r="AE1880" s="17"/>
      <c r="AF1880" s="17">
        <v>0.19390678608887399</v>
      </c>
      <c r="AG1880" s="17">
        <v>0.16085493217590599</v>
      </c>
      <c r="AH1880" s="17"/>
      <c r="AI1880" s="17">
        <v>0.13478568071191399</v>
      </c>
      <c r="AJ1880" s="17">
        <v>0.20297806865655799</v>
      </c>
      <c r="AK1880" s="17"/>
      <c r="AL1880" s="17">
        <v>0.14681725404078699</v>
      </c>
      <c r="AM1880" s="17">
        <v>0.18694407320421699</v>
      </c>
      <c r="AN1880" s="17"/>
      <c r="AO1880" s="17">
        <v>0.13065454146001201</v>
      </c>
      <c r="AP1880" s="17">
        <v>0.18349215726548401</v>
      </c>
      <c r="AQ1880" s="17"/>
      <c r="AR1880" s="17">
        <v>6.3237769049776904E-2</v>
      </c>
      <c r="AS1880" s="17">
        <v>0.26433402727140698</v>
      </c>
      <c r="AT1880" s="17">
        <v>0.13225549405352099</v>
      </c>
      <c r="AU1880" s="17">
        <v>0.44478223440328801</v>
      </c>
    </row>
    <row r="1881" spans="2:47" x14ac:dyDescent="0.3">
      <c r="B1881" t="s">
        <v>155</v>
      </c>
      <c r="C1881" s="17">
        <v>1.4264864313080701E-2</v>
      </c>
      <c r="D1881" s="17">
        <v>1.4262447025787099E-2</v>
      </c>
      <c r="E1881" s="17">
        <v>1.43349719703813E-2</v>
      </c>
      <c r="F1881" s="17"/>
      <c r="G1881" s="17">
        <v>0</v>
      </c>
      <c r="H1881" s="17">
        <v>1.6354254545284001E-2</v>
      </c>
      <c r="I1881" s="17">
        <v>1.7216342217446799E-2</v>
      </c>
      <c r="J1881" s="17">
        <v>1.11747521691877E-2</v>
      </c>
      <c r="K1881" s="17">
        <v>1.1930501295976901E-2</v>
      </c>
      <c r="L1881" s="17">
        <v>2.4016153916877801E-2</v>
      </c>
      <c r="M1881" s="17"/>
      <c r="N1881" s="17">
        <v>4.3877697270174798E-3</v>
      </c>
      <c r="O1881" s="17">
        <v>1.40979369807406E-2</v>
      </c>
      <c r="P1881" s="17">
        <v>1.7141793207493899E-2</v>
      </c>
      <c r="Q1881" s="17">
        <v>2.2771258134446901E-2</v>
      </c>
      <c r="R1881" s="17"/>
      <c r="S1881" s="17">
        <v>2.67767903391253E-3</v>
      </c>
      <c r="T1881" s="17">
        <v>2.0601526004795E-2</v>
      </c>
      <c r="U1881" s="17">
        <v>2.6731661323025201E-2</v>
      </c>
      <c r="V1881" s="17">
        <v>0</v>
      </c>
      <c r="W1881" s="17">
        <v>1.2915213463307399E-2</v>
      </c>
      <c r="X1881" s="17">
        <v>1.8949315113540099E-2</v>
      </c>
      <c r="Y1881" s="17">
        <v>0</v>
      </c>
      <c r="Z1881" s="17">
        <v>2.5616848179553699E-2</v>
      </c>
      <c r="AA1881" s="17">
        <v>2.4627716457526101E-2</v>
      </c>
      <c r="AB1881" s="17">
        <v>1.5749712434992499E-2</v>
      </c>
      <c r="AC1881" s="17">
        <v>8.9799404102021297E-3</v>
      </c>
      <c r="AD1881" s="17">
        <v>2.17234321705807E-2</v>
      </c>
      <c r="AE1881" s="17"/>
      <c r="AF1881" s="17">
        <v>1.8449685285072199E-2</v>
      </c>
      <c r="AG1881" s="17">
        <v>7.9352244642296194E-3</v>
      </c>
      <c r="AH1881" s="17"/>
      <c r="AI1881" s="17">
        <v>1.28848530075234E-2</v>
      </c>
      <c r="AJ1881" s="17">
        <v>1.49929873235918E-2</v>
      </c>
      <c r="AK1881" s="17"/>
      <c r="AL1881" s="17">
        <v>1.01427050413008E-2</v>
      </c>
      <c r="AM1881" s="17">
        <v>1.5215356523301899E-2</v>
      </c>
      <c r="AN1881" s="17"/>
      <c r="AO1881" s="17">
        <v>1.3083686823123599E-2</v>
      </c>
      <c r="AP1881" s="17">
        <v>1.43633599876758E-2</v>
      </c>
      <c r="AQ1881" s="17"/>
      <c r="AR1881" s="17">
        <v>6.51101494205033E-3</v>
      </c>
      <c r="AS1881" s="17">
        <v>1.6059566249649E-2</v>
      </c>
      <c r="AT1881" s="17">
        <v>2.03913564413883E-2</v>
      </c>
      <c r="AU1881" s="17">
        <v>1.9387589541700501E-2</v>
      </c>
    </row>
    <row r="1882" spans="2:47" x14ac:dyDescent="0.3">
      <c r="C1882" s="17"/>
      <c r="D1882" s="17"/>
      <c r="E1882" s="17"/>
      <c r="F1882" s="17"/>
      <c r="G1882" s="17"/>
      <c r="H1882" s="17"/>
      <c r="I1882" s="17"/>
      <c r="J1882" s="17"/>
      <c r="K1882" s="17"/>
      <c r="L1882" s="17"/>
      <c r="M1882" s="17"/>
      <c r="N1882" s="17"/>
      <c r="O1882" s="17"/>
      <c r="P1882" s="17"/>
      <c r="Q1882" s="17"/>
      <c r="R1882" s="17"/>
      <c r="S1882" s="17"/>
      <c r="T1882" s="17"/>
      <c r="U1882" s="17"/>
      <c r="V1882" s="17"/>
      <c r="W1882" s="17"/>
      <c r="X1882" s="17"/>
      <c r="Y1882" s="17"/>
      <c r="Z1882" s="17"/>
      <c r="AA1882" s="17"/>
      <c r="AB1882" s="17"/>
      <c r="AC1882" s="17"/>
      <c r="AD1882" s="17"/>
      <c r="AE1882" s="17"/>
      <c r="AF1882" s="17"/>
      <c r="AG1882" s="17"/>
      <c r="AH1882" s="17"/>
      <c r="AI1882" s="17"/>
      <c r="AJ1882" s="17"/>
      <c r="AK1882" s="17"/>
      <c r="AL1882" s="17"/>
      <c r="AM1882" s="17"/>
      <c r="AN1882" s="17"/>
      <c r="AO1882" s="17"/>
      <c r="AP1882" s="17"/>
      <c r="AQ1882" s="17"/>
      <c r="AR1882" s="17"/>
      <c r="AS1882" s="17"/>
      <c r="AT1882" s="17"/>
      <c r="AU1882" s="17"/>
    </row>
    <row r="1883" spans="2:47" x14ac:dyDescent="0.3">
      <c r="B1883" s="6" t="s">
        <v>699</v>
      </c>
      <c r="C1883" s="17"/>
      <c r="D1883" s="17"/>
      <c r="E1883" s="17"/>
      <c r="F1883" s="17"/>
      <c r="G1883" s="17"/>
      <c r="H1883" s="17"/>
      <c r="I1883" s="17"/>
      <c r="J1883" s="17"/>
      <c r="K1883" s="17"/>
      <c r="L1883" s="17"/>
      <c r="M1883" s="17"/>
      <c r="N1883" s="17"/>
      <c r="O1883" s="17"/>
      <c r="P1883" s="17"/>
      <c r="Q1883" s="17"/>
      <c r="R1883" s="17"/>
      <c r="S1883" s="17"/>
      <c r="T1883" s="17"/>
      <c r="U1883" s="17"/>
      <c r="V1883" s="17"/>
      <c r="W1883" s="17"/>
      <c r="X1883" s="17"/>
      <c r="Y1883" s="17"/>
      <c r="Z1883" s="17"/>
      <c r="AA1883" s="17"/>
      <c r="AB1883" s="17"/>
      <c r="AC1883" s="17"/>
      <c r="AD1883" s="17"/>
      <c r="AE1883" s="17"/>
      <c r="AF1883" s="17"/>
      <c r="AG1883" s="17"/>
      <c r="AH1883" s="17"/>
      <c r="AI1883" s="17"/>
      <c r="AJ1883" s="17"/>
      <c r="AK1883" s="17"/>
      <c r="AL1883" s="17"/>
      <c r="AM1883" s="17"/>
      <c r="AN1883" s="17"/>
      <c r="AO1883" s="17"/>
      <c r="AP1883" s="17"/>
      <c r="AQ1883" s="17"/>
      <c r="AR1883" s="17"/>
      <c r="AS1883" s="17"/>
      <c r="AT1883" s="17"/>
      <c r="AU1883" s="17"/>
    </row>
    <row r="1884" spans="2:47" x14ac:dyDescent="0.3">
      <c r="B1884" s="24" t="s">
        <v>246</v>
      </c>
      <c r="C1884" s="17"/>
      <c r="D1884" s="17"/>
      <c r="E1884" s="17"/>
      <c r="F1884" s="17"/>
      <c r="G1884" s="17"/>
      <c r="H1884" s="17"/>
      <c r="I1884" s="17"/>
      <c r="J1884" s="17"/>
      <c r="K1884" s="17"/>
      <c r="L1884" s="17"/>
      <c r="M1884" s="17"/>
      <c r="N1884" s="17"/>
      <c r="O1884" s="17"/>
      <c r="P1884" s="17"/>
      <c r="Q1884" s="17"/>
      <c r="R1884" s="17"/>
      <c r="S1884" s="17"/>
      <c r="T1884" s="17"/>
      <c r="U1884" s="17"/>
      <c r="V1884" s="17"/>
      <c r="W1884" s="17"/>
      <c r="X1884" s="17"/>
      <c r="Y1884" s="17"/>
      <c r="Z1884" s="17"/>
      <c r="AA1884" s="17"/>
      <c r="AB1884" s="17"/>
      <c r="AC1884" s="17"/>
      <c r="AD1884" s="17"/>
      <c r="AE1884" s="17"/>
      <c r="AF1884" s="17"/>
      <c r="AG1884" s="17"/>
      <c r="AH1884" s="17"/>
      <c r="AI1884" s="17"/>
      <c r="AJ1884" s="17"/>
      <c r="AK1884" s="17"/>
      <c r="AL1884" s="17"/>
      <c r="AM1884" s="17"/>
      <c r="AN1884" s="17"/>
      <c r="AO1884" s="17"/>
      <c r="AP1884" s="17"/>
      <c r="AQ1884" s="17"/>
      <c r="AR1884" s="17"/>
      <c r="AS1884" s="17"/>
      <c r="AT1884" s="17"/>
      <c r="AU1884" s="17"/>
    </row>
    <row r="1885" spans="2:47" x14ac:dyDescent="0.3">
      <c r="B1885" t="s">
        <v>695</v>
      </c>
      <c r="C1885" s="17">
        <v>0.12104530777333</v>
      </c>
      <c r="D1885" s="17">
        <v>0.15700856392283699</v>
      </c>
      <c r="E1885" s="17">
        <v>8.7542969759696498E-2</v>
      </c>
      <c r="F1885" s="17"/>
      <c r="G1885" s="17">
        <v>0.202954799023807</v>
      </c>
      <c r="H1885" s="17">
        <v>0.15162627614744201</v>
      </c>
      <c r="I1885" s="17">
        <v>0.150936502267141</v>
      </c>
      <c r="J1885" s="17">
        <v>7.7866822572212294E-2</v>
      </c>
      <c r="K1885" s="17">
        <v>8.1886663733697795E-2</v>
      </c>
      <c r="L1885" s="17">
        <v>7.0365365673975902E-2</v>
      </c>
      <c r="M1885" s="17"/>
      <c r="N1885" s="17">
        <v>0.12878455641422601</v>
      </c>
      <c r="O1885" s="17">
        <v>8.6394595237507602E-2</v>
      </c>
      <c r="P1885" s="17">
        <v>0.152587731465923</v>
      </c>
      <c r="Q1885" s="17">
        <v>0.116651656187786</v>
      </c>
      <c r="R1885" s="17"/>
      <c r="S1885" s="17">
        <v>0.17833255125970099</v>
      </c>
      <c r="T1885" s="17">
        <v>8.7964975300131004E-2</v>
      </c>
      <c r="U1885" s="17">
        <v>8.4189853027191494E-2</v>
      </c>
      <c r="V1885" s="17">
        <v>8.7680526735385095E-2</v>
      </c>
      <c r="W1885" s="17">
        <v>0.120449094123945</v>
      </c>
      <c r="X1885" s="17">
        <v>0.137487826210341</v>
      </c>
      <c r="Y1885" s="17">
        <v>9.3496490088728998E-2</v>
      </c>
      <c r="Z1885" s="17">
        <v>0.101565433922987</v>
      </c>
      <c r="AA1885" s="17">
        <v>0.15973649137780599</v>
      </c>
      <c r="AB1885" s="17">
        <v>0.131150478486462</v>
      </c>
      <c r="AC1885" s="17">
        <v>0.11989119301038401</v>
      </c>
      <c r="AD1885" s="17">
        <v>5.5722538840958201E-2</v>
      </c>
      <c r="AE1885" s="17"/>
      <c r="AF1885" s="17">
        <v>0.119298929033854</v>
      </c>
      <c r="AG1885" s="17">
        <v>0.12385604629715299</v>
      </c>
      <c r="AH1885" s="17"/>
      <c r="AI1885" s="17">
        <v>0.15318261389332599</v>
      </c>
      <c r="AJ1885" s="17">
        <v>0.104088988656537</v>
      </c>
      <c r="AK1885" s="17"/>
      <c r="AL1885" s="17">
        <v>0.146340680668542</v>
      </c>
      <c r="AM1885" s="17">
        <v>0.115212671694433</v>
      </c>
      <c r="AN1885" s="17"/>
      <c r="AO1885" s="17">
        <v>0.174186241046486</v>
      </c>
      <c r="AP1885" s="17">
        <v>0.116614007553121</v>
      </c>
      <c r="AQ1885" s="17"/>
      <c r="AR1885" s="17">
        <v>0.19147097543663699</v>
      </c>
      <c r="AS1885" s="17">
        <v>0.10367079895479001</v>
      </c>
      <c r="AT1885" s="17">
        <v>7.9922573475063E-2</v>
      </c>
      <c r="AU1885" s="17">
        <v>4.5841418090204401E-2</v>
      </c>
    </row>
    <row r="1886" spans="2:47" x14ac:dyDescent="0.3">
      <c r="B1886" t="s">
        <v>166</v>
      </c>
      <c r="C1886" s="17">
        <v>0.21344739952991301</v>
      </c>
      <c r="D1886" s="17">
        <v>0.27457706657516401</v>
      </c>
      <c r="E1886" s="17">
        <v>0.15653734680746401</v>
      </c>
      <c r="F1886" s="17"/>
      <c r="G1886" s="17">
        <v>0.23086765724373601</v>
      </c>
      <c r="H1886" s="17">
        <v>0.33251267778400501</v>
      </c>
      <c r="I1886" s="17">
        <v>0.28146556933900102</v>
      </c>
      <c r="J1886" s="17">
        <v>0.20775150259606301</v>
      </c>
      <c r="K1886" s="17">
        <v>0.15066715312919299</v>
      </c>
      <c r="L1886" s="17">
        <v>7.7505961599389994E-2</v>
      </c>
      <c r="M1886" s="17"/>
      <c r="N1886" s="17">
        <v>0.26206951288089297</v>
      </c>
      <c r="O1886" s="17">
        <v>0.20455127343387</v>
      </c>
      <c r="P1886" s="17">
        <v>0.20493856890168699</v>
      </c>
      <c r="Q1886" s="17">
        <v>0.17953632674897199</v>
      </c>
      <c r="R1886" s="17"/>
      <c r="S1886" s="17">
        <v>0.24694003809745499</v>
      </c>
      <c r="T1886" s="17">
        <v>0.154295058890945</v>
      </c>
      <c r="U1886" s="17">
        <v>0.18253649678977199</v>
      </c>
      <c r="V1886" s="17">
        <v>0.23339715871548999</v>
      </c>
      <c r="W1886" s="17">
        <v>0.243929047923299</v>
      </c>
      <c r="X1886" s="17">
        <v>0.232157831632642</v>
      </c>
      <c r="Y1886" s="17">
        <v>0.17378460656262501</v>
      </c>
      <c r="Z1886" s="17">
        <v>0.27634144591739701</v>
      </c>
      <c r="AA1886" s="17">
        <v>0.21821766075585</v>
      </c>
      <c r="AB1886" s="17">
        <v>0.205041456325011</v>
      </c>
      <c r="AC1886" s="17">
        <v>0.21510630101575701</v>
      </c>
      <c r="AD1886" s="17">
        <v>0.23701603442355501</v>
      </c>
      <c r="AE1886" s="17"/>
      <c r="AF1886" s="17">
        <v>0.22309021482647801</v>
      </c>
      <c r="AG1886" s="17">
        <v>0.20124006410812001</v>
      </c>
      <c r="AH1886" s="17"/>
      <c r="AI1886" s="17">
        <v>0.26465596136147501</v>
      </c>
      <c r="AJ1886" s="17">
        <v>0.186428684498671</v>
      </c>
      <c r="AK1886" s="17"/>
      <c r="AL1886" s="17">
        <v>0.24447204999845901</v>
      </c>
      <c r="AM1886" s="17">
        <v>0.20629370006054301</v>
      </c>
      <c r="AN1886" s="17"/>
      <c r="AO1886" s="17">
        <v>0.31343690135129698</v>
      </c>
      <c r="AP1886" s="17">
        <v>0.20510950491368299</v>
      </c>
      <c r="AQ1886" s="17"/>
      <c r="AR1886" s="17">
        <v>0.31907664493027399</v>
      </c>
      <c r="AS1886" s="17">
        <v>0.173167089763863</v>
      </c>
      <c r="AT1886" s="17">
        <v>0.15876960466725101</v>
      </c>
      <c r="AU1886" s="17">
        <v>0.11146152874158</v>
      </c>
    </row>
    <row r="1887" spans="2:47" x14ac:dyDescent="0.3">
      <c r="B1887" t="s">
        <v>168</v>
      </c>
      <c r="C1887" s="17">
        <v>0.15091284546218101</v>
      </c>
      <c r="D1887" s="17">
        <v>0.14358846854787899</v>
      </c>
      <c r="E1887" s="17">
        <v>0.15735841045370999</v>
      </c>
      <c r="F1887" s="17"/>
      <c r="G1887" s="17">
        <v>0.200282608266799</v>
      </c>
      <c r="H1887" s="17">
        <v>0.16781409649454199</v>
      </c>
      <c r="I1887" s="17">
        <v>0.14757490106645099</v>
      </c>
      <c r="J1887" s="17">
        <v>0.17458053689125899</v>
      </c>
      <c r="K1887" s="17">
        <v>0.13267070768646699</v>
      </c>
      <c r="L1887" s="17">
        <v>9.51950529543312E-2</v>
      </c>
      <c r="M1887" s="17"/>
      <c r="N1887" s="17">
        <v>0.17477583188486401</v>
      </c>
      <c r="O1887" s="17">
        <v>0.17211093566041999</v>
      </c>
      <c r="P1887" s="17">
        <v>0.122718859295584</v>
      </c>
      <c r="Q1887" s="17">
        <v>0.12915823026812401</v>
      </c>
      <c r="R1887" s="17"/>
      <c r="S1887" s="17">
        <v>0.15929769241935299</v>
      </c>
      <c r="T1887" s="17">
        <v>0.16456208894517399</v>
      </c>
      <c r="U1887" s="17">
        <v>0.185319966303852</v>
      </c>
      <c r="V1887" s="17">
        <v>0.11449914144809201</v>
      </c>
      <c r="W1887" s="17">
        <v>0.17067993112243601</v>
      </c>
      <c r="X1887" s="17">
        <v>0.17210399598155601</v>
      </c>
      <c r="Y1887" s="17">
        <v>0.13787334154433201</v>
      </c>
      <c r="Z1887" s="17">
        <v>0.125575851481047</v>
      </c>
      <c r="AA1887" s="17">
        <v>0.13047413902848401</v>
      </c>
      <c r="AB1887" s="17">
        <v>0.116981164457378</v>
      </c>
      <c r="AC1887" s="17">
        <v>0.16055683759094599</v>
      </c>
      <c r="AD1887" s="17">
        <v>0.17996890363280801</v>
      </c>
      <c r="AE1887" s="17"/>
      <c r="AF1887" s="17">
        <v>0.15179845002519701</v>
      </c>
      <c r="AG1887" s="17">
        <v>0.14852737241406899</v>
      </c>
      <c r="AH1887" s="17"/>
      <c r="AI1887" s="17">
        <v>0.17436744432677301</v>
      </c>
      <c r="AJ1887" s="17">
        <v>0.13853770544206201</v>
      </c>
      <c r="AK1887" s="17"/>
      <c r="AL1887" s="17">
        <v>0.16579405902444699</v>
      </c>
      <c r="AM1887" s="17">
        <v>0.14748151818028599</v>
      </c>
      <c r="AN1887" s="17"/>
      <c r="AO1887" s="17">
        <v>0.155374697455507</v>
      </c>
      <c r="AP1887" s="17">
        <v>0.150540781885146</v>
      </c>
      <c r="AQ1887" s="17"/>
      <c r="AR1887" s="17">
        <v>0.18719874866424799</v>
      </c>
      <c r="AS1887" s="17">
        <v>0.122551659736961</v>
      </c>
      <c r="AT1887" s="17">
        <v>0.15522513853293701</v>
      </c>
      <c r="AU1887" s="17">
        <v>9.3313911452501702E-2</v>
      </c>
    </row>
    <row r="1888" spans="2:47" x14ac:dyDescent="0.3">
      <c r="B1888" t="s">
        <v>170</v>
      </c>
      <c r="C1888" s="17">
        <v>0.142853218745956</v>
      </c>
      <c r="D1888" s="17">
        <v>0.123740991485995</v>
      </c>
      <c r="E1888" s="17">
        <v>0.16043754946285699</v>
      </c>
      <c r="F1888" s="17"/>
      <c r="G1888" s="17">
        <v>0.15334432963010899</v>
      </c>
      <c r="H1888" s="17">
        <v>0.11250879438066801</v>
      </c>
      <c r="I1888" s="17">
        <v>0.15340029733472099</v>
      </c>
      <c r="J1888" s="17">
        <v>0.15353976294131899</v>
      </c>
      <c r="K1888" s="17">
        <v>0.164251957537869</v>
      </c>
      <c r="L1888" s="17">
        <v>0.131213652136243</v>
      </c>
      <c r="M1888" s="17"/>
      <c r="N1888" s="17">
        <v>0.15341571008663701</v>
      </c>
      <c r="O1888" s="17">
        <v>0.14169908516377</v>
      </c>
      <c r="P1888" s="17">
        <v>0.14491252752884501</v>
      </c>
      <c r="Q1888" s="17">
        <v>0.132229848521219</v>
      </c>
      <c r="R1888" s="17"/>
      <c r="S1888" s="17">
        <v>0.149435965767789</v>
      </c>
      <c r="T1888" s="17">
        <v>0.14686629939079701</v>
      </c>
      <c r="U1888" s="17">
        <v>0.129857005495603</v>
      </c>
      <c r="V1888" s="17">
        <v>0.16208913642427999</v>
      </c>
      <c r="W1888" s="17">
        <v>0.14930827479398701</v>
      </c>
      <c r="X1888" s="17">
        <v>0.11148171507948</v>
      </c>
      <c r="Y1888" s="17">
        <v>0.16870223323151701</v>
      </c>
      <c r="Z1888" s="17">
        <v>0.148702113701872</v>
      </c>
      <c r="AA1888" s="17">
        <v>0.141788955466781</v>
      </c>
      <c r="AB1888" s="17">
        <v>0.118812217944731</v>
      </c>
      <c r="AC1888" s="17">
        <v>0.15617350225537199</v>
      </c>
      <c r="AD1888" s="17">
        <v>0.14166211152800001</v>
      </c>
      <c r="AE1888" s="17"/>
      <c r="AF1888" s="17">
        <v>0.14197339369324</v>
      </c>
      <c r="AG1888" s="17">
        <v>0.14378738933718399</v>
      </c>
      <c r="AH1888" s="17"/>
      <c r="AI1888" s="17">
        <v>0.12746086321449299</v>
      </c>
      <c r="AJ1888" s="17">
        <v>0.15097454949396799</v>
      </c>
      <c r="AK1888" s="17"/>
      <c r="AL1888" s="17">
        <v>0.108732291384491</v>
      </c>
      <c r="AM1888" s="17">
        <v>0.150720861290635</v>
      </c>
      <c r="AN1888" s="17"/>
      <c r="AO1888" s="17">
        <v>0.11205929300872999</v>
      </c>
      <c r="AP1888" s="17">
        <v>0.14542105339799399</v>
      </c>
      <c r="AQ1888" s="17"/>
      <c r="AR1888" s="17">
        <v>0.12045734999593199</v>
      </c>
      <c r="AS1888" s="17">
        <v>0.18082933363793199</v>
      </c>
      <c r="AT1888" s="17">
        <v>0.16289098686759901</v>
      </c>
      <c r="AU1888" s="17">
        <v>9.3761965754072599E-2</v>
      </c>
    </row>
    <row r="1889" spans="2:47" x14ac:dyDescent="0.3">
      <c r="B1889" t="s">
        <v>173</v>
      </c>
      <c r="C1889" s="17">
        <v>0.3476117134217</v>
      </c>
      <c r="D1889" s="17">
        <v>0.27742812362356101</v>
      </c>
      <c r="E1889" s="17">
        <v>0.41418763673022302</v>
      </c>
      <c r="F1889" s="17"/>
      <c r="G1889" s="17">
        <v>0.18937129764511301</v>
      </c>
      <c r="H1889" s="17">
        <v>0.204081891416175</v>
      </c>
      <c r="I1889" s="17">
        <v>0.24591435229263001</v>
      </c>
      <c r="J1889" s="17">
        <v>0.36355174757094</v>
      </c>
      <c r="K1889" s="17">
        <v>0.452272880560735</v>
      </c>
      <c r="L1889" s="17">
        <v>0.599648939565672</v>
      </c>
      <c r="M1889" s="17"/>
      <c r="N1889" s="17">
        <v>0.25903327806312398</v>
      </c>
      <c r="O1889" s="17">
        <v>0.37008670643454</v>
      </c>
      <c r="P1889" s="17">
        <v>0.35541927841700299</v>
      </c>
      <c r="Q1889" s="17">
        <v>0.41262513720505201</v>
      </c>
      <c r="R1889" s="17"/>
      <c r="S1889" s="17">
        <v>0.24435323019107699</v>
      </c>
      <c r="T1889" s="17">
        <v>0.42838021912108198</v>
      </c>
      <c r="U1889" s="17">
        <v>0.394456078600327</v>
      </c>
      <c r="V1889" s="17">
        <v>0.38597830777306302</v>
      </c>
      <c r="W1889" s="17">
        <v>0.293030430854748</v>
      </c>
      <c r="X1889" s="17">
        <v>0.32803399496515101</v>
      </c>
      <c r="Y1889" s="17">
        <v>0.41042345183392998</v>
      </c>
      <c r="Z1889" s="17">
        <v>0.31374370720061501</v>
      </c>
      <c r="AA1889" s="17">
        <v>0.31988655807737199</v>
      </c>
      <c r="AB1889" s="17">
        <v>0.39189713362395501</v>
      </c>
      <c r="AC1889" s="17">
        <v>0.318929511938852</v>
      </c>
      <c r="AD1889" s="17">
        <v>0.34052973410757498</v>
      </c>
      <c r="AE1889" s="17"/>
      <c r="AF1889" s="17">
        <v>0.34069214192012198</v>
      </c>
      <c r="AG1889" s="17">
        <v>0.35812299351260801</v>
      </c>
      <c r="AH1889" s="17"/>
      <c r="AI1889" s="17">
        <v>0.25704545006159701</v>
      </c>
      <c r="AJ1889" s="17">
        <v>0.39539638015809098</v>
      </c>
      <c r="AK1889" s="17"/>
      <c r="AL1889" s="17">
        <v>0.31391599775115098</v>
      </c>
      <c r="AM1889" s="17">
        <v>0.35538131016725599</v>
      </c>
      <c r="AN1889" s="17"/>
      <c r="AO1889" s="17">
        <v>0.23805573701754701</v>
      </c>
      <c r="AP1889" s="17">
        <v>0.35674733435386202</v>
      </c>
      <c r="AQ1889" s="17"/>
      <c r="AR1889" s="17">
        <v>0.16422158541328999</v>
      </c>
      <c r="AS1889" s="17">
        <v>0.38616646158302298</v>
      </c>
      <c r="AT1889" s="17">
        <v>0.413820395807727</v>
      </c>
      <c r="AU1889" s="17">
        <v>0.64161723601895804</v>
      </c>
    </row>
    <row r="1890" spans="2:47" x14ac:dyDescent="0.3">
      <c r="B1890" t="s">
        <v>155</v>
      </c>
      <c r="C1890" s="17">
        <v>2.4129515066921299E-2</v>
      </c>
      <c r="D1890" s="17">
        <v>2.3656785844562701E-2</v>
      </c>
      <c r="E1890" s="17">
        <v>2.3936086786048701E-2</v>
      </c>
      <c r="F1890" s="17"/>
      <c r="G1890" s="17">
        <v>2.3179308190436398E-2</v>
      </c>
      <c r="H1890" s="17">
        <v>3.1456263777168897E-2</v>
      </c>
      <c r="I1890" s="17">
        <v>2.0708377700055802E-2</v>
      </c>
      <c r="J1890" s="17">
        <v>2.27096274282058E-2</v>
      </c>
      <c r="K1890" s="17">
        <v>1.8250637352038201E-2</v>
      </c>
      <c r="L1890" s="17">
        <v>2.6071028070387799E-2</v>
      </c>
      <c r="M1890" s="17"/>
      <c r="N1890" s="17">
        <v>2.19211106702564E-2</v>
      </c>
      <c r="O1890" s="17">
        <v>2.5157404069892499E-2</v>
      </c>
      <c r="P1890" s="17">
        <v>1.9423034390957501E-2</v>
      </c>
      <c r="Q1890" s="17">
        <v>2.9798801068847101E-2</v>
      </c>
      <c r="R1890" s="17"/>
      <c r="S1890" s="17">
        <v>2.1640522264624699E-2</v>
      </c>
      <c r="T1890" s="17">
        <v>1.7931358351870499E-2</v>
      </c>
      <c r="U1890" s="17">
        <v>2.3640599783254501E-2</v>
      </c>
      <c r="V1890" s="17">
        <v>1.63557289036909E-2</v>
      </c>
      <c r="W1890" s="17">
        <v>2.2603221181584299E-2</v>
      </c>
      <c r="X1890" s="17">
        <v>1.8734636130829999E-2</v>
      </c>
      <c r="Y1890" s="17">
        <v>1.5719876738868401E-2</v>
      </c>
      <c r="Z1890" s="17">
        <v>3.4071447776081801E-2</v>
      </c>
      <c r="AA1890" s="17">
        <v>2.9896195293706601E-2</v>
      </c>
      <c r="AB1890" s="17">
        <v>3.6117549162463097E-2</v>
      </c>
      <c r="AC1890" s="17">
        <v>2.93426541886888E-2</v>
      </c>
      <c r="AD1890" s="17">
        <v>4.5100677467103403E-2</v>
      </c>
      <c r="AE1890" s="17"/>
      <c r="AF1890" s="17">
        <v>2.3146870501108901E-2</v>
      </c>
      <c r="AG1890" s="17">
        <v>2.4466134330865499E-2</v>
      </c>
      <c r="AH1890" s="17"/>
      <c r="AI1890" s="17">
        <v>2.32876671423368E-2</v>
      </c>
      <c r="AJ1890" s="17">
        <v>2.4573691750672099E-2</v>
      </c>
      <c r="AK1890" s="17"/>
      <c r="AL1890" s="17">
        <v>2.07449211729114E-2</v>
      </c>
      <c r="AM1890" s="17">
        <v>2.4909938606846802E-2</v>
      </c>
      <c r="AN1890" s="17"/>
      <c r="AO1890" s="17">
        <v>6.8871301204335798E-3</v>
      </c>
      <c r="AP1890" s="17">
        <v>2.5567317896193199E-2</v>
      </c>
      <c r="AQ1890" s="17"/>
      <c r="AR1890" s="17">
        <v>1.7574695559619002E-2</v>
      </c>
      <c r="AS1890" s="17">
        <v>3.3614656323430601E-2</v>
      </c>
      <c r="AT1890" s="17">
        <v>2.93713006494222E-2</v>
      </c>
      <c r="AU1890" s="17">
        <v>1.4003939942684E-2</v>
      </c>
    </row>
    <row r="1891" spans="2:47" x14ac:dyDescent="0.3">
      <c r="C1891" s="17"/>
      <c r="D1891" s="17"/>
      <c r="E1891" s="17"/>
      <c r="F1891" s="17"/>
      <c r="G1891" s="17"/>
      <c r="H1891" s="17"/>
      <c r="I1891" s="17"/>
      <c r="J1891" s="17"/>
      <c r="K1891" s="17"/>
      <c r="L1891" s="17"/>
      <c r="M1891" s="17"/>
      <c r="N1891" s="17"/>
      <c r="O1891" s="17"/>
      <c r="P1891" s="17"/>
      <c r="Q1891" s="17"/>
      <c r="R1891" s="17"/>
      <c r="S1891" s="17"/>
      <c r="T1891" s="17"/>
      <c r="U1891" s="17"/>
      <c r="V1891" s="17"/>
      <c r="W1891" s="17"/>
      <c r="X1891" s="17"/>
      <c r="Y1891" s="17"/>
      <c r="Z1891" s="17"/>
      <c r="AA1891" s="17"/>
      <c r="AB1891" s="17"/>
      <c r="AC1891" s="17"/>
      <c r="AD1891" s="17"/>
      <c r="AE1891" s="17"/>
      <c r="AF1891" s="17"/>
      <c r="AG1891" s="17"/>
      <c r="AH1891" s="17"/>
      <c r="AI1891" s="17"/>
      <c r="AJ1891" s="17"/>
      <c r="AK1891" s="17"/>
      <c r="AL1891" s="17"/>
      <c r="AM1891" s="17"/>
      <c r="AN1891" s="17"/>
      <c r="AO1891" s="17"/>
      <c r="AP1891" s="17"/>
      <c r="AQ1891" s="17"/>
      <c r="AR1891" s="17"/>
      <c r="AS1891" s="17"/>
      <c r="AT1891" s="17"/>
      <c r="AU1891" s="17"/>
    </row>
    <row r="1892" spans="2:47" x14ac:dyDescent="0.3">
      <c r="B1892" s="6" t="s">
        <v>700</v>
      </c>
      <c r="C1892" s="17"/>
      <c r="D1892" s="17"/>
      <c r="E1892" s="17"/>
      <c r="F1892" s="17"/>
      <c r="G1892" s="17"/>
      <c r="H1892" s="17"/>
      <c r="I1892" s="17"/>
      <c r="J1892" s="17"/>
      <c r="K1892" s="17"/>
      <c r="L1892" s="17"/>
      <c r="M1892" s="17"/>
      <c r="N1892" s="17"/>
      <c r="O1892" s="17"/>
      <c r="P1892" s="17"/>
      <c r="Q1892" s="17"/>
      <c r="R1892" s="17"/>
      <c r="S1892" s="17"/>
      <c r="T1892" s="17"/>
      <c r="U1892" s="17"/>
      <c r="V1892" s="17"/>
      <c r="W1892" s="17"/>
      <c r="X1892" s="17"/>
      <c r="Y1892" s="17"/>
      <c r="Z1892" s="17"/>
      <c r="AA1892" s="17"/>
      <c r="AB1892" s="17"/>
      <c r="AC1892" s="17"/>
      <c r="AD1892" s="17"/>
      <c r="AE1892" s="17"/>
      <c r="AF1892" s="17"/>
      <c r="AG1892" s="17"/>
      <c r="AH1892" s="17"/>
      <c r="AI1892" s="17"/>
      <c r="AJ1892" s="17"/>
      <c r="AK1892" s="17"/>
      <c r="AL1892" s="17"/>
      <c r="AM1892" s="17"/>
      <c r="AN1892" s="17"/>
      <c r="AO1892" s="17"/>
      <c r="AP1892" s="17"/>
      <c r="AQ1892" s="17"/>
      <c r="AR1892" s="17"/>
      <c r="AS1892" s="17"/>
      <c r="AT1892" s="17"/>
      <c r="AU1892" s="17"/>
    </row>
    <row r="1893" spans="2:47" x14ac:dyDescent="0.3">
      <c r="B1893" s="24" t="s">
        <v>246</v>
      </c>
      <c r="C1893" s="17"/>
      <c r="D1893" s="17"/>
      <c r="E1893" s="17"/>
      <c r="F1893" s="17"/>
      <c r="G1893" s="17"/>
      <c r="H1893" s="17"/>
      <c r="I1893" s="17"/>
      <c r="J1893" s="17"/>
      <c r="K1893" s="17"/>
      <c r="L1893" s="17"/>
      <c r="M1893" s="17"/>
      <c r="N1893" s="17"/>
      <c r="O1893" s="17"/>
      <c r="P1893" s="17"/>
      <c r="Q1893" s="17"/>
      <c r="R1893" s="17"/>
      <c r="S1893" s="17"/>
      <c r="T1893" s="17"/>
      <c r="U1893" s="17"/>
      <c r="V1893" s="17"/>
      <c r="W1893" s="17"/>
      <c r="X1893" s="17"/>
      <c r="Y1893" s="17"/>
      <c r="Z1893" s="17"/>
      <c r="AA1893" s="17"/>
      <c r="AB1893" s="17"/>
      <c r="AC1893" s="17"/>
      <c r="AD1893" s="17"/>
      <c r="AE1893" s="17"/>
      <c r="AF1893" s="17"/>
      <c r="AG1893" s="17"/>
      <c r="AH1893" s="17"/>
      <c r="AI1893" s="17"/>
      <c r="AJ1893" s="17"/>
      <c r="AK1893" s="17"/>
      <c r="AL1893" s="17"/>
      <c r="AM1893" s="17"/>
      <c r="AN1893" s="17"/>
      <c r="AO1893" s="17"/>
      <c r="AP1893" s="17"/>
      <c r="AQ1893" s="17"/>
      <c r="AR1893" s="17"/>
      <c r="AS1893" s="17"/>
      <c r="AT1893" s="17"/>
      <c r="AU1893" s="17"/>
    </row>
    <row r="1894" spans="2:47" x14ac:dyDescent="0.3">
      <c r="B1894" t="s">
        <v>695</v>
      </c>
      <c r="C1894" s="17">
        <v>0.59906411205906096</v>
      </c>
      <c r="D1894" s="17">
        <v>0.57331862638250897</v>
      </c>
      <c r="E1894" s="17">
        <v>0.62365184603486201</v>
      </c>
      <c r="F1894" s="17"/>
      <c r="G1894" s="17">
        <v>0.64566412201871604</v>
      </c>
      <c r="H1894" s="17">
        <v>0.65269996568999999</v>
      </c>
      <c r="I1894" s="17">
        <v>0.65089654103607197</v>
      </c>
      <c r="J1894" s="17">
        <v>0.60261049824611501</v>
      </c>
      <c r="K1894" s="17">
        <v>0.595261606634097</v>
      </c>
      <c r="L1894" s="17">
        <v>0.47059335801037699</v>
      </c>
      <c r="M1894" s="17"/>
      <c r="N1894" s="17">
        <v>0.61134799690056996</v>
      </c>
      <c r="O1894" s="17">
        <v>0.61048789241315804</v>
      </c>
      <c r="P1894" s="17">
        <v>0.60369572529265803</v>
      </c>
      <c r="Q1894" s="17">
        <v>0.57194689485459904</v>
      </c>
      <c r="R1894" s="17"/>
      <c r="S1894" s="17">
        <v>0.58004350018534301</v>
      </c>
      <c r="T1894" s="17">
        <v>0.54709519184052602</v>
      </c>
      <c r="U1894" s="17">
        <v>0.68446619273933496</v>
      </c>
      <c r="V1894" s="17">
        <v>0.591355506768522</v>
      </c>
      <c r="W1894" s="17">
        <v>0.62208271756982902</v>
      </c>
      <c r="X1894" s="17">
        <v>0.684216441240728</v>
      </c>
      <c r="Y1894" s="17">
        <v>0.59782193450583498</v>
      </c>
      <c r="Z1894" s="17">
        <v>0.67089771190863301</v>
      </c>
      <c r="AA1894" s="17">
        <v>0.58523200882063697</v>
      </c>
      <c r="AB1894" s="17">
        <v>0.59607179851581205</v>
      </c>
      <c r="AC1894" s="17">
        <v>0.55198114903050299</v>
      </c>
      <c r="AD1894" s="17">
        <v>0.46347083463879102</v>
      </c>
      <c r="AE1894" s="17"/>
      <c r="AF1894" s="17">
        <v>0.58819936227821401</v>
      </c>
      <c r="AG1894" s="17">
        <v>0.61495434826901396</v>
      </c>
      <c r="AH1894" s="17"/>
      <c r="AI1894" s="17">
        <v>0.61934659456225005</v>
      </c>
      <c r="AJ1894" s="17">
        <v>0.58836264739613298</v>
      </c>
      <c r="AK1894" s="17"/>
      <c r="AL1894" s="17">
        <v>0.66274288333264497</v>
      </c>
      <c r="AM1894" s="17">
        <v>0.58438098798223004</v>
      </c>
      <c r="AN1894" s="17"/>
      <c r="AO1894" s="17">
        <v>0.65130987039616595</v>
      </c>
      <c r="AP1894" s="17">
        <v>0.59470745841818196</v>
      </c>
      <c r="AQ1894" s="17"/>
      <c r="AR1894" s="17">
        <v>0.65456190202554398</v>
      </c>
      <c r="AS1894" s="17">
        <v>0.527825417073988</v>
      </c>
      <c r="AT1894" s="17">
        <v>0.65151169617289995</v>
      </c>
      <c r="AU1894" s="17">
        <v>0.464419789628152</v>
      </c>
    </row>
    <row r="1895" spans="2:47" x14ac:dyDescent="0.3">
      <c r="B1895" t="s">
        <v>166</v>
      </c>
      <c r="C1895" s="17">
        <v>0.19886343281455901</v>
      </c>
      <c r="D1895" s="17">
        <v>0.21124077289701501</v>
      </c>
      <c r="E1895" s="17">
        <v>0.18808042559713101</v>
      </c>
      <c r="F1895" s="17"/>
      <c r="G1895" s="17">
        <v>0.18605359220231699</v>
      </c>
      <c r="H1895" s="17">
        <v>0.24192168370685699</v>
      </c>
      <c r="I1895" s="17">
        <v>0.20021374032543601</v>
      </c>
      <c r="J1895" s="17">
        <v>0.21850055476840999</v>
      </c>
      <c r="K1895" s="17">
        <v>0.175818963425106</v>
      </c>
      <c r="L1895" s="17">
        <v>0.16560583696395001</v>
      </c>
      <c r="M1895" s="17"/>
      <c r="N1895" s="17">
        <v>0.19848496013099101</v>
      </c>
      <c r="O1895" s="17">
        <v>0.19737010226943</v>
      </c>
      <c r="P1895" s="17">
        <v>0.204301797304418</v>
      </c>
      <c r="Q1895" s="17">
        <v>0.19444891122365801</v>
      </c>
      <c r="R1895" s="17"/>
      <c r="S1895" s="17">
        <v>0.25712529242253401</v>
      </c>
      <c r="T1895" s="17">
        <v>0.217162202316107</v>
      </c>
      <c r="U1895" s="17">
        <v>0.154620266461545</v>
      </c>
      <c r="V1895" s="17">
        <v>0.211417437583585</v>
      </c>
      <c r="W1895" s="17">
        <v>0.175154560364818</v>
      </c>
      <c r="X1895" s="17">
        <v>0.14009342436476099</v>
      </c>
      <c r="Y1895" s="17">
        <v>0.19551353369855001</v>
      </c>
      <c r="Z1895" s="17">
        <v>0.17937260434396099</v>
      </c>
      <c r="AA1895" s="17">
        <v>0.19212905806979599</v>
      </c>
      <c r="AB1895" s="17">
        <v>0.17956683019314901</v>
      </c>
      <c r="AC1895" s="17">
        <v>0.222343534136208</v>
      </c>
      <c r="AD1895" s="17">
        <v>0.23332194947014401</v>
      </c>
      <c r="AE1895" s="17"/>
      <c r="AF1895" s="17">
        <v>0.20791209388929299</v>
      </c>
      <c r="AG1895" s="17">
        <v>0.188214530523901</v>
      </c>
      <c r="AH1895" s="17"/>
      <c r="AI1895" s="17">
        <v>0.213801020105404</v>
      </c>
      <c r="AJ1895" s="17">
        <v>0.190982047362002</v>
      </c>
      <c r="AK1895" s="17"/>
      <c r="AL1895" s="17">
        <v>0.18656223038278599</v>
      </c>
      <c r="AM1895" s="17">
        <v>0.20169985817245301</v>
      </c>
      <c r="AN1895" s="17"/>
      <c r="AO1895" s="17">
        <v>0.18258819584182701</v>
      </c>
      <c r="AP1895" s="17">
        <v>0.20022058739839901</v>
      </c>
      <c r="AQ1895" s="17"/>
      <c r="AR1895" s="17">
        <v>0.245139232595078</v>
      </c>
      <c r="AS1895" s="17">
        <v>0.18473396168247</v>
      </c>
      <c r="AT1895" s="17">
        <v>0.179048968679135</v>
      </c>
      <c r="AU1895" s="17">
        <v>0.13913630680803701</v>
      </c>
    </row>
    <row r="1896" spans="2:47" x14ac:dyDescent="0.3">
      <c r="B1896" t="s">
        <v>168</v>
      </c>
      <c r="C1896" s="17">
        <v>6.24816336647201E-2</v>
      </c>
      <c r="D1896" s="17">
        <v>6.3063576264811502E-2</v>
      </c>
      <c r="E1896" s="17">
        <v>6.1014971236893603E-2</v>
      </c>
      <c r="F1896" s="17"/>
      <c r="G1896" s="17">
        <v>9.2357445788144504E-2</v>
      </c>
      <c r="H1896" s="17">
        <v>6.14666135051204E-2</v>
      </c>
      <c r="I1896" s="17">
        <v>6.8827093766755901E-2</v>
      </c>
      <c r="J1896" s="17">
        <v>4.4422679671640097E-2</v>
      </c>
      <c r="K1896" s="17">
        <v>5.2293303377454498E-2</v>
      </c>
      <c r="L1896" s="17">
        <v>5.8481257955384398E-2</v>
      </c>
      <c r="M1896" s="17"/>
      <c r="N1896" s="17">
        <v>6.2891205317394297E-2</v>
      </c>
      <c r="O1896" s="17">
        <v>4.9369289632728103E-2</v>
      </c>
      <c r="P1896" s="17">
        <v>6.1304827781437497E-2</v>
      </c>
      <c r="Q1896" s="17">
        <v>7.7281323241965905E-2</v>
      </c>
      <c r="R1896" s="17"/>
      <c r="S1896" s="17">
        <v>7.4558737714935194E-2</v>
      </c>
      <c r="T1896" s="17">
        <v>6.6023225527086005E-2</v>
      </c>
      <c r="U1896" s="17">
        <v>6.8718211621286704E-2</v>
      </c>
      <c r="V1896" s="17">
        <v>4.7237147087352598E-2</v>
      </c>
      <c r="W1896" s="17">
        <v>8.3338579800489504E-2</v>
      </c>
      <c r="X1896" s="17">
        <v>6.1495639894391399E-2</v>
      </c>
      <c r="Y1896" s="17">
        <v>6.2507930568573206E-2</v>
      </c>
      <c r="Z1896" s="17">
        <v>5.2471353221191702E-2</v>
      </c>
      <c r="AA1896" s="17">
        <v>5.5208248614612501E-2</v>
      </c>
      <c r="AB1896" s="17">
        <v>5.5137646847611098E-2</v>
      </c>
      <c r="AC1896" s="17">
        <v>3.4358721106526199E-2</v>
      </c>
      <c r="AD1896" s="17">
        <v>8.2306078736037E-2</v>
      </c>
      <c r="AE1896" s="17"/>
      <c r="AF1896" s="17">
        <v>5.3914241535849901E-2</v>
      </c>
      <c r="AG1896" s="17">
        <v>7.1786352241314702E-2</v>
      </c>
      <c r="AH1896" s="17"/>
      <c r="AI1896" s="17">
        <v>6.0907000091913799E-2</v>
      </c>
      <c r="AJ1896" s="17">
        <v>6.3312443479731501E-2</v>
      </c>
      <c r="AK1896" s="17"/>
      <c r="AL1896" s="17">
        <v>4.9693382466985403E-2</v>
      </c>
      <c r="AM1896" s="17">
        <v>6.5430363285385998E-2</v>
      </c>
      <c r="AN1896" s="17"/>
      <c r="AO1896" s="17">
        <v>1.71811067194956E-2</v>
      </c>
      <c r="AP1896" s="17">
        <v>6.6259140431417202E-2</v>
      </c>
      <c r="AQ1896" s="17"/>
      <c r="AR1896" s="17">
        <v>4.4519491633733498E-2</v>
      </c>
      <c r="AS1896" s="17">
        <v>8.6531331906199799E-2</v>
      </c>
      <c r="AT1896" s="17">
        <v>5.7158833663365098E-2</v>
      </c>
      <c r="AU1896" s="17">
        <v>7.9717476516320801E-2</v>
      </c>
    </row>
    <row r="1897" spans="2:47" x14ac:dyDescent="0.3">
      <c r="B1897" t="s">
        <v>170</v>
      </c>
      <c r="C1897" s="17">
        <v>3.6754599560727103E-2</v>
      </c>
      <c r="D1897" s="17">
        <v>3.9962731100966001E-2</v>
      </c>
      <c r="E1897" s="17">
        <v>3.3889397684773899E-2</v>
      </c>
      <c r="F1897" s="17"/>
      <c r="G1897" s="17">
        <v>3.5172014527992103E-2</v>
      </c>
      <c r="H1897" s="17">
        <v>1.8004087464791499E-2</v>
      </c>
      <c r="I1897" s="17">
        <v>2.8636793566316699E-2</v>
      </c>
      <c r="J1897" s="17">
        <v>3.02283508604239E-2</v>
      </c>
      <c r="K1897" s="17">
        <v>3.83439728589147E-2</v>
      </c>
      <c r="L1897" s="17">
        <v>6.67387249845353E-2</v>
      </c>
      <c r="M1897" s="17"/>
      <c r="N1897" s="17">
        <v>2.5023386918732099E-2</v>
      </c>
      <c r="O1897" s="17">
        <v>3.7226117243835302E-2</v>
      </c>
      <c r="P1897" s="17">
        <v>3.4564927146837399E-2</v>
      </c>
      <c r="Q1897" s="17">
        <v>5.12480220312009E-2</v>
      </c>
      <c r="R1897" s="17"/>
      <c r="S1897" s="17">
        <v>4.9597546147555203E-2</v>
      </c>
      <c r="T1897" s="17">
        <v>3.1168440123429099E-2</v>
      </c>
      <c r="U1897" s="17">
        <v>3.1278180409049297E-2</v>
      </c>
      <c r="V1897" s="17">
        <v>3.7411520289277599E-2</v>
      </c>
      <c r="W1897" s="17">
        <v>1.0726023014895799E-2</v>
      </c>
      <c r="X1897" s="17">
        <v>2.83812298496798E-2</v>
      </c>
      <c r="Y1897" s="17">
        <v>3.8466724134297102E-2</v>
      </c>
      <c r="Z1897" s="17">
        <v>8.3135583145195497E-3</v>
      </c>
      <c r="AA1897" s="17">
        <v>3.11700595006957E-2</v>
      </c>
      <c r="AB1897" s="17">
        <v>7.1075582894508105E-2</v>
      </c>
      <c r="AC1897" s="17">
        <v>1.39359525196351E-2</v>
      </c>
      <c r="AD1897" s="17">
        <v>8.5756568509747999E-2</v>
      </c>
      <c r="AE1897" s="17"/>
      <c r="AF1897" s="17">
        <v>3.7940018389852302E-2</v>
      </c>
      <c r="AG1897" s="17">
        <v>3.5410260358855597E-2</v>
      </c>
      <c r="AH1897" s="17"/>
      <c r="AI1897" s="17">
        <v>2.9631607176878499E-2</v>
      </c>
      <c r="AJ1897" s="17">
        <v>4.0512840263169501E-2</v>
      </c>
      <c r="AK1897" s="17"/>
      <c r="AL1897" s="17">
        <v>1.7239505118423499E-2</v>
      </c>
      <c r="AM1897" s="17">
        <v>4.1254412407874197E-2</v>
      </c>
      <c r="AN1897" s="17"/>
      <c r="AO1897" s="17">
        <v>4.9822792856136201E-2</v>
      </c>
      <c r="AP1897" s="17">
        <v>3.5664872974067202E-2</v>
      </c>
      <c r="AQ1897" s="17"/>
      <c r="AR1897" s="17">
        <v>2.3961624362578898E-2</v>
      </c>
      <c r="AS1897" s="17">
        <v>4.0080072104694199E-2</v>
      </c>
      <c r="AT1897" s="17">
        <v>2.2718149057010601E-2</v>
      </c>
      <c r="AU1897" s="17">
        <v>9.5437157669356801E-2</v>
      </c>
    </row>
    <row r="1898" spans="2:47" x14ac:dyDescent="0.3">
      <c r="B1898" t="s">
        <v>173</v>
      </c>
      <c r="C1898" s="17">
        <v>9.4895764710795694E-2</v>
      </c>
      <c r="D1898" s="17">
        <v>0.10690780363760601</v>
      </c>
      <c r="E1898" s="17">
        <v>8.3078790836409094E-2</v>
      </c>
      <c r="F1898" s="17"/>
      <c r="G1898" s="17">
        <v>3.3477561298588698E-2</v>
      </c>
      <c r="H1898" s="17">
        <v>1.4868897030863E-2</v>
      </c>
      <c r="I1898" s="17">
        <v>4.8694322436512498E-2</v>
      </c>
      <c r="J1898" s="17">
        <v>9.6201433377467005E-2</v>
      </c>
      <c r="K1898" s="17">
        <v>0.13288305474277201</v>
      </c>
      <c r="L1898" s="17">
        <v>0.22689124285116999</v>
      </c>
      <c r="M1898" s="17"/>
      <c r="N1898" s="17">
        <v>9.9065009818881805E-2</v>
      </c>
      <c r="O1898" s="17">
        <v>9.43698904701184E-2</v>
      </c>
      <c r="P1898" s="17">
        <v>8.9605865172912399E-2</v>
      </c>
      <c r="Q1898" s="17">
        <v>9.4030091995881096E-2</v>
      </c>
      <c r="R1898" s="17"/>
      <c r="S1898" s="17">
        <v>3.8674923529631998E-2</v>
      </c>
      <c r="T1898" s="17">
        <v>0.13302241586452099</v>
      </c>
      <c r="U1898" s="17">
        <v>5.5118939025758998E-2</v>
      </c>
      <c r="V1898" s="17">
        <v>0.112578388271263</v>
      </c>
      <c r="W1898" s="17">
        <v>9.8291951998767405E-2</v>
      </c>
      <c r="X1898" s="17">
        <v>7.2092793514275694E-2</v>
      </c>
      <c r="Y1898" s="17">
        <v>9.5862831329340106E-2</v>
      </c>
      <c r="Z1898" s="17">
        <v>7.0480678366386704E-2</v>
      </c>
      <c r="AA1898" s="17">
        <v>0.130000773951086</v>
      </c>
      <c r="AB1898" s="17">
        <v>9.2758310034034799E-2</v>
      </c>
      <c r="AC1898" s="17">
        <v>0.13740621967314701</v>
      </c>
      <c r="AD1898" s="17">
        <v>0.13514456864527999</v>
      </c>
      <c r="AE1898" s="17"/>
      <c r="AF1898" s="17">
        <v>0.102975199186885</v>
      </c>
      <c r="AG1898" s="17">
        <v>8.4125876229876106E-2</v>
      </c>
      <c r="AH1898" s="17"/>
      <c r="AI1898" s="17">
        <v>7.1330233307395199E-2</v>
      </c>
      <c r="AJ1898" s="17">
        <v>0.107329435073236</v>
      </c>
      <c r="AK1898" s="17"/>
      <c r="AL1898" s="17">
        <v>7.8993751982239097E-2</v>
      </c>
      <c r="AM1898" s="17">
        <v>9.8562469034621195E-2</v>
      </c>
      <c r="AN1898" s="17"/>
      <c r="AO1898" s="17">
        <v>9.9098034186375306E-2</v>
      </c>
      <c r="AP1898" s="17">
        <v>9.4545347122967596E-2</v>
      </c>
      <c r="AQ1898" s="17"/>
      <c r="AR1898" s="17">
        <v>2.7860936033308501E-2</v>
      </c>
      <c r="AS1898" s="17">
        <v>0.148372506634042</v>
      </c>
      <c r="AT1898" s="17">
        <v>7.6523718369286495E-2</v>
      </c>
      <c r="AU1898" s="17">
        <v>0.22128926937813301</v>
      </c>
    </row>
    <row r="1899" spans="2:47" x14ac:dyDescent="0.3">
      <c r="B1899" t="s">
        <v>155</v>
      </c>
      <c r="C1899" s="17">
        <v>7.9404571901373604E-3</v>
      </c>
      <c r="D1899" s="17">
        <v>5.5064897170917703E-3</v>
      </c>
      <c r="E1899" s="17">
        <v>1.02845686099301E-2</v>
      </c>
      <c r="F1899" s="17"/>
      <c r="G1899" s="17">
        <v>7.2752641642415102E-3</v>
      </c>
      <c r="H1899" s="17">
        <v>1.1038752602368E-2</v>
      </c>
      <c r="I1899" s="17">
        <v>2.7315088689072501E-3</v>
      </c>
      <c r="J1899" s="17">
        <v>8.0364830759434899E-3</v>
      </c>
      <c r="K1899" s="17">
        <v>5.3990989616556403E-3</v>
      </c>
      <c r="L1899" s="17">
        <v>1.16895792345835E-2</v>
      </c>
      <c r="M1899" s="17"/>
      <c r="N1899" s="17">
        <v>3.1874409134308702E-3</v>
      </c>
      <c r="O1899" s="17">
        <v>1.11767079707304E-2</v>
      </c>
      <c r="P1899" s="17">
        <v>6.5268573017360602E-3</v>
      </c>
      <c r="Q1899" s="17">
        <v>1.1044756652695199E-2</v>
      </c>
      <c r="R1899" s="17"/>
      <c r="S1899" s="17">
        <v>0</v>
      </c>
      <c r="T1899" s="17">
        <v>5.5285243283310003E-3</v>
      </c>
      <c r="U1899" s="17">
        <v>5.7982097430244704E-3</v>
      </c>
      <c r="V1899" s="17">
        <v>0</v>
      </c>
      <c r="W1899" s="17">
        <v>1.0406167251199999E-2</v>
      </c>
      <c r="X1899" s="17">
        <v>1.3720471136164E-2</v>
      </c>
      <c r="Y1899" s="17">
        <v>9.8270457634040895E-3</v>
      </c>
      <c r="Z1899" s="17">
        <v>1.8464093845308401E-2</v>
      </c>
      <c r="AA1899" s="17">
        <v>6.2598510431723098E-3</v>
      </c>
      <c r="AB1899" s="17">
        <v>5.3898315148851097E-3</v>
      </c>
      <c r="AC1899" s="17">
        <v>3.9974423533981097E-2</v>
      </c>
      <c r="AD1899" s="17">
        <v>0</v>
      </c>
      <c r="AE1899" s="17"/>
      <c r="AF1899" s="17">
        <v>9.0590847199068097E-3</v>
      </c>
      <c r="AG1899" s="17">
        <v>5.5086323770386402E-3</v>
      </c>
      <c r="AH1899" s="17"/>
      <c r="AI1899" s="17">
        <v>4.9835447561589596E-3</v>
      </c>
      <c r="AJ1899" s="17">
        <v>9.5005864257285706E-3</v>
      </c>
      <c r="AK1899" s="17"/>
      <c r="AL1899" s="17">
        <v>4.7682467169211599E-3</v>
      </c>
      <c r="AM1899" s="17">
        <v>8.6719091174357506E-3</v>
      </c>
      <c r="AN1899" s="17"/>
      <c r="AO1899" s="17">
        <v>0</v>
      </c>
      <c r="AP1899" s="17">
        <v>8.60259365496659E-3</v>
      </c>
      <c r="AQ1899" s="17"/>
      <c r="AR1899" s="17">
        <v>3.9568133497573897E-3</v>
      </c>
      <c r="AS1899" s="17">
        <v>1.24567105986067E-2</v>
      </c>
      <c r="AT1899" s="17">
        <v>1.30386340583033E-2</v>
      </c>
      <c r="AU1899" s="17">
        <v>0</v>
      </c>
    </row>
    <row r="1900" spans="2:47" x14ac:dyDescent="0.3">
      <c r="C1900" s="17"/>
      <c r="D1900" s="17"/>
      <c r="E1900" s="17"/>
      <c r="F1900" s="17"/>
      <c r="G1900" s="17"/>
      <c r="H1900" s="17"/>
      <c r="I1900" s="17"/>
      <c r="J1900" s="17"/>
      <c r="K1900" s="17"/>
      <c r="L1900" s="17"/>
      <c r="M1900" s="17"/>
      <c r="N1900" s="17"/>
      <c r="O1900" s="17"/>
      <c r="P1900" s="17"/>
      <c r="Q1900" s="17"/>
      <c r="R1900" s="17"/>
      <c r="S1900" s="17"/>
      <c r="T1900" s="17"/>
      <c r="U1900" s="17"/>
      <c r="V1900" s="17"/>
      <c r="W1900" s="17"/>
      <c r="X1900" s="17"/>
      <c r="Y1900" s="17"/>
      <c r="Z1900" s="17"/>
      <c r="AA1900" s="17"/>
      <c r="AB1900" s="17"/>
      <c r="AC1900" s="17"/>
      <c r="AD1900" s="17"/>
      <c r="AE1900" s="17"/>
      <c r="AF1900" s="17"/>
      <c r="AG1900" s="17"/>
      <c r="AH1900" s="17"/>
      <c r="AI1900" s="17"/>
      <c r="AJ1900" s="17"/>
      <c r="AK1900" s="17"/>
      <c r="AL1900" s="17"/>
      <c r="AM1900" s="17"/>
      <c r="AN1900" s="17"/>
      <c r="AO1900" s="17"/>
      <c r="AP1900" s="17"/>
      <c r="AQ1900" s="17"/>
      <c r="AR1900" s="17"/>
      <c r="AS1900" s="17"/>
      <c r="AT1900" s="17"/>
      <c r="AU1900" s="17"/>
    </row>
    <row r="1901" spans="2:47" x14ac:dyDescent="0.3">
      <c r="B1901" s="6" t="s">
        <v>701</v>
      </c>
      <c r="C1901" s="17"/>
      <c r="D1901" s="17"/>
      <c r="E1901" s="17"/>
      <c r="F1901" s="17"/>
      <c r="G1901" s="17"/>
      <c r="H1901" s="17"/>
      <c r="I1901" s="17"/>
      <c r="J1901" s="17"/>
      <c r="K1901" s="17"/>
      <c r="L1901" s="17"/>
      <c r="M1901" s="17"/>
      <c r="N1901" s="17"/>
      <c r="O1901" s="17"/>
      <c r="P1901" s="17"/>
      <c r="Q1901" s="17"/>
      <c r="R1901" s="17"/>
      <c r="S1901" s="17"/>
      <c r="T1901" s="17"/>
      <c r="U1901" s="17"/>
      <c r="V1901" s="17"/>
      <c r="W1901" s="17"/>
      <c r="X1901" s="17"/>
      <c r="Y1901" s="17"/>
      <c r="Z1901" s="17"/>
      <c r="AA1901" s="17"/>
      <c r="AB1901" s="17"/>
      <c r="AC1901" s="17"/>
      <c r="AD1901" s="17"/>
      <c r="AE1901" s="17"/>
      <c r="AF1901" s="17"/>
      <c r="AG1901" s="17"/>
      <c r="AH1901" s="17"/>
      <c r="AI1901" s="17"/>
      <c r="AJ1901" s="17"/>
      <c r="AK1901" s="17"/>
      <c r="AL1901" s="17"/>
      <c r="AM1901" s="17"/>
      <c r="AN1901" s="17"/>
      <c r="AO1901" s="17"/>
      <c r="AP1901" s="17"/>
      <c r="AQ1901" s="17"/>
      <c r="AR1901" s="17"/>
      <c r="AS1901" s="17"/>
      <c r="AT1901" s="17"/>
      <c r="AU1901" s="17"/>
    </row>
    <row r="1902" spans="2:47" x14ac:dyDescent="0.3">
      <c r="B1902" s="24" t="s">
        <v>246</v>
      </c>
      <c r="C1902" s="17"/>
      <c r="D1902" s="17"/>
      <c r="E1902" s="17"/>
      <c r="F1902" s="17"/>
      <c r="G1902" s="17"/>
      <c r="H1902" s="17"/>
      <c r="I1902" s="17"/>
      <c r="J1902" s="17"/>
      <c r="K1902" s="17"/>
      <c r="L1902" s="17"/>
      <c r="M1902" s="17"/>
      <c r="N1902" s="17"/>
      <c r="O1902" s="17"/>
      <c r="P1902" s="17"/>
      <c r="Q1902" s="17"/>
      <c r="R1902" s="17"/>
      <c r="S1902" s="17"/>
      <c r="T1902" s="17"/>
      <c r="U1902" s="17"/>
      <c r="V1902" s="17"/>
      <c r="W1902" s="17"/>
      <c r="X1902" s="17"/>
      <c r="Y1902" s="17"/>
      <c r="Z1902" s="17"/>
      <c r="AA1902" s="17"/>
      <c r="AB1902" s="17"/>
      <c r="AC1902" s="17"/>
      <c r="AD1902" s="17"/>
      <c r="AE1902" s="17"/>
      <c r="AF1902" s="17"/>
      <c r="AG1902" s="17"/>
      <c r="AH1902" s="17"/>
      <c r="AI1902" s="17"/>
      <c r="AJ1902" s="17"/>
      <c r="AK1902" s="17"/>
      <c r="AL1902" s="17"/>
      <c r="AM1902" s="17"/>
      <c r="AN1902" s="17"/>
      <c r="AO1902" s="17"/>
      <c r="AP1902" s="17"/>
      <c r="AQ1902" s="17"/>
      <c r="AR1902" s="17"/>
      <c r="AS1902" s="17"/>
      <c r="AT1902" s="17"/>
      <c r="AU1902" s="17"/>
    </row>
    <row r="1903" spans="2:47" x14ac:dyDescent="0.3">
      <c r="B1903" t="s">
        <v>695</v>
      </c>
      <c r="C1903" s="17">
        <v>0.11436981952056501</v>
      </c>
      <c r="D1903" s="17">
        <v>0.11216822420513201</v>
      </c>
      <c r="E1903" s="17">
        <v>0.11630482905978901</v>
      </c>
      <c r="F1903" s="17"/>
      <c r="G1903" s="17">
        <v>0.17403493816982801</v>
      </c>
      <c r="H1903" s="17">
        <v>0.17377209778488001</v>
      </c>
      <c r="I1903" s="17">
        <v>0.151504572203984</v>
      </c>
      <c r="J1903" s="17">
        <v>9.0050003864361405E-2</v>
      </c>
      <c r="K1903" s="17">
        <v>6.0699546492050699E-2</v>
      </c>
      <c r="L1903" s="17">
        <v>4.0200924505643998E-2</v>
      </c>
      <c r="M1903" s="17"/>
      <c r="N1903" s="17">
        <v>0.11440143837646</v>
      </c>
      <c r="O1903" s="17">
        <v>9.9184273074861606E-2</v>
      </c>
      <c r="P1903" s="17">
        <v>0.141889297534391</v>
      </c>
      <c r="Q1903" s="17">
        <v>0.107224959561958</v>
      </c>
      <c r="R1903" s="17"/>
      <c r="S1903" s="17">
        <v>0.138087958889797</v>
      </c>
      <c r="T1903" s="17">
        <v>9.8576501160162394E-2</v>
      </c>
      <c r="U1903" s="17">
        <v>0.101290768767079</v>
      </c>
      <c r="V1903" s="17">
        <v>9.4939746494677998E-2</v>
      </c>
      <c r="W1903" s="17">
        <v>0.16733286696288699</v>
      </c>
      <c r="X1903" s="17">
        <v>0.12205258085576499</v>
      </c>
      <c r="Y1903" s="17">
        <v>8.4682273084914994E-2</v>
      </c>
      <c r="Z1903" s="17">
        <v>8.9708614173626397E-2</v>
      </c>
      <c r="AA1903" s="17">
        <v>0.116351698948204</v>
      </c>
      <c r="AB1903" s="17">
        <v>0.11345407814077201</v>
      </c>
      <c r="AC1903" s="17">
        <v>0.102621403177661</v>
      </c>
      <c r="AD1903" s="17">
        <v>0.13232209994049801</v>
      </c>
      <c r="AE1903" s="17"/>
      <c r="AF1903" s="17">
        <v>0.111041937283548</v>
      </c>
      <c r="AG1903" s="17">
        <v>0.119174825128554</v>
      </c>
      <c r="AH1903" s="17"/>
      <c r="AI1903" s="17">
        <v>0.14097273070621799</v>
      </c>
      <c r="AJ1903" s="17">
        <v>0.100333563655953</v>
      </c>
      <c r="AK1903" s="17"/>
      <c r="AL1903" s="17">
        <v>0.13858541237691799</v>
      </c>
      <c r="AM1903" s="17">
        <v>0.108786160360807</v>
      </c>
      <c r="AN1903" s="17"/>
      <c r="AO1903" s="17">
        <v>0.14730378580348999</v>
      </c>
      <c r="AP1903" s="17">
        <v>0.111623531808761</v>
      </c>
      <c r="AQ1903" s="17"/>
      <c r="AR1903" s="17">
        <v>0.16999936926842599</v>
      </c>
      <c r="AS1903" s="17">
        <v>5.1412365270723903E-2</v>
      </c>
      <c r="AT1903" s="17">
        <v>0.121895100803152</v>
      </c>
      <c r="AU1903" s="17">
        <v>5.91531301959521E-2</v>
      </c>
    </row>
    <row r="1904" spans="2:47" x14ac:dyDescent="0.3">
      <c r="B1904" t="s">
        <v>166</v>
      </c>
      <c r="C1904" s="17">
        <v>0.30858403325329098</v>
      </c>
      <c r="D1904" s="17">
        <v>0.29969315266451302</v>
      </c>
      <c r="E1904" s="17">
        <v>0.318475840382412</v>
      </c>
      <c r="F1904" s="17"/>
      <c r="G1904" s="17">
        <v>0.29397418433212902</v>
      </c>
      <c r="H1904" s="17">
        <v>0.42428548401197602</v>
      </c>
      <c r="I1904" s="17">
        <v>0.36448054300689597</v>
      </c>
      <c r="J1904" s="17">
        <v>0.34902416699824801</v>
      </c>
      <c r="K1904" s="17">
        <v>0.25147589830339101</v>
      </c>
      <c r="L1904" s="17">
        <v>0.16663749745315901</v>
      </c>
      <c r="M1904" s="17"/>
      <c r="N1904" s="17">
        <v>0.36501803533593102</v>
      </c>
      <c r="O1904" s="17">
        <v>0.30368031986037203</v>
      </c>
      <c r="P1904" s="17">
        <v>0.28530576227839599</v>
      </c>
      <c r="Q1904" s="17">
        <v>0.27589103301214002</v>
      </c>
      <c r="R1904" s="17"/>
      <c r="S1904" s="17">
        <v>0.35056645253167001</v>
      </c>
      <c r="T1904" s="17">
        <v>0.29646687023225798</v>
      </c>
      <c r="U1904" s="17">
        <v>0.27765227446387403</v>
      </c>
      <c r="V1904" s="17">
        <v>0.32706386968108803</v>
      </c>
      <c r="W1904" s="17">
        <v>0.31886563887133401</v>
      </c>
      <c r="X1904" s="17">
        <v>0.33586732939953701</v>
      </c>
      <c r="Y1904" s="17">
        <v>0.33051986644935499</v>
      </c>
      <c r="Z1904" s="17">
        <v>0.35822148953405802</v>
      </c>
      <c r="AA1904" s="17">
        <v>0.28685218602148599</v>
      </c>
      <c r="AB1904" s="17">
        <v>0.20780080158789499</v>
      </c>
      <c r="AC1904" s="17">
        <v>0.35507833595260702</v>
      </c>
      <c r="AD1904" s="17">
        <v>0.28720862137588599</v>
      </c>
      <c r="AE1904" s="17"/>
      <c r="AF1904" s="17">
        <v>0.333770334697156</v>
      </c>
      <c r="AG1904" s="17">
        <v>0.27778281720057901</v>
      </c>
      <c r="AH1904" s="17"/>
      <c r="AI1904" s="17">
        <v>0.340290109661877</v>
      </c>
      <c r="AJ1904" s="17">
        <v>0.29185524000851698</v>
      </c>
      <c r="AK1904" s="17"/>
      <c r="AL1904" s="17">
        <v>0.31011943899512801</v>
      </c>
      <c r="AM1904" s="17">
        <v>0.308229997637264</v>
      </c>
      <c r="AN1904" s="17"/>
      <c r="AO1904" s="17">
        <v>0.34087704753085801</v>
      </c>
      <c r="AP1904" s="17">
        <v>0.30589119305524898</v>
      </c>
      <c r="AQ1904" s="17"/>
      <c r="AR1904" s="17">
        <v>0.40310129023381402</v>
      </c>
      <c r="AS1904" s="17">
        <v>0.23049708325458301</v>
      </c>
      <c r="AT1904" s="17">
        <v>0.30022652460768001</v>
      </c>
      <c r="AU1904" s="17">
        <v>0.20740983003785701</v>
      </c>
    </row>
    <row r="1905" spans="2:47" x14ac:dyDescent="0.3">
      <c r="B1905" t="s">
        <v>168</v>
      </c>
      <c r="C1905" s="17">
        <v>0.350264888519421</v>
      </c>
      <c r="D1905" s="17">
        <v>0.35090759227725099</v>
      </c>
      <c r="E1905" s="17">
        <v>0.34726184296012202</v>
      </c>
      <c r="F1905" s="17"/>
      <c r="G1905" s="17">
        <v>0.387944203189585</v>
      </c>
      <c r="H1905" s="17">
        <v>0.26616709047296</v>
      </c>
      <c r="I1905" s="17">
        <v>0.32415811941746597</v>
      </c>
      <c r="J1905" s="17">
        <v>0.35628329138551901</v>
      </c>
      <c r="K1905" s="17">
        <v>0.42291732470358201</v>
      </c>
      <c r="L1905" s="17">
        <v>0.37136872362093598</v>
      </c>
      <c r="M1905" s="17"/>
      <c r="N1905" s="17">
        <v>0.341515955566423</v>
      </c>
      <c r="O1905" s="17">
        <v>0.365029318342802</v>
      </c>
      <c r="P1905" s="17">
        <v>0.35051879492635002</v>
      </c>
      <c r="Q1905" s="17">
        <v>0.343816159439012</v>
      </c>
      <c r="R1905" s="17"/>
      <c r="S1905" s="17">
        <v>0.36619922133271199</v>
      </c>
      <c r="T1905" s="17">
        <v>0.36386584315176501</v>
      </c>
      <c r="U1905" s="17">
        <v>0.36453599354421801</v>
      </c>
      <c r="V1905" s="17">
        <v>0.35962441565120601</v>
      </c>
      <c r="W1905" s="17">
        <v>0.286323050221585</v>
      </c>
      <c r="X1905" s="17">
        <v>0.32315146984614002</v>
      </c>
      <c r="Y1905" s="17">
        <v>0.33485697695899302</v>
      </c>
      <c r="Z1905" s="17">
        <v>0.31765151009250597</v>
      </c>
      <c r="AA1905" s="17">
        <v>0.370575711045245</v>
      </c>
      <c r="AB1905" s="17">
        <v>0.38899291007604803</v>
      </c>
      <c r="AC1905" s="17">
        <v>0.32365292475893498</v>
      </c>
      <c r="AD1905" s="17">
        <v>0.31135961589373101</v>
      </c>
      <c r="AE1905" s="17"/>
      <c r="AF1905" s="17">
        <v>0.32925326166178898</v>
      </c>
      <c r="AG1905" s="17">
        <v>0.376004579120442</v>
      </c>
      <c r="AH1905" s="17"/>
      <c r="AI1905" s="17">
        <v>0.34483967205113802</v>
      </c>
      <c r="AJ1905" s="17">
        <v>0.35312734691498199</v>
      </c>
      <c r="AK1905" s="17"/>
      <c r="AL1905" s="17">
        <v>0.37010567514752202</v>
      </c>
      <c r="AM1905" s="17">
        <v>0.345689977194724</v>
      </c>
      <c r="AN1905" s="17"/>
      <c r="AO1905" s="17">
        <v>0.34855354141128397</v>
      </c>
      <c r="AP1905" s="17">
        <v>0.350407593819273</v>
      </c>
      <c r="AQ1905" s="17"/>
      <c r="AR1905" s="17">
        <v>0.321594811865416</v>
      </c>
      <c r="AS1905" s="17">
        <v>0.399275541500759</v>
      </c>
      <c r="AT1905" s="17">
        <v>0.36052530174884501</v>
      </c>
      <c r="AU1905" s="17">
        <v>0.31914690555323999</v>
      </c>
    </row>
    <row r="1906" spans="2:47" x14ac:dyDescent="0.3">
      <c r="B1906" t="s">
        <v>170</v>
      </c>
      <c r="C1906" s="17">
        <v>0.15760029573561901</v>
      </c>
      <c r="D1906" s="17">
        <v>0.15848736519467199</v>
      </c>
      <c r="E1906" s="17">
        <v>0.15750898603397101</v>
      </c>
      <c r="F1906" s="17"/>
      <c r="G1906" s="17">
        <v>8.9096502165345107E-2</v>
      </c>
      <c r="H1906" s="17">
        <v>8.6092075242629004E-2</v>
      </c>
      <c r="I1906" s="17">
        <v>0.10402367544553499</v>
      </c>
      <c r="J1906" s="17">
        <v>0.16172216886042901</v>
      </c>
      <c r="K1906" s="17">
        <v>0.18052721029188701</v>
      </c>
      <c r="L1906" s="17">
        <v>0.30070651812031501</v>
      </c>
      <c r="M1906" s="17"/>
      <c r="N1906" s="17">
        <v>0.13195085731085901</v>
      </c>
      <c r="O1906" s="17">
        <v>0.163571997308123</v>
      </c>
      <c r="P1906" s="17">
        <v>0.14522247232480101</v>
      </c>
      <c r="Q1906" s="17">
        <v>0.18549634830025499</v>
      </c>
      <c r="R1906" s="17"/>
      <c r="S1906" s="17">
        <v>0.110353812123617</v>
      </c>
      <c r="T1906" s="17">
        <v>0.193479554727092</v>
      </c>
      <c r="U1906" s="17">
        <v>0.201648915922397</v>
      </c>
      <c r="V1906" s="17">
        <v>0.144866978340876</v>
      </c>
      <c r="W1906" s="17">
        <v>0.15613781253377701</v>
      </c>
      <c r="X1906" s="17">
        <v>0.115178185076126</v>
      </c>
      <c r="Y1906" s="17">
        <v>0.18021454959251701</v>
      </c>
      <c r="Z1906" s="17">
        <v>0.18525568043271601</v>
      </c>
      <c r="AA1906" s="17">
        <v>0.13970498320685601</v>
      </c>
      <c r="AB1906" s="17">
        <v>0.19903307116692001</v>
      </c>
      <c r="AC1906" s="17">
        <v>0.13867401884818001</v>
      </c>
      <c r="AD1906" s="17">
        <v>0.152093879582123</v>
      </c>
      <c r="AE1906" s="17"/>
      <c r="AF1906" s="17">
        <v>0.15282649029468101</v>
      </c>
      <c r="AG1906" s="17">
        <v>0.16359595771653901</v>
      </c>
      <c r="AH1906" s="17"/>
      <c r="AI1906" s="17">
        <v>0.11803618856241101</v>
      </c>
      <c r="AJ1906" s="17">
        <v>0.178475151403204</v>
      </c>
      <c r="AK1906" s="17"/>
      <c r="AL1906" s="17">
        <v>0.107172089312044</v>
      </c>
      <c r="AM1906" s="17">
        <v>0.16922808937988201</v>
      </c>
      <c r="AN1906" s="17"/>
      <c r="AO1906" s="17">
        <v>0.12684809120813001</v>
      </c>
      <c r="AP1906" s="17">
        <v>0.16016465135192201</v>
      </c>
      <c r="AQ1906" s="17"/>
      <c r="AR1906" s="17">
        <v>7.7015728396558999E-2</v>
      </c>
      <c r="AS1906" s="17">
        <v>0.23098632147060599</v>
      </c>
      <c r="AT1906" s="17">
        <v>0.14967102037904401</v>
      </c>
      <c r="AU1906" s="17">
        <v>0.26334734051432301</v>
      </c>
    </row>
    <row r="1907" spans="2:47" x14ac:dyDescent="0.3">
      <c r="B1907" t="s">
        <v>173</v>
      </c>
      <c r="C1907" s="17">
        <v>5.60559234445469E-2</v>
      </c>
      <c r="D1907" s="17">
        <v>6.1043422208092599E-2</v>
      </c>
      <c r="E1907" s="17">
        <v>5.1596402675308801E-2</v>
      </c>
      <c r="F1907" s="17"/>
      <c r="G1907" s="17">
        <v>3.7413665895997997E-2</v>
      </c>
      <c r="H1907" s="17">
        <v>3.1383778340042898E-2</v>
      </c>
      <c r="I1907" s="17">
        <v>4.7133413973039197E-2</v>
      </c>
      <c r="J1907" s="17">
        <v>3.4883885815499498E-2</v>
      </c>
      <c r="K1907" s="17">
        <v>8.4380020209089704E-2</v>
      </c>
      <c r="L1907" s="17">
        <v>9.9137694411082694E-2</v>
      </c>
      <c r="M1907" s="17"/>
      <c r="N1907" s="17">
        <v>3.6868559329984903E-2</v>
      </c>
      <c r="O1907" s="17">
        <v>5.87038780301039E-2</v>
      </c>
      <c r="P1907" s="17">
        <v>5.5820554318448401E-2</v>
      </c>
      <c r="Q1907" s="17">
        <v>7.4857440147888907E-2</v>
      </c>
      <c r="R1907" s="17"/>
      <c r="S1907" s="17">
        <v>2.34177971399697E-2</v>
      </c>
      <c r="T1907" s="17">
        <v>4.4758836689318598E-2</v>
      </c>
      <c r="U1907" s="17">
        <v>3.6545570453114802E-2</v>
      </c>
      <c r="V1907" s="17">
        <v>7.3504989832152104E-2</v>
      </c>
      <c r="W1907" s="17">
        <v>5.5837750595418997E-2</v>
      </c>
      <c r="X1907" s="17">
        <v>7.4876173609367699E-2</v>
      </c>
      <c r="Y1907" s="17">
        <v>6.9726333914219896E-2</v>
      </c>
      <c r="Z1907" s="17">
        <v>1.6408383125265699E-2</v>
      </c>
      <c r="AA1907" s="17">
        <v>7.63502964391366E-2</v>
      </c>
      <c r="AB1907" s="17">
        <v>6.97619093667326E-2</v>
      </c>
      <c r="AC1907" s="17">
        <v>5.6950430280640597E-2</v>
      </c>
      <c r="AD1907" s="17">
        <v>0.105482976849664</v>
      </c>
      <c r="AE1907" s="17"/>
      <c r="AF1907" s="17">
        <v>5.7093529154390803E-2</v>
      </c>
      <c r="AG1907" s="17">
        <v>5.4992401128912301E-2</v>
      </c>
      <c r="AH1907" s="17"/>
      <c r="AI1907" s="17">
        <v>4.54515850630791E-2</v>
      </c>
      <c r="AJ1907" s="17">
        <v>6.1650995568739E-2</v>
      </c>
      <c r="AK1907" s="17"/>
      <c r="AL1907" s="17">
        <v>6.34191048113176E-2</v>
      </c>
      <c r="AM1907" s="17">
        <v>5.4358112644397903E-2</v>
      </c>
      <c r="AN1907" s="17"/>
      <c r="AO1907" s="17">
        <v>3.6417534046237598E-2</v>
      </c>
      <c r="AP1907" s="17">
        <v>5.7693523575089403E-2</v>
      </c>
      <c r="AQ1907" s="17"/>
      <c r="AR1907" s="17">
        <v>2.17401815528349E-2</v>
      </c>
      <c r="AS1907" s="17">
        <v>7.0908841250986093E-2</v>
      </c>
      <c r="AT1907" s="17">
        <v>4.8800608364231599E-2</v>
      </c>
      <c r="AU1907" s="17">
        <v>0.13873914644219901</v>
      </c>
    </row>
    <row r="1908" spans="2:47" x14ac:dyDescent="0.3">
      <c r="B1908" t="s">
        <v>155</v>
      </c>
      <c r="C1908" s="17">
        <v>1.31250395265571E-2</v>
      </c>
      <c r="D1908" s="17">
        <v>1.7700243450341099E-2</v>
      </c>
      <c r="E1908" s="17">
        <v>8.8520988883974208E-3</v>
      </c>
      <c r="F1908" s="17"/>
      <c r="G1908" s="17">
        <v>1.7536506247115499E-2</v>
      </c>
      <c r="H1908" s="17">
        <v>1.8299474147512401E-2</v>
      </c>
      <c r="I1908" s="17">
        <v>8.6996759530806496E-3</v>
      </c>
      <c r="J1908" s="17">
        <v>8.0364830759434899E-3</v>
      </c>
      <c r="K1908" s="17">
        <v>0</v>
      </c>
      <c r="L1908" s="17">
        <v>2.1948641888863099E-2</v>
      </c>
      <c r="M1908" s="17"/>
      <c r="N1908" s="17">
        <v>1.02451540803432E-2</v>
      </c>
      <c r="O1908" s="17">
        <v>9.8302133837377594E-3</v>
      </c>
      <c r="P1908" s="17">
        <v>2.1243118617613101E-2</v>
      </c>
      <c r="Q1908" s="17">
        <v>1.27140595387454E-2</v>
      </c>
      <c r="R1908" s="17"/>
      <c r="S1908" s="17">
        <v>1.13747579822343E-2</v>
      </c>
      <c r="T1908" s="17">
        <v>2.8523940394045298E-3</v>
      </c>
      <c r="U1908" s="17">
        <v>1.8326476849317801E-2</v>
      </c>
      <c r="V1908" s="17">
        <v>0</v>
      </c>
      <c r="W1908" s="17">
        <v>1.55028808149978E-2</v>
      </c>
      <c r="X1908" s="17">
        <v>2.88742612130642E-2</v>
      </c>
      <c r="Y1908" s="17">
        <v>0</v>
      </c>
      <c r="Z1908" s="17">
        <v>3.2754322641826802E-2</v>
      </c>
      <c r="AA1908" s="17">
        <v>1.0165124339073199E-2</v>
      </c>
      <c r="AB1908" s="17">
        <v>2.0957229661632298E-2</v>
      </c>
      <c r="AC1908" s="17">
        <v>2.30228869819754E-2</v>
      </c>
      <c r="AD1908" s="17">
        <v>1.1532806358099199E-2</v>
      </c>
      <c r="AE1908" s="17"/>
      <c r="AF1908" s="17">
        <v>1.6014446908433701E-2</v>
      </c>
      <c r="AG1908" s="17">
        <v>8.4494197049745593E-3</v>
      </c>
      <c r="AH1908" s="17"/>
      <c r="AI1908" s="17">
        <v>1.04097139552765E-2</v>
      </c>
      <c r="AJ1908" s="17">
        <v>1.45577024486049E-2</v>
      </c>
      <c r="AK1908" s="17"/>
      <c r="AL1908" s="17">
        <v>1.05982793570701E-2</v>
      </c>
      <c r="AM1908" s="17">
        <v>1.3707662782925701E-2</v>
      </c>
      <c r="AN1908" s="17"/>
      <c r="AO1908" s="17">
        <v>0</v>
      </c>
      <c r="AP1908" s="17">
        <v>1.4219506389706E-2</v>
      </c>
      <c r="AQ1908" s="17"/>
      <c r="AR1908" s="17">
        <v>6.5486186829502397E-3</v>
      </c>
      <c r="AS1908" s="17">
        <v>1.69198472523421E-2</v>
      </c>
      <c r="AT1908" s="17">
        <v>1.8881444097047902E-2</v>
      </c>
      <c r="AU1908" s="17">
        <v>1.2203647256429201E-2</v>
      </c>
    </row>
    <row r="1909" spans="2:47" x14ac:dyDescent="0.3">
      <c r="C1909" s="17"/>
      <c r="D1909" s="17"/>
      <c r="E1909" s="17"/>
      <c r="F1909" s="17"/>
      <c r="G1909" s="17"/>
      <c r="H1909" s="17"/>
      <c r="I1909" s="17"/>
      <c r="J1909" s="17"/>
      <c r="K1909" s="17"/>
      <c r="L1909" s="17"/>
      <c r="M1909" s="17"/>
      <c r="N1909" s="17"/>
      <c r="O1909" s="17"/>
      <c r="P1909" s="17"/>
      <c r="Q1909" s="17"/>
      <c r="R1909" s="17"/>
      <c r="S1909" s="17"/>
      <c r="T1909" s="17"/>
      <c r="U1909" s="17"/>
      <c r="V1909" s="17"/>
      <c r="W1909" s="17"/>
      <c r="X1909" s="17"/>
      <c r="Y1909" s="17"/>
      <c r="Z1909" s="17"/>
      <c r="AA1909" s="17"/>
      <c r="AB1909" s="17"/>
      <c r="AC1909" s="17"/>
      <c r="AD1909" s="17"/>
      <c r="AE1909" s="17"/>
      <c r="AF1909" s="17"/>
      <c r="AG1909" s="17"/>
      <c r="AH1909" s="17"/>
      <c r="AI1909" s="17"/>
      <c r="AJ1909" s="17"/>
      <c r="AK1909" s="17"/>
      <c r="AL1909" s="17"/>
      <c r="AM1909" s="17"/>
      <c r="AN1909" s="17"/>
      <c r="AO1909" s="17"/>
      <c r="AP1909" s="17"/>
      <c r="AQ1909" s="17"/>
      <c r="AR1909" s="17"/>
      <c r="AS1909" s="17"/>
      <c r="AT1909" s="17"/>
      <c r="AU1909" s="17"/>
    </row>
    <row r="1910" spans="2:47" x14ac:dyDescent="0.3">
      <c r="B1910" s="6" t="s">
        <v>702</v>
      </c>
      <c r="C1910" s="17"/>
      <c r="D1910" s="17"/>
      <c r="E1910" s="17"/>
      <c r="F1910" s="17"/>
      <c r="G1910" s="17"/>
      <c r="H1910" s="17"/>
      <c r="I1910" s="17"/>
      <c r="J1910" s="17"/>
      <c r="K1910" s="17"/>
      <c r="L1910" s="17"/>
      <c r="M1910" s="17"/>
      <c r="N1910" s="17"/>
      <c r="O1910" s="17"/>
      <c r="P1910" s="17"/>
      <c r="Q1910" s="17"/>
      <c r="R1910" s="17"/>
      <c r="S1910" s="17"/>
      <c r="T1910" s="17"/>
      <c r="U1910" s="17"/>
      <c r="V1910" s="17"/>
      <c r="W1910" s="17"/>
      <c r="X1910" s="17"/>
      <c r="Y1910" s="17"/>
      <c r="Z1910" s="17"/>
      <c r="AA1910" s="17"/>
      <c r="AB1910" s="17"/>
      <c r="AC1910" s="17"/>
      <c r="AD1910" s="17"/>
      <c r="AE1910" s="17"/>
      <c r="AF1910" s="17"/>
      <c r="AG1910" s="17"/>
      <c r="AH1910" s="17"/>
      <c r="AI1910" s="17"/>
      <c r="AJ1910" s="17"/>
      <c r="AK1910" s="17"/>
      <c r="AL1910" s="17"/>
      <c r="AM1910" s="17"/>
      <c r="AN1910" s="17"/>
      <c r="AO1910" s="17"/>
      <c r="AP1910" s="17"/>
      <c r="AQ1910" s="17"/>
      <c r="AR1910" s="17"/>
      <c r="AS1910" s="17"/>
      <c r="AT1910" s="17"/>
      <c r="AU1910" s="17"/>
    </row>
    <row r="1911" spans="2:47" x14ac:dyDescent="0.3">
      <c r="B1911" s="24" t="s">
        <v>246</v>
      </c>
      <c r="C1911" s="17"/>
      <c r="D1911" s="17"/>
      <c r="E1911" s="17"/>
      <c r="F1911" s="17"/>
      <c r="G1911" s="17"/>
      <c r="H1911" s="17"/>
      <c r="I1911" s="17"/>
      <c r="J1911" s="17"/>
      <c r="K1911" s="17"/>
      <c r="L1911" s="17"/>
      <c r="M1911" s="17"/>
      <c r="N1911" s="17"/>
      <c r="O1911" s="17"/>
      <c r="P1911" s="17"/>
      <c r="Q1911" s="17"/>
      <c r="R1911" s="17"/>
      <c r="S1911" s="17"/>
      <c r="T1911" s="17"/>
      <c r="U1911" s="17"/>
      <c r="V1911" s="17"/>
      <c r="W1911" s="17"/>
      <c r="X1911" s="17"/>
      <c r="Y1911" s="17"/>
      <c r="Z1911" s="17"/>
      <c r="AA1911" s="17"/>
      <c r="AB1911" s="17"/>
      <c r="AC1911" s="17"/>
      <c r="AD1911" s="17"/>
      <c r="AE1911" s="17"/>
      <c r="AF1911" s="17"/>
      <c r="AG1911" s="17"/>
      <c r="AH1911" s="17"/>
      <c r="AI1911" s="17"/>
      <c r="AJ1911" s="17"/>
      <c r="AK1911" s="17"/>
      <c r="AL1911" s="17"/>
      <c r="AM1911" s="17"/>
      <c r="AN1911" s="17"/>
      <c r="AO1911" s="17"/>
      <c r="AP1911" s="17"/>
      <c r="AQ1911" s="17"/>
      <c r="AR1911" s="17"/>
      <c r="AS1911" s="17"/>
      <c r="AT1911" s="17"/>
      <c r="AU1911" s="17"/>
    </row>
    <row r="1912" spans="2:47" x14ac:dyDescent="0.3">
      <c r="B1912" t="s">
        <v>695</v>
      </c>
      <c r="C1912" s="17">
        <v>0.20854972957005699</v>
      </c>
      <c r="D1912" s="17">
        <v>0.21125606553474699</v>
      </c>
      <c r="E1912" s="17">
        <v>0.20697675291120601</v>
      </c>
      <c r="F1912" s="17"/>
      <c r="G1912" s="17">
        <v>0.342825668876304</v>
      </c>
      <c r="H1912" s="17">
        <v>0.27634216247526799</v>
      </c>
      <c r="I1912" s="17">
        <v>0.241093190241399</v>
      </c>
      <c r="J1912" s="17">
        <v>0.131631847484561</v>
      </c>
      <c r="K1912" s="17">
        <v>0.166224933544565</v>
      </c>
      <c r="L1912" s="17">
        <v>0.11438460232889699</v>
      </c>
      <c r="M1912" s="17"/>
      <c r="N1912" s="17">
        <v>0.20857510001361301</v>
      </c>
      <c r="O1912" s="17">
        <v>0.183887943207032</v>
      </c>
      <c r="P1912" s="17">
        <v>0.230489089864929</v>
      </c>
      <c r="Q1912" s="17">
        <v>0.21310657475679501</v>
      </c>
      <c r="R1912" s="17"/>
      <c r="S1912" s="17">
        <v>0.28030277586899499</v>
      </c>
      <c r="T1912" s="17">
        <v>0.15184625891919401</v>
      </c>
      <c r="U1912" s="17">
        <v>0.26325591767347001</v>
      </c>
      <c r="V1912" s="17">
        <v>0.15088829336029699</v>
      </c>
      <c r="W1912" s="17">
        <v>0.22286944691628499</v>
      </c>
      <c r="X1912" s="17">
        <v>0.24196607645290999</v>
      </c>
      <c r="Y1912" s="17">
        <v>0.20871061446865299</v>
      </c>
      <c r="Z1912" s="17">
        <v>0.30979465469739198</v>
      </c>
      <c r="AA1912" s="17">
        <v>0.18771746737924</v>
      </c>
      <c r="AB1912" s="17">
        <v>0.168750620882436</v>
      </c>
      <c r="AC1912" s="17">
        <v>0.20084372277950599</v>
      </c>
      <c r="AD1912" s="17">
        <v>9.1730605152447797E-2</v>
      </c>
      <c r="AE1912" s="17"/>
      <c r="AF1912" s="17">
        <v>0.22467283808442301</v>
      </c>
      <c r="AG1912" s="17">
        <v>0.188884380623665</v>
      </c>
      <c r="AH1912" s="17"/>
      <c r="AI1912" s="17">
        <v>0.23175385452767999</v>
      </c>
      <c r="AJ1912" s="17">
        <v>0.19630674485508801</v>
      </c>
      <c r="AK1912" s="17"/>
      <c r="AL1912" s="17">
        <v>0.22536119154145001</v>
      </c>
      <c r="AM1912" s="17">
        <v>0.20467332339729399</v>
      </c>
      <c r="AN1912" s="17"/>
      <c r="AO1912" s="17">
        <v>0.21510828276098601</v>
      </c>
      <c r="AP1912" s="17">
        <v>0.208002826901829</v>
      </c>
      <c r="AQ1912" s="17"/>
      <c r="AR1912" s="17">
        <v>0.31232826236662597</v>
      </c>
      <c r="AS1912" s="17">
        <v>0.14915798580476999</v>
      </c>
      <c r="AT1912" s="17">
        <v>0.18040797090102101</v>
      </c>
      <c r="AU1912" s="17">
        <v>9.0069100653103001E-2</v>
      </c>
    </row>
    <row r="1913" spans="2:47" x14ac:dyDescent="0.3">
      <c r="B1913" t="s">
        <v>166</v>
      </c>
      <c r="C1913" s="17">
        <v>0.26087477745659399</v>
      </c>
      <c r="D1913" s="17">
        <v>0.26135436919178401</v>
      </c>
      <c r="E1913" s="17">
        <v>0.25969943499343401</v>
      </c>
      <c r="F1913" s="17"/>
      <c r="G1913" s="17">
        <v>0.32818222393231999</v>
      </c>
      <c r="H1913" s="17">
        <v>0.313920030873929</v>
      </c>
      <c r="I1913" s="17">
        <v>0.29627668567632798</v>
      </c>
      <c r="J1913" s="17">
        <v>0.27892247182628199</v>
      </c>
      <c r="K1913" s="17">
        <v>0.183381036649225</v>
      </c>
      <c r="L1913" s="17">
        <v>0.168664548996104</v>
      </c>
      <c r="M1913" s="17"/>
      <c r="N1913" s="17">
        <v>0.31583318618585499</v>
      </c>
      <c r="O1913" s="17">
        <v>0.251145132443025</v>
      </c>
      <c r="P1913" s="17">
        <v>0.26003053387790898</v>
      </c>
      <c r="Q1913" s="17">
        <v>0.212979944768696</v>
      </c>
      <c r="R1913" s="17"/>
      <c r="S1913" s="17">
        <v>0.3256310380918</v>
      </c>
      <c r="T1913" s="17">
        <v>0.23587091129677501</v>
      </c>
      <c r="U1913" s="17">
        <v>0.20516078140299701</v>
      </c>
      <c r="V1913" s="17">
        <v>0.31493761597417202</v>
      </c>
      <c r="W1913" s="17">
        <v>0.26716484258609102</v>
      </c>
      <c r="X1913" s="17">
        <v>0.29174444305660802</v>
      </c>
      <c r="Y1913" s="17">
        <v>0.200544355879822</v>
      </c>
      <c r="Z1913" s="17">
        <v>0.21855644068185001</v>
      </c>
      <c r="AA1913" s="17">
        <v>0.25049169612390998</v>
      </c>
      <c r="AB1913" s="17">
        <v>0.221432543807739</v>
      </c>
      <c r="AC1913" s="17">
        <v>0.29844151860460899</v>
      </c>
      <c r="AD1913" s="17">
        <v>0.24934047315372301</v>
      </c>
      <c r="AE1913" s="17"/>
      <c r="AF1913" s="17">
        <v>0.264279599587738</v>
      </c>
      <c r="AG1913" s="17">
        <v>0.25688305353641</v>
      </c>
      <c r="AH1913" s="17"/>
      <c r="AI1913" s="17">
        <v>0.27809692055275698</v>
      </c>
      <c r="AJ1913" s="17">
        <v>0.25178801227711001</v>
      </c>
      <c r="AK1913" s="17"/>
      <c r="AL1913" s="17">
        <v>0.265975359913802</v>
      </c>
      <c r="AM1913" s="17">
        <v>0.259698679306686</v>
      </c>
      <c r="AN1913" s="17"/>
      <c r="AO1913" s="17">
        <v>0.28251467086433402</v>
      </c>
      <c r="AP1913" s="17">
        <v>0.25907027650946002</v>
      </c>
      <c r="AQ1913" s="17"/>
      <c r="AR1913" s="17">
        <v>0.32890444025063897</v>
      </c>
      <c r="AS1913" s="17">
        <v>0.20846245027421501</v>
      </c>
      <c r="AT1913" s="17">
        <v>0.27337061049719402</v>
      </c>
      <c r="AU1913" s="17">
        <v>0.142224376304071</v>
      </c>
    </row>
    <row r="1914" spans="2:47" x14ac:dyDescent="0.3">
      <c r="B1914" t="s">
        <v>168</v>
      </c>
      <c r="C1914" s="17">
        <v>0.164726484837703</v>
      </c>
      <c r="D1914" s="17">
        <v>0.16296670188325801</v>
      </c>
      <c r="E1914" s="17">
        <v>0.166482247418103</v>
      </c>
      <c r="F1914" s="17"/>
      <c r="G1914" s="17">
        <v>0.15281456568254501</v>
      </c>
      <c r="H1914" s="17">
        <v>0.18099864878065</v>
      </c>
      <c r="I1914" s="17">
        <v>0.165498511575045</v>
      </c>
      <c r="J1914" s="17">
        <v>0.19430634973380501</v>
      </c>
      <c r="K1914" s="17">
        <v>0.14281514957621899</v>
      </c>
      <c r="L1914" s="17">
        <v>0.14698175993111701</v>
      </c>
      <c r="M1914" s="17"/>
      <c r="N1914" s="17">
        <v>0.166164820360169</v>
      </c>
      <c r="O1914" s="17">
        <v>0.181745182748838</v>
      </c>
      <c r="P1914" s="17">
        <v>0.17378692920957101</v>
      </c>
      <c r="Q1914" s="17">
        <v>0.137483357436745</v>
      </c>
      <c r="R1914" s="17"/>
      <c r="S1914" s="17">
        <v>0.184012657127295</v>
      </c>
      <c r="T1914" s="17">
        <v>0.19586987534214201</v>
      </c>
      <c r="U1914" s="17">
        <v>0.177205191200971</v>
      </c>
      <c r="V1914" s="17">
        <v>0.15493918105660601</v>
      </c>
      <c r="W1914" s="17">
        <v>0.133241611252122</v>
      </c>
      <c r="X1914" s="17">
        <v>0.14523553151005</v>
      </c>
      <c r="Y1914" s="17">
        <v>0.182382811857833</v>
      </c>
      <c r="Z1914" s="17">
        <v>0.116917835229591</v>
      </c>
      <c r="AA1914" s="17">
        <v>0.16330403405765201</v>
      </c>
      <c r="AB1914" s="17">
        <v>0.16288052995375901</v>
      </c>
      <c r="AC1914" s="17">
        <v>0.10305380610623099</v>
      </c>
      <c r="AD1914" s="17">
        <v>0.201193093125313</v>
      </c>
      <c r="AE1914" s="17"/>
      <c r="AF1914" s="17">
        <v>0.16361763884195399</v>
      </c>
      <c r="AG1914" s="17">
        <v>0.16496136067203099</v>
      </c>
      <c r="AH1914" s="17"/>
      <c r="AI1914" s="17">
        <v>0.172291075294145</v>
      </c>
      <c r="AJ1914" s="17">
        <v>0.16073524769765299</v>
      </c>
      <c r="AK1914" s="17"/>
      <c r="AL1914" s="17">
        <v>0.15550076902513901</v>
      </c>
      <c r="AM1914" s="17">
        <v>0.166853760965432</v>
      </c>
      <c r="AN1914" s="17"/>
      <c r="AO1914" s="17">
        <v>0.152577613809118</v>
      </c>
      <c r="AP1914" s="17">
        <v>0.16573955125465001</v>
      </c>
      <c r="AQ1914" s="17"/>
      <c r="AR1914" s="17">
        <v>0.17462802184961199</v>
      </c>
      <c r="AS1914" s="17">
        <v>0.15460780764882301</v>
      </c>
      <c r="AT1914" s="17">
        <v>0.15562774703151999</v>
      </c>
      <c r="AU1914" s="17">
        <v>0.17494303654183599</v>
      </c>
    </row>
    <row r="1915" spans="2:47" x14ac:dyDescent="0.3">
      <c r="B1915" t="s">
        <v>170</v>
      </c>
      <c r="C1915" s="17">
        <v>9.3146111566011103E-2</v>
      </c>
      <c r="D1915" s="17">
        <v>9.2418676290715304E-2</v>
      </c>
      <c r="E1915" s="17">
        <v>9.3065963107545197E-2</v>
      </c>
      <c r="F1915" s="17"/>
      <c r="G1915" s="17">
        <v>6.6472864261458597E-2</v>
      </c>
      <c r="H1915" s="17">
        <v>6.5348274403062498E-2</v>
      </c>
      <c r="I1915" s="17">
        <v>7.6300965992059294E-2</v>
      </c>
      <c r="J1915" s="17">
        <v>0.104127018664926</v>
      </c>
      <c r="K1915" s="17">
        <v>0.126586129968904</v>
      </c>
      <c r="L1915" s="17">
        <v>0.121387629210781</v>
      </c>
      <c r="M1915" s="17"/>
      <c r="N1915" s="17">
        <v>9.6162883054175405E-2</v>
      </c>
      <c r="O1915" s="17">
        <v>0.11249034569827999</v>
      </c>
      <c r="P1915" s="17">
        <v>5.8362627559210602E-2</v>
      </c>
      <c r="Q1915" s="17">
        <v>0.101068632245367</v>
      </c>
      <c r="R1915" s="17"/>
      <c r="S1915" s="17">
        <v>6.37573194693353E-2</v>
      </c>
      <c r="T1915" s="17">
        <v>0.11146026390352801</v>
      </c>
      <c r="U1915" s="17">
        <v>0.119038281548039</v>
      </c>
      <c r="V1915" s="17">
        <v>6.4703983080378003E-2</v>
      </c>
      <c r="W1915" s="17">
        <v>9.5615125189234595E-2</v>
      </c>
      <c r="X1915" s="17">
        <v>6.24710552518783E-2</v>
      </c>
      <c r="Y1915" s="17">
        <v>8.1584458506853405E-2</v>
      </c>
      <c r="Z1915" s="17">
        <v>9.1486977333030906E-2</v>
      </c>
      <c r="AA1915" s="17">
        <v>9.6314510864621394E-2</v>
      </c>
      <c r="AB1915" s="17">
        <v>0.123317897880116</v>
      </c>
      <c r="AC1915" s="17">
        <v>9.8033567813892997E-2</v>
      </c>
      <c r="AD1915" s="17">
        <v>0.16214547744183899</v>
      </c>
      <c r="AE1915" s="17"/>
      <c r="AF1915" s="17">
        <v>9.2415713541461594E-2</v>
      </c>
      <c r="AG1915" s="17">
        <v>9.4523167469878294E-2</v>
      </c>
      <c r="AH1915" s="17"/>
      <c r="AI1915" s="17">
        <v>9.4147260633203306E-2</v>
      </c>
      <c r="AJ1915" s="17">
        <v>9.2617884246539897E-2</v>
      </c>
      <c r="AK1915" s="17"/>
      <c r="AL1915" s="17">
        <v>0.113117757026129</v>
      </c>
      <c r="AM1915" s="17">
        <v>8.8541026661820496E-2</v>
      </c>
      <c r="AN1915" s="17"/>
      <c r="AO1915" s="17">
        <v>8.3519827582528003E-2</v>
      </c>
      <c r="AP1915" s="17">
        <v>9.3948825250329202E-2</v>
      </c>
      <c r="AQ1915" s="17"/>
      <c r="AR1915" s="17">
        <v>5.86229663793515E-2</v>
      </c>
      <c r="AS1915" s="17">
        <v>0.126834046670529</v>
      </c>
      <c r="AT1915" s="17">
        <v>9.6036769125594904E-2</v>
      </c>
      <c r="AU1915" s="17">
        <v>0.121155057105909</v>
      </c>
    </row>
    <row r="1916" spans="2:47" x14ac:dyDescent="0.3">
      <c r="B1916" t="s">
        <v>173</v>
      </c>
      <c r="C1916" s="17">
        <v>0.24995812373745499</v>
      </c>
      <c r="D1916" s="17">
        <v>0.24996290416067099</v>
      </c>
      <c r="E1916" s="17">
        <v>0.25025608910153802</v>
      </c>
      <c r="F1916" s="17"/>
      <c r="G1916" s="17">
        <v>9.3242566313132394E-2</v>
      </c>
      <c r="H1916" s="17">
        <v>0.14113858439447</v>
      </c>
      <c r="I1916" s="17">
        <v>0.19938750208835501</v>
      </c>
      <c r="J1916" s="17">
        <v>0.26688392134238997</v>
      </c>
      <c r="K1916" s="17">
        <v>0.36320251659918201</v>
      </c>
      <c r="L1916" s="17">
        <v>0.417697390650758</v>
      </c>
      <c r="M1916" s="17"/>
      <c r="N1916" s="17">
        <v>0.195525703180362</v>
      </c>
      <c r="O1916" s="17">
        <v>0.24740386058841399</v>
      </c>
      <c r="P1916" s="17">
        <v>0.24256846840869001</v>
      </c>
      <c r="Q1916" s="17">
        <v>0.318049258503174</v>
      </c>
      <c r="R1916" s="17"/>
      <c r="S1916" s="17">
        <v>0.13751304378348</v>
      </c>
      <c r="T1916" s="17">
        <v>0.28090088900482602</v>
      </c>
      <c r="U1916" s="17">
        <v>0.19388605994521099</v>
      </c>
      <c r="V1916" s="17">
        <v>0.29597837888410999</v>
      </c>
      <c r="W1916" s="17">
        <v>0.25777647693087702</v>
      </c>
      <c r="X1916" s="17">
        <v>0.240103411430551</v>
      </c>
      <c r="Y1916" s="17">
        <v>0.30194588516163001</v>
      </c>
      <c r="Z1916" s="17">
        <v>0.243416834584954</v>
      </c>
      <c r="AA1916" s="17">
        <v>0.27061997888571898</v>
      </c>
      <c r="AB1916" s="17">
        <v>0.29164355144981802</v>
      </c>
      <c r="AC1916" s="17">
        <v>0.280137752958457</v>
      </c>
      <c r="AD1916" s="17">
        <v>0.29559035112667698</v>
      </c>
      <c r="AE1916" s="17"/>
      <c r="AF1916" s="17">
        <v>0.22881883187487101</v>
      </c>
      <c r="AG1916" s="17">
        <v>0.27735219001542699</v>
      </c>
      <c r="AH1916" s="17"/>
      <c r="AI1916" s="17">
        <v>0.21062563101895701</v>
      </c>
      <c r="AJ1916" s="17">
        <v>0.27071077474384397</v>
      </c>
      <c r="AK1916" s="17"/>
      <c r="AL1916" s="17">
        <v>0.229160884363967</v>
      </c>
      <c r="AM1916" s="17">
        <v>0.254753575032589</v>
      </c>
      <c r="AN1916" s="17"/>
      <c r="AO1916" s="17">
        <v>0.23819326514282699</v>
      </c>
      <c r="AP1916" s="17">
        <v>0.25093916824062801</v>
      </c>
      <c r="AQ1916" s="17"/>
      <c r="AR1916" s="17">
        <v>0.11025214989293999</v>
      </c>
      <c r="AS1916" s="17">
        <v>0.32808867546588</v>
      </c>
      <c r="AT1916" s="17">
        <v>0.26525065357969102</v>
      </c>
      <c r="AU1916" s="17">
        <v>0.46034502644344899</v>
      </c>
    </row>
    <row r="1917" spans="2:47" x14ac:dyDescent="0.3">
      <c r="B1917" t="s">
        <v>155</v>
      </c>
      <c r="C1917" s="17">
        <v>2.27447728321803E-2</v>
      </c>
      <c r="D1917" s="17">
        <v>2.2041282938823702E-2</v>
      </c>
      <c r="E1917" s="17">
        <v>2.35195124681741E-2</v>
      </c>
      <c r="F1917" s="17"/>
      <c r="G1917" s="17">
        <v>1.6462110934239601E-2</v>
      </c>
      <c r="H1917" s="17">
        <v>2.22522990726194E-2</v>
      </c>
      <c r="I1917" s="17">
        <v>2.1443144426814099E-2</v>
      </c>
      <c r="J1917" s="17">
        <v>2.4128390948034002E-2</v>
      </c>
      <c r="K1917" s="17">
        <v>1.7790233661905099E-2</v>
      </c>
      <c r="L1917" s="17">
        <v>3.0884068882342498E-2</v>
      </c>
      <c r="M1917" s="17"/>
      <c r="N1917" s="17">
        <v>1.7738307205826798E-2</v>
      </c>
      <c r="O1917" s="17">
        <v>2.3327535314410799E-2</v>
      </c>
      <c r="P1917" s="17">
        <v>3.4762351079690501E-2</v>
      </c>
      <c r="Q1917" s="17">
        <v>1.7312232289222899E-2</v>
      </c>
      <c r="R1917" s="17"/>
      <c r="S1917" s="17">
        <v>8.7831656590941706E-3</v>
      </c>
      <c r="T1917" s="17">
        <v>2.4051801533534398E-2</v>
      </c>
      <c r="U1917" s="17">
        <v>4.1453768229312002E-2</v>
      </c>
      <c r="V1917" s="17">
        <v>1.85525476444371E-2</v>
      </c>
      <c r="W1917" s="17">
        <v>2.3332497125390199E-2</v>
      </c>
      <c r="X1917" s="17">
        <v>1.84794822980031E-2</v>
      </c>
      <c r="Y1917" s="17">
        <v>2.48318741252085E-2</v>
      </c>
      <c r="Z1917" s="17">
        <v>1.9827257473183001E-2</v>
      </c>
      <c r="AA1917" s="17">
        <v>3.1552312688857997E-2</v>
      </c>
      <c r="AB1917" s="17">
        <v>3.1974856026130899E-2</v>
      </c>
      <c r="AC1917" s="17">
        <v>1.94896317373046E-2</v>
      </c>
      <c r="AD1917" s="17">
        <v>0</v>
      </c>
      <c r="AE1917" s="17"/>
      <c r="AF1917" s="17">
        <v>2.6195378069552501E-2</v>
      </c>
      <c r="AG1917" s="17">
        <v>1.7395847682588599E-2</v>
      </c>
      <c r="AH1917" s="17"/>
      <c r="AI1917" s="17">
        <v>1.3085257973258199E-2</v>
      </c>
      <c r="AJ1917" s="17">
        <v>2.78413361797651E-2</v>
      </c>
      <c r="AK1917" s="17"/>
      <c r="AL1917" s="17">
        <v>1.08840381295134E-2</v>
      </c>
      <c r="AM1917" s="17">
        <v>2.5479634636178101E-2</v>
      </c>
      <c r="AN1917" s="17"/>
      <c r="AO1917" s="17">
        <v>2.8086339840207801E-2</v>
      </c>
      <c r="AP1917" s="17">
        <v>2.2299351843104699E-2</v>
      </c>
      <c r="AQ1917" s="17"/>
      <c r="AR1917" s="17">
        <v>1.52641592608318E-2</v>
      </c>
      <c r="AS1917" s="17">
        <v>3.2849034135782801E-2</v>
      </c>
      <c r="AT1917" s="17">
        <v>2.9306248864979099E-2</v>
      </c>
      <c r="AU1917" s="17">
        <v>1.12634029516315E-2</v>
      </c>
    </row>
    <row r="1918" spans="2:47" x14ac:dyDescent="0.3">
      <c r="C1918" s="17"/>
      <c r="D1918" s="17"/>
      <c r="E1918" s="17"/>
      <c r="F1918" s="17"/>
      <c r="G1918" s="17"/>
      <c r="H1918" s="17"/>
      <c r="I1918" s="17"/>
      <c r="J1918" s="17"/>
      <c r="K1918" s="17"/>
      <c r="L1918" s="17"/>
      <c r="M1918" s="17"/>
      <c r="N1918" s="17"/>
      <c r="O1918" s="17"/>
      <c r="P1918" s="17"/>
      <c r="Q1918" s="17"/>
      <c r="R1918" s="17"/>
      <c r="S1918" s="17"/>
      <c r="T1918" s="17"/>
      <c r="U1918" s="17"/>
      <c r="V1918" s="17"/>
      <c r="W1918" s="17"/>
      <c r="X1918" s="17"/>
      <c r="Y1918" s="17"/>
      <c r="Z1918" s="17"/>
      <c r="AA1918" s="17"/>
      <c r="AB1918" s="17"/>
      <c r="AC1918" s="17"/>
      <c r="AD1918" s="17"/>
      <c r="AE1918" s="17"/>
      <c r="AF1918" s="17"/>
      <c r="AG1918" s="17"/>
      <c r="AH1918" s="17"/>
      <c r="AI1918" s="17"/>
      <c r="AJ1918" s="17"/>
      <c r="AK1918" s="17"/>
      <c r="AL1918" s="17"/>
      <c r="AM1918" s="17"/>
      <c r="AN1918" s="17"/>
      <c r="AO1918" s="17"/>
      <c r="AP1918" s="17"/>
      <c r="AQ1918" s="17"/>
      <c r="AR1918" s="17"/>
      <c r="AS1918" s="17"/>
      <c r="AT1918" s="17"/>
      <c r="AU1918" s="17"/>
    </row>
    <row r="1919" spans="2:47" x14ac:dyDescent="0.3">
      <c r="B1919" s="6" t="s">
        <v>703</v>
      </c>
      <c r="C1919" s="17"/>
      <c r="D1919" s="17"/>
      <c r="E1919" s="17"/>
      <c r="F1919" s="17"/>
      <c r="G1919" s="17"/>
      <c r="H1919" s="17"/>
      <c r="I1919" s="17"/>
      <c r="J1919" s="17"/>
      <c r="K1919" s="17"/>
      <c r="L1919" s="17"/>
      <c r="M1919" s="17"/>
      <c r="N1919" s="17"/>
      <c r="O1919" s="17"/>
      <c r="P1919" s="17"/>
      <c r="Q1919" s="17"/>
      <c r="R1919" s="17"/>
      <c r="S1919" s="17"/>
      <c r="T1919" s="17"/>
      <c r="U1919" s="17"/>
      <c r="V1919" s="17"/>
      <c r="W1919" s="17"/>
      <c r="X1919" s="17"/>
      <c r="Y1919" s="17"/>
      <c r="Z1919" s="17"/>
      <c r="AA1919" s="17"/>
      <c r="AB1919" s="17"/>
      <c r="AC1919" s="17"/>
      <c r="AD1919" s="17"/>
      <c r="AE1919" s="17"/>
      <c r="AF1919" s="17"/>
      <c r="AG1919" s="17"/>
      <c r="AH1919" s="17"/>
      <c r="AI1919" s="17"/>
      <c r="AJ1919" s="17"/>
      <c r="AK1919" s="17"/>
      <c r="AL1919" s="17"/>
      <c r="AM1919" s="17"/>
      <c r="AN1919" s="17"/>
      <c r="AO1919" s="17"/>
      <c r="AP1919" s="17"/>
      <c r="AQ1919" s="17"/>
      <c r="AR1919" s="17"/>
      <c r="AS1919" s="17"/>
      <c r="AT1919" s="17"/>
      <c r="AU1919" s="17"/>
    </row>
    <row r="1920" spans="2:47" x14ac:dyDescent="0.3">
      <c r="B1920" s="24" t="s">
        <v>246</v>
      </c>
      <c r="C1920" s="17"/>
      <c r="D1920" s="17"/>
      <c r="E1920" s="17"/>
      <c r="F1920" s="17"/>
      <c r="G1920" s="17"/>
      <c r="H1920" s="17"/>
      <c r="I1920" s="17"/>
      <c r="J1920" s="17"/>
      <c r="K1920" s="17"/>
      <c r="L1920" s="17"/>
      <c r="M1920" s="17"/>
      <c r="N1920" s="17"/>
      <c r="O1920" s="17"/>
      <c r="P1920" s="17"/>
      <c r="Q1920" s="17"/>
      <c r="R1920" s="17"/>
      <c r="S1920" s="17"/>
      <c r="T1920" s="17"/>
      <c r="U1920" s="17"/>
      <c r="V1920" s="17"/>
      <c r="W1920" s="17"/>
      <c r="X1920" s="17"/>
      <c r="Y1920" s="17"/>
      <c r="Z1920" s="17"/>
      <c r="AA1920" s="17"/>
      <c r="AB1920" s="17"/>
      <c r="AC1920" s="17"/>
      <c r="AD1920" s="17"/>
      <c r="AE1920" s="17"/>
      <c r="AF1920" s="17"/>
      <c r="AG1920" s="17"/>
      <c r="AH1920" s="17"/>
      <c r="AI1920" s="17"/>
      <c r="AJ1920" s="17"/>
      <c r="AK1920" s="17"/>
      <c r="AL1920" s="17"/>
      <c r="AM1920" s="17"/>
      <c r="AN1920" s="17"/>
      <c r="AO1920" s="17"/>
      <c r="AP1920" s="17"/>
      <c r="AQ1920" s="17"/>
      <c r="AR1920" s="17"/>
      <c r="AS1920" s="17"/>
      <c r="AT1920" s="17"/>
      <c r="AU1920" s="17"/>
    </row>
    <row r="1921" spans="2:47" x14ac:dyDescent="0.3">
      <c r="B1921" t="s">
        <v>695</v>
      </c>
      <c r="C1921" s="17">
        <v>0.111074636124969</v>
      </c>
      <c r="D1921" s="17">
        <v>0.127578978631185</v>
      </c>
      <c r="E1921" s="17">
        <v>9.5207545117441603E-2</v>
      </c>
      <c r="F1921" s="17"/>
      <c r="G1921" s="17">
        <v>0.15500270624683399</v>
      </c>
      <c r="H1921" s="17">
        <v>0.19668291898985099</v>
      </c>
      <c r="I1921" s="17">
        <v>0.17822033754550201</v>
      </c>
      <c r="J1921" s="17">
        <v>6.2263008242906599E-2</v>
      </c>
      <c r="K1921" s="17">
        <v>5.5238944970801201E-2</v>
      </c>
      <c r="L1921" s="17">
        <v>1.9636417453990699E-2</v>
      </c>
      <c r="M1921" s="17"/>
      <c r="N1921" s="17">
        <v>0.135124633420801</v>
      </c>
      <c r="O1921" s="17">
        <v>0.10234919586751701</v>
      </c>
      <c r="P1921" s="17">
        <v>0.11847474188399899</v>
      </c>
      <c r="Q1921" s="17">
        <v>8.6621189819129196E-2</v>
      </c>
      <c r="R1921" s="17"/>
      <c r="S1921" s="17">
        <v>0.15347948758561999</v>
      </c>
      <c r="T1921" s="17">
        <v>9.0999678607071505E-2</v>
      </c>
      <c r="U1921" s="17">
        <v>7.6245392751504798E-2</v>
      </c>
      <c r="V1921" s="17">
        <v>0.100342554396414</v>
      </c>
      <c r="W1921" s="17">
        <v>0.116783529780842</v>
      </c>
      <c r="X1921" s="17">
        <v>0.17522442503820199</v>
      </c>
      <c r="Y1921" s="17">
        <v>9.9698472594941398E-2</v>
      </c>
      <c r="Z1921" s="17">
        <v>0.11199027780208</v>
      </c>
      <c r="AA1921" s="17">
        <v>0.104125502289658</v>
      </c>
      <c r="AB1921" s="17">
        <v>8.1281440660758E-2</v>
      </c>
      <c r="AC1921" s="17">
        <v>8.5330282415564201E-2</v>
      </c>
      <c r="AD1921" s="17">
        <v>0.104382918486583</v>
      </c>
      <c r="AE1921" s="17"/>
      <c r="AF1921" s="17">
        <v>0.112240752940328</v>
      </c>
      <c r="AG1921" s="17">
        <v>0.10923736203515701</v>
      </c>
      <c r="AH1921" s="17"/>
      <c r="AI1921" s="17">
        <v>0.12179176361243101</v>
      </c>
      <c r="AJ1921" s="17">
        <v>0.105420054094534</v>
      </c>
      <c r="AK1921" s="17"/>
      <c r="AL1921" s="17">
        <v>0.117550868250711</v>
      </c>
      <c r="AM1921" s="17">
        <v>0.109581339097549</v>
      </c>
      <c r="AN1921" s="17"/>
      <c r="AO1921" s="17">
        <v>0.15724301480393099</v>
      </c>
      <c r="AP1921" s="17">
        <v>0.10722476119795001</v>
      </c>
      <c r="AQ1921" s="17"/>
      <c r="AR1921" s="17">
        <v>0.190236869656429</v>
      </c>
      <c r="AS1921" s="17">
        <v>7.2232051960189794E-2</v>
      </c>
      <c r="AT1921" s="17">
        <v>7.3453792430621404E-2</v>
      </c>
      <c r="AU1921" s="17">
        <v>4.3128008802443003E-2</v>
      </c>
    </row>
    <row r="1922" spans="2:47" x14ac:dyDescent="0.3">
      <c r="B1922" t="s">
        <v>166</v>
      </c>
      <c r="C1922" s="17">
        <v>0.22353864607020599</v>
      </c>
      <c r="D1922" s="17">
        <v>0.240899529728232</v>
      </c>
      <c r="E1922" s="17">
        <v>0.206945637904625</v>
      </c>
      <c r="F1922" s="17"/>
      <c r="G1922" s="17">
        <v>0.32217823730539003</v>
      </c>
      <c r="H1922" s="17">
        <v>0.34746050646507698</v>
      </c>
      <c r="I1922" s="17">
        <v>0.26397189121082498</v>
      </c>
      <c r="J1922" s="17">
        <v>0.218572919270624</v>
      </c>
      <c r="K1922" s="17">
        <v>8.90430973601984E-2</v>
      </c>
      <c r="L1922" s="17">
        <v>9.5852705815036798E-2</v>
      </c>
      <c r="M1922" s="17"/>
      <c r="N1922" s="17">
        <v>0.290651817355498</v>
      </c>
      <c r="O1922" s="17">
        <v>0.20716015325630499</v>
      </c>
      <c r="P1922" s="17">
        <v>0.20325596858207101</v>
      </c>
      <c r="Q1922" s="17">
        <v>0.18594802015956199</v>
      </c>
      <c r="R1922" s="17"/>
      <c r="S1922" s="17">
        <v>0.35796855815237</v>
      </c>
      <c r="T1922" s="17">
        <v>0.173589627642113</v>
      </c>
      <c r="U1922" s="17">
        <v>0.19379466160237399</v>
      </c>
      <c r="V1922" s="17">
        <v>0.16272904167858901</v>
      </c>
      <c r="W1922" s="17">
        <v>0.25251466245353799</v>
      </c>
      <c r="X1922" s="17">
        <v>0.24926328310795901</v>
      </c>
      <c r="Y1922" s="17">
        <v>0.15826464730190301</v>
      </c>
      <c r="Z1922" s="17">
        <v>0.27855593184064698</v>
      </c>
      <c r="AA1922" s="17">
        <v>0.229212654630322</v>
      </c>
      <c r="AB1922" s="17">
        <v>0.17159620949336801</v>
      </c>
      <c r="AC1922" s="17">
        <v>0.177554863380573</v>
      </c>
      <c r="AD1922" s="17">
        <v>0.22039508428855001</v>
      </c>
      <c r="AE1922" s="17"/>
      <c r="AF1922" s="17">
        <v>0.22930719944351999</v>
      </c>
      <c r="AG1922" s="17">
        <v>0.21720848912607199</v>
      </c>
      <c r="AH1922" s="17"/>
      <c r="AI1922" s="17">
        <v>0.24459544267655201</v>
      </c>
      <c r="AJ1922" s="17">
        <v>0.21242863698912601</v>
      </c>
      <c r="AK1922" s="17"/>
      <c r="AL1922" s="17">
        <v>0.223115682548919</v>
      </c>
      <c r="AM1922" s="17">
        <v>0.223636173483798</v>
      </c>
      <c r="AN1922" s="17"/>
      <c r="AO1922" s="17">
        <v>0.22097181720012299</v>
      </c>
      <c r="AP1922" s="17">
        <v>0.223752688026879</v>
      </c>
      <c r="AQ1922" s="17"/>
      <c r="AR1922" s="17">
        <v>0.324358984776696</v>
      </c>
      <c r="AS1922" s="17">
        <v>0.174715789902712</v>
      </c>
      <c r="AT1922" s="17">
        <v>0.182995045656943</v>
      </c>
      <c r="AU1922" s="17">
        <v>0.120307158219805</v>
      </c>
    </row>
    <row r="1923" spans="2:47" x14ac:dyDescent="0.3">
      <c r="B1923" t="s">
        <v>168</v>
      </c>
      <c r="C1923" s="17">
        <v>0.169033912363213</v>
      </c>
      <c r="D1923" s="17">
        <v>0.16448040269269301</v>
      </c>
      <c r="E1923" s="17">
        <v>0.172940028894769</v>
      </c>
      <c r="F1923" s="17"/>
      <c r="G1923" s="17">
        <v>0.190781482147414</v>
      </c>
      <c r="H1923" s="17">
        <v>0.186551165537787</v>
      </c>
      <c r="I1923" s="17">
        <v>0.178551365696002</v>
      </c>
      <c r="J1923" s="17">
        <v>0.18658546325609199</v>
      </c>
      <c r="K1923" s="17">
        <v>0.14573608752464401</v>
      </c>
      <c r="L1923" s="17">
        <v>0.129584491691356</v>
      </c>
      <c r="M1923" s="17"/>
      <c r="N1923" s="17">
        <v>0.20460176098768701</v>
      </c>
      <c r="O1923" s="17">
        <v>0.19487115720098</v>
      </c>
      <c r="P1923" s="17">
        <v>0.13727661716464901</v>
      </c>
      <c r="Q1923" s="17">
        <v>0.13130280781581199</v>
      </c>
      <c r="R1923" s="17"/>
      <c r="S1923" s="17">
        <v>0.15997543555507299</v>
      </c>
      <c r="T1923" s="17">
        <v>0.204080324350527</v>
      </c>
      <c r="U1923" s="17">
        <v>0.15045860158452101</v>
      </c>
      <c r="V1923" s="17">
        <v>0.18498172416151001</v>
      </c>
      <c r="W1923" s="17">
        <v>0.16317085740149101</v>
      </c>
      <c r="X1923" s="17">
        <v>0.137543148303547</v>
      </c>
      <c r="Y1923" s="17">
        <v>0.19978234375121501</v>
      </c>
      <c r="Z1923" s="17">
        <v>0.16117822111782901</v>
      </c>
      <c r="AA1923" s="17">
        <v>0.17703939529886001</v>
      </c>
      <c r="AB1923" s="17">
        <v>0.14850602629428999</v>
      </c>
      <c r="AC1923" s="17">
        <v>0.189138647183171</v>
      </c>
      <c r="AD1923" s="17">
        <v>0.1043342862395</v>
      </c>
      <c r="AE1923" s="17"/>
      <c r="AF1923" s="17">
        <v>0.16637396414333799</v>
      </c>
      <c r="AG1923" s="17">
        <v>0.17040972297871601</v>
      </c>
      <c r="AH1923" s="17"/>
      <c r="AI1923" s="17">
        <v>0.197193492251064</v>
      </c>
      <c r="AJ1923" s="17">
        <v>0.154176325327438</v>
      </c>
      <c r="AK1923" s="17"/>
      <c r="AL1923" s="17">
        <v>0.176219000215004</v>
      </c>
      <c r="AM1923" s="17">
        <v>0.16737716656990201</v>
      </c>
      <c r="AN1923" s="17"/>
      <c r="AO1923" s="17">
        <v>0.160562734601018</v>
      </c>
      <c r="AP1923" s="17">
        <v>0.16974030439607601</v>
      </c>
      <c r="AQ1923" s="17"/>
      <c r="AR1923" s="17">
        <v>0.17158996769379101</v>
      </c>
      <c r="AS1923" s="17">
        <v>0.137993250062481</v>
      </c>
      <c r="AT1923" s="17">
        <v>0.20867006608397901</v>
      </c>
      <c r="AU1923" s="17">
        <v>0.134291875685766</v>
      </c>
    </row>
    <row r="1924" spans="2:47" x14ac:dyDescent="0.3">
      <c r="B1924" t="s">
        <v>170</v>
      </c>
      <c r="C1924" s="17">
        <v>0.16288779001652201</v>
      </c>
      <c r="D1924" s="17">
        <v>0.15083463467899599</v>
      </c>
      <c r="E1924" s="17">
        <v>0.174388531029566</v>
      </c>
      <c r="F1924" s="17"/>
      <c r="G1924" s="17">
        <v>0.15009518873326499</v>
      </c>
      <c r="H1924" s="17">
        <v>9.2156463640875805E-2</v>
      </c>
      <c r="I1924" s="17">
        <v>0.154262540913611</v>
      </c>
      <c r="J1924" s="17">
        <v>0.18359878518446399</v>
      </c>
      <c r="K1924" s="17">
        <v>0.20432219656285799</v>
      </c>
      <c r="L1924" s="17">
        <v>0.20032313751750899</v>
      </c>
      <c r="M1924" s="17"/>
      <c r="N1924" s="17">
        <v>0.161867581133671</v>
      </c>
      <c r="O1924" s="17">
        <v>0.157841434733693</v>
      </c>
      <c r="P1924" s="17">
        <v>0.170991003917011</v>
      </c>
      <c r="Q1924" s="17">
        <v>0.16377772892025799</v>
      </c>
      <c r="R1924" s="17"/>
      <c r="S1924" s="17">
        <v>0.15342425594078199</v>
      </c>
      <c r="T1924" s="17">
        <v>0.185646571624384</v>
      </c>
      <c r="U1924" s="17">
        <v>0.186494162939701</v>
      </c>
      <c r="V1924" s="17">
        <v>0.213487624781485</v>
      </c>
      <c r="W1924" s="17">
        <v>0.157770472508483</v>
      </c>
      <c r="X1924" s="17">
        <v>0.12552974610385101</v>
      </c>
      <c r="Y1924" s="17">
        <v>0.13173953494832799</v>
      </c>
      <c r="Z1924" s="17">
        <v>0.13161837811976401</v>
      </c>
      <c r="AA1924" s="17">
        <v>0.13580092288513901</v>
      </c>
      <c r="AB1924" s="17">
        <v>0.19323885493752199</v>
      </c>
      <c r="AC1924" s="17">
        <v>0.14571386234341799</v>
      </c>
      <c r="AD1924" s="17">
        <v>0.17945717040947301</v>
      </c>
      <c r="AE1924" s="17"/>
      <c r="AF1924" s="17">
        <v>0.149565067097396</v>
      </c>
      <c r="AG1924" s="17">
        <v>0.180726087896489</v>
      </c>
      <c r="AH1924" s="17"/>
      <c r="AI1924" s="17">
        <v>0.144849789287924</v>
      </c>
      <c r="AJ1924" s="17">
        <v>0.17240501885459</v>
      </c>
      <c r="AK1924" s="17"/>
      <c r="AL1924" s="17">
        <v>0.158966890841338</v>
      </c>
      <c r="AM1924" s="17">
        <v>0.163791875442961</v>
      </c>
      <c r="AN1924" s="17"/>
      <c r="AO1924" s="17">
        <v>0.15650665876961101</v>
      </c>
      <c r="AP1924" s="17">
        <v>0.16341989787684599</v>
      </c>
      <c r="AQ1924" s="17"/>
      <c r="AR1924" s="17">
        <v>0.13124409965331499</v>
      </c>
      <c r="AS1924" s="17">
        <v>0.192478382746685</v>
      </c>
      <c r="AT1924" s="17">
        <v>0.17234097406724699</v>
      </c>
      <c r="AU1924" s="17">
        <v>0.176536237205626</v>
      </c>
    </row>
    <row r="1925" spans="2:47" x14ac:dyDescent="0.3">
      <c r="B1925" t="s">
        <v>173</v>
      </c>
      <c r="C1925" s="17">
        <v>0.315388021381937</v>
      </c>
      <c r="D1925" s="17">
        <v>0.30225937646991702</v>
      </c>
      <c r="E1925" s="17">
        <v>0.32844192616836398</v>
      </c>
      <c r="F1925" s="17"/>
      <c r="G1925" s="17">
        <v>0.166806079101082</v>
      </c>
      <c r="H1925" s="17">
        <v>0.158164360140643</v>
      </c>
      <c r="I1925" s="17">
        <v>0.21177669302923799</v>
      </c>
      <c r="J1925" s="17">
        <v>0.33218195121949201</v>
      </c>
      <c r="K1925" s="17">
        <v>0.487670539463886</v>
      </c>
      <c r="L1925" s="17">
        <v>0.52989292957349898</v>
      </c>
      <c r="M1925" s="17"/>
      <c r="N1925" s="17">
        <v>0.19518117260836401</v>
      </c>
      <c r="O1925" s="17">
        <v>0.31301126376534999</v>
      </c>
      <c r="P1925" s="17">
        <v>0.35238686495228899</v>
      </c>
      <c r="Q1925" s="17">
        <v>0.41466562570063298</v>
      </c>
      <c r="R1925" s="17"/>
      <c r="S1925" s="17">
        <v>0.16141320299498699</v>
      </c>
      <c r="T1925" s="17">
        <v>0.32556617879845201</v>
      </c>
      <c r="U1925" s="17">
        <v>0.37385761188715499</v>
      </c>
      <c r="V1925" s="17">
        <v>0.32396930028696902</v>
      </c>
      <c r="W1925" s="17">
        <v>0.29257621692625302</v>
      </c>
      <c r="X1925" s="17">
        <v>0.293959915148438</v>
      </c>
      <c r="Y1925" s="17">
        <v>0.38511420609644698</v>
      </c>
      <c r="Z1925" s="17">
        <v>0.29819309727437199</v>
      </c>
      <c r="AA1925" s="17">
        <v>0.34599731341913598</v>
      </c>
      <c r="AB1925" s="17">
        <v>0.38259430151573698</v>
      </c>
      <c r="AC1925" s="17">
        <v>0.35999344914248999</v>
      </c>
      <c r="AD1925" s="17">
        <v>0.39143054057589399</v>
      </c>
      <c r="AE1925" s="17"/>
      <c r="AF1925" s="17">
        <v>0.321225112998137</v>
      </c>
      <c r="AG1925" s="17">
        <v>0.30940533972830098</v>
      </c>
      <c r="AH1925" s="17"/>
      <c r="AI1925" s="17">
        <v>0.27795387167596702</v>
      </c>
      <c r="AJ1925" s="17">
        <v>0.33513906665966398</v>
      </c>
      <c r="AK1925" s="17"/>
      <c r="AL1925" s="17">
        <v>0.308796548470881</v>
      </c>
      <c r="AM1925" s="17">
        <v>0.31690789076173798</v>
      </c>
      <c r="AN1925" s="17"/>
      <c r="AO1925" s="17">
        <v>0.29320121716696601</v>
      </c>
      <c r="AP1925" s="17">
        <v>0.31723812796358403</v>
      </c>
      <c r="AQ1925" s="17"/>
      <c r="AR1925" s="17">
        <v>0.16937768687502</v>
      </c>
      <c r="AS1925" s="17">
        <v>0.395167073609411</v>
      </c>
      <c r="AT1925" s="17">
        <v>0.33878955392549598</v>
      </c>
      <c r="AU1925" s="17">
        <v>0.52300774635719305</v>
      </c>
    </row>
    <row r="1926" spans="2:47" x14ac:dyDescent="0.3">
      <c r="B1926" t="s">
        <v>155</v>
      </c>
      <c r="C1926" s="17">
        <v>1.8076994043152401E-2</v>
      </c>
      <c r="D1926" s="17">
        <v>1.3947077798978399E-2</v>
      </c>
      <c r="E1926" s="17">
        <v>2.2076330885234599E-2</v>
      </c>
      <c r="F1926" s="17"/>
      <c r="G1926" s="17">
        <v>1.5136306466013799E-2</v>
      </c>
      <c r="H1926" s="17">
        <v>1.89845852257664E-2</v>
      </c>
      <c r="I1926" s="17">
        <v>1.32171716048232E-2</v>
      </c>
      <c r="J1926" s="17">
        <v>1.67978728264216E-2</v>
      </c>
      <c r="K1926" s="17">
        <v>1.7989134117612399E-2</v>
      </c>
      <c r="L1926" s="17">
        <v>2.4710317948608201E-2</v>
      </c>
      <c r="M1926" s="17"/>
      <c r="N1926" s="17">
        <v>1.2573034493978801E-2</v>
      </c>
      <c r="O1926" s="17">
        <v>2.4766795176155001E-2</v>
      </c>
      <c r="P1926" s="17">
        <v>1.76148034999811E-2</v>
      </c>
      <c r="Q1926" s="17">
        <v>1.76846275846054E-2</v>
      </c>
      <c r="R1926" s="17"/>
      <c r="S1926" s="17">
        <v>1.3739059771168601E-2</v>
      </c>
      <c r="T1926" s="17">
        <v>2.0117618977452002E-2</v>
      </c>
      <c r="U1926" s="17">
        <v>1.9149569234744201E-2</v>
      </c>
      <c r="V1926" s="17">
        <v>1.44897546950329E-2</v>
      </c>
      <c r="W1926" s="17">
        <v>1.7184260929392299E-2</v>
      </c>
      <c r="X1926" s="17">
        <v>1.84794822980031E-2</v>
      </c>
      <c r="Y1926" s="17">
        <v>2.5400795307165699E-2</v>
      </c>
      <c r="Z1926" s="17">
        <v>1.8464093845308401E-2</v>
      </c>
      <c r="AA1926" s="17">
        <v>7.8242114768842901E-3</v>
      </c>
      <c r="AB1926" s="17">
        <v>2.2783167098325299E-2</v>
      </c>
      <c r="AC1926" s="17">
        <v>4.2268895534784003E-2</v>
      </c>
      <c r="AD1926" s="17">
        <v>0</v>
      </c>
      <c r="AE1926" s="17"/>
      <c r="AF1926" s="17">
        <v>2.1287903377280998E-2</v>
      </c>
      <c r="AG1926" s="17">
        <v>1.3012998235264601E-2</v>
      </c>
      <c r="AH1926" s="17"/>
      <c r="AI1926" s="17">
        <v>1.3615640496062601E-2</v>
      </c>
      <c r="AJ1926" s="17">
        <v>2.0430898074648599E-2</v>
      </c>
      <c r="AK1926" s="17"/>
      <c r="AL1926" s="17">
        <v>1.5351009673147601E-2</v>
      </c>
      <c r="AM1926" s="17">
        <v>1.8705554644052099E-2</v>
      </c>
      <c r="AN1926" s="17"/>
      <c r="AO1926" s="17">
        <v>1.15145574583505E-2</v>
      </c>
      <c r="AP1926" s="17">
        <v>1.8624220538664998E-2</v>
      </c>
      <c r="AQ1926" s="17"/>
      <c r="AR1926" s="17">
        <v>1.3192391344748901E-2</v>
      </c>
      <c r="AS1926" s="17">
        <v>2.7413451718521099E-2</v>
      </c>
      <c r="AT1926" s="17">
        <v>2.3750567835713599E-2</v>
      </c>
      <c r="AU1926" s="17">
        <v>2.7289737291668901E-3</v>
      </c>
    </row>
    <row r="1927" spans="2:47" x14ac:dyDescent="0.3">
      <c r="C1927" s="17"/>
      <c r="D1927" s="17"/>
      <c r="E1927" s="17"/>
      <c r="F1927" s="17"/>
      <c r="G1927" s="17"/>
      <c r="H1927" s="17"/>
      <c r="I1927" s="17"/>
      <c r="J1927" s="17"/>
      <c r="K1927" s="17"/>
      <c r="L1927" s="17"/>
      <c r="M1927" s="17"/>
      <c r="N1927" s="17"/>
      <c r="O1927" s="17"/>
      <c r="P1927" s="17"/>
      <c r="Q1927" s="17"/>
      <c r="R1927" s="17"/>
      <c r="S1927" s="17"/>
      <c r="T1927" s="17"/>
      <c r="U1927" s="17"/>
      <c r="V1927" s="17"/>
      <c r="W1927" s="17"/>
      <c r="X1927" s="17"/>
      <c r="Y1927" s="17"/>
      <c r="Z1927" s="17"/>
      <c r="AA1927" s="17"/>
      <c r="AB1927" s="17"/>
      <c r="AC1927" s="17"/>
      <c r="AD1927" s="17"/>
      <c r="AE1927" s="17"/>
      <c r="AF1927" s="17"/>
      <c r="AG1927" s="17"/>
      <c r="AH1927" s="17"/>
      <c r="AI1927" s="17"/>
      <c r="AJ1927" s="17"/>
      <c r="AK1927" s="17"/>
      <c r="AL1927" s="17"/>
      <c r="AM1927" s="17"/>
      <c r="AN1927" s="17"/>
      <c r="AO1927" s="17"/>
      <c r="AP1927" s="17"/>
      <c r="AQ1927" s="17"/>
      <c r="AR1927" s="17"/>
      <c r="AS1927" s="17"/>
      <c r="AT1927" s="17"/>
      <c r="AU1927" s="17"/>
    </row>
    <row r="1928" spans="2:47" x14ac:dyDescent="0.3">
      <c r="B1928" s="6" t="s">
        <v>704</v>
      </c>
      <c r="C1928" s="17"/>
      <c r="D1928" s="17"/>
      <c r="E1928" s="17"/>
      <c r="F1928" s="17"/>
      <c r="G1928" s="17"/>
      <c r="H1928" s="17"/>
      <c r="I1928" s="17"/>
      <c r="J1928" s="17"/>
      <c r="K1928" s="17"/>
      <c r="L1928" s="17"/>
      <c r="M1928" s="17"/>
      <c r="N1928" s="17"/>
      <c r="O1928" s="17"/>
      <c r="P1928" s="17"/>
      <c r="Q1928" s="17"/>
      <c r="R1928" s="17"/>
      <c r="S1928" s="17"/>
      <c r="T1928" s="17"/>
      <c r="U1928" s="17"/>
      <c r="V1928" s="17"/>
      <c r="W1928" s="17"/>
      <c r="X1928" s="17"/>
      <c r="Y1928" s="17"/>
      <c r="Z1928" s="17"/>
      <c r="AA1928" s="17"/>
      <c r="AB1928" s="17"/>
      <c r="AC1928" s="17"/>
      <c r="AD1928" s="17"/>
      <c r="AE1928" s="17"/>
      <c r="AF1928" s="17"/>
      <c r="AG1928" s="17"/>
      <c r="AH1928" s="17"/>
      <c r="AI1928" s="17"/>
      <c r="AJ1928" s="17"/>
      <c r="AK1928" s="17"/>
      <c r="AL1928" s="17"/>
      <c r="AM1928" s="17"/>
      <c r="AN1928" s="17"/>
      <c r="AO1928" s="17"/>
      <c r="AP1928" s="17"/>
      <c r="AQ1928" s="17"/>
      <c r="AR1928" s="17"/>
      <c r="AS1928" s="17"/>
      <c r="AT1928" s="17"/>
      <c r="AU1928" s="17"/>
    </row>
    <row r="1929" spans="2:47" x14ac:dyDescent="0.3">
      <c r="B1929" s="24" t="s">
        <v>246</v>
      </c>
      <c r="C1929" s="17"/>
      <c r="D1929" s="17"/>
      <c r="E1929" s="17"/>
      <c r="F1929" s="17"/>
      <c r="G1929" s="17"/>
      <c r="H1929" s="17"/>
      <c r="I1929" s="17"/>
      <c r="J1929" s="17"/>
      <c r="K1929" s="17"/>
      <c r="L1929" s="17"/>
      <c r="M1929" s="17"/>
      <c r="N1929" s="17"/>
      <c r="O1929" s="17"/>
      <c r="P1929" s="17"/>
      <c r="Q1929" s="17"/>
      <c r="R1929" s="17"/>
      <c r="S1929" s="17"/>
      <c r="T1929" s="17"/>
      <c r="U1929" s="17"/>
      <c r="V1929" s="17"/>
      <c r="W1929" s="17"/>
      <c r="X1929" s="17"/>
      <c r="Y1929" s="17"/>
      <c r="Z1929" s="17"/>
      <c r="AA1929" s="17"/>
      <c r="AB1929" s="17"/>
      <c r="AC1929" s="17"/>
      <c r="AD1929" s="17"/>
      <c r="AE1929" s="17"/>
      <c r="AF1929" s="17"/>
      <c r="AG1929" s="17"/>
      <c r="AH1929" s="17"/>
      <c r="AI1929" s="17"/>
      <c r="AJ1929" s="17"/>
      <c r="AK1929" s="17"/>
      <c r="AL1929" s="17"/>
      <c r="AM1929" s="17"/>
      <c r="AN1929" s="17"/>
      <c r="AO1929" s="17"/>
      <c r="AP1929" s="17"/>
      <c r="AQ1929" s="17"/>
      <c r="AR1929" s="17"/>
      <c r="AS1929" s="17"/>
      <c r="AT1929" s="17"/>
      <c r="AU1929" s="17"/>
    </row>
    <row r="1930" spans="2:47" x14ac:dyDescent="0.3">
      <c r="B1930" t="s">
        <v>695</v>
      </c>
      <c r="C1930" s="17">
        <v>0.16608797451530699</v>
      </c>
      <c r="D1930" s="17">
        <v>0.17960721401839599</v>
      </c>
      <c r="E1930" s="17">
        <v>0.15242518714880801</v>
      </c>
      <c r="F1930" s="17"/>
      <c r="G1930" s="17">
        <v>0.241903924797439</v>
      </c>
      <c r="H1930" s="17">
        <v>0.195496531133902</v>
      </c>
      <c r="I1930" s="17">
        <v>0.23649234349409901</v>
      </c>
      <c r="J1930" s="17">
        <v>0.19082220442412401</v>
      </c>
      <c r="K1930" s="17">
        <v>7.9788431317745601E-2</v>
      </c>
      <c r="L1930" s="17">
        <v>5.9202952329525403E-2</v>
      </c>
      <c r="M1930" s="17"/>
      <c r="N1930" s="17">
        <v>0.21775926126984599</v>
      </c>
      <c r="O1930" s="17">
        <v>0.190442271696971</v>
      </c>
      <c r="P1930" s="17">
        <v>0.14956303840176999</v>
      </c>
      <c r="Q1930" s="17">
        <v>9.8813812499689596E-2</v>
      </c>
      <c r="R1930" s="17"/>
      <c r="S1930" s="17">
        <v>0.20133163379696201</v>
      </c>
      <c r="T1930" s="17">
        <v>0.15185600384179501</v>
      </c>
      <c r="U1930" s="17">
        <v>9.0690613880137994E-2</v>
      </c>
      <c r="V1930" s="17">
        <v>0.15525304539481999</v>
      </c>
      <c r="W1930" s="17">
        <v>0.13846114910728399</v>
      </c>
      <c r="X1930" s="17">
        <v>0.20703192751038399</v>
      </c>
      <c r="Y1930" s="17">
        <v>0.122269306252243</v>
      </c>
      <c r="Z1930" s="17">
        <v>0.202838404427851</v>
      </c>
      <c r="AA1930" s="17">
        <v>0.19929237133326</v>
      </c>
      <c r="AB1930" s="17">
        <v>0.17510482125502799</v>
      </c>
      <c r="AC1930" s="17">
        <v>0.15802349495661899</v>
      </c>
      <c r="AD1930" s="17">
        <v>0.14916648120670101</v>
      </c>
      <c r="AE1930" s="17"/>
      <c r="AF1930" s="17">
        <v>0.15358372307975199</v>
      </c>
      <c r="AG1930" s="17">
        <v>0.18289297804806601</v>
      </c>
      <c r="AH1930" s="17"/>
      <c r="AI1930" s="17">
        <v>0.19954178484176399</v>
      </c>
      <c r="AJ1930" s="17">
        <v>0.14843704007014699</v>
      </c>
      <c r="AK1930" s="17"/>
      <c r="AL1930" s="17">
        <v>0.212257190117602</v>
      </c>
      <c r="AM1930" s="17">
        <v>0.15544222385680301</v>
      </c>
      <c r="AN1930" s="17"/>
      <c r="AO1930" s="17">
        <v>0.146258798077293</v>
      </c>
      <c r="AP1930" s="17">
        <v>0.16774148393834701</v>
      </c>
      <c r="AQ1930" s="17"/>
      <c r="AR1930" s="17">
        <v>0.23698872172928601</v>
      </c>
      <c r="AS1930" s="17">
        <v>0.123966852949366</v>
      </c>
      <c r="AT1930" s="17">
        <v>0.13336545924946799</v>
      </c>
      <c r="AU1930" s="17">
        <v>0.116364614133911</v>
      </c>
    </row>
    <row r="1931" spans="2:47" x14ac:dyDescent="0.3">
      <c r="B1931" t="s">
        <v>166</v>
      </c>
      <c r="C1931" s="17">
        <v>0.187118642578635</v>
      </c>
      <c r="D1931" s="17">
        <v>0.198811034299824</v>
      </c>
      <c r="E1931" s="17">
        <v>0.17692883748024499</v>
      </c>
      <c r="F1931" s="17"/>
      <c r="G1931" s="17">
        <v>0.249349289428385</v>
      </c>
      <c r="H1931" s="17">
        <v>0.31713235442926202</v>
      </c>
      <c r="I1931" s="17">
        <v>0.215563450371652</v>
      </c>
      <c r="J1931" s="17">
        <v>0.19606707845437599</v>
      </c>
      <c r="K1931" s="17">
        <v>0.101997051545511</v>
      </c>
      <c r="L1931" s="17">
        <v>4.6148022522677398E-2</v>
      </c>
      <c r="M1931" s="17"/>
      <c r="N1931" s="17">
        <v>0.261596132176868</v>
      </c>
      <c r="O1931" s="17">
        <v>0.209071145448568</v>
      </c>
      <c r="P1931" s="17">
        <v>0.15436797617742401</v>
      </c>
      <c r="Q1931" s="17">
        <v>0.114082467321871</v>
      </c>
      <c r="R1931" s="17"/>
      <c r="S1931" s="17">
        <v>0.26433956981307399</v>
      </c>
      <c r="T1931" s="17">
        <v>0.17422839111635599</v>
      </c>
      <c r="U1931" s="17">
        <v>0.15933430803649001</v>
      </c>
      <c r="V1931" s="17">
        <v>0.19968431778336501</v>
      </c>
      <c r="W1931" s="17">
        <v>0.232446764553217</v>
      </c>
      <c r="X1931" s="17">
        <v>0.19003342866016601</v>
      </c>
      <c r="Y1931" s="17">
        <v>0.13649806102582901</v>
      </c>
      <c r="Z1931" s="17">
        <v>0.19498439266203499</v>
      </c>
      <c r="AA1931" s="17">
        <v>0.19298021935967899</v>
      </c>
      <c r="AB1931" s="17">
        <v>0.11579210936432199</v>
      </c>
      <c r="AC1931" s="17">
        <v>0.15606421850615099</v>
      </c>
      <c r="AD1931" s="17">
        <v>0.170904922497124</v>
      </c>
      <c r="AE1931" s="17"/>
      <c r="AF1931" s="17">
        <v>0.18276852841750299</v>
      </c>
      <c r="AG1931" s="17">
        <v>0.19357788020147401</v>
      </c>
      <c r="AH1931" s="17"/>
      <c r="AI1931" s="17">
        <v>0.20433364268387399</v>
      </c>
      <c r="AJ1931" s="17">
        <v>0.178035646191503</v>
      </c>
      <c r="AK1931" s="17"/>
      <c r="AL1931" s="17">
        <v>0.17745352008645199</v>
      </c>
      <c r="AM1931" s="17">
        <v>0.189347237602254</v>
      </c>
      <c r="AN1931" s="17"/>
      <c r="AO1931" s="17">
        <v>0.22839231883686201</v>
      </c>
      <c r="AP1931" s="17">
        <v>0.18367692563038701</v>
      </c>
      <c r="AQ1931" s="17"/>
      <c r="AR1931" s="17">
        <v>0.26203067088648202</v>
      </c>
      <c r="AS1931" s="17">
        <v>0.14806486383523401</v>
      </c>
      <c r="AT1931" s="17">
        <v>0.173103113512517</v>
      </c>
      <c r="AU1931" s="17">
        <v>8.1456244947647499E-2</v>
      </c>
    </row>
    <row r="1932" spans="2:47" x14ac:dyDescent="0.3">
      <c r="B1932" t="s">
        <v>168</v>
      </c>
      <c r="C1932" s="17">
        <v>8.9450897713451896E-2</v>
      </c>
      <c r="D1932" s="17">
        <v>9.4627633405673595E-2</v>
      </c>
      <c r="E1932" s="17">
        <v>8.4970825416600004E-2</v>
      </c>
      <c r="F1932" s="17"/>
      <c r="G1932" s="17">
        <v>0.17138454964197</v>
      </c>
      <c r="H1932" s="17">
        <v>0.14074444572287201</v>
      </c>
      <c r="I1932" s="17">
        <v>9.5739612204885097E-2</v>
      </c>
      <c r="J1932" s="17">
        <v>6.3441662568553603E-2</v>
      </c>
      <c r="K1932" s="17">
        <v>5.4828185324536698E-2</v>
      </c>
      <c r="L1932" s="17">
        <v>2.28675264462227E-2</v>
      </c>
      <c r="M1932" s="17"/>
      <c r="N1932" s="17">
        <v>9.5719400526038501E-2</v>
      </c>
      <c r="O1932" s="17">
        <v>9.7408707702360403E-2</v>
      </c>
      <c r="P1932" s="17">
        <v>0.101737607474503</v>
      </c>
      <c r="Q1932" s="17">
        <v>6.4583586349774597E-2</v>
      </c>
      <c r="R1932" s="17"/>
      <c r="S1932" s="17">
        <v>0.16263249367548299</v>
      </c>
      <c r="T1932" s="17">
        <v>7.1689974601340495E-2</v>
      </c>
      <c r="U1932" s="17">
        <v>4.9154267680683698E-2</v>
      </c>
      <c r="V1932" s="17">
        <v>6.5728483286650805E-2</v>
      </c>
      <c r="W1932" s="17">
        <v>9.3437734335782702E-2</v>
      </c>
      <c r="X1932" s="17">
        <v>9.2058175761709701E-2</v>
      </c>
      <c r="Y1932" s="17">
        <v>0.114534550401257</v>
      </c>
      <c r="Z1932" s="17">
        <v>3.9903531165146097E-2</v>
      </c>
      <c r="AA1932" s="17">
        <v>9.8334077731283706E-2</v>
      </c>
      <c r="AB1932" s="17">
        <v>6.6934731319523197E-2</v>
      </c>
      <c r="AC1932" s="17">
        <v>6.4132629344497205E-2</v>
      </c>
      <c r="AD1932" s="17">
        <v>6.3977258111116306E-2</v>
      </c>
      <c r="AE1932" s="17"/>
      <c r="AF1932" s="17">
        <v>7.3210749952327805E-2</v>
      </c>
      <c r="AG1932" s="17">
        <v>0.107845768153278</v>
      </c>
      <c r="AH1932" s="17"/>
      <c r="AI1932" s="17">
        <v>0.11279304936171999</v>
      </c>
      <c r="AJ1932" s="17">
        <v>7.7135087211390896E-2</v>
      </c>
      <c r="AK1932" s="17"/>
      <c r="AL1932" s="17">
        <v>0.101459296583291</v>
      </c>
      <c r="AM1932" s="17">
        <v>8.6681987336516497E-2</v>
      </c>
      <c r="AN1932" s="17"/>
      <c r="AO1932" s="17">
        <v>9.8741683886582401E-2</v>
      </c>
      <c r="AP1932" s="17">
        <v>8.8676160420012098E-2</v>
      </c>
      <c r="AQ1932" s="17"/>
      <c r="AR1932" s="17">
        <v>9.9008912443868696E-2</v>
      </c>
      <c r="AS1932" s="17">
        <v>7.8034647262651705E-2</v>
      </c>
      <c r="AT1932" s="17">
        <v>9.2366248998490996E-2</v>
      </c>
      <c r="AU1932" s="17">
        <v>7.76217059066866E-2</v>
      </c>
    </row>
    <row r="1933" spans="2:47" x14ac:dyDescent="0.3">
      <c r="B1933" t="s">
        <v>170</v>
      </c>
      <c r="C1933" s="17">
        <v>5.1037837609184102E-2</v>
      </c>
      <c r="D1933" s="17">
        <v>4.9189806005361797E-2</v>
      </c>
      <c r="E1933" s="17">
        <v>5.30316229259074E-2</v>
      </c>
      <c r="F1933" s="17"/>
      <c r="G1933" s="17">
        <v>6.6616875614404894E-2</v>
      </c>
      <c r="H1933" s="17">
        <v>5.72458448604913E-2</v>
      </c>
      <c r="I1933" s="17">
        <v>7.0030926121138995E-2</v>
      </c>
      <c r="J1933" s="17">
        <v>5.6795999778507501E-2</v>
      </c>
      <c r="K1933" s="17">
        <v>4.21334956495703E-2</v>
      </c>
      <c r="L1933" s="17">
        <v>1.8616381563224899E-2</v>
      </c>
      <c r="M1933" s="17"/>
      <c r="N1933" s="17">
        <v>7.0314238389354106E-2</v>
      </c>
      <c r="O1933" s="17">
        <v>3.4232675954998501E-2</v>
      </c>
      <c r="P1933" s="17">
        <v>5.42468922518788E-2</v>
      </c>
      <c r="Q1933" s="17">
        <v>4.5290892230925001E-2</v>
      </c>
      <c r="R1933" s="17"/>
      <c r="S1933" s="17">
        <v>8.3790936609111799E-2</v>
      </c>
      <c r="T1933" s="17">
        <v>7.0517342857599405E-2</v>
      </c>
      <c r="U1933" s="17">
        <v>4.3193927179343498E-2</v>
      </c>
      <c r="V1933" s="17">
        <v>2.5573540726091099E-2</v>
      </c>
      <c r="W1933" s="17">
        <v>4.8371700864363598E-2</v>
      </c>
      <c r="X1933" s="17">
        <v>3.5370860519894902E-2</v>
      </c>
      <c r="Y1933" s="17">
        <v>5.1111921794865303E-2</v>
      </c>
      <c r="Z1933" s="17">
        <v>3.5134420920670401E-2</v>
      </c>
      <c r="AA1933" s="17">
        <v>4.6435473487612601E-2</v>
      </c>
      <c r="AB1933" s="17">
        <v>4.2486595047836202E-2</v>
      </c>
      <c r="AC1933" s="17">
        <v>4.50146747679252E-2</v>
      </c>
      <c r="AD1933" s="17">
        <v>2.8426043393210299E-2</v>
      </c>
      <c r="AE1933" s="17"/>
      <c r="AF1933" s="17">
        <v>4.35175513267776E-2</v>
      </c>
      <c r="AG1933" s="17">
        <v>6.0913173360603701E-2</v>
      </c>
      <c r="AH1933" s="17"/>
      <c r="AI1933" s="17">
        <v>4.4519818896528097E-2</v>
      </c>
      <c r="AJ1933" s="17">
        <v>5.4476881469560902E-2</v>
      </c>
      <c r="AK1933" s="17"/>
      <c r="AL1933" s="17">
        <v>2.8034189422766399E-2</v>
      </c>
      <c r="AM1933" s="17">
        <v>5.6342045177665501E-2</v>
      </c>
      <c r="AN1933" s="17"/>
      <c r="AO1933" s="17">
        <v>2.6518885588631701E-2</v>
      </c>
      <c r="AP1933" s="17">
        <v>5.3082416633219498E-2</v>
      </c>
      <c r="AQ1933" s="17"/>
      <c r="AR1933" s="17">
        <v>5.5412899009395097E-2</v>
      </c>
      <c r="AS1933" s="17">
        <v>3.5859541986357601E-2</v>
      </c>
      <c r="AT1933" s="17">
        <v>4.8517936004915801E-2</v>
      </c>
      <c r="AU1933" s="17">
        <v>7.1638382493215899E-2</v>
      </c>
    </row>
    <row r="1934" spans="2:47" x14ac:dyDescent="0.3">
      <c r="B1934" t="s">
        <v>173</v>
      </c>
      <c r="C1934" s="17">
        <v>0.48610696764412697</v>
      </c>
      <c r="D1934" s="17">
        <v>0.45810534295629302</v>
      </c>
      <c r="E1934" s="17">
        <v>0.51183935703376104</v>
      </c>
      <c r="F1934" s="17"/>
      <c r="G1934" s="17">
        <v>0.24292760421127299</v>
      </c>
      <c r="H1934" s="17">
        <v>0.27432219191276003</v>
      </c>
      <c r="I1934" s="17">
        <v>0.356006213225117</v>
      </c>
      <c r="J1934" s="17">
        <v>0.474437555402341</v>
      </c>
      <c r="K1934" s="17">
        <v>0.710667286989073</v>
      </c>
      <c r="L1934" s="17">
        <v>0.83108266291780497</v>
      </c>
      <c r="M1934" s="17"/>
      <c r="N1934" s="17">
        <v>0.34035267002748099</v>
      </c>
      <c r="O1934" s="17">
        <v>0.43598971408529702</v>
      </c>
      <c r="P1934" s="17">
        <v>0.52755724702614903</v>
      </c>
      <c r="Q1934" s="17">
        <v>0.6568354157563</v>
      </c>
      <c r="R1934" s="17"/>
      <c r="S1934" s="17">
        <v>0.27572962793845401</v>
      </c>
      <c r="T1934" s="17">
        <v>0.51253421924433196</v>
      </c>
      <c r="U1934" s="17">
        <v>0.62934428504552997</v>
      </c>
      <c r="V1934" s="17">
        <v>0.53765770090148701</v>
      </c>
      <c r="W1934" s="17">
        <v>0.44894016640981799</v>
      </c>
      <c r="X1934" s="17">
        <v>0.454066399183713</v>
      </c>
      <c r="Y1934" s="17">
        <v>0.55066463243821695</v>
      </c>
      <c r="Z1934" s="17">
        <v>0.47984887257931302</v>
      </c>
      <c r="AA1934" s="17">
        <v>0.44006228179579998</v>
      </c>
      <c r="AB1934" s="17">
        <v>0.58894367986279705</v>
      </c>
      <c r="AC1934" s="17">
        <v>0.567785042014605</v>
      </c>
      <c r="AD1934" s="17">
        <v>0.58752529479184901</v>
      </c>
      <c r="AE1934" s="17"/>
      <c r="AF1934" s="17">
        <v>0.52627091509077695</v>
      </c>
      <c r="AG1934" s="17">
        <v>0.43609083977157698</v>
      </c>
      <c r="AH1934" s="17"/>
      <c r="AI1934" s="17">
        <v>0.42010974695375602</v>
      </c>
      <c r="AJ1934" s="17">
        <v>0.52092849035262301</v>
      </c>
      <c r="AK1934" s="17"/>
      <c r="AL1934" s="17">
        <v>0.45536293275191198</v>
      </c>
      <c r="AM1934" s="17">
        <v>0.49319596245223002</v>
      </c>
      <c r="AN1934" s="17"/>
      <c r="AO1934" s="17">
        <v>0.48388971932802699</v>
      </c>
      <c r="AP1934" s="17">
        <v>0.48629185888231602</v>
      </c>
      <c r="AQ1934" s="17"/>
      <c r="AR1934" s="17">
        <v>0.33244914662986402</v>
      </c>
      <c r="AS1934" s="17">
        <v>0.59181061088616804</v>
      </c>
      <c r="AT1934" s="17">
        <v>0.52183954604106597</v>
      </c>
      <c r="AU1934" s="17">
        <v>0.642102931034368</v>
      </c>
    </row>
    <row r="1935" spans="2:47" x14ac:dyDescent="0.3">
      <c r="B1935" t="s">
        <v>155</v>
      </c>
      <c r="C1935" s="17">
        <v>2.01976799392958E-2</v>
      </c>
      <c r="D1935" s="17">
        <v>1.9658969314450998E-2</v>
      </c>
      <c r="E1935" s="17">
        <v>2.0804169994678899E-2</v>
      </c>
      <c r="F1935" s="17"/>
      <c r="G1935" s="17">
        <v>2.7817756306528101E-2</v>
      </c>
      <c r="H1935" s="17">
        <v>1.5058631940712899E-2</v>
      </c>
      <c r="I1935" s="17">
        <v>2.6167454583107399E-2</v>
      </c>
      <c r="J1935" s="17">
        <v>1.84354993720987E-2</v>
      </c>
      <c r="K1935" s="17">
        <v>1.0585549173563601E-2</v>
      </c>
      <c r="L1935" s="17">
        <v>2.2082454220544299E-2</v>
      </c>
      <c r="M1935" s="17"/>
      <c r="N1935" s="17">
        <v>1.4258297610411801E-2</v>
      </c>
      <c r="O1935" s="17">
        <v>3.2855485111804701E-2</v>
      </c>
      <c r="P1935" s="17">
        <v>1.2527238668274199E-2</v>
      </c>
      <c r="Q1935" s="17">
        <v>2.0393825841440099E-2</v>
      </c>
      <c r="R1935" s="17"/>
      <c r="S1935" s="17">
        <v>1.2175738166914999E-2</v>
      </c>
      <c r="T1935" s="17">
        <v>1.9174068338577301E-2</v>
      </c>
      <c r="U1935" s="17">
        <v>2.82825981778153E-2</v>
      </c>
      <c r="V1935" s="17">
        <v>1.6102911907586798E-2</v>
      </c>
      <c r="W1935" s="17">
        <v>3.83424847295354E-2</v>
      </c>
      <c r="X1935" s="17">
        <v>2.1439208364132201E-2</v>
      </c>
      <c r="Y1935" s="17">
        <v>2.4921528087589299E-2</v>
      </c>
      <c r="Z1935" s="17">
        <v>4.7290378244984201E-2</v>
      </c>
      <c r="AA1935" s="17">
        <v>2.2895576292364401E-2</v>
      </c>
      <c r="AB1935" s="17">
        <v>1.07380631504928E-2</v>
      </c>
      <c r="AC1935" s="17">
        <v>8.9799404102021297E-3</v>
      </c>
      <c r="AD1935" s="17">
        <v>0</v>
      </c>
      <c r="AE1935" s="17"/>
      <c r="AF1935" s="17">
        <v>2.06485321328626E-2</v>
      </c>
      <c r="AG1935" s="17">
        <v>1.86793604650023E-2</v>
      </c>
      <c r="AH1935" s="17"/>
      <c r="AI1935" s="17">
        <v>1.8701957262357901E-2</v>
      </c>
      <c r="AJ1935" s="17">
        <v>2.0986854704775099E-2</v>
      </c>
      <c r="AK1935" s="17"/>
      <c r="AL1935" s="17">
        <v>2.5432871037976399E-2</v>
      </c>
      <c r="AM1935" s="17">
        <v>1.8990543574531501E-2</v>
      </c>
      <c r="AN1935" s="17"/>
      <c r="AO1935" s="17">
        <v>1.6198594282603999E-2</v>
      </c>
      <c r="AP1935" s="17">
        <v>2.0531154495718101E-2</v>
      </c>
      <c r="AQ1935" s="17"/>
      <c r="AR1935" s="17">
        <v>1.41096493011044E-2</v>
      </c>
      <c r="AS1935" s="17">
        <v>2.2263483080222499E-2</v>
      </c>
      <c r="AT1935" s="17">
        <v>3.08076961935425E-2</v>
      </c>
      <c r="AU1935" s="17">
        <v>1.0816121484171101E-2</v>
      </c>
    </row>
    <row r="1936" spans="2:47" x14ac:dyDescent="0.3">
      <c r="C1936" s="17"/>
      <c r="D1936" s="17"/>
      <c r="E1936" s="17"/>
      <c r="F1936" s="17"/>
      <c r="G1936" s="17"/>
      <c r="H1936" s="17"/>
      <c r="I1936" s="17"/>
      <c r="J1936" s="17"/>
      <c r="K1936" s="17"/>
      <c r="L1936" s="17"/>
      <c r="M1936" s="17"/>
      <c r="N1936" s="17"/>
      <c r="O1936" s="17"/>
      <c r="P1936" s="17"/>
      <c r="Q1936" s="17"/>
      <c r="R1936" s="17"/>
      <c r="S1936" s="17"/>
      <c r="T1936" s="17"/>
      <c r="U1936" s="17"/>
      <c r="V1936" s="17"/>
      <c r="W1936" s="17"/>
      <c r="X1936" s="17"/>
      <c r="Y1936" s="17"/>
      <c r="Z1936" s="17"/>
      <c r="AA1936" s="17"/>
      <c r="AB1936" s="17"/>
      <c r="AC1936" s="17"/>
      <c r="AD1936" s="17"/>
      <c r="AE1936" s="17"/>
      <c r="AF1936" s="17"/>
      <c r="AG1936" s="17"/>
      <c r="AH1936" s="17"/>
      <c r="AI1936" s="17"/>
      <c r="AJ1936" s="17"/>
      <c r="AK1936" s="17"/>
      <c r="AL1936" s="17"/>
      <c r="AM1936" s="17"/>
      <c r="AN1936" s="17"/>
      <c r="AO1936" s="17"/>
      <c r="AP1936" s="17"/>
      <c r="AQ1936" s="17"/>
      <c r="AR1936" s="17"/>
      <c r="AS1936" s="17"/>
      <c r="AT1936" s="17"/>
      <c r="AU1936" s="17"/>
    </row>
    <row r="1937" spans="2:47" x14ac:dyDescent="0.3">
      <c r="B1937" s="6" t="s">
        <v>705</v>
      </c>
      <c r="C1937" s="17"/>
      <c r="D1937" s="17"/>
      <c r="E1937" s="17"/>
      <c r="F1937" s="17"/>
      <c r="G1937" s="17"/>
      <c r="H1937" s="17"/>
      <c r="I1937" s="17"/>
      <c r="J1937" s="17"/>
      <c r="K1937" s="17"/>
      <c r="L1937" s="17"/>
      <c r="M1937" s="17"/>
      <c r="N1937" s="17"/>
      <c r="O1937" s="17"/>
      <c r="P1937" s="17"/>
      <c r="Q1937" s="17"/>
      <c r="R1937" s="17"/>
      <c r="S1937" s="17"/>
      <c r="T1937" s="17"/>
      <c r="U1937" s="17"/>
      <c r="V1937" s="17"/>
      <c r="W1937" s="17"/>
      <c r="X1937" s="17"/>
      <c r="Y1937" s="17"/>
      <c r="Z1937" s="17"/>
      <c r="AA1937" s="17"/>
      <c r="AB1937" s="17"/>
      <c r="AC1937" s="17"/>
      <c r="AD1937" s="17"/>
      <c r="AE1937" s="17"/>
      <c r="AF1937" s="17"/>
      <c r="AG1937" s="17"/>
      <c r="AH1937" s="17"/>
      <c r="AI1937" s="17"/>
      <c r="AJ1937" s="17"/>
      <c r="AK1937" s="17"/>
      <c r="AL1937" s="17"/>
      <c r="AM1937" s="17"/>
      <c r="AN1937" s="17"/>
      <c r="AO1937" s="17"/>
      <c r="AP1937" s="17"/>
      <c r="AQ1937" s="17"/>
      <c r="AR1937" s="17"/>
      <c r="AS1937" s="17"/>
      <c r="AT1937" s="17"/>
      <c r="AU1937" s="17"/>
    </row>
    <row r="1938" spans="2:47" x14ac:dyDescent="0.3">
      <c r="B1938" s="24" t="s">
        <v>246</v>
      </c>
      <c r="C1938" s="17"/>
      <c r="D1938" s="17"/>
      <c r="E1938" s="17"/>
      <c r="F1938" s="17"/>
      <c r="G1938" s="17"/>
      <c r="H1938" s="17"/>
      <c r="I1938" s="17"/>
      <c r="J1938" s="17"/>
      <c r="K1938" s="17"/>
      <c r="L1938" s="17"/>
      <c r="M1938" s="17"/>
      <c r="N1938" s="17"/>
      <c r="O1938" s="17"/>
      <c r="P1938" s="17"/>
      <c r="Q1938" s="17"/>
      <c r="R1938" s="17"/>
      <c r="S1938" s="17"/>
      <c r="T1938" s="17"/>
      <c r="U1938" s="17"/>
      <c r="V1938" s="17"/>
      <c r="W1938" s="17"/>
      <c r="X1938" s="17"/>
      <c r="Y1938" s="17"/>
      <c r="Z1938" s="17"/>
      <c r="AA1938" s="17"/>
      <c r="AB1938" s="17"/>
      <c r="AC1938" s="17"/>
      <c r="AD1938" s="17"/>
      <c r="AE1938" s="17"/>
      <c r="AF1938" s="17"/>
      <c r="AG1938" s="17"/>
      <c r="AH1938" s="17"/>
      <c r="AI1938" s="17"/>
      <c r="AJ1938" s="17"/>
      <c r="AK1938" s="17"/>
      <c r="AL1938" s="17"/>
      <c r="AM1938" s="17"/>
      <c r="AN1938" s="17"/>
      <c r="AO1938" s="17"/>
      <c r="AP1938" s="17"/>
      <c r="AQ1938" s="17"/>
      <c r="AR1938" s="17"/>
      <c r="AS1938" s="17"/>
      <c r="AT1938" s="17"/>
      <c r="AU1938" s="17"/>
    </row>
    <row r="1939" spans="2:47" x14ac:dyDescent="0.3">
      <c r="B1939" t="s">
        <v>695</v>
      </c>
      <c r="C1939" s="17">
        <v>0.109008182843831</v>
      </c>
      <c r="D1939" s="17">
        <v>0.12578584128892301</v>
      </c>
      <c r="E1939" s="17">
        <v>9.2872280883470701E-2</v>
      </c>
      <c r="F1939" s="17"/>
      <c r="G1939" s="17">
        <v>0.24486887282313699</v>
      </c>
      <c r="H1939" s="17">
        <v>0.16881197258262201</v>
      </c>
      <c r="I1939" s="17">
        <v>0.13918324146966099</v>
      </c>
      <c r="J1939" s="17">
        <v>5.4708322546041403E-2</v>
      </c>
      <c r="K1939" s="17">
        <v>3.9243873070619197E-2</v>
      </c>
      <c r="L1939" s="17">
        <v>2.2129187778762299E-2</v>
      </c>
      <c r="M1939" s="17"/>
      <c r="N1939" s="17">
        <v>0.109635547302346</v>
      </c>
      <c r="O1939" s="17">
        <v>9.2277542063418899E-2</v>
      </c>
      <c r="P1939" s="17">
        <v>0.141302865819072</v>
      </c>
      <c r="Q1939" s="17">
        <v>9.6505221141359607E-2</v>
      </c>
      <c r="R1939" s="17"/>
      <c r="S1939" s="17">
        <v>0.191589725053921</v>
      </c>
      <c r="T1939" s="17">
        <v>8.2209813059084993E-2</v>
      </c>
      <c r="U1939" s="17">
        <v>5.5998963387563799E-2</v>
      </c>
      <c r="V1939" s="17">
        <v>8.1911041926361006E-2</v>
      </c>
      <c r="W1939" s="17">
        <v>0.14805895411042699</v>
      </c>
      <c r="X1939" s="17">
        <v>0.127621654727158</v>
      </c>
      <c r="Y1939" s="17">
        <v>6.2962688160901198E-2</v>
      </c>
      <c r="Z1939" s="17">
        <v>0.217772746278975</v>
      </c>
      <c r="AA1939" s="17">
        <v>0.10820058490789899</v>
      </c>
      <c r="AB1939" s="17">
        <v>3.9177615448927797E-2</v>
      </c>
      <c r="AC1939" s="17">
        <v>0.11003101133483</v>
      </c>
      <c r="AD1939" s="17">
        <v>9.4177058860087801E-2</v>
      </c>
      <c r="AE1939" s="17"/>
      <c r="AF1939" s="17">
        <v>0.10385848785931499</v>
      </c>
      <c r="AG1939" s="17">
        <v>0.11612151741688</v>
      </c>
      <c r="AH1939" s="17"/>
      <c r="AI1939" s="17">
        <v>0.122720276009079</v>
      </c>
      <c r="AJ1939" s="17">
        <v>0.101773393885448</v>
      </c>
      <c r="AK1939" s="17"/>
      <c r="AL1939" s="17">
        <v>0.11958910395799199</v>
      </c>
      <c r="AM1939" s="17">
        <v>0.106568421924154</v>
      </c>
      <c r="AN1939" s="17"/>
      <c r="AO1939" s="17">
        <v>8.9413399271421098E-2</v>
      </c>
      <c r="AP1939" s="17">
        <v>0.11064214678483</v>
      </c>
      <c r="AQ1939" s="17"/>
      <c r="AR1939" s="17">
        <v>0.17790946591425499</v>
      </c>
      <c r="AS1939" s="17">
        <v>6.8867426273881996E-2</v>
      </c>
      <c r="AT1939" s="17">
        <v>6.8628186704409497E-2</v>
      </c>
      <c r="AU1939" s="17">
        <v>7.7345769875952305E-2</v>
      </c>
    </row>
    <row r="1940" spans="2:47" x14ac:dyDescent="0.3">
      <c r="B1940" t="s">
        <v>166</v>
      </c>
      <c r="C1940" s="17">
        <v>0.17697982773637599</v>
      </c>
      <c r="D1940" s="17">
        <v>0.182443241308616</v>
      </c>
      <c r="E1940" s="17">
        <v>0.172644231690432</v>
      </c>
      <c r="F1940" s="17"/>
      <c r="G1940" s="17">
        <v>0.40943797563183898</v>
      </c>
      <c r="H1940" s="17">
        <v>0.26541321839698601</v>
      </c>
      <c r="I1940" s="17">
        <v>0.198779016182489</v>
      </c>
      <c r="J1940" s="17">
        <v>0.132177961977301</v>
      </c>
      <c r="K1940" s="17">
        <v>5.6589997566729403E-2</v>
      </c>
      <c r="L1940" s="17">
        <v>2.7499066971259999E-2</v>
      </c>
      <c r="M1940" s="17"/>
      <c r="N1940" s="17">
        <v>0.21652530738492701</v>
      </c>
      <c r="O1940" s="17">
        <v>0.12153907071030801</v>
      </c>
      <c r="P1940" s="17">
        <v>0.21050896474706199</v>
      </c>
      <c r="Q1940" s="17">
        <v>0.16415505009520601</v>
      </c>
      <c r="R1940" s="17"/>
      <c r="S1940" s="17">
        <v>0.31432384313524597</v>
      </c>
      <c r="T1940" s="17">
        <v>0.165486567197972</v>
      </c>
      <c r="U1940" s="17">
        <v>0.14179157831237299</v>
      </c>
      <c r="V1940" s="17">
        <v>0.14661346725996699</v>
      </c>
      <c r="W1940" s="17">
        <v>0.11929331789176401</v>
      </c>
      <c r="X1940" s="17">
        <v>0.25419480558906199</v>
      </c>
      <c r="Y1940" s="17">
        <v>0.11418207228431</v>
      </c>
      <c r="Z1940" s="17">
        <v>0.14033725614912401</v>
      </c>
      <c r="AA1940" s="17">
        <v>0.15904350530244901</v>
      </c>
      <c r="AB1940" s="17">
        <v>0.15797267859776301</v>
      </c>
      <c r="AC1940" s="17">
        <v>7.1612135557396595E-2</v>
      </c>
      <c r="AD1940" s="17">
        <v>0.16594555173893799</v>
      </c>
      <c r="AE1940" s="17"/>
      <c r="AF1940" s="17">
        <v>0.170127075662864</v>
      </c>
      <c r="AG1940" s="17">
        <v>0.18659689072834401</v>
      </c>
      <c r="AH1940" s="17"/>
      <c r="AI1940" s="17">
        <v>0.19610961313195299</v>
      </c>
      <c r="AJ1940" s="17">
        <v>0.166886550328742</v>
      </c>
      <c r="AK1940" s="17"/>
      <c r="AL1940" s="17">
        <v>0.17156621199981101</v>
      </c>
      <c r="AM1940" s="17">
        <v>0.17822810545867601</v>
      </c>
      <c r="AN1940" s="17"/>
      <c r="AO1940" s="17">
        <v>0.21082490902197601</v>
      </c>
      <c r="AP1940" s="17">
        <v>0.17415756423974199</v>
      </c>
      <c r="AQ1940" s="17"/>
      <c r="AR1940" s="17">
        <v>0.27812758006056099</v>
      </c>
      <c r="AS1940" s="17">
        <v>0.11118012359148099</v>
      </c>
      <c r="AT1940" s="17">
        <v>0.13828448197881299</v>
      </c>
      <c r="AU1940" s="17">
        <v>9.9474638732250695E-2</v>
      </c>
    </row>
    <row r="1941" spans="2:47" x14ac:dyDescent="0.3">
      <c r="B1941" t="s">
        <v>168</v>
      </c>
      <c r="C1941" s="17">
        <v>0.130100342395323</v>
      </c>
      <c r="D1941" s="17">
        <v>0.132844894091529</v>
      </c>
      <c r="E1941" s="17">
        <v>0.126905918901494</v>
      </c>
      <c r="F1941" s="17"/>
      <c r="G1941" s="17">
        <v>0.14845739872649599</v>
      </c>
      <c r="H1941" s="17">
        <v>0.16497992265769701</v>
      </c>
      <c r="I1941" s="17">
        <v>0.15372301292499599</v>
      </c>
      <c r="J1941" s="17">
        <v>0.146655568972549</v>
      </c>
      <c r="K1941" s="17">
        <v>0.100602368864429</v>
      </c>
      <c r="L1941" s="17">
        <v>6.9586317783490198E-2</v>
      </c>
      <c r="M1941" s="17"/>
      <c r="N1941" s="17">
        <v>0.16855025402861201</v>
      </c>
      <c r="O1941" s="17">
        <v>0.13537667334596101</v>
      </c>
      <c r="P1941" s="17">
        <v>8.8503178027532298E-2</v>
      </c>
      <c r="Q1941" s="17">
        <v>0.120533173362864</v>
      </c>
      <c r="R1941" s="17"/>
      <c r="S1941" s="17">
        <v>0.135248458565743</v>
      </c>
      <c r="T1941" s="17">
        <v>0.117932071903793</v>
      </c>
      <c r="U1941" s="17">
        <v>9.7435897900127202E-2</v>
      </c>
      <c r="V1941" s="17">
        <v>0.13450257278275299</v>
      </c>
      <c r="W1941" s="17">
        <v>0.16424757846513899</v>
      </c>
      <c r="X1941" s="17">
        <v>0.13824420056723799</v>
      </c>
      <c r="Y1941" s="17">
        <v>0.133900681584396</v>
      </c>
      <c r="Z1941" s="17">
        <v>7.9411767979660194E-2</v>
      </c>
      <c r="AA1941" s="17">
        <v>0.189537920362775</v>
      </c>
      <c r="AB1941" s="17">
        <v>9.8092483795374205E-2</v>
      </c>
      <c r="AC1941" s="17">
        <v>9.2094707011711505E-2</v>
      </c>
      <c r="AD1941" s="17">
        <v>0.13210309062019299</v>
      </c>
      <c r="AE1941" s="17"/>
      <c r="AF1941" s="17">
        <v>0.11968649312440301</v>
      </c>
      <c r="AG1941" s="17">
        <v>0.141224375753912</v>
      </c>
      <c r="AH1941" s="17"/>
      <c r="AI1941" s="17">
        <v>0.168410650050627</v>
      </c>
      <c r="AJ1941" s="17">
        <v>0.10988701774265</v>
      </c>
      <c r="AK1941" s="17"/>
      <c r="AL1941" s="17">
        <v>0.14092388643619599</v>
      </c>
      <c r="AM1941" s="17">
        <v>0.12760463720307999</v>
      </c>
      <c r="AN1941" s="17"/>
      <c r="AO1941" s="17">
        <v>0.14915473874846999</v>
      </c>
      <c r="AP1941" s="17">
        <v>0.12851144010183899</v>
      </c>
      <c r="AQ1941" s="17"/>
      <c r="AR1941" s="17">
        <v>0.15750100969348299</v>
      </c>
      <c r="AS1941" s="17">
        <v>0.119727767849658</v>
      </c>
      <c r="AT1941" s="17">
        <v>0.14088362059981699</v>
      </c>
      <c r="AU1941" s="17">
        <v>5.0888480744434701E-2</v>
      </c>
    </row>
    <row r="1942" spans="2:47" x14ac:dyDescent="0.3">
      <c r="B1942" t="s">
        <v>170</v>
      </c>
      <c r="C1942" s="17">
        <v>0.132679757151625</v>
      </c>
      <c r="D1942" s="17">
        <v>0.13221286327149001</v>
      </c>
      <c r="E1942" s="17">
        <v>0.13185301884821199</v>
      </c>
      <c r="F1942" s="17"/>
      <c r="G1942" s="17">
        <v>6.5269770217680004E-2</v>
      </c>
      <c r="H1942" s="17">
        <v>0.100839610348398</v>
      </c>
      <c r="I1942" s="17">
        <v>0.169186738797236</v>
      </c>
      <c r="J1942" s="17">
        <v>0.19110951363876499</v>
      </c>
      <c r="K1942" s="17">
        <v>0.159687170537583</v>
      </c>
      <c r="L1942" s="17">
        <v>0.11129993600482201</v>
      </c>
      <c r="M1942" s="17"/>
      <c r="N1942" s="17">
        <v>0.15503979435013299</v>
      </c>
      <c r="O1942" s="17">
        <v>0.135481277411033</v>
      </c>
      <c r="P1942" s="17">
        <v>0.12989939748584101</v>
      </c>
      <c r="Q1942" s="17">
        <v>0.109292505176213</v>
      </c>
      <c r="R1942" s="17"/>
      <c r="S1942" s="17">
        <v>8.7990210837946503E-2</v>
      </c>
      <c r="T1942" s="17">
        <v>0.15883363877538401</v>
      </c>
      <c r="U1942" s="17">
        <v>0.20522490553497599</v>
      </c>
      <c r="V1942" s="17">
        <v>0.15712522868509299</v>
      </c>
      <c r="W1942" s="17">
        <v>0.15438581019700501</v>
      </c>
      <c r="X1942" s="17">
        <v>7.1837310062971796E-2</v>
      </c>
      <c r="Y1942" s="17">
        <v>0.105772434382102</v>
      </c>
      <c r="Z1942" s="17">
        <v>0.13583394572997801</v>
      </c>
      <c r="AA1942" s="17">
        <v>0.14629834773939801</v>
      </c>
      <c r="AB1942" s="17">
        <v>0.16317340668258701</v>
      </c>
      <c r="AC1942" s="17">
        <v>0.101554058630208</v>
      </c>
      <c r="AD1942" s="17">
        <v>7.1849752132701297E-2</v>
      </c>
      <c r="AE1942" s="17"/>
      <c r="AF1942" s="17">
        <v>0.12373139666312501</v>
      </c>
      <c r="AG1942" s="17">
        <v>0.14390149002201</v>
      </c>
      <c r="AH1942" s="17"/>
      <c r="AI1942" s="17">
        <v>0.11971608163627601</v>
      </c>
      <c r="AJ1942" s="17">
        <v>0.13951966520564901</v>
      </c>
      <c r="AK1942" s="17"/>
      <c r="AL1942" s="17">
        <v>0.12482058218147001</v>
      </c>
      <c r="AM1942" s="17">
        <v>0.13449193472541199</v>
      </c>
      <c r="AN1942" s="17"/>
      <c r="AO1942" s="17">
        <v>0.14768977026979199</v>
      </c>
      <c r="AP1942" s="17">
        <v>0.13142810667544699</v>
      </c>
      <c r="AQ1942" s="17"/>
      <c r="AR1942" s="17">
        <v>0.118776290327892</v>
      </c>
      <c r="AS1942" s="17">
        <v>0.147056217274143</v>
      </c>
      <c r="AT1942" s="17">
        <v>0.15746424915489099</v>
      </c>
      <c r="AU1942" s="17">
        <v>9.27236595254715E-2</v>
      </c>
    </row>
    <row r="1943" spans="2:47" x14ac:dyDescent="0.3">
      <c r="B1943" t="s">
        <v>173</v>
      </c>
      <c r="C1943" s="17">
        <v>0.42951845683419598</v>
      </c>
      <c r="D1943" s="17">
        <v>0.40134353711938398</v>
      </c>
      <c r="E1943" s="17">
        <v>0.45737239416467002</v>
      </c>
      <c r="F1943" s="17"/>
      <c r="G1943" s="17">
        <v>0.123041113002636</v>
      </c>
      <c r="H1943" s="17">
        <v>0.27452908661390601</v>
      </c>
      <c r="I1943" s="17">
        <v>0.30419018561104999</v>
      </c>
      <c r="J1943" s="17">
        <v>0.44906040706203598</v>
      </c>
      <c r="K1943" s="17">
        <v>0.62886661594110804</v>
      </c>
      <c r="L1943" s="17">
        <v>0.75313136987269502</v>
      </c>
      <c r="M1943" s="17"/>
      <c r="N1943" s="17">
        <v>0.33399613749460599</v>
      </c>
      <c r="O1943" s="17">
        <v>0.48791547119696299</v>
      </c>
      <c r="P1943" s="17">
        <v>0.41743011610981201</v>
      </c>
      <c r="Q1943" s="17">
        <v>0.47941823872004302</v>
      </c>
      <c r="R1943" s="17"/>
      <c r="S1943" s="17">
        <v>0.25841008659905801</v>
      </c>
      <c r="T1943" s="17">
        <v>0.46246695027627799</v>
      </c>
      <c r="U1943" s="17">
        <v>0.48544719793992203</v>
      </c>
      <c r="V1943" s="17">
        <v>0.464318072777827</v>
      </c>
      <c r="W1943" s="17">
        <v>0.38260550098894702</v>
      </c>
      <c r="X1943" s="17">
        <v>0.382014021460099</v>
      </c>
      <c r="Y1943" s="17">
        <v>0.56789460644538403</v>
      </c>
      <c r="Z1943" s="17">
        <v>0.39927837612287798</v>
      </c>
      <c r="AA1943" s="17">
        <v>0.36284069598609198</v>
      </c>
      <c r="AB1943" s="17">
        <v>0.51419758220110701</v>
      </c>
      <c r="AC1943" s="17">
        <v>0.57509234175315305</v>
      </c>
      <c r="AD1943" s="17">
        <v>0.53592454664807898</v>
      </c>
      <c r="AE1943" s="17"/>
      <c r="AF1943" s="17">
        <v>0.45976646350516598</v>
      </c>
      <c r="AG1943" s="17">
        <v>0.39280631493419099</v>
      </c>
      <c r="AH1943" s="17"/>
      <c r="AI1943" s="17">
        <v>0.36728144064808199</v>
      </c>
      <c r="AJ1943" s="17">
        <v>0.46235601650358299</v>
      </c>
      <c r="AK1943" s="17"/>
      <c r="AL1943" s="17">
        <v>0.42019622746510599</v>
      </c>
      <c r="AM1943" s="17">
        <v>0.43166798716842503</v>
      </c>
      <c r="AN1943" s="17"/>
      <c r="AO1943" s="17">
        <v>0.39057587145478001</v>
      </c>
      <c r="AP1943" s="17">
        <v>0.43276578947474698</v>
      </c>
      <c r="AQ1943" s="17"/>
      <c r="AR1943" s="17">
        <v>0.25160182843982398</v>
      </c>
      <c r="AS1943" s="17">
        <v>0.52379508971716704</v>
      </c>
      <c r="AT1943" s="17">
        <v>0.47011821668347797</v>
      </c>
      <c r="AU1943" s="17">
        <v>0.66231637279616595</v>
      </c>
    </row>
    <row r="1944" spans="2:47" x14ac:dyDescent="0.3">
      <c r="B1944" t="s">
        <v>155</v>
      </c>
      <c r="C1944" s="17">
        <v>2.17134330386494E-2</v>
      </c>
      <c r="D1944" s="17">
        <v>2.5369622920058101E-2</v>
      </c>
      <c r="E1944" s="17">
        <v>1.8352155511722E-2</v>
      </c>
      <c r="F1944" s="17"/>
      <c r="G1944" s="17">
        <v>8.9248695982119298E-3</v>
      </c>
      <c r="H1944" s="17">
        <v>2.54261894003905E-2</v>
      </c>
      <c r="I1944" s="17">
        <v>3.4937805014567003E-2</v>
      </c>
      <c r="J1944" s="17">
        <v>2.62882258033077E-2</v>
      </c>
      <c r="K1944" s="17">
        <v>1.5009974019532401E-2</v>
      </c>
      <c r="L1944" s="17">
        <v>1.6354121588970701E-2</v>
      </c>
      <c r="M1944" s="17"/>
      <c r="N1944" s="17">
        <v>1.6252959439376099E-2</v>
      </c>
      <c r="O1944" s="17">
        <v>2.7409965272315699E-2</v>
      </c>
      <c r="P1944" s="17">
        <v>1.23554778106807E-2</v>
      </c>
      <c r="Q1944" s="17">
        <v>3.0095811504314101E-2</v>
      </c>
      <c r="R1944" s="17"/>
      <c r="S1944" s="17">
        <v>1.2437675808084501E-2</v>
      </c>
      <c r="T1944" s="17">
        <v>1.30709587874882E-2</v>
      </c>
      <c r="U1944" s="17">
        <v>1.41014569250387E-2</v>
      </c>
      <c r="V1944" s="17">
        <v>1.55296165679991E-2</v>
      </c>
      <c r="W1944" s="17">
        <v>3.1408838346718197E-2</v>
      </c>
      <c r="X1944" s="17">
        <v>2.6088007593470901E-2</v>
      </c>
      <c r="Y1944" s="17">
        <v>1.52875171429065E-2</v>
      </c>
      <c r="Z1944" s="17">
        <v>2.73659077393839E-2</v>
      </c>
      <c r="AA1944" s="17">
        <v>3.4078945701386899E-2</v>
      </c>
      <c r="AB1944" s="17">
        <v>2.7386233274240099E-2</v>
      </c>
      <c r="AC1944" s="17">
        <v>4.9615745712700297E-2</v>
      </c>
      <c r="AD1944" s="17">
        <v>0</v>
      </c>
      <c r="AE1944" s="17"/>
      <c r="AF1944" s="17">
        <v>2.28300831851279E-2</v>
      </c>
      <c r="AG1944" s="17">
        <v>1.93494111446618E-2</v>
      </c>
      <c r="AH1944" s="17"/>
      <c r="AI1944" s="17">
        <v>2.5761938523983001E-2</v>
      </c>
      <c r="AJ1944" s="17">
        <v>1.9577356333928601E-2</v>
      </c>
      <c r="AK1944" s="17"/>
      <c r="AL1944" s="17">
        <v>2.2903987959425599E-2</v>
      </c>
      <c r="AM1944" s="17">
        <v>2.1438913520253899E-2</v>
      </c>
      <c r="AN1944" s="17"/>
      <c r="AO1944" s="17">
        <v>1.2341311233561201E-2</v>
      </c>
      <c r="AP1944" s="17">
        <v>2.24949527233947E-2</v>
      </c>
      <c r="AQ1944" s="17"/>
      <c r="AR1944" s="17">
        <v>1.6083825563984799E-2</v>
      </c>
      <c r="AS1944" s="17">
        <v>2.9373375293670002E-2</v>
      </c>
      <c r="AT1944" s="17">
        <v>2.4621244878591599E-2</v>
      </c>
      <c r="AU1944" s="17">
        <v>1.72510783257252E-2</v>
      </c>
    </row>
    <row r="1945" spans="2:47" x14ac:dyDescent="0.3">
      <c r="C1945" s="17"/>
      <c r="D1945" s="17"/>
      <c r="E1945" s="17"/>
      <c r="F1945" s="17"/>
      <c r="G1945" s="17"/>
      <c r="H1945" s="17"/>
      <c r="I1945" s="17"/>
      <c r="J1945" s="17"/>
      <c r="K1945" s="17"/>
      <c r="L1945" s="17"/>
      <c r="M1945" s="17"/>
      <c r="N1945" s="17"/>
      <c r="O1945" s="17"/>
      <c r="P1945" s="17"/>
      <c r="Q1945" s="17"/>
      <c r="R1945" s="17"/>
      <c r="S1945" s="17"/>
      <c r="T1945" s="17"/>
      <c r="U1945" s="17"/>
      <c r="V1945" s="17"/>
      <c r="W1945" s="17"/>
      <c r="X1945" s="17"/>
      <c r="Y1945" s="17"/>
      <c r="Z1945" s="17"/>
      <c r="AA1945" s="17"/>
      <c r="AB1945" s="17"/>
      <c r="AC1945" s="17"/>
      <c r="AD1945" s="17"/>
      <c r="AE1945" s="17"/>
      <c r="AF1945" s="17"/>
      <c r="AG1945" s="17"/>
      <c r="AH1945" s="17"/>
      <c r="AI1945" s="17"/>
      <c r="AJ1945" s="17"/>
      <c r="AK1945" s="17"/>
      <c r="AL1945" s="17"/>
      <c r="AM1945" s="17"/>
      <c r="AN1945" s="17"/>
      <c r="AO1945" s="17"/>
      <c r="AP1945" s="17"/>
      <c r="AQ1945" s="17"/>
      <c r="AR1945" s="17"/>
      <c r="AS1945" s="17"/>
      <c r="AT1945" s="17"/>
      <c r="AU1945" s="17"/>
    </row>
    <row r="1946" spans="2:47" x14ac:dyDescent="0.3">
      <c r="B1946" s="6" t="s">
        <v>707</v>
      </c>
      <c r="C1946" s="17"/>
      <c r="D1946" s="17"/>
      <c r="E1946" s="17"/>
      <c r="F1946" s="17"/>
      <c r="G1946" s="17"/>
      <c r="H1946" s="17"/>
      <c r="I1946" s="17"/>
      <c r="J1946" s="17"/>
      <c r="K1946" s="17"/>
      <c r="L1946" s="17"/>
      <c r="M1946" s="17"/>
      <c r="N1946" s="17"/>
      <c r="O1946" s="17"/>
      <c r="P1946" s="17"/>
      <c r="Q1946" s="17"/>
      <c r="R1946" s="17"/>
      <c r="S1946" s="17"/>
      <c r="T1946" s="17"/>
      <c r="U1946" s="17"/>
      <c r="V1946" s="17"/>
      <c r="W1946" s="17"/>
      <c r="X1946" s="17"/>
      <c r="Y1946" s="17"/>
      <c r="Z1946" s="17"/>
      <c r="AA1946" s="17"/>
      <c r="AB1946" s="17"/>
      <c r="AC1946" s="17"/>
      <c r="AD1946" s="17"/>
      <c r="AE1946" s="17"/>
      <c r="AF1946" s="17"/>
      <c r="AG1946" s="17"/>
      <c r="AH1946" s="17"/>
      <c r="AI1946" s="17"/>
      <c r="AJ1946" s="17"/>
      <c r="AK1946" s="17"/>
      <c r="AL1946" s="17"/>
      <c r="AM1946" s="17"/>
      <c r="AN1946" s="17"/>
      <c r="AO1946" s="17"/>
      <c r="AP1946" s="17"/>
      <c r="AQ1946" s="17"/>
      <c r="AR1946" s="17"/>
      <c r="AS1946" s="17"/>
      <c r="AT1946" s="17"/>
      <c r="AU1946" s="17"/>
    </row>
    <row r="1947" spans="2:47" x14ac:dyDescent="0.3">
      <c r="B1947" s="24" t="s">
        <v>246</v>
      </c>
      <c r="C1947" s="17"/>
      <c r="D1947" s="17"/>
      <c r="E1947" s="17"/>
      <c r="F1947" s="17"/>
      <c r="G1947" s="17"/>
      <c r="H1947" s="17"/>
      <c r="I1947" s="17"/>
      <c r="J1947" s="17"/>
      <c r="K1947" s="17"/>
      <c r="L1947" s="17"/>
      <c r="M1947" s="17"/>
      <c r="N1947" s="17"/>
      <c r="O1947" s="17"/>
      <c r="P1947" s="17"/>
      <c r="Q1947" s="17"/>
      <c r="R1947" s="17"/>
      <c r="S1947" s="17"/>
      <c r="T1947" s="17"/>
      <c r="U1947" s="17"/>
      <c r="V1947" s="17"/>
      <c r="W1947" s="17"/>
      <c r="X1947" s="17"/>
      <c r="Y1947" s="17"/>
      <c r="Z1947" s="17"/>
      <c r="AA1947" s="17"/>
      <c r="AB1947" s="17"/>
      <c r="AC1947" s="17"/>
      <c r="AD1947" s="17"/>
      <c r="AE1947" s="17"/>
      <c r="AF1947" s="17"/>
      <c r="AG1947" s="17"/>
      <c r="AH1947" s="17"/>
      <c r="AI1947" s="17"/>
      <c r="AJ1947" s="17"/>
      <c r="AK1947" s="17"/>
      <c r="AL1947" s="17"/>
      <c r="AM1947" s="17"/>
      <c r="AN1947" s="17"/>
      <c r="AO1947" s="17"/>
      <c r="AP1947" s="17"/>
      <c r="AQ1947" s="17"/>
      <c r="AR1947" s="17"/>
      <c r="AS1947" s="17"/>
      <c r="AT1947" s="17"/>
      <c r="AU1947" s="17"/>
    </row>
    <row r="1948" spans="2:47" x14ac:dyDescent="0.3">
      <c r="B1948" t="s">
        <v>695</v>
      </c>
      <c r="C1948" s="17">
        <v>0.12624129580482599</v>
      </c>
      <c r="D1948" s="17">
        <v>0.14895445013125999</v>
      </c>
      <c r="E1948" s="17">
        <v>0.102957860282939</v>
      </c>
      <c r="F1948" s="17"/>
      <c r="G1948" s="17">
        <v>0.214966314846217</v>
      </c>
      <c r="H1948" s="17">
        <v>0.25068559982930999</v>
      </c>
      <c r="I1948" s="17">
        <v>0.142176791885429</v>
      </c>
      <c r="J1948" s="17">
        <v>9.20970028314093E-2</v>
      </c>
      <c r="K1948" s="17">
        <v>7.5950670563349601E-2</v>
      </c>
      <c r="L1948" s="17">
        <v>3.3066071888363698E-2</v>
      </c>
      <c r="M1948" s="17"/>
      <c r="N1948" s="17">
        <v>0.136670764575368</v>
      </c>
      <c r="O1948" s="17">
        <v>0.112237441037197</v>
      </c>
      <c r="P1948" s="17">
        <v>0.13289600183299199</v>
      </c>
      <c r="Q1948" s="17">
        <v>0.126141569943378</v>
      </c>
      <c r="R1948" s="17"/>
      <c r="S1948" s="17">
        <v>0.19537514864765801</v>
      </c>
      <c r="T1948" s="17">
        <v>9.3272187677452101E-2</v>
      </c>
      <c r="U1948" s="17">
        <v>0.105382576724665</v>
      </c>
      <c r="V1948" s="17">
        <v>0.10673150629366999</v>
      </c>
      <c r="W1948" s="17">
        <v>0.14763930588489099</v>
      </c>
      <c r="X1948" s="17">
        <v>0.14380073453130299</v>
      </c>
      <c r="Y1948" s="17">
        <v>0.12510320738067299</v>
      </c>
      <c r="Z1948" s="17">
        <v>7.4401926758984702E-2</v>
      </c>
      <c r="AA1948" s="17">
        <v>0.143712054990141</v>
      </c>
      <c r="AB1948" s="17">
        <v>6.4167097319266606E-2</v>
      </c>
      <c r="AC1948" s="17">
        <v>0.123528452175538</v>
      </c>
      <c r="AD1948" s="17">
        <v>0.15582606034263199</v>
      </c>
      <c r="AE1948" s="17"/>
      <c r="AF1948" s="17">
        <v>0.12259975701692299</v>
      </c>
      <c r="AG1948" s="17">
        <v>0.13276725321048799</v>
      </c>
      <c r="AH1948" s="17"/>
      <c r="AI1948" s="17">
        <v>0.14348876096525701</v>
      </c>
      <c r="AJ1948" s="17">
        <v>0.118130371846284</v>
      </c>
      <c r="AK1948" s="17"/>
      <c r="AL1948" s="17">
        <v>0.13825462774886799</v>
      </c>
      <c r="AM1948" s="17">
        <v>0.123446782242215</v>
      </c>
      <c r="AN1948" s="17"/>
      <c r="AO1948" s="17">
        <v>0.152773965702203</v>
      </c>
      <c r="AP1948" s="17">
        <v>0.12382223108130901</v>
      </c>
      <c r="AQ1948" s="17"/>
      <c r="AR1948" s="17">
        <v>0.196117597750738</v>
      </c>
      <c r="AS1948" s="17">
        <v>8.3369563026414906E-2</v>
      </c>
      <c r="AT1948" s="17">
        <v>0.121533536732376</v>
      </c>
      <c r="AU1948" s="17">
        <v>4.6549571733542003E-2</v>
      </c>
    </row>
    <row r="1949" spans="2:47" x14ac:dyDescent="0.3">
      <c r="B1949" t="s">
        <v>166</v>
      </c>
      <c r="C1949" s="17">
        <v>0.160100288414288</v>
      </c>
      <c r="D1949" s="17">
        <v>0.19122998188221901</v>
      </c>
      <c r="E1949" s="17">
        <v>0.12848464203613</v>
      </c>
      <c r="F1949" s="17"/>
      <c r="G1949" s="17">
        <v>0.260209523333988</v>
      </c>
      <c r="H1949" s="17">
        <v>0.27711002969902199</v>
      </c>
      <c r="I1949" s="17">
        <v>0.244108496555626</v>
      </c>
      <c r="J1949" s="17">
        <v>0.13081760046843</v>
      </c>
      <c r="K1949" s="17">
        <v>7.6242548990927306E-2</v>
      </c>
      <c r="L1949" s="17">
        <v>3.2960553747081303E-2</v>
      </c>
      <c r="M1949" s="17"/>
      <c r="N1949" s="17">
        <v>0.169975580416481</v>
      </c>
      <c r="O1949" s="17">
        <v>0.15782445331910899</v>
      </c>
      <c r="P1949" s="17">
        <v>0.18108344693165901</v>
      </c>
      <c r="Q1949" s="17">
        <v>0.136313165590743</v>
      </c>
      <c r="R1949" s="17"/>
      <c r="S1949" s="17">
        <v>0.22862296409249599</v>
      </c>
      <c r="T1949" s="17">
        <v>0.102527715416316</v>
      </c>
      <c r="U1949" s="17">
        <v>0.14426480062781299</v>
      </c>
      <c r="V1949" s="17">
        <v>0.176223463971698</v>
      </c>
      <c r="W1949" s="17">
        <v>0.16484069200281601</v>
      </c>
      <c r="X1949" s="17">
        <v>0.17761349286303499</v>
      </c>
      <c r="Y1949" s="17">
        <v>0.14122500324447801</v>
      </c>
      <c r="Z1949" s="17">
        <v>0.202120429865984</v>
      </c>
      <c r="AA1949" s="17">
        <v>0.108741652984832</v>
      </c>
      <c r="AB1949" s="17">
        <v>0.18798093746800201</v>
      </c>
      <c r="AC1949" s="17">
        <v>0.15913376940963</v>
      </c>
      <c r="AD1949" s="17">
        <v>0.118965219903442</v>
      </c>
      <c r="AE1949" s="17"/>
      <c r="AF1949" s="17">
        <v>0.15412256076471501</v>
      </c>
      <c r="AG1949" s="17">
        <v>0.170255459631869</v>
      </c>
      <c r="AH1949" s="17"/>
      <c r="AI1949" s="17">
        <v>0.187309803834528</v>
      </c>
      <c r="AJ1949" s="17">
        <v>0.147304535040125</v>
      </c>
      <c r="AK1949" s="17"/>
      <c r="AL1949" s="17">
        <v>0.19742009695912</v>
      </c>
      <c r="AM1949" s="17">
        <v>0.151419040645695</v>
      </c>
      <c r="AN1949" s="17"/>
      <c r="AO1949" s="17">
        <v>0.17294726146733999</v>
      </c>
      <c r="AP1949" s="17">
        <v>0.15892899056010201</v>
      </c>
      <c r="AQ1949" s="17"/>
      <c r="AR1949" s="17">
        <v>0.233602126281129</v>
      </c>
      <c r="AS1949" s="17">
        <v>0.117764461089315</v>
      </c>
      <c r="AT1949" s="17">
        <v>0.15037826799795601</v>
      </c>
      <c r="AU1949" s="17">
        <v>8.1549346261522104E-2</v>
      </c>
    </row>
    <row r="1950" spans="2:47" x14ac:dyDescent="0.3">
      <c r="B1950" t="s">
        <v>168</v>
      </c>
      <c r="C1950" s="17">
        <v>9.4398039510100604E-2</v>
      </c>
      <c r="D1950" s="17">
        <v>0.104093956935761</v>
      </c>
      <c r="E1950" s="17">
        <v>8.4929839097485096E-2</v>
      </c>
      <c r="F1950" s="17"/>
      <c r="G1950" s="17">
        <v>0.16921402423374399</v>
      </c>
      <c r="H1950" s="17">
        <v>0.145481114792743</v>
      </c>
      <c r="I1950" s="17">
        <v>0.12680897967197999</v>
      </c>
      <c r="J1950" s="17">
        <v>0.113758238005964</v>
      </c>
      <c r="K1950" s="17">
        <v>3.6404500317760997E-2</v>
      </c>
      <c r="L1950" s="17">
        <v>1.2473656425572899E-2</v>
      </c>
      <c r="M1950" s="17"/>
      <c r="N1950" s="17">
        <v>8.9487512224615304E-2</v>
      </c>
      <c r="O1950" s="17">
        <v>9.1105402653579096E-2</v>
      </c>
      <c r="P1950" s="17">
        <v>0.12381828077988501</v>
      </c>
      <c r="Q1950" s="17">
        <v>7.5776886043709399E-2</v>
      </c>
      <c r="R1950" s="17"/>
      <c r="S1950" s="17">
        <v>9.2953009961613306E-2</v>
      </c>
      <c r="T1950" s="17">
        <v>9.55603923934914E-2</v>
      </c>
      <c r="U1950" s="17">
        <v>0.116950050702481</v>
      </c>
      <c r="V1950" s="17">
        <v>0.13152631913986801</v>
      </c>
      <c r="W1950" s="17">
        <v>0.105458894210072</v>
      </c>
      <c r="X1950" s="17">
        <v>0.12541074350286899</v>
      </c>
      <c r="Y1950" s="17">
        <v>7.2774322429407803E-2</v>
      </c>
      <c r="Z1950" s="17">
        <v>6.7286664616198893E-2</v>
      </c>
      <c r="AA1950" s="17">
        <v>9.8264141577259406E-2</v>
      </c>
      <c r="AB1950" s="17">
        <v>6.3332888916527399E-2</v>
      </c>
      <c r="AC1950" s="17">
        <v>1.6859518377925799E-2</v>
      </c>
      <c r="AD1950" s="17">
        <v>9.3035678582037998E-2</v>
      </c>
      <c r="AE1950" s="17"/>
      <c r="AF1950" s="17">
        <v>9.2066224025396604E-2</v>
      </c>
      <c r="AG1950" s="17">
        <v>9.8737254170148406E-2</v>
      </c>
      <c r="AH1950" s="17"/>
      <c r="AI1950" s="17">
        <v>0.100896455854739</v>
      </c>
      <c r="AJ1950" s="17">
        <v>9.1342044885265206E-2</v>
      </c>
      <c r="AK1950" s="17"/>
      <c r="AL1950" s="17">
        <v>8.6079679548419594E-2</v>
      </c>
      <c r="AM1950" s="17">
        <v>9.6333037214307707E-2</v>
      </c>
      <c r="AN1950" s="17"/>
      <c r="AO1950" s="17">
        <v>8.8966123982693907E-2</v>
      </c>
      <c r="AP1950" s="17">
        <v>9.4893283874286305E-2</v>
      </c>
      <c r="AQ1950" s="17"/>
      <c r="AR1950" s="17">
        <v>0.129938589144279</v>
      </c>
      <c r="AS1950" s="17">
        <v>8.1758676571946895E-2</v>
      </c>
      <c r="AT1950" s="17">
        <v>8.9608795676640401E-2</v>
      </c>
      <c r="AU1950" s="17">
        <v>4.3675540352921399E-2</v>
      </c>
    </row>
    <row r="1951" spans="2:47" x14ac:dyDescent="0.3">
      <c r="B1951" t="s">
        <v>170</v>
      </c>
      <c r="C1951" s="17">
        <v>6.5471685968666996E-2</v>
      </c>
      <c r="D1951" s="17">
        <v>5.9179809187716502E-2</v>
      </c>
      <c r="E1951" s="17">
        <v>7.1967864888918806E-2</v>
      </c>
      <c r="F1951" s="17"/>
      <c r="G1951" s="17">
        <v>9.0895786092678205E-2</v>
      </c>
      <c r="H1951" s="17">
        <v>7.8867534475027895E-2</v>
      </c>
      <c r="I1951" s="17">
        <v>7.8805586855894297E-2</v>
      </c>
      <c r="J1951" s="17">
        <v>8.0012207687396406E-2</v>
      </c>
      <c r="K1951" s="17">
        <v>7.2420462379853501E-2</v>
      </c>
      <c r="L1951" s="17">
        <v>1.42495788795552E-2</v>
      </c>
      <c r="M1951" s="17"/>
      <c r="N1951" s="17">
        <v>5.9362060735258702E-2</v>
      </c>
      <c r="O1951" s="17">
        <v>5.0347988156905901E-2</v>
      </c>
      <c r="P1951" s="17">
        <v>7.8602866627505305E-2</v>
      </c>
      <c r="Q1951" s="17">
        <v>7.5832452974064005E-2</v>
      </c>
      <c r="R1951" s="17"/>
      <c r="S1951" s="17">
        <v>7.6324876296184396E-2</v>
      </c>
      <c r="T1951" s="17">
        <v>6.3925474201705204E-2</v>
      </c>
      <c r="U1951" s="17">
        <v>9.0678238172760398E-2</v>
      </c>
      <c r="V1951" s="17">
        <v>3.9172116605792701E-2</v>
      </c>
      <c r="W1951" s="17">
        <v>5.4417009983215199E-2</v>
      </c>
      <c r="X1951" s="17">
        <v>5.5661651441868597E-2</v>
      </c>
      <c r="Y1951" s="17">
        <v>8.3608469705507005E-2</v>
      </c>
      <c r="Z1951" s="17">
        <v>9.0634890812853294E-2</v>
      </c>
      <c r="AA1951" s="17">
        <v>5.6588791505937902E-2</v>
      </c>
      <c r="AB1951" s="17">
        <v>5.8735342787507701E-2</v>
      </c>
      <c r="AC1951" s="17">
        <v>6.5526836741706604E-2</v>
      </c>
      <c r="AD1951" s="17">
        <v>5.5560283000416197E-2</v>
      </c>
      <c r="AE1951" s="17"/>
      <c r="AF1951" s="17">
        <v>5.5260545129457203E-2</v>
      </c>
      <c r="AG1951" s="17">
        <v>8.0358406198498905E-2</v>
      </c>
      <c r="AH1951" s="17"/>
      <c r="AI1951" s="17">
        <v>5.26747837233872E-2</v>
      </c>
      <c r="AJ1951" s="17">
        <v>7.1489654409298595E-2</v>
      </c>
      <c r="AK1951" s="17"/>
      <c r="AL1951" s="17">
        <v>5.77406127936421E-2</v>
      </c>
      <c r="AM1951" s="17">
        <v>6.7270070375406193E-2</v>
      </c>
      <c r="AN1951" s="17"/>
      <c r="AO1951" s="17">
        <v>4.4126975026239502E-2</v>
      </c>
      <c r="AP1951" s="17">
        <v>6.7417748595391194E-2</v>
      </c>
      <c r="AQ1951" s="17"/>
      <c r="AR1951" s="17">
        <v>8.1842651701947697E-2</v>
      </c>
      <c r="AS1951" s="17">
        <v>3.22207091205301E-2</v>
      </c>
      <c r="AT1951" s="17">
        <v>7.0709389573776704E-2</v>
      </c>
      <c r="AU1951" s="17">
        <v>7.2027262141911796E-2</v>
      </c>
    </row>
    <row r="1952" spans="2:47" x14ac:dyDescent="0.3">
      <c r="B1952" t="s">
        <v>173</v>
      </c>
      <c r="C1952" s="17">
        <v>0.53612430348548401</v>
      </c>
      <c r="D1952" s="17">
        <v>0.48418023674362998</v>
      </c>
      <c r="E1952" s="17">
        <v>0.58862462242017</v>
      </c>
      <c r="F1952" s="17"/>
      <c r="G1952" s="17">
        <v>0.22175113921112399</v>
      </c>
      <c r="H1952" s="17">
        <v>0.22893303119160699</v>
      </c>
      <c r="I1952" s="17">
        <v>0.39648711813486598</v>
      </c>
      <c r="J1952" s="17">
        <v>0.57077431189040095</v>
      </c>
      <c r="K1952" s="17">
        <v>0.722569481173577</v>
      </c>
      <c r="L1952" s="17">
        <v>0.89659495520823396</v>
      </c>
      <c r="M1952" s="17"/>
      <c r="N1952" s="17">
        <v>0.53365933973600599</v>
      </c>
      <c r="O1952" s="17">
        <v>0.56809132134006601</v>
      </c>
      <c r="P1952" s="17">
        <v>0.46897584890434302</v>
      </c>
      <c r="Q1952" s="17">
        <v>0.56073389659381501</v>
      </c>
      <c r="R1952" s="17"/>
      <c r="S1952" s="17">
        <v>0.38046191777579003</v>
      </c>
      <c r="T1952" s="17">
        <v>0.63153791446443497</v>
      </c>
      <c r="U1952" s="17">
        <v>0.53104234912632198</v>
      </c>
      <c r="V1952" s="17">
        <v>0.52282410479500796</v>
      </c>
      <c r="W1952" s="17">
        <v>0.50038596287866199</v>
      </c>
      <c r="X1952" s="17">
        <v>0.47642635537091199</v>
      </c>
      <c r="Y1952" s="17">
        <v>0.57190285988877099</v>
      </c>
      <c r="Z1952" s="17">
        <v>0.55515301538279405</v>
      </c>
      <c r="AA1952" s="17">
        <v>0.56765117409375099</v>
      </c>
      <c r="AB1952" s="17">
        <v>0.61037149878348296</v>
      </c>
      <c r="AC1952" s="17">
        <v>0.62489451629912696</v>
      </c>
      <c r="AD1952" s="17">
        <v>0.57661275817147195</v>
      </c>
      <c r="AE1952" s="17"/>
      <c r="AF1952" s="17">
        <v>0.56001430657342899</v>
      </c>
      <c r="AG1952" s="17">
        <v>0.50106287019710205</v>
      </c>
      <c r="AH1952" s="17"/>
      <c r="AI1952" s="17">
        <v>0.49279725706826</v>
      </c>
      <c r="AJ1952" s="17">
        <v>0.556499609396789</v>
      </c>
      <c r="AK1952" s="17"/>
      <c r="AL1952" s="17">
        <v>0.50302435951062996</v>
      </c>
      <c r="AM1952" s="17">
        <v>0.54382393609284596</v>
      </c>
      <c r="AN1952" s="17"/>
      <c r="AO1952" s="17">
        <v>0.49342164716520698</v>
      </c>
      <c r="AP1952" s="17">
        <v>0.54001763536291703</v>
      </c>
      <c r="AQ1952" s="17"/>
      <c r="AR1952" s="17">
        <v>0.33950692303420499</v>
      </c>
      <c r="AS1952" s="17">
        <v>0.67445029169817206</v>
      </c>
      <c r="AT1952" s="17">
        <v>0.54857173701636996</v>
      </c>
      <c r="AU1952" s="17">
        <v>0.73281074988706096</v>
      </c>
    </row>
    <row r="1953" spans="2:47" x14ac:dyDescent="0.3">
      <c r="B1953" t="s">
        <v>155</v>
      </c>
      <c r="C1953" s="17">
        <v>1.7664386816633699E-2</v>
      </c>
      <c r="D1953" s="17">
        <v>1.2361565119413401E-2</v>
      </c>
      <c r="E1953" s="17">
        <v>2.3035171274357301E-2</v>
      </c>
      <c r="F1953" s="17"/>
      <c r="G1953" s="17">
        <v>4.29632122822491E-2</v>
      </c>
      <c r="H1953" s="17">
        <v>1.8922690012290098E-2</v>
      </c>
      <c r="I1953" s="17">
        <v>1.1613026896204E-2</v>
      </c>
      <c r="J1953" s="17">
        <v>1.25406391163997E-2</v>
      </c>
      <c r="K1953" s="17">
        <v>1.64123365745317E-2</v>
      </c>
      <c r="L1953" s="17">
        <v>1.0655183851192599E-2</v>
      </c>
      <c r="M1953" s="17"/>
      <c r="N1953" s="17">
        <v>1.08447423122705E-2</v>
      </c>
      <c r="O1953" s="17">
        <v>2.0393393493143001E-2</v>
      </c>
      <c r="P1953" s="17">
        <v>1.46235549236154E-2</v>
      </c>
      <c r="Q1953" s="17">
        <v>2.52020288542904E-2</v>
      </c>
      <c r="R1953" s="17"/>
      <c r="S1953" s="17">
        <v>2.6262083226257699E-2</v>
      </c>
      <c r="T1953" s="17">
        <v>1.31763158465998E-2</v>
      </c>
      <c r="U1953" s="17">
        <v>1.16819846459589E-2</v>
      </c>
      <c r="V1953" s="17">
        <v>2.3522489193962499E-2</v>
      </c>
      <c r="W1953" s="17">
        <v>2.72581350403442E-2</v>
      </c>
      <c r="X1953" s="17">
        <v>2.1087022290012001E-2</v>
      </c>
      <c r="Y1953" s="17">
        <v>5.3861373511627803E-3</v>
      </c>
      <c r="Z1953" s="17">
        <v>1.0403072563185199E-2</v>
      </c>
      <c r="AA1953" s="17">
        <v>2.5042184848079199E-2</v>
      </c>
      <c r="AB1953" s="17">
        <v>1.5412234725213299E-2</v>
      </c>
      <c r="AC1953" s="17">
        <v>1.0056906996072401E-2</v>
      </c>
      <c r="AD1953" s="17">
        <v>0</v>
      </c>
      <c r="AE1953" s="17"/>
      <c r="AF1953" s="17">
        <v>1.5936606490079299E-2</v>
      </c>
      <c r="AG1953" s="17">
        <v>1.68187565918946E-2</v>
      </c>
      <c r="AH1953" s="17"/>
      <c r="AI1953" s="17">
        <v>2.2832938553828699E-2</v>
      </c>
      <c r="AJ1953" s="17">
        <v>1.5233784422238999E-2</v>
      </c>
      <c r="AK1953" s="17"/>
      <c r="AL1953" s="17">
        <v>1.7480623439320601E-2</v>
      </c>
      <c r="AM1953" s="17">
        <v>1.7707133429530501E-2</v>
      </c>
      <c r="AN1953" s="17"/>
      <c r="AO1953" s="17">
        <v>4.7764026656316003E-2</v>
      </c>
      <c r="AP1953" s="17">
        <v>1.49201105259939E-2</v>
      </c>
      <c r="AQ1953" s="17"/>
      <c r="AR1953" s="17">
        <v>1.8992112087699901E-2</v>
      </c>
      <c r="AS1953" s="17">
        <v>1.04362984936207E-2</v>
      </c>
      <c r="AT1953" s="17">
        <v>1.919827300288E-2</v>
      </c>
      <c r="AU1953" s="17">
        <v>2.3387529623041602E-2</v>
      </c>
    </row>
    <row r="1954" spans="2:47" x14ac:dyDescent="0.3">
      <c r="C1954" s="17"/>
      <c r="D1954" s="17"/>
      <c r="E1954" s="17"/>
      <c r="F1954" s="17"/>
      <c r="G1954" s="17"/>
      <c r="H1954" s="17"/>
      <c r="I1954" s="17"/>
      <c r="J1954" s="17"/>
      <c r="K1954" s="17"/>
      <c r="L1954" s="17"/>
      <c r="M1954" s="17"/>
      <c r="N1954" s="17"/>
      <c r="O1954" s="17"/>
      <c r="P1954" s="17"/>
      <c r="Q1954" s="17"/>
      <c r="R1954" s="17"/>
      <c r="S1954" s="17"/>
      <c r="T1954" s="17"/>
      <c r="U1954" s="17"/>
      <c r="V1954" s="17"/>
      <c r="W1954" s="17"/>
      <c r="X1954" s="17"/>
      <c r="Y1954" s="17"/>
      <c r="Z1954" s="17"/>
      <c r="AA1954" s="17"/>
      <c r="AB1954" s="17"/>
      <c r="AC1954" s="17"/>
      <c r="AD1954" s="17"/>
      <c r="AE1954" s="17"/>
      <c r="AF1954" s="17"/>
      <c r="AG1954" s="17"/>
      <c r="AH1954" s="17"/>
      <c r="AI1954" s="17"/>
      <c r="AJ1954" s="17"/>
      <c r="AK1954" s="17"/>
      <c r="AL1954" s="17"/>
      <c r="AM1954" s="17"/>
      <c r="AN1954" s="17"/>
      <c r="AO1954" s="17"/>
      <c r="AP1954" s="17"/>
      <c r="AQ1954" s="17"/>
      <c r="AR1954" s="17"/>
      <c r="AS1954" s="17"/>
      <c r="AT1954" s="17"/>
      <c r="AU1954" s="17"/>
    </row>
    <row r="1955" spans="2:47" x14ac:dyDescent="0.3">
      <c r="B1955" s="6" t="s">
        <v>708</v>
      </c>
      <c r="C1955" s="17"/>
      <c r="D1955" s="17"/>
      <c r="E1955" s="17"/>
      <c r="F1955" s="17"/>
      <c r="G1955" s="17"/>
      <c r="H1955" s="17"/>
      <c r="I1955" s="17"/>
      <c r="J1955" s="17"/>
      <c r="K1955" s="17"/>
      <c r="L1955" s="17"/>
      <c r="M1955" s="17"/>
      <c r="N1955" s="17"/>
      <c r="O1955" s="17"/>
      <c r="P1955" s="17"/>
      <c r="Q1955" s="17"/>
      <c r="R1955" s="17"/>
      <c r="S1955" s="17"/>
      <c r="T1955" s="17"/>
      <c r="U1955" s="17"/>
      <c r="V1955" s="17"/>
      <c r="W1955" s="17"/>
      <c r="X1955" s="17"/>
      <c r="Y1955" s="17"/>
      <c r="Z1955" s="17"/>
      <c r="AA1955" s="17"/>
      <c r="AB1955" s="17"/>
      <c r="AC1955" s="17"/>
      <c r="AD1955" s="17"/>
      <c r="AE1955" s="17"/>
      <c r="AF1955" s="17"/>
      <c r="AG1955" s="17"/>
      <c r="AH1955" s="17"/>
      <c r="AI1955" s="17"/>
      <c r="AJ1955" s="17"/>
      <c r="AK1955" s="17"/>
      <c r="AL1955" s="17"/>
      <c r="AM1955" s="17"/>
      <c r="AN1955" s="17"/>
      <c r="AO1955" s="17"/>
      <c r="AP1955" s="17"/>
      <c r="AQ1955" s="17"/>
      <c r="AR1955" s="17"/>
      <c r="AS1955" s="17"/>
      <c r="AT1955" s="17"/>
      <c r="AU1955" s="17"/>
    </row>
    <row r="1956" spans="2:47" x14ac:dyDescent="0.3">
      <c r="B1956" s="24" t="s">
        <v>246</v>
      </c>
      <c r="C1956" s="17"/>
      <c r="D1956" s="17"/>
      <c r="E1956" s="17"/>
      <c r="F1956" s="17"/>
      <c r="G1956" s="17"/>
      <c r="H1956" s="17"/>
      <c r="I1956" s="17"/>
      <c r="J1956" s="17"/>
      <c r="K1956" s="17"/>
      <c r="L1956" s="17"/>
      <c r="M1956" s="17"/>
      <c r="N1956" s="17"/>
      <c r="O1956" s="17"/>
      <c r="P1956" s="17"/>
      <c r="Q1956" s="17"/>
      <c r="R1956" s="17"/>
      <c r="S1956" s="17"/>
      <c r="T1956" s="17"/>
      <c r="U1956" s="17"/>
      <c r="V1956" s="17"/>
      <c r="W1956" s="17"/>
      <c r="X1956" s="17"/>
      <c r="Y1956" s="17"/>
      <c r="Z1956" s="17"/>
      <c r="AA1956" s="17"/>
      <c r="AB1956" s="17"/>
      <c r="AC1956" s="17"/>
      <c r="AD1956" s="17"/>
      <c r="AE1956" s="17"/>
      <c r="AF1956" s="17"/>
      <c r="AG1956" s="17"/>
      <c r="AH1956" s="17"/>
      <c r="AI1956" s="17"/>
      <c r="AJ1956" s="17"/>
      <c r="AK1956" s="17"/>
      <c r="AL1956" s="17"/>
      <c r="AM1956" s="17"/>
      <c r="AN1956" s="17"/>
      <c r="AO1956" s="17"/>
      <c r="AP1956" s="17"/>
      <c r="AQ1956" s="17"/>
      <c r="AR1956" s="17"/>
      <c r="AS1956" s="17"/>
      <c r="AT1956" s="17"/>
      <c r="AU1956" s="17"/>
    </row>
    <row r="1957" spans="2:47" x14ac:dyDescent="0.3">
      <c r="B1957" t="s">
        <v>695</v>
      </c>
      <c r="C1957" s="17">
        <v>0.15137428371183601</v>
      </c>
      <c r="D1957" s="17">
        <v>0.15348704798187399</v>
      </c>
      <c r="E1957" s="17">
        <v>0.14967453629918001</v>
      </c>
      <c r="F1957" s="17"/>
      <c r="G1957" s="17">
        <v>0.26316914636296201</v>
      </c>
      <c r="H1957" s="17">
        <v>0.26006261479992798</v>
      </c>
      <c r="I1957" s="17">
        <v>0.203475881873143</v>
      </c>
      <c r="J1957" s="17">
        <v>0.123355097193744</v>
      </c>
      <c r="K1957" s="17">
        <v>9.1508006618019999E-2</v>
      </c>
      <c r="L1957" s="17">
        <v>2.96047299299767E-2</v>
      </c>
      <c r="M1957" s="17"/>
      <c r="N1957" s="17">
        <v>0.163556108970251</v>
      </c>
      <c r="O1957" s="17">
        <v>0.145686331901764</v>
      </c>
      <c r="P1957" s="17">
        <v>0.17324146047237099</v>
      </c>
      <c r="Q1957" s="17">
        <v>0.12770727892289599</v>
      </c>
      <c r="R1957" s="17"/>
      <c r="S1957" s="17">
        <v>0.20281200479120501</v>
      </c>
      <c r="T1957" s="17">
        <v>0.11666847258586301</v>
      </c>
      <c r="U1957" s="17">
        <v>0.124327162809876</v>
      </c>
      <c r="V1957" s="17">
        <v>0.11664456085458701</v>
      </c>
      <c r="W1957" s="17">
        <v>0.25008991212224901</v>
      </c>
      <c r="X1957" s="17">
        <v>0.16864813995860201</v>
      </c>
      <c r="Y1957" s="17">
        <v>0.14524171992029999</v>
      </c>
      <c r="Z1957" s="17">
        <v>0.21297772153243599</v>
      </c>
      <c r="AA1957" s="17">
        <v>0.11646427151412</v>
      </c>
      <c r="AB1957" s="17">
        <v>0.146970509802689</v>
      </c>
      <c r="AC1957" s="17">
        <v>0.114114494093846</v>
      </c>
      <c r="AD1957" s="17">
        <v>9.6398043762126004E-2</v>
      </c>
      <c r="AE1957" s="17"/>
      <c r="AF1957" s="17">
        <v>0.154302716850716</v>
      </c>
      <c r="AG1957" s="17">
        <v>0.14911746347694199</v>
      </c>
      <c r="AH1957" s="17"/>
      <c r="AI1957" s="17">
        <v>0.17820209770507101</v>
      </c>
      <c r="AJ1957" s="17">
        <v>0.138758032149707</v>
      </c>
      <c r="AK1957" s="17"/>
      <c r="AL1957" s="17">
        <v>0.17491653152304201</v>
      </c>
      <c r="AM1957" s="17">
        <v>0.14589794033689099</v>
      </c>
      <c r="AN1957" s="17"/>
      <c r="AO1957" s="17">
        <v>0.23791813291132399</v>
      </c>
      <c r="AP1957" s="17">
        <v>0.143483816094155</v>
      </c>
      <c r="AQ1957" s="17"/>
      <c r="AR1957" s="17">
        <v>0.26947033300084899</v>
      </c>
      <c r="AS1957" s="17">
        <v>6.8198221788517394E-2</v>
      </c>
      <c r="AT1957" s="17">
        <v>0.13749474230948899</v>
      </c>
      <c r="AU1957" s="17">
        <v>4.6584755083921701E-2</v>
      </c>
    </row>
    <row r="1958" spans="2:47" x14ac:dyDescent="0.3">
      <c r="B1958" t="s">
        <v>166</v>
      </c>
      <c r="C1958" s="17">
        <v>0.20762978911947799</v>
      </c>
      <c r="D1958" s="17">
        <v>0.24039777400072601</v>
      </c>
      <c r="E1958" s="17">
        <v>0.17336361019341001</v>
      </c>
      <c r="F1958" s="17"/>
      <c r="G1958" s="17">
        <v>0.294232495913335</v>
      </c>
      <c r="H1958" s="17">
        <v>0.32073552609261102</v>
      </c>
      <c r="I1958" s="17">
        <v>0.26914480892063197</v>
      </c>
      <c r="J1958" s="17">
        <v>0.21161551562025299</v>
      </c>
      <c r="K1958" s="17">
        <v>0.17134078221313001</v>
      </c>
      <c r="L1958" s="17">
        <v>5.00170624526362E-2</v>
      </c>
      <c r="M1958" s="17"/>
      <c r="N1958" s="17">
        <v>0.20762540249346401</v>
      </c>
      <c r="O1958" s="17">
        <v>0.17824890068923099</v>
      </c>
      <c r="P1958" s="17">
        <v>0.26913534928563299</v>
      </c>
      <c r="Q1958" s="17">
        <v>0.184636060992631</v>
      </c>
      <c r="R1958" s="17"/>
      <c r="S1958" s="17">
        <v>0.27937057648482799</v>
      </c>
      <c r="T1958" s="17">
        <v>0.19691698099382701</v>
      </c>
      <c r="U1958" s="17">
        <v>0.19270570909614801</v>
      </c>
      <c r="V1958" s="17">
        <v>0.212633070178778</v>
      </c>
      <c r="W1958" s="17">
        <v>0.18076139154262399</v>
      </c>
      <c r="X1958" s="17">
        <v>0.22658343935955999</v>
      </c>
      <c r="Y1958" s="17">
        <v>0.15714257562151501</v>
      </c>
      <c r="Z1958" s="17">
        <v>0.12505997097802399</v>
      </c>
      <c r="AA1958" s="17">
        <v>0.21932025979136499</v>
      </c>
      <c r="AB1958" s="17">
        <v>0.169844055491783</v>
      </c>
      <c r="AC1958" s="17">
        <v>0.24858340525447001</v>
      </c>
      <c r="AD1958" s="17">
        <v>0.21744303981295701</v>
      </c>
      <c r="AE1958" s="17"/>
      <c r="AF1958" s="17">
        <v>0.204826138933905</v>
      </c>
      <c r="AG1958" s="17">
        <v>0.21396038911458301</v>
      </c>
      <c r="AH1958" s="17"/>
      <c r="AI1958" s="17">
        <v>0.224795743424268</v>
      </c>
      <c r="AJ1958" s="17">
        <v>0.19955719707497299</v>
      </c>
      <c r="AK1958" s="17"/>
      <c r="AL1958" s="17">
        <v>0.21922465493340901</v>
      </c>
      <c r="AM1958" s="17">
        <v>0.204932618182671</v>
      </c>
      <c r="AN1958" s="17"/>
      <c r="AO1958" s="17">
        <v>0.206877668482426</v>
      </c>
      <c r="AP1958" s="17">
        <v>0.207698362259986</v>
      </c>
      <c r="AQ1958" s="17"/>
      <c r="AR1958" s="17">
        <v>0.31682318104857699</v>
      </c>
      <c r="AS1958" s="17">
        <v>0.13824054958402199</v>
      </c>
      <c r="AT1958" s="17">
        <v>0.19036684967873299</v>
      </c>
      <c r="AU1958" s="17">
        <v>0.107465741337847</v>
      </c>
    </row>
    <row r="1959" spans="2:47" x14ac:dyDescent="0.3">
      <c r="B1959" t="s">
        <v>168</v>
      </c>
      <c r="C1959" s="17">
        <v>0.116610112386984</v>
      </c>
      <c r="D1959" s="17">
        <v>0.110761695823301</v>
      </c>
      <c r="E1959" s="17">
        <v>0.122803322377325</v>
      </c>
      <c r="F1959" s="17"/>
      <c r="G1959" s="17">
        <v>0.181727207448351</v>
      </c>
      <c r="H1959" s="17">
        <v>0.124002537317158</v>
      </c>
      <c r="I1959" s="17">
        <v>0.153214363339157</v>
      </c>
      <c r="J1959" s="17">
        <v>0.12817675270848</v>
      </c>
      <c r="K1959" s="17">
        <v>8.54743604115904E-2</v>
      </c>
      <c r="L1959" s="17">
        <v>5.6012244776071703E-2</v>
      </c>
      <c r="M1959" s="17"/>
      <c r="N1959" s="17">
        <v>0.115795986840668</v>
      </c>
      <c r="O1959" s="17">
        <v>0.107095920530174</v>
      </c>
      <c r="P1959" s="17">
        <v>0.12507928367954499</v>
      </c>
      <c r="Q1959" s="17">
        <v>0.120546396630771</v>
      </c>
      <c r="R1959" s="17"/>
      <c r="S1959" s="17">
        <v>0.13568465254463999</v>
      </c>
      <c r="T1959" s="17">
        <v>0.104429181896758</v>
      </c>
      <c r="U1959" s="17">
        <v>0.112375611435078</v>
      </c>
      <c r="V1959" s="17">
        <v>0.16061416346569299</v>
      </c>
      <c r="W1959" s="17">
        <v>0.1290290721997</v>
      </c>
      <c r="X1959" s="17">
        <v>0.106289887882951</v>
      </c>
      <c r="Y1959" s="17">
        <v>8.0061792012588895E-2</v>
      </c>
      <c r="Z1959" s="17">
        <v>0.12856043893250399</v>
      </c>
      <c r="AA1959" s="17">
        <v>0.118657506528326</v>
      </c>
      <c r="AB1959" s="17">
        <v>0.107875506136256</v>
      </c>
      <c r="AC1959" s="17">
        <v>6.6668116251628898E-2</v>
      </c>
      <c r="AD1959" s="17">
        <v>0.13763005882271201</v>
      </c>
      <c r="AE1959" s="17"/>
      <c r="AF1959" s="17">
        <v>0.107412559289327</v>
      </c>
      <c r="AG1959" s="17">
        <v>0.130700857357224</v>
      </c>
      <c r="AH1959" s="17"/>
      <c r="AI1959" s="17">
        <v>0.114583343309078</v>
      </c>
      <c r="AJ1959" s="17">
        <v>0.117563236206602</v>
      </c>
      <c r="AK1959" s="17"/>
      <c r="AL1959" s="17">
        <v>0.111899906571104</v>
      </c>
      <c r="AM1959" s="17">
        <v>0.117705789597643</v>
      </c>
      <c r="AN1959" s="17"/>
      <c r="AO1959" s="17">
        <v>9.2522837607497604E-2</v>
      </c>
      <c r="AP1959" s="17">
        <v>0.11880622295294301</v>
      </c>
      <c r="AQ1959" s="17"/>
      <c r="AR1959" s="17">
        <v>0.10141716258319</v>
      </c>
      <c r="AS1959" s="17">
        <v>0.110696401538714</v>
      </c>
      <c r="AT1959" s="17">
        <v>0.13254064511524499</v>
      </c>
      <c r="AU1959" s="17">
        <v>0.12835535555500799</v>
      </c>
    </row>
    <row r="1960" spans="2:47" x14ac:dyDescent="0.3">
      <c r="B1960" t="s">
        <v>170</v>
      </c>
      <c r="C1960" s="17">
        <v>9.9221193059547505E-2</v>
      </c>
      <c r="D1960" s="17">
        <v>0.106176956926049</v>
      </c>
      <c r="E1960" s="17">
        <v>9.2516305916664293E-2</v>
      </c>
      <c r="F1960" s="17"/>
      <c r="G1960" s="17">
        <v>9.7831271865769495E-2</v>
      </c>
      <c r="H1960" s="17">
        <v>0.10846810889918999</v>
      </c>
      <c r="I1960" s="17">
        <v>0.11686266807258</v>
      </c>
      <c r="J1960" s="17">
        <v>9.3572090307612099E-2</v>
      </c>
      <c r="K1960" s="17">
        <v>9.4605238966276303E-2</v>
      </c>
      <c r="L1960" s="17">
        <v>8.7825446400762799E-2</v>
      </c>
      <c r="M1960" s="17"/>
      <c r="N1960" s="17">
        <v>9.54639849887986E-2</v>
      </c>
      <c r="O1960" s="17">
        <v>0.12290314187127099</v>
      </c>
      <c r="P1960" s="17">
        <v>8.3451970203619802E-2</v>
      </c>
      <c r="Q1960" s="17">
        <v>9.07618192560843E-2</v>
      </c>
      <c r="R1960" s="17"/>
      <c r="S1960" s="17">
        <v>9.4652237066615796E-2</v>
      </c>
      <c r="T1960" s="17">
        <v>7.6222223054077096E-2</v>
      </c>
      <c r="U1960" s="17">
        <v>0.13074693693356099</v>
      </c>
      <c r="V1960" s="17">
        <v>6.86971015236299E-2</v>
      </c>
      <c r="W1960" s="17">
        <v>8.8195426563825993E-2</v>
      </c>
      <c r="X1960" s="17">
        <v>0.109751500644235</v>
      </c>
      <c r="Y1960" s="17">
        <v>0.11441372491787601</v>
      </c>
      <c r="Z1960" s="17">
        <v>0.149328649171064</v>
      </c>
      <c r="AA1960" s="17">
        <v>9.4853288050142995E-2</v>
      </c>
      <c r="AB1960" s="17">
        <v>0.11863204968791601</v>
      </c>
      <c r="AC1960" s="17">
        <v>9.3801123155746402E-2</v>
      </c>
      <c r="AD1960" s="17">
        <v>7.8645315042147904E-2</v>
      </c>
      <c r="AE1960" s="17"/>
      <c r="AF1960" s="17">
        <v>8.8433162447119101E-2</v>
      </c>
      <c r="AG1960" s="17">
        <v>0.111671997948234</v>
      </c>
      <c r="AH1960" s="17"/>
      <c r="AI1960" s="17">
        <v>0.108575795900205</v>
      </c>
      <c r="AJ1960" s="17">
        <v>9.4822026480738605E-2</v>
      </c>
      <c r="AK1960" s="17"/>
      <c r="AL1960" s="17">
        <v>9.0686423191654403E-2</v>
      </c>
      <c r="AM1960" s="17">
        <v>0.10120653153688999</v>
      </c>
      <c r="AN1960" s="17"/>
      <c r="AO1960" s="17">
        <v>7.3304123749090899E-2</v>
      </c>
      <c r="AP1960" s="17">
        <v>0.101584131593376</v>
      </c>
      <c r="AQ1960" s="17"/>
      <c r="AR1960" s="17">
        <v>9.3037178596369396E-2</v>
      </c>
      <c r="AS1960" s="17">
        <v>9.5582357586337097E-2</v>
      </c>
      <c r="AT1960" s="17">
        <v>0.104423048272432</v>
      </c>
      <c r="AU1960" s="17">
        <v>0.10867723948145799</v>
      </c>
    </row>
    <row r="1961" spans="2:47" x14ac:dyDescent="0.3">
      <c r="B1961" t="s">
        <v>173</v>
      </c>
      <c r="C1961" s="17">
        <v>0.41010890454906401</v>
      </c>
      <c r="D1961" s="17">
        <v>0.37862092748841403</v>
      </c>
      <c r="E1961" s="17">
        <v>0.44202853235545903</v>
      </c>
      <c r="F1961" s="17"/>
      <c r="G1961" s="17">
        <v>0.15100296298070601</v>
      </c>
      <c r="H1961" s="17">
        <v>0.176366405746153</v>
      </c>
      <c r="I1961" s="17">
        <v>0.241887744782151</v>
      </c>
      <c r="J1961" s="17">
        <v>0.42782939505942602</v>
      </c>
      <c r="K1961" s="17">
        <v>0.54589280395298601</v>
      </c>
      <c r="L1961" s="17">
        <v>0.75425735046912301</v>
      </c>
      <c r="M1961" s="17"/>
      <c r="N1961" s="17">
        <v>0.40918743859803097</v>
      </c>
      <c r="O1961" s="17">
        <v>0.43229152402038601</v>
      </c>
      <c r="P1961" s="17">
        <v>0.33275377407851697</v>
      </c>
      <c r="Q1961" s="17">
        <v>0.45360658344897498</v>
      </c>
      <c r="R1961" s="17"/>
      <c r="S1961" s="17">
        <v>0.263538164581129</v>
      </c>
      <c r="T1961" s="17">
        <v>0.50080445925065198</v>
      </c>
      <c r="U1961" s="17">
        <v>0.41705498958906201</v>
      </c>
      <c r="V1961" s="17">
        <v>0.427896453729744</v>
      </c>
      <c r="W1961" s="17">
        <v>0.34298664741168799</v>
      </c>
      <c r="X1961" s="17">
        <v>0.36293790195140802</v>
      </c>
      <c r="Y1961" s="17">
        <v>0.49052188701829902</v>
      </c>
      <c r="Z1961" s="17">
        <v>0.37367014682278699</v>
      </c>
      <c r="AA1961" s="17">
        <v>0.42710457697207699</v>
      </c>
      <c r="AB1961" s="17">
        <v>0.45667787888135603</v>
      </c>
      <c r="AC1961" s="17">
        <v>0.45661596325700299</v>
      </c>
      <c r="AD1961" s="17">
        <v>0.46988354256005699</v>
      </c>
      <c r="AE1961" s="17"/>
      <c r="AF1961" s="17">
        <v>0.429589309748449</v>
      </c>
      <c r="AG1961" s="17">
        <v>0.383283669795074</v>
      </c>
      <c r="AH1961" s="17"/>
      <c r="AI1961" s="17">
        <v>0.35833318533484798</v>
      </c>
      <c r="AJ1961" s="17">
        <v>0.43445734749642501</v>
      </c>
      <c r="AK1961" s="17"/>
      <c r="AL1961" s="17">
        <v>0.38729431886141402</v>
      </c>
      <c r="AM1961" s="17">
        <v>0.41541598083950998</v>
      </c>
      <c r="AN1961" s="17"/>
      <c r="AO1961" s="17">
        <v>0.37364758543179999</v>
      </c>
      <c r="AP1961" s="17">
        <v>0.41343319461073602</v>
      </c>
      <c r="AQ1961" s="17"/>
      <c r="AR1961" s="17">
        <v>0.21038586700690201</v>
      </c>
      <c r="AS1961" s="17">
        <v>0.56300433934771599</v>
      </c>
      <c r="AT1961" s="17">
        <v>0.41595463574569602</v>
      </c>
      <c r="AU1961" s="17">
        <v>0.60347688945039002</v>
      </c>
    </row>
    <row r="1962" spans="2:47" x14ac:dyDescent="0.3">
      <c r="B1962" t="s">
        <v>155</v>
      </c>
      <c r="C1962" s="17">
        <v>1.5055717173090699E-2</v>
      </c>
      <c r="D1962" s="17">
        <v>1.05555977796364E-2</v>
      </c>
      <c r="E1962" s="17">
        <v>1.9613692857961499E-2</v>
      </c>
      <c r="F1962" s="17"/>
      <c r="G1962" s="17">
        <v>1.20369154288767E-2</v>
      </c>
      <c r="H1962" s="17">
        <v>1.03648071449596E-2</v>
      </c>
      <c r="I1962" s="17">
        <v>1.5414533012335399E-2</v>
      </c>
      <c r="J1962" s="17">
        <v>1.5451149110484799E-2</v>
      </c>
      <c r="K1962" s="17">
        <v>1.11788078379981E-2</v>
      </c>
      <c r="L1962" s="17">
        <v>2.22831659714295E-2</v>
      </c>
      <c r="M1962" s="17"/>
      <c r="N1962" s="17">
        <v>8.3710781087870806E-3</v>
      </c>
      <c r="O1962" s="17">
        <v>1.37741809871736E-2</v>
      </c>
      <c r="P1962" s="17">
        <v>1.63381622803138E-2</v>
      </c>
      <c r="Q1962" s="17">
        <v>2.27418607486429E-2</v>
      </c>
      <c r="R1962" s="17"/>
      <c r="S1962" s="17">
        <v>2.3942364531582602E-2</v>
      </c>
      <c r="T1962" s="17">
        <v>4.95868221882265E-3</v>
      </c>
      <c r="U1962" s="17">
        <v>2.2789590136275899E-2</v>
      </c>
      <c r="V1962" s="17">
        <v>1.35146502475677E-2</v>
      </c>
      <c r="W1962" s="17">
        <v>8.9375501599133194E-3</v>
      </c>
      <c r="X1962" s="17">
        <v>2.5789130203243998E-2</v>
      </c>
      <c r="Y1962" s="17">
        <v>1.26183005094217E-2</v>
      </c>
      <c r="Z1962" s="17">
        <v>1.0403072563185199E-2</v>
      </c>
      <c r="AA1962" s="17">
        <v>2.3600097143969299E-2</v>
      </c>
      <c r="AB1962" s="17">
        <v>0</v>
      </c>
      <c r="AC1962" s="17">
        <v>2.0216897987305402E-2</v>
      </c>
      <c r="AD1962" s="17">
        <v>0</v>
      </c>
      <c r="AE1962" s="17"/>
      <c r="AF1962" s="17">
        <v>1.5436112730484499E-2</v>
      </c>
      <c r="AG1962" s="17">
        <v>1.1265622307944201E-2</v>
      </c>
      <c r="AH1962" s="17"/>
      <c r="AI1962" s="17">
        <v>1.5509834326530501E-2</v>
      </c>
      <c r="AJ1962" s="17">
        <v>1.48421605915548E-2</v>
      </c>
      <c r="AK1962" s="17"/>
      <c r="AL1962" s="17">
        <v>1.5978164919375999E-2</v>
      </c>
      <c r="AM1962" s="17">
        <v>1.48411395063949E-2</v>
      </c>
      <c r="AN1962" s="17"/>
      <c r="AO1962" s="17">
        <v>1.5729651817861599E-2</v>
      </c>
      <c r="AP1962" s="17">
        <v>1.49942724888042E-2</v>
      </c>
      <c r="AQ1962" s="17"/>
      <c r="AR1962" s="17">
        <v>8.8662777641124596E-3</v>
      </c>
      <c r="AS1962" s="17">
        <v>2.4278130154693399E-2</v>
      </c>
      <c r="AT1962" s="17">
        <v>1.9220078878404899E-2</v>
      </c>
      <c r="AU1962" s="17">
        <v>5.4400190913749804E-3</v>
      </c>
    </row>
    <row r="1963" spans="2:47" x14ac:dyDescent="0.3">
      <c r="C1963" s="17"/>
      <c r="D1963" s="17"/>
      <c r="E1963" s="17"/>
      <c r="F1963" s="17"/>
      <c r="G1963" s="17"/>
      <c r="H1963" s="17"/>
      <c r="I1963" s="17"/>
      <c r="J1963" s="17"/>
      <c r="K1963" s="17"/>
      <c r="L1963" s="17"/>
      <c r="M1963" s="17"/>
      <c r="N1963" s="17"/>
      <c r="O1963" s="17"/>
      <c r="P1963" s="17"/>
      <c r="Q1963" s="17"/>
      <c r="R1963" s="17"/>
      <c r="S1963" s="17"/>
      <c r="T1963" s="17"/>
      <c r="U1963" s="17"/>
      <c r="V1963" s="17"/>
      <c r="W1963" s="17"/>
      <c r="X1963" s="17"/>
      <c r="Y1963" s="17"/>
      <c r="Z1963" s="17"/>
      <c r="AA1963" s="17"/>
      <c r="AB1963" s="17"/>
      <c r="AC1963" s="17"/>
      <c r="AD1963" s="17"/>
      <c r="AE1963" s="17"/>
      <c r="AF1963" s="17"/>
      <c r="AG1963" s="17"/>
      <c r="AH1963" s="17"/>
      <c r="AI1963" s="17"/>
      <c r="AJ1963" s="17"/>
      <c r="AK1963" s="17"/>
      <c r="AL1963" s="17"/>
      <c r="AM1963" s="17"/>
      <c r="AN1963" s="17"/>
      <c r="AO1963" s="17"/>
      <c r="AP1963" s="17"/>
      <c r="AQ1963" s="17"/>
      <c r="AR1963" s="17"/>
      <c r="AS1963" s="17"/>
      <c r="AT1963" s="17"/>
      <c r="AU1963" s="17"/>
    </row>
    <row r="1964" spans="2:47" x14ac:dyDescent="0.3">
      <c r="B1964" s="6" t="s">
        <v>709</v>
      </c>
      <c r="C1964" s="17"/>
      <c r="D1964" s="17"/>
      <c r="E1964" s="17"/>
      <c r="F1964" s="17"/>
      <c r="G1964" s="17"/>
      <c r="H1964" s="17"/>
      <c r="I1964" s="17"/>
      <c r="J1964" s="17"/>
      <c r="K1964" s="17"/>
      <c r="L1964" s="17"/>
      <c r="M1964" s="17"/>
      <c r="N1964" s="17"/>
      <c r="O1964" s="17"/>
      <c r="P1964" s="17"/>
      <c r="Q1964" s="17"/>
      <c r="R1964" s="17"/>
      <c r="S1964" s="17"/>
      <c r="T1964" s="17"/>
      <c r="U1964" s="17"/>
      <c r="V1964" s="17"/>
      <c r="W1964" s="17"/>
      <c r="X1964" s="17"/>
      <c r="Y1964" s="17"/>
      <c r="Z1964" s="17"/>
      <c r="AA1964" s="17"/>
      <c r="AB1964" s="17"/>
      <c r="AC1964" s="17"/>
      <c r="AD1964" s="17"/>
      <c r="AE1964" s="17"/>
      <c r="AF1964" s="17"/>
      <c r="AG1964" s="17"/>
      <c r="AH1964" s="17"/>
      <c r="AI1964" s="17"/>
      <c r="AJ1964" s="17"/>
      <c r="AK1964" s="17"/>
      <c r="AL1964" s="17"/>
      <c r="AM1964" s="17"/>
      <c r="AN1964" s="17"/>
      <c r="AO1964" s="17"/>
      <c r="AP1964" s="17"/>
      <c r="AQ1964" s="17"/>
      <c r="AR1964" s="17"/>
      <c r="AS1964" s="17"/>
      <c r="AT1964" s="17"/>
      <c r="AU1964" s="17"/>
    </row>
    <row r="1965" spans="2:47" x14ac:dyDescent="0.3">
      <c r="B1965" s="24" t="s">
        <v>246</v>
      </c>
      <c r="C1965" s="17"/>
      <c r="D1965" s="17"/>
      <c r="E1965" s="17"/>
      <c r="F1965" s="17"/>
      <c r="G1965" s="17"/>
      <c r="H1965" s="17"/>
      <c r="I1965" s="17"/>
      <c r="J1965" s="17"/>
      <c r="K1965" s="17"/>
      <c r="L1965" s="17"/>
      <c r="M1965" s="17"/>
      <c r="N1965" s="17"/>
      <c r="O1965" s="17"/>
      <c r="P1965" s="17"/>
      <c r="Q1965" s="17"/>
      <c r="R1965" s="17"/>
      <c r="S1965" s="17"/>
      <c r="T1965" s="17"/>
      <c r="U1965" s="17"/>
      <c r="V1965" s="17"/>
      <c r="W1965" s="17"/>
      <c r="X1965" s="17"/>
      <c r="Y1965" s="17"/>
      <c r="Z1965" s="17"/>
      <c r="AA1965" s="17"/>
      <c r="AB1965" s="17"/>
      <c r="AC1965" s="17"/>
      <c r="AD1965" s="17"/>
      <c r="AE1965" s="17"/>
      <c r="AF1965" s="17"/>
      <c r="AG1965" s="17"/>
      <c r="AH1965" s="17"/>
      <c r="AI1965" s="17"/>
      <c r="AJ1965" s="17"/>
      <c r="AK1965" s="17"/>
      <c r="AL1965" s="17"/>
      <c r="AM1965" s="17"/>
      <c r="AN1965" s="17"/>
      <c r="AO1965" s="17"/>
      <c r="AP1965" s="17"/>
      <c r="AQ1965" s="17"/>
      <c r="AR1965" s="17"/>
      <c r="AS1965" s="17"/>
      <c r="AT1965" s="17"/>
      <c r="AU1965" s="17"/>
    </row>
    <row r="1966" spans="2:47" x14ac:dyDescent="0.3">
      <c r="B1966" t="s">
        <v>695</v>
      </c>
      <c r="C1966" s="17">
        <v>7.6786916215493994E-2</v>
      </c>
      <c r="D1966" s="17">
        <v>0.10203173066493799</v>
      </c>
      <c r="E1966" s="17">
        <v>5.0825410699770202E-2</v>
      </c>
      <c r="F1966" s="17"/>
      <c r="G1966" s="17">
        <v>0.14545311352099699</v>
      </c>
      <c r="H1966" s="17">
        <v>0.15530826152138699</v>
      </c>
      <c r="I1966" s="17">
        <v>9.5198600275927706E-2</v>
      </c>
      <c r="J1966" s="17">
        <v>3.9261846546599297E-2</v>
      </c>
      <c r="K1966" s="17">
        <v>4.17430606211599E-2</v>
      </c>
      <c r="L1966" s="17">
        <v>1.8651726915166401E-2</v>
      </c>
      <c r="M1966" s="17"/>
      <c r="N1966" s="17">
        <v>0.10054005596686</v>
      </c>
      <c r="O1966" s="17">
        <v>7.109373194469E-2</v>
      </c>
      <c r="P1966" s="17">
        <v>7.5820554500710804E-2</v>
      </c>
      <c r="Q1966" s="17">
        <v>5.9485921646874801E-2</v>
      </c>
      <c r="R1966" s="17"/>
      <c r="S1966" s="17">
        <v>0.12901406932646201</v>
      </c>
      <c r="T1966" s="17">
        <v>4.8954017737292403E-2</v>
      </c>
      <c r="U1966" s="17">
        <v>2.82194607776345E-2</v>
      </c>
      <c r="V1966" s="17">
        <v>7.4622631283767199E-2</v>
      </c>
      <c r="W1966" s="17">
        <v>6.3188855292409807E-2</v>
      </c>
      <c r="X1966" s="17">
        <v>8.7706723609033602E-2</v>
      </c>
      <c r="Y1966" s="17">
        <v>7.0139562019389298E-2</v>
      </c>
      <c r="Z1966" s="17">
        <v>9.0494383731607106E-2</v>
      </c>
      <c r="AA1966" s="17">
        <v>6.5459940630213806E-2</v>
      </c>
      <c r="AB1966" s="17">
        <v>9.9856708373674496E-2</v>
      </c>
      <c r="AC1966" s="17">
        <v>6.5415802067197798E-2</v>
      </c>
      <c r="AD1966" s="17">
        <v>8.57474075603364E-2</v>
      </c>
      <c r="AE1966" s="17"/>
      <c r="AF1966" s="17">
        <v>7.4328210695713007E-2</v>
      </c>
      <c r="AG1966" s="17">
        <v>8.10931983306723E-2</v>
      </c>
      <c r="AH1966" s="17"/>
      <c r="AI1966" s="17">
        <v>0.104132081485349</v>
      </c>
      <c r="AJ1966" s="17">
        <v>6.3927371112807801E-2</v>
      </c>
      <c r="AK1966" s="17"/>
      <c r="AL1966" s="17">
        <v>9.8399370577636897E-2</v>
      </c>
      <c r="AM1966" s="17">
        <v>7.1759476940724307E-2</v>
      </c>
      <c r="AN1966" s="17"/>
      <c r="AO1966" s="17">
        <v>0.12971537185700899</v>
      </c>
      <c r="AP1966" s="17">
        <v>7.1961266915674199E-2</v>
      </c>
      <c r="AQ1966" s="17"/>
      <c r="AR1966" s="17">
        <v>0.14509485287733001</v>
      </c>
      <c r="AS1966" s="17">
        <v>5.1330294687175898E-2</v>
      </c>
      <c r="AT1966" s="17">
        <v>4.66019688358974E-2</v>
      </c>
      <c r="AU1966" s="17">
        <v>2.4458084845338301E-2</v>
      </c>
    </row>
    <row r="1967" spans="2:47" x14ac:dyDescent="0.3">
      <c r="B1967" t="s">
        <v>166</v>
      </c>
      <c r="C1967" s="17">
        <v>0.16323094876050001</v>
      </c>
      <c r="D1967" s="17">
        <v>0.207979215297624</v>
      </c>
      <c r="E1967" s="17">
        <v>0.118776774595521</v>
      </c>
      <c r="F1967" s="17"/>
      <c r="G1967" s="17">
        <v>0.30026841634385298</v>
      </c>
      <c r="H1967" s="17">
        <v>0.22277417063282001</v>
      </c>
      <c r="I1967" s="17">
        <v>0.18093929311833501</v>
      </c>
      <c r="J1967" s="17">
        <v>0.150188818580091</v>
      </c>
      <c r="K1967" s="17">
        <v>0.12874507792524001</v>
      </c>
      <c r="L1967" s="17">
        <v>5.7470158495893903E-2</v>
      </c>
      <c r="M1967" s="17"/>
      <c r="N1967" s="17">
        <v>0.17193124659704001</v>
      </c>
      <c r="O1967" s="17">
        <v>0.141471711059453</v>
      </c>
      <c r="P1967" s="17">
        <v>0.20991279903023599</v>
      </c>
      <c r="Q1967" s="17">
        <v>0.13521603781323299</v>
      </c>
      <c r="R1967" s="17"/>
      <c r="S1967" s="17">
        <v>0.22950355729216901</v>
      </c>
      <c r="T1967" s="17">
        <v>0.13637228250602501</v>
      </c>
      <c r="U1967" s="17">
        <v>0.19409789596482699</v>
      </c>
      <c r="V1967" s="17">
        <v>0.15001271476250699</v>
      </c>
      <c r="W1967" s="17">
        <v>0.14982532612952601</v>
      </c>
      <c r="X1967" s="17">
        <v>0.179078887006662</v>
      </c>
      <c r="Y1967" s="17">
        <v>9.2951851389997495E-2</v>
      </c>
      <c r="Z1967" s="17">
        <v>0.18166469964134199</v>
      </c>
      <c r="AA1967" s="17">
        <v>0.168296822858957</v>
      </c>
      <c r="AB1967" s="17">
        <v>0.14460540209012099</v>
      </c>
      <c r="AC1967" s="17">
        <v>0.105522146602223</v>
      </c>
      <c r="AD1967" s="17">
        <v>0.22112022705044199</v>
      </c>
      <c r="AE1967" s="17"/>
      <c r="AF1967" s="17">
        <v>0.17511024795820901</v>
      </c>
      <c r="AG1967" s="17">
        <v>0.14874380020109401</v>
      </c>
      <c r="AH1967" s="17"/>
      <c r="AI1967" s="17">
        <v>0.19729403570518</v>
      </c>
      <c r="AJ1967" s="17">
        <v>0.14721218278928999</v>
      </c>
      <c r="AK1967" s="17"/>
      <c r="AL1967" s="17">
        <v>0.18973215755828801</v>
      </c>
      <c r="AM1967" s="17">
        <v>0.157066298707045</v>
      </c>
      <c r="AN1967" s="17"/>
      <c r="AO1967" s="17">
        <v>0.18718194620453199</v>
      </c>
      <c r="AP1967" s="17">
        <v>0.161047263016321</v>
      </c>
      <c r="AQ1967" s="17"/>
      <c r="AR1967" s="17">
        <v>0.26952615614302999</v>
      </c>
      <c r="AS1967" s="17">
        <v>0.103426001006722</v>
      </c>
      <c r="AT1967" s="17">
        <v>0.12849265387023201</v>
      </c>
      <c r="AU1967" s="17">
        <v>8.9908202394358802E-2</v>
      </c>
    </row>
    <row r="1968" spans="2:47" x14ac:dyDescent="0.3">
      <c r="B1968" t="s">
        <v>168</v>
      </c>
      <c r="C1968" s="17">
        <v>0.14087695616833201</v>
      </c>
      <c r="D1968" s="17">
        <v>0.17154439818280601</v>
      </c>
      <c r="E1968" s="17">
        <v>0.109373449456497</v>
      </c>
      <c r="F1968" s="17"/>
      <c r="G1968" s="17">
        <v>0.18236927904141001</v>
      </c>
      <c r="H1968" s="17">
        <v>0.19612509826861399</v>
      </c>
      <c r="I1968" s="17">
        <v>0.21127422561168499</v>
      </c>
      <c r="J1968" s="17">
        <v>0.140300925203969</v>
      </c>
      <c r="K1968" s="17">
        <v>7.8654964036200606E-2</v>
      </c>
      <c r="L1968" s="17">
        <v>6.6318547411243503E-2</v>
      </c>
      <c r="M1968" s="17"/>
      <c r="N1968" s="17">
        <v>0.134058447450077</v>
      </c>
      <c r="O1968" s="17">
        <v>0.140646298908743</v>
      </c>
      <c r="P1968" s="17">
        <v>0.16288348992438201</v>
      </c>
      <c r="Q1968" s="17">
        <v>0.13165340847413701</v>
      </c>
      <c r="R1968" s="17"/>
      <c r="S1968" s="17">
        <v>0.17228929657106901</v>
      </c>
      <c r="T1968" s="17">
        <v>0.116678862567391</v>
      </c>
      <c r="U1968" s="17">
        <v>0.12063215311016499</v>
      </c>
      <c r="V1968" s="17">
        <v>0.14968732536274501</v>
      </c>
      <c r="W1968" s="17">
        <v>0.17113697881009399</v>
      </c>
      <c r="X1968" s="17">
        <v>0.173392187584436</v>
      </c>
      <c r="Y1968" s="17">
        <v>0.112730959244791</v>
      </c>
      <c r="Z1968" s="17">
        <v>0.14135434645632999</v>
      </c>
      <c r="AA1968" s="17">
        <v>0.147365027562505</v>
      </c>
      <c r="AB1968" s="17">
        <v>0.144912359407983</v>
      </c>
      <c r="AC1968" s="17">
        <v>0.10769332025264999</v>
      </c>
      <c r="AD1968" s="17">
        <v>5.7898247944445799E-2</v>
      </c>
      <c r="AE1968" s="17"/>
      <c r="AF1968" s="17">
        <v>0.12668232770433099</v>
      </c>
      <c r="AG1968" s="17">
        <v>0.161138595417124</v>
      </c>
      <c r="AH1968" s="17"/>
      <c r="AI1968" s="17">
        <v>0.149458577922887</v>
      </c>
      <c r="AJ1968" s="17">
        <v>0.13684129754576199</v>
      </c>
      <c r="AK1968" s="17"/>
      <c r="AL1968" s="17">
        <v>0.157219484937555</v>
      </c>
      <c r="AM1968" s="17">
        <v>0.137075394827508</v>
      </c>
      <c r="AN1968" s="17"/>
      <c r="AO1968" s="17">
        <v>0.12577843011131701</v>
      </c>
      <c r="AP1968" s="17">
        <v>0.14225353500125401</v>
      </c>
      <c r="AQ1968" s="17"/>
      <c r="AR1968" s="17">
        <v>0.181629747700987</v>
      </c>
      <c r="AS1968" s="17">
        <v>0.119990655931509</v>
      </c>
      <c r="AT1968" s="17">
        <v>0.122613916729615</v>
      </c>
      <c r="AU1968" s="17">
        <v>0.119585556594465</v>
      </c>
    </row>
    <row r="1969" spans="2:47" x14ac:dyDescent="0.3">
      <c r="B1969" t="s">
        <v>170</v>
      </c>
      <c r="C1969" s="17">
        <v>0.107198031118103</v>
      </c>
      <c r="D1969" s="17">
        <v>0.10300861634667501</v>
      </c>
      <c r="E1969" s="17">
        <v>0.11170018179442</v>
      </c>
      <c r="F1969" s="17"/>
      <c r="G1969" s="17">
        <v>0.11040771805477</v>
      </c>
      <c r="H1969" s="17">
        <v>0.10240334517630199</v>
      </c>
      <c r="I1969" s="17">
        <v>0.132980332744871</v>
      </c>
      <c r="J1969" s="17">
        <v>0.11553230373187399</v>
      </c>
      <c r="K1969" s="17">
        <v>0.11924328596669399</v>
      </c>
      <c r="L1969" s="17">
        <v>7.4423701451035398E-2</v>
      </c>
      <c r="M1969" s="17"/>
      <c r="N1969" s="17">
        <v>0.10995115050540701</v>
      </c>
      <c r="O1969" s="17">
        <v>0.106435721639017</v>
      </c>
      <c r="P1969" s="17">
        <v>0.12533642062738501</v>
      </c>
      <c r="Q1969" s="17">
        <v>8.7815251050138196E-2</v>
      </c>
      <c r="R1969" s="17"/>
      <c r="S1969" s="17">
        <v>0.10545474197285799</v>
      </c>
      <c r="T1969" s="17">
        <v>9.2474511478817398E-2</v>
      </c>
      <c r="U1969" s="17">
        <v>9.1066285738929706E-2</v>
      </c>
      <c r="V1969" s="17">
        <v>9.3612101728003896E-2</v>
      </c>
      <c r="W1969" s="17">
        <v>0.118757423842572</v>
      </c>
      <c r="X1969" s="17">
        <v>0.157584622050502</v>
      </c>
      <c r="Y1969" s="17">
        <v>0.12672941637345</v>
      </c>
      <c r="Z1969" s="17">
        <v>0.10841858370794701</v>
      </c>
      <c r="AA1969" s="17">
        <v>8.5163835131454202E-2</v>
      </c>
      <c r="AB1969" s="17">
        <v>8.6122714373178005E-2</v>
      </c>
      <c r="AC1969" s="17">
        <v>0.12056953839740001</v>
      </c>
      <c r="AD1969" s="17">
        <v>0.14731099498882999</v>
      </c>
      <c r="AE1969" s="17"/>
      <c r="AF1969" s="17">
        <v>0.100820490810103</v>
      </c>
      <c r="AG1969" s="17">
        <v>0.11370733283468799</v>
      </c>
      <c r="AH1969" s="17"/>
      <c r="AI1969" s="17">
        <v>9.6013565497643505E-2</v>
      </c>
      <c r="AJ1969" s="17">
        <v>0.112457722865305</v>
      </c>
      <c r="AK1969" s="17"/>
      <c r="AL1969" s="17">
        <v>8.1201101051233099E-2</v>
      </c>
      <c r="AM1969" s="17">
        <v>0.11324537701652</v>
      </c>
      <c r="AN1969" s="17"/>
      <c r="AO1969" s="17">
        <v>8.6595308192369796E-2</v>
      </c>
      <c r="AP1969" s="17">
        <v>0.10907644442632999</v>
      </c>
      <c r="AQ1969" s="17"/>
      <c r="AR1969" s="17">
        <v>0.11683074519112201</v>
      </c>
      <c r="AS1969" s="17">
        <v>0.115258401342137</v>
      </c>
      <c r="AT1969" s="17">
        <v>0.10228662001317899</v>
      </c>
      <c r="AU1969" s="17">
        <v>8.1944022245586098E-2</v>
      </c>
    </row>
    <row r="1970" spans="2:47" x14ac:dyDescent="0.3">
      <c r="B1970" t="s">
        <v>173</v>
      </c>
      <c r="C1970" s="17">
        <v>0.49087342934663603</v>
      </c>
      <c r="D1970" s="17">
        <v>0.40075115507773501</v>
      </c>
      <c r="E1970" s="17">
        <v>0.58186058197963697</v>
      </c>
      <c r="F1970" s="17"/>
      <c r="G1970" s="17">
        <v>0.231819151339276</v>
      </c>
      <c r="H1970" s="17">
        <v>0.29675299518546999</v>
      </c>
      <c r="I1970" s="17">
        <v>0.35369669713561602</v>
      </c>
      <c r="J1970" s="17">
        <v>0.53590755919913802</v>
      </c>
      <c r="K1970" s="17">
        <v>0.61754963737746604</v>
      </c>
      <c r="L1970" s="17">
        <v>0.76854216922749297</v>
      </c>
      <c r="M1970" s="17"/>
      <c r="N1970" s="17">
        <v>0.46882261589164398</v>
      </c>
      <c r="O1970" s="17">
        <v>0.51559507466061705</v>
      </c>
      <c r="P1970" s="17">
        <v>0.40349880985138498</v>
      </c>
      <c r="Q1970" s="17">
        <v>0.56279088885520401</v>
      </c>
      <c r="R1970" s="17"/>
      <c r="S1970" s="17">
        <v>0.33918300598724599</v>
      </c>
      <c r="T1970" s="17">
        <v>0.58300952584260302</v>
      </c>
      <c r="U1970" s="17">
        <v>0.54498230702913597</v>
      </c>
      <c r="V1970" s="17">
        <v>0.51812121317092896</v>
      </c>
      <c r="W1970" s="17">
        <v>0.476716790267464</v>
      </c>
      <c r="X1970" s="17">
        <v>0.386114555599957</v>
      </c>
      <c r="Y1970" s="17">
        <v>0.58051099173474896</v>
      </c>
      <c r="Z1970" s="17">
        <v>0.44181613032408201</v>
      </c>
      <c r="AA1970" s="17">
        <v>0.50086603256266804</v>
      </c>
      <c r="AB1970" s="17">
        <v>0.52450281575504298</v>
      </c>
      <c r="AC1970" s="17">
        <v>0.561911563729664</v>
      </c>
      <c r="AD1970" s="17">
        <v>0.469489383627751</v>
      </c>
      <c r="AE1970" s="17"/>
      <c r="AF1970" s="17">
        <v>0.50281039292094298</v>
      </c>
      <c r="AG1970" s="17">
        <v>0.47744266871729502</v>
      </c>
      <c r="AH1970" s="17"/>
      <c r="AI1970" s="17">
        <v>0.42623174845441703</v>
      </c>
      <c r="AJ1970" s="17">
        <v>0.52127231714795896</v>
      </c>
      <c r="AK1970" s="17"/>
      <c r="AL1970" s="17">
        <v>0.45856876040210198</v>
      </c>
      <c r="AM1970" s="17">
        <v>0.49838806691110799</v>
      </c>
      <c r="AN1970" s="17"/>
      <c r="AO1970" s="17">
        <v>0.44576058547078701</v>
      </c>
      <c r="AP1970" s="17">
        <v>0.494986505400411</v>
      </c>
      <c r="AQ1970" s="17"/>
      <c r="AR1970" s="17">
        <v>0.27280502396127898</v>
      </c>
      <c r="AS1970" s="17">
        <v>0.58036776684692004</v>
      </c>
      <c r="AT1970" s="17">
        <v>0.58201082409590199</v>
      </c>
      <c r="AU1970" s="17">
        <v>0.65512632073812005</v>
      </c>
    </row>
    <row r="1971" spans="2:47" x14ac:dyDescent="0.3">
      <c r="B1971" t="s">
        <v>155</v>
      </c>
      <c r="C1971" s="17">
        <v>2.1033718390934798E-2</v>
      </c>
      <c r="D1971" s="17">
        <v>1.46848844302225E-2</v>
      </c>
      <c r="E1971" s="17">
        <v>2.7463601474155198E-2</v>
      </c>
      <c r="F1971" s="17"/>
      <c r="G1971" s="17">
        <v>2.9682321699693901E-2</v>
      </c>
      <c r="H1971" s="17">
        <v>2.66361292154071E-2</v>
      </c>
      <c r="I1971" s="17">
        <v>2.59108511135656E-2</v>
      </c>
      <c r="J1971" s="17">
        <v>1.8808546738328099E-2</v>
      </c>
      <c r="K1971" s="17">
        <v>1.4063974073239401E-2</v>
      </c>
      <c r="L1971" s="17">
        <v>1.4593696499167299E-2</v>
      </c>
      <c r="M1971" s="17"/>
      <c r="N1971" s="17">
        <v>1.4696483588971901E-2</v>
      </c>
      <c r="O1971" s="17">
        <v>2.47574617874801E-2</v>
      </c>
      <c r="P1971" s="17">
        <v>2.2547926065901398E-2</v>
      </c>
      <c r="Q1971" s="17">
        <v>2.30384921604136E-2</v>
      </c>
      <c r="R1971" s="17"/>
      <c r="S1971" s="17">
        <v>2.4555328850196699E-2</v>
      </c>
      <c r="T1971" s="17">
        <v>2.2510799867871099E-2</v>
      </c>
      <c r="U1971" s="17">
        <v>2.10018973793068E-2</v>
      </c>
      <c r="V1971" s="17">
        <v>1.3944013692048601E-2</v>
      </c>
      <c r="W1971" s="17">
        <v>2.03746256579352E-2</v>
      </c>
      <c r="X1971" s="17">
        <v>1.61230241494097E-2</v>
      </c>
      <c r="Y1971" s="17">
        <v>1.6937219237622401E-2</v>
      </c>
      <c r="Z1971" s="17">
        <v>3.6251856138692001E-2</v>
      </c>
      <c r="AA1971" s="17">
        <v>3.2848341254201698E-2</v>
      </c>
      <c r="AB1971" s="17">
        <v>0</v>
      </c>
      <c r="AC1971" s="17">
        <v>3.8887628950865498E-2</v>
      </c>
      <c r="AD1971" s="17">
        <v>1.8433738828194601E-2</v>
      </c>
      <c r="AE1971" s="17"/>
      <c r="AF1971" s="17">
        <v>2.0248329910701201E-2</v>
      </c>
      <c r="AG1971" s="17">
        <v>1.7874404499125699E-2</v>
      </c>
      <c r="AH1971" s="17"/>
      <c r="AI1971" s="17">
        <v>2.6869990934523399E-2</v>
      </c>
      <c r="AJ1971" s="17">
        <v>1.8289108538874999E-2</v>
      </c>
      <c r="AK1971" s="17"/>
      <c r="AL1971" s="17">
        <v>1.48791254731853E-2</v>
      </c>
      <c r="AM1971" s="17">
        <v>2.2465385597094999E-2</v>
      </c>
      <c r="AN1971" s="17"/>
      <c r="AO1971" s="17">
        <v>2.4968358163985099E-2</v>
      </c>
      <c r="AP1971" s="17">
        <v>2.0674985240010001E-2</v>
      </c>
      <c r="AQ1971" s="17"/>
      <c r="AR1971" s="17">
        <v>1.41134741262515E-2</v>
      </c>
      <c r="AS1971" s="17">
        <v>2.96268801855352E-2</v>
      </c>
      <c r="AT1971" s="17">
        <v>1.7994016455174799E-2</v>
      </c>
      <c r="AU1971" s="17">
        <v>2.8977813182131499E-2</v>
      </c>
    </row>
    <row r="1972" spans="2:47" x14ac:dyDescent="0.3">
      <c r="C1972" s="17"/>
      <c r="D1972" s="17"/>
      <c r="E1972" s="17"/>
      <c r="F1972" s="17"/>
      <c r="G1972" s="17"/>
      <c r="H1972" s="17"/>
      <c r="I1972" s="17"/>
      <c r="J1972" s="17"/>
      <c r="K1972" s="17"/>
      <c r="L1972" s="17"/>
      <c r="M1972" s="17"/>
      <c r="N1972" s="17"/>
      <c r="O1972" s="17"/>
      <c r="P1972" s="17"/>
      <c r="Q1972" s="17"/>
      <c r="R1972" s="17"/>
      <c r="S1972" s="17"/>
      <c r="T1972" s="17"/>
      <c r="U1972" s="17"/>
      <c r="V1972" s="17"/>
      <c r="W1972" s="17"/>
      <c r="X1972" s="17"/>
      <c r="Y1972" s="17"/>
      <c r="Z1972" s="17"/>
      <c r="AA1972" s="17"/>
      <c r="AB1972" s="17"/>
      <c r="AC1972" s="17"/>
      <c r="AD1972" s="17"/>
      <c r="AE1972" s="17"/>
      <c r="AF1972" s="17"/>
      <c r="AG1972" s="17"/>
      <c r="AH1972" s="17"/>
      <c r="AI1972" s="17"/>
      <c r="AJ1972" s="17"/>
      <c r="AK1972" s="17"/>
      <c r="AL1972" s="17"/>
      <c r="AM1972" s="17"/>
      <c r="AN1972" s="17"/>
      <c r="AO1972" s="17"/>
      <c r="AP1972" s="17"/>
      <c r="AQ1972" s="17"/>
      <c r="AR1972" s="17"/>
      <c r="AS1972" s="17"/>
      <c r="AT1972" s="17"/>
      <c r="AU1972" s="17"/>
    </row>
    <row r="1973" spans="2:47" x14ac:dyDescent="0.3">
      <c r="B1973" s="6" t="s">
        <v>710</v>
      </c>
      <c r="C1973" s="17"/>
      <c r="D1973" s="17"/>
      <c r="E1973" s="17"/>
      <c r="F1973" s="17"/>
      <c r="G1973" s="17"/>
      <c r="H1973" s="17"/>
      <c r="I1973" s="17"/>
      <c r="J1973" s="17"/>
      <c r="K1973" s="17"/>
      <c r="L1973" s="17"/>
      <c r="M1973" s="17"/>
      <c r="N1973" s="17"/>
      <c r="O1973" s="17"/>
      <c r="P1973" s="17"/>
      <c r="Q1973" s="17"/>
      <c r="R1973" s="17"/>
      <c r="S1973" s="17"/>
      <c r="T1973" s="17"/>
      <c r="U1973" s="17"/>
      <c r="V1973" s="17"/>
      <c r="W1973" s="17"/>
      <c r="X1973" s="17"/>
      <c r="Y1973" s="17"/>
      <c r="Z1973" s="17"/>
      <c r="AA1973" s="17"/>
      <c r="AB1973" s="17"/>
      <c r="AC1973" s="17"/>
      <c r="AD1973" s="17"/>
      <c r="AE1973" s="17"/>
      <c r="AF1973" s="17"/>
      <c r="AG1973" s="17"/>
      <c r="AH1973" s="17"/>
      <c r="AI1973" s="17"/>
      <c r="AJ1973" s="17"/>
      <c r="AK1973" s="17"/>
      <c r="AL1973" s="17"/>
      <c r="AM1973" s="17"/>
      <c r="AN1973" s="17"/>
      <c r="AO1973" s="17"/>
      <c r="AP1973" s="17"/>
      <c r="AQ1973" s="17"/>
      <c r="AR1973" s="17"/>
      <c r="AS1973" s="17"/>
      <c r="AT1973" s="17"/>
      <c r="AU1973" s="17"/>
    </row>
    <row r="1974" spans="2:47" x14ac:dyDescent="0.3">
      <c r="B1974" s="24" t="s">
        <v>246</v>
      </c>
      <c r="C1974" s="17"/>
      <c r="D1974" s="17"/>
      <c r="E1974" s="17"/>
      <c r="F1974" s="17"/>
      <c r="G1974" s="17"/>
      <c r="H1974" s="17"/>
      <c r="I1974" s="17"/>
      <c r="J1974" s="17"/>
      <c r="K1974" s="17"/>
      <c r="L1974" s="17"/>
      <c r="M1974" s="17"/>
      <c r="N1974" s="17"/>
      <c r="O1974" s="17"/>
      <c r="P1974" s="17"/>
      <c r="Q1974" s="17"/>
      <c r="R1974" s="17"/>
      <c r="S1974" s="17"/>
      <c r="T1974" s="17"/>
      <c r="U1974" s="17"/>
      <c r="V1974" s="17"/>
      <c r="W1974" s="17"/>
      <c r="X1974" s="17"/>
      <c r="Y1974" s="17"/>
      <c r="Z1974" s="17"/>
      <c r="AA1974" s="17"/>
      <c r="AB1974" s="17"/>
      <c r="AC1974" s="17"/>
      <c r="AD1974" s="17"/>
      <c r="AE1974" s="17"/>
      <c r="AF1974" s="17"/>
      <c r="AG1974" s="17"/>
      <c r="AH1974" s="17"/>
      <c r="AI1974" s="17"/>
      <c r="AJ1974" s="17"/>
      <c r="AK1974" s="17"/>
      <c r="AL1974" s="17"/>
      <c r="AM1974" s="17"/>
      <c r="AN1974" s="17"/>
      <c r="AO1974" s="17"/>
      <c r="AP1974" s="17"/>
      <c r="AQ1974" s="17"/>
      <c r="AR1974" s="17"/>
      <c r="AS1974" s="17"/>
      <c r="AT1974" s="17"/>
      <c r="AU1974" s="17"/>
    </row>
    <row r="1975" spans="2:47" x14ac:dyDescent="0.3">
      <c r="B1975" t="s">
        <v>695</v>
      </c>
      <c r="C1975" s="17">
        <v>0.461818100709318</v>
      </c>
      <c r="D1975" s="17">
        <v>0.42764070456721198</v>
      </c>
      <c r="E1975" s="17">
        <v>0.49656014210180499</v>
      </c>
      <c r="F1975" s="17"/>
      <c r="G1975" s="17">
        <v>0.47698184460738702</v>
      </c>
      <c r="H1975" s="17">
        <v>0.55436183617354096</v>
      </c>
      <c r="I1975" s="17">
        <v>0.57607776478268302</v>
      </c>
      <c r="J1975" s="17">
        <v>0.49221548337839099</v>
      </c>
      <c r="K1975" s="17">
        <v>0.43771699649207102</v>
      </c>
      <c r="L1975" s="17">
        <v>0.293851201311643</v>
      </c>
      <c r="M1975" s="17"/>
      <c r="N1975" s="17">
        <v>0.49385672355532001</v>
      </c>
      <c r="O1975" s="17">
        <v>0.46392895772885601</v>
      </c>
      <c r="P1975" s="17">
        <v>0.45334635918803101</v>
      </c>
      <c r="Q1975" s="17">
        <v>0.43401544034905498</v>
      </c>
      <c r="R1975" s="17"/>
      <c r="S1975" s="17">
        <v>0.50388751234451201</v>
      </c>
      <c r="T1975" s="17">
        <v>0.44385111236313501</v>
      </c>
      <c r="U1975" s="17">
        <v>0.44989662932060398</v>
      </c>
      <c r="V1975" s="17">
        <v>0.44077922214203402</v>
      </c>
      <c r="W1975" s="17">
        <v>0.47702095748986201</v>
      </c>
      <c r="X1975" s="17">
        <v>0.50912221525283696</v>
      </c>
      <c r="Y1975" s="17">
        <v>0.44901370960528297</v>
      </c>
      <c r="Z1975" s="17">
        <v>0.48032637052009702</v>
      </c>
      <c r="AA1975" s="17">
        <v>0.44347860536087003</v>
      </c>
      <c r="AB1975" s="17">
        <v>0.43994741611504301</v>
      </c>
      <c r="AC1975" s="17">
        <v>0.41499381997394502</v>
      </c>
      <c r="AD1975" s="17">
        <v>0.48262324406148299</v>
      </c>
      <c r="AE1975" s="17"/>
      <c r="AF1975" s="17">
        <v>0.46059782313097902</v>
      </c>
      <c r="AG1975" s="17">
        <v>0.46794454063074598</v>
      </c>
      <c r="AH1975" s="17"/>
      <c r="AI1975" s="17">
        <v>0.47826416046304299</v>
      </c>
      <c r="AJ1975" s="17">
        <v>0.45408405174390098</v>
      </c>
      <c r="AK1975" s="17"/>
      <c r="AL1975" s="17">
        <v>0.46537086149359802</v>
      </c>
      <c r="AM1975" s="17">
        <v>0.460991665691737</v>
      </c>
      <c r="AN1975" s="17"/>
      <c r="AO1975" s="17">
        <v>0.46842248147895899</v>
      </c>
      <c r="AP1975" s="17">
        <v>0.46121595910041502</v>
      </c>
      <c r="AQ1975" s="17"/>
      <c r="AR1975" s="17">
        <v>0.56237567084954498</v>
      </c>
      <c r="AS1975" s="17">
        <v>0.36260115263214299</v>
      </c>
      <c r="AT1975" s="17">
        <v>0.50733641377803995</v>
      </c>
      <c r="AU1975" s="17">
        <v>0.30127922452176598</v>
      </c>
    </row>
    <row r="1976" spans="2:47" x14ac:dyDescent="0.3">
      <c r="B1976" t="s">
        <v>166</v>
      </c>
      <c r="C1976" s="17">
        <v>0.22062192896765001</v>
      </c>
      <c r="D1976" s="17">
        <v>0.237693779666274</v>
      </c>
      <c r="E1976" s="17">
        <v>0.202983984463985</v>
      </c>
      <c r="F1976" s="17"/>
      <c r="G1976" s="17">
        <v>0.27410496165499998</v>
      </c>
      <c r="H1976" s="17">
        <v>0.23879508307236899</v>
      </c>
      <c r="I1976" s="17">
        <v>0.23048245506121301</v>
      </c>
      <c r="J1976" s="17">
        <v>0.207930995386617</v>
      </c>
      <c r="K1976" s="17">
        <v>0.17558244306371401</v>
      </c>
      <c r="L1976" s="17">
        <v>0.20819594808632499</v>
      </c>
      <c r="M1976" s="17"/>
      <c r="N1976" s="17">
        <v>0.196983166009674</v>
      </c>
      <c r="O1976" s="17">
        <v>0.225680612477339</v>
      </c>
      <c r="P1976" s="17">
        <v>0.237702400736787</v>
      </c>
      <c r="Q1976" s="17">
        <v>0.22501173918983899</v>
      </c>
      <c r="R1976" s="17"/>
      <c r="S1976" s="17">
        <v>0.23922229030852299</v>
      </c>
      <c r="T1976" s="17">
        <v>0.22962006715675601</v>
      </c>
      <c r="U1976" s="17">
        <v>0.19337079169088101</v>
      </c>
      <c r="V1976" s="17">
        <v>0.24183184489893</v>
      </c>
      <c r="W1976" s="17">
        <v>0.13648385055654599</v>
      </c>
      <c r="X1976" s="17">
        <v>0.18976400097717799</v>
      </c>
      <c r="Y1976" s="17">
        <v>0.23032774227736499</v>
      </c>
      <c r="Z1976" s="17">
        <v>0.26895538847066902</v>
      </c>
      <c r="AA1976" s="17">
        <v>0.22715053877403499</v>
      </c>
      <c r="AB1976" s="17">
        <v>0.196918804079244</v>
      </c>
      <c r="AC1976" s="17">
        <v>0.25943352057168301</v>
      </c>
      <c r="AD1976" s="17">
        <v>0.27757881317726402</v>
      </c>
      <c r="AE1976" s="17"/>
      <c r="AF1976" s="17">
        <v>0.23313447790122299</v>
      </c>
      <c r="AG1976" s="17">
        <v>0.20265230742521301</v>
      </c>
      <c r="AH1976" s="17"/>
      <c r="AI1976" s="17">
        <v>0.23891725186611701</v>
      </c>
      <c r="AJ1976" s="17">
        <v>0.212018231470879</v>
      </c>
      <c r="AK1976" s="17"/>
      <c r="AL1976" s="17">
        <v>0.191885871038739</v>
      </c>
      <c r="AM1976" s="17">
        <v>0.227306444470291</v>
      </c>
      <c r="AN1976" s="17"/>
      <c r="AO1976" s="17">
        <v>0.182139645300196</v>
      </c>
      <c r="AP1976" s="17">
        <v>0.224130476552962</v>
      </c>
      <c r="AQ1976" s="17"/>
      <c r="AR1976" s="17">
        <v>0.248626394008856</v>
      </c>
      <c r="AS1976" s="17">
        <v>0.20886363469136199</v>
      </c>
      <c r="AT1976" s="17">
        <v>0.22015917757646999</v>
      </c>
      <c r="AU1976" s="17">
        <v>0.176799760071363</v>
      </c>
    </row>
    <row r="1977" spans="2:47" x14ac:dyDescent="0.3">
      <c r="B1977" t="s">
        <v>168</v>
      </c>
      <c r="C1977" s="17">
        <v>0.101945973785617</v>
      </c>
      <c r="D1977" s="17">
        <v>0.109388045524932</v>
      </c>
      <c r="E1977" s="17">
        <v>9.39407604036466E-2</v>
      </c>
      <c r="F1977" s="17"/>
      <c r="G1977" s="17">
        <v>0.157517143484255</v>
      </c>
      <c r="H1977" s="17">
        <v>9.2993947429321697E-2</v>
      </c>
      <c r="I1977" s="17">
        <v>9.2473719466271601E-2</v>
      </c>
      <c r="J1977" s="17">
        <v>0.10735171638853</v>
      </c>
      <c r="K1977" s="17">
        <v>0.10148621708041999</v>
      </c>
      <c r="L1977" s="17">
        <v>7.7338359890708697E-2</v>
      </c>
      <c r="M1977" s="17"/>
      <c r="N1977" s="17">
        <v>7.5039643352048602E-2</v>
      </c>
      <c r="O1977" s="17">
        <v>9.7353424422256196E-2</v>
      </c>
      <c r="P1977" s="17">
        <v>0.137215718316677</v>
      </c>
      <c r="Q1977" s="17">
        <v>0.104783089601632</v>
      </c>
      <c r="R1977" s="17"/>
      <c r="S1977" s="17">
        <v>8.9998475014480397E-2</v>
      </c>
      <c r="T1977" s="17">
        <v>7.8829220955283302E-2</v>
      </c>
      <c r="U1977" s="17">
        <v>0.16062221021412501</v>
      </c>
      <c r="V1977" s="17">
        <v>0.11860197984187</v>
      </c>
      <c r="W1977" s="17">
        <v>0.13846886087083299</v>
      </c>
      <c r="X1977" s="17">
        <v>7.8393810070669298E-2</v>
      </c>
      <c r="Y1977" s="17">
        <v>0.100144885978262</v>
      </c>
      <c r="Z1977" s="17">
        <v>7.0006043783056901E-2</v>
      </c>
      <c r="AA1977" s="17">
        <v>8.2269752351151998E-2</v>
      </c>
      <c r="AB1977" s="17">
        <v>0.14575042384220299</v>
      </c>
      <c r="AC1977" s="17">
        <v>8.9307942693609504E-2</v>
      </c>
      <c r="AD1977" s="17">
        <v>3.9076626511296203E-2</v>
      </c>
      <c r="AE1977" s="17"/>
      <c r="AF1977" s="17">
        <v>9.4922411340861795E-2</v>
      </c>
      <c r="AG1977" s="17">
        <v>0.11065786351399599</v>
      </c>
      <c r="AH1977" s="17"/>
      <c r="AI1977" s="17">
        <v>8.84257935451572E-2</v>
      </c>
      <c r="AJ1977" s="17">
        <v>0.10830407642946201</v>
      </c>
      <c r="AK1977" s="17"/>
      <c r="AL1977" s="17">
        <v>0.10937873514867499</v>
      </c>
      <c r="AM1977" s="17">
        <v>0.100216981984386</v>
      </c>
      <c r="AN1977" s="17"/>
      <c r="AO1977" s="17">
        <v>8.9396752068022195E-2</v>
      </c>
      <c r="AP1977" s="17">
        <v>0.103090124739217</v>
      </c>
      <c r="AQ1977" s="17"/>
      <c r="AR1977" s="17">
        <v>7.6643510906724902E-2</v>
      </c>
      <c r="AS1977" s="17">
        <v>0.116089046478146</v>
      </c>
      <c r="AT1977" s="17">
        <v>9.7092366303029906E-2</v>
      </c>
      <c r="AU1977" s="17">
        <v>0.14659716184473501</v>
      </c>
    </row>
    <row r="1978" spans="2:47" x14ac:dyDescent="0.3">
      <c r="B1978" t="s">
        <v>170</v>
      </c>
      <c r="C1978" s="17">
        <v>5.3867398857497403E-2</v>
      </c>
      <c r="D1978" s="17">
        <v>6.0459146506107203E-2</v>
      </c>
      <c r="E1978" s="17">
        <v>4.7401824320134497E-2</v>
      </c>
      <c r="F1978" s="17"/>
      <c r="G1978" s="17">
        <v>3.8292947158217197E-2</v>
      </c>
      <c r="H1978" s="17">
        <v>4.84325699188849E-2</v>
      </c>
      <c r="I1978" s="17">
        <v>3.1389416636065003E-2</v>
      </c>
      <c r="J1978" s="17">
        <v>6.6317350922381404E-2</v>
      </c>
      <c r="K1978" s="17">
        <v>5.7740712730555803E-2</v>
      </c>
      <c r="L1978" s="17">
        <v>7.1840681978611903E-2</v>
      </c>
      <c r="M1978" s="17"/>
      <c r="N1978" s="17">
        <v>5.3645370162286897E-2</v>
      </c>
      <c r="O1978" s="17">
        <v>6.4312036883097806E-2</v>
      </c>
      <c r="P1978" s="17">
        <v>4.8238800286005599E-2</v>
      </c>
      <c r="Q1978" s="17">
        <v>4.9254354727993097E-2</v>
      </c>
      <c r="R1978" s="17"/>
      <c r="S1978" s="17">
        <v>4.5692907242306999E-2</v>
      </c>
      <c r="T1978" s="17">
        <v>5.6591009289055499E-2</v>
      </c>
      <c r="U1978" s="17">
        <v>4.19402753885392E-2</v>
      </c>
      <c r="V1978" s="17">
        <v>5.1557074730099503E-2</v>
      </c>
      <c r="W1978" s="17">
        <v>5.14956198813626E-2</v>
      </c>
      <c r="X1978" s="17">
        <v>5.2325048156939703E-2</v>
      </c>
      <c r="Y1978" s="17">
        <v>8.4034537121355501E-2</v>
      </c>
      <c r="Z1978" s="17">
        <v>5.8518177234947101E-2</v>
      </c>
      <c r="AA1978" s="17">
        <v>5.5001011251558603E-2</v>
      </c>
      <c r="AB1978" s="17">
        <v>5.6051769370683797E-2</v>
      </c>
      <c r="AC1978" s="17">
        <v>3.2068900738140803E-2</v>
      </c>
      <c r="AD1978" s="17">
        <v>5.7875230137655699E-2</v>
      </c>
      <c r="AE1978" s="17"/>
      <c r="AF1978" s="17">
        <v>4.9624894990263797E-2</v>
      </c>
      <c r="AG1978" s="17">
        <v>6.0367895968769097E-2</v>
      </c>
      <c r="AH1978" s="17"/>
      <c r="AI1978" s="17">
        <v>5.3341656141651303E-2</v>
      </c>
      <c r="AJ1978" s="17">
        <v>5.4114638619996998E-2</v>
      </c>
      <c r="AK1978" s="17"/>
      <c r="AL1978" s="17">
        <v>5.9423038443045903E-2</v>
      </c>
      <c r="AM1978" s="17">
        <v>5.2575058793715698E-2</v>
      </c>
      <c r="AN1978" s="17"/>
      <c r="AO1978" s="17">
        <v>0.111768216903524</v>
      </c>
      <c r="AP1978" s="17">
        <v>4.8588404058268003E-2</v>
      </c>
      <c r="AQ1978" s="17"/>
      <c r="AR1978" s="17">
        <v>3.2286712494467303E-2</v>
      </c>
      <c r="AS1978" s="17">
        <v>8.3077456938097302E-2</v>
      </c>
      <c r="AT1978" s="17">
        <v>3.5477222176023601E-2</v>
      </c>
      <c r="AU1978" s="17">
        <v>9.30245146592064E-2</v>
      </c>
    </row>
    <row r="1979" spans="2:47" x14ac:dyDescent="0.3">
      <c r="B1979" t="s">
        <v>173</v>
      </c>
      <c r="C1979" s="17">
        <v>0.15080877015956301</v>
      </c>
      <c r="D1979" s="17">
        <v>0.15144349971675899</v>
      </c>
      <c r="E1979" s="17">
        <v>0.15059075101189301</v>
      </c>
      <c r="F1979" s="17"/>
      <c r="G1979" s="17">
        <v>3.8383855851146599E-2</v>
      </c>
      <c r="H1979" s="17">
        <v>5.3976634743356101E-2</v>
      </c>
      <c r="I1979" s="17">
        <v>5.3828229386617403E-2</v>
      </c>
      <c r="J1979" s="17">
        <v>0.12340648205978599</v>
      </c>
      <c r="K1979" s="17">
        <v>0.220584542947099</v>
      </c>
      <c r="L1979" s="17">
        <v>0.33499885061600898</v>
      </c>
      <c r="M1979" s="17"/>
      <c r="N1979" s="17">
        <v>0.17615509800155901</v>
      </c>
      <c r="O1979" s="17">
        <v>0.13879414959303199</v>
      </c>
      <c r="P1979" s="17">
        <v>0.107231429723389</v>
      </c>
      <c r="Q1979" s="17">
        <v>0.172338156555602</v>
      </c>
      <c r="R1979" s="17"/>
      <c r="S1979" s="17">
        <v>0.101197362029971</v>
      </c>
      <c r="T1979" s="17">
        <v>0.187621294074196</v>
      </c>
      <c r="U1979" s="17">
        <v>0.14833871579219701</v>
      </c>
      <c r="V1979" s="17">
        <v>0.13637396830738199</v>
      </c>
      <c r="W1979" s="17">
        <v>0.190844409214845</v>
      </c>
      <c r="X1979" s="17">
        <v>0.14226072118362201</v>
      </c>
      <c r="Y1979" s="17">
        <v>0.13231057156547299</v>
      </c>
      <c r="Z1979" s="17">
        <v>0.111790947428044</v>
      </c>
      <c r="AA1979" s="17">
        <v>0.183668810163722</v>
      </c>
      <c r="AB1979" s="17">
        <v>0.16133158659282701</v>
      </c>
      <c r="AC1979" s="17">
        <v>0.169675916156696</v>
      </c>
      <c r="AD1979" s="17">
        <v>0.14284608611230201</v>
      </c>
      <c r="AE1979" s="17"/>
      <c r="AF1979" s="17">
        <v>0.15425249836105001</v>
      </c>
      <c r="AG1979" s="17">
        <v>0.14595700891005001</v>
      </c>
      <c r="AH1979" s="17"/>
      <c r="AI1979" s="17">
        <v>0.12743570336990301</v>
      </c>
      <c r="AJ1979" s="17">
        <v>0.16180036606339401</v>
      </c>
      <c r="AK1979" s="17"/>
      <c r="AL1979" s="17">
        <v>0.16476885054169199</v>
      </c>
      <c r="AM1979" s="17">
        <v>0.147561408466344</v>
      </c>
      <c r="AN1979" s="17"/>
      <c r="AO1979" s="17">
        <v>0.131864775142778</v>
      </c>
      <c r="AP1979" s="17">
        <v>0.15253595216743601</v>
      </c>
      <c r="AQ1979" s="17"/>
      <c r="AR1979" s="17">
        <v>7.4818296627334205E-2</v>
      </c>
      <c r="AS1979" s="17">
        <v>0.21529893850849599</v>
      </c>
      <c r="AT1979" s="17">
        <v>0.12715700185063</v>
      </c>
      <c r="AU1979" s="17">
        <v>0.26728530990899702</v>
      </c>
    </row>
    <row r="1980" spans="2:47" x14ac:dyDescent="0.3">
      <c r="B1980" t="s">
        <v>155</v>
      </c>
      <c r="C1980" s="17">
        <v>1.0937827520354699E-2</v>
      </c>
      <c r="D1980" s="17">
        <v>1.33748240187158E-2</v>
      </c>
      <c r="E1980" s="17">
        <v>8.5225376985353703E-3</v>
      </c>
      <c r="F1980" s="17"/>
      <c r="G1980" s="17">
        <v>1.4719247243994401E-2</v>
      </c>
      <c r="H1980" s="17">
        <v>1.1439928662527901E-2</v>
      </c>
      <c r="I1980" s="17">
        <v>1.5748414667150101E-2</v>
      </c>
      <c r="J1980" s="17">
        <v>2.7779718642948598E-3</v>
      </c>
      <c r="K1980" s="17">
        <v>6.8890876861409604E-3</v>
      </c>
      <c r="L1980" s="17">
        <v>1.37749581167016E-2</v>
      </c>
      <c r="M1980" s="17"/>
      <c r="N1980" s="17">
        <v>4.3199989191113697E-3</v>
      </c>
      <c r="O1980" s="17">
        <v>9.9308188954181295E-3</v>
      </c>
      <c r="P1980" s="17">
        <v>1.6265291749110899E-2</v>
      </c>
      <c r="Q1980" s="17">
        <v>1.4597219575878201E-2</v>
      </c>
      <c r="R1980" s="17"/>
      <c r="S1980" s="17">
        <v>2.00014530602056E-2</v>
      </c>
      <c r="T1980" s="17">
        <v>3.4872961615740202E-3</v>
      </c>
      <c r="U1980" s="17">
        <v>5.8313775936536397E-3</v>
      </c>
      <c r="V1980" s="17">
        <v>1.0855910079684001E-2</v>
      </c>
      <c r="W1980" s="17">
        <v>5.6863019865519499E-3</v>
      </c>
      <c r="X1980" s="17">
        <v>2.8134204358752898E-2</v>
      </c>
      <c r="Y1980" s="17">
        <v>4.1685534522604498E-3</v>
      </c>
      <c r="Z1980" s="17">
        <v>1.0403072563185199E-2</v>
      </c>
      <c r="AA1980" s="17">
        <v>8.4312820986634906E-3</v>
      </c>
      <c r="AB1980" s="17">
        <v>0</v>
      </c>
      <c r="AC1980" s="17">
        <v>3.45198998659247E-2</v>
      </c>
      <c r="AD1980" s="17">
        <v>0</v>
      </c>
      <c r="AE1980" s="17"/>
      <c r="AF1980" s="17">
        <v>7.4678942756227001E-3</v>
      </c>
      <c r="AG1980" s="17">
        <v>1.2420383551225401E-2</v>
      </c>
      <c r="AH1980" s="17"/>
      <c r="AI1980" s="17">
        <v>1.36154346141293E-2</v>
      </c>
      <c r="AJ1980" s="17">
        <v>9.6786356723674496E-3</v>
      </c>
      <c r="AK1980" s="17"/>
      <c r="AL1980" s="17">
        <v>9.1726433342511106E-3</v>
      </c>
      <c r="AM1980" s="17">
        <v>1.1348440593526301E-2</v>
      </c>
      <c r="AN1980" s="17"/>
      <c r="AO1980" s="17">
        <v>1.6408129106520501E-2</v>
      </c>
      <c r="AP1980" s="17">
        <v>1.04390833817032E-2</v>
      </c>
      <c r="AQ1980" s="17"/>
      <c r="AR1980" s="17">
        <v>5.2494151130733401E-3</v>
      </c>
      <c r="AS1980" s="17">
        <v>1.4069770751756199E-2</v>
      </c>
      <c r="AT1980" s="17">
        <v>1.27778183158061E-2</v>
      </c>
      <c r="AU1980" s="17">
        <v>1.50140289939332E-2</v>
      </c>
    </row>
    <row r="1981" spans="2:47" x14ac:dyDescent="0.3">
      <c r="C1981" s="17"/>
      <c r="D1981" s="17"/>
      <c r="E1981" s="17"/>
      <c r="F1981" s="17"/>
      <c r="G1981" s="17"/>
      <c r="H1981" s="17"/>
      <c r="I1981" s="17"/>
      <c r="J1981" s="17"/>
      <c r="K1981" s="17"/>
      <c r="L1981" s="17"/>
      <c r="M1981" s="17"/>
      <c r="N1981" s="17"/>
      <c r="O1981" s="17"/>
      <c r="P1981" s="17"/>
      <c r="Q1981" s="17"/>
      <c r="R1981" s="17"/>
      <c r="S1981" s="17"/>
      <c r="T1981" s="17"/>
      <c r="U1981" s="17"/>
      <c r="V1981" s="17"/>
      <c r="W1981" s="17"/>
      <c r="X1981" s="17"/>
      <c r="Y1981" s="17"/>
      <c r="Z1981" s="17"/>
      <c r="AA1981" s="17"/>
      <c r="AB1981" s="17"/>
      <c r="AC1981" s="17"/>
      <c r="AD1981" s="17"/>
      <c r="AE1981" s="17"/>
      <c r="AF1981" s="17"/>
      <c r="AG1981" s="17"/>
      <c r="AH1981" s="17"/>
      <c r="AI1981" s="17"/>
      <c r="AJ1981" s="17"/>
      <c r="AK1981" s="17"/>
      <c r="AL1981" s="17"/>
      <c r="AM1981" s="17"/>
      <c r="AN1981" s="17"/>
      <c r="AO1981" s="17"/>
      <c r="AP1981" s="17"/>
      <c r="AQ1981" s="17"/>
      <c r="AR1981" s="17"/>
      <c r="AS1981" s="17"/>
      <c r="AT1981" s="17"/>
      <c r="AU1981" s="17"/>
    </row>
    <row r="1982" spans="2:47" x14ac:dyDescent="0.3">
      <c r="B1982" s="6" t="s">
        <v>711</v>
      </c>
      <c r="C1982" s="17"/>
      <c r="D1982" s="17"/>
      <c r="E1982" s="17"/>
      <c r="F1982" s="17"/>
      <c r="G1982" s="17"/>
      <c r="H1982" s="17"/>
      <c r="I1982" s="17"/>
      <c r="J1982" s="17"/>
      <c r="K1982" s="17"/>
      <c r="L1982" s="17"/>
      <c r="M1982" s="17"/>
      <c r="N1982" s="17"/>
      <c r="O1982" s="17"/>
      <c r="P1982" s="17"/>
      <c r="Q1982" s="17"/>
      <c r="R1982" s="17"/>
      <c r="S1982" s="17"/>
      <c r="T1982" s="17"/>
      <c r="U1982" s="17"/>
      <c r="V1982" s="17"/>
      <c r="W1982" s="17"/>
      <c r="X1982" s="17"/>
      <c r="Y1982" s="17"/>
      <c r="Z1982" s="17"/>
      <c r="AA1982" s="17"/>
      <c r="AB1982" s="17"/>
      <c r="AC1982" s="17"/>
      <c r="AD1982" s="17"/>
      <c r="AE1982" s="17"/>
      <c r="AF1982" s="17"/>
      <c r="AG1982" s="17"/>
      <c r="AH1982" s="17"/>
      <c r="AI1982" s="17"/>
      <c r="AJ1982" s="17"/>
      <c r="AK1982" s="17"/>
      <c r="AL1982" s="17"/>
      <c r="AM1982" s="17"/>
      <c r="AN1982" s="17"/>
      <c r="AO1982" s="17"/>
      <c r="AP1982" s="17"/>
      <c r="AQ1982" s="17"/>
      <c r="AR1982" s="17"/>
      <c r="AS1982" s="17"/>
      <c r="AT1982" s="17"/>
      <c r="AU1982" s="17"/>
    </row>
    <row r="1983" spans="2:47" x14ac:dyDescent="0.3">
      <c r="B1983" s="24" t="s">
        <v>246</v>
      </c>
      <c r="C1983" s="17"/>
      <c r="D1983" s="17"/>
      <c r="E1983" s="17"/>
      <c r="F1983" s="17"/>
      <c r="G1983" s="17"/>
      <c r="H1983" s="17"/>
      <c r="I1983" s="17"/>
      <c r="J1983" s="17"/>
      <c r="K1983" s="17"/>
      <c r="L1983" s="17"/>
      <c r="M1983" s="17"/>
      <c r="N1983" s="17"/>
      <c r="O1983" s="17"/>
      <c r="P1983" s="17"/>
      <c r="Q1983" s="17"/>
      <c r="R1983" s="17"/>
      <c r="S1983" s="17"/>
      <c r="T1983" s="17"/>
      <c r="U1983" s="17"/>
      <c r="V1983" s="17"/>
      <c r="W1983" s="17"/>
      <c r="X1983" s="17"/>
      <c r="Y1983" s="17"/>
      <c r="Z1983" s="17"/>
      <c r="AA1983" s="17"/>
      <c r="AB1983" s="17"/>
      <c r="AC1983" s="17"/>
      <c r="AD1983" s="17"/>
      <c r="AE1983" s="17"/>
      <c r="AF1983" s="17"/>
      <c r="AG1983" s="17"/>
      <c r="AH1983" s="17"/>
      <c r="AI1983" s="17"/>
      <c r="AJ1983" s="17"/>
      <c r="AK1983" s="17"/>
      <c r="AL1983" s="17"/>
      <c r="AM1983" s="17"/>
      <c r="AN1983" s="17"/>
      <c r="AO1983" s="17"/>
      <c r="AP1983" s="17"/>
      <c r="AQ1983" s="17"/>
      <c r="AR1983" s="17"/>
      <c r="AS1983" s="17"/>
      <c r="AT1983" s="17"/>
      <c r="AU1983" s="17"/>
    </row>
    <row r="1984" spans="2:47" x14ac:dyDescent="0.3">
      <c r="B1984" t="s">
        <v>695</v>
      </c>
      <c r="C1984" s="17">
        <v>9.5533231033860799E-2</v>
      </c>
      <c r="D1984" s="17">
        <v>7.6905140647685694E-2</v>
      </c>
      <c r="E1984" s="17">
        <v>0.113652982417415</v>
      </c>
      <c r="F1984" s="17"/>
      <c r="G1984" s="17">
        <v>0.13286891854965299</v>
      </c>
      <c r="H1984" s="17">
        <v>0.18369450082503699</v>
      </c>
      <c r="I1984" s="17">
        <v>0.124459291288395</v>
      </c>
      <c r="J1984" s="17">
        <v>7.2493302042018398E-2</v>
      </c>
      <c r="K1984" s="17">
        <v>7.2868740512898794E-2</v>
      </c>
      <c r="L1984" s="17">
        <v>2.2155931405414098E-2</v>
      </c>
      <c r="M1984" s="17"/>
      <c r="N1984" s="17">
        <v>0.100679857018803</v>
      </c>
      <c r="O1984" s="17">
        <v>9.1952788204417005E-2</v>
      </c>
      <c r="P1984" s="17">
        <v>0.11516214538722599</v>
      </c>
      <c r="Q1984" s="17">
        <v>7.6202354345784901E-2</v>
      </c>
      <c r="R1984" s="17"/>
      <c r="S1984" s="17">
        <v>0.120978635030024</v>
      </c>
      <c r="T1984" s="17">
        <v>7.7038503284645607E-2</v>
      </c>
      <c r="U1984" s="17">
        <v>5.6995059976988199E-2</v>
      </c>
      <c r="V1984" s="17">
        <v>6.8728195755103402E-2</v>
      </c>
      <c r="W1984" s="17">
        <v>0.112522839603193</v>
      </c>
      <c r="X1984" s="17">
        <v>8.7858294621140906E-2</v>
      </c>
      <c r="Y1984" s="17">
        <v>0.135544661139474</v>
      </c>
      <c r="Z1984" s="17">
        <v>5.8791696750615199E-2</v>
      </c>
      <c r="AA1984" s="17">
        <v>0.119792601121902</v>
      </c>
      <c r="AB1984" s="17">
        <v>0.106124705061621</v>
      </c>
      <c r="AC1984" s="17">
        <v>4.43841980002775E-2</v>
      </c>
      <c r="AD1984" s="17">
        <v>0.124786168722976</v>
      </c>
      <c r="AE1984" s="17"/>
      <c r="AF1984" s="17">
        <v>0.101146929948294</v>
      </c>
      <c r="AG1984" s="17">
        <v>8.7882404306058204E-2</v>
      </c>
      <c r="AH1984" s="17"/>
      <c r="AI1984" s="17">
        <v>0.110025891376926</v>
      </c>
      <c r="AJ1984" s="17">
        <v>8.8717802511107904E-2</v>
      </c>
      <c r="AK1984" s="17"/>
      <c r="AL1984" s="17">
        <v>0.11627005626133601</v>
      </c>
      <c r="AM1984" s="17">
        <v>9.0709478588360801E-2</v>
      </c>
      <c r="AN1984" s="17"/>
      <c r="AO1984" s="17">
        <v>0.10858877155652299</v>
      </c>
      <c r="AP1984" s="17">
        <v>9.4342917445105104E-2</v>
      </c>
      <c r="AQ1984" s="17"/>
      <c r="AR1984" s="17">
        <v>0.162215120334361</v>
      </c>
      <c r="AS1984" s="17">
        <v>4.8438807346655698E-2</v>
      </c>
      <c r="AT1984" s="17">
        <v>9.5835950587201901E-2</v>
      </c>
      <c r="AU1984" s="17">
        <v>1.98040676824786E-2</v>
      </c>
    </row>
    <row r="1985" spans="2:47" x14ac:dyDescent="0.3">
      <c r="B1985" t="s">
        <v>166</v>
      </c>
      <c r="C1985" s="17">
        <v>0.23060726355088301</v>
      </c>
      <c r="D1985" s="17">
        <v>0.23085141341134499</v>
      </c>
      <c r="E1985" s="17">
        <v>0.22988469968296801</v>
      </c>
      <c r="F1985" s="17"/>
      <c r="G1985" s="17">
        <v>0.285683799052179</v>
      </c>
      <c r="H1985" s="17">
        <v>0.26691119770968602</v>
      </c>
      <c r="I1985" s="17">
        <v>0.31752084179000201</v>
      </c>
      <c r="J1985" s="17">
        <v>0.231262133848293</v>
      </c>
      <c r="K1985" s="17">
        <v>0.19116024361100201</v>
      </c>
      <c r="L1985" s="17">
        <v>0.13207898124117701</v>
      </c>
      <c r="M1985" s="17"/>
      <c r="N1985" s="17">
        <v>0.24890079718871799</v>
      </c>
      <c r="O1985" s="17">
        <v>0.23399125152501901</v>
      </c>
      <c r="P1985" s="17">
        <v>0.25123007940449099</v>
      </c>
      <c r="Q1985" s="17">
        <v>0.18861587291968401</v>
      </c>
      <c r="R1985" s="17"/>
      <c r="S1985" s="17">
        <v>0.251685932433663</v>
      </c>
      <c r="T1985" s="17">
        <v>0.200652607517604</v>
      </c>
      <c r="U1985" s="17">
        <v>0.24272699921879201</v>
      </c>
      <c r="V1985" s="17">
        <v>0.24520666238116101</v>
      </c>
      <c r="W1985" s="17">
        <v>0.22798487151938901</v>
      </c>
      <c r="X1985" s="17">
        <v>0.208163214160483</v>
      </c>
      <c r="Y1985" s="17">
        <v>0.145042464140681</v>
      </c>
      <c r="Z1985" s="17">
        <v>0.28093018744465598</v>
      </c>
      <c r="AA1985" s="17">
        <v>0.26492048745357799</v>
      </c>
      <c r="AB1985" s="17">
        <v>0.23775679716694201</v>
      </c>
      <c r="AC1985" s="17">
        <v>0.219876880431321</v>
      </c>
      <c r="AD1985" s="17">
        <v>0.30879661961913502</v>
      </c>
      <c r="AE1985" s="17"/>
      <c r="AF1985" s="17">
        <v>0.241095861119352</v>
      </c>
      <c r="AG1985" s="17">
        <v>0.21883905273455401</v>
      </c>
      <c r="AH1985" s="17"/>
      <c r="AI1985" s="17">
        <v>0.24069151858684301</v>
      </c>
      <c r="AJ1985" s="17">
        <v>0.22586496518909999</v>
      </c>
      <c r="AK1985" s="17"/>
      <c r="AL1985" s="17">
        <v>0.26568578762247902</v>
      </c>
      <c r="AM1985" s="17">
        <v>0.22244737820591201</v>
      </c>
      <c r="AN1985" s="17"/>
      <c r="AO1985" s="17">
        <v>0.30119358763968301</v>
      </c>
      <c r="AP1985" s="17">
        <v>0.224171692339</v>
      </c>
      <c r="AQ1985" s="17"/>
      <c r="AR1985" s="17">
        <v>0.30412178222784703</v>
      </c>
      <c r="AS1985" s="17">
        <v>0.16269999611990801</v>
      </c>
      <c r="AT1985" s="17">
        <v>0.25556089949799399</v>
      </c>
      <c r="AU1985" s="17">
        <v>0.122760462773278</v>
      </c>
    </row>
    <row r="1986" spans="2:47" x14ac:dyDescent="0.3">
      <c r="B1986" t="s">
        <v>168</v>
      </c>
      <c r="C1986" s="17">
        <v>0.31380448787645299</v>
      </c>
      <c r="D1986" s="17">
        <v>0.33337965950071502</v>
      </c>
      <c r="E1986" s="17">
        <v>0.29421153485680701</v>
      </c>
      <c r="F1986" s="17"/>
      <c r="G1986" s="17">
        <v>0.36831597881526301</v>
      </c>
      <c r="H1986" s="17">
        <v>0.367271184053442</v>
      </c>
      <c r="I1986" s="17">
        <v>0.30641649778931601</v>
      </c>
      <c r="J1986" s="17">
        <v>0.32632590002622802</v>
      </c>
      <c r="K1986" s="17">
        <v>0.315097042739646</v>
      </c>
      <c r="L1986" s="17">
        <v>0.23754626968673001</v>
      </c>
      <c r="M1986" s="17"/>
      <c r="N1986" s="17">
        <v>0.29713752183242298</v>
      </c>
      <c r="O1986" s="17">
        <v>0.30447832546898101</v>
      </c>
      <c r="P1986" s="17">
        <v>0.33094914913950302</v>
      </c>
      <c r="Q1986" s="17">
        <v>0.327146099800804</v>
      </c>
      <c r="R1986" s="17"/>
      <c r="S1986" s="17">
        <v>0.32573400242905098</v>
      </c>
      <c r="T1986" s="17">
        <v>0.32273305567064697</v>
      </c>
      <c r="U1986" s="17">
        <v>0.30808088166262498</v>
      </c>
      <c r="V1986" s="17">
        <v>0.37578919396421301</v>
      </c>
      <c r="W1986" s="17">
        <v>0.31227038604597701</v>
      </c>
      <c r="X1986" s="17">
        <v>0.316787381983617</v>
      </c>
      <c r="Y1986" s="17">
        <v>0.32374224891030901</v>
      </c>
      <c r="Z1986" s="17">
        <v>0.32797288468585001</v>
      </c>
      <c r="AA1986" s="17">
        <v>0.27775213596807902</v>
      </c>
      <c r="AB1986" s="17">
        <v>0.276862039848637</v>
      </c>
      <c r="AC1986" s="17">
        <v>0.26772657094977098</v>
      </c>
      <c r="AD1986" s="17">
        <v>0.288272927286647</v>
      </c>
      <c r="AE1986" s="17"/>
      <c r="AF1986" s="17">
        <v>0.31450900251727099</v>
      </c>
      <c r="AG1986" s="17">
        <v>0.31654243535048399</v>
      </c>
      <c r="AH1986" s="17"/>
      <c r="AI1986" s="17">
        <v>0.32246612470076902</v>
      </c>
      <c r="AJ1986" s="17">
        <v>0.30973120075947302</v>
      </c>
      <c r="AK1986" s="17"/>
      <c r="AL1986" s="17">
        <v>0.26576654757326501</v>
      </c>
      <c r="AM1986" s="17">
        <v>0.32497896272843102</v>
      </c>
      <c r="AN1986" s="17"/>
      <c r="AO1986" s="17">
        <v>0.23879455350270201</v>
      </c>
      <c r="AP1986" s="17">
        <v>0.32064337317743102</v>
      </c>
      <c r="AQ1986" s="17"/>
      <c r="AR1986" s="17">
        <v>0.33094987682356503</v>
      </c>
      <c r="AS1986" s="17">
        <v>0.30911335170522097</v>
      </c>
      <c r="AT1986" s="17">
        <v>0.31295356728972401</v>
      </c>
      <c r="AU1986" s="17">
        <v>0.28400666263463298</v>
      </c>
    </row>
    <row r="1987" spans="2:47" x14ac:dyDescent="0.3">
      <c r="B1987" t="s">
        <v>170</v>
      </c>
      <c r="C1987" s="17">
        <v>0.16924680160993899</v>
      </c>
      <c r="D1987" s="17">
        <v>0.17509455434196899</v>
      </c>
      <c r="E1987" s="17">
        <v>0.16384841476547701</v>
      </c>
      <c r="F1987" s="17"/>
      <c r="G1987" s="17">
        <v>0.11770333377216501</v>
      </c>
      <c r="H1987" s="17">
        <v>9.7332064354581596E-2</v>
      </c>
      <c r="I1987" s="17">
        <v>0.158500632202665</v>
      </c>
      <c r="J1987" s="17">
        <v>0.19949078986132701</v>
      </c>
      <c r="K1987" s="17">
        <v>0.17876111971046199</v>
      </c>
      <c r="L1987" s="17">
        <v>0.229550418303889</v>
      </c>
      <c r="M1987" s="17"/>
      <c r="N1987" s="17">
        <v>0.16447696452413299</v>
      </c>
      <c r="O1987" s="17">
        <v>0.186344816200295</v>
      </c>
      <c r="P1987" s="17">
        <v>0.17141977290284499</v>
      </c>
      <c r="Q1987" s="17">
        <v>0.15576723061246001</v>
      </c>
      <c r="R1987" s="17"/>
      <c r="S1987" s="17">
        <v>0.15297720201522799</v>
      </c>
      <c r="T1987" s="17">
        <v>0.18335513959118899</v>
      </c>
      <c r="U1987" s="17">
        <v>0.21253124907239801</v>
      </c>
      <c r="V1987" s="17">
        <v>0.131932939751809</v>
      </c>
      <c r="W1987" s="17">
        <v>0.17006744816195199</v>
      </c>
      <c r="X1987" s="17">
        <v>0.201757000339752</v>
      </c>
      <c r="Y1987" s="17">
        <v>0.179997421131007</v>
      </c>
      <c r="Z1987" s="17">
        <v>0.177417396385984</v>
      </c>
      <c r="AA1987" s="17">
        <v>0.14600630835422501</v>
      </c>
      <c r="AB1987" s="17">
        <v>0.14519795497649399</v>
      </c>
      <c r="AC1987" s="17">
        <v>0.21318217768999301</v>
      </c>
      <c r="AD1987" s="17">
        <v>0.13022341798363299</v>
      </c>
      <c r="AE1987" s="17"/>
      <c r="AF1987" s="17">
        <v>0.153550555122727</v>
      </c>
      <c r="AG1987" s="17">
        <v>0.191791918775231</v>
      </c>
      <c r="AH1987" s="17"/>
      <c r="AI1987" s="17">
        <v>0.163118065612499</v>
      </c>
      <c r="AJ1987" s="17">
        <v>0.17212894754702801</v>
      </c>
      <c r="AK1987" s="17"/>
      <c r="AL1987" s="17">
        <v>0.155927537758354</v>
      </c>
      <c r="AM1987" s="17">
        <v>0.17234509804015699</v>
      </c>
      <c r="AN1987" s="17"/>
      <c r="AO1987" s="17">
        <v>0.14078550276632301</v>
      </c>
      <c r="AP1987" s="17">
        <v>0.17184170533747001</v>
      </c>
      <c r="AQ1987" s="17"/>
      <c r="AR1987" s="17">
        <v>0.113254228000588</v>
      </c>
      <c r="AS1987" s="17">
        <v>0.222868083944843</v>
      </c>
      <c r="AT1987" s="17">
        <v>0.16110092863683301</v>
      </c>
      <c r="AU1987" s="17">
        <v>0.22587292694160499</v>
      </c>
    </row>
    <row r="1988" spans="2:47" x14ac:dyDescent="0.3">
      <c r="B1988" t="s">
        <v>173</v>
      </c>
      <c r="C1988" s="17">
        <v>0.17767900400798101</v>
      </c>
      <c r="D1988" s="17">
        <v>0.17067875117939199</v>
      </c>
      <c r="E1988" s="17">
        <v>0.18519781231395399</v>
      </c>
      <c r="F1988" s="17"/>
      <c r="G1988" s="17">
        <v>7.0813452496996096E-2</v>
      </c>
      <c r="H1988" s="17">
        <v>7.7036919165470202E-2</v>
      </c>
      <c r="I1988" s="17">
        <v>7.4945002465022503E-2</v>
      </c>
      <c r="J1988" s="17">
        <v>0.152880359017841</v>
      </c>
      <c r="K1988" s="17">
        <v>0.23624675997041</v>
      </c>
      <c r="L1988" s="17">
        <v>0.37109455256889101</v>
      </c>
      <c r="M1988" s="17"/>
      <c r="N1988" s="17">
        <v>0.18568597298456399</v>
      </c>
      <c r="O1988" s="17">
        <v>0.166634390109414</v>
      </c>
      <c r="P1988" s="17">
        <v>0.11868647114358399</v>
      </c>
      <c r="Q1988" s="17">
        <v>0.23121153801448099</v>
      </c>
      <c r="R1988" s="17"/>
      <c r="S1988" s="17">
        <v>0.115160225501709</v>
      </c>
      <c r="T1988" s="17">
        <v>0.210122917681902</v>
      </c>
      <c r="U1988" s="17">
        <v>0.173834432475543</v>
      </c>
      <c r="V1988" s="17">
        <v>0.17834300814771401</v>
      </c>
      <c r="W1988" s="17">
        <v>0.171468152682937</v>
      </c>
      <c r="X1988" s="17">
        <v>0.16158879206312801</v>
      </c>
      <c r="Y1988" s="17">
        <v>0.206606791218962</v>
      </c>
      <c r="Z1988" s="17">
        <v>0.133669416514378</v>
      </c>
      <c r="AA1988" s="17">
        <v>0.17662281863889201</v>
      </c>
      <c r="AB1988" s="17">
        <v>0.22776457002886999</v>
      </c>
      <c r="AC1988" s="17">
        <v>0.234613274941332</v>
      </c>
      <c r="AD1988" s="17">
        <v>0.14792086638760801</v>
      </c>
      <c r="AE1988" s="17"/>
      <c r="AF1988" s="17">
        <v>0.18034825232924201</v>
      </c>
      <c r="AG1988" s="17">
        <v>0.170929332054266</v>
      </c>
      <c r="AH1988" s="17"/>
      <c r="AI1988" s="17">
        <v>0.14932469922643599</v>
      </c>
      <c r="AJ1988" s="17">
        <v>0.191013114721715</v>
      </c>
      <c r="AK1988" s="17"/>
      <c r="AL1988" s="17">
        <v>0.18689695247358001</v>
      </c>
      <c r="AM1988" s="17">
        <v>0.17553474610130301</v>
      </c>
      <c r="AN1988" s="17"/>
      <c r="AO1988" s="17">
        <v>0.18090810499260301</v>
      </c>
      <c r="AP1988" s="17">
        <v>0.177384596987851</v>
      </c>
      <c r="AQ1988" s="17"/>
      <c r="AR1988" s="17">
        <v>8.5064347744921096E-2</v>
      </c>
      <c r="AS1988" s="17">
        <v>0.23955364453717601</v>
      </c>
      <c r="AT1988" s="17">
        <v>0.16007380016012099</v>
      </c>
      <c r="AU1988" s="17">
        <v>0.32410805547805099</v>
      </c>
    </row>
    <row r="1989" spans="2:47" x14ac:dyDescent="0.3">
      <c r="B1989" t="s">
        <v>155</v>
      </c>
      <c r="C1989" s="17">
        <v>1.31292119208836E-2</v>
      </c>
      <c r="D1989" s="17">
        <v>1.30904809188931E-2</v>
      </c>
      <c r="E1989" s="17">
        <v>1.32045559633796E-2</v>
      </c>
      <c r="F1989" s="17"/>
      <c r="G1989" s="17">
        <v>2.46145173137437E-2</v>
      </c>
      <c r="H1989" s="17">
        <v>7.7541338917819901E-3</v>
      </c>
      <c r="I1989" s="17">
        <v>1.8157734464599298E-2</v>
      </c>
      <c r="J1989" s="17">
        <v>1.7547515204292301E-2</v>
      </c>
      <c r="K1989" s="17">
        <v>5.8660934555803098E-3</v>
      </c>
      <c r="L1989" s="17">
        <v>7.5738467938997397E-3</v>
      </c>
      <c r="M1989" s="17"/>
      <c r="N1989" s="17">
        <v>3.11888645135972E-3</v>
      </c>
      <c r="O1989" s="17">
        <v>1.65984284918743E-2</v>
      </c>
      <c r="P1989" s="17">
        <v>1.25523820223501E-2</v>
      </c>
      <c r="Q1989" s="17">
        <v>2.1056904306785799E-2</v>
      </c>
      <c r="R1989" s="17"/>
      <c r="S1989" s="17">
        <v>3.3464002590324601E-2</v>
      </c>
      <c r="T1989" s="17">
        <v>6.09777625401228E-3</v>
      </c>
      <c r="U1989" s="17">
        <v>5.8313775936536397E-3</v>
      </c>
      <c r="V1989" s="17">
        <v>0</v>
      </c>
      <c r="W1989" s="17">
        <v>5.6863019865519499E-3</v>
      </c>
      <c r="X1989" s="17">
        <v>2.38453168318793E-2</v>
      </c>
      <c r="Y1989" s="17">
        <v>9.0664134595671193E-3</v>
      </c>
      <c r="Z1989" s="17">
        <v>2.1218418218516898E-2</v>
      </c>
      <c r="AA1989" s="17">
        <v>1.4905648463324201E-2</v>
      </c>
      <c r="AB1989" s="17">
        <v>6.2939329174363503E-3</v>
      </c>
      <c r="AC1989" s="17">
        <v>2.0216897987305402E-2</v>
      </c>
      <c r="AD1989" s="17">
        <v>0</v>
      </c>
      <c r="AE1989" s="17"/>
      <c r="AF1989" s="17">
        <v>9.3493989631148397E-3</v>
      </c>
      <c r="AG1989" s="17">
        <v>1.40148567794068E-2</v>
      </c>
      <c r="AH1989" s="17"/>
      <c r="AI1989" s="17">
        <v>1.4373700496525799E-2</v>
      </c>
      <c r="AJ1989" s="17">
        <v>1.2543969271577299E-2</v>
      </c>
      <c r="AK1989" s="17"/>
      <c r="AL1989" s="17">
        <v>9.4531183109852097E-3</v>
      </c>
      <c r="AM1989" s="17">
        <v>1.39843363358369E-2</v>
      </c>
      <c r="AN1989" s="17"/>
      <c r="AO1989" s="17">
        <v>2.9729479542165E-2</v>
      </c>
      <c r="AP1989" s="17">
        <v>1.16157147131429E-2</v>
      </c>
      <c r="AQ1989" s="17"/>
      <c r="AR1989" s="17">
        <v>4.3946448687186904E-3</v>
      </c>
      <c r="AS1989" s="17">
        <v>1.7326116346196001E-2</v>
      </c>
      <c r="AT1989" s="17">
        <v>1.4474853828125699E-2</v>
      </c>
      <c r="AU1989" s="17">
        <v>2.34478244899534E-2</v>
      </c>
    </row>
    <row r="1990" spans="2:47" x14ac:dyDescent="0.3">
      <c r="C1990" s="17"/>
      <c r="D1990" s="17"/>
      <c r="E1990" s="17"/>
      <c r="F1990" s="17"/>
      <c r="G1990" s="17"/>
      <c r="H1990" s="17"/>
      <c r="I1990" s="17"/>
      <c r="J1990" s="17"/>
      <c r="K1990" s="17"/>
      <c r="L1990" s="17"/>
      <c r="M1990" s="17"/>
      <c r="N1990" s="17"/>
      <c r="O1990" s="17"/>
      <c r="P1990" s="17"/>
      <c r="Q1990" s="17"/>
      <c r="R1990" s="17"/>
      <c r="S1990" s="17"/>
      <c r="T1990" s="17"/>
      <c r="U1990" s="17"/>
      <c r="V1990" s="17"/>
      <c r="W1990" s="17"/>
      <c r="X1990" s="17"/>
      <c r="Y1990" s="17"/>
      <c r="Z1990" s="17"/>
      <c r="AA1990" s="17"/>
      <c r="AB1990" s="17"/>
      <c r="AC1990" s="17"/>
      <c r="AD1990" s="17"/>
      <c r="AE1990" s="17"/>
      <c r="AF1990" s="17"/>
      <c r="AG1990" s="17"/>
      <c r="AH1990" s="17"/>
      <c r="AI1990" s="17"/>
      <c r="AJ1990" s="17"/>
      <c r="AK1990" s="17"/>
      <c r="AL1990" s="17"/>
      <c r="AM1990" s="17"/>
      <c r="AN1990" s="17"/>
      <c r="AO1990" s="17"/>
      <c r="AP1990" s="17"/>
      <c r="AQ1990" s="17"/>
      <c r="AR1990" s="17"/>
      <c r="AS1990" s="17"/>
      <c r="AT1990" s="17"/>
      <c r="AU1990" s="17"/>
    </row>
    <row r="1991" spans="2:47" x14ac:dyDescent="0.3">
      <c r="B1991" s="6" t="s">
        <v>712</v>
      </c>
      <c r="C1991" s="17"/>
      <c r="D1991" s="17"/>
      <c r="E1991" s="17"/>
      <c r="F1991" s="17"/>
      <c r="G1991" s="17"/>
      <c r="H1991" s="17"/>
      <c r="I1991" s="17"/>
      <c r="J1991" s="17"/>
      <c r="K1991" s="17"/>
      <c r="L1991" s="17"/>
      <c r="M1991" s="17"/>
      <c r="N1991" s="17"/>
      <c r="O1991" s="17"/>
      <c r="P1991" s="17"/>
      <c r="Q1991" s="17"/>
      <c r="R1991" s="17"/>
      <c r="S1991" s="17"/>
      <c r="T1991" s="17"/>
      <c r="U1991" s="17"/>
      <c r="V1991" s="17"/>
      <c r="W1991" s="17"/>
      <c r="X1991" s="17"/>
      <c r="Y1991" s="17"/>
      <c r="Z1991" s="17"/>
      <c r="AA1991" s="17"/>
      <c r="AB1991" s="17"/>
      <c r="AC1991" s="17"/>
      <c r="AD1991" s="17"/>
      <c r="AE1991" s="17"/>
      <c r="AF1991" s="17"/>
      <c r="AG1991" s="17"/>
      <c r="AH1991" s="17"/>
      <c r="AI1991" s="17"/>
      <c r="AJ1991" s="17"/>
      <c r="AK1991" s="17"/>
      <c r="AL1991" s="17"/>
      <c r="AM1991" s="17"/>
      <c r="AN1991" s="17"/>
      <c r="AO1991" s="17"/>
      <c r="AP1991" s="17"/>
      <c r="AQ1991" s="17"/>
      <c r="AR1991" s="17"/>
      <c r="AS1991" s="17"/>
      <c r="AT1991" s="17"/>
      <c r="AU1991" s="17"/>
    </row>
    <row r="1992" spans="2:47" x14ac:dyDescent="0.3">
      <c r="B1992" s="24" t="s">
        <v>246</v>
      </c>
      <c r="C1992" s="17"/>
      <c r="D1992" s="17"/>
      <c r="E1992" s="17"/>
      <c r="F1992" s="17"/>
      <c r="G1992" s="17"/>
      <c r="H1992" s="17"/>
      <c r="I1992" s="17"/>
      <c r="J1992" s="17"/>
      <c r="K1992" s="17"/>
      <c r="L1992" s="17"/>
      <c r="M1992" s="17"/>
      <c r="N1992" s="17"/>
      <c r="O1992" s="17"/>
      <c r="P1992" s="17"/>
      <c r="Q1992" s="17"/>
      <c r="R1992" s="17"/>
      <c r="S1992" s="17"/>
      <c r="T1992" s="17"/>
      <c r="U1992" s="17"/>
      <c r="V1992" s="17"/>
      <c r="W1992" s="17"/>
      <c r="X1992" s="17"/>
      <c r="Y1992" s="17"/>
      <c r="Z1992" s="17"/>
      <c r="AA1992" s="17"/>
      <c r="AB1992" s="17"/>
      <c r="AC1992" s="17"/>
      <c r="AD1992" s="17"/>
      <c r="AE1992" s="17"/>
      <c r="AF1992" s="17"/>
      <c r="AG1992" s="17"/>
      <c r="AH1992" s="17"/>
      <c r="AI1992" s="17"/>
      <c r="AJ1992" s="17"/>
      <c r="AK1992" s="17"/>
      <c r="AL1992" s="17"/>
      <c r="AM1992" s="17"/>
      <c r="AN1992" s="17"/>
      <c r="AO1992" s="17"/>
      <c r="AP1992" s="17"/>
      <c r="AQ1992" s="17"/>
      <c r="AR1992" s="17"/>
      <c r="AS1992" s="17"/>
      <c r="AT1992" s="17"/>
      <c r="AU1992" s="17"/>
    </row>
    <row r="1993" spans="2:47" x14ac:dyDescent="0.3">
      <c r="B1993" t="s">
        <v>695</v>
      </c>
      <c r="C1993" s="17">
        <v>0.22520263470166799</v>
      </c>
      <c r="D1993" s="17">
        <v>0.22997209201704</v>
      </c>
      <c r="E1993" s="17">
        <v>0.22020174087270999</v>
      </c>
      <c r="F1993" s="17"/>
      <c r="G1993" s="17">
        <v>0.320979104678419</v>
      </c>
      <c r="H1993" s="17">
        <v>0.32529095824009202</v>
      </c>
      <c r="I1993" s="17">
        <v>0.22363598779729199</v>
      </c>
      <c r="J1993" s="17">
        <v>0.202334451491884</v>
      </c>
      <c r="K1993" s="17">
        <v>0.172833189751883</v>
      </c>
      <c r="L1993" s="17">
        <v>0.15065757403565</v>
      </c>
      <c r="M1993" s="17"/>
      <c r="N1993" s="17">
        <v>0.26819557642965802</v>
      </c>
      <c r="O1993" s="17">
        <v>0.19870699090350599</v>
      </c>
      <c r="P1993" s="17">
        <v>0.23833490762774001</v>
      </c>
      <c r="Q1993" s="17">
        <v>0.19547864808149501</v>
      </c>
      <c r="R1993" s="17"/>
      <c r="S1993" s="17">
        <v>0.32121777238021798</v>
      </c>
      <c r="T1993" s="17">
        <v>0.191336074880571</v>
      </c>
      <c r="U1993" s="17">
        <v>0.176044363392245</v>
      </c>
      <c r="V1993" s="17">
        <v>0.21704116142302399</v>
      </c>
      <c r="W1993" s="17">
        <v>0.22230795827969899</v>
      </c>
      <c r="X1993" s="17">
        <v>0.243541332529988</v>
      </c>
      <c r="Y1993" s="17">
        <v>0.22559467126947699</v>
      </c>
      <c r="Z1993" s="17">
        <v>0.16563632394795999</v>
      </c>
      <c r="AA1993" s="17">
        <v>0.233631301664048</v>
      </c>
      <c r="AB1993" s="17">
        <v>0.20659638838531399</v>
      </c>
      <c r="AC1993" s="17">
        <v>0.17520942332182199</v>
      </c>
      <c r="AD1993" s="17">
        <v>0.218687975391092</v>
      </c>
      <c r="AE1993" s="17"/>
      <c r="AF1993" s="17">
        <v>0.22786662515929601</v>
      </c>
      <c r="AG1993" s="17">
        <v>0.21950102576972</v>
      </c>
      <c r="AH1993" s="17"/>
      <c r="AI1993" s="17">
        <v>0.24117693589088099</v>
      </c>
      <c r="AJ1993" s="17">
        <v>0.217690438501741</v>
      </c>
      <c r="AK1993" s="17"/>
      <c r="AL1993" s="17">
        <v>0.24420817957388199</v>
      </c>
      <c r="AM1993" s="17">
        <v>0.220781608698424</v>
      </c>
      <c r="AN1993" s="17"/>
      <c r="AO1993" s="17">
        <v>0.26503477439297901</v>
      </c>
      <c r="AP1993" s="17">
        <v>0.22157101661113501</v>
      </c>
      <c r="AQ1993" s="17"/>
      <c r="AR1993" s="17">
        <v>0.31744555867387497</v>
      </c>
      <c r="AS1993" s="17">
        <v>0.175224906287858</v>
      </c>
      <c r="AT1993" s="17">
        <v>0.217813130577307</v>
      </c>
      <c r="AU1993" s="17">
        <v>0.111505375393564</v>
      </c>
    </row>
    <row r="1994" spans="2:47" x14ac:dyDescent="0.3">
      <c r="B1994" t="s">
        <v>166</v>
      </c>
      <c r="C1994" s="17">
        <v>0.27207033826288901</v>
      </c>
      <c r="D1994" s="17">
        <v>0.29092450551888399</v>
      </c>
      <c r="E1994" s="17">
        <v>0.25278666077349399</v>
      </c>
      <c r="F1994" s="17"/>
      <c r="G1994" s="17">
        <v>0.311446913302247</v>
      </c>
      <c r="H1994" s="17">
        <v>0.30748917070536802</v>
      </c>
      <c r="I1994" s="17">
        <v>0.29282837036992299</v>
      </c>
      <c r="J1994" s="17">
        <v>0.28371558903181299</v>
      </c>
      <c r="K1994" s="17">
        <v>0.256912106909433</v>
      </c>
      <c r="L1994" s="17">
        <v>0.20852145218849999</v>
      </c>
      <c r="M1994" s="17"/>
      <c r="N1994" s="17">
        <v>0.30382978919435699</v>
      </c>
      <c r="O1994" s="17">
        <v>0.260265033310764</v>
      </c>
      <c r="P1994" s="17">
        <v>0.30250112838684101</v>
      </c>
      <c r="Q1994" s="17">
        <v>0.21953971610345499</v>
      </c>
      <c r="R1994" s="17"/>
      <c r="S1994" s="17">
        <v>0.25018084827465298</v>
      </c>
      <c r="T1994" s="17">
        <v>0.26753983699147199</v>
      </c>
      <c r="U1994" s="17">
        <v>0.26943591770312098</v>
      </c>
      <c r="V1994" s="17">
        <v>0.20353430103363901</v>
      </c>
      <c r="W1994" s="17">
        <v>0.25832254511653402</v>
      </c>
      <c r="X1994" s="17">
        <v>0.34706294633207402</v>
      </c>
      <c r="Y1994" s="17">
        <v>0.2175880062619</v>
      </c>
      <c r="Z1994" s="17">
        <v>0.35949779532822601</v>
      </c>
      <c r="AA1994" s="17">
        <v>0.27890562814962899</v>
      </c>
      <c r="AB1994" s="17">
        <v>0.31737653807959898</v>
      </c>
      <c r="AC1994" s="17">
        <v>0.31637917099658902</v>
      </c>
      <c r="AD1994" s="17">
        <v>0.25206367181433598</v>
      </c>
      <c r="AE1994" s="17"/>
      <c r="AF1994" s="17">
        <v>0.28171801761384502</v>
      </c>
      <c r="AG1994" s="17">
        <v>0.25882067712838802</v>
      </c>
      <c r="AH1994" s="17"/>
      <c r="AI1994" s="17">
        <v>0.312528996121341</v>
      </c>
      <c r="AJ1994" s="17">
        <v>0.25304394254026202</v>
      </c>
      <c r="AK1994" s="17"/>
      <c r="AL1994" s="17">
        <v>0.30749922103480698</v>
      </c>
      <c r="AM1994" s="17">
        <v>0.26382895328531097</v>
      </c>
      <c r="AN1994" s="17"/>
      <c r="AO1994" s="17">
        <v>0.247790615198095</v>
      </c>
      <c r="AP1994" s="17">
        <v>0.274283994928049</v>
      </c>
      <c r="AQ1994" s="17"/>
      <c r="AR1994" s="17">
        <v>0.333655371868054</v>
      </c>
      <c r="AS1994" s="17">
        <v>0.25539520622275502</v>
      </c>
      <c r="AT1994" s="17">
        <v>0.26775359931033499</v>
      </c>
      <c r="AU1994" s="17">
        <v>0.16734701346880301</v>
      </c>
    </row>
    <row r="1995" spans="2:47" x14ac:dyDescent="0.3">
      <c r="B1995" t="s">
        <v>168</v>
      </c>
      <c r="C1995" s="17">
        <v>0.18188972437452999</v>
      </c>
      <c r="D1995" s="17">
        <v>0.17526537444440601</v>
      </c>
      <c r="E1995" s="17">
        <v>0.18822313285113301</v>
      </c>
      <c r="F1995" s="17"/>
      <c r="G1995" s="17">
        <v>0.14511920723246799</v>
      </c>
      <c r="H1995" s="17">
        <v>0.139219686173184</v>
      </c>
      <c r="I1995" s="17">
        <v>0.20303686689908801</v>
      </c>
      <c r="J1995" s="17">
        <v>0.16117154291519201</v>
      </c>
      <c r="K1995" s="17">
        <v>0.226555490029864</v>
      </c>
      <c r="L1995" s="17">
        <v>0.20428735899478301</v>
      </c>
      <c r="M1995" s="17"/>
      <c r="N1995" s="17">
        <v>0.18320484136656101</v>
      </c>
      <c r="O1995" s="17">
        <v>0.197793904896333</v>
      </c>
      <c r="P1995" s="17">
        <v>0.166276340328644</v>
      </c>
      <c r="Q1995" s="17">
        <v>0.179668390509931</v>
      </c>
      <c r="R1995" s="17"/>
      <c r="S1995" s="17">
        <v>0.15999570503207799</v>
      </c>
      <c r="T1995" s="17">
        <v>0.21078901730287999</v>
      </c>
      <c r="U1995" s="17">
        <v>0.211562292132982</v>
      </c>
      <c r="V1995" s="17">
        <v>0.25369661934056698</v>
      </c>
      <c r="W1995" s="17">
        <v>0.195595630972039</v>
      </c>
      <c r="X1995" s="17">
        <v>0.117076300480859</v>
      </c>
      <c r="Y1995" s="17">
        <v>0.20651191741491201</v>
      </c>
      <c r="Z1995" s="17">
        <v>0.218753658081795</v>
      </c>
      <c r="AA1995" s="17">
        <v>0.14547507283064301</v>
      </c>
      <c r="AB1995" s="17">
        <v>0.158754939484059</v>
      </c>
      <c r="AC1995" s="17">
        <v>0.13023405749206801</v>
      </c>
      <c r="AD1995" s="17">
        <v>0.16123996765592899</v>
      </c>
      <c r="AE1995" s="17"/>
      <c r="AF1995" s="17">
        <v>0.18769082488041999</v>
      </c>
      <c r="AG1995" s="17">
        <v>0.17602365821888899</v>
      </c>
      <c r="AH1995" s="17"/>
      <c r="AI1995" s="17">
        <v>0.171663989468711</v>
      </c>
      <c r="AJ1995" s="17">
        <v>0.18669855613443401</v>
      </c>
      <c r="AK1995" s="17"/>
      <c r="AL1995" s="17">
        <v>0.17025709423509</v>
      </c>
      <c r="AM1995" s="17">
        <v>0.18459567996161599</v>
      </c>
      <c r="AN1995" s="17"/>
      <c r="AO1995" s="17">
        <v>0.16640399408874701</v>
      </c>
      <c r="AP1995" s="17">
        <v>0.183301605802111</v>
      </c>
      <c r="AQ1995" s="17"/>
      <c r="AR1995" s="17">
        <v>0.16597802890789001</v>
      </c>
      <c r="AS1995" s="17">
        <v>0.207608708390803</v>
      </c>
      <c r="AT1995" s="17">
        <v>0.17274340279862199</v>
      </c>
      <c r="AU1995" s="17">
        <v>0.19476533122326301</v>
      </c>
    </row>
    <row r="1996" spans="2:47" x14ac:dyDescent="0.3">
      <c r="B1996" t="s">
        <v>170</v>
      </c>
      <c r="C1996" s="17">
        <v>0.109117906070691</v>
      </c>
      <c r="D1996" s="17">
        <v>0.11221834366682901</v>
      </c>
      <c r="E1996" s="17">
        <v>0.10630957223665199</v>
      </c>
      <c r="F1996" s="17"/>
      <c r="G1996" s="17">
        <v>0.10690633603583399</v>
      </c>
      <c r="H1996" s="17">
        <v>9.4909660013572705E-2</v>
      </c>
      <c r="I1996" s="17">
        <v>0.12699493595358999</v>
      </c>
      <c r="J1996" s="17">
        <v>0.114320002078379</v>
      </c>
      <c r="K1996" s="17">
        <v>0.105159809710981</v>
      </c>
      <c r="L1996" s="17">
        <v>0.105643549832245</v>
      </c>
      <c r="M1996" s="17"/>
      <c r="N1996" s="17">
        <v>0.100924388498739</v>
      </c>
      <c r="O1996" s="17">
        <v>0.123256692090636</v>
      </c>
      <c r="P1996" s="17">
        <v>0.10318835827664399</v>
      </c>
      <c r="Q1996" s="17">
        <v>0.110571537254133</v>
      </c>
      <c r="R1996" s="17"/>
      <c r="S1996" s="17">
        <v>0.124614973616125</v>
      </c>
      <c r="T1996" s="17">
        <v>0.117159878425235</v>
      </c>
      <c r="U1996" s="17">
        <v>0.139528433835824</v>
      </c>
      <c r="V1996" s="17">
        <v>0.121336554812162</v>
      </c>
      <c r="W1996" s="17">
        <v>0.10585314829110801</v>
      </c>
      <c r="X1996" s="17">
        <v>7.5164323731101601E-2</v>
      </c>
      <c r="Y1996" s="17">
        <v>9.0689735678090203E-2</v>
      </c>
      <c r="Z1996" s="17">
        <v>0.11265451902851099</v>
      </c>
      <c r="AA1996" s="17">
        <v>0.107473331745571</v>
      </c>
      <c r="AB1996" s="17">
        <v>7.5837738862437096E-2</v>
      </c>
      <c r="AC1996" s="17">
        <v>0.109980243368241</v>
      </c>
      <c r="AD1996" s="17">
        <v>0.13818548614995499</v>
      </c>
      <c r="AE1996" s="17"/>
      <c r="AF1996" s="17">
        <v>0.100575148145714</v>
      </c>
      <c r="AG1996" s="17">
        <v>0.1222150732484</v>
      </c>
      <c r="AH1996" s="17"/>
      <c r="AI1996" s="17">
        <v>9.9457968858480905E-2</v>
      </c>
      <c r="AJ1996" s="17">
        <v>0.11366066151004001</v>
      </c>
      <c r="AK1996" s="17"/>
      <c r="AL1996" s="17">
        <v>9.6799260973357296E-2</v>
      </c>
      <c r="AM1996" s="17">
        <v>0.111983440874677</v>
      </c>
      <c r="AN1996" s="17"/>
      <c r="AO1996" s="17">
        <v>0.112688533913902</v>
      </c>
      <c r="AP1996" s="17">
        <v>0.108792361001547</v>
      </c>
      <c r="AQ1996" s="17"/>
      <c r="AR1996" s="17">
        <v>7.0022920576633604E-2</v>
      </c>
      <c r="AS1996" s="17">
        <v>0.120534091187824</v>
      </c>
      <c r="AT1996" s="17">
        <v>0.11652616292307599</v>
      </c>
      <c r="AU1996" s="17">
        <v>0.164607055773174</v>
      </c>
    </row>
    <row r="1997" spans="2:47" x14ac:dyDescent="0.3">
      <c r="B1997" t="s">
        <v>173</v>
      </c>
      <c r="C1997" s="17">
        <v>0.19243928380662201</v>
      </c>
      <c r="D1997" s="17">
        <v>0.17472833316758299</v>
      </c>
      <c r="E1997" s="17">
        <v>0.210747947021827</v>
      </c>
      <c r="F1997" s="17"/>
      <c r="G1997" s="17">
        <v>9.1172581445934597E-2</v>
      </c>
      <c r="H1997" s="17">
        <v>0.110566235316035</v>
      </c>
      <c r="I1997" s="17">
        <v>0.12950112246145701</v>
      </c>
      <c r="J1997" s="17">
        <v>0.22704827742141101</v>
      </c>
      <c r="K1997" s="17">
        <v>0.23014175921604901</v>
      </c>
      <c r="L1997" s="17">
        <v>0.30700568556404001</v>
      </c>
      <c r="M1997" s="17"/>
      <c r="N1997" s="17">
        <v>0.13486792062367101</v>
      </c>
      <c r="O1997" s="17">
        <v>0.20453298542879</v>
      </c>
      <c r="P1997" s="17">
        <v>0.16638462663748099</v>
      </c>
      <c r="Q1997" s="17">
        <v>0.26357792246303302</v>
      </c>
      <c r="R1997" s="17"/>
      <c r="S1997" s="17">
        <v>0.116205716457249</v>
      </c>
      <c r="T1997" s="17">
        <v>0.20515894574386201</v>
      </c>
      <c r="U1997" s="17">
        <v>0.173740874843786</v>
      </c>
      <c r="V1997" s="17">
        <v>0.183099485906945</v>
      </c>
      <c r="W1997" s="17">
        <v>0.19359876308631099</v>
      </c>
      <c r="X1997" s="17">
        <v>0.20103207277656801</v>
      </c>
      <c r="Y1997" s="17">
        <v>0.241328694704636</v>
      </c>
      <c r="Z1997" s="17">
        <v>0.14345770361350799</v>
      </c>
      <c r="AA1997" s="17">
        <v>0.214634349603568</v>
      </c>
      <c r="AB1997" s="17">
        <v>0.223114291215847</v>
      </c>
      <c r="AC1997" s="17">
        <v>0.24575238842827801</v>
      </c>
      <c r="AD1997" s="17">
        <v>0.21517076525343501</v>
      </c>
      <c r="AE1997" s="17"/>
      <c r="AF1997" s="17">
        <v>0.183613017004049</v>
      </c>
      <c r="AG1997" s="17">
        <v>0.20623772697884901</v>
      </c>
      <c r="AH1997" s="17"/>
      <c r="AI1997" s="17">
        <v>0.151492134141164</v>
      </c>
      <c r="AJ1997" s="17">
        <v>0.211695401396442</v>
      </c>
      <c r="AK1997" s="17"/>
      <c r="AL1997" s="17">
        <v>0.166352130605111</v>
      </c>
      <c r="AM1997" s="17">
        <v>0.198507617202478</v>
      </c>
      <c r="AN1997" s="17"/>
      <c r="AO1997" s="17">
        <v>0.18308086144936001</v>
      </c>
      <c r="AP1997" s="17">
        <v>0.19329251981640799</v>
      </c>
      <c r="AQ1997" s="17"/>
      <c r="AR1997" s="17">
        <v>0.102622425570797</v>
      </c>
      <c r="AS1997" s="17">
        <v>0.20883896237581201</v>
      </c>
      <c r="AT1997" s="17">
        <v>0.20851073357699701</v>
      </c>
      <c r="AU1997" s="17">
        <v>0.338091371003578</v>
      </c>
    </row>
    <row r="1998" spans="2:47" x14ac:dyDescent="0.3">
      <c r="B1998" t="s">
        <v>155</v>
      </c>
      <c r="C1998" s="17">
        <v>1.9280112783600201E-2</v>
      </c>
      <c r="D1998" s="17">
        <v>1.6891351185258901E-2</v>
      </c>
      <c r="E1998" s="17">
        <v>2.1730946244184E-2</v>
      </c>
      <c r="F1998" s="17"/>
      <c r="G1998" s="17">
        <v>2.4375857305097001E-2</v>
      </c>
      <c r="H1998" s="17">
        <v>2.2524289551747401E-2</v>
      </c>
      <c r="I1998" s="17">
        <v>2.4002716518649801E-2</v>
      </c>
      <c r="J1998" s="17">
        <v>1.141013706132E-2</v>
      </c>
      <c r="K1998" s="17">
        <v>8.3976443817898802E-3</v>
      </c>
      <c r="L1998" s="17">
        <v>2.3884379384781301E-2</v>
      </c>
      <c r="M1998" s="17"/>
      <c r="N1998" s="17">
        <v>8.9774838870144407E-3</v>
      </c>
      <c r="O1998" s="17">
        <v>1.54443933699703E-2</v>
      </c>
      <c r="P1998" s="17">
        <v>2.33146387426507E-2</v>
      </c>
      <c r="Q1998" s="17">
        <v>3.11637855879516E-2</v>
      </c>
      <c r="R1998" s="17"/>
      <c r="S1998" s="17">
        <v>2.77849842396777E-2</v>
      </c>
      <c r="T1998" s="17">
        <v>8.0162466559799105E-3</v>
      </c>
      <c r="U1998" s="17">
        <v>2.9688118092043098E-2</v>
      </c>
      <c r="V1998" s="17">
        <v>2.1291877483662701E-2</v>
      </c>
      <c r="W1998" s="17">
        <v>2.4321954254308099E-2</v>
      </c>
      <c r="X1998" s="17">
        <v>1.61230241494097E-2</v>
      </c>
      <c r="Y1998" s="17">
        <v>1.82869746709853E-2</v>
      </c>
      <c r="Z1998" s="17">
        <v>0</v>
      </c>
      <c r="AA1998" s="17">
        <v>1.98803160065406E-2</v>
      </c>
      <c r="AB1998" s="17">
        <v>1.8320103972743602E-2</v>
      </c>
      <c r="AC1998" s="17">
        <v>2.2444716393002599E-2</v>
      </c>
      <c r="AD1998" s="17">
        <v>1.4652133735253099E-2</v>
      </c>
      <c r="AE1998" s="17"/>
      <c r="AF1998" s="17">
        <v>1.8536367196676999E-2</v>
      </c>
      <c r="AG1998" s="17">
        <v>1.7201838655754101E-2</v>
      </c>
      <c r="AH1998" s="17"/>
      <c r="AI1998" s="17">
        <v>2.36799755194224E-2</v>
      </c>
      <c r="AJ1998" s="17">
        <v>1.7210999917081599E-2</v>
      </c>
      <c r="AK1998" s="17"/>
      <c r="AL1998" s="17">
        <v>1.4884113577751899E-2</v>
      </c>
      <c r="AM1998" s="17">
        <v>2.0302699977493802E-2</v>
      </c>
      <c r="AN1998" s="17"/>
      <c r="AO1998" s="17">
        <v>2.5001220956915898E-2</v>
      </c>
      <c r="AP1998" s="17">
        <v>1.87585018407504E-2</v>
      </c>
      <c r="AQ1998" s="17"/>
      <c r="AR1998" s="17">
        <v>1.02756944027505E-2</v>
      </c>
      <c r="AS1998" s="17">
        <v>3.2398125534949002E-2</v>
      </c>
      <c r="AT1998" s="17">
        <v>1.6652970813662599E-2</v>
      </c>
      <c r="AU1998" s="17">
        <v>2.36838531376188E-2</v>
      </c>
    </row>
    <row r="1999" spans="2:47" x14ac:dyDescent="0.3">
      <c r="C1999" s="17"/>
      <c r="D1999" s="17"/>
      <c r="E1999" s="17"/>
      <c r="F1999" s="17"/>
      <c r="G1999" s="17"/>
      <c r="H1999" s="17"/>
      <c r="I1999" s="17"/>
      <c r="J1999" s="17"/>
      <c r="K1999" s="17"/>
      <c r="L1999" s="17"/>
      <c r="M1999" s="17"/>
      <c r="N1999" s="17"/>
      <c r="O1999" s="17"/>
      <c r="P1999" s="17"/>
      <c r="Q1999" s="17"/>
      <c r="R1999" s="17"/>
      <c r="S1999" s="17"/>
      <c r="T1999" s="17"/>
      <c r="U1999" s="17"/>
      <c r="V1999" s="17"/>
      <c r="W1999" s="17"/>
      <c r="X1999" s="17"/>
      <c r="Y1999" s="17"/>
      <c r="Z1999" s="17"/>
      <c r="AA1999" s="17"/>
      <c r="AB1999" s="17"/>
      <c r="AC1999" s="17"/>
      <c r="AD1999" s="17"/>
      <c r="AE1999" s="17"/>
      <c r="AF1999" s="17"/>
      <c r="AG1999" s="17"/>
      <c r="AH1999" s="17"/>
      <c r="AI1999" s="17"/>
      <c r="AJ1999" s="17"/>
      <c r="AK1999" s="17"/>
      <c r="AL1999" s="17"/>
      <c r="AM1999" s="17"/>
      <c r="AN1999" s="17"/>
      <c r="AO1999" s="17"/>
      <c r="AP1999" s="17"/>
      <c r="AQ1999" s="17"/>
      <c r="AR1999" s="17"/>
      <c r="AS1999" s="17"/>
      <c r="AT1999" s="17"/>
      <c r="AU1999" s="17"/>
    </row>
    <row r="2000" spans="2:47" x14ac:dyDescent="0.3">
      <c r="B2000" s="6" t="s">
        <v>713</v>
      </c>
      <c r="C2000" s="17"/>
      <c r="D2000" s="17"/>
      <c r="E2000" s="17"/>
      <c r="F2000" s="17"/>
      <c r="G2000" s="17"/>
      <c r="H2000" s="17"/>
      <c r="I2000" s="17"/>
      <c r="J2000" s="17"/>
      <c r="K2000" s="17"/>
      <c r="L2000" s="17"/>
      <c r="M2000" s="17"/>
      <c r="N2000" s="17"/>
      <c r="O2000" s="17"/>
      <c r="P2000" s="17"/>
      <c r="Q2000" s="17"/>
      <c r="R2000" s="17"/>
      <c r="S2000" s="17"/>
      <c r="T2000" s="17"/>
      <c r="U2000" s="17"/>
      <c r="V2000" s="17"/>
      <c r="W2000" s="17"/>
      <c r="X2000" s="17"/>
      <c r="Y2000" s="17"/>
      <c r="Z2000" s="17"/>
      <c r="AA2000" s="17"/>
      <c r="AB2000" s="17"/>
      <c r="AC2000" s="17"/>
      <c r="AD2000" s="17"/>
      <c r="AE2000" s="17"/>
      <c r="AF2000" s="17"/>
      <c r="AG2000" s="17"/>
      <c r="AH2000" s="17"/>
      <c r="AI2000" s="17"/>
      <c r="AJ2000" s="17"/>
      <c r="AK2000" s="17"/>
      <c r="AL2000" s="17"/>
      <c r="AM2000" s="17"/>
      <c r="AN2000" s="17"/>
      <c r="AO2000" s="17"/>
      <c r="AP2000" s="17"/>
      <c r="AQ2000" s="17"/>
      <c r="AR2000" s="17"/>
      <c r="AS2000" s="17"/>
      <c r="AT2000" s="17"/>
      <c r="AU2000" s="17"/>
    </row>
    <row r="2001" spans="2:47" x14ac:dyDescent="0.3">
      <c r="B2001" s="24" t="s">
        <v>246</v>
      </c>
      <c r="C2001" s="17"/>
      <c r="D2001" s="17"/>
      <c r="E2001" s="17"/>
      <c r="F2001" s="17"/>
      <c r="G2001" s="17"/>
      <c r="H2001" s="17"/>
      <c r="I2001" s="17"/>
      <c r="J2001" s="17"/>
      <c r="K2001" s="17"/>
      <c r="L2001" s="17"/>
      <c r="M2001" s="17"/>
      <c r="N2001" s="17"/>
      <c r="O2001" s="17"/>
      <c r="P2001" s="17"/>
      <c r="Q2001" s="17"/>
      <c r="R2001" s="17"/>
      <c r="S2001" s="17"/>
      <c r="T2001" s="17"/>
      <c r="U2001" s="17"/>
      <c r="V2001" s="17"/>
      <c r="W2001" s="17"/>
      <c r="X2001" s="17"/>
      <c r="Y2001" s="17"/>
      <c r="Z2001" s="17"/>
      <c r="AA2001" s="17"/>
      <c r="AB2001" s="17"/>
      <c r="AC2001" s="17"/>
      <c r="AD2001" s="17"/>
      <c r="AE2001" s="17"/>
      <c r="AF2001" s="17"/>
      <c r="AG2001" s="17"/>
      <c r="AH2001" s="17"/>
      <c r="AI2001" s="17"/>
      <c r="AJ2001" s="17"/>
      <c r="AK2001" s="17"/>
      <c r="AL2001" s="17"/>
      <c r="AM2001" s="17"/>
      <c r="AN2001" s="17"/>
      <c r="AO2001" s="17"/>
      <c r="AP2001" s="17"/>
      <c r="AQ2001" s="17"/>
      <c r="AR2001" s="17"/>
      <c r="AS2001" s="17"/>
      <c r="AT2001" s="17"/>
      <c r="AU2001" s="17"/>
    </row>
    <row r="2002" spans="2:47" x14ac:dyDescent="0.3">
      <c r="B2002" t="s">
        <v>695</v>
      </c>
      <c r="C2002" s="17">
        <v>9.2729311238403195E-2</v>
      </c>
      <c r="D2002" s="17">
        <v>0.10486118973396601</v>
      </c>
      <c r="E2002" s="17">
        <v>8.0811837060386305E-2</v>
      </c>
      <c r="F2002" s="17"/>
      <c r="G2002" s="17">
        <v>0.192194029133575</v>
      </c>
      <c r="H2002" s="17">
        <v>0.178336952116395</v>
      </c>
      <c r="I2002" s="17">
        <v>0.122216870674935</v>
      </c>
      <c r="J2002" s="17">
        <v>5.3422808126858803E-2</v>
      </c>
      <c r="K2002" s="17">
        <v>5.17661295694231E-2</v>
      </c>
      <c r="L2002" s="17">
        <v>7.7603588234926198E-3</v>
      </c>
      <c r="M2002" s="17"/>
      <c r="N2002" s="17">
        <v>0.119884290697235</v>
      </c>
      <c r="O2002" s="17">
        <v>8.4086789975320805E-2</v>
      </c>
      <c r="P2002" s="17">
        <v>7.8059367549201494E-2</v>
      </c>
      <c r="Q2002" s="17">
        <v>8.7306703257947704E-2</v>
      </c>
      <c r="R2002" s="17"/>
      <c r="S2002" s="17">
        <v>0.142834142665685</v>
      </c>
      <c r="T2002" s="17">
        <v>5.9855803697544098E-2</v>
      </c>
      <c r="U2002" s="17">
        <v>9.2944547490906901E-2</v>
      </c>
      <c r="V2002" s="17">
        <v>9.5695057622565499E-2</v>
      </c>
      <c r="W2002" s="17">
        <v>0.139198449571767</v>
      </c>
      <c r="X2002" s="17">
        <v>8.6349267128657703E-2</v>
      </c>
      <c r="Y2002" s="17">
        <v>3.9659547414993397E-2</v>
      </c>
      <c r="Z2002" s="17">
        <v>8.3753759255309104E-2</v>
      </c>
      <c r="AA2002" s="17">
        <v>9.57773391931592E-2</v>
      </c>
      <c r="AB2002" s="17">
        <v>8.8097325996722001E-2</v>
      </c>
      <c r="AC2002" s="17">
        <v>0.104826120102606</v>
      </c>
      <c r="AD2002" s="17">
        <v>5.3644713973636501E-2</v>
      </c>
      <c r="AE2002" s="17"/>
      <c r="AF2002" s="17">
        <v>9.6785415787562099E-2</v>
      </c>
      <c r="AG2002" s="17">
        <v>8.5610307290181195E-2</v>
      </c>
      <c r="AH2002" s="17"/>
      <c r="AI2002" s="17">
        <v>0.121835050612575</v>
      </c>
      <c r="AJ2002" s="17">
        <v>7.9041825186095496E-2</v>
      </c>
      <c r="AK2002" s="17"/>
      <c r="AL2002" s="17">
        <v>0.12747770136994199</v>
      </c>
      <c r="AM2002" s="17">
        <v>8.4646220888964799E-2</v>
      </c>
      <c r="AN2002" s="17"/>
      <c r="AO2002" s="17">
        <v>0.181058698749718</v>
      </c>
      <c r="AP2002" s="17">
        <v>8.4676050627807406E-2</v>
      </c>
      <c r="AQ2002" s="17"/>
      <c r="AR2002" s="17">
        <v>0.16584681921849401</v>
      </c>
      <c r="AS2002" s="17">
        <v>5.8473064798620397E-2</v>
      </c>
      <c r="AT2002" s="17">
        <v>6.0522346543096801E-2</v>
      </c>
      <c r="AU2002" s="17">
        <v>4.8065693750143898E-2</v>
      </c>
    </row>
    <row r="2003" spans="2:47" x14ac:dyDescent="0.3">
      <c r="B2003" t="s">
        <v>166</v>
      </c>
      <c r="C2003" s="17">
        <v>0.1662734883242</v>
      </c>
      <c r="D2003" s="17">
        <v>0.17781346206538401</v>
      </c>
      <c r="E2003" s="17">
        <v>0.15515434489017799</v>
      </c>
      <c r="F2003" s="17"/>
      <c r="G2003" s="17">
        <v>0.27112048276836098</v>
      </c>
      <c r="H2003" s="17">
        <v>0.25481030936638899</v>
      </c>
      <c r="I2003" s="17">
        <v>0.22901571437089099</v>
      </c>
      <c r="J2003" s="17">
        <v>0.13883380887597099</v>
      </c>
      <c r="K2003" s="17">
        <v>0.100196636796682</v>
      </c>
      <c r="L2003" s="17">
        <v>5.8734054418538899E-2</v>
      </c>
      <c r="M2003" s="17"/>
      <c r="N2003" s="17">
        <v>0.186284770134621</v>
      </c>
      <c r="O2003" s="17">
        <v>0.1608927421528</v>
      </c>
      <c r="P2003" s="17">
        <v>0.18808498890481101</v>
      </c>
      <c r="Q2003" s="17">
        <v>0.13113426995588501</v>
      </c>
      <c r="R2003" s="17"/>
      <c r="S2003" s="17">
        <v>0.23536551982541001</v>
      </c>
      <c r="T2003" s="17">
        <v>0.16951752944783899</v>
      </c>
      <c r="U2003" s="17">
        <v>0.13186719520561899</v>
      </c>
      <c r="V2003" s="17">
        <v>0.114805539528302</v>
      </c>
      <c r="W2003" s="17">
        <v>0.19483100979445001</v>
      </c>
      <c r="X2003" s="17">
        <v>0.24460480656328301</v>
      </c>
      <c r="Y2003" s="17">
        <v>0.10985256155873301</v>
      </c>
      <c r="Z2003" s="17">
        <v>0.18065324508366901</v>
      </c>
      <c r="AA2003" s="17">
        <v>0.137112029983292</v>
      </c>
      <c r="AB2003" s="17">
        <v>0.12699932643733</v>
      </c>
      <c r="AC2003" s="17">
        <v>0.14839310227393701</v>
      </c>
      <c r="AD2003" s="17">
        <v>0.190730070958081</v>
      </c>
      <c r="AE2003" s="17"/>
      <c r="AF2003" s="17">
        <v>0.17319950633102499</v>
      </c>
      <c r="AG2003" s="17">
        <v>0.158668021055521</v>
      </c>
      <c r="AH2003" s="17"/>
      <c r="AI2003" s="17">
        <v>0.18377208298922601</v>
      </c>
      <c r="AJ2003" s="17">
        <v>0.15804446629753199</v>
      </c>
      <c r="AK2003" s="17"/>
      <c r="AL2003" s="17">
        <v>0.17135151407135699</v>
      </c>
      <c r="AM2003" s="17">
        <v>0.16509224968967201</v>
      </c>
      <c r="AN2003" s="17"/>
      <c r="AO2003" s="17">
        <v>0.16103986865032299</v>
      </c>
      <c r="AP2003" s="17">
        <v>0.16675065344849199</v>
      </c>
      <c r="AQ2003" s="17"/>
      <c r="AR2003" s="17">
        <v>0.26490822210660098</v>
      </c>
      <c r="AS2003" s="17">
        <v>0.124685930198021</v>
      </c>
      <c r="AT2003" s="17">
        <v>0.122342924604133</v>
      </c>
      <c r="AU2003" s="17">
        <v>9.9389979090917596E-2</v>
      </c>
    </row>
    <row r="2004" spans="2:47" x14ac:dyDescent="0.3">
      <c r="B2004" t="s">
        <v>168</v>
      </c>
      <c r="C2004" s="17">
        <v>0.16505360479891201</v>
      </c>
      <c r="D2004" s="17">
        <v>0.18043532382219399</v>
      </c>
      <c r="E2004" s="17">
        <v>0.149235545462721</v>
      </c>
      <c r="F2004" s="17"/>
      <c r="G2004" s="17">
        <v>0.242901989318098</v>
      </c>
      <c r="H2004" s="17">
        <v>0.187682667378061</v>
      </c>
      <c r="I2004" s="17">
        <v>0.18846205239257299</v>
      </c>
      <c r="J2004" s="17">
        <v>0.16286873352883799</v>
      </c>
      <c r="K2004" s="17">
        <v>0.144101222946073</v>
      </c>
      <c r="L2004" s="17">
        <v>9.9642086905260302E-2</v>
      </c>
      <c r="M2004" s="17"/>
      <c r="N2004" s="17">
        <v>0.18116677890907401</v>
      </c>
      <c r="O2004" s="17">
        <v>0.173911136231654</v>
      </c>
      <c r="P2004" s="17">
        <v>0.17555579309649</v>
      </c>
      <c r="Q2004" s="17">
        <v>0.12861199217004901</v>
      </c>
      <c r="R2004" s="17"/>
      <c r="S2004" s="17">
        <v>0.18022768261080899</v>
      </c>
      <c r="T2004" s="17">
        <v>0.176464076221926</v>
      </c>
      <c r="U2004" s="17">
        <v>0.17045340854485699</v>
      </c>
      <c r="V2004" s="17">
        <v>0.203446339964445</v>
      </c>
      <c r="W2004" s="17">
        <v>0.127411409009972</v>
      </c>
      <c r="X2004" s="17">
        <v>0.134542728300067</v>
      </c>
      <c r="Y2004" s="17">
        <v>0.177932699840051</v>
      </c>
      <c r="Z2004" s="17">
        <v>0.117885500420946</v>
      </c>
      <c r="AA2004" s="17">
        <v>0.14136398231272401</v>
      </c>
      <c r="AB2004" s="17">
        <v>0.15044421215022</v>
      </c>
      <c r="AC2004" s="17">
        <v>0.208421205906408</v>
      </c>
      <c r="AD2004" s="17">
        <v>0.17105612316227101</v>
      </c>
      <c r="AE2004" s="17"/>
      <c r="AF2004" s="17">
        <v>0.15968517448043201</v>
      </c>
      <c r="AG2004" s="17">
        <v>0.17340293190065301</v>
      </c>
      <c r="AH2004" s="17"/>
      <c r="AI2004" s="17">
        <v>0.170680919697624</v>
      </c>
      <c r="AJ2004" s="17">
        <v>0.16240726095593799</v>
      </c>
      <c r="AK2004" s="17"/>
      <c r="AL2004" s="17">
        <v>0.15494155868512599</v>
      </c>
      <c r="AM2004" s="17">
        <v>0.16740584563787</v>
      </c>
      <c r="AN2004" s="17"/>
      <c r="AO2004" s="17">
        <v>0.13778222795189601</v>
      </c>
      <c r="AP2004" s="17">
        <v>0.16754001969599999</v>
      </c>
      <c r="AQ2004" s="17"/>
      <c r="AR2004" s="17">
        <v>0.19388191700068699</v>
      </c>
      <c r="AS2004" s="17">
        <v>0.14011985362441601</v>
      </c>
      <c r="AT2004" s="17">
        <v>0.15904688650899201</v>
      </c>
      <c r="AU2004" s="17">
        <v>0.15250963173910101</v>
      </c>
    </row>
    <row r="2005" spans="2:47" x14ac:dyDescent="0.3">
      <c r="B2005" t="s">
        <v>170</v>
      </c>
      <c r="C2005" s="17">
        <v>0.172759683915856</v>
      </c>
      <c r="D2005" s="17">
        <v>0.16044945631620799</v>
      </c>
      <c r="E2005" s="17">
        <v>0.18477385796481499</v>
      </c>
      <c r="F2005" s="17"/>
      <c r="G2005" s="17">
        <v>0.156977087152079</v>
      </c>
      <c r="H2005" s="17">
        <v>0.147381836009572</v>
      </c>
      <c r="I2005" s="17">
        <v>0.17400060336596701</v>
      </c>
      <c r="J2005" s="17">
        <v>0.20527543331289899</v>
      </c>
      <c r="K2005" s="17">
        <v>0.14256921275141499</v>
      </c>
      <c r="L2005" s="17">
        <v>0.19460529806430901</v>
      </c>
      <c r="M2005" s="17"/>
      <c r="N2005" s="17">
        <v>0.18806173651111599</v>
      </c>
      <c r="O2005" s="17">
        <v>0.183100632389225</v>
      </c>
      <c r="P2005" s="17">
        <v>0.171885237523143</v>
      </c>
      <c r="Q2005" s="17">
        <v>0.14583148767585299</v>
      </c>
      <c r="R2005" s="17"/>
      <c r="S2005" s="17">
        <v>0.176650947234364</v>
      </c>
      <c r="T2005" s="17">
        <v>0.15826666384773799</v>
      </c>
      <c r="U2005" s="17">
        <v>0.171974830602728</v>
      </c>
      <c r="V2005" s="17">
        <v>0.175952796824661</v>
      </c>
      <c r="W2005" s="17">
        <v>0.16823162719212401</v>
      </c>
      <c r="X2005" s="17">
        <v>0.16587719851501301</v>
      </c>
      <c r="Y2005" s="17">
        <v>0.197508872906385</v>
      </c>
      <c r="Z2005" s="17">
        <v>0.167271847342045</v>
      </c>
      <c r="AA2005" s="17">
        <v>0.19106185491018701</v>
      </c>
      <c r="AB2005" s="17">
        <v>0.16373106628239301</v>
      </c>
      <c r="AC2005" s="17">
        <v>0.137081752556033</v>
      </c>
      <c r="AD2005" s="17">
        <v>0.18692843946106799</v>
      </c>
      <c r="AE2005" s="17"/>
      <c r="AF2005" s="17">
        <v>0.168799370863429</v>
      </c>
      <c r="AG2005" s="17">
        <v>0.18027641531706601</v>
      </c>
      <c r="AH2005" s="17"/>
      <c r="AI2005" s="17">
        <v>0.177943570481367</v>
      </c>
      <c r="AJ2005" s="17">
        <v>0.170321870048632</v>
      </c>
      <c r="AK2005" s="17"/>
      <c r="AL2005" s="17">
        <v>0.15833255512267</v>
      </c>
      <c r="AM2005" s="17">
        <v>0.17611568933299501</v>
      </c>
      <c r="AN2005" s="17"/>
      <c r="AO2005" s="17">
        <v>0.169216451218175</v>
      </c>
      <c r="AP2005" s="17">
        <v>0.17308273128573301</v>
      </c>
      <c r="AQ2005" s="17"/>
      <c r="AR2005" s="17">
        <v>0.15856248449289401</v>
      </c>
      <c r="AS2005" s="17">
        <v>0.175890894058712</v>
      </c>
      <c r="AT2005" s="17">
        <v>0.207411949025811</v>
      </c>
      <c r="AU2005" s="17">
        <v>0.128714803354846</v>
      </c>
    </row>
    <row r="2006" spans="2:47" x14ac:dyDescent="0.3">
      <c r="B2006" t="s">
        <v>173</v>
      </c>
      <c r="C2006" s="17">
        <v>0.38949499637922003</v>
      </c>
      <c r="D2006" s="17">
        <v>0.36479256173407398</v>
      </c>
      <c r="E2006" s="17">
        <v>0.41424929067879601</v>
      </c>
      <c r="F2006" s="17"/>
      <c r="G2006" s="17">
        <v>0.12476949619901</v>
      </c>
      <c r="H2006" s="17">
        <v>0.21069003214392701</v>
      </c>
      <c r="I2006" s="17">
        <v>0.270192233796615</v>
      </c>
      <c r="J2006" s="17">
        <v>0.42744636125212199</v>
      </c>
      <c r="K2006" s="17">
        <v>0.55266401374294605</v>
      </c>
      <c r="L2006" s="17">
        <v>0.62699600225117302</v>
      </c>
      <c r="M2006" s="17"/>
      <c r="N2006" s="17">
        <v>0.31189157481108998</v>
      </c>
      <c r="O2006" s="17">
        <v>0.389327830702482</v>
      </c>
      <c r="P2006" s="17">
        <v>0.364951702652349</v>
      </c>
      <c r="Q2006" s="17">
        <v>0.49378699999513898</v>
      </c>
      <c r="R2006" s="17"/>
      <c r="S2006" s="17">
        <v>0.23741803152311999</v>
      </c>
      <c r="T2006" s="17">
        <v>0.42374866498334501</v>
      </c>
      <c r="U2006" s="17">
        <v>0.43276001815588799</v>
      </c>
      <c r="V2006" s="17">
        <v>0.39658746788800803</v>
      </c>
      <c r="W2006" s="17">
        <v>0.35997866698710201</v>
      </c>
      <c r="X2006" s="17">
        <v>0.34768140831399102</v>
      </c>
      <c r="Y2006" s="17">
        <v>0.47504631827983801</v>
      </c>
      <c r="Z2006" s="17">
        <v>0.44003257533484502</v>
      </c>
      <c r="AA2006" s="17">
        <v>0.41188275004914798</v>
      </c>
      <c r="AB2006" s="17">
        <v>0.46417454882253301</v>
      </c>
      <c r="AC2006" s="17">
        <v>0.38866021549998803</v>
      </c>
      <c r="AD2006" s="17">
        <v>0.38243434918403901</v>
      </c>
      <c r="AE2006" s="17"/>
      <c r="AF2006" s="17">
        <v>0.39011179010422298</v>
      </c>
      <c r="AG2006" s="17">
        <v>0.38954754597034302</v>
      </c>
      <c r="AH2006" s="17"/>
      <c r="AI2006" s="17">
        <v>0.33548621637604797</v>
      </c>
      <c r="AJ2006" s="17">
        <v>0.41489357545299499</v>
      </c>
      <c r="AK2006" s="17"/>
      <c r="AL2006" s="17">
        <v>0.37770345800749799</v>
      </c>
      <c r="AM2006" s="17">
        <v>0.39223791683270598</v>
      </c>
      <c r="AN2006" s="17"/>
      <c r="AO2006" s="17">
        <v>0.33894614358168601</v>
      </c>
      <c r="AP2006" s="17">
        <v>0.39410369000446499</v>
      </c>
      <c r="AQ2006" s="17"/>
      <c r="AR2006" s="17">
        <v>0.21286194036561401</v>
      </c>
      <c r="AS2006" s="17">
        <v>0.47543998331679599</v>
      </c>
      <c r="AT2006" s="17">
        <v>0.43464756190049197</v>
      </c>
      <c r="AU2006" s="17">
        <v>0.55941572901772296</v>
      </c>
    </row>
    <row r="2007" spans="2:47" x14ac:dyDescent="0.3">
      <c r="B2007" t="s">
        <v>155</v>
      </c>
      <c r="C2007" s="17">
        <v>1.36889153434081E-2</v>
      </c>
      <c r="D2007" s="17">
        <v>1.16480063281745E-2</v>
      </c>
      <c r="E2007" s="17">
        <v>1.5775123943104E-2</v>
      </c>
      <c r="F2007" s="17"/>
      <c r="G2007" s="17">
        <v>1.20369154288767E-2</v>
      </c>
      <c r="H2007" s="17">
        <v>2.10982029856558E-2</v>
      </c>
      <c r="I2007" s="17">
        <v>1.611252539902E-2</v>
      </c>
      <c r="J2007" s="17">
        <v>1.2152854903311101E-2</v>
      </c>
      <c r="K2007" s="17">
        <v>8.7027841934602893E-3</v>
      </c>
      <c r="L2007" s="17">
        <v>1.22621995372258E-2</v>
      </c>
      <c r="M2007" s="17"/>
      <c r="N2007" s="17">
        <v>1.2710848936864701E-2</v>
      </c>
      <c r="O2007" s="17">
        <v>8.6808685485176996E-3</v>
      </c>
      <c r="P2007" s="17">
        <v>2.1462910274005199E-2</v>
      </c>
      <c r="Q2007" s="17">
        <v>1.3328546945126101E-2</v>
      </c>
      <c r="R2007" s="17"/>
      <c r="S2007" s="17">
        <v>2.75036761406128E-2</v>
      </c>
      <c r="T2007" s="17">
        <v>1.21472618016078E-2</v>
      </c>
      <c r="U2007" s="17">
        <v>0</v>
      </c>
      <c r="V2007" s="17">
        <v>1.35127981720188E-2</v>
      </c>
      <c r="W2007" s="17">
        <v>1.03488374445841E-2</v>
      </c>
      <c r="X2007" s="17">
        <v>2.0944591178988801E-2</v>
      </c>
      <c r="Y2007" s="17">
        <v>0</v>
      </c>
      <c r="Z2007" s="17">
        <v>1.0403072563185199E-2</v>
      </c>
      <c r="AA2007" s="17">
        <v>2.2802043551488599E-2</v>
      </c>
      <c r="AB2007" s="17">
        <v>6.5535203108016103E-3</v>
      </c>
      <c r="AC2007" s="17">
        <v>1.26176036610269E-2</v>
      </c>
      <c r="AD2007" s="17">
        <v>1.52063032609045E-2</v>
      </c>
      <c r="AE2007" s="17"/>
      <c r="AF2007" s="17">
        <v>1.14187424333286E-2</v>
      </c>
      <c r="AG2007" s="17">
        <v>1.2494778466234899E-2</v>
      </c>
      <c r="AH2007" s="17"/>
      <c r="AI2007" s="17">
        <v>1.0282159843160599E-2</v>
      </c>
      <c r="AJ2007" s="17">
        <v>1.5291002058808199E-2</v>
      </c>
      <c r="AK2007" s="17"/>
      <c r="AL2007" s="17">
        <v>1.01932127434066E-2</v>
      </c>
      <c r="AM2007" s="17">
        <v>1.45020776177931E-2</v>
      </c>
      <c r="AN2007" s="17"/>
      <c r="AO2007" s="17">
        <v>1.1956609848202701E-2</v>
      </c>
      <c r="AP2007" s="17">
        <v>1.38468549375015E-2</v>
      </c>
      <c r="AQ2007" s="17"/>
      <c r="AR2007" s="17">
        <v>3.9386168157105302E-3</v>
      </c>
      <c r="AS2007" s="17">
        <v>2.5390274003433799E-2</v>
      </c>
      <c r="AT2007" s="17">
        <v>1.6028331417474902E-2</v>
      </c>
      <c r="AU2007" s="17">
        <v>1.1904163047268801E-2</v>
      </c>
    </row>
    <row r="2008" spans="2:47" x14ac:dyDescent="0.3">
      <c r="C2008" s="17"/>
      <c r="D2008" s="17"/>
      <c r="E2008" s="17"/>
      <c r="F2008" s="17"/>
      <c r="G2008" s="17"/>
      <c r="H2008" s="17"/>
      <c r="I2008" s="17"/>
      <c r="J2008" s="17"/>
      <c r="K2008" s="17"/>
      <c r="L2008" s="17"/>
      <c r="M2008" s="17"/>
      <c r="N2008" s="17"/>
      <c r="O2008" s="17"/>
      <c r="P2008" s="17"/>
      <c r="Q2008" s="17"/>
      <c r="R2008" s="17"/>
      <c r="S2008" s="17"/>
      <c r="T2008" s="17"/>
      <c r="U2008" s="17"/>
      <c r="V2008" s="17"/>
      <c r="W2008" s="17"/>
      <c r="X2008" s="17"/>
      <c r="Y2008" s="17"/>
      <c r="Z2008" s="17"/>
      <c r="AA2008" s="17"/>
      <c r="AB2008" s="17"/>
      <c r="AC2008" s="17"/>
      <c r="AD2008" s="17"/>
      <c r="AE2008" s="17"/>
      <c r="AF2008" s="17"/>
      <c r="AG2008" s="17"/>
      <c r="AH2008" s="17"/>
      <c r="AI2008" s="17"/>
      <c r="AJ2008" s="17"/>
      <c r="AK2008" s="17"/>
      <c r="AL2008" s="17"/>
      <c r="AM2008" s="17"/>
      <c r="AN2008" s="17"/>
      <c r="AO2008" s="17"/>
      <c r="AP2008" s="17"/>
      <c r="AQ2008" s="17"/>
      <c r="AR2008" s="17"/>
      <c r="AS2008" s="17"/>
      <c r="AT2008" s="17"/>
      <c r="AU2008" s="17"/>
    </row>
    <row r="2009" spans="2:47" x14ac:dyDescent="0.3">
      <c r="B2009" s="6" t="s">
        <v>714</v>
      </c>
      <c r="C2009" s="17"/>
      <c r="D2009" s="17"/>
      <c r="E2009" s="17"/>
      <c r="F2009" s="17"/>
      <c r="G2009" s="17"/>
      <c r="H2009" s="17"/>
      <c r="I2009" s="17"/>
      <c r="J2009" s="17"/>
      <c r="K2009" s="17"/>
      <c r="L2009" s="17"/>
      <c r="M2009" s="17"/>
      <c r="N2009" s="17"/>
      <c r="O2009" s="17"/>
      <c r="P2009" s="17"/>
      <c r="Q2009" s="17"/>
      <c r="R2009" s="17"/>
      <c r="S2009" s="17"/>
      <c r="T2009" s="17"/>
      <c r="U2009" s="17"/>
      <c r="V2009" s="17"/>
      <c r="W2009" s="17"/>
      <c r="X2009" s="17"/>
      <c r="Y2009" s="17"/>
      <c r="Z2009" s="17"/>
      <c r="AA2009" s="17"/>
      <c r="AB2009" s="17"/>
      <c r="AC2009" s="17"/>
      <c r="AD2009" s="17"/>
      <c r="AE2009" s="17"/>
      <c r="AF2009" s="17"/>
      <c r="AG2009" s="17"/>
      <c r="AH2009" s="17"/>
      <c r="AI2009" s="17"/>
      <c r="AJ2009" s="17"/>
      <c r="AK2009" s="17"/>
      <c r="AL2009" s="17"/>
      <c r="AM2009" s="17"/>
      <c r="AN2009" s="17"/>
      <c r="AO2009" s="17"/>
      <c r="AP2009" s="17"/>
      <c r="AQ2009" s="17"/>
      <c r="AR2009" s="17"/>
      <c r="AS2009" s="17"/>
      <c r="AT2009" s="17"/>
      <c r="AU2009" s="17"/>
    </row>
    <row r="2010" spans="2:47" x14ac:dyDescent="0.3">
      <c r="B2010" s="24" t="s">
        <v>246</v>
      </c>
      <c r="C2010" s="17"/>
      <c r="D2010" s="17"/>
      <c r="E2010" s="17"/>
      <c r="F2010" s="17"/>
      <c r="G2010" s="17"/>
      <c r="H2010" s="17"/>
      <c r="I2010" s="17"/>
      <c r="J2010" s="17"/>
      <c r="K2010" s="17"/>
      <c r="L2010" s="17"/>
      <c r="M2010" s="17"/>
      <c r="N2010" s="17"/>
      <c r="O2010" s="17"/>
      <c r="P2010" s="17"/>
      <c r="Q2010" s="17"/>
      <c r="R2010" s="17"/>
      <c r="S2010" s="17"/>
      <c r="T2010" s="17"/>
      <c r="U2010" s="17"/>
      <c r="V2010" s="17"/>
      <c r="W2010" s="17"/>
      <c r="X2010" s="17"/>
      <c r="Y2010" s="17"/>
      <c r="Z2010" s="17"/>
      <c r="AA2010" s="17"/>
      <c r="AB2010" s="17"/>
      <c r="AC2010" s="17"/>
      <c r="AD2010" s="17"/>
      <c r="AE2010" s="17"/>
      <c r="AF2010" s="17"/>
      <c r="AG2010" s="17"/>
      <c r="AH2010" s="17"/>
      <c r="AI2010" s="17"/>
      <c r="AJ2010" s="17"/>
      <c r="AK2010" s="17"/>
      <c r="AL2010" s="17"/>
      <c r="AM2010" s="17"/>
      <c r="AN2010" s="17"/>
      <c r="AO2010" s="17"/>
      <c r="AP2010" s="17"/>
      <c r="AQ2010" s="17"/>
      <c r="AR2010" s="17"/>
      <c r="AS2010" s="17"/>
      <c r="AT2010" s="17"/>
      <c r="AU2010" s="17"/>
    </row>
    <row r="2011" spans="2:47" x14ac:dyDescent="0.3">
      <c r="B2011" t="s">
        <v>695</v>
      </c>
      <c r="C2011" s="17">
        <v>0.112190261786881</v>
      </c>
      <c r="D2011" s="17">
        <v>0.122275463088748</v>
      </c>
      <c r="E2011" s="17">
        <v>0.10238082058438</v>
      </c>
      <c r="F2011" s="17"/>
      <c r="G2011" s="17">
        <v>0.18331673043695099</v>
      </c>
      <c r="H2011" s="17">
        <v>0.17695176579730301</v>
      </c>
      <c r="I2011" s="17">
        <v>0.12826017909180201</v>
      </c>
      <c r="J2011" s="17">
        <v>0.121064405609682</v>
      </c>
      <c r="K2011" s="17">
        <v>7.8877987735596705E-2</v>
      </c>
      <c r="L2011" s="17">
        <v>2.6559075663848401E-2</v>
      </c>
      <c r="M2011" s="17"/>
      <c r="N2011" s="17">
        <v>0.135238153859807</v>
      </c>
      <c r="O2011" s="17">
        <v>0.115583147666818</v>
      </c>
      <c r="P2011" s="17">
        <v>0.11432300033987999</v>
      </c>
      <c r="Q2011" s="17">
        <v>8.1977630916229005E-2</v>
      </c>
      <c r="R2011" s="17"/>
      <c r="S2011" s="17">
        <v>0.147931812757917</v>
      </c>
      <c r="T2011" s="17">
        <v>0.103200553506112</v>
      </c>
      <c r="U2011" s="17">
        <v>6.8846261701032904E-2</v>
      </c>
      <c r="V2011" s="17">
        <v>0.12294090153138799</v>
      </c>
      <c r="W2011" s="17">
        <v>0.145505686392328</v>
      </c>
      <c r="X2011" s="17">
        <v>7.7855663642233994E-2</v>
      </c>
      <c r="Y2011" s="17">
        <v>0.120240671936252</v>
      </c>
      <c r="Z2011" s="17">
        <v>0.116809003878724</v>
      </c>
      <c r="AA2011" s="17">
        <v>0.12961308666401899</v>
      </c>
      <c r="AB2011" s="17">
        <v>9.8897236574213399E-2</v>
      </c>
      <c r="AC2011" s="17">
        <v>7.5113635242344504E-2</v>
      </c>
      <c r="AD2011" s="17">
        <v>9.5684467676198204E-2</v>
      </c>
      <c r="AE2011" s="17"/>
      <c r="AF2011" s="17">
        <v>0.10315095726155001</v>
      </c>
      <c r="AG2011" s="17">
        <v>0.126010021714276</v>
      </c>
      <c r="AH2011" s="17"/>
      <c r="AI2011" s="17">
        <v>0.12956467929093199</v>
      </c>
      <c r="AJ2011" s="17">
        <v>0.104019636255041</v>
      </c>
      <c r="AK2011" s="17"/>
      <c r="AL2011" s="17">
        <v>0.13263548669450101</v>
      </c>
      <c r="AM2011" s="17">
        <v>0.107434340735077</v>
      </c>
      <c r="AN2011" s="17"/>
      <c r="AO2011" s="17">
        <v>0.159479279900263</v>
      </c>
      <c r="AP2011" s="17">
        <v>0.10787877726721901</v>
      </c>
      <c r="AQ2011" s="17"/>
      <c r="AR2011" s="17">
        <v>0.191895050509055</v>
      </c>
      <c r="AS2011" s="17">
        <v>7.0579713260152097E-2</v>
      </c>
      <c r="AT2011" s="17">
        <v>8.2833528055174396E-2</v>
      </c>
      <c r="AU2011" s="17">
        <v>5.8691842079623698E-2</v>
      </c>
    </row>
    <row r="2012" spans="2:47" x14ac:dyDescent="0.3">
      <c r="B2012" t="s">
        <v>166</v>
      </c>
      <c r="C2012" s="17">
        <v>0.15078237217815699</v>
      </c>
      <c r="D2012" s="17">
        <v>0.17653938939712599</v>
      </c>
      <c r="E2012" s="17">
        <v>0.12535250846443599</v>
      </c>
      <c r="F2012" s="17"/>
      <c r="G2012" s="17">
        <v>0.29268293949448099</v>
      </c>
      <c r="H2012" s="17">
        <v>0.23201881433539201</v>
      </c>
      <c r="I2012" s="17">
        <v>0.220148648469255</v>
      </c>
      <c r="J2012" s="17">
        <v>0.12453889241732199</v>
      </c>
      <c r="K2012" s="17">
        <v>7.6930827125037404E-2</v>
      </c>
      <c r="L2012" s="17">
        <v>2.49976707525724E-2</v>
      </c>
      <c r="M2012" s="17"/>
      <c r="N2012" s="17">
        <v>0.19746173353123</v>
      </c>
      <c r="O2012" s="17">
        <v>0.14269191737853401</v>
      </c>
      <c r="P2012" s="17">
        <v>0.17998254903045199</v>
      </c>
      <c r="Q2012" s="17">
        <v>8.2898252038813805E-2</v>
      </c>
      <c r="R2012" s="17"/>
      <c r="S2012" s="17">
        <v>0.239234688958499</v>
      </c>
      <c r="T2012" s="17">
        <v>0.13019657642673799</v>
      </c>
      <c r="U2012" s="17">
        <v>0.12581025419485001</v>
      </c>
      <c r="V2012" s="17">
        <v>0.14778637078089801</v>
      </c>
      <c r="W2012" s="17">
        <v>0.12573854036632501</v>
      </c>
      <c r="X2012" s="17">
        <v>0.203254917519721</v>
      </c>
      <c r="Y2012" s="17">
        <v>7.51092014209023E-2</v>
      </c>
      <c r="Z2012" s="17">
        <v>0.16041873238579801</v>
      </c>
      <c r="AA2012" s="17">
        <v>0.14514165553281499</v>
      </c>
      <c r="AB2012" s="17">
        <v>9.9232941863181295E-2</v>
      </c>
      <c r="AC2012" s="17">
        <v>0.16117665530285499</v>
      </c>
      <c r="AD2012" s="17">
        <v>0.17273351119869701</v>
      </c>
      <c r="AE2012" s="17"/>
      <c r="AF2012" s="17">
        <v>0.13837750053488501</v>
      </c>
      <c r="AG2012" s="17">
        <v>0.16970998318999</v>
      </c>
      <c r="AH2012" s="17"/>
      <c r="AI2012" s="17">
        <v>0.14767921611114801</v>
      </c>
      <c r="AJ2012" s="17">
        <v>0.15224168591828599</v>
      </c>
      <c r="AK2012" s="17"/>
      <c r="AL2012" s="17">
        <v>0.14475628401316501</v>
      </c>
      <c r="AM2012" s="17">
        <v>0.152184146905186</v>
      </c>
      <c r="AN2012" s="17"/>
      <c r="AO2012" s="17">
        <v>0.15329744138823001</v>
      </c>
      <c r="AP2012" s="17">
        <v>0.150553065620362</v>
      </c>
      <c r="AQ2012" s="17"/>
      <c r="AR2012" s="17">
        <v>0.23416271126125601</v>
      </c>
      <c r="AS2012" s="17">
        <v>9.2596514914574796E-2</v>
      </c>
      <c r="AT2012" s="17">
        <v>0.122936169705214</v>
      </c>
      <c r="AU2012" s="17">
        <v>0.113098517144788</v>
      </c>
    </row>
    <row r="2013" spans="2:47" x14ac:dyDescent="0.3">
      <c r="B2013" t="s">
        <v>168</v>
      </c>
      <c r="C2013" s="17">
        <v>6.3980971079121304E-2</v>
      </c>
      <c r="D2013" s="17">
        <v>6.6439566138231598E-2</v>
      </c>
      <c r="E2013" s="17">
        <v>6.1691368234842399E-2</v>
      </c>
      <c r="F2013" s="17"/>
      <c r="G2013" s="17">
        <v>8.8912068689012705E-2</v>
      </c>
      <c r="H2013" s="17">
        <v>0.102424459641444</v>
      </c>
      <c r="I2013" s="17">
        <v>8.6896038776023601E-2</v>
      </c>
      <c r="J2013" s="17">
        <v>5.7505262615449297E-2</v>
      </c>
      <c r="K2013" s="17">
        <v>4.45526564990429E-2</v>
      </c>
      <c r="L2013" s="17">
        <v>2.2628428822796399E-2</v>
      </c>
      <c r="M2013" s="17"/>
      <c r="N2013" s="17">
        <v>7.4985975105314601E-2</v>
      </c>
      <c r="O2013" s="17">
        <v>6.8248335468014204E-2</v>
      </c>
      <c r="P2013" s="17">
        <v>6.5782898741618107E-2</v>
      </c>
      <c r="Q2013" s="17">
        <v>4.7320460541710602E-2</v>
      </c>
      <c r="R2013" s="17"/>
      <c r="S2013" s="17">
        <v>8.8723472895010105E-2</v>
      </c>
      <c r="T2013" s="17">
        <v>5.28489403158331E-2</v>
      </c>
      <c r="U2013" s="17">
        <v>2.9671419606753499E-2</v>
      </c>
      <c r="V2013" s="17">
        <v>5.22791348979929E-2</v>
      </c>
      <c r="W2013" s="17">
        <v>8.9523034867818402E-2</v>
      </c>
      <c r="X2013" s="17">
        <v>6.1363010324428501E-2</v>
      </c>
      <c r="Y2013" s="17">
        <v>8.13704708196651E-2</v>
      </c>
      <c r="Z2013" s="17">
        <v>0.134317107562269</v>
      </c>
      <c r="AA2013" s="17">
        <v>4.2303433057554497E-2</v>
      </c>
      <c r="AB2013" s="17">
        <v>7.5159487110007903E-2</v>
      </c>
      <c r="AC2013" s="17">
        <v>3.9815301457479101E-2</v>
      </c>
      <c r="AD2013" s="17">
        <v>1.3056741329385099E-2</v>
      </c>
      <c r="AE2013" s="17"/>
      <c r="AF2013" s="17">
        <v>6.8292298041400704E-2</v>
      </c>
      <c r="AG2013" s="17">
        <v>5.8779246406706599E-2</v>
      </c>
      <c r="AH2013" s="17"/>
      <c r="AI2013" s="17">
        <v>8.6526278104139306E-2</v>
      </c>
      <c r="AJ2013" s="17">
        <v>5.3378643768935398E-2</v>
      </c>
      <c r="AK2013" s="17"/>
      <c r="AL2013" s="17">
        <v>7.7986452257750596E-2</v>
      </c>
      <c r="AM2013" s="17">
        <v>6.0723048357358402E-2</v>
      </c>
      <c r="AN2013" s="17"/>
      <c r="AO2013" s="17">
        <v>8.5511514725296695E-2</v>
      </c>
      <c r="AP2013" s="17">
        <v>6.2017965516015197E-2</v>
      </c>
      <c r="AQ2013" s="17"/>
      <c r="AR2013" s="17">
        <v>7.7181315256024799E-2</v>
      </c>
      <c r="AS2013" s="17">
        <v>5.35333603646726E-2</v>
      </c>
      <c r="AT2013" s="17">
        <v>6.0113906871297702E-2</v>
      </c>
      <c r="AU2013" s="17">
        <v>5.8938695238053701E-2</v>
      </c>
    </row>
    <row r="2014" spans="2:47" x14ac:dyDescent="0.3">
      <c r="B2014" t="s">
        <v>170</v>
      </c>
      <c r="C2014" s="17">
        <v>6.0914354581079799E-2</v>
      </c>
      <c r="D2014" s="17">
        <v>5.6227438816017203E-2</v>
      </c>
      <c r="E2014" s="17">
        <v>6.5787194736482896E-2</v>
      </c>
      <c r="F2014" s="17"/>
      <c r="G2014" s="17">
        <v>0.10190199478131</v>
      </c>
      <c r="H2014" s="17">
        <v>7.7958530938001994E-2</v>
      </c>
      <c r="I2014" s="17">
        <v>7.6804082034090601E-2</v>
      </c>
      <c r="J2014" s="17">
        <v>5.9133183233715303E-2</v>
      </c>
      <c r="K2014" s="17">
        <v>5.3395342971893703E-2</v>
      </c>
      <c r="L2014" s="17">
        <v>1.82670600349247E-2</v>
      </c>
      <c r="M2014" s="17"/>
      <c r="N2014" s="17">
        <v>6.7844199567525201E-2</v>
      </c>
      <c r="O2014" s="17">
        <v>6.4075534429816505E-2</v>
      </c>
      <c r="P2014" s="17">
        <v>5.1550892159068003E-2</v>
      </c>
      <c r="Q2014" s="17">
        <v>5.9642476719182803E-2</v>
      </c>
      <c r="R2014" s="17"/>
      <c r="S2014" s="17">
        <v>7.9069721552971206E-2</v>
      </c>
      <c r="T2014" s="17">
        <v>7.88659563858609E-2</v>
      </c>
      <c r="U2014" s="17">
        <v>6.3261879165176102E-2</v>
      </c>
      <c r="V2014" s="17">
        <v>4.7713175593409402E-2</v>
      </c>
      <c r="W2014" s="17">
        <v>6.1358107973370699E-2</v>
      </c>
      <c r="X2014" s="17">
        <v>0.108727697745873</v>
      </c>
      <c r="Y2014" s="17">
        <v>3.8475723143856E-2</v>
      </c>
      <c r="Z2014" s="17">
        <v>2.3766661682445098E-2</v>
      </c>
      <c r="AA2014" s="17">
        <v>2.39031758513665E-2</v>
      </c>
      <c r="AB2014" s="17">
        <v>4.6018932174474697E-2</v>
      </c>
      <c r="AC2014" s="17">
        <v>4.6316592780495297E-2</v>
      </c>
      <c r="AD2014" s="17">
        <v>0.11241009368894</v>
      </c>
      <c r="AE2014" s="17"/>
      <c r="AF2014" s="17">
        <v>5.25567936172468E-2</v>
      </c>
      <c r="AG2014" s="17">
        <v>7.2163076637727294E-2</v>
      </c>
      <c r="AH2014" s="17"/>
      <c r="AI2014" s="17">
        <v>6.5597269552190696E-2</v>
      </c>
      <c r="AJ2014" s="17">
        <v>5.87121314206503E-2</v>
      </c>
      <c r="AK2014" s="17"/>
      <c r="AL2014" s="17">
        <v>5.5912728604988297E-2</v>
      </c>
      <c r="AM2014" s="17">
        <v>6.20778212771139E-2</v>
      </c>
      <c r="AN2014" s="17"/>
      <c r="AO2014" s="17">
        <v>3.2157569949634E-2</v>
      </c>
      <c r="AP2014" s="17">
        <v>6.3536198652285894E-2</v>
      </c>
      <c r="AQ2014" s="17"/>
      <c r="AR2014" s="17">
        <v>6.6911707841810594E-2</v>
      </c>
      <c r="AS2014" s="17">
        <v>5.2799391288978002E-2</v>
      </c>
      <c r="AT2014" s="17">
        <v>6.8244163988593898E-2</v>
      </c>
      <c r="AU2014" s="17">
        <v>4.5454812386266599E-2</v>
      </c>
    </row>
    <row r="2015" spans="2:47" x14ac:dyDescent="0.3">
      <c r="B2015" t="s">
        <v>173</v>
      </c>
      <c r="C2015" s="17">
        <v>0.58355606914889102</v>
      </c>
      <c r="D2015" s="17">
        <v>0.54977884206934702</v>
      </c>
      <c r="E2015" s="17">
        <v>0.61629665909359299</v>
      </c>
      <c r="F2015" s="17"/>
      <c r="G2015" s="17">
        <v>0.28169194155008298</v>
      </c>
      <c r="H2015" s="17">
        <v>0.36929685743556301</v>
      </c>
      <c r="I2015" s="17">
        <v>0.45276145713244198</v>
      </c>
      <c r="J2015" s="17">
        <v>0.61044951958912397</v>
      </c>
      <c r="K2015" s="17">
        <v>0.73208164159879696</v>
      </c>
      <c r="L2015" s="17">
        <v>0.89616079167650797</v>
      </c>
      <c r="M2015" s="17"/>
      <c r="N2015" s="17">
        <v>0.50952616712517695</v>
      </c>
      <c r="O2015" s="17">
        <v>0.58260529390709903</v>
      </c>
      <c r="P2015" s="17">
        <v>0.55170241892553296</v>
      </c>
      <c r="Q2015" s="17">
        <v>0.68967105057161504</v>
      </c>
      <c r="R2015" s="17"/>
      <c r="S2015" s="17">
        <v>0.38488895086077801</v>
      </c>
      <c r="T2015" s="17">
        <v>0.62021004900038901</v>
      </c>
      <c r="U2015" s="17">
        <v>0.67679729941989497</v>
      </c>
      <c r="V2015" s="17">
        <v>0.58135525730501303</v>
      </c>
      <c r="W2015" s="17">
        <v>0.55472696711727398</v>
      </c>
      <c r="X2015" s="17">
        <v>0.51541636601927598</v>
      </c>
      <c r="Y2015" s="17">
        <v>0.67705380153128802</v>
      </c>
      <c r="Z2015" s="17">
        <v>0.54363635995205895</v>
      </c>
      <c r="AA2015" s="17">
        <v>0.64129233407851205</v>
      </c>
      <c r="AB2015" s="17">
        <v>0.66520243283250902</v>
      </c>
      <c r="AC2015" s="17">
        <v>0.66752090822075405</v>
      </c>
      <c r="AD2015" s="17">
        <v>0.571444979699678</v>
      </c>
      <c r="AE2015" s="17"/>
      <c r="AF2015" s="17">
        <v>0.61499502067445999</v>
      </c>
      <c r="AG2015" s="17">
        <v>0.53964495742016105</v>
      </c>
      <c r="AH2015" s="17"/>
      <c r="AI2015" s="17">
        <v>0.53101851818134205</v>
      </c>
      <c r="AJ2015" s="17">
        <v>0.60826277688258501</v>
      </c>
      <c r="AK2015" s="17"/>
      <c r="AL2015" s="17">
        <v>0.56092932970072995</v>
      </c>
      <c r="AM2015" s="17">
        <v>0.58881944908046002</v>
      </c>
      <c r="AN2015" s="17"/>
      <c r="AO2015" s="17">
        <v>0.52307211697439504</v>
      </c>
      <c r="AP2015" s="17">
        <v>0.58907057619285297</v>
      </c>
      <c r="AQ2015" s="17"/>
      <c r="AR2015" s="17">
        <v>0.39313054367623101</v>
      </c>
      <c r="AS2015" s="17">
        <v>0.71477420386615098</v>
      </c>
      <c r="AT2015" s="17">
        <v>0.63454829463576101</v>
      </c>
      <c r="AU2015" s="17">
        <v>0.69834523509190904</v>
      </c>
    </row>
    <row r="2016" spans="2:47" x14ac:dyDescent="0.3">
      <c r="B2016" t="s">
        <v>155</v>
      </c>
      <c r="C2016" s="17">
        <v>2.8575971225869801E-2</v>
      </c>
      <c r="D2016" s="17">
        <v>2.8739300490530102E-2</v>
      </c>
      <c r="E2016" s="17">
        <v>2.8491448886265099E-2</v>
      </c>
      <c r="F2016" s="17"/>
      <c r="G2016" s="17">
        <v>5.1494325048161697E-2</v>
      </c>
      <c r="H2016" s="17">
        <v>4.1349571852296298E-2</v>
      </c>
      <c r="I2016" s="17">
        <v>3.5129594496387098E-2</v>
      </c>
      <c r="J2016" s="17">
        <v>2.7308736534707102E-2</v>
      </c>
      <c r="K2016" s="17">
        <v>1.41615440696326E-2</v>
      </c>
      <c r="L2016" s="17">
        <v>1.1386973049350499E-2</v>
      </c>
      <c r="M2016" s="17"/>
      <c r="N2016" s="17">
        <v>1.49437708109472E-2</v>
      </c>
      <c r="O2016" s="17">
        <v>2.6795771149718199E-2</v>
      </c>
      <c r="P2016" s="17">
        <v>3.6658240803448601E-2</v>
      </c>
      <c r="Q2016" s="17">
        <v>3.8490129212448397E-2</v>
      </c>
      <c r="R2016" s="17"/>
      <c r="S2016" s="17">
        <v>6.01513529748244E-2</v>
      </c>
      <c r="T2016" s="17">
        <v>1.4677924365067201E-2</v>
      </c>
      <c r="U2016" s="17">
        <v>3.5612885912293002E-2</v>
      </c>
      <c r="V2016" s="17">
        <v>4.7925159891298599E-2</v>
      </c>
      <c r="W2016" s="17">
        <v>2.3147663282883101E-2</v>
      </c>
      <c r="X2016" s="17">
        <v>3.33823447484674E-2</v>
      </c>
      <c r="Y2016" s="17">
        <v>7.7501311480363596E-3</v>
      </c>
      <c r="Z2016" s="17">
        <v>2.1052134538704002E-2</v>
      </c>
      <c r="AA2016" s="17">
        <v>1.7746314815732699E-2</v>
      </c>
      <c r="AB2016" s="17">
        <v>1.54889694456142E-2</v>
      </c>
      <c r="AC2016" s="17">
        <v>1.0056906996072401E-2</v>
      </c>
      <c r="AD2016" s="17">
        <v>3.4670206407102402E-2</v>
      </c>
      <c r="AE2016" s="17"/>
      <c r="AF2016" s="17">
        <v>2.2627429870456801E-2</v>
      </c>
      <c r="AG2016" s="17">
        <v>3.36927146311388E-2</v>
      </c>
      <c r="AH2016" s="17"/>
      <c r="AI2016" s="17">
        <v>3.9614038760247702E-2</v>
      </c>
      <c r="AJ2016" s="17">
        <v>2.3385125754502099E-2</v>
      </c>
      <c r="AK2016" s="17"/>
      <c r="AL2016" s="17">
        <v>2.7779718728865501E-2</v>
      </c>
      <c r="AM2016" s="17">
        <v>2.8761193644804599E-2</v>
      </c>
      <c r="AN2016" s="17"/>
      <c r="AO2016" s="17">
        <v>4.6482077062180903E-2</v>
      </c>
      <c r="AP2016" s="17">
        <v>2.6943416751264701E-2</v>
      </c>
      <c r="AQ2016" s="17"/>
      <c r="AR2016" s="17">
        <v>3.6718671455622597E-2</v>
      </c>
      <c r="AS2016" s="17">
        <v>1.5716816305471101E-2</v>
      </c>
      <c r="AT2016" s="17">
        <v>3.1323936743959599E-2</v>
      </c>
      <c r="AU2016" s="17">
        <v>2.5470898059358701E-2</v>
      </c>
    </row>
    <row r="2017" spans="2:47" x14ac:dyDescent="0.3">
      <c r="C2017" s="17"/>
      <c r="D2017" s="17"/>
      <c r="E2017" s="17"/>
      <c r="F2017" s="17"/>
      <c r="G2017" s="17"/>
      <c r="H2017" s="17"/>
      <c r="I2017" s="17"/>
      <c r="J2017" s="17"/>
      <c r="K2017" s="17"/>
      <c r="L2017" s="17"/>
      <c r="M2017" s="17"/>
      <c r="N2017" s="17"/>
      <c r="O2017" s="17"/>
      <c r="P2017" s="17"/>
      <c r="Q2017" s="17"/>
      <c r="R2017" s="17"/>
      <c r="S2017" s="17"/>
      <c r="T2017" s="17"/>
      <c r="U2017" s="17"/>
      <c r="V2017" s="17"/>
      <c r="W2017" s="17"/>
      <c r="X2017" s="17"/>
      <c r="Y2017" s="17"/>
      <c r="Z2017" s="17"/>
      <c r="AA2017" s="17"/>
      <c r="AB2017" s="17"/>
      <c r="AC2017" s="17"/>
      <c r="AD2017" s="17"/>
      <c r="AE2017" s="17"/>
      <c r="AF2017" s="17"/>
      <c r="AG2017" s="17"/>
      <c r="AH2017" s="17"/>
      <c r="AI2017" s="17"/>
      <c r="AJ2017" s="17"/>
      <c r="AK2017" s="17"/>
      <c r="AL2017" s="17"/>
      <c r="AM2017" s="17"/>
      <c r="AN2017" s="17"/>
      <c r="AO2017" s="17"/>
      <c r="AP2017" s="17"/>
      <c r="AQ2017" s="17"/>
      <c r="AR2017" s="17"/>
      <c r="AS2017" s="17"/>
      <c r="AT2017" s="17"/>
      <c r="AU2017" s="17"/>
    </row>
    <row r="2018" spans="2:47" x14ac:dyDescent="0.3">
      <c r="B2018" s="6" t="s">
        <v>715</v>
      </c>
      <c r="C2018" s="17"/>
      <c r="D2018" s="17"/>
      <c r="E2018" s="17"/>
      <c r="F2018" s="17"/>
      <c r="G2018" s="17"/>
      <c r="H2018" s="17"/>
      <c r="I2018" s="17"/>
      <c r="J2018" s="17"/>
      <c r="K2018" s="17"/>
      <c r="L2018" s="17"/>
      <c r="M2018" s="17"/>
      <c r="N2018" s="17"/>
      <c r="O2018" s="17"/>
      <c r="P2018" s="17"/>
      <c r="Q2018" s="17"/>
      <c r="R2018" s="17"/>
      <c r="S2018" s="17"/>
      <c r="T2018" s="17"/>
      <c r="U2018" s="17"/>
      <c r="V2018" s="17"/>
      <c r="W2018" s="17"/>
      <c r="X2018" s="17"/>
      <c r="Y2018" s="17"/>
      <c r="Z2018" s="17"/>
      <c r="AA2018" s="17"/>
      <c r="AB2018" s="17"/>
      <c r="AC2018" s="17"/>
      <c r="AD2018" s="17"/>
      <c r="AE2018" s="17"/>
      <c r="AF2018" s="17"/>
      <c r="AG2018" s="17"/>
      <c r="AH2018" s="17"/>
      <c r="AI2018" s="17"/>
      <c r="AJ2018" s="17"/>
      <c r="AK2018" s="17"/>
      <c r="AL2018" s="17"/>
      <c r="AM2018" s="17"/>
      <c r="AN2018" s="17"/>
      <c r="AO2018" s="17"/>
      <c r="AP2018" s="17"/>
      <c r="AQ2018" s="17"/>
      <c r="AR2018" s="17"/>
      <c r="AS2018" s="17"/>
      <c r="AT2018" s="17"/>
      <c r="AU2018" s="17"/>
    </row>
    <row r="2019" spans="2:47" x14ac:dyDescent="0.3">
      <c r="B2019" s="24" t="s">
        <v>246</v>
      </c>
      <c r="C2019" s="17"/>
      <c r="D2019" s="17"/>
      <c r="E2019" s="17"/>
      <c r="F2019" s="17"/>
      <c r="G2019" s="17"/>
      <c r="H2019" s="17"/>
      <c r="I2019" s="17"/>
      <c r="J2019" s="17"/>
      <c r="K2019" s="17"/>
      <c r="L2019" s="17"/>
      <c r="M2019" s="17"/>
      <c r="N2019" s="17"/>
      <c r="O2019" s="17"/>
      <c r="P2019" s="17"/>
      <c r="Q2019" s="17"/>
      <c r="R2019" s="17"/>
      <c r="S2019" s="17"/>
      <c r="T2019" s="17"/>
      <c r="U2019" s="17"/>
      <c r="V2019" s="17"/>
      <c r="W2019" s="17"/>
      <c r="X2019" s="17"/>
      <c r="Y2019" s="17"/>
      <c r="Z2019" s="17"/>
      <c r="AA2019" s="17"/>
      <c r="AB2019" s="17"/>
      <c r="AC2019" s="17"/>
      <c r="AD2019" s="17"/>
      <c r="AE2019" s="17"/>
      <c r="AF2019" s="17"/>
      <c r="AG2019" s="17"/>
      <c r="AH2019" s="17"/>
      <c r="AI2019" s="17"/>
      <c r="AJ2019" s="17"/>
      <c r="AK2019" s="17"/>
      <c r="AL2019" s="17"/>
      <c r="AM2019" s="17"/>
      <c r="AN2019" s="17"/>
      <c r="AO2019" s="17"/>
      <c r="AP2019" s="17"/>
      <c r="AQ2019" s="17"/>
      <c r="AR2019" s="17"/>
      <c r="AS2019" s="17"/>
      <c r="AT2019" s="17"/>
      <c r="AU2019" s="17"/>
    </row>
    <row r="2020" spans="2:47" x14ac:dyDescent="0.3">
      <c r="B2020" t="s">
        <v>695</v>
      </c>
      <c r="C2020" s="17">
        <v>7.8124921712201506E-2</v>
      </c>
      <c r="D2020" s="17">
        <v>8.4275892460168603E-2</v>
      </c>
      <c r="E2020" s="17">
        <v>7.2169085426884397E-2</v>
      </c>
      <c r="F2020" s="17"/>
      <c r="G2020" s="17">
        <v>0.22280493085167599</v>
      </c>
      <c r="H2020" s="17">
        <v>0.13455666687946199</v>
      </c>
      <c r="I2020" s="17">
        <v>8.0146704358160195E-2</v>
      </c>
      <c r="J2020" s="17">
        <v>4.0688645068439201E-2</v>
      </c>
      <c r="K2020" s="17">
        <v>2.5322481359553201E-2</v>
      </c>
      <c r="L2020" s="17">
        <v>1.3260715902708799E-2</v>
      </c>
      <c r="M2020" s="17"/>
      <c r="N2020" s="17">
        <v>9.6702179901774002E-2</v>
      </c>
      <c r="O2020" s="17">
        <v>6.7003916722297996E-2</v>
      </c>
      <c r="P2020" s="17">
        <v>9.2547303379228202E-2</v>
      </c>
      <c r="Q2020" s="17">
        <v>5.6831324501495299E-2</v>
      </c>
      <c r="R2020" s="17"/>
      <c r="S2020" s="17">
        <v>0.120496647109831</v>
      </c>
      <c r="T2020" s="17">
        <v>6.8396540256580901E-2</v>
      </c>
      <c r="U2020" s="17">
        <v>4.30467349813499E-2</v>
      </c>
      <c r="V2020" s="17">
        <v>2.9283911790709601E-2</v>
      </c>
      <c r="W2020" s="17">
        <v>7.7893662109440195E-2</v>
      </c>
      <c r="X2020" s="17">
        <v>7.6268520051687896E-2</v>
      </c>
      <c r="Y2020" s="17">
        <v>4.2934648223754097E-2</v>
      </c>
      <c r="Z2020" s="17">
        <v>7.4343500655116093E-2</v>
      </c>
      <c r="AA2020" s="17">
        <v>9.8163000804700098E-2</v>
      </c>
      <c r="AB2020" s="17">
        <v>0.113934643666302</v>
      </c>
      <c r="AC2020" s="17">
        <v>9.7360739712036695E-2</v>
      </c>
      <c r="AD2020" s="17">
        <v>9.0629018363913502E-2</v>
      </c>
      <c r="AE2020" s="17"/>
      <c r="AF2020" s="17">
        <v>6.5626997949759194E-2</v>
      </c>
      <c r="AG2020" s="17">
        <v>9.2689365763487006E-2</v>
      </c>
      <c r="AH2020" s="17"/>
      <c r="AI2020" s="17">
        <v>8.2875395559638701E-2</v>
      </c>
      <c r="AJ2020" s="17">
        <v>7.5890927801490302E-2</v>
      </c>
      <c r="AK2020" s="17"/>
      <c r="AL2020" s="17">
        <v>7.7241543729498194E-2</v>
      </c>
      <c r="AM2020" s="17">
        <v>7.8330411060624994E-2</v>
      </c>
      <c r="AN2020" s="17"/>
      <c r="AO2020" s="17">
        <v>8.6213542635275697E-2</v>
      </c>
      <c r="AP2020" s="17">
        <v>7.7387457385671599E-2</v>
      </c>
      <c r="AQ2020" s="17"/>
      <c r="AR2020" s="17">
        <v>0.14046264713922599</v>
      </c>
      <c r="AS2020" s="17">
        <v>4.4826026819777098E-2</v>
      </c>
      <c r="AT2020" s="17">
        <v>5.4909660907089403E-2</v>
      </c>
      <c r="AU2020" s="17">
        <v>3.8054967073691499E-2</v>
      </c>
    </row>
    <row r="2021" spans="2:47" x14ac:dyDescent="0.3">
      <c r="B2021" t="s">
        <v>166</v>
      </c>
      <c r="C2021" s="17">
        <v>0.13127370971341401</v>
      </c>
      <c r="D2021" s="17">
        <v>0.15139433591877999</v>
      </c>
      <c r="E2021" s="17">
        <v>0.111446115150514</v>
      </c>
      <c r="F2021" s="17"/>
      <c r="G2021" s="17">
        <v>0.29360377016647199</v>
      </c>
      <c r="H2021" s="17">
        <v>0.24839128063338001</v>
      </c>
      <c r="I2021" s="17">
        <v>0.16508737776206001</v>
      </c>
      <c r="J2021" s="17">
        <v>8.8034316098933099E-2</v>
      </c>
      <c r="K2021" s="17">
        <v>4.4648487519811299E-2</v>
      </c>
      <c r="L2021" s="17">
        <v>1.6472230516149201E-2</v>
      </c>
      <c r="M2021" s="17"/>
      <c r="N2021" s="17">
        <v>0.14469161993937099</v>
      </c>
      <c r="O2021" s="17">
        <v>9.5187562013212004E-2</v>
      </c>
      <c r="P2021" s="17">
        <v>0.154437118027755</v>
      </c>
      <c r="Q2021" s="17">
        <v>0.13149998878300601</v>
      </c>
      <c r="R2021" s="17"/>
      <c r="S2021" s="17">
        <v>0.25887226436140198</v>
      </c>
      <c r="T2021" s="17">
        <v>9.7130260053968506E-2</v>
      </c>
      <c r="U2021" s="17">
        <v>0.16325123682211401</v>
      </c>
      <c r="V2021" s="17">
        <v>0.12715494634198199</v>
      </c>
      <c r="W2021" s="17">
        <v>0.114863127674584</v>
      </c>
      <c r="X2021" s="17">
        <v>0.17692858646971299</v>
      </c>
      <c r="Y2021" s="17">
        <v>8.72980008683545E-2</v>
      </c>
      <c r="Z2021" s="17">
        <v>3.9619153496793499E-2</v>
      </c>
      <c r="AA2021" s="17">
        <v>0.14555350629062999</v>
      </c>
      <c r="AB2021" s="17">
        <v>4.2718140690317201E-2</v>
      </c>
      <c r="AC2021" s="17">
        <v>8.0395032012842593E-2</v>
      </c>
      <c r="AD2021" s="17">
        <v>5.06082143011959E-2</v>
      </c>
      <c r="AE2021" s="17"/>
      <c r="AF2021" s="17">
        <v>0.12439368077574101</v>
      </c>
      <c r="AG2021" s="17">
        <v>0.14060779392294201</v>
      </c>
      <c r="AH2021" s="17"/>
      <c r="AI2021" s="17">
        <v>0.13096359250203499</v>
      </c>
      <c r="AJ2021" s="17">
        <v>0.13141954778853601</v>
      </c>
      <c r="AK2021" s="17"/>
      <c r="AL2021" s="17">
        <v>0.13830322368798201</v>
      </c>
      <c r="AM2021" s="17">
        <v>0.12963852038942</v>
      </c>
      <c r="AN2021" s="17"/>
      <c r="AO2021" s="17">
        <v>0.218962107113158</v>
      </c>
      <c r="AP2021" s="17">
        <v>0.123278890133178</v>
      </c>
      <c r="AQ2021" s="17"/>
      <c r="AR2021" s="17">
        <v>0.225557933403563</v>
      </c>
      <c r="AS2021" s="17">
        <v>7.9129960818587794E-2</v>
      </c>
      <c r="AT2021" s="17">
        <v>8.4910323951451594E-2</v>
      </c>
      <c r="AU2021" s="17">
        <v>9.6792809514959402E-2</v>
      </c>
    </row>
    <row r="2022" spans="2:47" x14ac:dyDescent="0.3">
      <c r="B2022" t="s">
        <v>168</v>
      </c>
      <c r="C2022" s="17">
        <v>0.12468754580996</v>
      </c>
      <c r="D2022" s="17">
        <v>0.13593134319818201</v>
      </c>
      <c r="E2022" s="17">
        <v>0.112090147522212</v>
      </c>
      <c r="F2022" s="17"/>
      <c r="G2022" s="17">
        <v>0.21373309967207901</v>
      </c>
      <c r="H2022" s="17">
        <v>0.16712559363685001</v>
      </c>
      <c r="I2022" s="17">
        <v>0.16613309935981499</v>
      </c>
      <c r="J2022" s="17">
        <v>0.10281270324503899</v>
      </c>
      <c r="K2022" s="17">
        <v>9.4927056339596402E-2</v>
      </c>
      <c r="L2022" s="17">
        <v>4.6242750978684397E-2</v>
      </c>
      <c r="M2022" s="17"/>
      <c r="N2022" s="17">
        <v>0.122845134131408</v>
      </c>
      <c r="O2022" s="17">
        <v>0.129152907252614</v>
      </c>
      <c r="P2022" s="17">
        <v>0.13912108475638399</v>
      </c>
      <c r="Q2022" s="17">
        <v>0.111618187302658</v>
      </c>
      <c r="R2022" s="17"/>
      <c r="S2022" s="17">
        <v>0.13298935346614199</v>
      </c>
      <c r="T2022" s="17">
        <v>0.144098693632838</v>
      </c>
      <c r="U2022" s="17">
        <v>9.2715789499297305E-2</v>
      </c>
      <c r="V2022" s="17">
        <v>0.162035423286568</v>
      </c>
      <c r="W2022" s="17">
        <v>0.137791386669186</v>
      </c>
      <c r="X2022" s="17">
        <v>9.9030925151001203E-2</v>
      </c>
      <c r="Y2022" s="17">
        <v>0.14003241799597299</v>
      </c>
      <c r="Z2022" s="17">
        <v>0.121043681419575</v>
      </c>
      <c r="AA2022" s="17">
        <v>0.12242474345587299</v>
      </c>
      <c r="AB2022" s="17">
        <v>0.11204849784158399</v>
      </c>
      <c r="AC2022" s="17">
        <v>8.6868884033941399E-2</v>
      </c>
      <c r="AD2022" s="17">
        <v>7.9732347615253801E-2</v>
      </c>
      <c r="AE2022" s="17"/>
      <c r="AF2022" s="17">
        <v>0.109930776415276</v>
      </c>
      <c r="AG2022" s="17">
        <v>0.146556958031237</v>
      </c>
      <c r="AH2022" s="17"/>
      <c r="AI2022" s="17">
        <v>0.13121567636265899</v>
      </c>
      <c r="AJ2022" s="17">
        <v>0.121617577555966</v>
      </c>
      <c r="AK2022" s="17"/>
      <c r="AL2022" s="17">
        <v>0.13047593257961601</v>
      </c>
      <c r="AM2022" s="17">
        <v>0.12334106463314801</v>
      </c>
      <c r="AN2022" s="17"/>
      <c r="AO2022" s="17">
        <v>7.2939440852854601E-2</v>
      </c>
      <c r="AP2022" s="17">
        <v>0.129405578925163</v>
      </c>
      <c r="AQ2022" s="17"/>
      <c r="AR2022" s="17">
        <v>0.169173646912579</v>
      </c>
      <c r="AS2022" s="17">
        <v>8.3546475255398198E-2</v>
      </c>
      <c r="AT2022" s="17">
        <v>0.12113558618666399</v>
      </c>
      <c r="AU2022" s="17">
        <v>9.7945139856267904E-2</v>
      </c>
    </row>
    <row r="2023" spans="2:47" x14ac:dyDescent="0.3">
      <c r="B2023" t="s">
        <v>170</v>
      </c>
      <c r="C2023" s="17">
        <v>0.109379912730467</v>
      </c>
      <c r="D2023" s="17">
        <v>0.113539164646867</v>
      </c>
      <c r="E2023" s="17">
        <v>0.10550972106185599</v>
      </c>
      <c r="F2023" s="17"/>
      <c r="G2023" s="17">
        <v>6.8503347527439098E-2</v>
      </c>
      <c r="H2023" s="17">
        <v>0.100780387991766</v>
      </c>
      <c r="I2023" s="17">
        <v>0.181046776378157</v>
      </c>
      <c r="J2023" s="17">
        <v>0.121983428582984</v>
      </c>
      <c r="K2023" s="17">
        <v>0.108628267546867</v>
      </c>
      <c r="L2023" s="17">
        <v>7.7178300918219603E-2</v>
      </c>
      <c r="M2023" s="17"/>
      <c r="N2023" s="17">
        <v>0.12710548625805801</v>
      </c>
      <c r="O2023" s="17">
        <v>0.12855493401913501</v>
      </c>
      <c r="P2023" s="17">
        <v>0.116388877279147</v>
      </c>
      <c r="Q2023" s="17">
        <v>6.24723362801873E-2</v>
      </c>
      <c r="R2023" s="17"/>
      <c r="S2023" s="17">
        <v>0.10628511347454001</v>
      </c>
      <c r="T2023" s="17">
        <v>8.3803390144027406E-2</v>
      </c>
      <c r="U2023" s="17">
        <v>0.129239449550792</v>
      </c>
      <c r="V2023" s="17">
        <v>0.110362842200566</v>
      </c>
      <c r="W2023" s="17">
        <v>0.14649334586624599</v>
      </c>
      <c r="X2023" s="17">
        <v>0.12828555916366</v>
      </c>
      <c r="Y2023" s="17">
        <v>0.11350389737897899</v>
      </c>
      <c r="Z2023" s="17">
        <v>0.16341979030556</v>
      </c>
      <c r="AA2023" s="17">
        <v>8.0400854755604004E-2</v>
      </c>
      <c r="AB2023" s="17">
        <v>8.4108736048254903E-2</v>
      </c>
      <c r="AC2023" s="17">
        <v>4.8095156759044001E-2</v>
      </c>
      <c r="AD2023" s="17">
        <v>0.21558085604160199</v>
      </c>
      <c r="AE2023" s="17"/>
      <c r="AF2023" s="17">
        <v>0.111276339265428</v>
      </c>
      <c r="AG2023" s="17">
        <v>0.108052677852192</v>
      </c>
      <c r="AH2023" s="17"/>
      <c r="AI2023" s="17">
        <v>0.107838904153366</v>
      </c>
      <c r="AJ2023" s="17">
        <v>0.110104599127689</v>
      </c>
      <c r="AK2023" s="17"/>
      <c r="AL2023" s="17">
        <v>9.4653728780232899E-2</v>
      </c>
      <c r="AM2023" s="17">
        <v>0.112805483668332</v>
      </c>
      <c r="AN2023" s="17"/>
      <c r="AO2023" s="17">
        <v>0.100891147692104</v>
      </c>
      <c r="AP2023" s="17">
        <v>0.110153859420715</v>
      </c>
      <c r="AQ2023" s="17"/>
      <c r="AR2023" s="17">
        <v>0.12206619422189</v>
      </c>
      <c r="AS2023" s="17">
        <v>0.132090863936319</v>
      </c>
      <c r="AT2023" s="17">
        <v>0.10303319962830799</v>
      </c>
      <c r="AU2023" s="17">
        <v>5.5911087923193797E-2</v>
      </c>
    </row>
    <row r="2024" spans="2:47" x14ac:dyDescent="0.3">
      <c r="B2024" t="s">
        <v>173</v>
      </c>
      <c r="C2024" s="17">
        <v>0.53448353813541605</v>
      </c>
      <c r="D2024" s="17">
        <v>0.49889352050650199</v>
      </c>
      <c r="E2024" s="17">
        <v>0.57056699783794695</v>
      </c>
      <c r="F2024" s="17"/>
      <c r="G2024" s="17">
        <v>0.17459272764086001</v>
      </c>
      <c r="H2024" s="17">
        <v>0.32699270156819898</v>
      </c>
      <c r="I2024" s="17">
        <v>0.38583286313520598</v>
      </c>
      <c r="J2024" s="17">
        <v>0.61906753771551004</v>
      </c>
      <c r="K2024" s="17">
        <v>0.70017288992609295</v>
      </c>
      <c r="L2024" s="17">
        <v>0.83463301702682002</v>
      </c>
      <c r="M2024" s="17"/>
      <c r="N2024" s="17">
        <v>0.49810403195235597</v>
      </c>
      <c r="O2024" s="17">
        <v>0.55300274957491002</v>
      </c>
      <c r="P2024" s="17">
        <v>0.47421855337207097</v>
      </c>
      <c r="Q2024" s="17">
        <v>0.61102906409280799</v>
      </c>
      <c r="R2024" s="17"/>
      <c r="S2024" s="17">
        <v>0.34787298839089598</v>
      </c>
      <c r="T2024" s="17">
        <v>0.58227445768757902</v>
      </c>
      <c r="U2024" s="17">
        <v>0.55576258524673705</v>
      </c>
      <c r="V2024" s="17">
        <v>0.53627264164154298</v>
      </c>
      <c r="W2024" s="17">
        <v>0.502921752118628</v>
      </c>
      <c r="X2024" s="17">
        <v>0.49269486248378203</v>
      </c>
      <c r="Y2024" s="17">
        <v>0.60813480457646696</v>
      </c>
      <c r="Z2024" s="17">
        <v>0.59117080155977098</v>
      </c>
      <c r="AA2024" s="17">
        <v>0.54368658053146601</v>
      </c>
      <c r="AB2024" s="17">
        <v>0.626615768419715</v>
      </c>
      <c r="AC2024" s="17">
        <v>0.66716637348999097</v>
      </c>
      <c r="AD2024" s="17">
        <v>0.52892429388642304</v>
      </c>
      <c r="AE2024" s="17"/>
      <c r="AF2024" s="17">
        <v>0.56756854606081997</v>
      </c>
      <c r="AG2024" s="17">
        <v>0.492054268286299</v>
      </c>
      <c r="AH2024" s="17"/>
      <c r="AI2024" s="17">
        <v>0.52210692641037504</v>
      </c>
      <c r="AJ2024" s="17">
        <v>0.54030385756394905</v>
      </c>
      <c r="AK2024" s="17"/>
      <c r="AL2024" s="17">
        <v>0.53863226353374105</v>
      </c>
      <c r="AM2024" s="17">
        <v>0.53351847120417895</v>
      </c>
      <c r="AN2024" s="17"/>
      <c r="AO2024" s="17">
        <v>0.51588605567023804</v>
      </c>
      <c r="AP2024" s="17">
        <v>0.53617912753338304</v>
      </c>
      <c r="AQ2024" s="17"/>
      <c r="AR2024" s="17">
        <v>0.32659671417340702</v>
      </c>
      <c r="AS2024" s="17">
        <v>0.63418726065938902</v>
      </c>
      <c r="AT2024" s="17">
        <v>0.61115344794684701</v>
      </c>
      <c r="AU2024" s="17">
        <v>0.68837235976047795</v>
      </c>
    </row>
    <row r="2025" spans="2:47" x14ac:dyDescent="0.3">
      <c r="B2025" t="s">
        <v>155</v>
      </c>
      <c r="C2025" s="17">
        <v>2.2050371898542399E-2</v>
      </c>
      <c r="D2025" s="17">
        <v>1.59657432695001E-2</v>
      </c>
      <c r="E2025" s="17">
        <v>2.8217933000586701E-2</v>
      </c>
      <c r="F2025" s="17"/>
      <c r="G2025" s="17">
        <v>2.6762124141473501E-2</v>
      </c>
      <c r="H2025" s="17">
        <v>2.2153369290343498E-2</v>
      </c>
      <c r="I2025" s="17">
        <v>2.1753179006601699E-2</v>
      </c>
      <c r="J2025" s="17">
        <v>2.7413369289095001E-2</v>
      </c>
      <c r="K2025" s="17">
        <v>2.6300817308079E-2</v>
      </c>
      <c r="L2025" s="17">
        <v>1.2212984657417899E-2</v>
      </c>
      <c r="M2025" s="17"/>
      <c r="N2025" s="17">
        <v>1.0551547817033E-2</v>
      </c>
      <c r="O2025" s="17">
        <v>2.7097930417830599E-2</v>
      </c>
      <c r="P2025" s="17">
        <v>2.3287063185415201E-2</v>
      </c>
      <c r="Q2025" s="17">
        <v>2.6549099039845599E-2</v>
      </c>
      <c r="R2025" s="17"/>
      <c r="S2025" s="17">
        <v>3.3483633197188001E-2</v>
      </c>
      <c r="T2025" s="17">
        <v>2.4296658225005902E-2</v>
      </c>
      <c r="U2025" s="17">
        <v>1.5984203899710302E-2</v>
      </c>
      <c r="V2025" s="17">
        <v>3.4890234738631599E-2</v>
      </c>
      <c r="W2025" s="17">
        <v>2.0036725561915401E-2</v>
      </c>
      <c r="X2025" s="17">
        <v>2.6791546680156798E-2</v>
      </c>
      <c r="Y2025" s="17">
        <v>8.0962309564720693E-3</v>
      </c>
      <c r="Z2025" s="17">
        <v>1.0403072563185199E-2</v>
      </c>
      <c r="AA2025" s="17">
        <v>9.7713141617258806E-3</v>
      </c>
      <c r="AB2025" s="17">
        <v>2.0574213333826901E-2</v>
      </c>
      <c r="AC2025" s="17">
        <v>2.0113813992144701E-2</v>
      </c>
      <c r="AD2025" s="17">
        <v>3.4525269791611898E-2</v>
      </c>
      <c r="AE2025" s="17"/>
      <c r="AF2025" s="17">
        <v>2.12036595329755E-2</v>
      </c>
      <c r="AG2025" s="17">
        <v>2.0038936143843399E-2</v>
      </c>
      <c r="AH2025" s="17"/>
      <c r="AI2025" s="17">
        <v>2.4999505011926201E-2</v>
      </c>
      <c r="AJ2025" s="17">
        <v>2.0663490162369701E-2</v>
      </c>
      <c r="AK2025" s="17"/>
      <c r="AL2025" s="17">
        <v>2.06933076889298E-2</v>
      </c>
      <c r="AM2025" s="17">
        <v>2.2366049044296801E-2</v>
      </c>
      <c r="AN2025" s="17"/>
      <c r="AO2025" s="17">
        <v>5.1077060363704701E-3</v>
      </c>
      <c r="AP2025" s="17">
        <v>2.35950866018888E-2</v>
      </c>
      <c r="AQ2025" s="17"/>
      <c r="AR2025" s="17">
        <v>1.6142864149335301E-2</v>
      </c>
      <c r="AS2025" s="17">
        <v>2.6219412510529699E-2</v>
      </c>
      <c r="AT2025" s="17">
        <v>2.48577813796396E-2</v>
      </c>
      <c r="AU2025" s="17">
        <v>2.29236358714093E-2</v>
      </c>
    </row>
    <row r="2026" spans="2:47" x14ac:dyDescent="0.3">
      <c r="C2026" s="17"/>
      <c r="D2026" s="17"/>
      <c r="E2026" s="17"/>
      <c r="F2026" s="17"/>
      <c r="G2026" s="17"/>
      <c r="H2026" s="17"/>
      <c r="I2026" s="17"/>
      <c r="J2026" s="17"/>
      <c r="K2026" s="17"/>
      <c r="L2026" s="17"/>
      <c r="M2026" s="17"/>
      <c r="N2026" s="17"/>
      <c r="O2026" s="17"/>
      <c r="P2026" s="17"/>
      <c r="Q2026" s="17"/>
      <c r="R2026" s="17"/>
      <c r="S2026" s="17"/>
      <c r="T2026" s="17"/>
      <c r="U2026" s="17"/>
      <c r="V2026" s="17"/>
      <c r="W2026" s="17"/>
      <c r="X2026" s="17"/>
      <c r="Y2026" s="17"/>
      <c r="Z2026" s="17"/>
      <c r="AA2026" s="17"/>
      <c r="AB2026" s="17"/>
      <c r="AC2026" s="17"/>
      <c r="AD2026" s="17"/>
      <c r="AE2026" s="17"/>
      <c r="AF2026" s="17"/>
      <c r="AG2026" s="17"/>
      <c r="AH2026" s="17"/>
      <c r="AI2026" s="17"/>
      <c r="AJ2026" s="17"/>
      <c r="AK2026" s="17"/>
      <c r="AL2026" s="17"/>
      <c r="AM2026" s="17"/>
      <c r="AN2026" s="17"/>
      <c r="AO2026" s="17"/>
      <c r="AP2026" s="17"/>
      <c r="AQ2026" s="17"/>
      <c r="AR2026" s="17"/>
      <c r="AS2026" s="17"/>
      <c r="AT2026" s="17"/>
      <c r="AU2026" s="17"/>
    </row>
    <row r="2027" spans="2:47" x14ac:dyDescent="0.3">
      <c r="B2027" s="6" t="s">
        <v>730</v>
      </c>
      <c r="C2027" s="17"/>
      <c r="D2027" s="17"/>
      <c r="E2027" s="17"/>
      <c r="F2027" s="17"/>
      <c r="G2027" s="17"/>
      <c r="H2027" s="17"/>
      <c r="I2027" s="17"/>
      <c r="J2027" s="17"/>
      <c r="K2027" s="17"/>
      <c r="L2027" s="17"/>
      <c r="M2027" s="17"/>
      <c r="N2027" s="17"/>
      <c r="O2027" s="17"/>
      <c r="P2027" s="17"/>
      <c r="Q2027" s="17"/>
      <c r="R2027" s="17"/>
      <c r="S2027" s="17"/>
      <c r="T2027" s="17"/>
      <c r="U2027" s="17"/>
      <c r="V2027" s="17"/>
      <c r="W2027" s="17"/>
      <c r="X2027" s="17"/>
      <c r="Y2027" s="17"/>
      <c r="Z2027" s="17"/>
      <c r="AA2027" s="17"/>
      <c r="AB2027" s="17"/>
      <c r="AC2027" s="17"/>
      <c r="AD2027" s="17"/>
      <c r="AE2027" s="17"/>
      <c r="AF2027" s="17"/>
      <c r="AG2027" s="17"/>
      <c r="AH2027" s="17"/>
      <c r="AI2027" s="17"/>
      <c r="AJ2027" s="17"/>
      <c r="AK2027" s="17"/>
      <c r="AL2027" s="17"/>
      <c r="AM2027" s="17"/>
      <c r="AN2027" s="17"/>
      <c r="AO2027" s="17"/>
      <c r="AP2027" s="17"/>
      <c r="AQ2027" s="17"/>
      <c r="AR2027" s="17"/>
      <c r="AS2027" s="17"/>
      <c r="AT2027" s="17"/>
      <c r="AU2027" s="17"/>
    </row>
    <row r="2028" spans="2:47" x14ac:dyDescent="0.3">
      <c r="B2028" s="24" t="s">
        <v>71</v>
      </c>
      <c r="C2028" s="17"/>
      <c r="D2028" s="17"/>
      <c r="E2028" s="17"/>
      <c r="F2028" s="17"/>
      <c r="G2028" s="17"/>
      <c r="H2028" s="17"/>
      <c r="I2028" s="17"/>
      <c r="J2028" s="17"/>
      <c r="K2028" s="17"/>
      <c r="L2028" s="17"/>
      <c r="M2028" s="17"/>
      <c r="N2028" s="17"/>
      <c r="O2028" s="17"/>
      <c r="P2028" s="17"/>
      <c r="Q2028" s="17"/>
      <c r="R2028" s="17"/>
      <c r="S2028" s="17"/>
      <c r="T2028" s="17"/>
      <c r="U2028" s="17"/>
      <c r="V2028" s="17"/>
      <c r="W2028" s="17"/>
      <c r="X2028" s="17"/>
      <c r="Y2028" s="17"/>
      <c r="Z2028" s="17"/>
      <c r="AA2028" s="17"/>
      <c r="AB2028" s="17"/>
      <c r="AC2028" s="17"/>
      <c r="AD2028" s="17"/>
      <c r="AE2028" s="17"/>
      <c r="AF2028" s="17"/>
      <c r="AG2028" s="17"/>
      <c r="AH2028" s="17"/>
      <c r="AI2028" s="17"/>
      <c r="AJ2028" s="17"/>
      <c r="AK2028" s="17"/>
      <c r="AL2028" s="17"/>
      <c r="AM2028" s="17"/>
      <c r="AN2028" s="17"/>
      <c r="AO2028" s="17"/>
      <c r="AP2028" s="17"/>
      <c r="AQ2028" s="17"/>
      <c r="AR2028" s="17"/>
      <c r="AS2028" s="17"/>
      <c r="AT2028" s="17"/>
      <c r="AU2028" s="17"/>
    </row>
    <row r="2029" spans="2:47" x14ac:dyDescent="0.3">
      <c r="B2029" t="s">
        <v>724</v>
      </c>
      <c r="C2029" s="17">
        <v>0.244335395614284</v>
      </c>
      <c r="D2029" s="17">
        <v>0.259395384113001</v>
      </c>
      <c r="E2029" s="17">
        <v>0.22950265130518099</v>
      </c>
      <c r="F2029" s="17"/>
      <c r="G2029" s="17">
        <v>0.381391159773253</v>
      </c>
      <c r="H2029" s="17">
        <v>0.33546996025389397</v>
      </c>
      <c r="I2029" s="17">
        <v>0.29702155141865599</v>
      </c>
      <c r="J2029" s="17">
        <v>0.193038869524153</v>
      </c>
      <c r="K2029" s="17">
        <v>0.17354870080586901</v>
      </c>
      <c r="L2029" s="17">
        <v>0.12579899029613401</v>
      </c>
      <c r="M2029" s="17"/>
      <c r="N2029" s="17">
        <v>0.29000725304485903</v>
      </c>
      <c r="O2029" s="17">
        <v>0.20483189755889999</v>
      </c>
      <c r="P2029" s="17">
        <v>0.26378581978863003</v>
      </c>
      <c r="Q2029" s="17">
        <v>0.22051244441433901</v>
      </c>
      <c r="R2029" s="17"/>
      <c r="S2029" s="17">
        <v>0.322639468557123</v>
      </c>
      <c r="T2029" s="17">
        <v>0.215558643115461</v>
      </c>
      <c r="U2029" s="17">
        <v>0.205618939038054</v>
      </c>
      <c r="V2029" s="17">
        <v>0.195584308425026</v>
      </c>
      <c r="W2029" s="17">
        <v>0.24843342038577701</v>
      </c>
      <c r="X2029" s="17">
        <v>0.25436840017615597</v>
      </c>
      <c r="Y2029" s="17">
        <v>0.218734198831605</v>
      </c>
      <c r="Z2029" s="17">
        <v>0.28088876908073201</v>
      </c>
      <c r="AA2029" s="17">
        <v>0.234232469309093</v>
      </c>
      <c r="AB2029" s="17">
        <v>0.27709120822619199</v>
      </c>
      <c r="AC2029" s="17">
        <v>0.25262306796245099</v>
      </c>
      <c r="AD2029" s="17">
        <v>0.15850606811488099</v>
      </c>
      <c r="AE2029" s="17"/>
      <c r="AF2029" s="17">
        <v>0.25236690491012698</v>
      </c>
      <c r="AG2029" s="17">
        <v>0.233916986628321</v>
      </c>
      <c r="AH2029" s="17"/>
      <c r="AI2029" s="17">
        <v>0.309271460994958</v>
      </c>
      <c r="AJ2029" s="17">
        <v>0.21192156441975801</v>
      </c>
      <c r="AK2029" s="17"/>
      <c r="AL2029" s="17">
        <v>0.28716619674274502</v>
      </c>
      <c r="AM2029" s="17">
        <v>0.23441701326380299</v>
      </c>
      <c r="AN2029" s="17"/>
      <c r="AO2029" s="17">
        <v>0.34927131704484299</v>
      </c>
      <c r="AP2029" s="17">
        <v>0.235188970726536</v>
      </c>
      <c r="AQ2029" s="17"/>
      <c r="AR2029" s="17">
        <v>0.42225480431767698</v>
      </c>
      <c r="AS2029" s="17">
        <v>0.14957257841405</v>
      </c>
      <c r="AT2029" s="17">
        <v>0.17099528135977601</v>
      </c>
      <c r="AU2029" s="17">
        <v>0.113295705229666</v>
      </c>
    </row>
    <row r="2030" spans="2:47" x14ac:dyDescent="0.3">
      <c r="B2030" t="s">
        <v>725</v>
      </c>
      <c r="C2030" s="17">
        <v>0.39890769411567401</v>
      </c>
      <c r="D2030" s="17">
        <v>0.39878472993444303</v>
      </c>
      <c r="E2030" s="17">
        <v>0.39845808695196</v>
      </c>
      <c r="F2030" s="17"/>
      <c r="G2030" s="17">
        <v>0.37447141415657698</v>
      </c>
      <c r="H2030" s="17">
        <v>0.39489422125761597</v>
      </c>
      <c r="I2030" s="17">
        <v>0.43089260443021599</v>
      </c>
      <c r="J2030" s="17">
        <v>0.440608275023323</v>
      </c>
      <c r="K2030" s="17">
        <v>0.38391194758762498</v>
      </c>
      <c r="L2030" s="17">
        <v>0.36857787838263201</v>
      </c>
      <c r="M2030" s="17"/>
      <c r="N2030" s="17">
        <v>0.40097541753946297</v>
      </c>
      <c r="O2030" s="17">
        <v>0.42282394945565199</v>
      </c>
      <c r="P2030" s="17">
        <v>0.397137574087148</v>
      </c>
      <c r="Q2030" s="17">
        <v>0.37244757095354702</v>
      </c>
      <c r="R2030" s="17"/>
      <c r="S2030" s="17">
        <v>0.41101177022962099</v>
      </c>
      <c r="T2030" s="17">
        <v>0.40476463535396501</v>
      </c>
      <c r="U2030" s="17">
        <v>0.36890310458740899</v>
      </c>
      <c r="V2030" s="17">
        <v>0.383258893979394</v>
      </c>
      <c r="W2030" s="17">
        <v>0.394283129038978</v>
      </c>
      <c r="X2030" s="17">
        <v>0.40582737990198098</v>
      </c>
      <c r="Y2030" s="17">
        <v>0.40878210196988701</v>
      </c>
      <c r="Z2030" s="17">
        <v>0.45662998364637702</v>
      </c>
      <c r="AA2030" s="17">
        <v>0.41327726593474701</v>
      </c>
      <c r="AB2030" s="17">
        <v>0.368076690679774</v>
      </c>
      <c r="AC2030" s="17">
        <v>0.34209474102595899</v>
      </c>
      <c r="AD2030" s="17">
        <v>0.46530692752278202</v>
      </c>
      <c r="AE2030" s="17"/>
      <c r="AF2030" s="17">
        <v>0.39243585351889498</v>
      </c>
      <c r="AG2030" s="17">
        <v>0.40947840207374497</v>
      </c>
      <c r="AH2030" s="17"/>
      <c r="AI2030" s="17">
        <v>0.39951314158635698</v>
      </c>
      <c r="AJ2030" s="17">
        <v>0.39860547574138799</v>
      </c>
      <c r="AK2030" s="17"/>
      <c r="AL2030" s="17">
        <v>0.378675818132782</v>
      </c>
      <c r="AM2030" s="17">
        <v>0.40359281501882999</v>
      </c>
      <c r="AN2030" s="17"/>
      <c r="AO2030" s="17">
        <v>0.363746601960452</v>
      </c>
      <c r="AP2030" s="17">
        <v>0.40197240526496097</v>
      </c>
      <c r="AQ2030" s="17"/>
      <c r="AR2030" s="17">
        <v>0.40681709094928398</v>
      </c>
      <c r="AS2030" s="17">
        <v>0.41970974375181802</v>
      </c>
      <c r="AT2030" s="17">
        <v>0.44011273654934802</v>
      </c>
      <c r="AU2030" s="17">
        <v>0.25733362410451399</v>
      </c>
    </row>
    <row r="2031" spans="2:47" x14ac:dyDescent="0.3">
      <c r="B2031" t="s">
        <v>726</v>
      </c>
      <c r="C2031" s="17">
        <v>0.232655879903782</v>
      </c>
      <c r="D2031" s="17">
        <v>0.22811895506246299</v>
      </c>
      <c r="E2031" s="17">
        <v>0.23733167019829501</v>
      </c>
      <c r="F2031" s="17"/>
      <c r="G2031" s="17">
        <v>0.15566780626297699</v>
      </c>
      <c r="H2031" s="17">
        <v>0.185147079573416</v>
      </c>
      <c r="I2031" s="17">
        <v>0.189973993005673</v>
      </c>
      <c r="J2031" s="17">
        <v>0.24128938687078699</v>
      </c>
      <c r="K2031" s="17">
        <v>0.28180335895672398</v>
      </c>
      <c r="L2031" s="17">
        <v>0.31696020061026597</v>
      </c>
      <c r="M2031" s="17"/>
      <c r="N2031" s="17">
        <v>0.21259580642294201</v>
      </c>
      <c r="O2031" s="17">
        <v>0.228531870747406</v>
      </c>
      <c r="P2031" s="17">
        <v>0.228092255481366</v>
      </c>
      <c r="Q2031" s="17">
        <v>0.26193828209217401</v>
      </c>
      <c r="R2031" s="17"/>
      <c r="S2031" s="17">
        <v>0.175378501095377</v>
      </c>
      <c r="T2031" s="17">
        <v>0.24991029331060399</v>
      </c>
      <c r="U2031" s="17">
        <v>0.26978360969729698</v>
      </c>
      <c r="V2031" s="17">
        <v>0.26401033813647701</v>
      </c>
      <c r="W2031" s="17">
        <v>0.25368172709507902</v>
      </c>
      <c r="X2031" s="17">
        <v>0.21215496239776899</v>
      </c>
      <c r="Y2031" s="17">
        <v>0.23100913545929899</v>
      </c>
      <c r="Z2031" s="17">
        <v>0.15854286124806599</v>
      </c>
      <c r="AA2031" s="17">
        <v>0.23689112273351701</v>
      </c>
      <c r="AB2031" s="17">
        <v>0.26013019176921198</v>
      </c>
      <c r="AC2031" s="17">
        <v>0.22964297506793199</v>
      </c>
      <c r="AD2031" s="17">
        <v>0.25450005110935903</v>
      </c>
      <c r="AE2031" s="17"/>
      <c r="AF2031" s="17">
        <v>0.237867727696501</v>
      </c>
      <c r="AG2031" s="17">
        <v>0.22508284121567099</v>
      </c>
      <c r="AH2031" s="17"/>
      <c r="AI2031" s="17">
        <v>0.192455620548527</v>
      </c>
      <c r="AJ2031" s="17">
        <v>0.25272245481987099</v>
      </c>
      <c r="AK2031" s="17"/>
      <c r="AL2031" s="17">
        <v>0.223308849699968</v>
      </c>
      <c r="AM2031" s="17">
        <v>0.23482038341434799</v>
      </c>
      <c r="AN2031" s="17"/>
      <c r="AO2031" s="17">
        <v>0.188956853488533</v>
      </c>
      <c r="AP2031" s="17">
        <v>0.236464774487504</v>
      </c>
      <c r="AQ2031" s="17"/>
      <c r="AR2031" s="17">
        <v>0.12344927944119399</v>
      </c>
      <c r="AS2031" s="17">
        <v>0.27534946734640797</v>
      </c>
      <c r="AT2031" s="17">
        <v>0.25854372986292701</v>
      </c>
      <c r="AU2031" s="17">
        <v>0.37959931449888401</v>
      </c>
    </row>
    <row r="2032" spans="2:47" x14ac:dyDescent="0.3">
      <c r="B2032" t="s">
        <v>727</v>
      </c>
      <c r="C2032" s="17">
        <v>7.6544368684850303E-2</v>
      </c>
      <c r="D2032" s="17">
        <v>6.6815215603199599E-2</v>
      </c>
      <c r="E2032" s="17">
        <v>8.6316129818922796E-2</v>
      </c>
      <c r="F2032" s="17"/>
      <c r="G2032" s="17">
        <v>5.7406402739648803E-2</v>
      </c>
      <c r="H2032" s="17">
        <v>5.9150827963702003E-2</v>
      </c>
      <c r="I2032" s="17">
        <v>4.9682922143673203E-2</v>
      </c>
      <c r="J2032" s="17">
        <v>6.9593519339472304E-2</v>
      </c>
      <c r="K2032" s="17">
        <v>8.8747499861711904E-2</v>
      </c>
      <c r="L2032" s="17">
        <v>0.122623526604639</v>
      </c>
      <c r="M2032" s="17"/>
      <c r="N2032" s="17">
        <v>6.5594402255491097E-2</v>
      </c>
      <c r="O2032" s="17">
        <v>8.2085186054165898E-2</v>
      </c>
      <c r="P2032" s="17">
        <v>7.3188800858784306E-2</v>
      </c>
      <c r="Q2032" s="17">
        <v>8.5779696086743198E-2</v>
      </c>
      <c r="R2032" s="17"/>
      <c r="S2032" s="17">
        <v>4.9108606536842903E-2</v>
      </c>
      <c r="T2032" s="17">
        <v>8.7534333075262899E-2</v>
      </c>
      <c r="U2032" s="17">
        <v>8.2823788170581794E-2</v>
      </c>
      <c r="V2032" s="17">
        <v>0.11529151949236301</v>
      </c>
      <c r="W2032" s="17">
        <v>6.1269126948795799E-2</v>
      </c>
      <c r="X2032" s="17">
        <v>7.0783364033309898E-2</v>
      </c>
      <c r="Y2032" s="17">
        <v>9.1708916926278694E-2</v>
      </c>
      <c r="Z2032" s="17">
        <v>9.0847116570525993E-2</v>
      </c>
      <c r="AA2032" s="17">
        <v>6.7091244668383898E-2</v>
      </c>
      <c r="AB2032" s="17">
        <v>5.5361799752783901E-2</v>
      </c>
      <c r="AC2032" s="17">
        <v>9.8997262373166806E-2</v>
      </c>
      <c r="AD2032" s="17">
        <v>7.8035584604633806E-2</v>
      </c>
      <c r="AE2032" s="17"/>
      <c r="AF2032" s="17">
        <v>7.1532309019577994E-2</v>
      </c>
      <c r="AG2032" s="17">
        <v>8.3369278503679894E-2</v>
      </c>
      <c r="AH2032" s="17"/>
      <c r="AI2032" s="17">
        <v>6.0369877883585998E-2</v>
      </c>
      <c r="AJ2032" s="17">
        <v>8.4618113396916605E-2</v>
      </c>
      <c r="AK2032" s="17"/>
      <c r="AL2032" s="17">
        <v>7.0091627450999797E-2</v>
      </c>
      <c r="AM2032" s="17">
        <v>7.80386380676268E-2</v>
      </c>
      <c r="AN2032" s="17"/>
      <c r="AO2032" s="17">
        <v>5.67553065210636E-2</v>
      </c>
      <c r="AP2032" s="17">
        <v>7.8269222940786198E-2</v>
      </c>
      <c r="AQ2032" s="17"/>
      <c r="AR2032" s="17">
        <v>3.3390240160394102E-2</v>
      </c>
      <c r="AS2032" s="17">
        <v>0.107714128300454</v>
      </c>
      <c r="AT2032" s="17">
        <v>8.2356968093737701E-2</v>
      </c>
      <c r="AU2032" s="17">
        <v>0.119183501771378</v>
      </c>
    </row>
    <row r="2033" spans="2:47" x14ac:dyDescent="0.3">
      <c r="B2033" t="s">
        <v>728</v>
      </c>
      <c r="C2033" s="17">
        <v>2.9647137620193699E-2</v>
      </c>
      <c r="D2033" s="17">
        <v>3.05501515973534E-2</v>
      </c>
      <c r="E2033" s="17">
        <v>2.8880050276683999E-2</v>
      </c>
      <c r="F2033" s="17"/>
      <c r="G2033" s="17">
        <v>1.01410726356222E-2</v>
      </c>
      <c r="H2033" s="17">
        <v>1.6042062424993599E-2</v>
      </c>
      <c r="I2033" s="17">
        <v>1.68604592669402E-2</v>
      </c>
      <c r="J2033" s="17">
        <v>3.4076331075937098E-2</v>
      </c>
      <c r="K2033" s="17">
        <v>5.6887433133828498E-2</v>
      </c>
      <c r="L2033" s="17">
        <v>4.2172017056214602E-2</v>
      </c>
      <c r="M2033" s="17"/>
      <c r="N2033" s="17">
        <v>2.3099026639772799E-2</v>
      </c>
      <c r="O2033" s="17">
        <v>4.1364663073735201E-2</v>
      </c>
      <c r="P2033" s="17">
        <v>2.2990404813216601E-2</v>
      </c>
      <c r="Q2033" s="17">
        <v>2.9976218592776601E-2</v>
      </c>
      <c r="R2033" s="17"/>
      <c r="S2033" s="17">
        <v>2.0592605620791599E-2</v>
      </c>
      <c r="T2033" s="17">
        <v>3.0880166859552801E-2</v>
      </c>
      <c r="U2033" s="17">
        <v>4.9060470522387697E-2</v>
      </c>
      <c r="V2033" s="17">
        <v>2.6084839614946401E-2</v>
      </c>
      <c r="W2033" s="17">
        <v>2.6207010943848499E-2</v>
      </c>
      <c r="X2033" s="17">
        <v>2.85250568833036E-2</v>
      </c>
      <c r="Y2033" s="17">
        <v>3.2469630438088301E-2</v>
      </c>
      <c r="Z2033" s="17">
        <v>1.30912694542987E-2</v>
      </c>
      <c r="AA2033" s="17">
        <v>2.9967325642942501E-2</v>
      </c>
      <c r="AB2033" s="17">
        <v>2.8110919671238299E-2</v>
      </c>
      <c r="AC2033" s="17">
        <v>3.6275392513509697E-2</v>
      </c>
      <c r="AD2033" s="17">
        <v>4.3651368648343701E-2</v>
      </c>
      <c r="AE2033" s="17"/>
      <c r="AF2033" s="17">
        <v>2.67375749296224E-2</v>
      </c>
      <c r="AG2033" s="17">
        <v>3.3754289754436798E-2</v>
      </c>
      <c r="AH2033" s="17"/>
      <c r="AI2033" s="17">
        <v>2.3569695731675101E-2</v>
      </c>
      <c r="AJ2033" s="17">
        <v>3.2680785783416301E-2</v>
      </c>
      <c r="AK2033" s="17"/>
      <c r="AL2033" s="17">
        <v>2.68836848123673E-2</v>
      </c>
      <c r="AM2033" s="17">
        <v>3.0287073853777699E-2</v>
      </c>
      <c r="AN2033" s="17"/>
      <c r="AO2033" s="17">
        <v>2.79377606465591E-2</v>
      </c>
      <c r="AP2033" s="17">
        <v>2.9796130337664001E-2</v>
      </c>
      <c r="AQ2033" s="17"/>
      <c r="AR2033" s="17">
        <v>8.6155245657027393E-3</v>
      </c>
      <c r="AS2033" s="17">
        <v>3.08405354546013E-2</v>
      </c>
      <c r="AT2033" s="17">
        <v>2.4432946084451901E-2</v>
      </c>
      <c r="AU2033" s="17">
        <v>9.1308821898645795E-2</v>
      </c>
    </row>
    <row r="2034" spans="2:47" x14ac:dyDescent="0.3">
      <c r="B2034" t="s">
        <v>79</v>
      </c>
      <c r="C2034" s="17">
        <v>1.7909524061216198E-2</v>
      </c>
      <c r="D2034" s="17">
        <v>1.6335563689539999E-2</v>
      </c>
      <c r="E2034" s="17">
        <v>1.9511411448956399E-2</v>
      </c>
      <c r="F2034" s="17"/>
      <c r="G2034" s="17">
        <v>2.0922144431921901E-2</v>
      </c>
      <c r="H2034" s="17">
        <v>9.2958485263776695E-3</v>
      </c>
      <c r="I2034" s="17">
        <v>1.55684697348416E-2</v>
      </c>
      <c r="J2034" s="17">
        <v>2.1393618166327701E-2</v>
      </c>
      <c r="K2034" s="17">
        <v>1.51010596542415E-2</v>
      </c>
      <c r="L2034" s="17">
        <v>2.3867387050114E-2</v>
      </c>
      <c r="M2034" s="17"/>
      <c r="N2034" s="17">
        <v>7.7280940974718401E-3</v>
      </c>
      <c r="O2034" s="17">
        <v>2.0362433110140798E-2</v>
      </c>
      <c r="P2034" s="17">
        <v>1.48051449708551E-2</v>
      </c>
      <c r="Q2034" s="17">
        <v>2.93457878604204E-2</v>
      </c>
      <c r="R2034" s="17"/>
      <c r="S2034" s="17">
        <v>2.1269047960244501E-2</v>
      </c>
      <c r="T2034" s="17">
        <v>1.13519282851549E-2</v>
      </c>
      <c r="U2034" s="17">
        <v>2.3810087984270201E-2</v>
      </c>
      <c r="V2034" s="17">
        <v>1.5770100351793201E-2</v>
      </c>
      <c r="W2034" s="17">
        <v>1.6125585587521099E-2</v>
      </c>
      <c r="X2034" s="17">
        <v>2.8340836607479901E-2</v>
      </c>
      <c r="Y2034" s="17">
        <v>1.7296016374842502E-2</v>
      </c>
      <c r="Z2034" s="17">
        <v>0</v>
      </c>
      <c r="AA2034" s="17">
        <v>1.85405717113158E-2</v>
      </c>
      <c r="AB2034" s="17">
        <v>1.12291899007996E-2</v>
      </c>
      <c r="AC2034" s="17">
        <v>4.0366561056981699E-2</v>
      </c>
      <c r="AD2034" s="17">
        <v>0</v>
      </c>
      <c r="AE2034" s="17"/>
      <c r="AF2034" s="17">
        <v>1.9059629925276801E-2</v>
      </c>
      <c r="AG2034" s="17">
        <v>1.43982018241465E-2</v>
      </c>
      <c r="AH2034" s="17"/>
      <c r="AI2034" s="17">
        <v>1.4820203254897401E-2</v>
      </c>
      <c r="AJ2034" s="17">
        <v>1.9451605838649601E-2</v>
      </c>
      <c r="AK2034" s="17"/>
      <c r="AL2034" s="17">
        <v>1.38738231611381E-2</v>
      </c>
      <c r="AM2034" s="17">
        <v>1.88440763816153E-2</v>
      </c>
      <c r="AN2034" s="17"/>
      <c r="AO2034" s="17">
        <v>1.33321603385495E-2</v>
      </c>
      <c r="AP2034" s="17">
        <v>1.83084962425486E-2</v>
      </c>
      <c r="AQ2034" s="17"/>
      <c r="AR2034" s="17">
        <v>5.4730605657482096E-3</v>
      </c>
      <c r="AS2034" s="17">
        <v>1.6813546732668001E-2</v>
      </c>
      <c r="AT2034" s="17">
        <v>2.3558338049759601E-2</v>
      </c>
      <c r="AU2034" s="17">
        <v>3.9279032496912003E-2</v>
      </c>
    </row>
    <row r="2035" spans="2:47" x14ac:dyDescent="0.3">
      <c r="C2035" s="17"/>
      <c r="D2035" s="17"/>
      <c r="E2035" s="17"/>
      <c r="F2035" s="17"/>
      <c r="G2035" s="17"/>
      <c r="H2035" s="17"/>
      <c r="I2035" s="17"/>
      <c r="J2035" s="17"/>
      <c r="K2035" s="17"/>
      <c r="L2035" s="17"/>
      <c r="M2035" s="17"/>
      <c r="N2035" s="17"/>
      <c r="O2035" s="17"/>
      <c r="P2035" s="17"/>
      <c r="Q2035" s="17"/>
      <c r="R2035" s="17"/>
      <c r="S2035" s="17"/>
      <c r="T2035" s="17"/>
      <c r="U2035" s="17"/>
      <c r="V2035" s="17"/>
      <c r="W2035" s="17"/>
      <c r="X2035" s="17"/>
      <c r="Y2035" s="17"/>
      <c r="Z2035" s="17"/>
      <c r="AA2035" s="17"/>
      <c r="AB2035" s="17"/>
      <c r="AC2035" s="17"/>
      <c r="AD2035" s="17"/>
      <c r="AE2035" s="17"/>
      <c r="AF2035" s="17"/>
      <c r="AG2035" s="17"/>
      <c r="AH2035" s="17"/>
      <c r="AI2035" s="17"/>
      <c r="AJ2035" s="17"/>
      <c r="AK2035" s="17"/>
      <c r="AL2035" s="17"/>
      <c r="AM2035" s="17"/>
      <c r="AN2035" s="17"/>
      <c r="AO2035" s="17"/>
      <c r="AP2035" s="17"/>
      <c r="AQ2035" s="17"/>
      <c r="AR2035" s="17"/>
      <c r="AS2035" s="17"/>
      <c r="AT2035" s="17"/>
      <c r="AU2035" s="17"/>
    </row>
    <row r="2036" spans="2:47" x14ac:dyDescent="0.3">
      <c r="B2036" s="6" t="s">
        <v>731</v>
      </c>
      <c r="C2036" s="17"/>
      <c r="D2036" s="17"/>
      <c r="E2036" s="17"/>
      <c r="F2036" s="17"/>
      <c r="G2036" s="17"/>
      <c r="H2036" s="17"/>
      <c r="I2036" s="17"/>
      <c r="J2036" s="17"/>
      <c r="K2036" s="17"/>
      <c r="L2036" s="17"/>
      <c r="M2036" s="17"/>
      <c r="N2036" s="17"/>
      <c r="O2036" s="17"/>
      <c r="P2036" s="17"/>
      <c r="Q2036" s="17"/>
      <c r="R2036" s="17"/>
      <c r="S2036" s="17"/>
      <c r="T2036" s="17"/>
      <c r="U2036" s="17"/>
      <c r="V2036" s="17"/>
      <c r="W2036" s="17"/>
      <c r="X2036" s="17"/>
      <c r="Y2036" s="17"/>
      <c r="Z2036" s="17"/>
      <c r="AA2036" s="17"/>
      <c r="AB2036" s="17"/>
      <c r="AC2036" s="17"/>
      <c r="AD2036" s="17"/>
      <c r="AE2036" s="17"/>
      <c r="AF2036" s="17"/>
      <c r="AG2036" s="17"/>
      <c r="AH2036" s="17"/>
      <c r="AI2036" s="17"/>
      <c r="AJ2036" s="17"/>
      <c r="AK2036" s="17"/>
      <c r="AL2036" s="17"/>
      <c r="AM2036" s="17"/>
      <c r="AN2036" s="17"/>
      <c r="AO2036" s="17"/>
      <c r="AP2036" s="17"/>
      <c r="AQ2036" s="17"/>
      <c r="AR2036" s="17"/>
      <c r="AS2036" s="17"/>
      <c r="AT2036" s="17"/>
      <c r="AU2036" s="17"/>
    </row>
    <row r="2037" spans="2:47" x14ac:dyDescent="0.3">
      <c r="B2037" s="24" t="s">
        <v>71</v>
      </c>
      <c r="C2037" s="17"/>
      <c r="D2037" s="17"/>
      <c r="E2037" s="17"/>
      <c r="F2037" s="17"/>
      <c r="G2037" s="17"/>
      <c r="H2037" s="17"/>
      <c r="I2037" s="17"/>
      <c r="J2037" s="17"/>
      <c r="K2037" s="17"/>
      <c r="L2037" s="17"/>
      <c r="M2037" s="17"/>
      <c r="N2037" s="17"/>
      <c r="O2037" s="17"/>
      <c r="P2037" s="17"/>
      <c r="Q2037" s="17"/>
      <c r="R2037" s="17"/>
      <c r="S2037" s="17"/>
      <c r="T2037" s="17"/>
      <c r="U2037" s="17"/>
      <c r="V2037" s="17"/>
      <c r="W2037" s="17"/>
      <c r="X2037" s="17"/>
      <c r="Y2037" s="17"/>
      <c r="Z2037" s="17"/>
      <c r="AA2037" s="17"/>
      <c r="AB2037" s="17"/>
      <c r="AC2037" s="17"/>
      <c r="AD2037" s="17"/>
      <c r="AE2037" s="17"/>
      <c r="AF2037" s="17"/>
      <c r="AG2037" s="17"/>
      <c r="AH2037" s="17"/>
      <c r="AI2037" s="17"/>
      <c r="AJ2037" s="17"/>
      <c r="AK2037" s="17"/>
      <c r="AL2037" s="17"/>
      <c r="AM2037" s="17"/>
      <c r="AN2037" s="17"/>
      <c r="AO2037" s="17"/>
      <c r="AP2037" s="17"/>
      <c r="AQ2037" s="17"/>
      <c r="AR2037" s="17"/>
      <c r="AS2037" s="17"/>
      <c r="AT2037" s="17"/>
      <c r="AU2037" s="17"/>
    </row>
    <row r="2038" spans="2:47" x14ac:dyDescent="0.3">
      <c r="B2038" t="s">
        <v>724</v>
      </c>
      <c r="C2038" s="17">
        <v>0.403630091562517</v>
      </c>
      <c r="D2038" s="17">
        <v>0.38422238871733</v>
      </c>
      <c r="E2038" s="17">
        <v>0.42299015478197599</v>
      </c>
      <c r="F2038" s="17"/>
      <c r="G2038" s="17">
        <v>0.41802141562573197</v>
      </c>
      <c r="H2038" s="17">
        <v>0.42925204989906601</v>
      </c>
      <c r="I2038" s="17">
        <v>0.42486284814619302</v>
      </c>
      <c r="J2038" s="17">
        <v>0.37006452705231402</v>
      </c>
      <c r="K2038" s="17">
        <v>0.38951764986590198</v>
      </c>
      <c r="L2038" s="17">
        <v>0.392690858683024</v>
      </c>
      <c r="M2038" s="17"/>
      <c r="N2038" s="17">
        <v>0.424224057030616</v>
      </c>
      <c r="O2038" s="17">
        <v>0.38825933500507998</v>
      </c>
      <c r="P2038" s="17">
        <v>0.41223288495013399</v>
      </c>
      <c r="Q2038" s="17">
        <v>0.389822722587707</v>
      </c>
      <c r="R2038" s="17"/>
      <c r="S2038" s="17">
        <v>0.43936939485691001</v>
      </c>
      <c r="T2038" s="17">
        <v>0.37590552472759903</v>
      </c>
      <c r="U2038" s="17">
        <v>0.40912103335349298</v>
      </c>
      <c r="V2038" s="17">
        <v>0.37882200893776202</v>
      </c>
      <c r="W2038" s="17">
        <v>0.438628810073526</v>
      </c>
      <c r="X2038" s="17">
        <v>0.39300460818073701</v>
      </c>
      <c r="Y2038" s="17">
        <v>0.38224334683716898</v>
      </c>
      <c r="Z2038" s="17">
        <v>0.39364558946501799</v>
      </c>
      <c r="AA2038" s="17">
        <v>0.37825942848004801</v>
      </c>
      <c r="AB2038" s="17">
        <v>0.44134385831136203</v>
      </c>
      <c r="AC2038" s="17">
        <v>0.42604497086431498</v>
      </c>
      <c r="AD2038" s="17">
        <v>0.379979403173973</v>
      </c>
      <c r="AE2038" s="17"/>
      <c r="AF2038" s="17">
        <v>0.41034107665193298</v>
      </c>
      <c r="AG2038" s="17">
        <v>0.39575866574700302</v>
      </c>
      <c r="AH2038" s="17"/>
      <c r="AI2038" s="17">
        <v>0.45244668816040401</v>
      </c>
      <c r="AJ2038" s="17">
        <v>0.37926253999715698</v>
      </c>
      <c r="AK2038" s="17"/>
      <c r="AL2038" s="17">
        <v>0.42115001323962298</v>
      </c>
      <c r="AM2038" s="17">
        <v>0.39957298132022101</v>
      </c>
      <c r="AN2038" s="17"/>
      <c r="AO2038" s="17">
        <v>0.46070443000307298</v>
      </c>
      <c r="AP2038" s="17">
        <v>0.39865537801878698</v>
      </c>
      <c r="AQ2038" s="17"/>
      <c r="AR2038" s="17">
        <v>0.53517904850575904</v>
      </c>
      <c r="AS2038" s="17">
        <v>0.36194745697867098</v>
      </c>
      <c r="AT2038" s="17">
        <v>0.361178202278438</v>
      </c>
      <c r="AU2038" s="17">
        <v>0.23331556741158599</v>
      </c>
    </row>
    <row r="2039" spans="2:47" x14ac:dyDescent="0.3">
      <c r="B2039" t="s">
        <v>725</v>
      </c>
      <c r="C2039" s="17">
        <v>0.430540416733455</v>
      </c>
      <c r="D2039" s="17">
        <v>0.43462811499343001</v>
      </c>
      <c r="E2039" s="17">
        <v>0.42610819242660902</v>
      </c>
      <c r="F2039" s="17"/>
      <c r="G2039" s="17">
        <v>0.37561294225457897</v>
      </c>
      <c r="H2039" s="17">
        <v>0.40630337644284797</v>
      </c>
      <c r="I2039" s="17">
        <v>0.40836319151857797</v>
      </c>
      <c r="J2039" s="17">
        <v>0.47596098452412799</v>
      </c>
      <c r="K2039" s="17">
        <v>0.435589630285315</v>
      </c>
      <c r="L2039" s="17">
        <v>0.46439766752587902</v>
      </c>
      <c r="M2039" s="17"/>
      <c r="N2039" s="17">
        <v>0.43886478332174</v>
      </c>
      <c r="O2039" s="17">
        <v>0.45779866565605998</v>
      </c>
      <c r="P2039" s="17">
        <v>0.42168488956851002</v>
      </c>
      <c r="Q2039" s="17">
        <v>0.402417609291571</v>
      </c>
      <c r="R2039" s="17"/>
      <c r="S2039" s="17">
        <v>0.40539642023573702</v>
      </c>
      <c r="T2039" s="17">
        <v>0.47619092866325802</v>
      </c>
      <c r="U2039" s="17">
        <v>0.38629964543621198</v>
      </c>
      <c r="V2039" s="17">
        <v>0.457126411438879</v>
      </c>
      <c r="W2039" s="17">
        <v>0.38816260209721398</v>
      </c>
      <c r="X2039" s="17">
        <v>0.41946841768506699</v>
      </c>
      <c r="Y2039" s="17">
        <v>0.43317106645416897</v>
      </c>
      <c r="Z2039" s="17">
        <v>0.51236188459191701</v>
      </c>
      <c r="AA2039" s="17">
        <v>0.45285220444146501</v>
      </c>
      <c r="AB2039" s="17">
        <v>0.38828063100844301</v>
      </c>
      <c r="AC2039" s="17">
        <v>0.39445053308276801</v>
      </c>
      <c r="AD2039" s="17">
        <v>0.50938672752723502</v>
      </c>
      <c r="AE2039" s="17"/>
      <c r="AF2039" s="17">
        <v>0.428768975034237</v>
      </c>
      <c r="AG2039" s="17">
        <v>0.4351207104564</v>
      </c>
      <c r="AH2039" s="17"/>
      <c r="AI2039" s="17">
        <v>0.40283300365437003</v>
      </c>
      <c r="AJ2039" s="17">
        <v>0.44437099616751102</v>
      </c>
      <c r="AK2039" s="17"/>
      <c r="AL2039" s="17">
        <v>0.425019888247125</v>
      </c>
      <c r="AM2039" s="17">
        <v>0.43181881244078502</v>
      </c>
      <c r="AN2039" s="17"/>
      <c r="AO2039" s="17">
        <v>0.39181790079274198</v>
      </c>
      <c r="AP2039" s="17">
        <v>0.43391554870626298</v>
      </c>
      <c r="AQ2039" s="17"/>
      <c r="AR2039" s="17">
        <v>0.38078975197903597</v>
      </c>
      <c r="AS2039" s="17">
        <v>0.47317758342960797</v>
      </c>
      <c r="AT2039" s="17">
        <v>0.46753667801183402</v>
      </c>
      <c r="AU2039" s="17">
        <v>0.40502147866590699</v>
      </c>
    </row>
    <row r="2040" spans="2:47" x14ac:dyDescent="0.3">
      <c r="B2040" t="s">
        <v>726</v>
      </c>
      <c r="C2040" s="17">
        <v>0.113084437005017</v>
      </c>
      <c r="D2040" s="17">
        <v>0.12661117942477301</v>
      </c>
      <c r="E2040" s="17">
        <v>0.100333924462207</v>
      </c>
      <c r="F2040" s="17"/>
      <c r="G2040" s="17">
        <v>0.11964400135015001</v>
      </c>
      <c r="H2040" s="17">
        <v>0.12498431615686301</v>
      </c>
      <c r="I2040" s="17">
        <v>0.119703176280558</v>
      </c>
      <c r="J2040" s="17">
        <v>9.5855152942748795E-2</v>
      </c>
      <c r="K2040" s="17">
        <v>0.123420992408328</v>
      </c>
      <c r="L2040" s="17">
        <v>0.10074885904332199</v>
      </c>
      <c r="M2040" s="17"/>
      <c r="N2040" s="17">
        <v>0.103745238194158</v>
      </c>
      <c r="O2040" s="17">
        <v>0.10298192616032401</v>
      </c>
      <c r="P2040" s="17">
        <v>0.10559424249256601</v>
      </c>
      <c r="Q2040" s="17">
        <v>0.13890146736929901</v>
      </c>
      <c r="R2040" s="17"/>
      <c r="S2040" s="17">
        <v>0.10235294227806099</v>
      </c>
      <c r="T2040" s="17">
        <v>0.10373275510307001</v>
      </c>
      <c r="U2040" s="17">
        <v>0.15369741836724299</v>
      </c>
      <c r="V2040" s="17">
        <v>0.123253920741607</v>
      </c>
      <c r="W2040" s="17">
        <v>0.107001401318151</v>
      </c>
      <c r="X2040" s="17">
        <v>0.131898190811789</v>
      </c>
      <c r="Y2040" s="17">
        <v>0.124698632621078</v>
      </c>
      <c r="Z2040" s="17">
        <v>5.0615043454453397E-2</v>
      </c>
      <c r="AA2040" s="17">
        <v>0.10874279141328699</v>
      </c>
      <c r="AB2040" s="17">
        <v>0.117778356047042</v>
      </c>
      <c r="AC2040" s="17">
        <v>0.11443281605100999</v>
      </c>
      <c r="AD2040" s="17">
        <v>7.4383424362294406E-2</v>
      </c>
      <c r="AE2040" s="17"/>
      <c r="AF2040" s="17">
        <v>0.11213697127910099</v>
      </c>
      <c r="AG2040" s="17">
        <v>0.11277051952612301</v>
      </c>
      <c r="AH2040" s="17"/>
      <c r="AI2040" s="17">
        <v>0.103315729615561</v>
      </c>
      <c r="AJ2040" s="17">
        <v>0.11796063685565999</v>
      </c>
      <c r="AK2040" s="17"/>
      <c r="AL2040" s="17">
        <v>0.10528850856809099</v>
      </c>
      <c r="AM2040" s="17">
        <v>0.114889749933498</v>
      </c>
      <c r="AN2040" s="17"/>
      <c r="AO2040" s="17">
        <v>0.10222896213070599</v>
      </c>
      <c r="AP2040" s="17">
        <v>0.114030621916772</v>
      </c>
      <c r="AQ2040" s="17"/>
      <c r="AR2040" s="17">
        <v>5.9648856330674897E-2</v>
      </c>
      <c r="AS2040" s="17">
        <v>0.116971152571337</v>
      </c>
      <c r="AT2040" s="17">
        <v>0.11588195328114</v>
      </c>
      <c r="AU2040" s="17">
        <v>0.23484222082928699</v>
      </c>
    </row>
    <row r="2041" spans="2:47" x14ac:dyDescent="0.3">
      <c r="B2041" t="s">
        <v>727</v>
      </c>
      <c r="C2041" s="17">
        <v>2.2531650300168401E-2</v>
      </c>
      <c r="D2041" s="17">
        <v>2.7041427285427602E-2</v>
      </c>
      <c r="E2041" s="17">
        <v>1.7592261810007101E-2</v>
      </c>
      <c r="F2041" s="17"/>
      <c r="G2041" s="17">
        <v>4.5737361817485202E-2</v>
      </c>
      <c r="H2041" s="17">
        <v>2.0051854579223E-2</v>
      </c>
      <c r="I2041" s="17">
        <v>2.5040367959079102E-2</v>
      </c>
      <c r="J2041" s="17">
        <v>1.65897885981801E-2</v>
      </c>
      <c r="K2041" s="17">
        <v>1.7730148252788899E-2</v>
      </c>
      <c r="L2041" s="17">
        <v>1.51811096706871E-2</v>
      </c>
      <c r="M2041" s="17"/>
      <c r="N2041" s="17">
        <v>1.3168690667363E-2</v>
      </c>
      <c r="O2041" s="17">
        <v>2.4700933053733401E-2</v>
      </c>
      <c r="P2041" s="17">
        <v>3.0851541768355799E-2</v>
      </c>
      <c r="Q2041" s="17">
        <v>2.33997853682219E-2</v>
      </c>
      <c r="R2041" s="17"/>
      <c r="S2041" s="17">
        <v>1.7293020830866802E-2</v>
      </c>
      <c r="T2041" s="17">
        <v>1.51030595241374E-2</v>
      </c>
      <c r="U2041" s="17">
        <v>2.0271358094106798E-2</v>
      </c>
      <c r="V2041" s="17">
        <v>1.9707184695952701E-2</v>
      </c>
      <c r="W2041" s="17">
        <v>4.4808781069219997E-2</v>
      </c>
      <c r="X2041" s="17">
        <v>1.8681991450199099E-2</v>
      </c>
      <c r="Y2041" s="17">
        <v>2.7535048312705201E-2</v>
      </c>
      <c r="Z2041" s="17">
        <v>3.2992710377386998E-2</v>
      </c>
      <c r="AA2041" s="17">
        <v>2.80610521601997E-2</v>
      </c>
      <c r="AB2041" s="17">
        <v>2.6393922572327099E-2</v>
      </c>
      <c r="AC2041" s="17">
        <v>1.00405212679074E-2</v>
      </c>
      <c r="AD2041" s="17">
        <v>1.4995006971109399E-2</v>
      </c>
      <c r="AE2041" s="17"/>
      <c r="AF2041" s="17">
        <v>1.9364379151691601E-2</v>
      </c>
      <c r="AG2041" s="17">
        <v>2.6923616124080001E-2</v>
      </c>
      <c r="AH2041" s="17"/>
      <c r="AI2041" s="17">
        <v>1.33343088441258E-2</v>
      </c>
      <c r="AJ2041" s="17">
        <v>2.71226440976353E-2</v>
      </c>
      <c r="AK2041" s="17"/>
      <c r="AL2041" s="17">
        <v>1.5911667020599402E-2</v>
      </c>
      <c r="AM2041" s="17">
        <v>2.4064648133284499E-2</v>
      </c>
      <c r="AN2041" s="17"/>
      <c r="AO2041" s="17">
        <v>1.6260402787564798E-2</v>
      </c>
      <c r="AP2041" s="17">
        <v>2.3078264782078299E-2</v>
      </c>
      <c r="AQ2041" s="17"/>
      <c r="AR2041" s="17">
        <v>1.2249012233210401E-2</v>
      </c>
      <c r="AS2041" s="17">
        <v>2.2405446987993301E-2</v>
      </c>
      <c r="AT2041" s="17">
        <v>1.8928439773741802E-2</v>
      </c>
      <c r="AU2041" s="17">
        <v>5.6097556251089802E-2</v>
      </c>
    </row>
    <row r="2042" spans="2:47" x14ac:dyDescent="0.3">
      <c r="B2042" t="s">
        <v>728</v>
      </c>
      <c r="C2042" s="17">
        <v>1.5568403163556999E-2</v>
      </c>
      <c r="D2042" s="17">
        <v>1.6940630955240201E-2</v>
      </c>
      <c r="E2042" s="17">
        <v>1.42905121959218E-2</v>
      </c>
      <c r="F2042" s="17"/>
      <c r="G2042" s="17">
        <v>2.5875930804080401E-2</v>
      </c>
      <c r="H2042" s="17">
        <v>7.0480918856336101E-3</v>
      </c>
      <c r="I2042" s="17">
        <v>6.7763152960772103E-3</v>
      </c>
      <c r="J2042" s="17">
        <v>2.72117423254222E-2</v>
      </c>
      <c r="K2042" s="17">
        <v>2.0166570651093299E-2</v>
      </c>
      <c r="L2042" s="17">
        <v>1.03027825596209E-2</v>
      </c>
      <c r="M2042" s="17"/>
      <c r="N2042" s="17">
        <v>9.78992306206025E-3</v>
      </c>
      <c r="O2042" s="17">
        <v>1.3095565306324899E-2</v>
      </c>
      <c r="P2042" s="17">
        <v>1.87855162608782E-2</v>
      </c>
      <c r="Q2042" s="17">
        <v>2.0931798515021902E-2</v>
      </c>
      <c r="R2042" s="17"/>
      <c r="S2042" s="17">
        <v>1.6334031284091902E-2</v>
      </c>
      <c r="T2042" s="17">
        <v>1.8249743574180102E-2</v>
      </c>
      <c r="U2042" s="17">
        <v>1.7730667788492398E-2</v>
      </c>
      <c r="V2042" s="17">
        <v>1.3866445200772499E-2</v>
      </c>
      <c r="W2042" s="17">
        <v>8.2028788857735797E-3</v>
      </c>
      <c r="X2042" s="17">
        <v>1.7292696374970599E-2</v>
      </c>
      <c r="Y2042" s="17">
        <v>1.26356829275843E-2</v>
      </c>
      <c r="Z2042" s="17">
        <v>1.0384772111225101E-2</v>
      </c>
      <c r="AA2042" s="17">
        <v>1.55194581807368E-2</v>
      </c>
      <c r="AB2042" s="17">
        <v>1.4974042160025999E-2</v>
      </c>
      <c r="AC2042" s="17">
        <v>1.9847020595575301E-2</v>
      </c>
      <c r="AD2042" s="17">
        <v>2.1255437965388899E-2</v>
      </c>
      <c r="AE2042" s="17"/>
      <c r="AF2042" s="17">
        <v>1.2381010408286E-2</v>
      </c>
      <c r="AG2042" s="17">
        <v>1.99306631507635E-2</v>
      </c>
      <c r="AH2042" s="17"/>
      <c r="AI2042" s="17">
        <v>1.54030504055829E-2</v>
      </c>
      <c r="AJ2042" s="17">
        <v>1.5650941524221501E-2</v>
      </c>
      <c r="AK2042" s="17"/>
      <c r="AL2042" s="17">
        <v>2.4915745634571201E-2</v>
      </c>
      <c r="AM2042" s="17">
        <v>1.3403827340883301E-2</v>
      </c>
      <c r="AN2042" s="17"/>
      <c r="AO2042" s="17">
        <v>2.0690053679276999E-2</v>
      </c>
      <c r="AP2042" s="17">
        <v>1.5121989856229E-2</v>
      </c>
      <c r="AQ2042" s="17"/>
      <c r="AR2042" s="17">
        <v>6.18985578758502E-3</v>
      </c>
      <c r="AS2042" s="17">
        <v>1.12161635001199E-2</v>
      </c>
      <c r="AT2042" s="17">
        <v>1.7536181101711699E-2</v>
      </c>
      <c r="AU2042" s="17">
        <v>4.2533357925040698E-2</v>
      </c>
    </row>
    <row r="2043" spans="2:47" x14ac:dyDescent="0.3">
      <c r="B2043" t="s">
        <v>79</v>
      </c>
      <c r="C2043" s="17">
        <v>1.4645001235285299E-2</v>
      </c>
      <c r="D2043" s="17">
        <v>1.0556258623798999E-2</v>
      </c>
      <c r="E2043" s="17">
        <v>1.8684954323278598E-2</v>
      </c>
      <c r="F2043" s="17"/>
      <c r="G2043" s="17">
        <v>1.51083481479738E-2</v>
      </c>
      <c r="H2043" s="17">
        <v>1.2360311036366201E-2</v>
      </c>
      <c r="I2043" s="17">
        <v>1.5254100799515001E-2</v>
      </c>
      <c r="J2043" s="17">
        <v>1.43178045572063E-2</v>
      </c>
      <c r="K2043" s="17">
        <v>1.35750085365729E-2</v>
      </c>
      <c r="L2043" s="17">
        <v>1.66787225174676E-2</v>
      </c>
      <c r="M2043" s="17"/>
      <c r="N2043" s="17">
        <v>1.0207307724063501E-2</v>
      </c>
      <c r="O2043" s="17">
        <v>1.31635748184777E-2</v>
      </c>
      <c r="P2043" s="17">
        <v>1.08509249595562E-2</v>
      </c>
      <c r="Q2043" s="17">
        <v>2.45266168681787E-2</v>
      </c>
      <c r="R2043" s="17"/>
      <c r="S2043" s="17">
        <v>1.9254190514334101E-2</v>
      </c>
      <c r="T2043" s="17">
        <v>1.08179884077561E-2</v>
      </c>
      <c r="U2043" s="17">
        <v>1.28798769604527E-2</v>
      </c>
      <c r="V2043" s="17">
        <v>7.2240289850265399E-3</v>
      </c>
      <c r="W2043" s="17">
        <v>1.31955265561155E-2</v>
      </c>
      <c r="X2043" s="17">
        <v>1.9654095497237602E-2</v>
      </c>
      <c r="Y2043" s="17">
        <v>1.9716222847294001E-2</v>
      </c>
      <c r="Z2043" s="17">
        <v>0</v>
      </c>
      <c r="AA2043" s="17">
        <v>1.6565065324263599E-2</v>
      </c>
      <c r="AB2043" s="17">
        <v>1.12291899007996E-2</v>
      </c>
      <c r="AC2043" s="17">
        <v>3.5184138138423797E-2</v>
      </c>
      <c r="AD2043" s="17">
        <v>0</v>
      </c>
      <c r="AE2043" s="17"/>
      <c r="AF2043" s="17">
        <v>1.7007587474751101E-2</v>
      </c>
      <c r="AG2043" s="17">
        <v>9.4958249956300696E-3</v>
      </c>
      <c r="AH2043" s="17"/>
      <c r="AI2043" s="17">
        <v>1.26672193199563E-2</v>
      </c>
      <c r="AJ2043" s="17">
        <v>1.5632241357815799E-2</v>
      </c>
      <c r="AK2043" s="17"/>
      <c r="AL2043" s="17">
        <v>7.7141772899897796E-3</v>
      </c>
      <c r="AM2043" s="17">
        <v>1.6249980831327299E-2</v>
      </c>
      <c r="AN2043" s="17"/>
      <c r="AO2043" s="17">
        <v>8.2982506066374105E-3</v>
      </c>
      <c r="AP2043" s="17">
        <v>1.51981967198707E-2</v>
      </c>
      <c r="AQ2043" s="17"/>
      <c r="AR2043" s="17">
        <v>5.9434751637341496E-3</v>
      </c>
      <c r="AS2043" s="17">
        <v>1.4282196532270501E-2</v>
      </c>
      <c r="AT2043" s="17">
        <v>1.8938545553135001E-2</v>
      </c>
      <c r="AU2043" s="17">
        <v>2.8189818917090499E-2</v>
      </c>
    </row>
    <row r="2044" spans="2:47" x14ac:dyDescent="0.3">
      <c r="C2044" s="17"/>
      <c r="D2044" s="17"/>
      <c r="E2044" s="17"/>
      <c r="F2044" s="17"/>
      <c r="G2044" s="17"/>
      <c r="H2044" s="17"/>
      <c r="I2044" s="17"/>
      <c r="J2044" s="17"/>
      <c r="K2044" s="17"/>
      <c r="L2044" s="17"/>
      <c r="M2044" s="17"/>
      <c r="N2044" s="17"/>
      <c r="O2044" s="17"/>
      <c r="P2044" s="17"/>
      <c r="Q2044" s="17"/>
      <c r="R2044" s="17"/>
      <c r="S2044" s="17"/>
      <c r="T2044" s="17"/>
      <c r="U2044" s="17"/>
      <c r="V2044" s="17"/>
      <c r="W2044" s="17"/>
      <c r="X2044" s="17"/>
      <c r="Y2044" s="17"/>
      <c r="Z2044" s="17"/>
      <c r="AA2044" s="17"/>
      <c r="AB2044" s="17"/>
      <c r="AC2044" s="17"/>
      <c r="AD2044" s="17"/>
      <c r="AE2044" s="17"/>
      <c r="AF2044" s="17"/>
      <c r="AG2044" s="17"/>
      <c r="AH2044" s="17"/>
      <c r="AI2044" s="17"/>
      <c r="AJ2044" s="17"/>
      <c r="AK2044" s="17"/>
      <c r="AL2044" s="17"/>
      <c r="AM2044" s="17"/>
      <c r="AN2044" s="17"/>
      <c r="AO2044" s="17"/>
      <c r="AP2044" s="17"/>
      <c r="AQ2044" s="17"/>
      <c r="AR2044" s="17"/>
      <c r="AS2044" s="17"/>
      <c r="AT2044" s="17"/>
      <c r="AU2044" s="17"/>
    </row>
    <row r="2045" spans="2:47" x14ac:dyDescent="0.3">
      <c r="B2045" s="6" t="s">
        <v>732</v>
      </c>
      <c r="C2045" s="17"/>
      <c r="D2045" s="17"/>
      <c r="E2045" s="17"/>
      <c r="F2045" s="17"/>
      <c r="G2045" s="17"/>
      <c r="H2045" s="17"/>
      <c r="I2045" s="17"/>
      <c r="J2045" s="17"/>
      <c r="K2045" s="17"/>
      <c r="L2045" s="17"/>
      <c r="M2045" s="17"/>
      <c r="N2045" s="17"/>
      <c r="O2045" s="17"/>
      <c r="P2045" s="17"/>
      <c r="Q2045" s="17"/>
      <c r="R2045" s="17"/>
      <c r="S2045" s="17"/>
      <c r="T2045" s="17"/>
      <c r="U2045" s="17"/>
      <c r="V2045" s="17"/>
      <c r="W2045" s="17"/>
      <c r="X2045" s="17"/>
      <c r="Y2045" s="17"/>
      <c r="Z2045" s="17"/>
      <c r="AA2045" s="17"/>
      <c r="AB2045" s="17"/>
      <c r="AC2045" s="17"/>
      <c r="AD2045" s="17"/>
      <c r="AE2045" s="17"/>
      <c r="AF2045" s="17"/>
      <c r="AG2045" s="17"/>
      <c r="AH2045" s="17"/>
      <c r="AI2045" s="17"/>
      <c r="AJ2045" s="17"/>
      <c r="AK2045" s="17"/>
      <c r="AL2045" s="17"/>
      <c r="AM2045" s="17"/>
      <c r="AN2045" s="17"/>
      <c r="AO2045" s="17"/>
      <c r="AP2045" s="17"/>
      <c r="AQ2045" s="17"/>
      <c r="AR2045" s="17"/>
      <c r="AS2045" s="17"/>
      <c r="AT2045" s="17"/>
      <c r="AU2045" s="17"/>
    </row>
    <row r="2046" spans="2:47" x14ac:dyDescent="0.3">
      <c r="B2046" s="24" t="s">
        <v>71</v>
      </c>
      <c r="C2046" s="17"/>
      <c r="D2046" s="17"/>
      <c r="E2046" s="17"/>
      <c r="F2046" s="17"/>
      <c r="G2046" s="17"/>
      <c r="H2046" s="17"/>
      <c r="I2046" s="17"/>
      <c r="J2046" s="17"/>
      <c r="K2046" s="17"/>
      <c r="L2046" s="17"/>
      <c r="M2046" s="17"/>
      <c r="N2046" s="17"/>
      <c r="O2046" s="17"/>
      <c r="P2046" s="17"/>
      <c r="Q2046" s="17"/>
      <c r="R2046" s="17"/>
      <c r="S2046" s="17"/>
      <c r="T2046" s="17"/>
      <c r="U2046" s="17"/>
      <c r="V2046" s="17"/>
      <c r="W2046" s="17"/>
      <c r="X2046" s="17"/>
      <c r="Y2046" s="17"/>
      <c r="Z2046" s="17"/>
      <c r="AA2046" s="17"/>
      <c r="AB2046" s="17"/>
      <c r="AC2046" s="17"/>
      <c r="AD2046" s="17"/>
      <c r="AE2046" s="17"/>
      <c r="AF2046" s="17"/>
      <c r="AG2046" s="17"/>
      <c r="AH2046" s="17"/>
      <c r="AI2046" s="17"/>
      <c r="AJ2046" s="17"/>
      <c r="AK2046" s="17"/>
      <c r="AL2046" s="17"/>
      <c r="AM2046" s="17"/>
      <c r="AN2046" s="17"/>
      <c r="AO2046" s="17"/>
      <c r="AP2046" s="17"/>
      <c r="AQ2046" s="17"/>
      <c r="AR2046" s="17"/>
      <c r="AS2046" s="17"/>
      <c r="AT2046" s="17"/>
      <c r="AU2046" s="17"/>
    </row>
    <row r="2047" spans="2:47" x14ac:dyDescent="0.3">
      <c r="B2047" t="s">
        <v>724</v>
      </c>
      <c r="C2047" s="17">
        <v>0.57824233809583403</v>
      </c>
      <c r="D2047" s="17">
        <v>0.559694100501545</v>
      </c>
      <c r="E2047" s="17">
        <v>0.59696052404699695</v>
      </c>
      <c r="F2047" s="17"/>
      <c r="G2047" s="17">
        <v>0.55682770821805905</v>
      </c>
      <c r="H2047" s="17">
        <v>0.53493715982869094</v>
      </c>
      <c r="I2047" s="17">
        <v>0.60153065034964404</v>
      </c>
      <c r="J2047" s="17">
        <v>0.59563661279781399</v>
      </c>
      <c r="K2047" s="17">
        <v>0.58507354032384695</v>
      </c>
      <c r="L2047" s="17">
        <v>0.58996157610272404</v>
      </c>
      <c r="M2047" s="17"/>
      <c r="N2047" s="17">
        <v>0.55790467560745005</v>
      </c>
      <c r="O2047" s="17">
        <v>0.57970943312874301</v>
      </c>
      <c r="P2047" s="17">
        <v>0.56666264594311699</v>
      </c>
      <c r="Q2047" s="17">
        <v>0.60965468648143495</v>
      </c>
      <c r="R2047" s="17"/>
      <c r="S2047" s="17">
        <v>0.56895538486631103</v>
      </c>
      <c r="T2047" s="17">
        <v>0.57695840769636797</v>
      </c>
      <c r="U2047" s="17">
        <v>0.61202865129646999</v>
      </c>
      <c r="V2047" s="17">
        <v>0.53881843719142597</v>
      </c>
      <c r="W2047" s="17">
        <v>0.59403058669532005</v>
      </c>
      <c r="X2047" s="17">
        <v>0.57708728470769599</v>
      </c>
      <c r="Y2047" s="17">
        <v>0.56906599838176097</v>
      </c>
      <c r="Z2047" s="17">
        <v>0.60330113254852602</v>
      </c>
      <c r="AA2047" s="17">
        <v>0.58831292061524398</v>
      </c>
      <c r="AB2047" s="17">
        <v>0.55546616856276199</v>
      </c>
      <c r="AC2047" s="17">
        <v>0.58170700521079099</v>
      </c>
      <c r="AD2047" s="17">
        <v>0.63845601503693095</v>
      </c>
      <c r="AE2047" s="17"/>
      <c r="AF2047" s="17">
        <v>0.57879632188712105</v>
      </c>
      <c r="AG2047" s="17">
        <v>0.57870562084837196</v>
      </c>
      <c r="AH2047" s="17"/>
      <c r="AI2047" s="17">
        <v>0.56519605886839797</v>
      </c>
      <c r="AJ2047" s="17">
        <v>0.58475458810845304</v>
      </c>
      <c r="AK2047" s="17"/>
      <c r="AL2047" s="17">
        <v>0.59301336157576001</v>
      </c>
      <c r="AM2047" s="17">
        <v>0.57482179365767505</v>
      </c>
      <c r="AN2047" s="17"/>
      <c r="AO2047" s="17">
        <v>0.60844768246729997</v>
      </c>
      <c r="AP2047" s="17">
        <v>0.575609579839787</v>
      </c>
      <c r="AQ2047" s="17"/>
      <c r="AR2047" s="17">
        <v>0.62781507514409496</v>
      </c>
      <c r="AS2047" s="17">
        <v>0.58897262980180698</v>
      </c>
      <c r="AT2047" s="17">
        <v>0.56957142274738404</v>
      </c>
      <c r="AU2047" s="17">
        <v>0.453251136043271</v>
      </c>
    </row>
    <row r="2048" spans="2:47" x14ac:dyDescent="0.3">
      <c r="B2048" t="s">
        <v>725</v>
      </c>
      <c r="C2048" s="17">
        <v>0.31500211713468101</v>
      </c>
      <c r="D2048" s="17">
        <v>0.32110536991635202</v>
      </c>
      <c r="E2048" s="17">
        <v>0.30909593587757</v>
      </c>
      <c r="F2048" s="17"/>
      <c r="G2048" s="17">
        <v>0.26347005586799999</v>
      </c>
      <c r="H2048" s="17">
        <v>0.33361562077651802</v>
      </c>
      <c r="I2048" s="17">
        <v>0.29906212486383499</v>
      </c>
      <c r="J2048" s="17">
        <v>0.30786013340187701</v>
      </c>
      <c r="K2048" s="17">
        <v>0.32545973463247202</v>
      </c>
      <c r="L2048" s="17">
        <v>0.34572986266549899</v>
      </c>
      <c r="M2048" s="17"/>
      <c r="N2048" s="17">
        <v>0.35594265657844998</v>
      </c>
      <c r="O2048" s="17">
        <v>0.31928543027476902</v>
      </c>
      <c r="P2048" s="17">
        <v>0.31397226762900499</v>
      </c>
      <c r="Q2048" s="17">
        <v>0.26777998803865</v>
      </c>
      <c r="R2048" s="17"/>
      <c r="S2048" s="17">
        <v>0.30169945009147697</v>
      </c>
      <c r="T2048" s="17">
        <v>0.32473920786920601</v>
      </c>
      <c r="U2048" s="17">
        <v>0.30113217216583699</v>
      </c>
      <c r="V2048" s="17">
        <v>0.356535162377347</v>
      </c>
      <c r="W2048" s="17">
        <v>0.28914801619680203</v>
      </c>
      <c r="X2048" s="17">
        <v>0.31933468357969702</v>
      </c>
      <c r="Y2048" s="17">
        <v>0.32191586591649002</v>
      </c>
      <c r="Z2048" s="17">
        <v>0.33409221878293599</v>
      </c>
      <c r="AA2048" s="17">
        <v>0.30479370687959001</v>
      </c>
      <c r="AB2048" s="17">
        <v>0.33795556569309998</v>
      </c>
      <c r="AC2048" s="17">
        <v>0.27071713770839001</v>
      </c>
      <c r="AD2048" s="17">
        <v>0.29325041811125702</v>
      </c>
      <c r="AE2048" s="17"/>
      <c r="AF2048" s="17">
        <v>0.32856857810215601</v>
      </c>
      <c r="AG2048" s="17">
        <v>0.29852232177653398</v>
      </c>
      <c r="AH2048" s="17"/>
      <c r="AI2048" s="17">
        <v>0.33945871200753902</v>
      </c>
      <c r="AJ2048" s="17">
        <v>0.30279423337771999</v>
      </c>
      <c r="AK2048" s="17"/>
      <c r="AL2048" s="17">
        <v>0.32109684112688902</v>
      </c>
      <c r="AM2048" s="17">
        <v>0.31359075425370098</v>
      </c>
      <c r="AN2048" s="17"/>
      <c r="AO2048" s="17">
        <v>0.30412710499719903</v>
      </c>
      <c r="AP2048" s="17">
        <v>0.31595000495338799</v>
      </c>
      <c r="AQ2048" s="17"/>
      <c r="AR2048" s="17">
        <v>0.29205931264702201</v>
      </c>
      <c r="AS2048" s="17">
        <v>0.31462630397939101</v>
      </c>
      <c r="AT2048" s="17">
        <v>0.32284564577908098</v>
      </c>
      <c r="AU2048" s="17">
        <v>0.356959921412634</v>
      </c>
    </row>
    <row r="2049" spans="2:47" x14ac:dyDescent="0.3">
      <c r="B2049" t="s">
        <v>726</v>
      </c>
      <c r="C2049" s="17">
        <v>7.04575699399725E-2</v>
      </c>
      <c r="D2049" s="17">
        <v>8.1131670973905806E-2</v>
      </c>
      <c r="E2049" s="17">
        <v>6.0324526705151399E-2</v>
      </c>
      <c r="F2049" s="17"/>
      <c r="G2049" s="17">
        <v>0.113293921670265</v>
      </c>
      <c r="H2049" s="17">
        <v>9.3204119027915297E-2</v>
      </c>
      <c r="I2049" s="17">
        <v>6.6545200444533104E-2</v>
      </c>
      <c r="J2049" s="17">
        <v>5.8355967156836601E-2</v>
      </c>
      <c r="K2049" s="17">
        <v>6.7754604641078006E-2</v>
      </c>
      <c r="L2049" s="17">
        <v>3.8452844282203802E-2</v>
      </c>
      <c r="M2049" s="17"/>
      <c r="N2049" s="17">
        <v>5.7120344332544599E-2</v>
      </c>
      <c r="O2049" s="17">
        <v>6.9225514244952699E-2</v>
      </c>
      <c r="P2049" s="17">
        <v>8.5403697849189303E-2</v>
      </c>
      <c r="Q2049" s="17">
        <v>7.1987422912373006E-2</v>
      </c>
      <c r="R2049" s="17"/>
      <c r="S2049" s="17">
        <v>8.2263378469425996E-2</v>
      </c>
      <c r="T2049" s="17">
        <v>6.5902726004789497E-2</v>
      </c>
      <c r="U2049" s="17">
        <v>5.46800384451911E-2</v>
      </c>
      <c r="V2049" s="17">
        <v>6.7637457041819796E-2</v>
      </c>
      <c r="W2049" s="17">
        <v>7.2136059538425903E-2</v>
      </c>
      <c r="X2049" s="17">
        <v>7.2859556937272002E-2</v>
      </c>
      <c r="Y2049" s="17">
        <v>7.8393961975047305E-2</v>
      </c>
      <c r="Z2049" s="17">
        <v>4.9129271083210899E-2</v>
      </c>
      <c r="AA2049" s="17">
        <v>7.6621228344605205E-2</v>
      </c>
      <c r="AB2049" s="17">
        <v>6.1636736363162602E-2</v>
      </c>
      <c r="AC2049" s="17">
        <v>9.16948218176524E-2</v>
      </c>
      <c r="AD2049" s="17">
        <v>5.0267609572973597E-2</v>
      </c>
      <c r="AE2049" s="17"/>
      <c r="AF2049" s="17">
        <v>6.1837339264658897E-2</v>
      </c>
      <c r="AG2049" s="17">
        <v>8.0998043144370299E-2</v>
      </c>
      <c r="AH2049" s="17"/>
      <c r="AI2049" s="17">
        <v>5.7844759676724498E-2</v>
      </c>
      <c r="AJ2049" s="17">
        <v>7.6753447282783993E-2</v>
      </c>
      <c r="AK2049" s="17"/>
      <c r="AL2049" s="17">
        <v>5.3293394263065702E-2</v>
      </c>
      <c r="AM2049" s="17">
        <v>7.4432299634703103E-2</v>
      </c>
      <c r="AN2049" s="17"/>
      <c r="AO2049" s="17">
        <v>5.0930298779632198E-2</v>
      </c>
      <c r="AP2049" s="17">
        <v>7.2159605968206503E-2</v>
      </c>
      <c r="AQ2049" s="17"/>
      <c r="AR2049" s="17">
        <v>5.5123842736681798E-2</v>
      </c>
      <c r="AS2049" s="17">
        <v>6.5657160795511302E-2</v>
      </c>
      <c r="AT2049" s="17">
        <v>6.43062193205267E-2</v>
      </c>
      <c r="AU2049" s="17">
        <v>0.13007856222004299</v>
      </c>
    </row>
    <row r="2050" spans="2:47" x14ac:dyDescent="0.3">
      <c r="B2050" t="s">
        <v>727</v>
      </c>
      <c r="C2050" s="17">
        <v>1.8433746458650101E-2</v>
      </c>
      <c r="D2050" s="17">
        <v>2.0750424947078201E-2</v>
      </c>
      <c r="E2050" s="17">
        <v>1.5615791938553201E-2</v>
      </c>
      <c r="F2050" s="17"/>
      <c r="G2050" s="17">
        <v>3.8534300655591699E-2</v>
      </c>
      <c r="H2050" s="17">
        <v>2.7346509839753001E-2</v>
      </c>
      <c r="I2050" s="17">
        <v>1.8833994624133099E-2</v>
      </c>
      <c r="J2050" s="17">
        <v>1.54496314556466E-2</v>
      </c>
      <c r="K2050" s="17">
        <v>3.7648390341195898E-3</v>
      </c>
      <c r="L2050" s="17">
        <v>9.81074308651117E-3</v>
      </c>
      <c r="M2050" s="17"/>
      <c r="N2050" s="17">
        <v>1.18559857797559E-2</v>
      </c>
      <c r="O2050" s="17">
        <v>1.56120309194623E-2</v>
      </c>
      <c r="P2050" s="17">
        <v>1.8895786380385599E-2</v>
      </c>
      <c r="Q2050" s="17">
        <v>2.8332481655143099E-2</v>
      </c>
      <c r="R2050" s="17"/>
      <c r="S2050" s="17">
        <v>2.4601927741862199E-2</v>
      </c>
      <c r="T2050" s="17">
        <v>1.9630005931620599E-2</v>
      </c>
      <c r="U2050" s="17">
        <v>2.25194114309211E-2</v>
      </c>
      <c r="V2050" s="17">
        <v>1.95921264757947E-2</v>
      </c>
      <c r="W2050" s="17">
        <v>2.6329290812222801E-2</v>
      </c>
      <c r="X2050" s="17">
        <v>1.3458692563931E-2</v>
      </c>
      <c r="Y2050" s="17">
        <v>8.8347881320925397E-3</v>
      </c>
      <c r="Z2050" s="17">
        <v>4.1570878503439396E-3</v>
      </c>
      <c r="AA2050" s="17">
        <v>1.6482455013734899E-2</v>
      </c>
      <c r="AB2050" s="17">
        <v>1.94136516612511E-2</v>
      </c>
      <c r="AC2050" s="17">
        <v>1.68728019279798E-2</v>
      </c>
      <c r="AD2050" s="17">
        <v>1.8025957278838801E-2</v>
      </c>
      <c r="AE2050" s="17"/>
      <c r="AF2050" s="17">
        <v>1.20558522580771E-2</v>
      </c>
      <c r="AG2050" s="17">
        <v>2.7059420625407601E-2</v>
      </c>
      <c r="AH2050" s="17"/>
      <c r="AI2050" s="17">
        <v>1.9660855908833E-2</v>
      </c>
      <c r="AJ2050" s="17">
        <v>1.7821215989761101E-2</v>
      </c>
      <c r="AK2050" s="17"/>
      <c r="AL2050" s="17">
        <v>1.38765063926447E-2</v>
      </c>
      <c r="AM2050" s="17">
        <v>1.9489072257997401E-2</v>
      </c>
      <c r="AN2050" s="17"/>
      <c r="AO2050" s="17">
        <v>1.5441013435079899E-2</v>
      </c>
      <c r="AP2050" s="17">
        <v>1.8694599057417102E-2</v>
      </c>
      <c r="AQ2050" s="17"/>
      <c r="AR2050" s="17">
        <v>1.3426598735971801E-2</v>
      </c>
      <c r="AS2050" s="17">
        <v>1.4131919411862001E-2</v>
      </c>
      <c r="AT2050" s="17">
        <v>2.1001849045074301E-2</v>
      </c>
      <c r="AU2050" s="17">
        <v>3.3075644562820798E-2</v>
      </c>
    </row>
    <row r="2051" spans="2:47" x14ac:dyDescent="0.3">
      <c r="B2051" t="s">
        <v>728</v>
      </c>
      <c r="C2051" s="17">
        <v>7.4925563127076402E-3</v>
      </c>
      <c r="D2051" s="17">
        <v>7.4419941493378498E-3</v>
      </c>
      <c r="E2051" s="17">
        <v>7.10950174286954E-3</v>
      </c>
      <c r="F2051" s="17"/>
      <c r="G2051" s="17">
        <v>8.6654027430822407E-3</v>
      </c>
      <c r="H2051" s="17">
        <v>5.56076670434681E-3</v>
      </c>
      <c r="I2051" s="17">
        <v>3.0260533000501999E-3</v>
      </c>
      <c r="J2051" s="17">
        <v>1.06658076577158E-2</v>
      </c>
      <c r="K2051" s="17">
        <v>8.6992799501624495E-3</v>
      </c>
      <c r="L2051" s="17">
        <v>8.5371952545257399E-3</v>
      </c>
      <c r="M2051" s="17"/>
      <c r="N2051" s="17">
        <v>7.3549555740172598E-3</v>
      </c>
      <c r="O2051" s="17">
        <v>5.6294748520937703E-3</v>
      </c>
      <c r="P2051" s="17">
        <v>7.0191533935259698E-3</v>
      </c>
      <c r="Q2051" s="17">
        <v>9.2575643496293301E-3</v>
      </c>
      <c r="R2051" s="17"/>
      <c r="S2051" s="17">
        <v>5.6418081067929199E-3</v>
      </c>
      <c r="T2051" s="17">
        <v>5.6737642560210702E-3</v>
      </c>
      <c r="U2051" s="17">
        <v>0</v>
      </c>
      <c r="V2051" s="17">
        <v>1.12192677088269E-2</v>
      </c>
      <c r="W2051" s="17">
        <v>1.05591235170944E-2</v>
      </c>
      <c r="X2051" s="17">
        <v>8.2484317767911094E-3</v>
      </c>
      <c r="Y2051" s="17">
        <v>9.0739560350776207E-3</v>
      </c>
      <c r="Z2051" s="17">
        <v>9.3202897349833197E-3</v>
      </c>
      <c r="AA2051" s="17">
        <v>8.7401973826991605E-3</v>
      </c>
      <c r="AB2051" s="17">
        <v>1.1584034290043701E-2</v>
      </c>
      <c r="AC2051" s="17">
        <v>7.4579193190657603E-3</v>
      </c>
      <c r="AD2051" s="17">
        <v>0</v>
      </c>
      <c r="AE2051" s="17"/>
      <c r="AF2051" s="17">
        <v>7.8112098317911398E-3</v>
      </c>
      <c r="AG2051" s="17">
        <v>7.1298031552960196E-3</v>
      </c>
      <c r="AH2051" s="17"/>
      <c r="AI2051" s="17">
        <v>9.2623005765308901E-3</v>
      </c>
      <c r="AJ2051" s="17">
        <v>6.60916136894623E-3</v>
      </c>
      <c r="AK2051" s="17"/>
      <c r="AL2051" s="17">
        <v>1.42796157172331E-2</v>
      </c>
      <c r="AM2051" s="17">
        <v>5.9208684517308499E-3</v>
      </c>
      <c r="AN2051" s="17"/>
      <c r="AO2051" s="17">
        <v>1.02909162679365E-2</v>
      </c>
      <c r="AP2051" s="17">
        <v>7.2486456595161203E-3</v>
      </c>
      <c r="AQ2051" s="17"/>
      <c r="AR2051" s="17">
        <v>5.7354135016204101E-3</v>
      </c>
      <c r="AS2051" s="17">
        <v>6.6321100051945497E-3</v>
      </c>
      <c r="AT2051" s="17">
        <v>9.0249276791543598E-3</v>
      </c>
      <c r="AU2051" s="17">
        <v>1.0197283257140999E-2</v>
      </c>
    </row>
    <row r="2052" spans="2:47" x14ac:dyDescent="0.3">
      <c r="B2052" t="s">
        <v>79</v>
      </c>
      <c r="C2052" s="17">
        <v>1.03716720581545E-2</v>
      </c>
      <c r="D2052" s="17">
        <v>9.8764395117805198E-3</v>
      </c>
      <c r="E2052" s="17">
        <v>1.0893719688858799E-2</v>
      </c>
      <c r="F2052" s="17"/>
      <c r="G2052" s="17">
        <v>1.9208610845001601E-2</v>
      </c>
      <c r="H2052" s="17">
        <v>5.3358238227754796E-3</v>
      </c>
      <c r="I2052" s="17">
        <v>1.10019764178048E-2</v>
      </c>
      <c r="J2052" s="17">
        <v>1.2031847530109699E-2</v>
      </c>
      <c r="K2052" s="17">
        <v>9.24800141832058E-3</v>
      </c>
      <c r="L2052" s="17">
        <v>7.50777860853681E-3</v>
      </c>
      <c r="M2052" s="17"/>
      <c r="N2052" s="17">
        <v>9.8213821277816308E-3</v>
      </c>
      <c r="O2052" s="17">
        <v>1.0538116579979899E-2</v>
      </c>
      <c r="P2052" s="17">
        <v>8.0464488047763301E-3</v>
      </c>
      <c r="Q2052" s="17">
        <v>1.2987856562769601E-2</v>
      </c>
      <c r="R2052" s="17"/>
      <c r="S2052" s="17">
        <v>1.6838050724131401E-2</v>
      </c>
      <c r="T2052" s="17">
        <v>7.09588824199459E-3</v>
      </c>
      <c r="U2052" s="17">
        <v>9.6397266615802692E-3</v>
      </c>
      <c r="V2052" s="17">
        <v>6.1975492047863798E-3</v>
      </c>
      <c r="W2052" s="17">
        <v>7.7969232401352102E-3</v>
      </c>
      <c r="X2052" s="17">
        <v>9.0113504346136606E-3</v>
      </c>
      <c r="Y2052" s="17">
        <v>1.27154295595308E-2</v>
      </c>
      <c r="Z2052" s="17">
        <v>0</v>
      </c>
      <c r="AA2052" s="17">
        <v>5.0494917641266297E-3</v>
      </c>
      <c r="AB2052" s="17">
        <v>1.39438434296804E-2</v>
      </c>
      <c r="AC2052" s="17">
        <v>3.1550314016120698E-2</v>
      </c>
      <c r="AD2052" s="17">
        <v>0</v>
      </c>
      <c r="AE2052" s="17"/>
      <c r="AF2052" s="17">
        <v>1.0930698656195901E-2</v>
      </c>
      <c r="AG2052" s="17">
        <v>7.5847904500208497E-3</v>
      </c>
      <c r="AH2052" s="17"/>
      <c r="AI2052" s="17">
        <v>8.5773129619743406E-3</v>
      </c>
      <c r="AJ2052" s="17">
        <v>1.1267353872335699E-2</v>
      </c>
      <c r="AK2052" s="17"/>
      <c r="AL2052" s="17">
        <v>4.4402809244081303E-3</v>
      </c>
      <c r="AM2052" s="17">
        <v>1.1745211744192701E-2</v>
      </c>
      <c r="AN2052" s="17"/>
      <c r="AO2052" s="17">
        <v>1.07629840528528E-2</v>
      </c>
      <c r="AP2052" s="17">
        <v>1.0337564521684699E-2</v>
      </c>
      <c r="AQ2052" s="17"/>
      <c r="AR2052" s="17">
        <v>5.8397572346096096E-3</v>
      </c>
      <c r="AS2052" s="17">
        <v>9.9798760062348099E-3</v>
      </c>
      <c r="AT2052" s="17">
        <v>1.3249935428778999E-2</v>
      </c>
      <c r="AU2052" s="17">
        <v>1.6437452504089501E-2</v>
      </c>
    </row>
    <row r="2053" spans="2:47" x14ac:dyDescent="0.3">
      <c r="C2053" s="17"/>
      <c r="D2053" s="17"/>
      <c r="E2053" s="17"/>
      <c r="F2053" s="17"/>
      <c r="G2053" s="17"/>
      <c r="H2053" s="17"/>
      <c r="I2053" s="17"/>
      <c r="J2053" s="17"/>
      <c r="K2053" s="17"/>
      <c r="L2053" s="17"/>
      <c r="M2053" s="17"/>
      <c r="N2053" s="17"/>
      <c r="O2053" s="17"/>
      <c r="P2053" s="17"/>
      <c r="Q2053" s="17"/>
      <c r="R2053" s="17"/>
      <c r="S2053" s="17"/>
      <c r="T2053" s="17"/>
      <c r="U2053" s="17"/>
      <c r="V2053" s="17"/>
      <c r="W2053" s="17"/>
      <c r="X2053" s="17"/>
      <c r="Y2053" s="17"/>
      <c r="Z2053" s="17"/>
      <c r="AA2053" s="17"/>
      <c r="AB2053" s="17"/>
      <c r="AC2053" s="17"/>
      <c r="AD2053" s="17"/>
      <c r="AE2053" s="17"/>
      <c r="AF2053" s="17"/>
      <c r="AG2053" s="17"/>
      <c r="AH2053" s="17"/>
      <c r="AI2053" s="17"/>
      <c r="AJ2053" s="17"/>
      <c r="AK2053" s="17"/>
      <c r="AL2053" s="17"/>
      <c r="AM2053" s="17"/>
      <c r="AN2053" s="17"/>
      <c r="AO2053" s="17"/>
      <c r="AP2053" s="17"/>
      <c r="AQ2053" s="17"/>
      <c r="AR2053" s="17"/>
      <c r="AS2053" s="17"/>
      <c r="AT2053" s="17"/>
      <c r="AU2053" s="17"/>
    </row>
    <row r="2054" spans="2:47" x14ac:dyDescent="0.3">
      <c r="B2054" s="6" t="s">
        <v>733</v>
      </c>
      <c r="C2054" s="17"/>
      <c r="D2054" s="17"/>
      <c r="E2054" s="17"/>
      <c r="F2054" s="17"/>
      <c r="G2054" s="17"/>
      <c r="H2054" s="17"/>
      <c r="I2054" s="17"/>
      <c r="J2054" s="17"/>
      <c r="K2054" s="17"/>
      <c r="L2054" s="17"/>
      <c r="M2054" s="17"/>
      <c r="N2054" s="17"/>
      <c r="O2054" s="17"/>
      <c r="P2054" s="17"/>
      <c r="Q2054" s="17"/>
      <c r="R2054" s="17"/>
      <c r="S2054" s="17"/>
      <c r="T2054" s="17"/>
      <c r="U2054" s="17"/>
      <c r="V2054" s="17"/>
      <c r="W2054" s="17"/>
      <c r="X2054" s="17"/>
      <c r="Y2054" s="17"/>
      <c r="Z2054" s="17"/>
      <c r="AA2054" s="17"/>
      <c r="AB2054" s="17"/>
      <c r="AC2054" s="17"/>
      <c r="AD2054" s="17"/>
      <c r="AE2054" s="17"/>
      <c r="AF2054" s="17"/>
      <c r="AG2054" s="17"/>
      <c r="AH2054" s="17"/>
      <c r="AI2054" s="17"/>
      <c r="AJ2054" s="17"/>
      <c r="AK2054" s="17"/>
      <c r="AL2054" s="17"/>
      <c r="AM2054" s="17"/>
      <c r="AN2054" s="17"/>
      <c r="AO2054" s="17"/>
      <c r="AP2054" s="17"/>
      <c r="AQ2054" s="17"/>
      <c r="AR2054" s="17"/>
      <c r="AS2054" s="17"/>
      <c r="AT2054" s="17"/>
      <c r="AU2054" s="17"/>
    </row>
    <row r="2055" spans="2:47" x14ac:dyDescent="0.3">
      <c r="B2055" s="24" t="s">
        <v>71</v>
      </c>
      <c r="C2055" s="17"/>
      <c r="D2055" s="17"/>
      <c r="E2055" s="17"/>
      <c r="F2055" s="17"/>
      <c r="G2055" s="17"/>
      <c r="H2055" s="17"/>
      <c r="I2055" s="17"/>
      <c r="J2055" s="17"/>
      <c r="K2055" s="17"/>
      <c r="L2055" s="17"/>
      <c r="M2055" s="17"/>
      <c r="N2055" s="17"/>
      <c r="O2055" s="17"/>
      <c r="P2055" s="17"/>
      <c r="Q2055" s="17"/>
      <c r="R2055" s="17"/>
      <c r="S2055" s="17"/>
      <c r="T2055" s="17"/>
      <c r="U2055" s="17"/>
      <c r="V2055" s="17"/>
      <c r="W2055" s="17"/>
      <c r="X2055" s="17"/>
      <c r="Y2055" s="17"/>
      <c r="Z2055" s="17"/>
      <c r="AA2055" s="17"/>
      <c r="AB2055" s="17"/>
      <c r="AC2055" s="17"/>
      <c r="AD2055" s="17"/>
      <c r="AE2055" s="17"/>
      <c r="AF2055" s="17"/>
      <c r="AG2055" s="17"/>
      <c r="AH2055" s="17"/>
      <c r="AI2055" s="17"/>
      <c r="AJ2055" s="17"/>
      <c r="AK2055" s="17"/>
      <c r="AL2055" s="17"/>
      <c r="AM2055" s="17"/>
      <c r="AN2055" s="17"/>
      <c r="AO2055" s="17"/>
      <c r="AP2055" s="17"/>
      <c r="AQ2055" s="17"/>
      <c r="AR2055" s="17"/>
      <c r="AS2055" s="17"/>
      <c r="AT2055" s="17"/>
      <c r="AU2055" s="17"/>
    </row>
    <row r="2056" spans="2:47" x14ac:dyDescent="0.3">
      <c r="B2056" t="s">
        <v>724</v>
      </c>
      <c r="C2056" s="17">
        <v>0.35891631154399101</v>
      </c>
      <c r="D2056" s="17">
        <v>0.35929704734968199</v>
      </c>
      <c r="E2056" s="17">
        <v>0.35834495667781602</v>
      </c>
      <c r="F2056" s="17"/>
      <c r="G2056" s="17">
        <v>0.40824680959448201</v>
      </c>
      <c r="H2056" s="17">
        <v>0.39047301495129499</v>
      </c>
      <c r="I2056" s="17">
        <v>0.37109310447021099</v>
      </c>
      <c r="J2056" s="17">
        <v>0.32085826802253598</v>
      </c>
      <c r="K2056" s="17">
        <v>0.33506038804150301</v>
      </c>
      <c r="L2056" s="17">
        <v>0.33756888202771301</v>
      </c>
      <c r="M2056" s="17"/>
      <c r="N2056" s="17">
        <v>0.40997296746143302</v>
      </c>
      <c r="O2056" s="17">
        <v>0.32596988254802001</v>
      </c>
      <c r="P2056" s="17">
        <v>0.34514708359125901</v>
      </c>
      <c r="Q2056" s="17">
        <v>0.35050673535153098</v>
      </c>
      <c r="R2056" s="17"/>
      <c r="S2056" s="17">
        <v>0.41919828335438702</v>
      </c>
      <c r="T2056" s="17">
        <v>0.352166780018213</v>
      </c>
      <c r="U2056" s="17">
        <v>0.31365443010293997</v>
      </c>
      <c r="V2056" s="17">
        <v>0.35547920165439001</v>
      </c>
      <c r="W2056" s="17">
        <v>0.39888362005830102</v>
      </c>
      <c r="X2056" s="17">
        <v>0.36391707512410798</v>
      </c>
      <c r="Y2056" s="17">
        <v>0.306326541401437</v>
      </c>
      <c r="Z2056" s="17">
        <v>0.34601901994616302</v>
      </c>
      <c r="AA2056" s="17">
        <v>0.340322321187779</v>
      </c>
      <c r="AB2056" s="17">
        <v>0.36016680721774702</v>
      </c>
      <c r="AC2056" s="17">
        <v>0.40132166690666499</v>
      </c>
      <c r="AD2056" s="17">
        <v>0.28118298638668299</v>
      </c>
      <c r="AE2056" s="17"/>
      <c r="AF2056" s="17">
        <v>0.37591734392057502</v>
      </c>
      <c r="AG2056" s="17">
        <v>0.33668575155062402</v>
      </c>
      <c r="AH2056" s="17"/>
      <c r="AI2056" s="17">
        <v>0.39828783140613</v>
      </c>
      <c r="AJ2056" s="17">
        <v>0.33926341463374599</v>
      </c>
      <c r="AK2056" s="17"/>
      <c r="AL2056" s="17">
        <v>0.374748211661876</v>
      </c>
      <c r="AM2056" s="17">
        <v>0.35525009857186302</v>
      </c>
      <c r="AN2056" s="17"/>
      <c r="AO2056" s="17">
        <v>0.42789831107606102</v>
      </c>
      <c r="AP2056" s="17">
        <v>0.35290370243239899</v>
      </c>
      <c r="AQ2056" s="17"/>
      <c r="AR2056" s="17">
        <v>0.50139801906308201</v>
      </c>
      <c r="AS2056" s="17">
        <v>0.31163309246359799</v>
      </c>
      <c r="AT2056" s="17">
        <v>0.30731069968960101</v>
      </c>
      <c r="AU2056" s="17">
        <v>0.18985037541710201</v>
      </c>
    </row>
    <row r="2057" spans="2:47" x14ac:dyDescent="0.3">
      <c r="B2057" t="s">
        <v>725</v>
      </c>
      <c r="C2057" s="17">
        <v>0.38694768700739901</v>
      </c>
      <c r="D2057" s="17">
        <v>0.38698381425372502</v>
      </c>
      <c r="E2057" s="17">
        <v>0.38723706809492803</v>
      </c>
      <c r="F2057" s="17"/>
      <c r="G2057" s="17">
        <v>0.30296333731589797</v>
      </c>
      <c r="H2057" s="17">
        <v>0.39599468321668302</v>
      </c>
      <c r="I2057" s="17">
        <v>0.43739377388893302</v>
      </c>
      <c r="J2057" s="17">
        <v>0.41112099390255502</v>
      </c>
      <c r="K2057" s="17">
        <v>0.39364131430489402</v>
      </c>
      <c r="L2057" s="17">
        <v>0.370088668825578</v>
      </c>
      <c r="M2057" s="17"/>
      <c r="N2057" s="17">
        <v>0.39976498432322</v>
      </c>
      <c r="O2057" s="17">
        <v>0.41198801055207002</v>
      </c>
      <c r="P2057" s="17">
        <v>0.38429407312842101</v>
      </c>
      <c r="Q2057" s="17">
        <v>0.35016074261017899</v>
      </c>
      <c r="R2057" s="17"/>
      <c r="S2057" s="17">
        <v>0.36082424153767201</v>
      </c>
      <c r="T2057" s="17">
        <v>0.37323563483387101</v>
      </c>
      <c r="U2057" s="17">
        <v>0.39452395839702697</v>
      </c>
      <c r="V2057" s="17">
        <v>0.38072763777448998</v>
      </c>
      <c r="W2057" s="17">
        <v>0.372081297000939</v>
      </c>
      <c r="X2057" s="17">
        <v>0.364180156553846</v>
      </c>
      <c r="Y2057" s="17">
        <v>0.450570861373082</v>
      </c>
      <c r="Z2057" s="17">
        <v>0.45186067821393799</v>
      </c>
      <c r="AA2057" s="17">
        <v>0.39351898831376603</v>
      </c>
      <c r="AB2057" s="17">
        <v>0.40537960099335302</v>
      </c>
      <c r="AC2057" s="17">
        <v>0.31100456234474499</v>
      </c>
      <c r="AD2057" s="17">
        <v>0.46058744780273397</v>
      </c>
      <c r="AE2057" s="17"/>
      <c r="AF2057" s="17">
        <v>0.39014909715901203</v>
      </c>
      <c r="AG2057" s="17">
        <v>0.38488681861537699</v>
      </c>
      <c r="AH2057" s="17"/>
      <c r="AI2057" s="17">
        <v>0.38782581831260599</v>
      </c>
      <c r="AJ2057" s="17">
        <v>0.38650935432236799</v>
      </c>
      <c r="AK2057" s="17"/>
      <c r="AL2057" s="17">
        <v>0.40715230819058601</v>
      </c>
      <c r="AM2057" s="17">
        <v>0.38226887753240402</v>
      </c>
      <c r="AN2057" s="17"/>
      <c r="AO2057" s="17">
        <v>0.36626876393059099</v>
      </c>
      <c r="AP2057" s="17">
        <v>0.38875010332111798</v>
      </c>
      <c r="AQ2057" s="17"/>
      <c r="AR2057" s="17">
        <v>0.366253599458572</v>
      </c>
      <c r="AS2057" s="17">
        <v>0.38996044137201702</v>
      </c>
      <c r="AT2057" s="17">
        <v>0.42934124189474898</v>
      </c>
      <c r="AU2057" s="17">
        <v>0.34542145839240801</v>
      </c>
    </row>
    <row r="2058" spans="2:47" x14ac:dyDescent="0.3">
      <c r="B2058" t="s">
        <v>726</v>
      </c>
      <c r="C2058" s="17">
        <v>0.167697992761764</v>
      </c>
      <c r="D2058" s="17">
        <v>0.16795730743533299</v>
      </c>
      <c r="E2058" s="17">
        <v>0.168083587256811</v>
      </c>
      <c r="F2058" s="17"/>
      <c r="G2058" s="17">
        <v>0.19255740220137199</v>
      </c>
      <c r="H2058" s="17">
        <v>0.15305631563067701</v>
      </c>
      <c r="I2058" s="17">
        <v>0.13153388347748601</v>
      </c>
      <c r="J2058" s="17">
        <v>0.177066715669328</v>
      </c>
      <c r="K2058" s="17">
        <v>0.161167954141333</v>
      </c>
      <c r="L2058" s="17">
        <v>0.18931457753686401</v>
      </c>
      <c r="M2058" s="17"/>
      <c r="N2058" s="17">
        <v>0.12892203263497601</v>
      </c>
      <c r="O2058" s="17">
        <v>0.169002768802713</v>
      </c>
      <c r="P2058" s="17">
        <v>0.19150332633973799</v>
      </c>
      <c r="Q2058" s="17">
        <v>0.186696107700321</v>
      </c>
      <c r="R2058" s="17"/>
      <c r="S2058" s="17">
        <v>0.14653017413349201</v>
      </c>
      <c r="T2058" s="17">
        <v>0.19303722595825501</v>
      </c>
      <c r="U2058" s="17">
        <v>0.19681095569513399</v>
      </c>
      <c r="V2058" s="17">
        <v>0.160667378792795</v>
      </c>
      <c r="W2058" s="17">
        <v>0.130258635469332</v>
      </c>
      <c r="X2058" s="17">
        <v>0.20365344452044301</v>
      </c>
      <c r="Y2058" s="17">
        <v>0.141141465827722</v>
      </c>
      <c r="Z2058" s="17">
        <v>0.12688130416648599</v>
      </c>
      <c r="AA2058" s="17">
        <v>0.190851849520389</v>
      </c>
      <c r="AB2058" s="17">
        <v>0.141146435132738</v>
      </c>
      <c r="AC2058" s="17">
        <v>0.17580492086065699</v>
      </c>
      <c r="AD2058" s="17">
        <v>0.18592587897295901</v>
      </c>
      <c r="AE2058" s="17"/>
      <c r="AF2058" s="17">
        <v>0.155770446627119</v>
      </c>
      <c r="AG2058" s="17">
        <v>0.182419360534158</v>
      </c>
      <c r="AH2058" s="17"/>
      <c r="AI2058" s="17">
        <v>0.14278281178818</v>
      </c>
      <c r="AJ2058" s="17">
        <v>0.180134786791776</v>
      </c>
      <c r="AK2058" s="17"/>
      <c r="AL2058" s="17">
        <v>0.14690116754716701</v>
      </c>
      <c r="AM2058" s="17">
        <v>0.17251393966726</v>
      </c>
      <c r="AN2058" s="17"/>
      <c r="AO2058" s="17">
        <v>0.138734990095289</v>
      </c>
      <c r="AP2058" s="17">
        <v>0.17022246602888899</v>
      </c>
      <c r="AQ2058" s="17"/>
      <c r="AR2058" s="17">
        <v>9.6008121893165099E-2</v>
      </c>
      <c r="AS2058" s="17">
        <v>0.20992207929947901</v>
      </c>
      <c r="AT2058" s="17">
        <v>0.167575255866168</v>
      </c>
      <c r="AU2058" s="17">
        <v>0.27537252230737702</v>
      </c>
    </row>
    <row r="2059" spans="2:47" x14ac:dyDescent="0.3">
      <c r="B2059" t="s">
        <v>727</v>
      </c>
      <c r="C2059" s="17">
        <v>3.8364580434089003E-2</v>
      </c>
      <c r="D2059" s="17">
        <v>4.1160406778222899E-2</v>
      </c>
      <c r="E2059" s="17">
        <v>3.4694745213139901E-2</v>
      </c>
      <c r="F2059" s="17"/>
      <c r="G2059" s="17">
        <v>5.3182434808305902E-2</v>
      </c>
      <c r="H2059" s="17">
        <v>2.6564800109317301E-2</v>
      </c>
      <c r="I2059" s="17">
        <v>2.5662710681087698E-2</v>
      </c>
      <c r="J2059" s="17">
        <v>3.87372644715262E-2</v>
      </c>
      <c r="K2059" s="17">
        <v>4.5828764799838898E-2</v>
      </c>
      <c r="L2059" s="17">
        <v>4.3168944995504901E-2</v>
      </c>
      <c r="M2059" s="17"/>
      <c r="N2059" s="17">
        <v>3.1604487756665398E-2</v>
      </c>
      <c r="O2059" s="17">
        <v>3.7509620675497103E-2</v>
      </c>
      <c r="P2059" s="17">
        <v>4.5358468829785503E-2</v>
      </c>
      <c r="Q2059" s="17">
        <v>4.0960499105973602E-2</v>
      </c>
      <c r="R2059" s="17"/>
      <c r="S2059" s="17">
        <v>3.2988522825631299E-2</v>
      </c>
      <c r="T2059" s="17">
        <v>3.3261936979057903E-2</v>
      </c>
      <c r="U2059" s="17">
        <v>2.8596256847122001E-2</v>
      </c>
      <c r="V2059" s="17">
        <v>6.2647956242550096E-2</v>
      </c>
      <c r="W2059" s="17">
        <v>4.99505458327607E-2</v>
      </c>
      <c r="X2059" s="17">
        <v>2.8014509916302398E-2</v>
      </c>
      <c r="Y2059" s="17">
        <v>4.1597147387453202E-2</v>
      </c>
      <c r="Z2059" s="17">
        <v>3.98999895803481E-2</v>
      </c>
      <c r="AA2059" s="17">
        <v>2.2692890841396599E-2</v>
      </c>
      <c r="AB2059" s="17">
        <v>4.9422065433230598E-2</v>
      </c>
      <c r="AC2059" s="17">
        <v>4.7358021693658298E-2</v>
      </c>
      <c r="AD2059" s="17">
        <v>4.14267896344147E-2</v>
      </c>
      <c r="AE2059" s="17"/>
      <c r="AF2059" s="17">
        <v>3.3406082129069301E-2</v>
      </c>
      <c r="AG2059" s="17">
        <v>4.5265442229983903E-2</v>
      </c>
      <c r="AH2059" s="17"/>
      <c r="AI2059" s="17">
        <v>3.25618136822102E-2</v>
      </c>
      <c r="AJ2059" s="17">
        <v>4.1261120297629801E-2</v>
      </c>
      <c r="AK2059" s="17"/>
      <c r="AL2059" s="17">
        <v>3.3423460483993098E-2</v>
      </c>
      <c r="AM2059" s="17">
        <v>3.9508801779789597E-2</v>
      </c>
      <c r="AN2059" s="17"/>
      <c r="AO2059" s="17">
        <v>2.02520123227539E-2</v>
      </c>
      <c r="AP2059" s="17">
        <v>3.9943308113763301E-2</v>
      </c>
      <c r="AQ2059" s="17"/>
      <c r="AR2059" s="17">
        <v>1.4264184823578999E-2</v>
      </c>
      <c r="AS2059" s="17">
        <v>4.0692332662488999E-2</v>
      </c>
      <c r="AT2059" s="17">
        <v>4.7419031467785498E-2</v>
      </c>
      <c r="AU2059" s="17">
        <v>7.6050803915203802E-2</v>
      </c>
    </row>
    <row r="2060" spans="2:47" x14ac:dyDescent="0.3">
      <c r="B2060" t="s">
        <v>728</v>
      </c>
      <c r="C2060" s="17">
        <v>2.70349733556659E-2</v>
      </c>
      <c r="D2060" s="17">
        <v>2.9463083082158299E-2</v>
      </c>
      <c r="E2060" s="17">
        <v>2.4771837683245399E-2</v>
      </c>
      <c r="F2060" s="17"/>
      <c r="G2060" s="17">
        <v>1.5760062481009699E-2</v>
      </c>
      <c r="H2060" s="17">
        <v>2.2463420799626599E-2</v>
      </c>
      <c r="I2060" s="17">
        <v>1.5706569914110999E-2</v>
      </c>
      <c r="J2060" s="17">
        <v>3.1208650792767401E-2</v>
      </c>
      <c r="K2060" s="17">
        <v>4.7448236851487198E-2</v>
      </c>
      <c r="L2060" s="17">
        <v>3.03726175784855E-2</v>
      </c>
      <c r="M2060" s="17"/>
      <c r="N2060" s="17">
        <v>1.9184796783576E-2</v>
      </c>
      <c r="O2060" s="17">
        <v>3.6458443016719203E-2</v>
      </c>
      <c r="P2060" s="17">
        <v>2.07068060693993E-2</v>
      </c>
      <c r="Q2060" s="17">
        <v>3.0828536791812602E-2</v>
      </c>
      <c r="R2060" s="17"/>
      <c r="S2060" s="17">
        <v>2.0236322396713299E-2</v>
      </c>
      <c r="T2060" s="17">
        <v>2.6935816156114099E-2</v>
      </c>
      <c r="U2060" s="17">
        <v>3.4005669194119598E-2</v>
      </c>
      <c r="V2060" s="17">
        <v>2.5882557850126098E-2</v>
      </c>
      <c r="W2060" s="17">
        <v>2.3403894990408299E-2</v>
      </c>
      <c r="X2060" s="17">
        <v>2.24202076532545E-2</v>
      </c>
      <c r="Y2060" s="17">
        <v>3.86079619781204E-2</v>
      </c>
      <c r="Z2060" s="17">
        <v>2.4220453923105699E-2</v>
      </c>
      <c r="AA2060" s="17">
        <v>3.2339905439952299E-2</v>
      </c>
      <c r="AB2060" s="17">
        <v>2.4682432225110702E-2</v>
      </c>
      <c r="AC2060" s="17">
        <v>2.8761251927723702E-2</v>
      </c>
      <c r="AD2060" s="17">
        <v>2.39384268231074E-2</v>
      </c>
      <c r="AE2060" s="17"/>
      <c r="AF2060" s="17">
        <v>2.2865494945623201E-2</v>
      </c>
      <c r="AG2060" s="17">
        <v>3.2795381888592899E-2</v>
      </c>
      <c r="AH2060" s="17"/>
      <c r="AI2060" s="17">
        <v>1.9998424067154401E-2</v>
      </c>
      <c r="AJ2060" s="17">
        <v>3.0547374661360899E-2</v>
      </c>
      <c r="AK2060" s="17"/>
      <c r="AL2060" s="17">
        <v>2.6031269722567599E-2</v>
      </c>
      <c r="AM2060" s="17">
        <v>2.7267402265173699E-2</v>
      </c>
      <c r="AN2060" s="17"/>
      <c r="AO2060" s="17">
        <v>2.9233198524271201E-2</v>
      </c>
      <c r="AP2060" s="17">
        <v>2.6843371651340899E-2</v>
      </c>
      <c r="AQ2060" s="17"/>
      <c r="AR2060" s="17">
        <v>1.2771989327987E-2</v>
      </c>
      <c r="AS2060" s="17">
        <v>2.7742555789940702E-2</v>
      </c>
      <c r="AT2060" s="17">
        <v>2.10437704312103E-2</v>
      </c>
      <c r="AU2060" s="17">
        <v>7.4143240615402103E-2</v>
      </c>
    </row>
    <row r="2061" spans="2:47" x14ac:dyDescent="0.3">
      <c r="B2061" t="s">
        <v>79</v>
      </c>
      <c r="C2061" s="17">
        <v>2.1038454897090601E-2</v>
      </c>
      <c r="D2061" s="17">
        <v>1.5138341100879299E-2</v>
      </c>
      <c r="E2061" s="17">
        <v>2.68678050740602E-2</v>
      </c>
      <c r="F2061" s="17"/>
      <c r="G2061" s="17">
        <v>2.72899535989325E-2</v>
      </c>
      <c r="H2061" s="17">
        <v>1.14477652923999E-2</v>
      </c>
      <c r="I2061" s="17">
        <v>1.8609957568171499E-2</v>
      </c>
      <c r="J2061" s="17">
        <v>2.1008107141287299E-2</v>
      </c>
      <c r="K2061" s="17">
        <v>1.6853341860942901E-2</v>
      </c>
      <c r="L2061" s="17">
        <v>2.94863090358542E-2</v>
      </c>
      <c r="M2061" s="17"/>
      <c r="N2061" s="17">
        <v>1.0550731040128301E-2</v>
      </c>
      <c r="O2061" s="17">
        <v>1.9071274404980802E-2</v>
      </c>
      <c r="P2061" s="17">
        <v>1.2990242041396901E-2</v>
      </c>
      <c r="Q2061" s="17">
        <v>4.0847378440182401E-2</v>
      </c>
      <c r="R2061" s="17"/>
      <c r="S2061" s="17">
        <v>2.0222455752104299E-2</v>
      </c>
      <c r="T2061" s="17">
        <v>2.1362606054489499E-2</v>
      </c>
      <c r="U2061" s="17">
        <v>3.2408729763658398E-2</v>
      </c>
      <c r="V2061" s="17">
        <v>1.4595267685649E-2</v>
      </c>
      <c r="W2061" s="17">
        <v>2.5422006648259499E-2</v>
      </c>
      <c r="X2061" s="17">
        <v>1.78146062320465E-2</v>
      </c>
      <c r="Y2061" s="17">
        <v>2.1756022032185001E-2</v>
      </c>
      <c r="Z2061" s="17">
        <v>1.11185541699602E-2</v>
      </c>
      <c r="AA2061" s="17">
        <v>2.02740446967162E-2</v>
      </c>
      <c r="AB2061" s="17">
        <v>1.9202658997821299E-2</v>
      </c>
      <c r="AC2061" s="17">
        <v>3.5749576266550898E-2</v>
      </c>
      <c r="AD2061" s="17">
        <v>6.9384703801023103E-3</v>
      </c>
      <c r="AE2061" s="17"/>
      <c r="AF2061" s="17">
        <v>2.18915352186018E-2</v>
      </c>
      <c r="AG2061" s="17">
        <v>1.7947245181263401E-2</v>
      </c>
      <c r="AH2061" s="17"/>
      <c r="AI2061" s="17">
        <v>1.8543300743718599E-2</v>
      </c>
      <c r="AJ2061" s="17">
        <v>2.2283949293118301E-2</v>
      </c>
      <c r="AK2061" s="17"/>
      <c r="AL2061" s="17">
        <v>1.1743582393810801E-2</v>
      </c>
      <c r="AM2061" s="17">
        <v>2.31908801835101E-2</v>
      </c>
      <c r="AN2061" s="17"/>
      <c r="AO2061" s="17">
        <v>1.7612724051033601E-2</v>
      </c>
      <c r="AP2061" s="17">
        <v>2.13370484524904E-2</v>
      </c>
      <c r="AQ2061" s="17"/>
      <c r="AR2061" s="17">
        <v>9.3040854336147692E-3</v>
      </c>
      <c r="AS2061" s="17">
        <v>2.0049498412477398E-2</v>
      </c>
      <c r="AT2061" s="17">
        <v>2.7310000650486201E-2</v>
      </c>
      <c r="AU2061" s="17">
        <v>3.9161599352507098E-2</v>
      </c>
    </row>
    <row r="2062" spans="2:47" x14ac:dyDescent="0.3">
      <c r="C2062" s="17"/>
      <c r="D2062" s="17"/>
      <c r="E2062" s="17"/>
      <c r="F2062" s="17"/>
      <c r="G2062" s="17"/>
      <c r="H2062" s="17"/>
      <c r="I2062" s="17"/>
      <c r="J2062" s="17"/>
      <c r="K2062" s="17"/>
      <c r="L2062" s="17"/>
      <c r="M2062" s="17"/>
      <c r="N2062" s="17"/>
      <c r="O2062" s="17"/>
      <c r="P2062" s="17"/>
      <c r="Q2062" s="17"/>
      <c r="R2062" s="17"/>
      <c r="S2062" s="17"/>
      <c r="T2062" s="17"/>
      <c r="U2062" s="17"/>
      <c r="V2062" s="17"/>
      <c r="W2062" s="17"/>
      <c r="X2062" s="17"/>
      <c r="Y2062" s="17"/>
      <c r="Z2062" s="17"/>
      <c r="AA2062" s="17"/>
      <c r="AB2062" s="17"/>
      <c r="AC2062" s="17"/>
      <c r="AD2062" s="17"/>
      <c r="AE2062" s="17"/>
      <c r="AF2062" s="17"/>
      <c r="AG2062" s="17"/>
      <c r="AH2062" s="17"/>
      <c r="AI2062" s="17"/>
      <c r="AJ2062" s="17"/>
      <c r="AK2062" s="17"/>
      <c r="AL2062" s="17"/>
      <c r="AM2062" s="17"/>
      <c r="AN2062" s="17"/>
      <c r="AO2062" s="17"/>
      <c r="AP2062" s="17"/>
      <c r="AQ2062" s="17"/>
      <c r="AR2062" s="17"/>
      <c r="AS2062" s="17"/>
      <c r="AT2062" s="17"/>
      <c r="AU2062" s="17"/>
    </row>
    <row r="2063" spans="2:47" x14ac:dyDescent="0.3">
      <c r="B2063" s="6" t="s">
        <v>734</v>
      </c>
      <c r="C2063" s="17"/>
      <c r="D2063" s="17"/>
      <c r="E2063" s="17"/>
      <c r="F2063" s="17"/>
      <c r="G2063" s="17"/>
      <c r="H2063" s="17"/>
      <c r="I2063" s="17"/>
      <c r="J2063" s="17"/>
      <c r="K2063" s="17"/>
      <c r="L2063" s="17"/>
      <c r="M2063" s="17"/>
      <c r="N2063" s="17"/>
      <c r="O2063" s="17"/>
      <c r="P2063" s="17"/>
      <c r="Q2063" s="17"/>
      <c r="R2063" s="17"/>
      <c r="S2063" s="17"/>
      <c r="T2063" s="17"/>
      <c r="U2063" s="17"/>
      <c r="V2063" s="17"/>
      <c r="W2063" s="17"/>
      <c r="X2063" s="17"/>
      <c r="Y2063" s="17"/>
      <c r="Z2063" s="17"/>
      <c r="AA2063" s="17"/>
      <c r="AB2063" s="17"/>
      <c r="AC2063" s="17"/>
      <c r="AD2063" s="17"/>
      <c r="AE2063" s="17"/>
      <c r="AF2063" s="17"/>
      <c r="AG2063" s="17"/>
      <c r="AH2063" s="17"/>
      <c r="AI2063" s="17"/>
      <c r="AJ2063" s="17"/>
      <c r="AK2063" s="17"/>
      <c r="AL2063" s="17"/>
      <c r="AM2063" s="17"/>
      <c r="AN2063" s="17"/>
      <c r="AO2063" s="17"/>
      <c r="AP2063" s="17"/>
      <c r="AQ2063" s="17"/>
      <c r="AR2063" s="17"/>
      <c r="AS2063" s="17"/>
      <c r="AT2063" s="17"/>
      <c r="AU2063" s="17"/>
    </row>
    <row r="2064" spans="2:47" x14ac:dyDescent="0.3">
      <c r="B2064" s="24" t="s">
        <v>71</v>
      </c>
      <c r="C2064" s="17"/>
      <c r="D2064" s="17"/>
      <c r="E2064" s="17"/>
      <c r="F2064" s="17"/>
      <c r="G2064" s="17"/>
      <c r="H2064" s="17"/>
      <c r="I2064" s="17"/>
      <c r="J2064" s="17"/>
      <c r="K2064" s="17"/>
      <c r="L2064" s="17"/>
      <c r="M2064" s="17"/>
      <c r="N2064" s="17"/>
      <c r="O2064" s="17"/>
      <c r="P2064" s="17"/>
      <c r="Q2064" s="17"/>
      <c r="R2064" s="17"/>
      <c r="S2064" s="17"/>
      <c r="T2064" s="17"/>
      <c r="U2064" s="17"/>
      <c r="V2064" s="17"/>
      <c r="W2064" s="17"/>
      <c r="X2064" s="17"/>
      <c r="Y2064" s="17"/>
      <c r="Z2064" s="17"/>
      <c r="AA2064" s="17"/>
      <c r="AB2064" s="17"/>
      <c r="AC2064" s="17"/>
      <c r="AD2064" s="17"/>
      <c r="AE2064" s="17"/>
      <c r="AF2064" s="17"/>
      <c r="AG2064" s="17"/>
      <c r="AH2064" s="17"/>
      <c r="AI2064" s="17"/>
      <c r="AJ2064" s="17"/>
      <c r="AK2064" s="17"/>
      <c r="AL2064" s="17"/>
      <c r="AM2064" s="17"/>
      <c r="AN2064" s="17"/>
      <c r="AO2064" s="17"/>
      <c r="AP2064" s="17"/>
      <c r="AQ2064" s="17"/>
      <c r="AR2064" s="17"/>
      <c r="AS2064" s="17"/>
      <c r="AT2064" s="17"/>
      <c r="AU2064" s="17"/>
    </row>
    <row r="2065" spans="2:47" x14ac:dyDescent="0.3">
      <c r="B2065" t="s">
        <v>724</v>
      </c>
      <c r="C2065" s="17">
        <v>0.35039418950902901</v>
      </c>
      <c r="D2065" s="17">
        <v>0.32143304236310999</v>
      </c>
      <c r="E2065" s="17">
        <v>0.37806444359159203</v>
      </c>
      <c r="F2065" s="17"/>
      <c r="G2065" s="17">
        <v>0.30511452374936598</v>
      </c>
      <c r="H2065" s="17">
        <v>0.37343655210029703</v>
      </c>
      <c r="I2065" s="17">
        <v>0.36529544514138201</v>
      </c>
      <c r="J2065" s="17">
        <v>0.322356864529103</v>
      </c>
      <c r="K2065" s="17">
        <v>0.351489158654337</v>
      </c>
      <c r="L2065" s="17">
        <v>0.37151360437353198</v>
      </c>
      <c r="M2065" s="17"/>
      <c r="N2065" s="17">
        <v>0.38443260753237402</v>
      </c>
      <c r="O2065" s="17">
        <v>0.32557564125453597</v>
      </c>
      <c r="P2065" s="17">
        <v>0.32092429499757502</v>
      </c>
      <c r="Q2065" s="17">
        <v>0.36208560911078902</v>
      </c>
      <c r="R2065" s="17"/>
      <c r="S2065" s="17">
        <v>0.37772559125906802</v>
      </c>
      <c r="T2065" s="17">
        <v>0.315004532729037</v>
      </c>
      <c r="U2065" s="17">
        <v>0.37560464175618602</v>
      </c>
      <c r="V2065" s="17">
        <v>0.30708650830209899</v>
      </c>
      <c r="W2065" s="17">
        <v>0.36585853569985699</v>
      </c>
      <c r="X2065" s="17">
        <v>0.345691788873423</v>
      </c>
      <c r="Y2065" s="17">
        <v>0.33191916040498598</v>
      </c>
      <c r="Z2065" s="17">
        <v>0.45056676178694199</v>
      </c>
      <c r="AA2065" s="17">
        <v>0.32340984517886401</v>
      </c>
      <c r="AB2065" s="17">
        <v>0.37467085183692</v>
      </c>
      <c r="AC2065" s="17">
        <v>0.37810319932509601</v>
      </c>
      <c r="AD2065" s="17">
        <v>0.31288143632580401</v>
      </c>
      <c r="AE2065" s="17"/>
      <c r="AF2065" s="17">
        <v>0.37434656391187499</v>
      </c>
      <c r="AG2065" s="17">
        <v>0.319177013848157</v>
      </c>
      <c r="AH2065" s="17"/>
      <c r="AI2065" s="17">
        <v>0.39512232645450301</v>
      </c>
      <c r="AJ2065" s="17">
        <v>0.32806745517276897</v>
      </c>
      <c r="AK2065" s="17"/>
      <c r="AL2065" s="17">
        <v>0.40737018305366901</v>
      </c>
      <c r="AM2065" s="17">
        <v>0.33720018720495298</v>
      </c>
      <c r="AN2065" s="17"/>
      <c r="AO2065" s="17">
        <v>0.42119146473942698</v>
      </c>
      <c r="AP2065" s="17">
        <v>0.34422335733521903</v>
      </c>
      <c r="AQ2065" s="17"/>
      <c r="AR2065" s="17">
        <v>0.46017755078287098</v>
      </c>
      <c r="AS2065" s="17">
        <v>0.30552408487397498</v>
      </c>
      <c r="AT2065" s="17">
        <v>0.31782544732301898</v>
      </c>
      <c r="AU2065" s="17">
        <v>0.219672434765354</v>
      </c>
    </row>
    <row r="2066" spans="2:47" x14ac:dyDescent="0.3">
      <c r="B2066" t="s">
        <v>725</v>
      </c>
      <c r="C2066" s="17">
        <v>0.38317446219539703</v>
      </c>
      <c r="D2066" s="17">
        <v>0.38224577369515</v>
      </c>
      <c r="E2066" s="17">
        <v>0.38460799622166197</v>
      </c>
      <c r="F2066" s="17"/>
      <c r="G2066" s="17">
        <v>0.395697350780437</v>
      </c>
      <c r="H2066" s="17">
        <v>0.38987293563251801</v>
      </c>
      <c r="I2066" s="17">
        <v>0.387994002887673</v>
      </c>
      <c r="J2066" s="17">
        <v>0.41572650888225798</v>
      </c>
      <c r="K2066" s="17">
        <v>0.37523061343490299</v>
      </c>
      <c r="L2066" s="17">
        <v>0.344478490250123</v>
      </c>
      <c r="M2066" s="17"/>
      <c r="N2066" s="17">
        <v>0.36877772460480501</v>
      </c>
      <c r="O2066" s="17">
        <v>0.42655026941489199</v>
      </c>
      <c r="P2066" s="17">
        <v>0.41046801399863397</v>
      </c>
      <c r="Q2066" s="17">
        <v>0.33113795269175</v>
      </c>
      <c r="R2066" s="17"/>
      <c r="S2066" s="17">
        <v>0.37926904949791701</v>
      </c>
      <c r="T2066" s="17">
        <v>0.40470506107090898</v>
      </c>
      <c r="U2066" s="17">
        <v>0.36103684363162802</v>
      </c>
      <c r="V2066" s="17">
        <v>0.42810638878355001</v>
      </c>
      <c r="W2066" s="17">
        <v>0.37059015516395799</v>
      </c>
      <c r="X2066" s="17">
        <v>0.385740867818335</v>
      </c>
      <c r="Y2066" s="17">
        <v>0.37069114450520202</v>
      </c>
      <c r="Z2066" s="17">
        <v>0.33293003065059801</v>
      </c>
      <c r="AA2066" s="17">
        <v>0.410628864104156</v>
      </c>
      <c r="AB2066" s="17">
        <v>0.34822914849429998</v>
      </c>
      <c r="AC2066" s="17">
        <v>0.33365747644964699</v>
      </c>
      <c r="AD2066" s="17">
        <v>0.44089005654552099</v>
      </c>
      <c r="AE2066" s="17"/>
      <c r="AF2066" s="17">
        <v>0.37725682120834098</v>
      </c>
      <c r="AG2066" s="17">
        <v>0.39268509789231498</v>
      </c>
      <c r="AH2066" s="17"/>
      <c r="AI2066" s="17">
        <v>0.37863921441882697</v>
      </c>
      <c r="AJ2066" s="17">
        <v>0.38543830055692002</v>
      </c>
      <c r="AK2066" s="17"/>
      <c r="AL2066" s="17">
        <v>0.35986458597653098</v>
      </c>
      <c r="AM2066" s="17">
        <v>0.38857235947468599</v>
      </c>
      <c r="AN2066" s="17"/>
      <c r="AO2066" s="17">
        <v>0.37263693414017601</v>
      </c>
      <c r="AP2066" s="17">
        <v>0.38409293422619201</v>
      </c>
      <c r="AQ2066" s="17"/>
      <c r="AR2066" s="17">
        <v>0.398630632503577</v>
      </c>
      <c r="AS2066" s="17">
        <v>0.38719993081503201</v>
      </c>
      <c r="AT2066" s="17">
        <v>0.39837417119221102</v>
      </c>
      <c r="AU2066" s="17">
        <v>0.30572562533535902</v>
      </c>
    </row>
    <row r="2067" spans="2:47" x14ac:dyDescent="0.3">
      <c r="B2067" t="s">
        <v>726</v>
      </c>
      <c r="C2067" s="17">
        <v>0.17713341401315</v>
      </c>
      <c r="D2067" s="17">
        <v>0.20778597650372499</v>
      </c>
      <c r="E2067" s="17">
        <v>0.14793868791152501</v>
      </c>
      <c r="F2067" s="17"/>
      <c r="G2067" s="17">
        <v>0.17375831974088901</v>
      </c>
      <c r="H2067" s="17">
        <v>0.172414601172208</v>
      </c>
      <c r="I2067" s="17">
        <v>0.16526217376644101</v>
      </c>
      <c r="J2067" s="17">
        <v>0.16516726361446499</v>
      </c>
      <c r="K2067" s="17">
        <v>0.19184780517751401</v>
      </c>
      <c r="L2067" s="17">
        <v>0.19269538800181099</v>
      </c>
      <c r="M2067" s="17"/>
      <c r="N2067" s="17">
        <v>0.166778922442015</v>
      </c>
      <c r="O2067" s="17">
        <v>0.16302773804808701</v>
      </c>
      <c r="P2067" s="17">
        <v>0.17397683513244699</v>
      </c>
      <c r="Q2067" s="17">
        <v>0.20706125233557399</v>
      </c>
      <c r="R2067" s="17"/>
      <c r="S2067" s="17">
        <v>0.171801717973246</v>
      </c>
      <c r="T2067" s="17">
        <v>0.196362714952906</v>
      </c>
      <c r="U2067" s="17">
        <v>0.175034997706976</v>
      </c>
      <c r="V2067" s="17">
        <v>0.20875007738728299</v>
      </c>
      <c r="W2067" s="17">
        <v>0.17663047461199299</v>
      </c>
      <c r="X2067" s="17">
        <v>0.18791254125222301</v>
      </c>
      <c r="Y2067" s="17">
        <v>0.194508542476692</v>
      </c>
      <c r="Z2067" s="17">
        <v>0.15791384378286799</v>
      </c>
      <c r="AA2067" s="17">
        <v>0.154188774515438</v>
      </c>
      <c r="AB2067" s="17">
        <v>0.15703519970008201</v>
      </c>
      <c r="AC2067" s="17">
        <v>0.160590382643158</v>
      </c>
      <c r="AD2067" s="17">
        <v>0.14942208661055001</v>
      </c>
      <c r="AE2067" s="17"/>
      <c r="AF2067" s="17">
        <v>0.168199887003746</v>
      </c>
      <c r="AG2067" s="17">
        <v>0.188148540833047</v>
      </c>
      <c r="AH2067" s="17"/>
      <c r="AI2067" s="17">
        <v>0.15280735391789099</v>
      </c>
      <c r="AJ2067" s="17">
        <v>0.189276139337409</v>
      </c>
      <c r="AK2067" s="17"/>
      <c r="AL2067" s="17">
        <v>0.14871847059625701</v>
      </c>
      <c r="AM2067" s="17">
        <v>0.18371349810802301</v>
      </c>
      <c r="AN2067" s="17"/>
      <c r="AO2067" s="17">
        <v>0.143458991550246</v>
      </c>
      <c r="AP2067" s="17">
        <v>0.18006854405724201</v>
      </c>
      <c r="AQ2067" s="17"/>
      <c r="AR2067" s="17">
        <v>0.102379719480233</v>
      </c>
      <c r="AS2067" s="17">
        <v>0.21067882795635501</v>
      </c>
      <c r="AT2067" s="17">
        <v>0.18496454766333301</v>
      </c>
      <c r="AU2067" s="17">
        <v>0.29088306918393902</v>
      </c>
    </row>
    <row r="2068" spans="2:47" x14ac:dyDescent="0.3">
      <c r="B2068" t="s">
        <v>727</v>
      </c>
      <c r="C2068" s="17">
        <v>3.8057625819462301E-2</v>
      </c>
      <c r="D2068" s="17">
        <v>4.2891560124948401E-2</v>
      </c>
      <c r="E2068" s="17">
        <v>3.2861461032145697E-2</v>
      </c>
      <c r="F2068" s="17"/>
      <c r="G2068" s="17">
        <v>7.62899858305537E-2</v>
      </c>
      <c r="H2068" s="17">
        <v>3.05843397388172E-2</v>
      </c>
      <c r="I2068" s="17">
        <v>4.64684787270103E-2</v>
      </c>
      <c r="J2068" s="17">
        <v>3.6534403596418102E-2</v>
      </c>
      <c r="K2068" s="17">
        <v>1.7839459626851201E-2</v>
      </c>
      <c r="L2068" s="17">
        <v>2.6757552192119199E-2</v>
      </c>
      <c r="M2068" s="17"/>
      <c r="N2068" s="17">
        <v>3.4128796997773499E-2</v>
      </c>
      <c r="O2068" s="17">
        <v>3.52023749626032E-2</v>
      </c>
      <c r="P2068" s="17">
        <v>4.78192449878257E-2</v>
      </c>
      <c r="Q2068" s="17">
        <v>3.7236674032994903E-2</v>
      </c>
      <c r="R2068" s="17"/>
      <c r="S2068" s="17">
        <v>3.2002744756342398E-2</v>
      </c>
      <c r="T2068" s="17">
        <v>3.1183531130308102E-2</v>
      </c>
      <c r="U2068" s="17">
        <v>4.1616936713512201E-2</v>
      </c>
      <c r="V2068" s="17">
        <v>2.1627378632838101E-2</v>
      </c>
      <c r="W2068" s="17">
        <v>4.8862461423411503E-2</v>
      </c>
      <c r="X2068" s="17">
        <v>4.4736804202228697E-2</v>
      </c>
      <c r="Y2068" s="17">
        <v>3.9042082041563501E-2</v>
      </c>
      <c r="Z2068" s="17">
        <v>2.5184329523642999E-2</v>
      </c>
      <c r="AA2068" s="17">
        <v>4.8267044972655201E-2</v>
      </c>
      <c r="AB2068" s="17">
        <v>3.8638307028227903E-2</v>
      </c>
      <c r="AC2068" s="17">
        <v>4.2998890332435202E-2</v>
      </c>
      <c r="AD2068" s="17">
        <v>5.7737932595409103E-2</v>
      </c>
      <c r="AE2068" s="17"/>
      <c r="AF2068" s="17">
        <v>2.75441912525244E-2</v>
      </c>
      <c r="AG2068" s="17">
        <v>5.2338526772235397E-2</v>
      </c>
      <c r="AH2068" s="17"/>
      <c r="AI2068" s="17">
        <v>3.3372334525105997E-2</v>
      </c>
      <c r="AJ2068" s="17">
        <v>4.03963607000275E-2</v>
      </c>
      <c r="AK2068" s="17"/>
      <c r="AL2068" s="17">
        <v>3.9996475012799002E-2</v>
      </c>
      <c r="AM2068" s="17">
        <v>3.7608644079387903E-2</v>
      </c>
      <c r="AN2068" s="17"/>
      <c r="AO2068" s="17">
        <v>2.62833973351927E-2</v>
      </c>
      <c r="AP2068" s="17">
        <v>3.9083891134279403E-2</v>
      </c>
      <c r="AQ2068" s="17"/>
      <c r="AR2068" s="17">
        <v>1.68214036831047E-2</v>
      </c>
      <c r="AS2068" s="17">
        <v>4.2038279056346897E-2</v>
      </c>
      <c r="AT2068" s="17">
        <v>4.5825864079691803E-2</v>
      </c>
      <c r="AU2068" s="17">
        <v>6.8379116756419403E-2</v>
      </c>
    </row>
    <row r="2069" spans="2:47" x14ac:dyDescent="0.3">
      <c r="B2069" t="s">
        <v>728</v>
      </c>
      <c r="C2069" s="17">
        <v>1.96457584378333E-2</v>
      </c>
      <c r="D2069" s="17">
        <v>1.9835448177217701E-2</v>
      </c>
      <c r="E2069" s="17">
        <v>1.9535692420118302E-2</v>
      </c>
      <c r="F2069" s="17"/>
      <c r="G2069" s="17">
        <v>2.4778065302860901E-2</v>
      </c>
      <c r="H2069" s="17">
        <v>1.0393753457901399E-2</v>
      </c>
      <c r="I2069" s="17">
        <v>1.27280568269532E-2</v>
      </c>
      <c r="J2069" s="17">
        <v>2.9519827727662699E-2</v>
      </c>
      <c r="K2069" s="17">
        <v>2.38689684989856E-2</v>
      </c>
      <c r="L2069" s="17">
        <v>1.8557999285018702E-2</v>
      </c>
      <c r="M2069" s="17"/>
      <c r="N2069" s="17">
        <v>1.9279836348320398E-2</v>
      </c>
      <c r="O2069" s="17">
        <v>2.0878224445418501E-2</v>
      </c>
      <c r="P2069" s="17">
        <v>1.1677332641909699E-2</v>
      </c>
      <c r="Q2069" s="17">
        <v>2.5205989294165201E-2</v>
      </c>
      <c r="R2069" s="17"/>
      <c r="S2069" s="17">
        <v>1.38496926729545E-2</v>
      </c>
      <c r="T2069" s="17">
        <v>2.52343315967779E-2</v>
      </c>
      <c r="U2069" s="17">
        <v>1.6325008856244501E-2</v>
      </c>
      <c r="V2069" s="17">
        <v>1.9413629519110701E-2</v>
      </c>
      <c r="W2069" s="17">
        <v>1.6896832017520999E-2</v>
      </c>
      <c r="X2069" s="17">
        <v>8.3732680595468706E-3</v>
      </c>
      <c r="Y2069" s="17">
        <v>1.5445643185728501E-2</v>
      </c>
      <c r="Z2069" s="17">
        <v>1.07554138054506E-2</v>
      </c>
      <c r="AA2069" s="17">
        <v>2.6537286747050599E-2</v>
      </c>
      <c r="AB2069" s="17">
        <v>3.3405552701558802E-2</v>
      </c>
      <c r="AC2069" s="17">
        <v>2.91052568337332E-2</v>
      </c>
      <c r="AD2069" s="17">
        <v>1.3005476843600899E-2</v>
      </c>
      <c r="AE2069" s="17"/>
      <c r="AF2069" s="17">
        <v>2.0316258827191298E-2</v>
      </c>
      <c r="AG2069" s="17">
        <v>1.8913919549367199E-2</v>
      </c>
      <c r="AH2069" s="17"/>
      <c r="AI2069" s="17">
        <v>1.36871653364103E-2</v>
      </c>
      <c r="AJ2069" s="17">
        <v>2.26200814094231E-2</v>
      </c>
      <c r="AK2069" s="17"/>
      <c r="AL2069" s="17">
        <v>2.2647794287748199E-2</v>
      </c>
      <c r="AM2069" s="17">
        <v>1.8950573229879801E-2</v>
      </c>
      <c r="AN2069" s="17"/>
      <c r="AO2069" s="17">
        <v>2.0160987773043801E-2</v>
      </c>
      <c r="AP2069" s="17">
        <v>1.9600850018007002E-2</v>
      </c>
      <c r="AQ2069" s="17"/>
      <c r="AR2069" s="17">
        <v>9.7674130495549998E-3</v>
      </c>
      <c r="AS2069" s="17">
        <v>1.8574229795309399E-2</v>
      </c>
      <c r="AT2069" s="17">
        <v>1.6321377453189501E-2</v>
      </c>
      <c r="AU2069" s="17">
        <v>5.3243104150158801E-2</v>
      </c>
    </row>
    <row r="2070" spans="2:47" x14ac:dyDescent="0.3">
      <c r="B2070" t="s">
        <v>79</v>
      </c>
      <c r="C2070" s="17">
        <v>3.1594550025128301E-2</v>
      </c>
      <c r="D2070" s="17">
        <v>2.5808199135848999E-2</v>
      </c>
      <c r="E2070" s="17">
        <v>3.6991718822957403E-2</v>
      </c>
      <c r="F2070" s="17"/>
      <c r="G2070" s="17">
        <v>2.4361754595893799E-2</v>
      </c>
      <c r="H2070" s="17">
        <v>2.3297817898257901E-2</v>
      </c>
      <c r="I2070" s="17">
        <v>2.2251842650540098E-2</v>
      </c>
      <c r="J2070" s="17">
        <v>3.0695131650093001E-2</v>
      </c>
      <c r="K2070" s="17">
        <v>3.9723994607409802E-2</v>
      </c>
      <c r="L2070" s="17">
        <v>4.5996965897395797E-2</v>
      </c>
      <c r="M2070" s="17"/>
      <c r="N2070" s="17">
        <v>2.6602112074712199E-2</v>
      </c>
      <c r="O2070" s="17">
        <v>2.8765751874463698E-2</v>
      </c>
      <c r="P2070" s="17">
        <v>3.51342782416093E-2</v>
      </c>
      <c r="Q2070" s="17">
        <v>3.7272522534726897E-2</v>
      </c>
      <c r="R2070" s="17"/>
      <c r="S2070" s="17">
        <v>2.5351203840471799E-2</v>
      </c>
      <c r="T2070" s="17">
        <v>2.7509828520062899E-2</v>
      </c>
      <c r="U2070" s="17">
        <v>3.0381571335453699E-2</v>
      </c>
      <c r="V2070" s="17">
        <v>1.5016017375118901E-2</v>
      </c>
      <c r="W2070" s="17">
        <v>2.1161541083259999E-2</v>
      </c>
      <c r="X2070" s="17">
        <v>2.7544729794242901E-2</v>
      </c>
      <c r="Y2070" s="17">
        <v>4.8393427385827997E-2</v>
      </c>
      <c r="Z2070" s="17">
        <v>2.2649620450499001E-2</v>
      </c>
      <c r="AA2070" s="17">
        <v>3.6968184481836003E-2</v>
      </c>
      <c r="AB2070" s="17">
        <v>4.8020940238912201E-2</v>
      </c>
      <c r="AC2070" s="17">
        <v>5.5544794415930597E-2</v>
      </c>
      <c r="AD2070" s="17">
        <v>2.6063011079115499E-2</v>
      </c>
      <c r="AE2070" s="17"/>
      <c r="AF2070" s="17">
        <v>3.23362777963224E-2</v>
      </c>
      <c r="AG2070" s="17">
        <v>2.8736901104878101E-2</v>
      </c>
      <c r="AH2070" s="17"/>
      <c r="AI2070" s="17">
        <v>2.6371605347262302E-2</v>
      </c>
      <c r="AJ2070" s="17">
        <v>3.4201662823451398E-2</v>
      </c>
      <c r="AK2070" s="17"/>
      <c r="AL2070" s="17">
        <v>2.1402491072995699E-2</v>
      </c>
      <c r="AM2070" s="17">
        <v>3.3954737903069299E-2</v>
      </c>
      <c r="AN2070" s="17"/>
      <c r="AO2070" s="17">
        <v>1.6268224461915101E-2</v>
      </c>
      <c r="AP2070" s="17">
        <v>3.2930423229061298E-2</v>
      </c>
      <c r="AQ2070" s="17"/>
      <c r="AR2070" s="17">
        <v>1.22232805006602E-2</v>
      </c>
      <c r="AS2070" s="17">
        <v>3.5984647502981498E-2</v>
      </c>
      <c r="AT2070" s="17">
        <v>3.6688592288556303E-2</v>
      </c>
      <c r="AU2070" s="17">
        <v>6.2096649808770298E-2</v>
      </c>
    </row>
    <row r="2071" spans="2:47" x14ac:dyDescent="0.3">
      <c r="C2071" s="17"/>
      <c r="D2071" s="17"/>
      <c r="E2071" s="17"/>
      <c r="F2071" s="17"/>
      <c r="G2071" s="17"/>
      <c r="H2071" s="17"/>
      <c r="I2071" s="17"/>
      <c r="J2071" s="17"/>
      <c r="K2071" s="17"/>
      <c r="L2071" s="17"/>
      <c r="M2071" s="17"/>
      <c r="N2071" s="17"/>
      <c r="O2071" s="17"/>
      <c r="P2071" s="17"/>
      <c r="Q2071" s="17"/>
      <c r="R2071" s="17"/>
      <c r="S2071" s="17"/>
      <c r="T2071" s="17"/>
      <c r="U2071" s="17"/>
      <c r="V2071" s="17"/>
      <c r="W2071" s="17"/>
      <c r="X2071" s="17"/>
      <c r="Y2071" s="17"/>
      <c r="Z2071" s="17"/>
      <c r="AA2071" s="17"/>
      <c r="AB2071" s="17"/>
      <c r="AC2071" s="17"/>
      <c r="AD2071" s="17"/>
      <c r="AE2071" s="17"/>
      <c r="AF2071" s="17"/>
      <c r="AG2071" s="17"/>
      <c r="AH2071" s="17"/>
      <c r="AI2071" s="17"/>
      <c r="AJ2071" s="17"/>
      <c r="AK2071" s="17"/>
      <c r="AL2071" s="17"/>
      <c r="AM2071" s="17"/>
      <c r="AN2071" s="17"/>
      <c r="AO2071" s="17"/>
      <c r="AP2071" s="17"/>
      <c r="AQ2071" s="17"/>
      <c r="AR2071" s="17"/>
      <c r="AS2071" s="17"/>
      <c r="AT2071" s="17"/>
      <c r="AU2071" s="17"/>
    </row>
    <row r="2072" spans="2:47" x14ac:dyDescent="0.3">
      <c r="B2072" s="6" t="s">
        <v>735</v>
      </c>
      <c r="C2072" s="17"/>
      <c r="D2072" s="17"/>
      <c r="E2072" s="17"/>
      <c r="F2072" s="17"/>
      <c r="G2072" s="17"/>
      <c r="H2072" s="17"/>
      <c r="I2072" s="17"/>
      <c r="J2072" s="17"/>
      <c r="K2072" s="17"/>
      <c r="L2072" s="17"/>
      <c r="M2072" s="17"/>
      <c r="N2072" s="17"/>
      <c r="O2072" s="17"/>
      <c r="P2072" s="17"/>
      <c r="Q2072" s="17"/>
      <c r="R2072" s="17"/>
      <c r="S2072" s="17"/>
      <c r="T2072" s="17"/>
      <c r="U2072" s="17"/>
      <c r="V2072" s="17"/>
      <c r="W2072" s="17"/>
      <c r="X2072" s="17"/>
      <c r="Y2072" s="17"/>
      <c r="Z2072" s="17"/>
      <c r="AA2072" s="17"/>
      <c r="AB2072" s="17"/>
      <c r="AC2072" s="17"/>
      <c r="AD2072" s="17"/>
      <c r="AE2072" s="17"/>
      <c r="AF2072" s="17"/>
      <c r="AG2072" s="17"/>
      <c r="AH2072" s="17"/>
      <c r="AI2072" s="17"/>
      <c r="AJ2072" s="17"/>
      <c r="AK2072" s="17"/>
      <c r="AL2072" s="17"/>
      <c r="AM2072" s="17"/>
      <c r="AN2072" s="17"/>
      <c r="AO2072" s="17"/>
      <c r="AP2072" s="17"/>
      <c r="AQ2072" s="17"/>
      <c r="AR2072" s="17"/>
      <c r="AS2072" s="17"/>
      <c r="AT2072" s="17"/>
      <c r="AU2072" s="17"/>
    </row>
    <row r="2073" spans="2:47" x14ac:dyDescent="0.3">
      <c r="B2073" s="24" t="s">
        <v>71</v>
      </c>
      <c r="C2073" s="17"/>
      <c r="D2073" s="17"/>
      <c r="E2073" s="17"/>
      <c r="F2073" s="17"/>
      <c r="G2073" s="17"/>
      <c r="H2073" s="17"/>
      <c r="I2073" s="17"/>
      <c r="J2073" s="17"/>
      <c r="K2073" s="17"/>
      <c r="L2073" s="17"/>
      <c r="M2073" s="17"/>
      <c r="N2073" s="17"/>
      <c r="O2073" s="17"/>
      <c r="P2073" s="17"/>
      <c r="Q2073" s="17"/>
      <c r="R2073" s="17"/>
      <c r="S2073" s="17"/>
      <c r="T2073" s="17"/>
      <c r="U2073" s="17"/>
      <c r="V2073" s="17"/>
      <c r="W2073" s="17"/>
      <c r="X2073" s="17"/>
      <c r="Y2073" s="17"/>
      <c r="Z2073" s="17"/>
      <c r="AA2073" s="17"/>
      <c r="AB2073" s="17"/>
      <c r="AC2073" s="17"/>
      <c r="AD2073" s="17"/>
      <c r="AE2073" s="17"/>
      <c r="AF2073" s="17"/>
      <c r="AG2073" s="17"/>
      <c r="AH2073" s="17"/>
      <c r="AI2073" s="17"/>
      <c r="AJ2073" s="17"/>
      <c r="AK2073" s="17"/>
      <c r="AL2073" s="17"/>
      <c r="AM2073" s="17"/>
      <c r="AN2073" s="17"/>
      <c r="AO2073" s="17"/>
      <c r="AP2073" s="17"/>
      <c r="AQ2073" s="17"/>
      <c r="AR2073" s="17"/>
      <c r="AS2073" s="17"/>
      <c r="AT2073" s="17"/>
      <c r="AU2073" s="17"/>
    </row>
    <row r="2074" spans="2:47" x14ac:dyDescent="0.3">
      <c r="B2074" t="s">
        <v>724</v>
      </c>
      <c r="C2074" s="17">
        <v>0.27494207222787298</v>
      </c>
      <c r="D2074" s="17">
        <v>0.27973915629784002</v>
      </c>
      <c r="E2074" s="17">
        <v>0.27068719190735002</v>
      </c>
      <c r="F2074" s="17"/>
      <c r="G2074" s="17">
        <v>0.35892741709186499</v>
      </c>
      <c r="H2074" s="17">
        <v>0.344819283118803</v>
      </c>
      <c r="I2074" s="17">
        <v>0.30295495618830998</v>
      </c>
      <c r="J2074" s="17">
        <v>0.25732033227477402</v>
      </c>
      <c r="K2074" s="17">
        <v>0.220581937450059</v>
      </c>
      <c r="L2074" s="17">
        <v>0.19054853972972</v>
      </c>
      <c r="M2074" s="17"/>
      <c r="N2074" s="17">
        <v>0.30133918867600801</v>
      </c>
      <c r="O2074" s="17">
        <v>0.263933840552664</v>
      </c>
      <c r="P2074" s="17">
        <v>0.27971410199563101</v>
      </c>
      <c r="Q2074" s="17">
        <v>0.25472183687175798</v>
      </c>
      <c r="R2074" s="17"/>
      <c r="S2074" s="17">
        <v>0.36113918588363297</v>
      </c>
      <c r="T2074" s="17">
        <v>0.255841247829034</v>
      </c>
      <c r="U2074" s="17">
        <v>0.24735633495711401</v>
      </c>
      <c r="V2074" s="17">
        <v>0.256566927224602</v>
      </c>
      <c r="W2074" s="17">
        <v>0.26995715870959403</v>
      </c>
      <c r="X2074" s="17">
        <v>0.30597973299049203</v>
      </c>
      <c r="Y2074" s="17">
        <v>0.24580700363528901</v>
      </c>
      <c r="Z2074" s="17">
        <v>0.27287014292657202</v>
      </c>
      <c r="AA2074" s="17">
        <v>0.25020144831678398</v>
      </c>
      <c r="AB2074" s="17">
        <v>0.261058908610177</v>
      </c>
      <c r="AC2074" s="17">
        <v>0.27675911431849598</v>
      </c>
      <c r="AD2074" s="17">
        <v>0.212782162216716</v>
      </c>
      <c r="AE2074" s="17"/>
      <c r="AF2074" s="17">
        <v>0.28355202330106699</v>
      </c>
      <c r="AG2074" s="17">
        <v>0.26524290897516001</v>
      </c>
      <c r="AH2074" s="17"/>
      <c r="AI2074" s="17">
        <v>0.31858678248711098</v>
      </c>
      <c r="AJ2074" s="17">
        <v>0.25315614690912103</v>
      </c>
      <c r="AK2074" s="17"/>
      <c r="AL2074" s="17">
        <v>0.29812946541177898</v>
      </c>
      <c r="AM2074" s="17">
        <v>0.26957253849864898</v>
      </c>
      <c r="AN2074" s="17"/>
      <c r="AO2074" s="17">
        <v>0.35433605613848901</v>
      </c>
      <c r="AP2074" s="17">
        <v>0.26802193372355598</v>
      </c>
      <c r="AQ2074" s="17"/>
      <c r="AR2074" s="17">
        <v>0.42291537341219199</v>
      </c>
      <c r="AS2074" s="17">
        <v>0.209585830649724</v>
      </c>
      <c r="AT2074" s="17">
        <v>0.21233386435288201</v>
      </c>
      <c r="AU2074" s="17">
        <v>0.14613639581337901</v>
      </c>
    </row>
    <row r="2075" spans="2:47" x14ac:dyDescent="0.3">
      <c r="B2075" t="s">
        <v>725</v>
      </c>
      <c r="C2075" s="17">
        <v>0.44237973097580702</v>
      </c>
      <c r="D2075" s="17">
        <v>0.442948009502388</v>
      </c>
      <c r="E2075" s="17">
        <v>0.442361546774934</v>
      </c>
      <c r="F2075" s="17"/>
      <c r="G2075" s="17">
        <v>0.40093168794282402</v>
      </c>
      <c r="H2075" s="17">
        <v>0.42872559147082001</v>
      </c>
      <c r="I2075" s="17">
        <v>0.45102622746903698</v>
      </c>
      <c r="J2075" s="17">
        <v>0.47765526836384897</v>
      </c>
      <c r="K2075" s="17">
        <v>0.47115211474156998</v>
      </c>
      <c r="L2075" s="17">
        <v>0.42601966434953498</v>
      </c>
      <c r="M2075" s="17"/>
      <c r="N2075" s="17">
        <v>0.46654945998141201</v>
      </c>
      <c r="O2075" s="17">
        <v>0.45366332371059098</v>
      </c>
      <c r="P2075" s="17">
        <v>0.44175932760171799</v>
      </c>
      <c r="Q2075" s="17">
        <v>0.40560272635768302</v>
      </c>
      <c r="R2075" s="17"/>
      <c r="S2075" s="17">
        <v>0.41922096289191602</v>
      </c>
      <c r="T2075" s="17">
        <v>0.43890095323595102</v>
      </c>
      <c r="U2075" s="17">
        <v>0.439206979446712</v>
      </c>
      <c r="V2075" s="17">
        <v>0.46201062581290903</v>
      </c>
      <c r="W2075" s="17">
        <v>0.44382117649147501</v>
      </c>
      <c r="X2075" s="17">
        <v>0.44274184759337998</v>
      </c>
      <c r="Y2075" s="17">
        <v>0.45568967583605002</v>
      </c>
      <c r="Z2075" s="17">
        <v>0.51322641363097299</v>
      </c>
      <c r="AA2075" s="17">
        <v>0.42720949398154601</v>
      </c>
      <c r="AB2075" s="17">
        <v>0.41624237791476498</v>
      </c>
      <c r="AC2075" s="17">
        <v>0.45136394109470801</v>
      </c>
      <c r="AD2075" s="17">
        <v>0.499709080876372</v>
      </c>
      <c r="AE2075" s="17"/>
      <c r="AF2075" s="17">
        <v>0.435559550938246</v>
      </c>
      <c r="AG2075" s="17">
        <v>0.453765788892598</v>
      </c>
      <c r="AH2075" s="17"/>
      <c r="AI2075" s="17">
        <v>0.425900782041712</v>
      </c>
      <c r="AJ2075" s="17">
        <v>0.45060545062607599</v>
      </c>
      <c r="AK2075" s="17"/>
      <c r="AL2075" s="17">
        <v>0.42745978867783802</v>
      </c>
      <c r="AM2075" s="17">
        <v>0.44583476073148598</v>
      </c>
      <c r="AN2075" s="17"/>
      <c r="AO2075" s="17">
        <v>0.41787214399818301</v>
      </c>
      <c r="AP2075" s="17">
        <v>0.44451586129624399</v>
      </c>
      <c r="AQ2075" s="17"/>
      <c r="AR2075" s="17">
        <v>0.43377347558378898</v>
      </c>
      <c r="AS2075" s="17">
        <v>0.466384121880004</v>
      </c>
      <c r="AT2075" s="17">
        <v>0.48245785558931797</v>
      </c>
      <c r="AU2075" s="17">
        <v>0.33914102966552101</v>
      </c>
    </row>
    <row r="2076" spans="2:47" x14ac:dyDescent="0.3">
      <c r="B2076" t="s">
        <v>726</v>
      </c>
      <c r="C2076" s="17">
        <v>0.19635114176711699</v>
      </c>
      <c r="D2076" s="17">
        <v>0.19742636656947399</v>
      </c>
      <c r="E2076" s="17">
        <v>0.195017026357648</v>
      </c>
      <c r="F2076" s="17"/>
      <c r="G2076" s="17">
        <v>0.16205743551614599</v>
      </c>
      <c r="H2076" s="17">
        <v>0.163077619592009</v>
      </c>
      <c r="I2076" s="17">
        <v>0.168420214422319</v>
      </c>
      <c r="J2076" s="17">
        <v>0.17866941468300601</v>
      </c>
      <c r="K2076" s="17">
        <v>0.21383761948410601</v>
      </c>
      <c r="L2076" s="17">
        <v>0.27137270959069099</v>
      </c>
      <c r="M2076" s="17"/>
      <c r="N2076" s="17">
        <v>0.16629403846055801</v>
      </c>
      <c r="O2076" s="17">
        <v>0.189302146992331</v>
      </c>
      <c r="P2076" s="17">
        <v>0.19801521099375799</v>
      </c>
      <c r="Q2076" s="17">
        <v>0.232718479763111</v>
      </c>
      <c r="R2076" s="17"/>
      <c r="S2076" s="17">
        <v>0.149689639926844</v>
      </c>
      <c r="T2076" s="17">
        <v>0.191042520342732</v>
      </c>
      <c r="U2076" s="17">
        <v>0.24573525506650501</v>
      </c>
      <c r="V2076" s="17">
        <v>0.21391087066797901</v>
      </c>
      <c r="W2076" s="17">
        <v>0.203823125355025</v>
      </c>
      <c r="X2076" s="17">
        <v>0.183752617046849</v>
      </c>
      <c r="Y2076" s="17">
        <v>0.19931971567600901</v>
      </c>
      <c r="Z2076" s="17">
        <v>0.16235280408625599</v>
      </c>
      <c r="AA2076" s="17">
        <v>0.22137914091073199</v>
      </c>
      <c r="AB2076" s="17">
        <v>0.22715126053232701</v>
      </c>
      <c r="AC2076" s="17">
        <v>0.15402256350655799</v>
      </c>
      <c r="AD2076" s="17">
        <v>0.196827685069764</v>
      </c>
      <c r="AE2076" s="17"/>
      <c r="AF2076" s="17">
        <v>0.19364226357497699</v>
      </c>
      <c r="AG2076" s="17">
        <v>0.19901046831747601</v>
      </c>
      <c r="AH2076" s="17"/>
      <c r="AI2076" s="17">
        <v>0.18119894174450399</v>
      </c>
      <c r="AJ2076" s="17">
        <v>0.20391459438592699</v>
      </c>
      <c r="AK2076" s="17"/>
      <c r="AL2076" s="17">
        <v>0.19177455737709501</v>
      </c>
      <c r="AM2076" s="17">
        <v>0.19741094715584501</v>
      </c>
      <c r="AN2076" s="17"/>
      <c r="AO2076" s="17">
        <v>0.15510422731594001</v>
      </c>
      <c r="AP2076" s="17">
        <v>0.19994630536539701</v>
      </c>
      <c r="AQ2076" s="17"/>
      <c r="AR2076" s="17">
        <v>0.10877633763696599</v>
      </c>
      <c r="AS2076" s="17">
        <v>0.23323845262935999</v>
      </c>
      <c r="AT2076" s="17">
        <v>0.21031994264895101</v>
      </c>
      <c r="AU2076" s="17">
        <v>0.32377340654111197</v>
      </c>
    </row>
    <row r="2077" spans="2:47" x14ac:dyDescent="0.3">
      <c r="B2077" t="s">
        <v>727</v>
      </c>
      <c r="C2077" s="17">
        <v>4.3828828932254697E-2</v>
      </c>
      <c r="D2077" s="17">
        <v>4.4466408309053698E-2</v>
      </c>
      <c r="E2077" s="17">
        <v>4.2377044481160697E-2</v>
      </c>
      <c r="F2077" s="17"/>
      <c r="G2077" s="17">
        <v>4.2199377966071303E-2</v>
      </c>
      <c r="H2077" s="17">
        <v>3.8244423500820697E-2</v>
      </c>
      <c r="I2077" s="17">
        <v>3.6078287672160002E-2</v>
      </c>
      <c r="J2077" s="17">
        <v>4.0903721998189299E-2</v>
      </c>
      <c r="K2077" s="17">
        <v>5.0264268166069499E-2</v>
      </c>
      <c r="L2077" s="17">
        <v>5.3803559875404999E-2</v>
      </c>
      <c r="M2077" s="17"/>
      <c r="N2077" s="17">
        <v>3.5863684050952298E-2</v>
      </c>
      <c r="O2077" s="17">
        <v>5.1314931295239501E-2</v>
      </c>
      <c r="P2077" s="17">
        <v>4.0340713061772802E-2</v>
      </c>
      <c r="Q2077" s="17">
        <v>4.8351580736535997E-2</v>
      </c>
      <c r="R2077" s="17"/>
      <c r="S2077" s="17">
        <v>3.56890882595398E-2</v>
      </c>
      <c r="T2077" s="17">
        <v>6.2303519350844903E-2</v>
      </c>
      <c r="U2077" s="17">
        <v>3.2883257675309203E-2</v>
      </c>
      <c r="V2077" s="17">
        <v>3.1534677837035299E-2</v>
      </c>
      <c r="W2077" s="17">
        <v>5.3813483100798302E-2</v>
      </c>
      <c r="X2077" s="17">
        <v>3.8360383516873701E-2</v>
      </c>
      <c r="Y2077" s="17">
        <v>5.9264345095450401E-2</v>
      </c>
      <c r="Z2077" s="17">
        <v>3.2525835273481497E-2</v>
      </c>
      <c r="AA2077" s="17">
        <v>4.8985609880414699E-2</v>
      </c>
      <c r="AB2077" s="17">
        <v>4.2517218945188402E-2</v>
      </c>
      <c r="AC2077" s="17">
        <v>3.5531026084164002E-2</v>
      </c>
      <c r="AD2077" s="17">
        <v>3.3608676348431003E-2</v>
      </c>
      <c r="AE2077" s="17"/>
      <c r="AF2077" s="17">
        <v>4.3729891982431601E-2</v>
      </c>
      <c r="AG2077" s="17">
        <v>4.4315614541140497E-2</v>
      </c>
      <c r="AH2077" s="17"/>
      <c r="AI2077" s="17">
        <v>3.5852496500207401E-2</v>
      </c>
      <c r="AJ2077" s="17">
        <v>4.7810337381960603E-2</v>
      </c>
      <c r="AK2077" s="17"/>
      <c r="AL2077" s="17">
        <v>4.1547505923470597E-2</v>
      </c>
      <c r="AM2077" s="17">
        <v>4.4357117763421001E-2</v>
      </c>
      <c r="AN2077" s="17"/>
      <c r="AO2077" s="17">
        <v>3.15574996155224E-2</v>
      </c>
      <c r="AP2077" s="17">
        <v>4.4898422550323697E-2</v>
      </c>
      <c r="AQ2077" s="17"/>
      <c r="AR2077" s="17">
        <v>1.9285845224832499E-2</v>
      </c>
      <c r="AS2077" s="17">
        <v>5.4621315021506502E-2</v>
      </c>
      <c r="AT2077" s="17">
        <v>4.5503190332337198E-2</v>
      </c>
      <c r="AU2077" s="17">
        <v>8.3424363425264603E-2</v>
      </c>
    </row>
    <row r="2078" spans="2:47" x14ac:dyDescent="0.3">
      <c r="B2078" t="s">
        <v>728</v>
      </c>
      <c r="C2078" s="17">
        <v>2.28048867903268E-2</v>
      </c>
      <c r="D2078" s="17">
        <v>2.16682715618749E-2</v>
      </c>
      <c r="E2078" s="17">
        <v>2.3999242295404399E-2</v>
      </c>
      <c r="F2078" s="17"/>
      <c r="G2078" s="17">
        <v>9.4498854681406997E-3</v>
      </c>
      <c r="H2078" s="17">
        <v>1.81824369676385E-2</v>
      </c>
      <c r="I2078" s="17">
        <v>2.2094488546553399E-2</v>
      </c>
      <c r="J2078" s="17">
        <v>2.60260328872896E-2</v>
      </c>
      <c r="K2078" s="17">
        <v>3.1018997195363801E-2</v>
      </c>
      <c r="L2078" s="17">
        <v>2.7862604054724901E-2</v>
      </c>
      <c r="M2078" s="17"/>
      <c r="N2078" s="17">
        <v>2.0424787144607399E-2</v>
      </c>
      <c r="O2078" s="17">
        <v>2.2774897454531699E-2</v>
      </c>
      <c r="P2078" s="17">
        <v>2.6103373936274699E-2</v>
      </c>
      <c r="Q2078" s="17">
        <v>2.1991332246521798E-2</v>
      </c>
      <c r="R2078" s="17"/>
      <c r="S2078" s="17">
        <v>1.7785567235082001E-2</v>
      </c>
      <c r="T2078" s="17">
        <v>3.2778903393728499E-2</v>
      </c>
      <c r="U2078" s="17">
        <v>1.98364457501309E-2</v>
      </c>
      <c r="V2078" s="17">
        <v>2.0954756921129501E-2</v>
      </c>
      <c r="W2078" s="17">
        <v>9.9841703362800894E-3</v>
      </c>
      <c r="X2078" s="17">
        <v>1.3042768806809799E-2</v>
      </c>
      <c r="Y2078" s="17">
        <v>2.2493680622270001E-2</v>
      </c>
      <c r="Z2078" s="17">
        <v>1.30912694542987E-2</v>
      </c>
      <c r="AA2078" s="17">
        <v>2.64122704639921E-2</v>
      </c>
      <c r="AB2078" s="17">
        <v>2.70717207846198E-2</v>
      </c>
      <c r="AC2078" s="17">
        <v>2.6540850059862699E-2</v>
      </c>
      <c r="AD2078" s="17">
        <v>5.7072395488716898E-2</v>
      </c>
      <c r="AE2078" s="17"/>
      <c r="AF2078" s="17">
        <v>2.1089854225262699E-2</v>
      </c>
      <c r="AG2078" s="17">
        <v>2.4812398654445001E-2</v>
      </c>
      <c r="AH2078" s="17"/>
      <c r="AI2078" s="17">
        <v>1.9418163734872401E-2</v>
      </c>
      <c r="AJ2078" s="17">
        <v>2.44954214535925E-2</v>
      </c>
      <c r="AK2078" s="17"/>
      <c r="AL2078" s="17">
        <v>2.9831353179901699E-2</v>
      </c>
      <c r="AM2078" s="17">
        <v>2.11777591534754E-2</v>
      </c>
      <c r="AN2078" s="17"/>
      <c r="AO2078" s="17">
        <v>3.05524833861976E-2</v>
      </c>
      <c r="AP2078" s="17">
        <v>2.2129590768157799E-2</v>
      </c>
      <c r="AQ2078" s="17"/>
      <c r="AR2078" s="17">
        <v>8.6371710726256597E-3</v>
      </c>
      <c r="AS2078" s="17">
        <v>1.95692033297547E-2</v>
      </c>
      <c r="AT2078" s="17">
        <v>1.9972047754323999E-2</v>
      </c>
      <c r="AU2078" s="17">
        <v>6.98851075341336E-2</v>
      </c>
    </row>
    <row r="2079" spans="2:47" x14ac:dyDescent="0.3">
      <c r="B2079" t="s">
        <v>79</v>
      </c>
      <c r="C2079" s="17">
        <v>1.96933393066215E-2</v>
      </c>
      <c r="D2079" s="17">
        <v>1.3751787759369199E-2</v>
      </c>
      <c r="E2079" s="17">
        <v>2.55579481835028E-2</v>
      </c>
      <c r="F2079" s="17"/>
      <c r="G2079" s="17">
        <v>2.6434196014954E-2</v>
      </c>
      <c r="H2079" s="17">
        <v>6.9506453499093498E-3</v>
      </c>
      <c r="I2079" s="17">
        <v>1.94258257016207E-2</v>
      </c>
      <c r="J2079" s="17">
        <v>1.9425229792891401E-2</v>
      </c>
      <c r="K2079" s="17">
        <v>1.31450629628321E-2</v>
      </c>
      <c r="L2079" s="17">
        <v>3.03929223999246E-2</v>
      </c>
      <c r="M2079" s="17"/>
      <c r="N2079" s="17">
        <v>9.5288416864619096E-3</v>
      </c>
      <c r="O2079" s="17">
        <v>1.90108599946433E-2</v>
      </c>
      <c r="P2079" s="17">
        <v>1.40672724108466E-2</v>
      </c>
      <c r="Q2079" s="17">
        <v>3.6614044024391099E-2</v>
      </c>
      <c r="R2079" s="17"/>
      <c r="S2079" s="17">
        <v>1.6475555802985199E-2</v>
      </c>
      <c r="T2079" s="17">
        <v>1.9132855847710701E-2</v>
      </c>
      <c r="U2079" s="17">
        <v>1.4981727104229301E-2</v>
      </c>
      <c r="V2079" s="17">
        <v>1.50221415363457E-2</v>
      </c>
      <c r="W2079" s="17">
        <v>1.8600886006827098E-2</v>
      </c>
      <c r="X2079" s="17">
        <v>1.61226500455946E-2</v>
      </c>
      <c r="Y2079" s="17">
        <v>1.7425579134931399E-2</v>
      </c>
      <c r="Z2079" s="17">
        <v>5.9335346284189504E-3</v>
      </c>
      <c r="AA2079" s="17">
        <v>2.58120364465305E-2</v>
      </c>
      <c r="AB2079" s="17">
        <v>2.59585132129228E-2</v>
      </c>
      <c r="AC2079" s="17">
        <v>5.5782504936210897E-2</v>
      </c>
      <c r="AD2079" s="17">
        <v>0</v>
      </c>
      <c r="AE2079" s="17"/>
      <c r="AF2079" s="17">
        <v>2.2426415978015798E-2</v>
      </c>
      <c r="AG2079" s="17">
        <v>1.2852820619179899E-2</v>
      </c>
      <c r="AH2079" s="17"/>
      <c r="AI2079" s="17">
        <v>1.9042833491593698E-2</v>
      </c>
      <c r="AJ2079" s="17">
        <v>2.0018049243322501E-2</v>
      </c>
      <c r="AK2079" s="17"/>
      <c r="AL2079" s="17">
        <v>1.1257329429916399E-2</v>
      </c>
      <c r="AM2079" s="17">
        <v>2.1646876697123299E-2</v>
      </c>
      <c r="AN2079" s="17"/>
      <c r="AO2079" s="17">
        <v>1.05775895456677E-2</v>
      </c>
      <c r="AP2079" s="17">
        <v>2.04878862963217E-2</v>
      </c>
      <c r="AQ2079" s="17"/>
      <c r="AR2079" s="17">
        <v>6.6117970695946902E-3</v>
      </c>
      <c r="AS2079" s="17">
        <v>1.66010764896505E-2</v>
      </c>
      <c r="AT2079" s="17">
        <v>2.94130993221885E-2</v>
      </c>
      <c r="AU2079" s="17">
        <v>3.7639697020589002E-2</v>
      </c>
    </row>
    <row r="2080" spans="2:47" x14ac:dyDescent="0.3">
      <c r="C2080" s="17"/>
      <c r="D2080" s="17"/>
      <c r="E2080" s="17"/>
      <c r="F2080" s="17"/>
      <c r="G2080" s="17"/>
      <c r="H2080" s="17"/>
      <c r="I2080" s="17"/>
      <c r="J2080" s="17"/>
      <c r="K2080" s="17"/>
      <c r="L2080" s="17"/>
      <c r="M2080" s="17"/>
      <c r="N2080" s="17"/>
      <c r="O2080" s="17"/>
      <c r="P2080" s="17"/>
      <c r="Q2080" s="17"/>
      <c r="R2080" s="17"/>
      <c r="S2080" s="17"/>
      <c r="T2080" s="17"/>
      <c r="U2080" s="17"/>
      <c r="V2080" s="17"/>
      <c r="W2080" s="17"/>
      <c r="X2080" s="17"/>
      <c r="Y2080" s="17"/>
      <c r="Z2080" s="17"/>
      <c r="AA2080" s="17"/>
      <c r="AB2080" s="17"/>
      <c r="AC2080" s="17"/>
      <c r="AD2080" s="17"/>
      <c r="AE2080" s="17"/>
      <c r="AF2080" s="17"/>
      <c r="AG2080" s="17"/>
      <c r="AH2080" s="17"/>
      <c r="AI2080" s="17"/>
      <c r="AJ2080" s="17"/>
      <c r="AK2080" s="17"/>
      <c r="AL2080" s="17"/>
      <c r="AM2080" s="17"/>
      <c r="AN2080" s="17"/>
      <c r="AO2080" s="17"/>
      <c r="AP2080" s="17"/>
      <c r="AQ2080" s="17"/>
      <c r="AR2080" s="17"/>
      <c r="AS2080" s="17"/>
      <c r="AT2080" s="17"/>
      <c r="AU2080" s="17"/>
    </row>
    <row r="2081" spans="2:47" x14ac:dyDescent="0.3">
      <c r="B2081" s="6" t="s">
        <v>736</v>
      </c>
      <c r="C2081" s="17"/>
      <c r="D2081" s="17"/>
      <c r="E2081" s="17"/>
      <c r="F2081" s="17"/>
      <c r="G2081" s="17"/>
      <c r="H2081" s="17"/>
      <c r="I2081" s="17"/>
      <c r="J2081" s="17"/>
      <c r="K2081" s="17"/>
      <c r="L2081" s="17"/>
      <c r="M2081" s="17"/>
      <c r="N2081" s="17"/>
      <c r="O2081" s="17"/>
      <c r="P2081" s="17"/>
      <c r="Q2081" s="17"/>
      <c r="R2081" s="17"/>
      <c r="S2081" s="17"/>
      <c r="T2081" s="17"/>
      <c r="U2081" s="17"/>
      <c r="V2081" s="17"/>
      <c r="W2081" s="17"/>
      <c r="X2081" s="17"/>
      <c r="Y2081" s="17"/>
      <c r="Z2081" s="17"/>
      <c r="AA2081" s="17"/>
      <c r="AB2081" s="17"/>
      <c r="AC2081" s="17"/>
      <c r="AD2081" s="17"/>
      <c r="AE2081" s="17"/>
      <c r="AF2081" s="17"/>
      <c r="AG2081" s="17"/>
      <c r="AH2081" s="17"/>
      <c r="AI2081" s="17"/>
      <c r="AJ2081" s="17"/>
      <c r="AK2081" s="17"/>
      <c r="AL2081" s="17"/>
      <c r="AM2081" s="17"/>
      <c r="AN2081" s="17"/>
      <c r="AO2081" s="17"/>
      <c r="AP2081" s="17"/>
      <c r="AQ2081" s="17"/>
      <c r="AR2081" s="17"/>
      <c r="AS2081" s="17"/>
      <c r="AT2081" s="17"/>
      <c r="AU2081" s="17"/>
    </row>
    <row r="2082" spans="2:47" x14ac:dyDescent="0.3">
      <c r="B2082" s="24" t="s">
        <v>71</v>
      </c>
      <c r="C2082" s="17"/>
      <c r="D2082" s="17"/>
      <c r="E2082" s="17"/>
      <c r="F2082" s="17"/>
      <c r="G2082" s="17"/>
      <c r="H2082" s="17"/>
      <c r="I2082" s="17"/>
      <c r="J2082" s="17"/>
      <c r="K2082" s="17"/>
      <c r="L2082" s="17"/>
      <c r="M2082" s="17"/>
      <c r="N2082" s="17"/>
      <c r="O2082" s="17"/>
      <c r="P2082" s="17"/>
      <c r="Q2082" s="17"/>
      <c r="R2082" s="17"/>
      <c r="S2082" s="17"/>
      <c r="T2082" s="17"/>
      <c r="U2082" s="17"/>
      <c r="V2082" s="17"/>
      <c r="W2082" s="17"/>
      <c r="X2082" s="17"/>
      <c r="Y2082" s="17"/>
      <c r="Z2082" s="17"/>
      <c r="AA2082" s="17"/>
      <c r="AB2082" s="17"/>
      <c r="AC2082" s="17"/>
      <c r="AD2082" s="17"/>
      <c r="AE2082" s="17"/>
      <c r="AF2082" s="17"/>
      <c r="AG2082" s="17"/>
      <c r="AH2082" s="17"/>
      <c r="AI2082" s="17"/>
      <c r="AJ2082" s="17"/>
      <c r="AK2082" s="17"/>
      <c r="AL2082" s="17"/>
      <c r="AM2082" s="17"/>
      <c r="AN2082" s="17"/>
      <c r="AO2082" s="17"/>
      <c r="AP2082" s="17"/>
      <c r="AQ2082" s="17"/>
      <c r="AR2082" s="17"/>
      <c r="AS2082" s="17"/>
      <c r="AT2082" s="17"/>
      <c r="AU2082" s="17"/>
    </row>
    <row r="2083" spans="2:47" x14ac:dyDescent="0.3">
      <c r="B2083" t="s">
        <v>724</v>
      </c>
      <c r="C2083" s="17">
        <v>0.46831457084010197</v>
      </c>
      <c r="D2083" s="17">
        <v>0.46016664919913902</v>
      </c>
      <c r="E2083" s="17">
        <v>0.47701641126613997</v>
      </c>
      <c r="F2083" s="17"/>
      <c r="G2083" s="17">
        <v>0.529121506199285</v>
      </c>
      <c r="H2083" s="17">
        <v>0.52848161044481901</v>
      </c>
      <c r="I2083" s="17">
        <v>0.500787230883326</v>
      </c>
      <c r="J2083" s="17">
        <v>0.47423246904132599</v>
      </c>
      <c r="K2083" s="17">
        <v>0.42638440785165999</v>
      </c>
      <c r="L2083" s="17">
        <v>0.37612101457126201</v>
      </c>
      <c r="M2083" s="17"/>
      <c r="N2083" s="17">
        <v>0.51613913569401704</v>
      </c>
      <c r="O2083" s="17">
        <v>0.45611805494103302</v>
      </c>
      <c r="P2083" s="17">
        <v>0.47054369565048698</v>
      </c>
      <c r="Q2083" s="17">
        <v>0.42928215523548902</v>
      </c>
      <c r="R2083" s="17"/>
      <c r="S2083" s="17">
        <v>0.53319622266706002</v>
      </c>
      <c r="T2083" s="17">
        <v>0.45160259467603198</v>
      </c>
      <c r="U2083" s="17">
        <v>0.42472027658213601</v>
      </c>
      <c r="V2083" s="17">
        <v>0.45379964235238002</v>
      </c>
      <c r="W2083" s="17">
        <v>0.49391683083318899</v>
      </c>
      <c r="X2083" s="17">
        <v>0.47068998544158303</v>
      </c>
      <c r="Y2083" s="17">
        <v>0.446509290385187</v>
      </c>
      <c r="Z2083" s="17">
        <v>0.48749342534522</v>
      </c>
      <c r="AA2083" s="17">
        <v>0.45125350332333702</v>
      </c>
      <c r="AB2083" s="17">
        <v>0.464666412656075</v>
      </c>
      <c r="AC2083" s="17">
        <v>0.46791208614889301</v>
      </c>
      <c r="AD2083" s="17">
        <v>0.43796094915183598</v>
      </c>
      <c r="AE2083" s="17"/>
      <c r="AF2083" s="17">
        <v>0.46241887035121498</v>
      </c>
      <c r="AG2083" s="17">
        <v>0.47691501465872599</v>
      </c>
      <c r="AH2083" s="17"/>
      <c r="AI2083" s="17">
        <v>0.50128711759131495</v>
      </c>
      <c r="AJ2083" s="17">
        <v>0.45185581932533098</v>
      </c>
      <c r="AK2083" s="17"/>
      <c r="AL2083" s="17">
        <v>0.49152647269021099</v>
      </c>
      <c r="AM2083" s="17">
        <v>0.46293936160829902</v>
      </c>
      <c r="AN2083" s="17"/>
      <c r="AO2083" s="17">
        <v>0.54813659936497094</v>
      </c>
      <c r="AP2083" s="17">
        <v>0.46135712311069399</v>
      </c>
      <c r="AQ2083" s="17"/>
      <c r="AR2083" s="17">
        <v>0.61190016342874998</v>
      </c>
      <c r="AS2083" s="17">
        <v>0.41310774708633902</v>
      </c>
      <c r="AT2083" s="17">
        <v>0.43455097899172501</v>
      </c>
      <c r="AU2083" s="17">
        <v>0.27294462417184201</v>
      </c>
    </row>
    <row r="2084" spans="2:47" x14ac:dyDescent="0.3">
      <c r="B2084" t="s">
        <v>725</v>
      </c>
      <c r="C2084" s="17">
        <v>0.39199150636253899</v>
      </c>
      <c r="D2084" s="17">
        <v>0.401461674382107</v>
      </c>
      <c r="E2084" s="17">
        <v>0.382561036268459</v>
      </c>
      <c r="F2084" s="17"/>
      <c r="G2084" s="17">
        <v>0.31513454312912098</v>
      </c>
      <c r="H2084" s="17">
        <v>0.33231423281321998</v>
      </c>
      <c r="I2084" s="17">
        <v>0.37748814193053398</v>
      </c>
      <c r="J2084" s="17">
        <v>0.398023232171754</v>
      </c>
      <c r="K2084" s="17">
        <v>0.43847323385565401</v>
      </c>
      <c r="L2084" s="17">
        <v>0.46707036270137098</v>
      </c>
      <c r="M2084" s="17"/>
      <c r="N2084" s="17">
        <v>0.37731630995280502</v>
      </c>
      <c r="O2084" s="17">
        <v>0.411076031504988</v>
      </c>
      <c r="P2084" s="17">
        <v>0.381469046883749</v>
      </c>
      <c r="Q2084" s="17">
        <v>0.39808243525841303</v>
      </c>
      <c r="R2084" s="17"/>
      <c r="S2084" s="17">
        <v>0.317340471990887</v>
      </c>
      <c r="T2084" s="17">
        <v>0.39135271539192801</v>
      </c>
      <c r="U2084" s="17">
        <v>0.456043610796456</v>
      </c>
      <c r="V2084" s="17">
        <v>0.41157413399074899</v>
      </c>
      <c r="W2084" s="17">
        <v>0.382361142097074</v>
      </c>
      <c r="X2084" s="17">
        <v>0.37207822222190101</v>
      </c>
      <c r="Y2084" s="17">
        <v>0.40859927892902298</v>
      </c>
      <c r="Z2084" s="17">
        <v>0.38739990345331299</v>
      </c>
      <c r="AA2084" s="17">
        <v>0.42668491207314702</v>
      </c>
      <c r="AB2084" s="17">
        <v>0.39112126104742201</v>
      </c>
      <c r="AC2084" s="17">
        <v>0.38512320771005198</v>
      </c>
      <c r="AD2084" s="17">
        <v>0.444187677167176</v>
      </c>
      <c r="AE2084" s="17"/>
      <c r="AF2084" s="17">
        <v>0.39786655377026697</v>
      </c>
      <c r="AG2084" s="17">
        <v>0.38690391471880597</v>
      </c>
      <c r="AH2084" s="17"/>
      <c r="AI2084" s="17">
        <v>0.37408352398081501</v>
      </c>
      <c r="AJ2084" s="17">
        <v>0.400930549936444</v>
      </c>
      <c r="AK2084" s="17"/>
      <c r="AL2084" s="17">
        <v>0.38015995723148799</v>
      </c>
      <c r="AM2084" s="17">
        <v>0.39473135303802598</v>
      </c>
      <c r="AN2084" s="17"/>
      <c r="AO2084" s="17">
        <v>0.34092032381254</v>
      </c>
      <c r="AP2084" s="17">
        <v>0.39644297282658703</v>
      </c>
      <c r="AQ2084" s="17"/>
      <c r="AR2084" s="17">
        <v>0.31742197555148999</v>
      </c>
      <c r="AS2084" s="17">
        <v>0.463591475611843</v>
      </c>
      <c r="AT2084" s="17">
        <v>0.41617082365005398</v>
      </c>
      <c r="AU2084" s="17">
        <v>0.40565777022177602</v>
      </c>
    </row>
    <row r="2085" spans="2:47" x14ac:dyDescent="0.3">
      <c r="B2085" t="s">
        <v>726</v>
      </c>
      <c r="C2085" s="17">
        <v>9.7683418269918706E-2</v>
      </c>
      <c r="D2085" s="17">
        <v>0.102132534321007</v>
      </c>
      <c r="E2085" s="17">
        <v>9.3719840943611493E-2</v>
      </c>
      <c r="F2085" s="17"/>
      <c r="G2085" s="17">
        <v>0.104598810335788</v>
      </c>
      <c r="H2085" s="17">
        <v>0.108669813066024</v>
      </c>
      <c r="I2085" s="17">
        <v>8.6202085820353103E-2</v>
      </c>
      <c r="J2085" s="17">
        <v>8.38618527380251E-2</v>
      </c>
      <c r="K2085" s="17">
        <v>8.4065141849250999E-2</v>
      </c>
      <c r="L2085" s="17">
        <v>0.11383527094476301</v>
      </c>
      <c r="M2085" s="17"/>
      <c r="N2085" s="17">
        <v>7.3509355755324704E-2</v>
      </c>
      <c r="O2085" s="17">
        <v>9.28606453272562E-2</v>
      </c>
      <c r="P2085" s="17">
        <v>9.9849045182379997E-2</v>
      </c>
      <c r="Q2085" s="17">
        <v>0.124408863862985</v>
      </c>
      <c r="R2085" s="17"/>
      <c r="S2085" s="17">
        <v>0.103427012860915</v>
      </c>
      <c r="T2085" s="17">
        <v>0.11686253827170499</v>
      </c>
      <c r="U2085" s="17">
        <v>7.90107358779812E-2</v>
      </c>
      <c r="V2085" s="17">
        <v>0.104144616922134</v>
      </c>
      <c r="W2085" s="17">
        <v>8.1544009666158906E-2</v>
      </c>
      <c r="X2085" s="17">
        <v>0.108066641826691</v>
      </c>
      <c r="Y2085" s="17">
        <v>9.0189833044704307E-2</v>
      </c>
      <c r="Z2085" s="17">
        <v>8.9059487671519902E-2</v>
      </c>
      <c r="AA2085" s="17">
        <v>8.9717131814997603E-2</v>
      </c>
      <c r="AB2085" s="17">
        <v>0.109738857747816</v>
      </c>
      <c r="AC2085" s="17">
        <v>8.2829157093968903E-2</v>
      </c>
      <c r="AD2085" s="17">
        <v>7.4034121877335504E-2</v>
      </c>
      <c r="AE2085" s="17"/>
      <c r="AF2085" s="17">
        <v>9.57564185651857E-2</v>
      </c>
      <c r="AG2085" s="17">
        <v>9.8546456229041901E-2</v>
      </c>
      <c r="AH2085" s="17"/>
      <c r="AI2085" s="17">
        <v>9.1892664491785694E-2</v>
      </c>
      <c r="AJ2085" s="17">
        <v>0.100573961673698</v>
      </c>
      <c r="AK2085" s="17"/>
      <c r="AL2085" s="17">
        <v>9.5179335370743606E-2</v>
      </c>
      <c r="AM2085" s="17">
        <v>9.8263291888365106E-2</v>
      </c>
      <c r="AN2085" s="17"/>
      <c r="AO2085" s="17">
        <v>8.0069111562555001E-2</v>
      </c>
      <c r="AP2085" s="17">
        <v>9.9218716488606098E-2</v>
      </c>
      <c r="AQ2085" s="17"/>
      <c r="AR2085" s="17">
        <v>5.5731328564003701E-2</v>
      </c>
      <c r="AS2085" s="17">
        <v>7.9897155307586204E-2</v>
      </c>
      <c r="AT2085" s="17">
        <v>9.6403542155922506E-2</v>
      </c>
      <c r="AU2085" s="17">
        <v>0.23641450496682501</v>
      </c>
    </row>
    <row r="2086" spans="2:47" x14ac:dyDescent="0.3">
      <c r="B2086" t="s">
        <v>727</v>
      </c>
      <c r="C2086" s="17">
        <v>1.67860261865992E-2</v>
      </c>
      <c r="D2086" s="17">
        <v>1.5909462876418399E-2</v>
      </c>
      <c r="E2086" s="17">
        <v>1.7073405605860102E-2</v>
      </c>
      <c r="F2086" s="17"/>
      <c r="G2086" s="17">
        <v>3.0732368763157401E-2</v>
      </c>
      <c r="H2086" s="17">
        <v>1.62321144270711E-2</v>
      </c>
      <c r="I2086" s="17">
        <v>1.009378559289E-2</v>
      </c>
      <c r="J2086" s="17">
        <v>1.4327830255383599E-2</v>
      </c>
      <c r="K2086" s="17">
        <v>2.0892229671978499E-2</v>
      </c>
      <c r="L2086" s="17">
        <v>1.26943882049236E-2</v>
      </c>
      <c r="M2086" s="17"/>
      <c r="N2086" s="17">
        <v>1.3597946516906699E-2</v>
      </c>
      <c r="O2086" s="17">
        <v>1.16900660044664E-2</v>
      </c>
      <c r="P2086" s="17">
        <v>2.3716163044651399E-2</v>
      </c>
      <c r="Q2086" s="17">
        <v>1.96762250105918E-2</v>
      </c>
      <c r="R2086" s="17"/>
      <c r="S2086" s="17">
        <v>1.46641610950085E-2</v>
      </c>
      <c r="T2086" s="17">
        <v>1.3897338919583301E-2</v>
      </c>
      <c r="U2086" s="17">
        <v>1.0433547705549599E-2</v>
      </c>
      <c r="V2086" s="17">
        <v>7.8949275092436294E-3</v>
      </c>
      <c r="W2086" s="17">
        <v>1.93324987528001E-2</v>
      </c>
      <c r="X2086" s="17">
        <v>2.4717549232374202E-2</v>
      </c>
      <c r="Y2086" s="17">
        <v>2.7607418610022999E-2</v>
      </c>
      <c r="Z2086" s="17">
        <v>3.0723047955518602E-2</v>
      </c>
      <c r="AA2086" s="17">
        <v>1.1386977760649499E-2</v>
      </c>
      <c r="AB2086" s="17">
        <v>1.7864158265062002E-2</v>
      </c>
      <c r="AC2086" s="17">
        <v>7.4581472782235796E-3</v>
      </c>
      <c r="AD2086" s="17">
        <v>3.7733268701377699E-2</v>
      </c>
      <c r="AE2086" s="17"/>
      <c r="AF2086" s="17">
        <v>1.4575189534537999E-2</v>
      </c>
      <c r="AG2086" s="17">
        <v>1.9860310743155401E-2</v>
      </c>
      <c r="AH2086" s="17"/>
      <c r="AI2086" s="17">
        <v>1.1964007958961E-2</v>
      </c>
      <c r="AJ2086" s="17">
        <v>1.91930104091774E-2</v>
      </c>
      <c r="AK2086" s="17"/>
      <c r="AL2086" s="17">
        <v>1.1719511427132699E-2</v>
      </c>
      <c r="AM2086" s="17">
        <v>1.7959285365619099E-2</v>
      </c>
      <c r="AN2086" s="17"/>
      <c r="AO2086" s="17">
        <v>1.1227766487804E-2</v>
      </c>
      <c r="AP2086" s="17">
        <v>1.72704952239752E-2</v>
      </c>
      <c r="AQ2086" s="17"/>
      <c r="AR2086" s="17">
        <v>2.6246350143575201E-3</v>
      </c>
      <c r="AS2086" s="17">
        <v>2.10350369932586E-2</v>
      </c>
      <c r="AT2086" s="17">
        <v>2.0517548335139E-2</v>
      </c>
      <c r="AU2086" s="17">
        <v>3.7278071313773899E-2</v>
      </c>
    </row>
    <row r="2087" spans="2:47" x14ac:dyDescent="0.3">
      <c r="B2087" t="s">
        <v>728</v>
      </c>
      <c r="C2087" s="17">
        <v>9.5502756928170299E-3</v>
      </c>
      <c r="D2087" s="17">
        <v>8.0543252989169097E-3</v>
      </c>
      <c r="E2087" s="17">
        <v>1.0583489398708E-2</v>
      </c>
      <c r="F2087" s="17"/>
      <c r="G2087" s="17">
        <v>7.9266183180768304E-3</v>
      </c>
      <c r="H2087" s="17">
        <v>3.1635256308924801E-3</v>
      </c>
      <c r="I2087" s="17">
        <v>9.7144518778587707E-3</v>
      </c>
      <c r="J2087" s="17">
        <v>1.3769533561487799E-2</v>
      </c>
      <c r="K2087" s="17">
        <v>1.54632294405397E-2</v>
      </c>
      <c r="L2087" s="17">
        <v>8.2998299262012094E-3</v>
      </c>
      <c r="M2087" s="17"/>
      <c r="N2087" s="17">
        <v>1.0875490538710999E-2</v>
      </c>
      <c r="O2087" s="17">
        <v>1.0418533928637201E-2</v>
      </c>
      <c r="P2087" s="17">
        <v>8.6911506289484297E-3</v>
      </c>
      <c r="Q2087" s="17">
        <v>7.2648157493353203E-3</v>
      </c>
      <c r="R2087" s="17"/>
      <c r="S2087" s="17">
        <v>1.3470014088599901E-2</v>
      </c>
      <c r="T2087" s="17">
        <v>1.4355950638235001E-2</v>
      </c>
      <c r="U2087" s="17">
        <v>1.4527680061187299E-2</v>
      </c>
      <c r="V2087" s="17">
        <v>1.0115932688684401E-2</v>
      </c>
      <c r="W2087" s="17">
        <v>6.2904586005617198E-3</v>
      </c>
      <c r="X2087" s="17">
        <v>2.1936757337789399E-3</v>
      </c>
      <c r="Y2087" s="17">
        <v>9.8630016156854607E-3</v>
      </c>
      <c r="Z2087" s="17">
        <v>0</v>
      </c>
      <c r="AA2087" s="17">
        <v>9.8997786202108008E-3</v>
      </c>
      <c r="AB2087" s="17">
        <v>2.6654668539449001E-3</v>
      </c>
      <c r="AC2087" s="17">
        <v>1.9358821563559201E-2</v>
      </c>
      <c r="AD2087" s="17">
        <v>0</v>
      </c>
      <c r="AE2087" s="17"/>
      <c r="AF2087" s="17">
        <v>1.06092780182415E-2</v>
      </c>
      <c r="AG2087" s="17">
        <v>8.2202775685240193E-3</v>
      </c>
      <c r="AH2087" s="17"/>
      <c r="AI2087" s="17">
        <v>7.6369238663569596E-3</v>
      </c>
      <c r="AJ2087" s="17">
        <v>1.05053545500752E-2</v>
      </c>
      <c r="AK2087" s="17"/>
      <c r="AL2087" s="17">
        <v>1.10405705504379E-2</v>
      </c>
      <c r="AM2087" s="17">
        <v>9.2051662429959401E-3</v>
      </c>
      <c r="AN2087" s="17"/>
      <c r="AO2087" s="17">
        <v>9.0686092264626594E-3</v>
      </c>
      <c r="AP2087" s="17">
        <v>9.5922587058348708E-3</v>
      </c>
      <c r="AQ2087" s="17"/>
      <c r="AR2087" s="17">
        <v>5.9974875868071299E-3</v>
      </c>
      <c r="AS2087" s="17">
        <v>7.5799956110785497E-3</v>
      </c>
      <c r="AT2087" s="17">
        <v>9.8362842388337902E-3</v>
      </c>
      <c r="AU2087" s="17">
        <v>2.1276450735255099E-2</v>
      </c>
    </row>
    <row r="2088" spans="2:47" x14ac:dyDescent="0.3">
      <c r="B2088" t="s">
        <v>79</v>
      </c>
      <c r="C2088" s="17">
        <v>1.5674202648023799E-2</v>
      </c>
      <c r="D2088" s="17">
        <v>1.22753539224108E-2</v>
      </c>
      <c r="E2088" s="17">
        <v>1.90458165172217E-2</v>
      </c>
      <c r="F2088" s="17"/>
      <c r="G2088" s="17">
        <v>1.2486153254572099E-2</v>
      </c>
      <c r="H2088" s="17">
        <v>1.11387036179731E-2</v>
      </c>
      <c r="I2088" s="17">
        <v>1.57143038950384E-2</v>
      </c>
      <c r="J2088" s="17">
        <v>1.5785082232023701E-2</v>
      </c>
      <c r="K2088" s="17">
        <v>1.47217573309164E-2</v>
      </c>
      <c r="L2088" s="17">
        <v>2.197913365148E-2</v>
      </c>
      <c r="M2088" s="17"/>
      <c r="N2088" s="17">
        <v>8.5617615422353497E-3</v>
      </c>
      <c r="O2088" s="17">
        <v>1.7836668293619001E-2</v>
      </c>
      <c r="P2088" s="17">
        <v>1.57308986097844E-2</v>
      </c>
      <c r="Q2088" s="17">
        <v>2.1285504883185501E-2</v>
      </c>
      <c r="R2088" s="17"/>
      <c r="S2088" s="17">
        <v>1.7902117297529899E-2</v>
      </c>
      <c r="T2088" s="17">
        <v>1.1928862102516501E-2</v>
      </c>
      <c r="U2088" s="17">
        <v>1.5264148976690199E-2</v>
      </c>
      <c r="V2088" s="17">
        <v>1.24707465368094E-2</v>
      </c>
      <c r="W2088" s="17">
        <v>1.6555060050216099E-2</v>
      </c>
      <c r="X2088" s="17">
        <v>2.22539255436713E-2</v>
      </c>
      <c r="Y2088" s="17">
        <v>1.7231177415377899E-2</v>
      </c>
      <c r="Z2088" s="17">
        <v>5.3241355744285202E-3</v>
      </c>
      <c r="AA2088" s="17">
        <v>1.1057696407658701E-2</v>
      </c>
      <c r="AB2088" s="17">
        <v>1.39438434296804E-2</v>
      </c>
      <c r="AC2088" s="17">
        <v>3.7318580205303598E-2</v>
      </c>
      <c r="AD2088" s="17">
        <v>6.0839831022757801E-3</v>
      </c>
      <c r="AE2088" s="17"/>
      <c r="AF2088" s="17">
        <v>1.8773689760552301E-2</v>
      </c>
      <c r="AG2088" s="17">
        <v>9.5540260817465108E-3</v>
      </c>
      <c r="AH2088" s="17"/>
      <c r="AI2088" s="17">
        <v>1.31357621107667E-2</v>
      </c>
      <c r="AJ2088" s="17">
        <v>1.6941304105274699E-2</v>
      </c>
      <c r="AK2088" s="17"/>
      <c r="AL2088" s="17">
        <v>1.03741527299861E-2</v>
      </c>
      <c r="AM2088" s="17">
        <v>1.6901541856694399E-2</v>
      </c>
      <c r="AN2088" s="17"/>
      <c r="AO2088" s="17">
        <v>1.05775895456677E-2</v>
      </c>
      <c r="AP2088" s="17">
        <v>1.61184336443033E-2</v>
      </c>
      <c r="AQ2088" s="17"/>
      <c r="AR2088" s="17">
        <v>6.3244098545920399E-3</v>
      </c>
      <c r="AS2088" s="17">
        <v>1.4788589389894601E-2</v>
      </c>
      <c r="AT2088" s="17">
        <v>2.25208226283258E-2</v>
      </c>
      <c r="AU2088" s="17">
        <v>2.64285785905281E-2</v>
      </c>
    </row>
    <row r="2089" spans="2:47" x14ac:dyDescent="0.3">
      <c r="C2089" s="17"/>
      <c r="D2089" s="17"/>
      <c r="E2089" s="17"/>
      <c r="F2089" s="17"/>
      <c r="G2089" s="17"/>
      <c r="H2089" s="17"/>
      <c r="I2089" s="17"/>
      <c r="J2089" s="17"/>
      <c r="K2089" s="17"/>
      <c r="L2089" s="17"/>
      <c r="M2089" s="17"/>
      <c r="N2089" s="17"/>
      <c r="O2089" s="17"/>
      <c r="P2089" s="17"/>
      <c r="Q2089" s="17"/>
      <c r="R2089" s="17"/>
      <c r="S2089" s="17"/>
      <c r="T2089" s="17"/>
      <c r="U2089" s="17"/>
      <c r="V2089" s="17"/>
      <c r="W2089" s="17"/>
      <c r="X2089" s="17"/>
      <c r="Y2089" s="17"/>
      <c r="Z2089" s="17"/>
      <c r="AA2089" s="17"/>
      <c r="AB2089" s="17"/>
      <c r="AC2089" s="17"/>
      <c r="AD2089" s="17"/>
      <c r="AE2089" s="17"/>
      <c r="AF2089" s="17"/>
      <c r="AG2089" s="17"/>
      <c r="AH2089" s="17"/>
      <c r="AI2089" s="17"/>
      <c r="AJ2089" s="17"/>
      <c r="AK2089" s="17"/>
      <c r="AL2089" s="17"/>
      <c r="AM2089" s="17"/>
      <c r="AN2089" s="17"/>
      <c r="AO2089" s="17"/>
      <c r="AP2089" s="17"/>
      <c r="AQ2089" s="17"/>
      <c r="AR2089" s="17"/>
      <c r="AS2089" s="17"/>
      <c r="AT2089" s="17"/>
      <c r="AU2089" s="17"/>
    </row>
    <row r="2090" spans="2:47" x14ac:dyDescent="0.3">
      <c r="B2090" s="6" t="s">
        <v>737</v>
      </c>
      <c r="C2090" s="17"/>
      <c r="D2090" s="17"/>
      <c r="E2090" s="17"/>
      <c r="F2090" s="17"/>
      <c r="G2090" s="17"/>
      <c r="H2090" s="17"/>
      <c r="I2090" s="17"/>
      <c r="J2090" s="17"/>
      <c r="K2090" s="17"/>
      <c r="L2090" s="17"/>
      <c r="M2090" s="17"/>
      <c r="N2090" s="17"/>
      <c r="O2090" s="17"/>
      <c r="P2090" s="17"/>
      <c r="Q2090" s="17"/>
      <c r="R2090" s="17"/>
      <c r="S2090" s="17"/>
      <c r="T2090" s="17"/>
      <c r="U2090" s="17"/>
      <c r="V2090" s="17"/>
      <c r="W2090" s="17"/>
      <c r="X2090" s="17"/>
      <c r="Y2090" s="17"/>
      <c r="Z2090" s="17"/>
      <c r="AA2090" s="17"/>
      <c r="AB2090" s="17"/>
      <c r="AC2090" s="17"/>
      <c r="AD2090" s="17"/>
      <c r="AE2090" s="17"/>
      <c r="AF2090" s="17"/>
      <c r="AG2090" s="17"/>
      <c r="AH2090" s="17"/>
      <c r="AI2090" s="17"/>
      <c r="AJ2090" s="17"/>
      <c r="AK2090" s="17"/>
      <c r="AL2090" s="17"/>
      <c r="AM2090" s="17"/>
      <c r="AN2090" s="17"/>
      <c r="AO2090" s="17"/>
      <c r="AP2090" s="17"/>
      <c r="AQ2090" s="17"/>
      <c r="AR2090" s="17"/>
      <c r="AS2090" s="17"/>
      <c r="AT2090" s="17"/>
      <c r="AU2090" s="17"/>
    </row>
    <row r="2091" spans="2:47" x14ac:dyDescent="0.3">
      <c r="B2091" s="24" t="s">
        <v>71</v>
      </c>
      <c r="C2091" s="17"/>
      <c r="D2091" s="17"/>
      <c r="E2091" s="17"/>
      <c r="F2091" s="17"/>
      <c r="G2091" s="17"/>
      <c r="H2091" s="17"/>
      <c r="I2091" s="17"/>
      <c r="J2091" s="17"/>
      <c r="K2091" s="17"/>
      <c r="L2091" s="17"/>
      <c r="M2091" s="17"/>
      <c r="N2091" s="17"/>
      <c r="O2091" s="17"/>
      <c r="P2091" s="17"/>
      <c r="Q2091" s="17"/>
      <c r="R2091" s="17"/>
      <c r="S2091" s="17"/>
      <c r="T2091" s="17"/>
      <c r="U2091" s="17"/>
      <c r="V2091" s="17"/>
      <c r="W2091" s="17"/>
      <c r="X2091" s="17"/>
      <c r="Y2091" s="17"/>
      <c r="Z2091" s="17"/>
      <c r="AA2091" s="17"/>
      <c r="AB2091" s="17"/>
      <c r="AC2091" s="17"/>
      <c r="AD2091" s="17"/>
      <c r="AE2091" s="17"/>
      <c r="AF2091" s="17"/>
      <c r="AG2091" s="17"/>
      <c r="AH2091" s="17"/>
      <c r="AI2091" s="17"/>
      <c r="AJ2091" s="17"/>
      <c r="AK2091" s="17"/>
      <c r="AL2091" s="17"/>
      <c r="AM2091" s="17"/>
      <c r="AN2091" s="17"/>
      <c r="AO2091" s="17"/>
      <c r="AP2091" s="17"/>
      <c r="AQ2091" s="17"/>
      <c r="AR2091" s="17"/>
      <c r="AS2091" s="17"/>
      <c r="AT2091" s="17"/>
      <c r="AU2091" s="17"/>
    </row>
    <row r="2092" spans="2:47" x14ac:dyDescent="0.3">
      <c r="B2092" t="s">
        <v>724</v>
      </c>
      <c r="C2092" s="17">
        <v>0.25724699302901399</v>
      </c>
      <c r="D2092" s="17">
        <v>0.25654183660940699</v>
      </c>
      <c r="E2092" s="17">
        <v>0.257522572135233</v>
      </c>
      <c r="F2092" s="17"/>
      <c r="G2092" s="17">
        <v>0.33843130976505298</v>
      </c>
      <c r="H2092" s="17">
        <v>0.39573877674744701</v>
      </c>
      <c r="I2092" s="17">
        <v>0.30241611581004202</v>
      </c>
      <c r="J2092" s="17">
        <v>0.202938322000074</v>
      </c>
      <c r="K2092" s="17">
        <v>0.17280110498721599</v>
      </c>
      <c r="L2092" s="17">
        <v>0.15492316453646701</v>
      </c>
      <c r="M2092" s="17"/>
      <c r="N2092" s="17">
        <v>0.27516582433768699</v>
      </c>
      <c r="O2092" s="17">
        <v>0.22278934378724599</v>
      </c>
      <c r="P2092" s="17">
        <v>0.25955106141973699</v>
      </c>
      <c r="Q2092" s="17">
        <v>0.27247570595160397</v>
      </c>
      <c r="R2092" s="17"/>
      <c r="S2092" s="17">
        <v>0.32882162376783097</v>
      </c>
      <c r="T2092" s="17">
        <v>0.22000647565658901</v>
      </c>
      <c r="U2092" s="17">
        <v>0.220772073593482</v>
      </c>
      <c r="V2092" s="17">
        <v>0.24009720036149701</v>
      </c>
      <c r="W2092" s="17">
        <v>0.25703130927784401</v>
      </c>
      <c r="X2092" s="17">
        <v>0.25646387676121402</v>
      </c>
      <c r="Y2092" s="17">
        <v>0.25693298050167201</v>
      </c>
      <c r="Z2092" s="17">
        <v>0.27990523163952802</v>
      </c>
      <c r="AA2092" s="17">
        <v>0.24284811352167399</v>
      </c>
      <c r="AB2092" s="17">
        <v>0.27390078592433897</v>
      </c>
      <c r="AC2092" s="17">
        <v>0.26486538882111699</v>
      </c>
      <c r="AD2092" s="17">
        <v>0.19733753593659201</v>
      </c>
      <c r="AE2092" s="17"/>
      <c r="AF2092" s="17">
        <v>0.25768617777103597</v>
      </c>
      <c r="AG2092" s="17">
        <v>0.25750880226998202</v>
      </c>
      <c r="AH2092" s="17"/>
      <c r="AI2092" s="17">
        <v>0.29915231017049398</v>
      </c>
      <c r="AJ2092" s="17">
        <v>0.23632931241479399</v>
      </c>
      <c r="AK2092" s="17"/>
      <c r="AL2092" s="17">
        <v>0.28963066228416501</v>
      </c>
      <c r="AM2092" s="17">
        <v>0.24974786611283101</v>
      </c>
      <c r="AN2092" s="17"/>
      <c r="AO2092" s="17">
        <v>0.33562538002551001</v>
      </c>
      <c r="AP2092" s="17">
        <v>0.25041537598393299</v>
      </c>
      <c r="AQ2092" s="17"/>
      <c r="AR2092" s="17">
        <v>0.427342042057895</v>
      </c>
      <c r="AS2092" s="17">
        <v>0.16881238101985899</v>
      </c>
      <c r="AT2092" s="17">
        <v>0.19484813631119899</v>
      </c>
      <c r="AU2092" s="17">
        <v>0.112169071463032</v>
      </c>
    </row>
    <row r="2093" spans="2:47" x14ac:dyDescent="0.3">
      <c r="B2093" t="s">
        <v>725</v>
      </c>
      <c r="C2093" s="17">
        <v>0.40292032346886802</v>
      </c>
      <c r="D2093" s="17">
        <v>0.40117321113145099</v>
      </c>
      <c r="E2093" s="17">
        <v>0.40513609494441799</v>
      </c>
      <c r="F2093" s="17"/>
      <c r="G2093" s="17">
        <v>0.38633806111883301</v>
      </c>
      <c r="H2093" s="17">
        <v>0.36135889279000699</v>
      </c>
      <c r="I2093" s="17">
        <v>0.41560628628376001</v>
      </c>
      <c r="J2093" s="17">
        <v>0.47843584322227201</v>
      </c>
      <c r="K2093" s="17">
        <v>0.40311054364029603</v>
      </c>
      <c r="L2093" s="17">
        <v>0.37600170089220802</v>
      </c>
      <c r="M2093" s="17"/>
      <c r="N2093" s="17">
        <v>0.42374599637829502</v>
      </c>
      <c r="O2093" s="17">
        <v>0.42998947289988299</v>
      </c>
      <c r="P2093" s="17">
        <v>0.40433353495693702</v>
      </c>
      <c r="Q2093" s="17">
        <v>0.34905929656137402</v>
      </c>
      <c r="R2093" s="17"/>
      <c r="S2093" s="17">
        <v>0.408620788357408</v>
      </c>
      <c r="T2093" s="17">
        <v>0.40664080225712901</v>
      </c>
      <c r="U2093" s="17">
        <v>0.367910764363165</v>
      </c>
      <c r="V2093" s="17">
        <v>0.43214735285893302</v>
      </c>
      <c r="W2093" s="17">
        <v>0.38795677232549303</v>
      </c>
      <c r="X2093" s="17">
        <v>0.44038339420855499</v>
      </c>
      <c r="Y2093" s="17">
        <v>0.37426625273917102</v>
      </c>
      <c r="Z2093" s="17">
        <v>0.41952129502284302</v>
      </c>
      <c r="AA2093" s="17">
        <v>0.40311857091707098</v>
      </c>
      <c r="AB2093" s="17">
        <v>0.38589361015406598</v>
      </c>
      <c r="AC2093" s="17">
        <v>0.38400877699955099</v>
      </c>
      <c r="AD2093" s="17">
        <v>0.42479595727127401</v>
      </c>
      <c r="AE2093" s="17"/>
      <c r="AF2093" s="17">
        <v>0.40331961640068997</v>
      </c>
      <c r="AG2093" s="17">
        <v>0.40390647443070099</v>
      </c>
      <c r="AH2093" s="17"/>
      <c r="AI2093" s="17">
        <v>0.404819422333276</v>
      </c>
      <c r="AJ2093" s="17">
        <v>0.40197235919582802</v>
      </c>
      <c r="AK2093" s="17"/>
      <c r="AL2093" s="17">
        <v>0.40076796810229898</v>
      </c>
      <c r="AM2093" s="17">
        <v>0.40341874710133102</v>
      </c>
      <c r="AN2093" s="17"/>
      <c r="AO2093" s="17">
        <v>0.41359753658117898</v>
      </c>
      <c r="AP2093" s="17">
        <v>0.40198967620898901</v>
      </c>
      <c r="AQ2093" s="17"/>
      <c r="AR2093" s="17">
        <v>0.41379901132452801</v>
      </c>
      <c r="AS2093" s="17">
        <v>0.41855843192078401</v>
      </c>
      <c r="AT2093" s="17">
        <v>0.44013339445088101</v>
      </c>
      <c r="AU2093" s="17">
        <v>0.27109857497406498</v>
      </c>
    </row>
    <row r="2094" spans="2:47" x14ac:dyDescent="0.3">
      <c r="B2094" t="s">
        <v>726</v>
      </c>
      <c r="C2094" s="17">
        <v>0.23010381413461101</v>
      </c>
      <c r="D2094" s="17">
        <v>0.22729766408437199</v>
      </c>
      <c r="E2094" s="17">
        <v>0.23294947095195401</v>
      </c>
      <c r="F2094" s="17"/>
      <c r="G2094" s="17">
        <v>0.18761248283528201</v>
      </c>
      <c r="H2094" s="17">
        <v>0.17039896817105299</v>
      </c>
      <c r="I2094" s="17">
        <v>0.187091967025214</v>
      </c>
      <c r="J2094" s="17">
        <v>0.214569906864639</v>
      </c>
      <c r="K2094" s="17">
        <v>0.282956278112868</v>
      </c>
      <c r="L2094" s="17">
        <v>0.31885634416967001</v>
      </c>
      <c r="M2094" s="17"/>
      <c r="N2094" s="17">
        <v>0.21233710927976801</v>
      </c>
      <c r="O2094" s="17">
        <v>0.22627997559658</v>
      </c>
      <c r="P2094" s="17">
        <v>0.24422074309486499</v>
      </c>
      <c r="Q2094" s="17">
        <v>0.241307805396314</v>
      </c>
      <c r="R2094" s="17"/>
      <c r="S2094" s="17">
        <v>0.18415327959386299</v>
      </c>
      <c r="T2094" s="17">
        <v>0.26020748923808101</v>
      </c>
      <c r="U2094" s="17">
        <v>0.28968645583812302</v>
      </c>
      <c r="V2094" s="17">
        <v>0.23192466949902399</v>
      </c>
      <c r="W2094" s="17">
        <v>0.23007866965543</v>
      </c>
      <c r="X2094" s="17">
        <v>0.197726988689784</v>
      </c>
      <c r="Y2094" s="17">
        <v>0.21733944150398099</v>
      </c>
      <c r="Z2094" s="17">
        <v>0.207283253444775</v>
      </c>
      <c r="AA2094" s="17">
        <v>0.23745778763915901</v>
      </c>
      <c r="AB2094" s="17">
        <v>0.23654776716871101</v>
      </c>
      <c r="AC2094" s="17">
        <v>0.228630125365376</v>
      </c>
      <c r="AD2094" s="17">
        <v>0.267160372833674</v>
      </c>
      <c r="AE2094" s="17"/>
      <c r="AF2094" s="17">
        <v>0.239297312395263</v>
      </c>
      <c r="AG2094" s="17">
        <v>0.21826395762334999</v>
      </c>
      <c r="AH2094" s="17"/>
      <c r="AI2094" s="17">
        <v>0.195138849372926</v>
      </c>
      <c r="AJ2094" s="17">
        <v>0.24755711160287999</v>
      </c>
      <c r="AK2094" s="17"/>
      <c r="AL2094" s="17">
        <v>0.203478731062021</v>
      </c>
      <c r="AM2094" s="17">
        <v>0.23626941802409401</v>
      </c>
      <c r="AN2094" s="17"/>
      <c r="AO2094" s="17">
        <v>0.14139845294716899</v>
      </c>
      <c r="AP2094" s="17">
        <v>0.23783555091436001</v>
      </c>
      <c r="AQ2094" s="17"/>
      <c r="AR2094" s="17">
        <v>0.1233909086869</v>
      </c>
      <c r="AS2094" s="17">
        <v>0.28566954247790799</v>
      </c>
      <c r="AT2094" s="17">
        <v>0.246552272083955</v>
      </c>
      <c r="AU2094" s="17">
        <v>0.36827658777003702</v>
      </c>
    </row>
    <row r="2095" spans="2:47" x14ac:dyDescent="0.3">
      <c r="B2095" t="s">
        <v>727</v>
      </c>
      <c r="C2095" s="17">
        <v>5.9334125376628001E-2</v>
      </c>
      <c r="D2095" s="17">
        <v>6.6727643732572006E-2</v>
      </c>
      <c r="E2095" s="17">
        <v>5.1724794306615501E-2</v>
      </c>
      <c r="F2095" s="17"/>
      <c r="G2095" s="17">
        <v>5.2786198059229197E-2</v>
      </c>
      <c r="H2095" s="17">
        <v>4.1095344508108603E-2</v>
      </c>
      <c r="I2095" s="17">
        <v>5.7784238941700698E-2</v>
      </c>
      <c r="J2095" s="17">
        <v>5.5885512374739599E-2</v>
      </c>
      <c r="K2095" s="17">
        <v>7.0671296787559498E-2</v>
      </c>
      <c r="L2095" s="17">
        <v>7.4936914821458006E-2</v>
      </c>
      <c r="M2095" s="17"/>
      <c r="N2095" s="17">
        <v>4.7704861149717302E-2</v>
      </c>
      <c r="O2095" s="17">
        <v>6.2330392701097498E-2</v>
      </c>
      <c r="P2095" s="17">
        <v>5.5287827520782797E-2</v>
      </c>
      <c r="Q2095" s="17">
        <v>7.3197403358079699E-2</v>
      </c>
      <c r="R2095" s="17"/>
      <c r="S2095" s="17">
        <v>3.6822468590822902E-2</v>
      </c>
      <c r="T2095" s="17">
        <v>6.36808723497303E-2</v>
      </c>
      <c r="U2095" s="17">
        <v>6.5818159084266303E-2</v>
      </c>
      <c r="V2095" s="17">
        <v>5.5583810975413199E-2</v>
      </c>
      <c r="W2095" s="17">
        <v>9.1069031502579806E-2</v>
      </c>
      <c r="X2095" s="17">
        <v>4.8027098137424402E-2</v>
      </c>
      <c r="Y2095" s="17">
        <v>9.1349629260937898E-2</v>
      </c>
      <c r="Z2095" s="17">
        <v>5.62921328752145E-2</v>
      </c>
      <c r="AA2095" s="17">
        <v>6.3480312817764298E-2</v>
      </c>
      <c r="AB2095" s="17">
        <v>5.0209538839949303E-2</v>
      </c>
      <c r="AC2095" s="17">
        <v>3.4067571240934999E-2</v>
      </c>
      <c r="AD2095" s="17">
        <v>7.2186307134264993E-2</v>
      </c>
      <c r="AE2095" s="17"/>
      <c r="AF2095" s="17">
        <v>5.2340955185463001E-2</v>
      </c>
      <c r="AG2095" s="17">
        <v>6.8106245153267797E-2</v>
      </c>
      <c r="AH2095" s="17"/>
      <c r="AI2095" s="17">
        <v>5.4347359027823797E-2</v>
      </c>
      <c r="AJ2095" s="17">
        <v>6.1823346146151197E-2</v>
      </c>
      <c r="AK2095" s="17"/>
      <c r="AL2095" s="17">
        <v>5.7516352036728301E-2</v>
      </c>
      <c r="AM2095" s="17">
        <v>5.9755069429426898E-2</v>
      </c>
      <c r="AN2095" s="17"/>
      <c r="AO2095" s="17">
        <v>4.6637488342957702E-2</v>
      </c>
      <c r="AP2095" s="17">
        <v>6.04407896663424E-2</v>
      </c>
      <c r="AQ2095" s="17"/>
      <c r="AR2095" s="17">
        <v>1.9886533553479298E-2</v>
      </c>
      <c r="AS2095" s="17">
        <v>7.3362958253914007E-2</v>
      </c>
      <c r="AT2095" s="17">
        <v>6.7366909034450403E-2</v>
      </c>
      <c r="AU2095" s="17">
        <v>0.117559876383727</v>
      </c>
    </row>
    <row r="2096" spans="2:47" x14ac:dyDescent="0.3">
      <c r="B2096" t="s">
        <v>728</v>
      </c>
      <c r="C2096" s="17">
        <v>3.1737782965304703E-2</v>
      </c>
      <c r="D2096" s="17">
        <v>3.2494949952026397E-2</v>
      </c>
      <c r="E2096" s="17">
        <v>3.1120771238654199E-2</v>
      </c>
      <c r="F2096" s="17"/>
      <c r="G2096" s="17">
        <v>1.0333219067719999E-2</v>
      </c>
      <c r="H2096" s="17">
        <v>1.7667443484457899E-2</v>
      </c>
      <c r="I2096" s="17">
        <v>2.4395661892685501E-2</v>
      </c>
      <c r="J2096" s="17">
        <v>3.01507387293855E-2</v>
      </c>
      <c r="K2096" s="17">
        <v>5.8310283456752397E-2</v>
      </c>
      <c r="L2096" s="17">
        <v>4.67912162726523E-2</v>
      </c>
      <c r="M2096" s="17"/>
      <c r="N2096" s="17">
        <v>3.0961092499664101E-2</v>
      </c>
      <c r="O2096" s="17">
        <v>4.1008612325952799E-2</v>
      </c>
      <c r="P2096" s="17">
        <v>2.5571137563524901E-2</v>
      </c>
      <c r="Q2096" s="17">
        <v>2.7975900800869299E-2</v>
      </c>
      <c r="R2096" s="17"/>
      <c r="S2096" s="17">
        <v>2.2793009387302599E-2</v>
      </c>
      <c r="T2096" s="17">
        <v>3.96900602598226E-2</v>
      </c>
      <c r="U2096" s="17">
        <v>3.0327908497092999E-2</v>
      </c>
      <c r="V2096" s="17">
        <v>3.3187769373174199E-2</v>
      </c>
      <c r="W2096" s="17">
        <v>1.8009756232636599E-2</v>
      </c>
      <c r="X2096" s="17">
        <v>3.6266180752128001E-2</v>
      </c>
      <c r="Y2096" s="17">
        <v>3.4272363597631597E-2</v>
      </c>
      <c r="Z2096" s="17">
        <v>2.6695356673219501E-2</v>
      </c>
      <c r="AA2096" s="17">
        <v>2.7681757026304599E-2</v>
      </c>
      <c r="AB2096" s="17">
        <v>3.2331610943962703E-2</v>
      </c>
      <c r="AC2096" s="17">
        <v>5.0531788649308997E-2</v>
      </c>
      <c r="AD2096" s="17">
        <v>3.8519826824195302E-2</v>
      </c>
      <c r="AE2096" s="17"/>
      <c r="AF2096" s="17">
        <v>2.8711647997394101E-2</v>
      </c>
      <c r="AG2096" s="17">
        <v>3.5517488889465598E-2</v>
      </c>
      <c r="AH2096" s="17"/>
      <c r="AI2096" s="17">
        <v>3.0082496028284601E-2</v>
      </c>
      <c r="AJ2096" s="17">
        <v>3.2564044782070797E-2</v>
      </c>
      <c r="AK2096" s="17"/>
      <c r="AL2096" s="17">
        <v>4.0672397025914298E-2</v>
      </c>
      <c r="AM2096" s="17">
        <v>2.9668783178414801E-2</v>
      </c>
      <c r="AN2096" s="17"/>
      <c r="AO2096" s="17">
        <v>4.2841164762494298E-2</v>
      </c>
      <c r="AP2096" s="17">
        <v>3.0769989990091898E-2</v>
      </c>
      <c r="AQ2096" s="17"/>
      <c r="AR2096" s="17">
        <v>9.1723493888981305E-3</v>
      </c>
      <c r="AS2096" s="17">
        <v>3.3405381198719802E-2</v>
      </c>
      <c r="AT2096" s="17">
        <v>2.9349013273653499E-2</v>
      </c>
      <c r="AU2096" s="17">
        <v>9.0549407455335795E-2</v>
      </c>
    </row>
    <row r="2097" spans="2:47" x14ac:dyDescent="0.3">
      <c r="B2097" t="s">
        <v>79</v>
      </c>
      <c r="C2097" s="17">
        <v>1.86569610255744E-2</v>
      </c>
      <c r="D2097" s="17">
        <v>1.5764694490170799E-2</v>
      </c>
      <c r="E2097" s="17">
        <v>2.1546296423124601E-2</v>
      </c>
      <c r="F2097" s="17"/>
      <c r="G2097" s="17">
        <v>2.4498729153882501E-2</v>
      </c>
      <c r="H2097" s="17">
        <v>1.3740574298926301E-2</v>
      </c>
      <c r="I2097" s="17">
        <v>1.27057300465977E-2</v>
      </c>
      <c r="J2097" s="17">
        <v>1.80196768088897E-2</v>
      </c>
      <c r="K2097" s="17">
        <v>1.2150493015307601E-2</v>
      </c>
      <c r="L2097" s="17">
        <v>2.8490659307543902E-2</v>
      </c>
      <c r="M2097" s="17"/>
      <c r="N2097" s="17">
        <v>1.00851163548692E-2</v>
      </c>
      <c r="O2097" s="17">
        <v>1.7602202689241401E-2</v>
      </c>
      <c r="P2097" s="17">
        <v>1.10356954441537E-2</v>
      </c>
      <c r="Q2097" s="17">
        <v>3.5983887931759197E-2</v>
      </c>
      <c r="R2097" s="17"/>
      <c r="S2097" s="17">
        <v>1.8788830302773101E-2</v>
      </c>
      <c r="T2097" s="17">
        <v>9.7743002386489197E-3</v>
      </c>
      <c r="U2097" s="17">
        <v>2.5484638623871399E-2</v>
      </c>
      <c r="V2097" s="17">
        <v>7.05919693195909E-3</v>
      </c>
      <c r="W2097" s="17">
        <v>1.58544610060165E-2</v>
      </c>
      <c r="X2097" s="17">
        <v>2.1132461450895E-2</v>
      </c>
      <c r="Y2097" s="17">
        <v>2.5839332396606199E-2</v>
      </c>
      <c r="Z2097" s="17">
        <v>1.0302730344419701E-2</v>
      </c>
      <c r="AA2097" s="17">
        <v>2.5413458078025999E-2</v>
      </c>
      <c r="AB2097" s="17">
        <v>2.11166869689711E-2</v>
      </c>
      <c r="AC2097" s="17">
        <v>3.7896348923711298E-2</v>
      </c>
      <c r="AD2097" s="17">
        <v>0</v>
      </c>
      <c r="AE2097" s="17"/>
      <c r="AF2097" s="17">
        <v>1.8644290250153399E-2</v>
      </c>
      <c r="AG2097" s="17">
        <v>1.6697031633233599E-2</v>
      </c>
      <c r="AH2097" s="17"/>
      <c r="AI2097" s="17">
        <v>1.6459563067195399E-2</v>
      </c>
      <c r="AJ2097" s="17">
        <v>1.9753825858276199E-2</v>
      </c>
      <c r="AK2097" s="17"/>
      <c r="AL2097" s="17">
        <v>7.9338894888728601E-3</v>
      </c>
      <c r="AM2097" s="17">
        <v>2.1140116153903099E-2</v>
      </c>
      <c r="AN2097" s="17"/>
      <c r="AO2097" s="17">
        <v>1.9899977340689701E-2</v>
      </c>
      <c r="AP2097" s="17">
        <v>1.85486172362841E-2</v>
      </c>
      <c r="AQ2097" s="17"/>
      <c r="AR2097" s="17">
        <v>6.4091549882994503E-3</v>
      </c>
      <c r="AS2097" s="17">
        <v>2.0191305128814799E-2</v>
      </c>
      <c r="AT2097" s="17">
        <v>2.1750274845860899E-2</v>
      </c>
      <c r="AU2097" s="17">
        <v>4.0346481953803998E-2</v>
      </c>
    </row>
    <row r="2098" spans="2:47" x14ac:dyDescent="0.3">
      <c r="C2098" s="17"/>
      <c r="D2098" s="17"/>
      <c r="E2098" s="17"/>
      <c r="F2098" s="17"/>
      <c r="G2098" s="17"/>
      <c r="H2098" s="17"/>
      <c r="I2098" s="17"/>
      <c r="J2098" s="17"/>
      <c r="K2098" s="17"/>
      <c r="L2098" s="17"/>
      <c r="M2098" s="17"/>
      <c r="N2098" s="17"/>
      <c r="O2098" s="17"/>
      <c r="P2098" s="17"/>
      <c r="Q2098" s="17"/>
      <c r="R2098" s="17"/>
      <c r="S2098" s="17"/>
      <c r="T2098" s="17"/>
      <c r="U2098" s="17"/>
      <c r="V2098" s="17"/>
      <c r="W2098" s="17"/>
      <c r="X2098" s="17"/>
      <c r="Y2098" s="17"/>
      <c r="Z2098" s="17"/>
      <c r="AA2098" s="17"/>
      <c r="AB2098" s="17"/>
      <c r="AC2098" s="17"/>
      <c r="AD2098" s="17"/>
      <c r="AE2098" s="17"/>
      <c r="AF2098" s="17"/>
      <c r="AG2098" s="17"/>
      <c r="AH2098" s="17"/>
      <c r="AI2098" s="17"/>
      <c r="AJ2098" s="17"/>
      <c r="AK2098" s="17"/>
      <c r="AL2098" s="17"/>
      <c r="AM2098" s="17"/>
      <c r="AN2098" s="17"/>
      <c r="AO2098" s="17"/>
      <c r="AP2098" s="17"/>
      <c r="AQ2098" s="17"/>
      <c r="AR2098" s="17"/>
      <c r="AS2098" s="17"/>
      <c r="AT2098" s="17"/>
      <c r="AU2098" s="17"/>
    </row>
    <row r="2099" spans="2:47" x14ac:dyDescent="0.3">
      <c r="B2099" s="6" t="s">
        <v>743</v>
      </c>
      <c r="C2099" s="17"/>
      <c r="D2099" s="17"/>
      <c r="E2099" s="17"/>
      <c r="F2099" s="17"/>
      <c r="G2099" s="17"/>
      <c r="H2099" s="17"/>
      <c r="I2099" s="17"/>
      <c r="J2099" s="17"/>
      <c r="K2099" s="17"/>
      <c r="L2099" s="17"/>
      <c r="M2099" s="17"/>
      <c r="N2099" s="17"/>
      <c r="O2099" s="17"/>
      <c r="P2099" s="17"/>
      <c r="Q2099" s="17"/>
      <c r="R2099" s="17"/>
      <c r="S2099" s="17"/>
      <c r="T2099" s="17"/>
      <c r="U2099" s="17"/>
      <c r="V2099" s="17"/>
      <c r="W2099" s="17"/>
      <c r="X2099" s="17"/>
      <c r="Y2099" s="17"/>
      <c r="Z2099" s="17"/>
      <c r="AA2099" s="17"/>
      <c r="AB2099" s="17"/>
      <c r="AC2099" s="17"/>
      <c r="AD2099" s="17"/>
      <c r="AE2099" s="17"/>
      <c r="AF2099" s="17"/>
      <c r="AG2099" s="17"/>
      <c r="AH2099" s="17"/>
      <c r="AI2099" s="17"/>
      <c r="AJ2099" s="17"/>
      <c r="AK2099" s="17"/>
      <c r="AL2099" s="17"/>
      <c r="AM2099" s="17"/>
      <c r="AN2099" s="17"/>
      <c r="AO2099" s="17"/>
      <c r="AP2099" s="17"/>
      <c r="AQ2099" s="17"/>
      <c r="AR2099" s="17"/>
      <c r="AS2099" s="17"/>
      <c r="AT2099" s="17"/>
      <c r="AU2099" s="17"/>
    </row>
    <row r="2100" spans="2:47" x14ac:dyDescent="0.3">
      <c r="B2100" s="24" t="s">
        <v>71</v>
      </c>
      <c r="C2100" s="17"/>
      <c r="D2100" s="17"/>
      <c r="E2100" s="17"/>
      <c r="F2100" s="17"/>
      <c r="G2100" s="17"/>
      <c r="H2100" s="17"/>
      <c r="I2100" s="17"/>
      <c r="J2100" s="17"/>
      <c r="K2100" s="17"/>
      <c r="L2100" s="17"/>
      <c r="M2100" s="17"/>
      <c r="N2100" s="17"/>
      <c r="O2100" s="17"/>
      <c r="P2100" s="17"/>
      <c r="Q2100" s="17"/>
      <c r="R2100" s="17"/>
      <c r="S2100" s="17"/>
      <c r="T2100" s="17"/>
      <c r="U2100" s="17"/>
      <c r="V2100" s="17"/>
      <c r="W2100" s="17"/>
      <c r="X2100" s="17"/>
      <c r="Y2100" s="17"/>
      <c r="Z2100" s="17"/>
      <c r="AA2100" s="17"/>
      <c r="AB2100" s="17"/>
      <c r="AC2100" s="17"/>
      <c r="AD2100" s="17"/>
      <c r="AE2100" s="17"/>
      <c r="AF2100" s="17"/>
      <c r="AG2100" s="17"/>
      <c r="AH2100" s="17"/>
      <c r="AI2100" s="17"/>
      <c r="AJ2100" s="17"/>
      <c r="AK2100" s="17"/>
      <c r="AL2100" s="17"/>
      <c r="AM2100" s="17"/>
      <c r="AN2100" s="17"/>
      <c r="AO2100" s="17"/>
      <c r="AP2100" s="17"/>
      <c r="AQ2100" s="17"/>
      <c r="AR2100" s="17"/>
      <c r="AS2100" s="17"/>
      <c r="AT2100" s="17"/>
      <c r="AU2100" s="17"/>
    </row>
    <row r="2101" spans="2:47" x14ac:dyDescent="0.3">
      <c r="B2101" t="s">
        <v>738</v>
      </c>
      <c r="C2101" s="17">
        <v>0.117483370373878</v>
      </c>
      <c r="D2101" s="17">
        <v>0.148498425197337</v>
      </c>
      <c r="E2101" s="17">
        <v>8.7708383609920101E-2</v>
      </c>
      <c r="F2101" s="17"/>
      <c r="G2101" s="17">
        <v>0.25279031277820802</v>
      </c>
      <c r="H2101" s="17">
        <v>0.23003110970537399</v>
      </c>
      <c r="I2101" s="17">
        <v>0.12963490869512101</v>
      </c>
      <c r="J2101" s="17">
        <v>5.7654722192014701E-2</v>
      </c>
      <c r="K2101" s="17">
        <v>3.9138286426235701E-2</v>
      </c>
      <c r="L2101" s="17">
        <v>2.7645119159934999E-2</v>
      </c>
      <c r="M2101" s="17"/>
      <c r="N2101" s="17">
        <v>0.144369009264044</v>
      </c>
      <c r="O2101" s="17">
        <v>8.3558778433440603E-2</v>
      </c>
      <c r="P2101" s="17">
        <v>0.12887638202605001</v>
      </c>
      <c r="Q2101" s="17">
        <v>0.11245477125860701</v>
      </c>
      <c r="R2101" s="17"/>
      <c r="S2101" s="17">
        <v>0.219735377780333</v>
      </c>
      <c r="T2101" s="17">
        <v>9.3206046880300597E-2</v>
      </c>
      <c r="U2101" s="17">
        <v>8.9084414352514005E-2</v>
      </c>
      <c r="V2101" s="17">
        <v>9.1192138298429398E-2</v>
      </c>
      <c r="W2101" s="17">
        <v>0.10674511289364801</v>
      </c>
      <c r="X2101" s="17">
        <v>0.124096201036169</v>
      </c>
      <c r="Y2101" s="17">
        <v>7.3477706673720805E-2</v>
      </c>
      <c r="Z2101" s="17">
        <v>0.16576515659084501</v>
      </c>
      <c r="AA2101" s="17">
        <v>0.109228047232967</v>
      </c>
      <c r="AB2101" s="17">
        <v>0.105148932950797</v>
      </c>
      <c r="AC2101" s="17">
        <v>8.7759329171909303E-2</v>
      </c>
      <c r="AD2101" s="17">
        <v>7.5625463000846299E-2</v>
      </c>
      <c r="AE2101" s="17"/>
      <c r="AF2101" s="17">
        <v>0.115474300989967</v>
      </c>
      <c r="AG2101" s="17">
        <v>0.120648496052313</v>
      </c>
      <c r="AH2101" s="17"/>
      <c r="AI2101" s="17">
        <v>0.15843886082497599</v>
      </c>
      <c r="AJ2101" s="17">
        <v>9.7039810293842801E-2</v>
      </c>
      <c r="AK2101" s="17"/>
      <c r="AL2101" s="17">
        <v>0.15123215852411701</v>
      </c>
      <c r="AM2101" s="17">
        <v>0.109668121162557</v>
      </c>
      <c r="AN2101" s="17"/>
      <c r="AO2101" s="17">
        <v>0.222705867269402</v>
      </c>
      <c r="AP2101" s="17">
        <v>0.108311966995169</v>
      </c>
      <c r="AQ2101" s="17"/>
      <c r="AR2101" s="17">
        <v>0.242167744060137</v>
      </c>
      <c r="AS2101" s="17">
        <v>5.1712630329754899E-2</v>
      </c>
      <c r="AT2101" s="17">
        <v>5.6737794583957099E-2</v>
      </c>
      <c r="AU2101" s="17">
        <v>4.4035008910273503E-2</v>
      </c>
    </row>
    <row r="2102" spans="2:47" x14ac:dyDescent="0.3">
      <c r="B2102" t="s">
        <v>739</v>
      </c>
      <c r="C2102" s="17">
        <v>0.24208288363341399</v>
      </c>
      <c r="D2102" s="17">
        <v>0.27550039176930402</v>
      </c>
      <c r="E2102" s="17">
        <v>0.20981420494650299</v>
      </c>
      <c r="F2102" s="17"/>
      <c r="G2102" s="17">
        <v>0.31732571773016399</v>
      </c>
      <c r="H2102" s="17">
        <v>0.30542347110790102</v>
      </c>
      <c r="I2102" s="17">
        <v>0.28710666110125599</v>
      </c>
      <c r="J2102" s="17">
        <v>0.24663374093929299</v>
      </c>
      <c r="K2102" s="17">
        <v>0.19430723514876899</v>
      </c>
      <c r="L2102" s="17">
        <v>0.132580080011313</v>
      </c>
      <c r="M2102" s="17"/>
      <c r="N2102" s="17">
        <v>0.28215613083183699</v>
      </c>
      <c r="O2102" s="17">
        <v>0.23899701551053501</v>
      </c>
      <c r="P2102" s="17">
        <v>0.24129663432112</v>
      </c>
      <c r="Q2102" s="17">
        <v>0.20294402899147801</v>
      </c>
      <c r="R2102" s="17"/>
      <c r="S2102" s="17">
        <v>0.29055387184378001</v>
      </c>
      <c r="T2102" s="17">
        <v>0.222772994469005</v>
      </c>
      <c r="U2102" s="17">
        <v>0.17839678225451799</v>
      </c>
      <c r="V2102" s="17">
        <v>0.247714842197958</v>
      </c>
      <c r="W2102" s="17">
        <v>0.29455178881828697</v>
      </c>
      <c r="X2102" s="17">
        <v>0.264984697782914</v>
      </c>
      <c r="Y2102" s="17">
        <v>0.25098325900567497</v>
      </c>
      <c r="Z2102" s="17">
        <v>0.23850271106370499</v>
      </c>
      <c r="AA2102" s="17">
        <v>0.232110276971802</v>
      </c>
      <c r="AB2102" s="17">
        <v>0.24091056666660199</v>
      </c>
      <c r="AC2102" s="17">
        <v>0.181894711716233</v>
      </c>
      <c r="AD2102" s="17">
        <v>0.18323873713039501</v>
      </c>
      <c r="AE2102" s="17"/>
      <c r="AF2102" s="17">
        <v>0.23241971353723501</v>
      </c>
      <c r="AG2102" s="17">
        <v>0.25643286887415201</v>
      </c>
      <c r="AH2102" s="17"/>
      <c r="AI2102" s="17">
        <v>0.26187552058853097</v>
      </c>
      <c r="AJ2102" s="17">
        <v>0.23220308587546901</v>
      </c>
      <c r="AK2102" s="17"/>
      <c r="AL2102" s="17">
        <v>0.244493192038997</v>
      </c>
      <c r="AM2102" s="17">
        <v>0.241524725492093</v>
      </c>
      <c r="AN2102" s="17"/>
      <c r="AO2102" s="17">
        <v>0.24111409538471301</v>
      </c>
      <c r="AP2102" s="17">
        <v>0.24216732515570699</v>
      </c>
      <c r="AQ2102" s="17"/>
      <c r="AR2102" s="17">
        <v>0.32051245147165502</v>
      </c>
      <c r="AS2102" s="17">
        <v>0.20788736116289799</v>
      </c>
      <c r="AT2102" s="17">
        <v>0.224670477047344</v>
      </c>
      <c r="AU2102" s="17">
        <v>0.140181301942543</v>
      </c>
    </row>
    <row r="2103" spans="2:47" x14ac:dyDescent="0.3">
      <c r="B2103" t="s">
        <v>740</v>
      </c>
      <c r="C2103" s="17">
        <v>0.28215957982962298</v>
      </c>
      <c r="D2103" s="17">
        <v>0.271384496599687</v>
      </c>
      <c r="E2103" s="17">
        <v>0.29216293122499298</v>
      </c>
      <c r="F2103" s="17"/>
      <c r="G2103" s="17">
        <v>0.23154516341714501</v>
      </c>
      <c r="H2103" s="17">
        <v>0.251479324996144</v>
      </c>
      <c r="I2103" s="17">
        <v>0.273679180261445</v>
      </c>
      <c r="J2103" s="17">
        <v>0.29645600423727297</v>
      </c>
      <c r="K2103" s="17">
        <v>0.28811285670582798</v>
      </c>
      <c r="L2103" s="17">
        <v>0.33187001653672699</v>
      </c>
      <c r="M2103" s="17"/>
      <c r="N2103" s="17">
        <v>0.26640040299265699</v>
      </c>
      <c r="O2103" s="17">
        <v>0.26840361972795801</v>
      </c>
      <c r="P2103" s="17">
        <v>0.295567769783596</v>
      </c>
      <c r="Q2103" s="17">
        <v>0.30106279013159498</v>
      </c>
      <c r="R2103" s="17"/>
      <c r="S2103" s="17">
        <v>0.26521408785772499</v>
      </c>
      <c r="T2103" s="17">
        <v>0.284641976258801</v>
      </c>
      <c r="U2103" s="17">
        <v>0.29908348353351499</v>
      </c>
      <c r="V2103" s="17">
        <v>0.32543610038159199</v>
      </c>
      <c r="W2103" s="17">
        <v>0.213424527890793</v>
      </c>
      <c r="X2103" s="17">
        <v>0.29923823696513102</v>
      </c>
      <c r="Y2103" s="17">
        <v>0.30191789081304499</v>
      </c>
      <c r="Z2103" s="17">
        <v>0.21946063954087799</v>
      </c>
      <c r="AA2103" s="17">
        <v>0.306576172931042</v>
      </c>
      <c r="AB2103" s="17">
        <v>0.259301278973602</v>
      </c>
      <c r="AC2103" s="17">
        <v>0.28208947207146001</v>
      </c>
      <c r="AD2103" s="17">
        <v>0.29452054937239103</v>
      </c>
      <c r="AE2103" s="17"/>
      <c r="AF2103" s="17">
        <v>0.288219772041237</v>
      </c>
      <c r="AG2103" s="17">
        <v>0.27382956986338802</v>
      </c>
      <c r="AH2103" s="17"/>
      <c r="AI2103" s="17">
        <v>0.25437512112440602</v>
      </c>
      <c r="AJ2103" s="17">
        <v>0.29602861776751899</v>
      </c>
      <c r="AK2103" s="17"/>
      <c r="AL2103" s="17">
        <v>0.25333831019001202</v>
      </c>
      <c r="AM2103" s="17">
        <v>0.288833757397645</v>
      </c>
      <c r="AN2103" s="17"/>
      <c r="AO2103" s="17">
        <v>0.24594076296227499</v>
      </c>
      <c r="AP2103" s="17">
        <v>0.28531648438131701</v>
      </c>
      <c r="AQ2103" s="17"/>
      <c r="AR2103" s="17">
        <v>0.216612696398301</v>
      </c>
      <c r="AS2103" s="17">
        <v>0.29864688672710499</v>
      </c>
      <c r="AT2103" s="17">
        <v>0.31590841610281301</v>
      </c>
      <c r="AU2103" s="17">
        <v>0.348149899525454</v>
      </c>
    </row>
    <row r="2104" spans="2:47" x14ac:dyDescent="0.3">
      <c r="B2104" t="s">
        <v>741</v>
      </c>
      <c r="C2104" s="17">
        <v>0.17162890265764599</v>
      </c>
      <c r="D2104" s="17">
        <v>0.14206364508313199</v>
      </c>
      <c r="E2104" s="17">
        <v>0.20109155452595101</v>
      </c>
      <c r="F2104" s="17"/>
      <c r="G2104" s="17">
        <v>0.111071072248127</v>
      </c>
      <c r="H2104" s="17">
        <v>0.115504062072326</v>
      </c>
      <c r="I2104" s="17">
        <v>0.152703046598336</v>
      </c>
      <c r="J2104" s="17">
        <v>0.18012484326626199</v>
      </c>
      <c r="K2104" s="17">
        <v>0.206866286509018</v>
      </c>
      <c r="L2104" s="17">
        <v>0.24216499576834499</v>
      </c>
      <c r="M2104" s="17"/>
      <c r="N2104" s="17">
        <v>0.15972082934599899</v>
      </c>
      <c r="O2104" s="17">
        <v>0.20509523618329401</v>
      </c>
      <c r="P2104" s="17">
        <v>0.14562161596659901</v>
      </c>
      <c r="Q2104" s="17">
        <v>0.17336849428359799</v>
      </c>
      <c r="R2104" s="17"/>
      <c r="S2104" s="17">
        <v>0.11382552175218801</v>
      </c>
      <c r="T2104" s="17">
        <v>0.19326184371246699</v>
      </c>
      <c r="U2104" s="17">
        <v>0.244805059832743</v>
      </c>
      <c r="V2104" s="17">
        <v>0.17378372374916801</v>
      </c>
      <c r="W2104" s="17">
        <v>0.190839797504579</v>
      </c>
      <c r="X2104" s="17">
        <v>0.12985699698990699</v>
      </c>
      <c r="Y2104" s="17">
        <v>0.17318973377050201</v>
      </c>
      <c r="Z2104" s="17">
        <v>0.17786682385436001</v>
      </c>
      <c r="AA2104" s="17">
        <v>0.16913483197009699</v>
      </c>
      <c r="AB2104" s="17">
        <v>0.187134900025345</v>
      </c>
      <c r="AC2104" s="17">
        <v>0.13127893980625999</v>
      </c>
      <c r="AD2104" s="17">
        <v>0.24348799207325</v>
      </c>
      <c r="AE2104" s="17"/>
      <c r="AF2104" s="17">
        <v>0.17296682558892601</v>
      </c>
      <c r="AG2104" s="17">
        <v>0.170464310523776</v>
      </c>
      <c r="AH2104" s="17"/>
      <c r="AI2104" s="17">
        <v>0.16269038519447401</v>
      </c>
      <c r="AJ2104" s="17">
        <v>0.17609070049652101</v>
      </c>
      <c r="AK2104" s="17"/>
      <c r="AL2104" s="17">
        <v>0.17185868125919199</v>
      </c>
      <c r="AM2104" s="17">
        <v>0.17157569253861801</v>
      </c>
      <c r="AN2104" s="17"/>
      <c r="AO2104" s="17">
        <v>0.15397785482100701</v>
      </c>
      <c r="AP2104" s="17">
        <v>0.17316740330667901</v>
      </c>
      <c r="AQ2104" s="17"/>
      <c r="AR2104" s="17">
        <v>0.116084122558261</v>
      </c>
      <c r="AS2104" s="17">
        <v>0.228790096098689</v>
      </c>
      <c r="AT2104" s="17">
        <v>0.19158592035646199</v>
      </c>
      <c r="AU2104" s="17">
        <v>0.17115749957000601</v>
      </c>
    </row>
    <row r="2105" spans="2:47" x14ac:dyDescent="0.3">
      <c r="B2105" t="s">
        <v>742</v>
      </c>
      <c r="C2105" s="17">
        <v>0.14717837671238301</v>
      </c>
      <c r="D2105" s="17">
        <v>0.133521938040293</v>
      </c>
      <c r="E2105" s="17">
        <v>0.159436834204537</v>
      </c>
      <c r="F2105" s="17"/>
      <c r="G2105" s="17">
        <v>7.5477886507350198E-2</v>
      </c>
      <c r="H2105" s="17">
        <v>6.6907069742934699E-2</v>
      </c>
      <c r="I2105" s="17">
        <v>0.121092889552394</v>
      </c>
      <c r="J2105" s="17">
        <v>0.16556049454910901</v>
      </c>
      <c r="K2105" s="17">
        <v>0.215489763173105</v>
      </c>
      <c r="L2105" s="17">
        <v>0.220363947761854</v>
      </c>
      <c r="M2105" s="17"/>
      <c r="N2105" s="17">
        <v>0.12125271729698001</v>
      </c>
      <c r="O2105" s="17">
        <v>0.15893832128119301</v>
      </c>
      <c r="P2105" s="17">
        <v>0.15159682641748901</v>
      </c>
      <c r="Q2105" s="17">
        <v>0.160356172578284</v>
      </c>
      <c r="R2105" s="17"/>
      <c r="S2105" s="17">
        <v>9.4761360901041994E-2</v>
      </c>
      <c r="T2105" s="17">
        <v>0.178099513871048</v>
      </c>
      <c r="U2105" s="17">
        <v>0.14559494806713899</v>
      </c>
      <c r="V2105" s="17">
        <v>0.13635651351327499</v>
      </c>
      <c r="W2105" s="17">
        <v>0.160554478919021</v>
      </c>
      <c r="X2105" s="17">
        <v>0.13304143536649601</v>
      </c>
      <c r="Y2105" s="17">
        <v>0.14732916623751599</v>
      </c>
      <c r="Z2105" s="17">
        <v>0.14097275464376399</v>
      </c>
      <c r="AA2105" s="17">
        <v>0.14482779781977501</v>
      </c>
      <c r="AB2105" s="17">
        <v>0.15897057874763601</v>
      </c>
      <c r="AC2105" s="17">
        <v>0.233765714326405</v>
      </c>
      <c r="AD2105" s="17">
        <v>0.142254395074946</v>
      </c>
      <c r="AE2105" s="17"/>
      <c r="AF2105" s="17">
        <v>0.15013410293247501</v>
      </c>
      <c r="AG2105" s="17">
        <v>0.14276951199597099</v>
      </c>
      <c r="AH2105" s="17"/>
      <c r="AI2105" s="17">
        <v>0.12695781432946901</v>
      </c>
      <c r="AJ2105" s="17">
        <v>0.15727177999907599</v>
      </c>
      <c r="AK2105" s="17"/>
      <c r="AL2105" s="17">
        <v>0.14551516682763899</v>
      </c>
      <c r="AM2105" s="17">
        <v>0.14756352831196501</v>
      </c>
      <c r="AN2105" s="17"/>
      <c r="AO2105" s="17">
        <v>0.115246910675485</v>
      </c>
      <c r="AP2105" s="17">
        <v>0.14996158718674299</v>
      </c>
      <c r="AQ2105" s="17"/>
      <c r="AR2105" s="17">
        <v>8.3756600736292305E-2</v>
      </c>
      <c r="AS2105" s="17">
        <v>0.16552593550966899</v>
      </c>
      <c r="AT2105" s="17">
        <v>0.15808712302981101</v>
      </c>
      <c r="AU2105" s="17">
        <v>0.25221828031961702</v>
      </c>
    </row>
    <row r="2106" spans="2:47" x14ac:dyDescent="0.3">
      <c r="B2106" t="s">
        <v>155</v>
      </c>
      <c r="C2106" s="17">
        <v>3.9466886793056002E-2</v>
      </c>
      <c r="D2106" s="17">
        <v>2.90311033102475E-2</v>
      </c>
      <c r="E2106" s="17">
        <v>4.9786091488094902E-2</v>
      </c>
      <c r="F2106" s="17"/>
      <c r="G2106" s="17">
        <v>1.1789847319006499E-2</v>
      </c>
      <c r="H2106" s="17">
        <v>3.0654962375321001E-2</v>
      </c>
      <c r="I2106" s="17">
        <v>3.5783313791447301E-2</v>
      </c>
      <c r="J2106" s="17">
        <v>5.3570194816048203E-2</v>
      </c>
      <c r="K2106" s="17">
        <v>5.60855720370445E-2</v>
      </c>
      <c r="L2106" s="17">
        <v>4.53758407618267E-2</v>
      </c>
      <c r="M2106" s="17"/>
      <c r="N2106" s="17">
        <v>2.6100910268484299E-2</v>
      </c>
      <c r="O2106" s="17">
        <v>4.5007028863579802E-2</v>
      </c>
      <c r="P2106" s="17">
        <v>3.7040771485146402E-2</v>
      </c>
      <c r="Q2106" s="17">
        <v>4.9813742756437802E-2</v>
      </c>
      <c r="R2106" s="17"/>
      <c r="S2106" s="17">
        <v>1.5909779864932399E-2</v>
      </c>
      <c r="T2106" s="17">
        <v>2.80176248083777E-2</v>
      </c>
      <c r="U2106" s="17">
        <v>4.3035311959570097E-2</v>
      </c>
      <c r="V2106" s="17">
        <v>2.55166818595782E-2</v>
      </c>
      <c r="W2106" s="17">
        <v>3.3884293973672201E-2</v>
      </c>
      <c r="X2106" s="17">
        <v>4.8782431859383302E-2</v>
      </c>
      <c r="Y2106" s="17">
        <v>5.3102243499541499E-2</v>
      </c>
      <c r="Z2106" s="17">
        <v>5.7431914306446702E-2</v>
      </c>
      <c r="AA2106" s="17">
        <v>3.8122873074316999E-2</v>
      </c>
      <c r="AB2106" s="17">
        <v>4.85337426360175E-2</v>
      </c>
      <c r="AC2106" s="17">
        <v>8.3211832907732E-2</v>
      </c>
      <c r="AD2106" s="17">
        <v>6.0872863348171699E-2</v>
      </c>
      <c r="AE2106" s="17"/>
      <c r="AF2106" s="17">
        <v>4.0785284910160001E-2</v>
      </c>
      <c r="AG2106" s="17">
        <v>3.5855242690400399E-2</v>
      </c>
      <c r="AH2106" s="17"/>
      <c r="AI2106" s="17">
        <v>3.56622979381448E-2</v>
      </c>
      <c r="AJ2106" s="17">
        <v>4.13660055675725E-2</v>
      </c>
      <c r="AK2106" s="17"/>
      <c r="AL2106" s="17">
        <v>3.3562491160043402E-2</v>
      </c>
      <c r="AM2106" s="17">
        <v>4.08341750971222E-2</v>
      </c>
      <c r="AN2106" s="17"/>
      <c r="AO2106" s="17">
        <v>2.1014508887118599E-2</v>
      </c>
      <c r="AP2106" s="17">
        <v>4.1075232974384202E-2</v>
      </c>
      <c r="AQ2106" s="17"/>
      <c r="AR2106" s="17">
        <v>2.0866384775353401E-2</v>
      </c>
      <c r="AS2106" s="17">
        <v>4.7437090171884001E-2</v>
      </c>
      <c r="AT2106" s="17">
        <v>5.3010268879612701E-2</v>
      </c>
      <c r="AU2106" s="17">
        <v>4.4258009732107403E-2</v>
      </c>
    </row>
    <row r="2107" spans="2:47" x14ac:dyDescent="0.3">
      <c r="C2107" s="17"/>
      <c r="D2107" s="17"/>
      <c r="E2107" s="17"/>
      <c r="F2107" s="17"/>
      <c r="G2107" s="17"/>
      <c r="H2107" s="17"/>
      <c r="I2107" s="17"/>
      <c r="J2107" s="17"/>
      <c r="K2107" s="17"/>
      <c r="L2107" s="17"/>
      <c r="M2107" s="17"/>
      <c r="N2107" s="17"/>
      <c r="O2107" s="17"/>
      <c r="P2107" s="17"/>
      <c r="Q2107" s="17"/>
      <c r="R2107" s="17"/>
      <c r="S2107" s="17"/>
      <c r="T2107" s="17"/>
      <c r="U2107" s="17"/>
      <c r="V2107" s="17"/>
      <c r="W2107" s="17"/>
      <c r="X2107" s="17"/>
      <c r="Y2107" s="17"/>
      <c r="Z2107" s="17"/>
      <c r="AA2107" s="17"/>
      <c r="AB2107" s="17"/>
      <c r="AC2107" s="17"/>
      <c r="AD2107" s="17"/>
      <c r="AE2107" s="17"/>
      <c r="AF2107" s="17"/>
      <c r="AG2107" s="17"/>
      <c r="AH2107" s="17"/>
      <c r="AI2107" s="17"/>
      <c r="AJ2107" s="17"/>
      <c r="AK2107" s="17"/>
      <c r="AL2107" s="17"/>
      <c r="AM2107" s="17"/>
      <c r="AN2107" s="17"/>
      <c r="AO2107" s="17"/>
      <c r="AP2107" s="17"/>
      <c r="AQ2107" s="17"/>
      <c r="AR2107" s="17"/>
      <c r="AS2107" s="17"/>
      <c r="AT2107" s="17"/>
      <c r="AU2107" s="17"/>
    </row>
    <row r="2108" spans="2:47" x14ac:dyDescent="0.3">
      <c r="B2108" s="6" t="s">
        <v>756</v>
      </c>
      <c r="C2108" s="17"/>
      <c r="D2108" s="17"/>
      <c r="E2108" s="17"/>
      <c r="F2108" s="17"/>
      <c r="G2108" s="17"/>
      <c r="H2108" s="17"/>
      <c r="I2108" s="17"/>
      <c r="J2108" s="17"/>
      <c r="K2108" s="17"/>
      <c r="L2108" s="17"/>
      <c r="M2108" s="17"/>
      <c r="N2108" s="17"/>
      <c r="O2108" s="17"/>
      <c r="P2108" s="17"/>
      <c r="Q2108" s="17"/>
      <c r="R2108" s="17"/>
      <c r="S2108" s="17"/>
      <c r="T2108" s="17"/>
      <c r="U2108" s="17"/>
      <c r="V2108" s="17"/>
      <c r="W2108" s="17"/>
      <c r="X2108" s="17"/>
      <c r="Y2108" s="17"/>
      <c r="Z2108" s="17"/>
      <c r="AA2108" s="17"/>
      <c r="AB2108" s="17"/>
      <c r="AC2108" s="17"/>
      <c r="AD2108" s="17"/>
      <c r="AE2108" s="17"/>
      <c r="AF2108" s="17"/>
      <c r="AG2108" s="17"/>
      <c r="AH2108" s="17"/>
      <c r="AI2108" s="17"/>
      <c r="AJ2108" s="17"/>
      <c r="AK2108" s="17"/>
      <c r="AL2108" s="17"/>
      <c r="AM2108" s="17"/>
      <c r="AN2108" s="17"/>
      <c r="AO2108" s="17"/>
      <c r="AP2108" s="17"/>
      <c r="AQ2108" s="17"/>
      <c r="AR2108" s="17"/>
      <c r="AS2108" s="17"/>
      <c r="AT2108" s="17"/>
      <c r="AU2108" s="17"/>
    </row>
    <row r="2109" spans="2:47" x14ac:dyDescent="0.3">
      <c r="B2109" s="24" t="s">
        <v>71</v>
      </c>
      <c r="C2109" s="17"/>
      <c r="D2109" s="17"/>
      <c r="E2109" s="17"/>
      <c r="F2109" s="17"/>
      <c r="G2109" s="17"/>
      <c r="H2109" s="17"/>
      <c r="I2109" s="17"/>
      <c r="J2109" s="17"/>
      <c r="K2109" s="17"/>
      <c r="L2109" s="17"/>
      <c r="M2109" s="17"/>
      <c r="N2109" s="17"/>
      <c r="O2109" s="17"/>
      <c r="P2109" s="17"/>
      <c r="Q2109" s="17"/>
      <c r="R2109" s="17"/>
      <c r="S2109" s="17"/>
      <c r="T2109" s="17"/>
      <c r="U2109" s="17"/>
      <c r="V2109" s="17"/>
      <c r="W2109" s="17"/>
      <c r="X2109" s="17"/>
      <c r="Y2109" s="17"/>
      <c r="Z2109" s="17"/>
      <c r="AA2109" s="17"/>
      <c r="AB2109" s="17"/>
      <c r="AC2109" s="17"/>
      <c r="AD2109" s="17"/>
      <c r="AE2109" s="17"/>
      <c r="AF2109" s="17"/>
      <c r="AG2109" s="17"/>
      <c r="AH2109" s="17"/>
      <c r="AI2109" s="17"/>
      <c r="AJ2109" s="17"/>
      <c r="AK2109" s="17"/>
      <c r="AL2109" s="17"/>
      <c r="AM2109" s="17"/>
      <c r="AN2109" s="17"/>
      <c r="AO2109" s="17"/>
      <c r="AP2109" s="17"/>
      <c r="AQ2109" s="17"/>
      <c r="AR2109" s="17"/>
      <c r="AS2109" s="17"/>
      <c r="AT2109" s="17"/>
      <c r="AU2109" s="17"/>
    </row>
    <row r="2110" spans="2:47" x14ac:dyDescent="0.3">
      <c r="B2110" t="s">
        <v>751</v>
      </c>
      <c r="C2110" s="17">
        <v>0.103252168570297</v>
      </c>
      <c r="D2110" s="17">
        <v>0.12681918030702799</v>
      </c>
      <c r="E2110" s="17">
        <v>8.0680647121400606E-2</v>
      </c>
      <c r="F2110" s="17"/>
      <c r="G2110" s="17">
        <v>0.184411111018463</v>
      </c>
      <c r="H2110" s="17">
        <v>0.21726150263248001</v>
      </c>
      <c r="I2110" s="17">
        <v>0.116904225128797</v>
      </c>
      <c r="J2110" s="17">
        <v>5.6717046522938998E-2</v>
      </c>
      <c r="K2110" s="17">
        <v>3.6709587483891901E-2</v>
      </c>
      <c r="L2110" s="17">
        <v>2.8159410707455299E-2</v>
      </c>
      <c r="M2110" s="17"/>
      <c r="N2110" s="17">
        <v>0.14099211188868699</v>
      </c>
      <c r="O2110" s="17">
        <v>7.2934456599555497E-2</v>
      </c>
      <c r="P2110" s="17">
        <v>9.7863223001700694E-2</v>
      </c>
      <c r="Q2110" s="17">
        <v>9.9327403293178601E-2</v>
      </c>
      <c r="R2110" s="17"/>
      <c r="S2110" s="17">
        <v>0.19486706986414501</v>
      </c>
      <c r="T2110" s="17">
        <v>7.43166779072406E-2</v>
      </c>
      <c r="U2110" s="17">
        <v>7.0373799679080196E-2</v>
      </c>
      <c r="V2110" s="17">
        <v>8.5777485218731006E-2</v>
      </c>
      <c r="W2110" s="17">
        <v>6.3659665473759605E-2</v>
      </c>
      <c r="X2110" s="17">
        <v>8.8473172352002999E-2</v>
      </c>
      <c r="Y2110" s="17">
        <v>9.08669572516453E-2</v>
      </c>
      <c r="Z2110" s="17">
        <v>0.108619192933978</v>
      </c>
      <c r="AA2110" s="17">
        <v>0.107703958290368</v>
      </c>
      <c r="AB2110" s="17">
        <v>0.13204382354371899</v>
      </c>
      <c r="AC2110" s="17">
        <v>8.5514397732675301E-2</v>
      </c>
      <c r="AD2110" s="17">
        <v>3.1104223597438599E-2</v>
      </c>
      <c r="AE2110" s="17"/>
      <c r="AF2110" s="17">
        <v>0.109522000226148</v>
      </c>
      <c r="AG2110" s="17">
        <v>9.4724392973598998E-2</v>
      </c>
      <c r="AH2110" s="17"/>
      <c r="AI2110" s="17">
        <v>0.145050882974226</v>
      </c>
      <c r="AJ2110" s="17">
        <v>8.2387700344594403E-2</v>
      </c>
      <c r="AK2110" s="17"/>
      <c r="AL2110" s="17">
        <v>0.13593065182213401</v>
      </c>
      <c r="AM2110" s="17">
        <v>9.5684771207043801E-2</v>
      </c>
      <c r="AN2110" s="17"/>
      <c r="AO2110" s="17">
        <v>0.19080031118629401</v>
      </c>
      <c r="AP2110" s="17">
        <v>9.5621297276819006E-2</v>
      </c>
      <c r="AQ2110" s="17"/>
      <c r="AR2110" s="17">
        <v>0.216485962019766</v>
      </c>
      <c r="AS2110" s="17">
        <v>4.7829716641421202E-2</v>
      </c>
      <c r="AT2110" s="17">
        <v>4.3104829201951599E-2</v>
      </c>
      <c r="AU2110" s="17">
        <v>3.9505996450628002E-2</v>
      </c>
    </row>
    <row r="2111" spans="2:47" x14ac:dyDescent="0.3">
      <c r="B2111" t="s">
        <v>752</v>
      </c>
      <c r="C2111" s="17">
        <v>0.23808879576983399</v>
      </c>
      <c r="D2111" s="17">
        <v>0.259559065710884</v>
      </c>
      <c r="E2111" s="17">
        <v>0.2180736173169</v>
      </c>
      <c r="F2111" s="17"/>
      <c r="G2111" s="17">
        <v>0.29724918318772497</v>
      </c>
      <c r="H2111" s="17">
        <v>0.32769473068104099</v>
      </c>
      <c r="I2111" s="17">
        <v>0.26441223191963698</v>
      </c>
      <c r="J2111" s="17">
        <v>0.23487504222637201</v>
      </c>
      <c r="K2111" s="17">
        <v>0.167662132443409</v>
      </c>
      <c r="L2111" s="17">
        <v>0.154555064190361</v>
      </c>
      <c r="M2111" s="17"/>
      <c r="N2111" s="17">
        <v>0.230877190182665</v>
      </c>
      <c r="O2111" s="17">
        <v>0.232423427586822</v>
      </c>
      <c r="P2111" s="17">
        <v>0.27682810125401403</v>
      </c>
      <c r="Q2111" s="17">
        <v>0.216849392553364</v>
      </c>
      <c r="R2111" s="17"/>
      <c r="S2111" s="17">
        <v>0.27760457281557399</v>
      </c>
      <c r="T2111" s="17">
        <v>0.24041209052627799</v>
      </c>
      <c r="U2111" s="17">
        <v>0.20462167241548401</v>
      </c>
      <c r="V2111" s="17">
        <v>0.21806924401029501</v>
      </c>
      <c r="W2111" s="17">
        <v>0.25938128840813202</v>
      </c>
      <c r="X2111" s="17">
        <v>0.268976862339317</v>
      </c>
      <c r="Y2111" s="17">
        <v>0.211366676233222</v>
      </c>
      <c r="Z2111" s="17">
        <v>0.23495177412475099</v>
      </c>
      <c r="AA2111" s="17">
        <v>0.23881676883981001</v>
      </c>
      <c r="AB2111" s="17">
        <v>0.216998980164121</v>
      </c>
      <c r="AC2111" s="17">
        <v>0.18585776114401001</v>
      </c>
      <c r="AD2111" s="17">
        <v>0.27382367798075502</v>
      </c>
      <c r="AE2111" s="17"/>
      <c r="AF2111" s="17">
        <v>0.22769476769651101</v>
      </c>
      <c r="AG2111" s="17">
        <v>0.25334689515974201</v>
      </c>
      <c r="AH2111" s="17"/>
      <c r="AI2111" s="17">
        <v>0.24872129264041801</v>
      </c>
      <c r="AJ2111" s="17">
        <v>0.23278142217522099</v>
      </c>
      <c r="AK2111" s="17"/>
      <c r="AL2111" s="17">
        <v>0.25301923227800199</v>
      </c>
      <c r="AM2111" s="17">
        <v>0.23463133585673401</v>
      </c>
      <c r="AN2111" s="17"/>
      <c r="AO2111" s="17">
        <v>0.23972866046392999</v>
      </c>
      <c r="AP2111" s="17">
        <v>0.23794586188174099</v>
      </c>
      <c r="AQ2111" s="17"/>
      <c r="AR2111" s="17">
        <v>0.33120065693475897</v>
      </c>
      <c r="AS2111" s="17">
        <v>0.18614620015155001</v>
      </c>
      <c r="AT2111" s="17">
        <v>0.21362657840042401</v>
      </c>
      <c r="AU2111" s="17">
        <v>0.14455305233167001</v>
      </c>
    </row>
    <row r="2112" spans="2:47" x14ac:dyDescent="0.3">
      <c r="B2112" t="s">
        <v>753</v>
      </c>
      <c r="C2112" s="17">
        <v>0.29334263267292698</v>
      </c>
      <c r="D2112" s="17">
        <v>0.27833997879279399</v>
      </c>
      <c r="E2112" s="17">
        <v>0.30769272732321801</v>
      </c>
      <c r="F2112" s="17"/>
      <c r="G2112" s="17">
        <v>0.25715761974585999</v>
      </c>
      <c r="H2112" s="17">
        <v>0.256713339379123</v>
      </c>
      <c r="I2112" s="17">
        <v>0.28626389353202603</v>
      </c>
      <c r="J2112" s="17">
        <v>0.292537260877409</v>
      </c>
      <c r="K2112" s="17">
        <v>0.322577887565838</v>
      </c>
      <c r="L2112" s="17">
        <v>0.333853921856123</v>
      </c>
      <c r="M2112" s="17"/>
      <c r="N2112" s="17">
        <v>0.297378114666493</v>
      </c>
      <c r="O2112" s="17">
        <v>0.30547422808889002</v>
      </c>
      <c r="P2112" s="17">
        <v>0.28036936617719599</v>
      </c>
      <c r="Q2112" s="17">
        <v>0.28854098538983802</v>
      </c>
      <c r="R2112" s="17"/>
      <c r="S2112" s="17">
        <v>0.227884418794187</v>
      </c>
      <c r="T2112" s="17">
        <v>0.28558723323027502</v>
      </c>
      <c r="U2112" s="17">
        <v>0.33808513197471901</v>
      </c>
      <c r="V2112" s="17">
        <v>0.32645664299063698</v>
      </c>
      <c r="W2112" s="17">
        <v>0.29263080944936298</v>
      </c>
      <c r="X2112" s="17">
        <v>0.26800680768728902</v>
      </c>
      <c r="Y2112" s="17">
        <v>0.32282880531559899</v>
      </c>
      <c r="Z2112" s="17">
        <v>0.33961138150164299</v>
      </c>
      <c r="AA2112" s="17">
        <v>0.320089876436909</v>
      </c>
      <c r="AB2112" s="17">
        <v>0.29306000113387198</v>
      </c>
      <c r="AC2112" s="17">
        <v>0.25697695295307599</v>
      </c>
      <c r="AD2112" s="17">
        <v>0.31445737151127401</v>
      </c>
      <c r="AE2112" s="17"/>
      <c r="AF2112" s="17">
        <v>0.30068116940251299</v>
      </c>
      <c r="AG2112" s="17">
        <v>0.284734364310401</v>
      </c>
      <c r="AH2112" s="17"/>
      <c r="AI2112" s="17">
        <v>0.27967277550852798</v>
      </c>
      <c r="AJ2112" s="17">
        <v>0.30016615115965001</v>
      </c>
      <c r="AK2112" s="17"/>
      <c r="AL2112" s="17">
        <v>0.24951103171915001</v>
      </c>
      <c r="AM2112" s="17">
        <v>0.30349277149450499</v>
      </c>
      <c r="AN2112" s="17"/>
      <c r="AO2112" s="17">
        <v>0.234348553584141</v>
      </c>
      <c r="AP2112" s="17">
        <v>0.29848467465294098</v>
      </c>
      <c r="AQ2112" s="17"/>
      <c r="AR2112" s="17">
        <v>0.22285271611676299</v>
      </c>
      <c r="AS2112" s="17">
        <v>0.34898127381010102</v>
      </c>
      <c r="AT2112" s="17">
        <v>0.33546441288078699</v>
      </c>
      <c r="AU2112" s="17">
        <v>0.28686367529085399</v>
      </c>
    </row>
    <row r="2113" spans="2:47" x14ac:dyDescent="0.3">
      <c r="B2113" t="s">
        <v>754</v>
      </c>
      <c r="C2113" s="17">
        <v>0.26396200414705001</v>
      </c>
      <c r="D2113" s="17">
        <v>0.25087285858346903</v>
      </c>
      <c r="E2113" s="17">
        <v>0.27530057718157203</v>
      </c>
      <c r="F2113" s="17"/>
      <c r="G2113" s="17">
        <v>0.20779208629639101</v>
      </c>
      <c r="H2113" s="17">
        <v>0.14078529308024701</v>
      </c>
      <c r="I2113" s="17">
        <v>0.23238092998493001</v>
      </c>
      <c r="J2113" s="17">
        <v>0.28673406417000202</v>
      </c>
      <c r="K2113" s="17">
        <v>0.34272374901035302</v>
      </c>
      <c r="L2113" s="17">
        <v>0.35561611546495803</v>
      </c>
      <c r="M2113" s="17"/>
      <c r="N2113" s="17">
        <v>0.25839029110501199</v>
      </c>
      <c r="O2113" s="17">
        <v>0.2902269680258</v>
      </c>
      <c r="P2113" s="17">
        <v>0.249580830107099</v>
      </c>
      <c r="Q2113" s="17">
        <v>0.25651413038516602</v>
      </c>
      <c r="R2113" s="17"/>
      <c r="S2113" s="17">
        <v>0.23466887423617</v>
      </c>
      <c r="T2113" s="17">
        <v>0.29841529672151901</v>
      </c>
      <c r="U2113" s="17">
        <v>0.26485664202880399</v>
      </c>
      <c r="V2113" s="17">
        <v>0.26267830286666199</v>
      </c>
      <c r="W2113" s="17">
        <v>0.26072636692668799</v>
      </c>
      <c r="X2113" s="17">
        <v>0.249675540731152</v>
      </c>
      <c r="Y2113" s="17">
        <v>0.26214362873484098</v>
      </c>
      <c r="Z2113" s="17">
        <v>0.24261450639870899</v>
      </c>
      <c r="AA2113" s="17">
        <v>0.243795446653475</v>
      </c>
      <c r="AB2113" s="17">
        <v>0.27242456890692901</v>
      </c>
      <c r="AC2113" s="17">
        <v>0.32091770091115002</v>
      </c>
      <c r="AD2113" s="17">
        <v>0.28982427351048901</v>
      </c>
      <c r="AE2113" s="17"/>
      <c r="AF2113" s="17">
        <v>0.252260805668377</v>
      </c>
      <c r="AG2113" s="17">
        <v>0.280649922560886</v>
      </c>
      <c r="AH2113" s="17"/>
      <c r="AI2113" s="17">
        <v>0.23039053452501099</v>
      </c>
      <c r="AJ2113" s="17">
        <v>0.28071971718219801</v>
      </c>
      <c r="AK2113" s="17"/>
      <c r="AL2113" s="17">
        <v>0.27230172549774201</v>
      </c>
      <c r="AM2113" s="17">
        <v>0.26203076441131501</v>
      </c>
      <c r="AN2113" s="17"/>
      <c r="AO2113" s="17">
        <v>0.228036090591481</v>
      </c>
      <c r="AP2113" s="17">
        <v>0.267093378659992</v>
      </c>
      <c r="AQ2113" s="17"/>
      <c r="AR2113" s="17">
        <v>0.16699293253219599</v>
      </c>
      <c r="AS2113" s="17">
        <v>0.30465479492904501</v>
      </c>
      <c r="AT2113" s="17">
        <v>0.27819043032192098</v>
      </c>
      <c r="AU2113" s="17">
        <v>0.40789544079194001</v>
      </c>
    </row>
    <row r="2114" spans="2:47" x14ac:dyDescent="0.3">
      <c r="B2114" t="s">
        <v>155</v>
      </c>
      <c r="C2114" s="17">
        <v>0.101354398839893</v>
      </c>
      <c r="D2114" s="17">
        <v>8.4408916605825404E-2</v>
      </c>
      <c r="E2114" s="17">
        <v>0.11825243105691</v>
      </c>
      <c r="F2114" s="17"/>
      <c r="G2114" s="17">
        <v>5.3389999751560301E-2</v>
      </c>
      <c r="H2114" s="17">
        <v>5.7545134227110099E-2</v>
      </c>
      <c r="I2114" s="17">
        <v>0.10003871943461</v>
      </c>
      <c r="J2114" s="17">
        <v>0.129136586203279</v>
      </c>
      <c r="K2114" s="17">
        <v>0.13032664349650799</v>
      </c>
      <c r="L2114" s="17">
        <v>0.12781548778110299</v>
      </c>
      <c r="M2114" s="17"/>
      <c r="N2114" s="17">
        <v>7.2362292157142405E-2</v>
      </c>
      <c r="O2114" s="17">
        <v>9.8940919698933205E-2</v>
      </c>
      <c r="P2114" s="17">
        <v>9.53584794599905E-2</v>
      </c>
      <c r="Q2114" s="17">
        <v>0.138768088378453</v>
      </c>
      <c r="R2114" s="17"/>
      <c r="S2114" s="17">
        <v>6.4975064289923307E-2</v>
      </c>
      <c r="T2114" s="17">
        <v>0.101268701614687</v>
      </c>
      <c r="U2114" s="17">
        <v>0.122062753901912</v>
      </c>
      <c r="V2114" s="17">
        <v>0.10701832491367499</v>
      </c>
      <c r="W2114" s="17">
        <v>0.123601869742058</v>
      </c>
      <c r="X2114" s="17">
        <v>0.124867616890238</v>
      </c>
      <c r="Y2114" s="17">
        <v>0.11279393246469301</v>
      </c>
      <c r="Z2114" s="17">
        <v>7.4203145040919197E-2</v>
      </c>
      <c r="AA2114" s="17">
        <v>8.9593949779437396E-2</v>
      </c>
      <c r="AB2114" s="17">
        <v>8.5472626251358999E-2</v>
      </c>
      <c r="AC2114" s="17">
        <v>0.15073318725908899</v>
      </c>
      <c r="AD2114" s="17">
        <v>9.0790453400043297E-2</v>
      </c>
      <c r="AE2114" s="17"/>
      <c r="AF2114" s="17">
        <v>0.109841257006451</v>
      </c>
      <c r="AG2114" s="17">
        <v>8.6544424995372293E-2</v>
      </c>
      <c r="AH2114" s="17"/>
      <c r="AI2114" s="17">
        <v>9.6164514351816804E-2</v>
      </c>
      <c r="AJ2114" s="17">
        <v>0.103945009138337</v>
      </c>
      <c r="AK2114" s="17"/>
      <c r="AL2114" s="17">
        <v>8.9237358682973403E-2</v>
      </c>
      <c r="AM2114" s="17">
        <v>0.104160357030402</v>
      </c>
      <c r="AN2114" s="17"/>
      <c r="AO2114" s="17">
        <v>0.107086384174154</v>
      </c>
      <c r="AP2114" s="17">
        <v>0.100854787528506</v>
      </c>
      <c r="AQ2114" s="17"/>
      <c r="AR2114" s="17">
        <v>6.2467732396516297E-2</v>
      </c>
      <c r="AS2114" s="17">
        <v>0.11238801446788201</v>
      </c>
      <c r="AT2114" s="17">
        <v>0.129613749194916</v>
      </c>
      <c r="AU2114" s="17">
        <v>0.121181835134908</v>
      </c>
    </row>
    <row r="2115" spans="2:47" x14ac:dyDescent="0.3">
      <c r="C2115" s="17"/>
      <c r="D2115" s="17"/>
      <c r="E2115" s="17"/>
      <c r="F2115" s="17"/>
      <c r="G2115" s="17"/>
      <c r="H2115" s="17"/>
      <c r="I2115" s="17"/>
      <c r="J2115" s="17"/>
      <c r="K2115" s="17"/>
      <c r="L2115" s="17"/>
      <c r="M2115" s="17"/>
      <c r="N2115" s="17"/>
      <c r="O2115" s="17"/>
      <c r="P2115" s="17"/>
      <c r="Q2115" s="17"/>
      <c r="R2115" s="17"/>
      <c r="S2115" s="17"/>
      <c r="T2115" s="17"/>
      <c r="U2115" s="17"/>
      <c r="V2115" s="17"/>
      <c r="W2115" s="17"/>
      <c r="X2115" s="17"/>
      <c r="Y2115" s="17"/>
      <c r="Z2115" s="17"/>
      <c r="AA2115" s="17"/>
      <c r="AB2115" s="17"/>
      <c r="AC2115" s="17"/>
      <c r="AD2115" s="17"/>
      <c r="AE2115" s="17"/>
      <c r="AF2115" s="17"/>
      <c r="AG2115" s="17"/>
      <c r="AH2115" s="17"/>
      <c r="AI2115" s="17"/>
      <c r="AJ2115" s="17"/>
      <c r="AK2115" s="17"/>
      <c r="AL2115" s="17"/>
      <c r="AM2115" s="17"/>
      <c r="AN2115" s="17"/>
      <c r="AO2115" s="17"/>
      <c r="AP2115" s="17"/>
      <c r="AQ2115" s="17"/>
      <c r="AR2115" s="17"/>
      <c r="AS2115" s="17"/>
      <c r="AT2115" s="17"/>
      <c r="AU2115" s="17"/>
    </row>
    <row r="2116" spans="2:47" x14ac:dyDescent="0.3">
      <c r="B2116" s="6" t="s">
        <v>757</v>
      </c>
      <c r="C2116" s="17"/>
      <c r="D2116" s="17"/>
      <c r="E2116" s="17"/>
      <c r="F2116" s="17"/>
      <c r="G2116" s="17"/>
      <c r="H2116" s="17"/>
      <c r="I2116" s="17"/>
      <c r="J2116" s="17"/>
      <c r="K2116" s="17"/>
      <c r="L2116" s="17"/>
      <c r="M2116" s="17"/>
      <c r="N2116" s="17"/>
      <c r="O2116" s="17"/>
      <c r="P2116" s="17"/>
      <c r="Q2116" s="17"/>
      <c r="R2116" s="17"/>
      <c r="S2116" s="17"/>
      <c r="T2116" s="17"/>
      <c r="U2116" s="17"/>
      <c r="V2116" s="17"/>
      <c r="W2116" s="17"/>
      <c r="X2116" s="17"/>
      <c r="Y2116" s="17"/>
      <c r="Z2116" s="17"/>
      <c r="AA2116" s="17"/>
      <c r="AB2116" s="17"/>
      <c r="AC2116" s="17"/>
      <c r="AD2116" s="17"/>
      <c r="AE2116" s="17"/>
      <c r="AF2116" s="17"/>
      <c r="AG2116" s="17"/>
      <c r="AH2116" s="17"/>
      <c r="AI2116" s="17"/>
      <c r="AJ2116" s="17"/>
      <c r="AK2116" s="17"/>
      <c r="AL2116" s="17"/>
      <c r="AM2116" s="17"/>
      <c r="AN2116" s="17"/>
      <c r="AO2116" s="17"/>
      <c r="AP2116" s="17"/>
      <c r="AQ2116" s="17"/>
      <c r="AR2116" s="17"/>
      <c r="AS2116" s="17"/>
      <c r="AT2116" s="17"/>
      <c r="AU2116" s="17"/>
    </row>
    <row r="2117" spans="2:47" x14ac:dyDescent="0.3">
      <c r="B2117" s="24" t="s">
        <v>71</v>
      </c>
      <c r="C2117" s="17"/>
      <c r="D2117" s="17"/>
      <c r="E2117" s="17"/>
      <c r="F2117" s="17"/>
      <c r="G2117" s="17"/>
      <c r="H2117" s="17"/>
      <c r="I2117" s="17"/>
      <c r="J2117" s="17"/>
      <c r="K2117" s="17"/>
      <c r="L2117" s="17"/>
      <c r="M2117" s="17"/>
      <c r="N2117" s="17"/>
      <c r="O2117" s="17"/>
      <c r="P2117" s="17"/>
      <c r="Q2117" s="17"/>
      <c r="R2117" s="17"/>
      <c r="S2117" s="17"/>
      <c r="T2117" s="17"/>
      <c r="U2117" s="17"/>
      <c r="V2117" s="17"/>
      <c r="W2117" s="17"/>
      <c r="X2117" s="17"/>
      <c r="Y2117" s="17"/>
      <c r="Z2117" s="17"/>
      <c r="AA2117" s="17"/>
      <c r="AB2117" s="17"/>
      <c r="AC2117" s="17"/>
      <c r="AD2117" s="17"/>
      <c r="AE2117" s="17"/>
      <c r="AF2117" s="17"/>
      <c r="AG2117" s="17"/>
      <c r="AH2117" s="17"/>
      <c r="AI2117" s="17"/>
      <c r="AJ2117" s="17"/>
      <c r="AK2117" s="17"/>
      <c r="AL2117" s="17"/>
      <c r="AM2117" s="17"/>
      <c r="AN2117" s="17"/>
      <c r="AO2117" s="17"/>
      <c r="AP2117" s="17"/>
      <c r="AQ2117" s="17"/>
      <c r="AR2117" s="17"/>
      <c r="AS2117" s="17"/>
      <c r="AT2117" s="17"/>
      <c r="AU2117" s="17"/>
    </row>
    <row r="2118" spans="2:47" x14ac:dyDescent="0.3">
      <c r="B2118" t="s">
        <v>751</v>
      </c>
      <c r="C2118" s="17">
        <v>0.14864221049294099</v>
      </c>
      <c r="D2118" s="17">
        <v>0.17755244462993999</v>
      </c>
      <c r="E2118" s="17">
        <v>0.12103682835419299</v>
      </c>
      <c r="F2118" s="17"/>
      <c r="G2118" s="17">
        <v>0.26885334784083698</v>
      </c>
      <c r="H2118" s="17">
        <v>0.25074431718624801</v>
      </c>
      <c r="I2118" s="17">
        <v>0.16195745387673899</v>
      </c>
      <c r="J2118" s="17">
        <v>8.8538846667656407E-2</v>
      </c>
      <c r="K2118" s="17">
        <v>8.1973879718279005E-2</v>
      </c>
      <c r="L2118" s="17">
        <v>6.8731406678670295E-2</v>
      </c>
      <c r="M2118" s="17"/>
      <c r="N2118" s="17">
        <v>0.18403849317166299</v>
      </c>
      <c r="O2118" s="17">
        <v>0.120245134875863</v>
      </c>
      <c r="P2118" s="17">
        <v>0.16046704303215101</v>
      </c>
      <c r="Q2118" s="17">
        <v>0.12988181675671401</v>
      </c>
      <c r="R2118" s="17"/>
      <c r="S2118" s="17">
        <v>0.24533951975384299</v>
      </c>
      <c r="T2118" s="17">
        <v>0.103200692092574</v>
      </c>
      <c r="U2118" s="17">
        <v>0.13848354666271701</v>
      </c>
      <c r="V2118" s="17">
        <v>0.117929233313443</v>
      </c>
      <c r="W2118" s="17">
        <v>0.164200302241503</v>
      </c>
      <c r="X2118" s="17">
        <v>0.144010858290432</v>
      </c>
      <c r="Y2118" s="17">
        <v>0.11693101207409699</v>
      </c>
      <c r="Z2118" s="17">
        <v>0.19080408239927399</v>
      </c>
      <c r="AA2118" s="17">
        <v>0.119906379388697</v>
      </c>
      <c r="AB2118" s="17">
        <v>0.14957506147712801</v>
      </c>
      <c r="AC2118" s="17">
        <v>0.14544578974196801</v>
      </c>
      <c r="AD2118" s="17">
        <v>0.12772723531501001</v>
      </c>
      <c r="AE2118" s="17"/>
      <c r="AF2118" s="17">
        <v>0.14845231519817201</v>
      </c>
      <c r="AG2118" s="17">
        <v>0.14885966513652399</v>
      </c>
      <c r="AH2118" s="17"/>
      <c r="AI2118" s="17">
        <v>0.192744891030418</v>
      </c>
      <c r="AJ2118" s="17">
        <v>0.12662768229836099</v>
      </c>
      <c r="AK2118" s="17"/>
      <c r="AL2118" s="17">
        <v>0.18468497985211499</v>
      </c>
      <c r="AM2118" s="17">
        <v>0.140295741175164</v>
      </c>
      <c r="AN2118" s="17"/>
      <c r="AO2118" s="17">
        <v>0.22478970044228899</v>
      </c>
      <c r="AP2118" s="17">
        <v>0.142005042898495</v>
      </c>
      <c r="AQ2118" s="17"/>
      <c r="AR2118" s="17">
        <v>0.27292782508094199</v>
      </c>
      <c r="AS2118" s="17">
        <v>8.8444752967220194E-2</v>
      </c>
      <c r="AT2118" s="17">
        <v>9.5030327113503399E-2</v>
      </c>
      <c r="AU2118" s="17">
        <v>5.1729922843661701E-2</v>
      </c>
    </row>
    <row r="2119" spans="2:47" x14ac:dyDescent="0.3">
      <c r="B2119" t="s">
        <v>752</v>
      </c>
      <c r="C2119" s="17">
        <v>0.34683832438413498</v>
      </c>
      <c r="D2119" s="17">
        <v>0.36513385450101199</v>
      </c>
      <c r="E2119" s="17">
        <v>0.32970373706473599</v>
      </c>
      <c r="F2119" s="17"/>
      <c r="G2119" s="17">
        <v>0.34767923068981699</v>
      </c>
      <c r="H2119" s="17">
        <v>0.415128532395376</v>
      </c>
      <c r="I2119" s="17">
        <v>0.34849977309211799</v>
      </c>
      <c r="J2119" s="17">
        <v>0.37381023731461099</v>
      </c>
      <c r="K2119" s="17">
        <v>0.316786722066486</v>
      </c>
      <c r="L2119" s="17">
        <v>0.28776050150945098</v>
      </c>
      <c r="M2119" s="17"/>
      <c r="N2119" s="17">
        <v>0.36526828898626801</v>
      </c>
      <c r="O2119" s="17">
        <v>0.34821836071985202</v>
      </c>
      <c r="P2119" s="17">
        <v>0.35454967072396898</v>
      </c>
      <c r="Q2119" s="17">
        <v>0.317737320006655</v>
      </c>
      <c r="R2119" s="17"/>
      <c r="S2119" s="17">
        <v>0.37827611257847299</v>
      </c>
      <c r="T2119" s="17">
        <v>0.35367304116462001</v>
      </c>
      <c r="U2119" s="17">
        <v>0.36030429095613398</v>
      </c>
      <c r="V2119" s="17">
        <v>0.37431874864763498</v>
      </c>
      <c r="W2119" s="17">
        <v>0.303320402651517</v>
      </c>
      <c r="X2119" s="17">
        <v>0.35769873716966899</v>
      </c>
      <c r="Y2119" s="17">
        <v>0.31956194274393701</v>
      </c>
      <c r="Z2119" s="17">
        <v>0.33237283476556501</v>
      </c>
      <c r="AA2119" s="17">
        <v>0.35691330838954999</v>
      </c>
      <c r="AB2119" s="17">
        <v>0.33383642156753701</v>
      </c>
      <c r="AC2119" s="17">
        <v>0.26388429905778799</v>
      </c>
      <c r="AD2119" s="17">
        <v>0.35357472101501403</v>
      </c>
      <c r="AE2119" s="17"/>
      <c r="AF2119" s="17">
        <v>0.34717272489763701</v>
      </c>
      <c r="AG2119" s="17">
        <v>0.34631893118761098</v>
      </c>
      <c r="AH2119" s="17"/>
      <c r="AI2119" s="17">
        <v>0.35228513910196402</v>
      </c>
      <c r="AJ2119" s="17">
        <v>0.34411946342795302</v>
      </c>
      <c r="AK2119" s="17"/>
      <c r="AL2119" s="17">
        <v>0.34435965051934597</v>
      </c>
      <c r="AM2119" s="17">
        <v>0.34741231400061201</v>
      </c>
      <c r="AN2119" s="17"/>
      <c r="AO2119" s="17">
        <v>0.32703579754064199</v>
      </c>
      <c r="AP2119" s="17">
        <v>0.34856435224849602</v>
      </c>
      <c r="AQ2119" s="17"/>
      <c r="AR2119" s="17">
        <v>0.400074742288547</v>
      </c>
      <c r="AS2119" s="17">
        <v>0.31936004380226002</v>
      </c>
      <c r="AT2119" s="17">
        <v>0.34933510674350299</v>
      </c>
      <c r="AU2119" s="17">
        <v>0.25518831604690201</v>
      </c>
    </row>
    <row r="2120" spans="2:47" x14ac:dyDescent="0.3">
      <c r="B2120" t="s">
        <v>753</v>
      </c>
      <c r="C2120" s="17">
        <v>0.21777569805748301</v>
      </c>
      <c r="D2120" s="17">
        <v>0.20366234863190799</v>
      </c>
      <c r="E2120" s="17">
        <v>0.23079662970245399</v>
      </c>
      <c r="F2120" s="17"/>
      <c r="G2120" s="17">
        <v>0.20202605105098101</v>
      </c>
      <c r="H2120" s="17">
        <v>0.18521695701521701</v>
      </c>
      <c r="I2120" s="17">
        <v>0.22029688383188101</v>
      </c>
      <c r="J2120" s="17">
        <v>0.21169360839349399</v>
      </c>
      <c r="K2120" s="17">
        <v>0.233401133115098</v>
      </c>
      <c r="L2120" s="17">
        <v>0.24704284379085401</v>
      </c>
      <c r="M2120" s="17"/>
      <c r="N2120" s="17">
        <v>0.20760422822431601</v>
      </c>
      <c r="O2120" s="17">
        <v>0.23592398679302401</v>
      </c>
      <c r="P2120" s="17">
        <v>0.214244079825716</v>
      </c>
      <c r="Q2120" s="17">
        <v>0.21344138130809201</v>
      </c>
      <c r="R2120" s="17"/>
      <c r="S2120" s="17">
        <v>0.17651536926400599</v>
      </c>
      <c r="T2120" s="17">
        <v>0.206408731506496</v>
      </c>
      <c r="U2120" s="17">
        <v>0.201926170886534</v>
      </c>
      <c r="V2120" s="17">
        <v>0.22276770949888999</v>
      </c>
      <c r="W2120" s="17">
        <v>0.20994548255857301</v>
      </c>
      <c r="X2120" s="17">
        <v>0.22189671621655199</v>
      </c>
      <c r="Y2120" s="17">
        <v>0.25118716635913402</v>
      </c>
      <c r="Z2120" s="17">
        <v>0.236933094850381</v>
      </c>
      <c r="AA2120" s="17">
        <v>0.25420130168056498</v>
      </c>
      <c r="AB2120" s="17">
        <v>0.22790975115201401</v>
      </c>
      <c r="AC2120" s="17">
        <v>0.21290062837771101</v>
      </c>
      <c r="AD2120" s="17">
        <v>0.22242713980067699</v>
      </c>
      <c r="AE2120" s="17"/>
      <c r="AF2120" s="17">
        <v>0.22168349796749101</v>
      </c>
      <c r="AG2120" s="17">
        <v>0.21352714059032901</v>
      </c>
      <c r="AH2120" s="17"/>
      <c r="AI2120" s="17">
        <v>0.19624089600167399</v>
      </c>
      <c r="AJ2120" s="17">
        <v>0.22852512419768001</v>
      </c>
      <c r="AK2120" s="17"/>
      <c r="AL2120" s="17">
        <v>0.20064477847808099</v>
      </c>
      <c r="AM2120" s="17">
        <v>0.22174272659599301</v>
      </c>
      <c r="AN2120" s="17"/>
      <c r="AO2120" s="17">
        <v>0.211017550093404</v>
      </c>
      <c r="AP2120" s="17">
        <v>0.21836475175702699</v>
      </c>
      <c r="AQ2120" s="17"/>
      <c r="AR2120" s="17">
        <v>0.14663218026497499</v>
      </c>
      <c r="AS2120" s="17">
        <v>0.25389069010639398</v>
      </c>
      <c r="AT2120" s="17">
        <v>0.257379494313836</v>
      </c>
      <c r="AU2120" s="17">
        <v>0.251818320220981</v>
      </c>
    </row>
    <row r="2121" spans="2:47" x14ac:dyDescent="0.3">
      <c r="B2121" t="s">
        <v>754</v>
      </c>
      <c r="C2121" s="17">
        <v>0.18801704761214</v>
      </c>
      <c r="D2121" s="17">
        <v>0.17347968534993</v>
      </c>
      <c r="E2121" s="17">
        <v>0.201279633426382</v>
      </c>
      <c r="F2121" s="17"/>
      <c r="G2121" s="17">
        <v>0.12924764395772301</v>
      </c>
      <c r="H2121" s="17">
        <v>9.5086840822376298E-2</v>
      </c>
      <c r="I2121" s="17">
        <v>0.17504113416841</v>
      </c>
      <c r="J2121" s="17">
        <v>0.20928869105407999</v>
      </c>
      <c r="K2121" s="17">
        <v>0.246418509521873</v>
      </c>
      <c r="L2121" s="17">
        <v>0.256556031964287</v>
      </c>
      <c r="M2121" s="17"/>
      <c r="N2121" s="17">
        <v>0.174137518933697</v>
      </c>
      <c r="O2121" s="17">
        <v>0.19192921969011301</v>
      </c>
      <c r="P2121" s="17">
        <v>0.18230896491379101</v>
      </c>
      <c r="Q2121" s="17">
        <v>0.20492547453322299</v>
      </c>
      <c r="R2121" s="17"/>
      <c r="S2121" s="17">
        <v>0.14489140018238</v>
      </c>
      <c r="T2121" s="17">
        <v>0.22503234373706699</v>
      </c>
      <c r="U2121" s="17">
        <v>0.19833731482057501</v>
      </c>
      <c r="V2121" s="17">
        <v>0.17652953552560799</v>
      </c>
      <c r="W2121" s="17">
        <v>0.21556899484659001</v>
      </c>
      <c r="X2121" s="17">
        <v>0.15895197382736101</v>
      </c>
      <c r="Y2121" s="17">
        <v>0.184622295379406</v>
      </c>
      <c r="Z2121" s="17">
        <v>0.15301913070166601</v>
      </c>
      <c r="AA2121" s="17">
        <v>0.17230166740696401</v>
      </c>
      <c r="AB2121" s="17">
        <v>0.21903152747122701</v>
      </c>
      <c r="AC2121" s="17">
        <v>0.23479741789229</v>
      </c>
      <c r="AD2121" s="17">
        <v>0.200684779239414</v>
      </c>
      <c r="AE2121" s="17"/>
      <c r="AF2121" s="17">
        <v>0.17410147118874</v>
      </c>
      <c r="AG2121" s="17">
        <v>0.20748887328409299</v>
      </c>
      <c r="AH2121" s="17"/>
      <c r="AI2121" s="17">
        <v>0.15891657193601899</v>
      </c>
      <c r="AJ2121" s="17">
        <v>0.20254299556905001</v>
      </c>
      <c r="AK2121" s="17"/>
      <c r="AL2121" s="17">
        <v>0.184922187600293</v>
      </c>
      <c r="AM2121" s="17">
        <v>0.188733728227724</v>
      </c>
      <c r="AN2121" s="17"/>
      <c r="AO2121" s="17">
        <v>0.14230234757708299</v>
      </c>
      <c r="AP2121" s="17">
        <v>0.19200163234191001</v>
      </c>
      <c r="AQ2121" s="17"/>
      <c r="AR2121" s="17">
        <v>0.117090382501566</v>
      </c>
      <c r="AS2121" s="17">
        <v>0.22046165532867801</v>
      </c>
      <c r="AT2121" s="17">
        <v>0.185603244656245</v>
      </c>
      <c r="AU2121" s="17">
        <v>0.31539426126436698</v>
      </c>
    </row>
    <row r="2122" spans="2:47" x14ac:dyDescent="0.3">
      <c r="B2122" t="s">
        <v>155</v>
      </c>
      <c r="C2122" s="17">
        <v>9.8726719453301207E-2</v>
      </c>
      <c r="D2122" s="17">
        <v>8.0171666887210197E-2</v>
      </c>
      <c r="E2122" s="17">
        <v>0.117183171452235</v>
      </c>
      <c r="F2122" s="17"/>
      <c r="G2122" s="17">
        <v>5.2193726460641403E-2</v>
      </c>
      <c r="H2122" s="17">
        <v>5.3823352580783197E-2</v>
      </c>
      <c r="I2122" s="17">
        <v>9.4204755030852294E-2</v>
      </c>
      <c r="J2122" s="17">
        <v>0.11666861657015901</v>
      </c>
      <c r="K2122" s="17">
        <v>0.121419755578264</v>
      </c>
      <c r="L2122" s="17">
        <v>0.13990921605673701</v>
      </c>
      <c r="M2122" s="17"/>
      <c r="N2122" s="17">
        <v>6.8951470684055896E-2</v>
      </c>
      <c r="O2122" s="17">
        <v>0.103683297921148</v>
      </c>
      <c r="P2122" s="17">
        <v>8.8430241504372703E-2</v>
      </c>
      <c r="Q2122" s="17">
        <v>0.13401400739531599</v>
      </c>
      <c r="R2122" s="17"/>
      <c r="S2122" s="17">
        <v>5.4977598221297802E-2</v>
      </c>
      <c r="T2122" s="17">
        <v>0.111685191499243</v>
      </c>
      <c r="U2122" s="17">
        <v>0.100948676674041</v>
      </c>
      <c r="V2122" s="17">
        <v>0.10845477301442299</v>
      </c>
      <c r="W2122" s="17">
        <v>0.106964817701817</v>
      </c>
      <c r="X2122" s="17">
        <v>0.117441714495986</v>
      </c>
      <c r="Y2122" s="17">
        <v>0.12769758344342599</v>
      </c>
      <c r="Z2122" s="17">
        <v>8.6870857283113598E-2</v>
      </c>
      <c r="AA2122" s="17">
        <v>9.66773431342242E-2</v>
      </c>
      <c r="AB2122" s="17">
        <v>6.9647238332094297E-2</v>
      </c>
      <c r="AC2122" s="17">
        <v>0.142971864930242</v>
      </c>
      <c r="AD2122" s="17">
        <v>9.5586124629884694E-2</v>
      </c>
      <c r="AE2122" s="17"/>
      <c r="AF2122" s="17">
        <v>0.108589990747959</v>
      </c>
      <c r="AG2122" s="17">
        <v>8.3805389801443197E-2</v>
      </c>
      <c r="AH2122" s="17"/>
      <c r="AI2122" s="17">
        <v>9.9812501929925301E-2</v>
      </c>
      <c r="AJ2122" s="17">
        <v>9.8184734506955196E-2</v>
      </c>
      <c r="AK2122" s="17"/>
      <c r="AL2122" s="17">
        <v>8.5388403550165401E-2</v>
      </c>
      <c r="AM2122" s="17">
        <v>0.10181549000050701</v>
      </c>
      <c r="AN2122" s="17"/>
      <c r="AO2122" s="17">
        <v>9.4854604346582105E-2</v>
      </c>
      <c r="AP2122" s="17">
        <v>9.90642207540713E-2</v>
      </c>
      <c r="AQ2122" s="17"/>
      <c r="AR2122" s="17">
        <v>6.3274869863969505E-2</v>
      </c>
      <c r="AS2122" s="17">
        <v>0.11784285779544899</v>
      </c>
      <c r="AT2122" s="17">
        <v>0.112651827172913</v>
      </c>
      <c r="AU2122" s="17">
        <v>0.125869179624088</v>
      </c>
    </row>
    <row r="2123" spans="2:47" x14ac:dyDescent="0.3">
      <c r="C2123" s="17"/>
      <c r="D2123" s="17"/>
      <c r="E2123" s="17"/>
      <c r="F2123" s="17"/>
      <c r="G2123" s="17"/>
      <c r="H2123" s="17"/>
      <c r="I2123" s="17"/>
      <c r="J2123" s="17"/>
      <c r="K2123" s="17"/>
      <c r="L2123" s="17"/>
      <c r="M2123" s="17"/>
      <c r="N2123" s="17"/>
      <c r="O2123" s="17"/>
      <c r="P2123" s="17"/>
      <c r="Q2123" s="17"/>
      <c r="R2123" s="17"/>
      <c r="S2123" s="17"/>
      <c r="T2123" s="17"/>
      <c r="U2123" s="17"/>
      <c r="V2123" s="17"/>
      <c r="W2123" s="17"/>
      <c r="X2123" s="17"/>
      <c r="Y2123" s="17"/>
      <c r="Z2123" s="17"/>
      <c r="AA2123" s="17"/>
      <c r="AB2123" s="17"/>
      <c r="AC2123" s="17"/>
      <c r="AD2123" s="17"/>
      <c r="AE2123" s="17"/>
      <c r="AF2123" s="17"/>
      <c r="AG2123" s="17"/>
      <c r="AH2123" s="17"/>
      <c r="AI2123" s="17"/>
      <c r="AJ2123" s="17"/>
      <c r="AK2123" s="17"/>
      <c r="AL2123" s="17"/>
      <c r="AM2123" s="17"/>
      <c r="AN2123" s="17"/>
      <c r="AO2123" s="17"/>
      <c r="AP2123" s="17"/>
      <c r="AQ2123" s="17"/>
      <c r="AR2123" s="17"/>
      <c r="AS2123" s="17"/>
      <c r="AT2123" s="17"/>
      <c r="AU2123" s="17"/>
    </row>
    <row r="2124" spans="2:47" x14ac:dyDescent="0.3">
      <c r="B2124" s="6" t="s">
        <v>758</v>
      </c>
      <c r="C2124" s="17"/>
      <c r="D2124" s="17"/>
      <c r="E2124" s="17"/>
      <c r="F2124" s="17"/>
      <c r="G2124" s="17"/>
      <c r="H2124" s="17"/>
      <c r="I2124" s="17"/>
      <c r="J2124" s="17"/>
      <c r="K2124" s="17"/>
      <c r="L2124" s="17"/>
      <c r="M2124" s="17"/>
      <c r="N2124" s="17"/>
      <c r="O2124" s="17"/>
      <c r="P2124" s="17"/>
      <c r="Q2124" s="17"/>
      <c r="R2124" s="17"/>
      <c r="S2124" s="17"/>
      <c r="T2124" s="17"/>
      <c r="U2124" s="17"/>
      <c r="V2124" s="17"/>
      <c r="W2124" s="17"/>
      <c r="X2124" s="17"/>
      <c r="Y2124" s="17"/>
      <c r="Z2124" s="17"/>
      <c r="AA2124" s="17"/>
      <c r="AB2124" s="17"/>
      <c r="AC2124" s="17"/>
      <c r="AD2124" s="17"/>
      <c r="AE2124" s="17"/>
      <c r="AF2124" s="17"/>
      <c r="AG2124" s="17"/>
      <c r="AH2124" s="17"/>
      <c r="AI2124" s="17"/>
      <c r="AJ2124" s="17"/>
      <c r="AK2124" s="17"/>
      <c r="AL2124" s="17"/>
      <c r="AM2124" s="17"/>
      <c r="AN2124" s="17"/>
      <c r="AO2124" s="17"/>
      <c r="AP2124" s="17"/>
      <c r="AQ2124" s="17"/>
      <c r="AR2124" s="17"/>
      <c r="AS2124" s="17"/>
      <c r="AT2124" s="17"/>
      <c r="AU2124" s="17"/>
    </row>
    <row r="2125" spans="2:47" x14ac:dyDescent="0.3">
      <c r="B2125" s="24" t="s">
        <v>71</v>
      </c>
      <c r="C2125" s="17"/>
      <c r="D2125" s="17"/>
      <c r="E2125" s="17"/>
      <c r="F2125" s="17"/>
      <c r="G2125" s="17"/>
      <c r="H2125" s="17"/>
      <c r="I2125" s="17"/>
      <c r="J2125" s="17"/>
      <c r="K2125" s="17"/>
      <c r="L2125" s="17"/>
      <c r="M2125" s="17"/>
      <c r="N2125" s="17"/>
      <c r="O2125" s="17"/>
      <c r="P2125" s="17"/>
      <c r="Q2125" s="17"/>
      <c r="R2125" s="17"/>
      <c r="S2125" s="17"/>
      <c r="T2125" s="17"/>
      <c r="U2125" s="17"/>
      <c r="V2125" s="17"/>
      <c r="W2125" s="17"/>
      <c r="X2125" s="17"/>
      <c r="Y2125" s="17"/>
      <c r="Z2125" s="17"/>
      <c r="AA2125" s="17"/>
      <c r="AB2125" s="17"/>
      <c r="AC2125" s="17"/>
      <c r="AD2125" s="17"/>
      <c r="AE2125" s="17"/>
      <c r="AF2125" s="17"/>
      <c r="AG2125" s="17"/>
      <c r="AH2125" s="17"/>
      <c r="AI2125" s="17"/>
      <c r="AJ2125" s="17"/>
      <c r="AK2125" s="17"/>
      <c r="AL2125" s="17"/>
      <c r="AM2125" s="17"/>
      <c r="AN2125" s="17"/>
      <c r="AO2125" s="17"/>
      <c r="AP2125" s="17"/>
      <c r="AQ2125" s="17"/>
      <c r="AR2125" s="17"/>
      <c r="AS2125" s="17"/>
      <c r="AT2125" s="17"/>
      <c r="AU2125" s="17"/>
    </row>
    <row r="2126" spans="2:47" x14ac:dyDescent="0.3">
      <c r="B2126" t="s">
        <v>751</v>
      </c>
      <c r="C2126" s="17">
        <v>0.13114548415794</v>
      </c>
      <c r="D2126" s="17">
        <v>0.16329186786257499</v>
      </c>
      <c r="E2126" s="17">
        <v>9.9783609717266894E-2</v>
      </c>
      <c r="F2126" s="17"/>
      <c r="G2126" s="17">
        <v>0.262160303899099</v>
      </c>
      <c r="H2126" s="17">
        <v>0.21624977144253299</v>
      </c>
      <c r="I2126" s="17">
        <v>0.169183583448071</v>
      </c>
      <c r="J2126" s="17">
        <v>8.2069839167641101E-2</v>
      </c>
      <c r="K2126" s="17">
        <v>5.4132550663539697E-2</v>
      </c>
      <c r="L2126" s="17">
        <v>3.5773900281230703E-2</v>
      </c>
      <c r="M2126" s="17"/>
      <c r="N2126" s="17">
        <v>0.16608622096655801</v>
      </c>
      <c r="O2126" s="17">
        <v>0.103101157654913</v>
      </c>
      <c r="P2126" s="17">
        <v>0.14526336032647499</v>
      </c>
      <c r="Q2126" s="17">
        <v>0.111131492111515</v>
      </c>
      <c r="R2126" s="17"/>
      <c r="S2126" s="17">
        <v>0.21734100968534001</v>
      </c>
      <c r="T2126" s="17">
        <v>9.2583309497286395E-2</v>
      </c>
      <c r="U2126" s="17">
        <v>9.4318402481031502E-2</v>
      </c>
      <c r="V2126" s="17">
        <v>0.107518160547735</v>
      </c>
      <c r="W2126" s="17">
        <v>0.12994819418959799</v>
      </c>
      <c r="X2126" s="17">
        <v>0.173122735875165</v>
      </c>
      <c r="Y2126" s="17">
        <v>7.2967078647724407E-2</v>
      </c>
      <c r="Z2126" s="17">
        <v>0.17874252010813599</v>
      </c>
      <c r="AA2126" s="17">
        <v>0.123588711246943</v>
      </c>
      <c r="AB2126" s="17">
        <v>0.15379507692253799</v>
      </c>
      <c r="AC2126" s="17">
        <v>8.32656883524414E-2</v>
      </c>
      <c r="AD2126" s="17">
        <v>7.3974716912185795E-2</v>
      </c>
      <c r="AE2126" s="17"/>
      <c r="AF2126" s="17">
        <v>0.12939509496259999</v>
      </c>
      <c r="AG2126" s="17">
        <v>0.13280934168532199</v>
      </c>
      <c r="AH2126" s="17"/>
      <c r="AI2126" s="17">
        <v>0.17743304016908501</v>
      </c>
      <c r="AJ2126" s="17">
        <v>0.10804034192061999</v>
      </c>
      <c r="AK2126" s="17"/>
      <c r="AL2126" s="17">
        <v>0.16160079186499199</v>
      </c>
      <c r="AM2126" s="17">
        <v>0.124092910344667</v>
      </c>
      <c r="AN2126" s="17"/>
      <c r="AO2126" s="17">
        <v>0.193948920973779</v>
      </c>
      <c r="AP2126" s="17">
        <v>0.125671410935944</v>
      </c>
      <c r="AQ2126" s="17"/>
      <c r="AR2126" s="17">
        <v>0.251318803850129</v>
      </c>
      <c r="AS2126" s="17">
        <v>6.6247000154152705E-2</v>
      </c>
      <c r="AT2126" s="17">
        <v>7.8933499392431702E-2</v>
      </c>
      <c r="AU2126" s="17">
        <v>4.9748337880004601E-2</v>
      </c>
    </row>
    <row r="2127" spans="2:47" x14ac:dyDescent="0.3">
      <c r="B2127" t="s">
        <v>752</v>
      </c>
      <c r="C2127" s="17">
        <v>0.334257125789163</v>
      </c>
      <c r="D2127" s="17">
        <v>0.33913419645794102</v>
      </c>
      <c r="E2127" s="17">
        <v>0.33038362288886702</v>
      </c>
      <c r="F2127" s="17"/>
      <c r="G2127" s="17">
        <v>0.36444835414339499</v>
      </c>
      <c r="H2127" s="17">
        <v>0.46601144320679899</v>
      </c>
      <c r="I2127" s="17">
        <v>0.353819135548323</v>
      </c>
      <c r="J2127" s="17">
        <v>0.36663202018744101</v>
      </c>
      <c r="K2127" s="17">
        <v>0.249269208816121</v>
      </c>
      <c r="L2127" s="17">
        <v>0.22208381441956199</v>
      </c>
      <c r="M2127" s="17"/>
      <c r="N2127" s="17">
        <v>0.34925146429305098</v>
      </c>
      <c r="O2127" s="17">
        <v>0.33861633056275597</v>
      </c>
      <c r="P2127" s="17">
        <v>0.33709816866072401</v>
      </c>
      <c r="Q2127" s="17">
        <v>0.31068593410815898</v>
      </c>
      <c r="R2127" s="17"/>
      <c r="S2127" s="17">
        <v>0.40303639012327203</v>
      </c>
      <c r="T2127" s="17">
        <v>0.35381250953355597</v>
      </c>
      <c r="U2127" s="17">
        <v>0.30815802042062301</v>
      </c>
      <c r="V2127" s="17">
        <v>0.33588378772340299</v>
      </c>
      <c r="W2127" s="17">
        <v>0.31774344982144298</v>
      </c>
      <c r="X2127" s="17">
        <v>0.32850848734239202</v>
      </c>
      <c r="Y2127" s="17">
        <v>0.31434264949421198</v>
      </c>
      <c r="Z2127" s="17">
        <v>0.31536868681247399</v>
      </c>
      <c r="AA2127" s="17">
        <v>0.33044598632036998</v>
      </c>
      <c r="AB2127" s="17">
        <v>0.29109735215740501</v>
      </c>
      <c r="AC2127" s="17">
        <v>0.29866779361046197</v>
      </c>
      <c r="AD2127" s="17">
        <v>0.33010308276619998</v>
      </c>
      <c r="AE2127" s="17"/>
      <c r="AF2127" s="17">
        <v>0.32102246895993197</v>
      </c>
      <c r="AG2127" s="17">
        <v>0.35332236838525799</v>
      </c>
      <c r="AH2127" s="17"/>
      <c r="AI2127" s="17">
        <v>0.340745823155365</v>
      </c>
      <c r="AJ2127" s="17">
        <v>0.33101819315800601</v>
      </c>
      <c r="AK2127" s="17"/>
      <c r="AL2127" s="17">
        <v>0.32561254036402398</v>
      </c>
      <c r="AM2127" s="17">
        <v>0.33625896328108301</v>
      </c>
      <c r="AN2127" s="17"/>
      <c r="AO2127" s="17">
        <v>0.311096987536011</v>
      </c>
      <c r="AP2127" s="17">
        <v>0.33627580978254201</v>
      </c>
      <c r="AQ2127" s="17"/>
      <c r="AR2127" s="17">
        <v>0.39609553425332999</v>
      </c>
      <c r="AS2127" s="17">
        <v>0.30611797667508001</v>
      </c>
      <c r="AT2127" s="17">
        <v>0.32861950291320702</v>
      </c>
      <c r="AU2127" s="17">
        <v>0.239079479451103</v>
      </c>
    </row>
    <row r="2128" spans="2:47" x14ac:dyDescent="0.3">
      <c r="B2128" t="s">
        <v>753</v>
      </c>
      <c r="C2128" s="17">
        <v>0.236694669091703</v>
      </c>
      <c r="D2128" s="17">
        <v>0.23326992622280801</v>
      </c>
      <c r="E2128" s="17">
        <v>0.23990279480457899</v>
      </c>
      <c r="F2128" s="17"/>
      <c r="G2128" s="17">
        <v>0.19068823212134201</v>
      </c>
      <c r="H2128" s="17">
        <v>0.184472969659041</v>
      </c>
      <c r="I2128" s="17">
        <v>0.231056684486006</v>
      </c>
      <c r="J2128" s="17">
        <v>0.231690035167574</v>
      </c>
      <c r="K2128" s="17">
        <v>0.271272896783465</v>
      </c>
      <c r="L2128" s="17">
        <v>0.29501407400004298</v>
      </c>
      <c r="M2128" s="17"/>
      <c r="N2128" s="17">
        <v>0.22550700213062799</v>
      </c>
      <c r="O2128" s="17">
        <v>0.233994020967599</v>
      </c>
      <c r="P2128" s="17">
        <v>0.254631234516356</v>
      </c>
      <c r="Q2128" s="17">
        <v>0.23576756482598299</v>
      </c>
      <c r="R2128" s="17"/>
      <c r="S2128" s="17">
        <v>0.16953868922332799</v>
      </c>
      <c r="T2128" s="17">
        <v>0.223924880397355</v>
      </c>
      <c r="U2128" s="17">
        <v>0.27214666290126699</v>
      </c>
      <c r="V2128" s="17">
        <v>0.26363476669075703</v>
      </c>
      <c r="W2128" s="17">
        <v>0.234424363897623</v>
      </c>
      <c r="X2128" s="17">
        <v>0.190792083295104</v>
      </c>
      <c r="Y2128" s="17">
        <v>0.299388307299359</v>
      </c>
      <c r="Z2128" s="17">
        <v>0.25078620458347201</v>
      </c>
      <c r="AA2128" s="17">
        <v>0.26401032064650498</v>
      </c>
      <c r="AB2128" s="17">
        <v>0.24823047539014101</v>
      </c>
      <c r="AC2128" s="17">
        <v>0.23965253886886001</v>
      </c>
      <c r="AD2128" s="17">
        <v>0.247191695020856</v>
      </c>
      <c r="AE2128" s="17"/>
      <c r="AF2128" s="17">
        <v>0.24371414015349699</v>
      </c>
      <c r="AG2128" s="17">
        <v>0.22775305217618699</v>
      </c>
      <c r="AH2128" s="17"/>
      <c r="AI2128" s="17">
        <v>0.21649074755809</v>
      </c>
      <c r="AJ2128" s="17">
        <v>0.24677976584369801</v>
      </c>
      <c r="AK2128" s="17"/>
      <c r="AL2128" s="17">
        <v>0.228655144593261</v>
      </c>
      <c r="AM2128" s="17">
        <v>0.238556391865752</v>
      </c>
      <c r="AN2128" s="17"/>
      <c r="AO2128" s="17">
        <v>0.24784307272486999</v>
      </c>
      <c r="AP2128" s="17">
        <v>0.23572295192317799</v>
      </c>
      <c r="AQ2128" s="17"/>
      <c r="AR2128" s="17">
        <v>0.16960803509125999</v>
      </c>
      <c r="AS2128" s="17">
        <v>0.27666135793079299</v>
      </c>
      <c r="AT2128" s="17">
        <v>0.26916688613499301</v>
      </c>
      <c r="AU2128" s="17">
        <v>0.26876823008477102</v>
      </c>
    </row>
    <row r="2129" spans="2:47" x14ac:dyDescent="0.3">
      <c r="B2129" t="s">
        <v>754</v>
      </c>
      <c r="C2129" s="17">
        <v>0.179730536983878</v>
      </c>
      <c r="D2129" s="17">
        <v>0.15672563899016201</v>
      </c>
      <c r="E2129" s="17">
        <v>0.200985031707655</v>
      </c>
      <c r="F2129" s="17"/>
      <c r="G2129" s="17">
        <v>0.13607611266860101</v>
      </c>
      <c r="H2129" s="17">
        <v>8.4613069109226294E-2</v>
      </c>
      <c r="I2129" s="17">
        <v>0.14512265848118</v>
      </c>
      <c r="J2129" s="17">
        <v>0.17770899297321799</v>
      </c>
      <c r="K2129" s="17">
        <v>0.252507296566578</v>
      </c>
      <c r="L2129" s="17">
        <v>0.26688402200871703</v>
      </c>
      <c r="M2129" s="17"/>
      <c r="N2129" s="17">
        <v>0.15176925880602199</v>
      </c>
      <c r="O2129" s="17">
        <v>0.20109303177780699</v>
      </c>
      <c r="P2129" s="17">
        <v>0.168470935948482</v>
      </c>
      <c r="Q2129" s="17">
        <v>0.198469674011508</v>
      </c>
      <c r="R2129" s="17"/>
      <c r="S2129" s="17">
        <v>0.13394802258084201</v>
      </c>
      <c r="T2129" s="17">
        <v>0.20320780339278999</v>
      </c>
      <c r="U2129" s="17">
        <v>0.178284320192586</v>
      </c>
      <c r="V2129" s="17">
        <v>0.16729127413583</v>
      </c>
      <c r="W2129" s="17">
        <v>0.190547340703559</v>
      </c>
      <c r="X2129" s="17">
        <v>0.17496141639514901</v>
      </c>
      <c r="Y2129" s="17">
        <v>0.17376800068460799</v>
      </c>
      <c r="Z2129" s="17">
        <v>0.147366123733878</v>
      </c>
      <c r="AA2129" s="17">
        <v>0.18760030933885999</v>
      </c>
      <c r="AB2129" s="17">
        <v>0.20053175350202301</v>
      </c>
      <c r="AC2129" s="17">
        <v>0.22767814487681001</v>
      </c>
      <c r="AD2129" s="17">
        <v>0.209542831258096</v>
      </c>
      <c r="AE2129" s="17"/>
      <c r="AF2129" s="17">
        <v>0.17744106514518901</v>
      </c>
      <c r="AG2129" s="17">
        <v>0.183227419766014</v>
      </c>
      <c r="AH2129" s="17"/>
      <c r="AI2129" s="17">
        <v>0.155890355180099</v>
      </c>
      <c r="AJ2129" s="17">
        <v>0.19163072872023301</v>
      </c>
      <c r="AK2129" s="17"/>
      <c r="AL2129" s="17">
        <v>0.18331233155912599</v>
      </c>
      <c r="AM2129" s="17">
        <v>0.178901096320565</v>
      </c>
      <c r="AN2129" s="17"/>
      <c r="AO2129" s="17">
        <v>0.14272782846635801</v>
      </c>
      <c r="AP2129" s="17">
        <v>0.18295576710036099</v>
      </c>
      <c r="AQ2129" s="17"/>
      <c r="AR2129" s="17">
        <v>0.11245484487771</v>
      </c>
      <c r="AS2129" s="17">
        <v>0.21001888241532399</v>
      </c>
      <c r="AT2129" s="17">
        <v>0.19055192764137699</v>
      </c>
      <c r="AU2129" s="17">
        <v>0.27406770235891498</v>
      </c>
    </row>
    <row r="2130" spans="2:47" x14ac:dyDescent="0.3">
      <c r="B2130" t="s">
        <v>155</v>
      </c>
      <c r="C2130" s="17">
        <v>0.11817218397731501</v>
      </c>
      <c r="D2130" s="17">
        <v>0.107578370466514</v>
      </c>
      <c r="E2130" s="17">
        <v>0.128944940881632</v>
      </c>
      <c r="F2130" s="17"/>
      <c r="G2130" s="17">
        <v>4.6626997167563501E-2</v>
      </c>
      <c r="H2130" s="17">
        <v>4.8652746582400402E-2</v>
      </c>
      <c r="I2130" s="17">
        <v>0.100817938036419</v>
      </c>
      <c r="J2130" s="17">
        <v>0.14189911250412501</v>
      </c>
      <c r="K2130" s="17">
        <v>0.172818047170296</v>
      </c>
      <c r="L2130" s="17">
        <v>0.180244189290447</v>
      </c>
      <c r="M2130" s="17"/>
      <c r="N2130" s="17">
        <v>0.10738605380374</v>
      </c>
      <c r="O2130" s="17">
        <v>0.123195459036925</v>
      </c>
      <c r="P2130" s="17">
        <v>9.4536300547963498E-2</v>
      </c>
      <c r="Q2130" s="17">
        <v>0.14394533494283501</v>
      </c>
      <c r="R2130" s="17"/>
      <c r="S2130" s="17">
        <v>7.6135888387218506E-2</v>
      </c>
      <c r="T2130" s="17">
        <v>0.12647149717901299</v>
      </c>
      <c r="U2130" s="17">
        <v>0.14709259400449201</v>
      </c>
      <c r="V2130" s="17">
        <v>0.125672010902276</v>
      </c>
      <c r="W2130" s="17">
        <v>0.127336651387777</v>
      </c>
      <c r="X2130" s="17">
        <v>0.13261527709219001</v>
      </c>
      <c r="Y2130" s="17">
        <v>0.139533963874097</v>
      </c>
      <c r="Z2130" s="17">
        <v>0.10773646476204</v>
      </c>
      <c r="AA2130" s="17">
        <v>9.4354672447323304E-2</v>
      </c>
      <c r="AB2130" s="17">
        <v>0.106345342027894</v>
      </c>
      <c r="AC2130" s="17">
        <v>0.15073583429142601</v>
      </c>
      <c r="AD2130" s="17">
        <v>0.139187674042662</v>
      </c>
      <c r="AE2130" s="17"/>
      <c r="AF2130" s="17">
        <v>0.12842723077878301</v>
      </c>
      <c r="AG2130" s="17">
        <v>0.10288781798722001</v>
      </c>
      <c r="AH2130" s="17"/>
      <c r="AI2130" s="17">
        <v>0.109440033937361</v>
      </c>
      <c r="AJ2130" s="17">
        <v>0.12253097035744299</v>
      </c>
      <c r="AK2130" s="17"/>
      <c r="AL2130" s="17">
        <v>0.100819191618597</v>
      </c>
      <c r="AM2130" s="17">
        <v>0.12219063818793199</v>
      </c>
      <c r="AN2130" s="17"/>
      <c r="AO2130" s="17">
        <v>0.10438319029898201</v>
      </c>
      <c r="AP2130" s="17">
        <v>0.11937406025797501</v>
      </c>
      <c r="AQ2130" s="17"/>
      <c r="AR2130" s="17">
        <v>7.0522781927570305E-2</v>
      </c>
      <c r="AS2130" s="17">
        <v>0.14095478282464999</v>
      </c>
      <c r="AT2130" s="17">
        <v>0.13272818391799099</v>
      </c>
      <c r="AU2130" s="17">
        <v>0.16833625022520601</v>
      </c>
    </row>
    <row r="2131" spans="2:47" x14ac:dyDescent="0.3">
      <c r="C2131" s="17"/>
      <c r="D2131" s="17"/>
      <c r="E2131" s="17"/>
      <c r="F2131" s="17"/>
      <c r="G2131" s="17"/>
      <c r="H2131" s="17"/>
      <c r="I2131" s="17"/>
      <c r="J2131" s="17"/>
      <c r="K2131" s="17"/>
      <c r="L2131" s="17"/>
      <c r="M2131" s="17"/>
      <c r="N2131" s="17"/>
      <c r="O2131" s="17"/>
      <c r="P2131" s="17"/>
      <c r="Q2131" s="17"/>
      <c r="R2131" s="17"/>
      <c r="S2131" s="17"/>
      <c r="T2131" s="17"/>
      <c r="U2131" s="17"/>
      <c r="V2131" s="17"/>
      <c r="W2131" s="17"/>
      <c r="X2131" s="17"/>
      <c r="Y2131" s="17"/>
      <c r="Z2131" s="17"/>
      <c r="AA2131" s="17"/>
      <c r="AB2131" s="17"/>
      <c r="AC2131" s="17"/>
      <c r="AD2131" s="17"/>
      <c r="AE2131" s="17"/>
      <c r="AF2131" s="17"/>
      <c r="AG2131" s="17"/>
      <c r="AH2131" s="17"/>
      <c r="AI2131" s="17"/>
      <c r="AJ2131" s="17"/>
      <c r="AK2131" s="17"/>
      <c r="AL2131" s="17"/>
      <c r="AM2131" s="17"/>
      <c r="AN2131" s="17"/>
      <c r="AO2131" s="17"/>
      <c r="AP2131" s="17"/>
      <c r="AQ2131" s="17"/>
      <c r="AR2131" s="17"/>
      <c r="AS2131" s="17"/>
      <c r="AT2131" s="17"/>
      <c r="AU2131" s="17"/>
    </row>
    <row r="2132" spans="2:47" x14ac:dyDescent="0.3">
      <c r="B2132" s="6" t="s">
        <v>759</v>
      </c>
      <c r="C2132" s="17"/>
      <c r="D2132" s="17"/>
      <c r="E2132" s="17"/>
      <c r="F2132" s="17"/>
      <c r="G2132" s="17"/>
      <c r="H2132" s="17"/>
      <c r="I2132" s="17"/>
      <c r="J2132" s="17"/>
      <c r="K2132" s="17"/>
      <c r="L2132" s="17"/>
      <c r="M2132" s="17"/>
      <c r="N2132" s="17"/>
      <c r="O2132" s="17"/>
      <c r="P2132" s="17"/>
      <c r="Q2132" s="17"/>
      <c r="R2132" s="17"/>
      <c r="S2132" s="17"/>
      <c r="T2132" s="17"/>
      <c r="U2132" s="17"/>
      <c r="V2132" s="17"/>
      <c r="W2132" s="17"/>
      <c r="X2132" s="17"/>
      <c r="Y2132" s="17"/>
      <c r="Z2132" s="17"/>
      <c r="AA2132" s="17"/>
      <c r="AB2132" s="17"/>
      <c r="AC2132" s="17"/>
      <c r="AD2132" s="17"/>
      <c r="AE2132" s="17"/>
      <c r="AF2132" s="17"/>
      <c r="AG2132" s="17"/>
      <c r="AH2132" s="17"/>
      <c r="AI2132" s="17"/>
      <c r="AJ2132" s="17"/>
      <c r="AK2132" s="17"/>
      <c r="AL2132" s="17"/>
      <c r="AM2132" s="17"/>
      <c r="AN2132" s="17"/>
      <c r="AO2132" s="17"/>
      <c r="AP2132" s="17"/>
      <c r="AQ2132" s="17"/>
      <c r="AR2132" s="17"/>
      <c r="AS2132" s="17"/>
      <c r="AT2132" s="17"/>
      <c r="AU2132" s="17"/>
    </row>
    <row r="2133" spans="2:47" x14ac:dyDescent="0.3">
      <c r="B2133" s="24" t="s">
        <v>71</v>
      </c>
      <c r="C2133" s="17"/>
      <c r="D2133" s="17"/>
      <c r="E2133" s="17"/>
      <c r="F2133" s="17"/>
      <c r="G2133" s="17"/>
      <c r="H2133" s="17"/>
      <c r="I2133" s="17"/>
      <c r="J2133" s="17"/>
      <c r="K2133" s="17"/>
      <c r="L2133" s="17"/>
      <c r="M2133" s="17"/>
      <c r="N2133" s="17"/>
      <c r="O2133" s="17"/>
      <c r="P2133" s="17"/>
      <c r="Q2133" s="17"/>
      <c r="R2133" s="17"/>
      <c r="S2133" s="17"/>
      <c r="T2133" s="17"/>
      <c r="U2133" s="17"/>
      <c r="V2133" s="17"/>
      <c r="W2133" s="17"/>
      <c r="X2133" s="17"/>
      <c r="Y2133" s="17"/>
      <c r="Z2133" s="17"/>
      <c r="AA2133" s="17"/>
      <c r="AB2133" s="17"/>
      <c r="AC2133" s="17"/>
      <c r="AD2133" s="17"/>
      <c r="AE2133" s="17"/>
      <c r="AF2133" s="17"/>
      <c r="AG2133" s="17"/>
      <c r="AH2133" s="17"/>
      <c r="AI2133" s="17"/>
      <c r="AJ2133" s="17"/>
      <c r="AK2133" s="17"/>
      <c r="AL2133" s="17"/>
      <c r="AM2133" s="17"/>
      <c r="AN2133" s="17"/>
      <c r="AO2133" s="17"/>
      <c r="AP2133" s="17"/>
      <c r="AQ2133" s="17"/>
      <c r="AR2133" s="17"/>
      <c r="AS2133" s="17"/>
      <c r="AT2133" s="17"/>
      <c r="AU2133" s="17"/>
    </row>
    <row r="2134" spans="2:47" x14ac:dyDescent="0.3">
      <c r="B2134" t="s">
        <v>751</v>
      </c>
      <c r="C2134" s="17">
        <v>8.7012921210677593E-2</v>
      </c>
      <c r="D2134" s="17">
        <v>0.111998117393986</v>
      </c>
      <c r="E2134" s="17">
        <v>6.2997663112583896E-2</v>
      </c>
      <c r="F2134" s="17"/>
      <c r="G2134" s="17">
        <v>0.17251910309187399</v>
      </c>
      <c r="H2134" s="17">
        <v>0.16502126746985499</v>
      </c>
      <c r="I2134" s="17">
        <v>9.8173555981499697E-2</v>
      </c>
      <c r="J2134" s="17">
        <v>4.7578670613541603E-2</v>
      </c>
      <c r="K2134" s="17">
        <v>3.56381109709238E-2</v>
      </c>
      <c r="L2134" s="17">
        <v>2.43876572963573E-2</v>
      </c>
      <c r="M2134" s="17"/>
      <c r="N2134" s="17">
        <v>9.5684103422335506E-2</v>
      </c>
      <c r="O2134" s="17">
        <v>6.0671327117305898E-2</v>
      </c>
      <c r="P2134" s="17">
        <v>0.110742971817529</v>
      </c>
      <c r="Q2134" s="17">
        <v>8.4511583055452005E-2</v>
      </c>
      <c r="R2134" s="17"/>
      <c r="S2134" s="17">
        <v>0.145450937056467</v>
      </c>
      <c r="T2134" s="17">
        <v>6.4546901772962004E-2</v>
      </c>
      <c r="U2134" s="17">
        <v>6.6991319845088201E-2</v>
      </c>
      <c r="V2134" s="17">
        <v>7.1618977658407093E-2</v>
      </c>
      <c r="W2134" s="17">
        <v>7.2209601792158101E-2</v>
      </c>
      <c r="X2134" s="17">
        <v>8.8976913432188998E-2</v>
      </c>
      <c r="Y2134" s="17">
        <v>6.9891099616522998E-2</v>
      </c>
      <c r="Z2134" s="17">
        <v>0.102579168069847</v>
      </c>
      <c r="AA2134" s="17">
        <v>6.1534570413529499E-2</v>
      </c>
      <c r="AB2134" s="17">
        <v>0.12681779210508501</v>
      </c>
      <c r="AC2134" s="17">
        <v>8.6415511506213599E-2</v>
      </c>
      <c r="AD2134" s="17">
        <v>4.00980582773168E-2</v>
      </c>
      <c r="AE2134" s="17"/>
      <c r="AF2134" s="17">
        <v>8.4971901101462993E-2</v>
      </c>
      <c r="AG2134" s="17">
        <v>8.9190929056905496E-2</v>
      </c>
      <c r="AH2134" s="17"/>
      <c r="AI2134" s="17">
        <v>0.111277142614506</v>
      </c>
      <c r="AJ2134" s="17">
        <v>7.4901063615985905E-2</v>
      </c>
      <c r="AK2134" s="17"/>
      <c r="AL2134" s="17">
        <v>0.10647793531783099</v>
      </c>
      <c r="AM2134" s="17">
        <v>8.2505383474149901E-2</v>
      </c>
      <c r="AN2134" s="17"/>
      <c r="AO2134" s="17">
        <v>0.141219947883926</v>
      </c>
      <c r="AP2134" s="17">
        <v>8.2288128298051294E-2</v>
      </c>
      <c r="AQ2134" s="17"/>
      <c r="AR2134" s="17">
        <v>0.17571568414541999</v>
      </c>
      <c r="AS2134" s="17">
        <v>3.6875375704434603E-2</v>
      </c>
      <c r="AT2134" s="17">
        <v>4.4633106715140897E-2</v>
      </c>
      <c r="AU2134" s="17">
        <v>3.8784643626149903E-2</v>
      </c>
    </row>
    <row r="2135" spans="2:47" x14ac:dyDescent="0.3">
      <c r="B2135" t="s">
        <v>752</v>
      </c>
      <c r="C2135" s="17">
        <v>0.22764077849866099</v>
      </c>
      <c r="D2135" s="17">
        <v>0.25525189511470098</v>
      </c>
      <c r="E2135" s="17">
        <v>0.201601979956682</v>
      </c>
      <c r="F2135" s="17"/>
      <c r="G2135" s="17">
        <v>0.28859353740220201</v>
      </c>
      <c r="H2135" s="17">
        <v>0.32569267882518799</v>
      </c>
      <c r="I2135" s="17">
        <v>0.25823247569267499</v>
      </c>
      <c r="J2135" s="17">
        <v>0.25054871232766102</v>
      </c>
      <c r="K2135" s="17">
        <v>0.13176735886669499</v>
      </c>
      <c r="L2135" s="17">
        <v>0.12846020916496401</v>
      </c>
      <c r="M2135" s="17"/>
      <c r="N2135" s="17">
        <v>0.228587107028663</v>
      </c>
      <c r="O2135" s="17">
        <v>0.229999058842494</v>
      </c>
      <c r="P2135" s="17">
        <v>0.23579918858144999</v>
      </c>
      <c r="Q2135" s="17">
        <v>0.216879288863498</v>
      </c>
      <c r="R2135" s="17"/>
      <c r="S2135" s="17">
        <v>0.282101760540927</v>
      </c>
      <c r="T2135" s="17">
        <v>0.206131731110898</v>
      </c>
      <c r="U2135" s="17">
        <v>0.18891225378955501</v>
      </c>
      <c r="V2135" s="17">
        <v>0.215550322984145</v>
      </c>
      <c r="W2135" s="17">
        <v>0.254786641206172</v>
      </c>
      <c r="X2135" s="17">
        <v>0.24114730756765701</v>
      </c>
      <c r="Y2135" s="17">
        <v>0.20390531441543699</v>
      </c>
      <c r="Z2135" s="17">
        <v>0.177168808274657</v>
      </c>
      <c r="AA2135" s="17">
        <v>0.25957433953856301</v>
      </c>
      <c r="AB2135" s="17">
        <v>0.214415718081268</v>
      </c>
      <c r="AC2135" s="17">
        <v>0.16877662922742301</v>
      </c>
      <c r="AD2135" s="17">
        <v>0.253919873657176</v>
      </c>
      <c r="AE2135" s="17"/>
      <c r="AF2135" s="17">
        <v>0.224843295860436</v>
      </c>
      <c r="AG2135" s="17">
        <v>0.232749169036648</v>
      </c>
      <c r="AH2135" s="17"/>
      <c r="AI2135" s="17">
        <v>0.26034216821352202</v>
      </c>
      <c r="AJ2135" s="17">
        <v>0.211317379169952</v>
      </c>
      <c r="AK2135" s="17"/>
      <c r="AL2135" s="17">
        <v>0.25176881000157197</v>
      </c>
      <c r="AM2135" s="17">
        <v>0.22205341997383299</v>
      </c>
      <c r="AN2135" s="17"/>
      <c r="AO2135" s="17">
        <v>0.26237341524677399</v>
      </c>
      <c r="AP2135" s="17">
        <v>0.22461341237999299</v>
      </c>
      <c r="AQ2135" s="17"/>
      <c r="AR2135" s="17">
        <v>0.330613374010435</v>
      </c>
      <c r="AS2135" s="17">
        <v>0.16633531926071601</v>
      </c>
      <c r="AT2135" s="17">
        <v>0.192882056465427</v>
      </c>
      <c r="AU2135" s="17">
        <v>0.14690995141049901</v>
      </c>
    </row>
    <row r="2136" spans="2:47" x14ac:dyDescent="0.3">
      <c r="B2136" t="s">
        <v>753</v>
      </c>
      <c r="C2136" s="17">
        <v>0.31283552193159903</v>
      </c>
      <c r="D2136" s="17">
        <v>0.29717439934322998</v>
      </c>
      <c r="E2136" s="17">
        <v>0.32766788511891198</v>
      </c>
      <c r="F2136" s="17"/>
      <c r="G2136" s="17">
        <v>0.27508469216023601</v>
      </c>
      <c r="H2136" s="17">
        <v>0.27084036883732798</v>
      </c>
      <c r="I2136" s="17">
        <v>0.32193086239525498</v>
      </c>
      <c r="J2136" s="17">
        <v>0.30487198912758501</v>
      </c>
      <c r="K2136" s="17">
        <v>0.36629779122918199</v>
      </c>
      <c r="L2136" s="17">
        <v>0.33517839085436102</v>
      </c>
      <c r="M2136" s="17"/>
      <c r="N2136" s="17">
        <v>0.344683947440171</v>
      </c>
      <c r="O2136" s="17">
        <v>0.29598470784781</v>
      </c>
      <c r="P2136" s="17">
        <v>0.298943599240241</v>
      </c>
      <c r="Q2136" s="17">
        <v>0.30650382028594902</v>
      </c>
      <c r="R2136" s="17"/>
      <c r="S2136" s="17">
        <v>0.284075662358869</v>
      </c>
      <c r="T2136" s="17">
        <v>0.32649577220403098</v>
      </c>
      <c r="U2136" s="17">
        <v>0.35100608790171001</v>
      </c>
      <c r="V2136" s="17">
        <v>0.32923073774934603</v>
      </c>
      <c r="W2136" s="17">
        <v>0.31432415281753701</v>
      </c>
      <c r="X2136" s="17">
        <v>0.29204832443629802</v>
      </c>
      <c r="Y2136" s="17">
        <v>0.30830841681590698</v>
      </c>
      <c r="Z2136" s="17">
        <v>0.35154290102209201</v>
      </c>
      <c r="AA2136" s="17">
        <v>0.32243992426382001</v>
      </c>
      <c r="AB2136" s="17">
        <v>0.296597064724135</v>
      </c>
      <c r="AC2136" s="17">
        <v>0.293332678997138</v>
      </c>
      <c r="AD2136" s="17">
        <v>0.30220476317915901</v>
      </c>
      <c r="AE2136" s="17"/>
      <c r="AF2136" s="17">
        <v>0.31605757402516499</v>
      </c>
      <c r="AG2136" s="17">
        <v>0.308793110132694</v>
      </c>
      <c r="AH2136" s="17"/>
      <c r="AI2136" s="17">
        <v>0.28873695569602997</v>
      </c>
      <c r="AJ2136" s="17">
        <v>0.32486469021290298</v>
      </c>
      <c r="AK2136" s="17"/>
      <c r="AL2136" s="17">
        <v>0.28724241488659302</v>
      </c>
      <c r="AM2136" s="17">
        <v>0.318762149837714</v>
      </c>
      <c r="AN2136" s="17"/>
      <c r="AO2136" s="17">
        <v>0.29300037830148501</v>
      </c>
      <c r="AP2136" s="17">
        <v>0.31456439274034897</v>
      </c>
      <c r="AQ2136" s="17"/>
      <c r="AR2136" s="17">
        <v>0.25290567825953703</v>
      </c>
      <c r="AS2136" s="17">
        <v>0.36738176964520403</v>
      </c>
      <c r="AT2136" s="17">
        <v>0.34634648345883601</v>
      </c>
      <c r="AU2136" s="17">
        <v>0.29964441581680201</v>
      </c>
    </row>
    <row r="2137" spans="2:47" x14ac:dyDescent="0.3">
      <c r="B2137" t="s">
        <v>754</v>
      </c>
      <c r="C2137" s="17">
        <v>0.27651822450098401</v>
      </c>
      <c r="D2137" s="17">
        <v>0.25194125517120602</v>
      </c>
      <c r="E2137" s="17">
        <v>0.299332279884442</v>
      </c>
      <c r="F2137" s="17"/>
      <c r="G2137" s="17">
        <v>0.21517024571462301</v>
      </c>
      <c r="H2137" s="17">
        <v>0.17763431853113601</v>
      </c>
      <c r="I2137" s="17">
        <v>0.24460575195130899</v>
      </c>
      <c r="J2137" s="17">
        <v>0.28433283383487501</v>
      </c>
      <c r="K2137" s="17">
        <v>0.33298710545753901</v>
      </c>
      <c r="L2137" s="17">
        <v>0.37918460865655101</v>
      </c>
      <c r="M2137" s="17"/>
      <c r="N2137" s="17">
        <v>0.25274185668376897</v>
      </c>
      <c r="O2137" s="17">
        <v>0.31661041590267203</v>
      </c>
      <c r="P2137" s="17">
        <v>0.266917690790762</v>
      </c>
      <c r="Q2137" s="17">
        <v>0.27120871967476201</v>
      </c>
      <c r="R2137" s="17"/>
      <c r="S2137" s="17">
        <v>0.23663908940272799</v>
      </c>
      <c r="T2137" s="17">
        <v>0.309246002040579</v>
      </c>
      <c r="U2137" s="17">
        <v>0.27233972071683399</v>
      </c>
      <c r="V2137" s="17">
        <v>0.28282920074956303</v>
      </c>
      <c r="W2137" s="17">
        <v>0.249621562930882</v>
      </c>
      <c r="X2137" s="17">
        <v>0.26816271464614699</v>
      </c>
      <c r="Y2137" s="17">
        <v>0.31004848406039598</v>
      </c>
      <c r="Z2137" s="17">
        <v>0.26732123862374202</v>
      </c>
      <c r="AA2137" s="17">
        <v>0.26926194415626098</v>
      </c>
      <c r="AB2137" s="17">
        <v>0.27044004711928898</v>
      </c>
      <c r="AC2137" s="17">
        <v>0.31758346808912702</v>
      </c>
      <c r="AD2137" s="17">
        <v>0.29969867558133001</v>
      </c>
      <c r="AE2137" s="17"/>
      <c r="AF2137" s="17">
        <v>0.26498431841307202</v>
      </c>
      <c r="AG2137" s="17">
        <v>0.29308559772262299</v>
      </c>
      <c r="AH2137" s="17"/>
      <c r="AI2137" s="17">
        <v>0.24626660628243299</v>
      </c>
      <c r="AJ2137" s="17">
        <v>0.29161878288173898</v>
      </c>
      <c r="AK2137" s="17"/>
      <c r="AL2137" s="17">
        <v>0.27738512754025302</v>
      </c>
      <c r="AM2137" s="17">
        <v>0.276317474676612</v>
      </c>
      <c r="AN2137" s="17"/>
      <c r="AO2137" s="17">
        <v>0.201047892929587</v>
      </c>
      <c r="AP2137" s="17">
        <v>0.28309636961621998</v>
      </c>
      <c r="AQ2137" s="17"/>
      <c r="AR2137" s="17">
        <v>0.173835818834469</v>
      </c>
      <c r="AS2137" s="17">
        <v>0.32594551855106302</v>
      </c>
      <c r="AT2137" s="17">
        <v>0.30412124956646203</v>
      </c>
      <c r="AU2137" s="17">
        <v>0.391892663262429</v>
      </c>
    </row>
    <row r="2138" spans="2:47" x14ac:dyDescent="0.3">
      <c r="B2138" t="s">
        <v>155</v>
      </c>
      <c r="C2138" s="17">
        <v>9.5992553858077603E-2</v>
      </c>
      <c r="D2138" s="17">
        <v>8.3634332976877501E-2</v>
      </c>
      <c r="E2138" s="17">
        <v>0.108400191927381</v>
      </c>
      <c r="F2138" s="17"/>
      <c r="G2138" s="17">
        <v>4.8632421631065299E-2</v>
      </c>
      <c r="H2138" s="17">
        <v>6.0811366336493297E-2</v>
      </c>
      <c r="I2138" s="17">
        <v>7.7057353979261403E-2</v>
      </c>
      <c r="J2138" s="17">
        <v>0.112667794096337</v>
      </c>
      <c r="K2138" s="17">
        <v>0.13330963347565999</v>
      </c>
      <c r="L2138" s="17">
        <v>0.13278913402776699</v>
      </c>
      <c r="M2138" s="17"/>
      <c r="N2138" s="17">
        <v>7.8302985425061297E-2</v>
      </c>
      <c r="O2138" s="17">
        <v>9.6734490289718006E-2</v>
      </c>
      <c r="P2138" s="17">
        <v>8.7596549570016502E-2</v>
      </c>
      <c r="Q2138" s="17">
        <v>0.120896588120339</v>
      </c>
      <c r="R2138" s="17"/>
      <c r="S2138" s="17">
        <v>5.1732550641009602E-2</v>
      </c>
      <c r="T2138" s="17">
        <v>9.3579592871529504E-2</v>
      </c>
      <c r="U2138" s="17">
        <v>0.120750617746813</v>
      </c>
      <c r="V2138" s="17">
        <v>0.10077076085854</v>
      </c>
      <c r="W2138" s="17">
        <v>0.109058041253252</v>
      </c>
      <c r="X2138" s="17">
        <v>0.109664739917709</v>
      </c>
      <c r="Y2138" s="17">
        <v>0.107846685091738</v>
      </c>
      <c r="Z2138" s="17">
        <v>0.101387884009662</v>
      </c>
      <c r="AA2138" s="17">
        <v>8.7189221627826996E-2</v>
      </c>
      <c r="AB2138" s="17">
        <v>9.1729377970223597E-2</v>
      </c>
      <c r="AC2138" s="17">
        <v>0.13389171218009899</v>
      </c>
      <c r="AD2138" s="17">
        <v>0.104078629305018</v>
      </c>
      <c r="AE2138" s="17"/>
      <c r="AF2138" s="17">
        <v>0.109142910599864</v>
      </c>
      <c r="AG2138" s="17">
        <v>7.6181194051129497E-2</v>
      </c>
      <c r="AH2138" s="17"/>
      <c r="AI2138" s="17">
        <v>9.3377127193508297E-2</v>
      </c>
      <c r="AJ2138" s="17">
        <v>9.7298084119420605E-2</v>
      </c>
      <c r="AK2138" s="17"/>
      <c r="AL2138" s="17">
        <v>7.7125712253751297E-2</v>
      </c>
      <c r="AM2138" s="17">
        <v>0.100361572037692</v>
      </c>
      <c r="AN2138" s="17"/>
      <c r="AO2138" s="17">
        <v>0.102358365638228</v>
      </c>
      <c r="AP2138" s="17">
        <v>9.5437696965386107E-2</v>
      </c>
      <c r="AQ2138" s="17"/>
      <c r="AR2138" s="17">
        <v>6.6929444750137901E-2</v>
      </c>
      <c r="AS2138" s="17">
        <v>0.103462016838582</v>
      </c>
      <c r="AT2138" s="17">
        <v>0.112017103794135</v>
      </c>
      <c r="AU2138" s="17">
        <v>0.122768325884121</v>
      </c>
    </row>
    <row r="2139" spans="2:47" x14ac:dyDescent="0.3">
      <c r="C2139" s="17"/>
      <c r="D2139" s="17"/>
      <c r="E2139" s="17"/>
      <c r="F2139" s="17"/>
      <c r="G2139" s="17"/>
      <c r="H2139" s="17"/>
      <c r="I2139" s="17"/>
      <c r="J2139" s="17"/>
      <c r="K2139" s="17"/>
      <c r="L2139" s="17"/>
      <c r="M2139" s="17"/>
      <c r="N2139" s="17"/>
      <c r="O2139" s="17"/>
      <c r="P2139" s="17"/>
      <c r="Q2139" s="17"/>
      <c r="R2139" s="17"/>
      <c r="S2139" s="17"/>
      <c r="T2139" s="17"/>
      <c r="U2139" s="17"/>
      <c r="V2139" s="17"/>
      <c r="W2139" s="17"/>
      <c r="X2139" s="17"/>
      <c r="Y2139" s="17"/>
      <c r="Z2139" s="17"/>
      <c r="AA2139" s="17"/>
      <c r="AB2139" s="17"/>
      <c r="AC2139" s="17"/>
      <c r="AD2139" s="17"/>
      <c r="AE2139" s="17"/>
      <c r="AF2139" s="17"/>
      <c r="AG2139" s="17"/>
      <c r="AH2139" s="17"/>
      <c r="AI2139" s="17"/>
      <c r="AJ2139" s="17"/>
      <c r="AK2139" s="17"/>
      <c r="AL2139" s="17"/>
      <c r="AM2139" s="17"/>
      <c r="AN2139" s="17"/>
      <c r="AO2139" s="17"/>
      <c r="AP2139" s="17"/>
      <c r="AQ2139" s="17"/>
      <c r="AR2139" s="17"/>
      <c r="AS2139" s="17"/>
      <c r="AT2139" s="17"/>
      <c r="AU2139" s="17"/>
    </row>
    <row r="2140" spans="2:47" x14ac:dyDescent="0.3">
      <c r="B2140" s="6" t="s">
        <v>760</v>
      </c>
      <c r="C2140" s="17"/>
      <c r="D2140" s="17"/>
      <c r="E2140" s="17"/>
      <c r="F2140" s="17"/>
      <c r="G2140" s="17"/>
      <c r="H2140" s="17"/>
      <c r="I2140" s="17"/>
      <c r="J2140" s="17"/>
      <c r="K2140" s="17"/>
      <c r="L2140" s="17"/>
      <c r="M2140" s="17"/>
      <c r="N2140" s="17"/>
      <c r="O2140" s="17"/>
      <c r="P2140" s="17"/>
      <c r="Q2140" s="17"/>
      <c r="R2140" s="17"/>
      <c r="S2140" s="17"/>
      <c r="T2140" s="17"/>
      <c r="U2140" s="17"/>
      <c r="V2140" s="17"/>
      <c r="W2140" s="17"/>
      <c r="X2140" s="17"/>
      <c r="Y2140" s="17"/>
      <c r="Z2140" s="17"/>
      <c r="AA2140" s="17"/>
      <c r="AB2140" s="17"/>
      <c r="AC2140" s="17"/>
      <c r="AD2140" s="17"/>
      <c r="AE2140" s="17"/>
      <c r="AF2140" s="17"/>
      <c r="AG2140" s="17"/>
      <c r="AH2140" s="17"/>
      <c r="AI2140" s="17"/>
      <c r="AJ2140" s="17"/>
      <c r="AK2140" s="17"/>
      <c r="AL2140" s="17"/>
      <c r="AM2140" s="17"/>
      <c r="AN2140" s="17"/>
      <c r="AO2140" s="17"/>
      <c r="AP2140" s="17"/>
      <c r="AQ2140" s="17"/>
      <c r="AR2140" s="17"/>
      <c r="AS2140" s="17"/>
      <c r="AT2140" s="17"/>
      <c r="AU2140" s="17"/>
    </row>
    <row r="2141" spans="2:47" x14ac:dyDescent="0.3">
      <c r="B2141" s="24" t="s">
        <v>71</v>
      </c>
      <c r="C2141" s="17"/>
      <c r="D2141" s="17"/>
      <c r="E2141" s="17"/>
      <c r="F2141" s="17"/>
      <c r="G2141" s="17"/>
      <c r="H2141" s="17"/>
      <c r="I2141" s="17"/>
      <c r="J2141" s="17"/>
      <c r="K2141" s="17"/>
      <c r="L2141" s="17"/>
      <c r="M2141" s="17"/>
      <c r="N2141" s="17"/>
      <c r="O2141" s="17"/>
      <c r="P2141" s="17"/>
      <c r="Q2141" s="17"/>
      <c r="R2141" s="17"/>
      <c r="S2141" s="17"/>
      <c r="T2141" s="17"/>
      <c r="U2141" s="17"/>
      <c r="V2141" s="17"/>
      <c r="W2141" s="17"/>
      <c r="X2141" s="17"/>
      <c r="Y2141" s="17"/>
      <c r="Z2141" s="17"/>
      <c r="AA2141" s="17"/>
      <c r="AB2141" s="17"/>
      <c r="AC2141" s="17"/>
      <c r="AD2141" s="17"/>
      <c r="AE2141" s="17"/>
      <c r="AF2141" s="17"/>
      <c r="AG2141" s="17"/>
      <c r="AH2141" s="17"/>
      <c r="AI2141" s="17"/>
      <c r="AJ2141" s="17"/>
      <c r="AK2141" s="17"/>
      <c r="AL2141" s="17"/>
      <c r="AM2141" s="17"/>
      <c r="AN2141" s="17"/>
      <c r="AO2141" s="17"/>
      <c r="AP2141" s="17"/>
      <c r="AQ2141" s="17"/>
      <c r="AR2141" s="17"/>
      <c r="AS2141" s="17"/>
      <c r="AT2141" s="17"/>
      <c r="AU2141" s="17"/>
    </row>
    <row r="2142" spans="2:47" x14ac:dyDescent="0.3">
      <c r="B2142" t="s">
        <v>751</v>
      </c>
      <c r="C2142" s="17">
        <v>0.180824689681339</v>
      </c>
      <c r="D2142" s="17">
        <v>0.21119648303802999</v>
      </c>
      <c r="E2142" s="17">
        <v>0.151381122834642</v>
      </c>
      <c r="F2142" s="17"/>
      <c r="G2142" s="17">
        <v>0.281234593205832</v>
      </c>
      <c r="H2142" s="17">
        <v>0.29250941159080202</v>
      </c>
      <c r="I2142" s="17">
        <v>0.20049192265403701</v>
      </c>
      <c r="J2142" s="17">
        <v>0.120821947980477</v>
      </c>
      <c r="K2142" s="17">
        <v>0.115985001244896</v>
      </c>
      <c r="L2142" s="17">
        <v>9.9766062000045605E-2</v>
      </c>
      <c r="M2142" s="17"/>
      <c r="N2142" s="17">
        <v>0.217516203867096</v>
      </c>
      <c r="O2142" s="17">
        <v>0.16066451106341501</v>
      </c>
      <c r="P2142" s="17">
        <v>0.19732713311088099</v>
      </c>
      <c r="Q2142" s="17">
        <v>0.14840010865856601</v>
      </c>
      <c r="R2142" s="17"/>
      <c r="S2142" s="17">
        <v>0.26856340447038601</v>
      </c>
      <c r="T2142" s="17">
        <v>0.13605709864583501</v>
      </c>
      <c r="U2142" s="17">
        <v>0.18665967553173701</v>
      </c>
      <c r="V2142" s="17">
        <v>0.139719542935198</v>
      </c>
      <c r="W2142" s="17">
        <v>0.16729189563299199</v>
      </c>
      <c r="X2142" s="17">
        <v>0.18520877515839901</v>
      </c>
      <c r="Y2142" s="17">
        <v>0.149116703096145</v>
      </c>
      <c r="Z2142" s="17">
        <v>0.209412724332879</v>
      </c>
      <c r="AA2142" s="17">
        <v>0.16966348812064</v>
      </c>
      <c r="AB2142" s="17">
        <v>0.21433869683874801</v>
      </c>
      <c r="AC2142" s="17">
        <v>0.16239990376833399</v>
      </c>
      <c r="AD2142" s="17">
        <v>0.10956276036572</v>
      </c>
      <c r="AE2142" s="17"/>
      <c r="AF2142" s="17">
        <v>0.180618033645917</v>
      </c>
      <c r="AG2142" s="17">
        <v>0.18132530644445599</v>
      </c>
      <c r="AH2142" s="17"/>
      <c r="AI2142" s="17">
        <v>0.239719295153689</v>
      </c>
      <c r="AJ2142" s="17">
        <v>0.151426545693743</v>
      </c>
      <c r="AK2142" s="17"/>
      <c r="AL2142" s="17">
        <v>0.21375428937077301</v>
      </c>
      <c r="AM2142" s="17">
        <v>0.17319914096959499</v>
      </c>
      <c r="AN2142" s="17"/>
      <c r="AO2142" s="17">
        <v>0.259784334480681</v>
      </c>
      <c r="AP2142" s="17">
        <v>0.17394240904307001</v>
      </c>
      <c r="AQ2142" s="17"/>
      <c r="AR2142" s="17">
        <v>0.30196257210650801</v>
      </c>
      <c r="AS2142" s="17">
        <v>0.122978143038149</v>
      </c>
      <c r="AT2142" s="17">
        <v>0.12466850758680099</v>
      </c>
      <c r="AU2142" s="17">
        <v>9.3074682749627893E-2</v>
      </c>
    </row>
    <row r="2143" spans="2:47" x14ac:dyDescent="0.3">
      <c r="B2143" t="s">
        <v>752</v>
      </c>
      <c r="C2143" s="17">
        <v>0.39047123317629501</v>
      </c>
      <c r="D2143" s="17">
        <v>0.40195889825013498</v>
      </c>
      <c r="E2143" s="17">
        <v>0.38013653761701899</v>
      </c>
      <c r="F2143" s="17"/>
      <c r="G2143" s="17">
        <v>0.34446152002665498</v>
      </c>
      <c r="H2143" s="17">
        <v>0.42912100020084598</v>
      </c>
      <c r="I2143" s="17">
        <v>0.398900479006015</v>
      </c>
      <c r="J2143" s="17">
        <v>0.437607021054784</v>
      </c>
      <c r="K2143" s="17">
        <v>0.36689668531266301</v>
      </c>
      <c r="L2143" s="17">
        <v>0.36027056456274897</v>
      </c>
      <c r="M2143" s="17"/>
      <c r="N2143" s="17">
        <v>0.43982144838682402</v>
      </c>
      <c r="O2143" s="17">
        <v>0.39091405280719499</v>
      </c>
      <c r="P2143" s="17">
        <v>0.37035232663534601</v>
      </c>
      <c r="Q2143" s="17">
        <v>0.35303869517244602</v>
      </c>
      <c r="R2143" s="17"/>
      <c r="S2143" s="17">
        <v>0.37906922387632402</v>
      </c>
      <c r="T2143" s="17">
        <v>0.434677837182053</v>
      </c>
      <c r="U2143" s="17">
        <v>0.39017859902758301</v>
      </c>
      <c r="V2143" s="17">
        <v>0.40397036473714099</v>
      </c>
      <c r="W2143" s="17">
        <v>0.35671679442528698</v>
      </c>
      <c r="X2143" s="17">
        <v>0.41442819581964702</v>
      </c>
      <c r="Y2143" s="17">
        <v>0.39027232526781303</v>
      </c>
      <c r="Z2143" s="17">
        <v>0.435319899212883</v>
      </c>
      <c r="AA2143" s="17">
        <v>0.41874012212934802</v>
      </c>
      <c r="AB2143" s="17">
        <v>0.32163992614383002</v>
      </c>
      <c r="AC2143" s="17">
        <v>0.29832859052438299</v>
      </c>
      <c r="AD2143" s="17">
        <v>0.41642545493699501</v>
      </c>
      <c r="AE2143" s="17"/>
      <c r="AF2143" s="17">
        <v>0.38649514169826099</v>
      </c>
      <c r="AG2143" s="17">
        <v>0.39616968888138898</v>
      </c>
      <c r="AH2143" s="17"/>
      <c r="AI2143" s="17">
        <v>0.37560185363658899</v>
      </c>
      <c r="AJ2143" s="17">
        <v>0.39789351162113001</v>
      </c>
      <c r="AK2143" s="17"/>
      <c r="AL2143" s="17">
        <v>0.38085977579144997</v>
      </c>
      <c r="AM2143" s="17">
        <v>0.39269697042090901</v>
      </c>
      <c r="AN2143" s="17"/>
      <c r="AO2143" s="17">
        <v>0.39018262648394397</v>
      </c>
      <c r="AP2143" s="17">
        <v>0.3904963887131</v>
      </c>
      <c r="AQ2143" s="17"/>
      <c r="AR2143" s="17">
        <v>0.40305898629186598</v>
      </c>
      <c r="AS2143" s="17">
        <v>0.40529820496091501</v>
      </c>
      <c r="AT2143" s="17">
        <v>0.40472206513397102</v>
      </c>
      <c r="AU2143" s="17">
        <v>0.30360093340240302</v>
      </c>
    </row>
    <row r="2144" spans="2:47" x14ac:dyDescent="0.3">
      <c r="B2144" t="s">
        <v>753</v>
      </c>
      <c r="C2144" s="17">
        <v>0.181819092018881</v>
      </c>
      <c r="D2144" s="17">
        <v>0.173346213532099</v>
      </c>
      <c r="E2144" s="17">
        <v>0.190012538743527</v>
      </c>
      <c r="F2144" s="17"/>
      <c r="G2144" s="17">
        <v>0.19132380952257999</v>
      </c>
      <c r="H2144" s="17">
        <v>0.15502238609223801</v>
      </c>
      <c r="I2144" s="17">
        <v>0.177386478206632</v>
      </c>
      <c r="J2144" s="17">
        <v>0.166568392723626</v>
      </c>
      <c r="K2144" s="17">
        <v>0.19125831527244999</v>
      </c>
      <c r="L2144" s="17">
        <v>0.20692409866168901</v>
      </c>
      <c r="M2144" s="17"/>
      <c r="N2144" s="17">
        <v>0.15810738888999901</v>
      </c>
      <c r="O2144" s="17">
        <v>0.191763273445863</v>
      </c>
      <c r="P2144" s="17">
        <v>0.202866570888804</v>
      </c>
      <c r="Q2144" s="17">
        <v>0.178659547919855</v>
      </c>
      <c r="R2144" s="17"/>
      <c r="S2144" s="17">
        <v>0.166124693218483</v>
      </c>
      <c r="T2144" s="17">
        <v>0.17265842447466401</v>
      </c>
      <c r="U2144" s="17">
        <v>0.17926560315037199</v>
      </c>
      <c r="V2144" s="17">
        <v>0.203309922198536</v>
      </c>
      <c r="W2144" s="17">
        <v>0.204976559610724</v>
      </c>
      <c r="X2144" s="17">
        <v>0.158211193981488</v>
      </c>
      <c r="Y2144" s="17">
        <v>0.21863266360524899</v>
      </c>
      <c r="Z2144" s="17">
        <v>0.13472375086947899</v>
      </c>
      <c r="AA2144" s="17">
        <v>0.18398984079741099</v>
      </c>
      <c r="AB2144" s="17">
        <v>0.18546192513346901</v>
      </c>
      <c r="AC2144" s="17">
        <v>0.166497879670644</v>
      </c>
      <c r="AD2144" s="17">
        <v>0.224899685540045</v>
      </c>
      <c r="AE2144" s="17"/>
      <c r="AF2144" s="17">
        <v>0.17752755147202701</v>
      </c>
      <c r="AG2144" s="17">
        <v>0.18853983851092501</v>
      </c>
      <c r="AH2144" s="17"/>
      <c r="AI2144" s="17">
        <v>0.16624375431041499</v>
      </c>
      <c r="AJ2144" s="17">
        <v>0.18959376029174799</v>
      </c>
      <c r="AK2144" s="17"/>
      <c r="AL2144" s="17">
        <v>0.17378120190992499</v>
      </c>
      <c r="AM2144" s="17">
        <v>0.18368043631530601</v>
      </c>
      <c r="AN2144" s="17"/>
      <c r="AO2144" s="17">
        <v>0.16858959820518701</v>
      </c>
      <c r="AP2144" s="17">
        <v>0.182972201171784</v>
      </c>
      <c r="AQ2144" s="17"/>
      <c r="AR2144" s="17">
        <v>0.124284669129256</v>
      </c>
      <c r="AS2144" s="17">
        <v>0.200519496749232</v>
      </c>
      <c r="AT2144" s="17">
        <v>0.21155000213700401</v>
      </c>
      <c r="AU2144" s="17">
        <v>0.23223449068642801</v>
      </c>
    </row>
    <row r="2145" spans="2:47" x14ac:dyDescent="0.3">
      <c r="B2145" t="s">
        <v>754</v>
      </c>
      <c r="C2145" s="17">
        <v>0.143487996416851</v>
      </c>
      <c r="D2145" s="17">
        <v>0.126833124066524</v>
      </c>
      <c r="E2145" s="17">
        <v>0.15837531493825699</v>
      </c>
      <c r="F2145" s="17"/>
      <c r="G2145" s="17">
        <v>0.153775366068828</v>
      </c>
      <c r="H2145" s="17">
        <v>7.3474055060955001E-2</v>
      </c>
      <c r="I2145" s="17">
        <v>0.13224761243115299</v>
      </c>
      <c r="J2145" s="17">
        <v>0.14110164463407401</v>
      </c>
      <c r="K2145" s="17">
        <v>0.18223258800863601</v>
      </c>
      <c r="L2145" s="17">
        <v>0.17865521727164899</v>
      </c>
      <c r="M2145" s="17"/>
      <c r="N2145" s="17">
        <v>0.107844900398716</v>
      </c>
      <c r="O2145" s="17">
        <v>0.145770571475904</v>
      </c>
      <c r="P2145" s="17">
        <v>0.146023417129473</v>
      </c>
      <c r="Q2145" s="17">
        <v>0.17861658593929999</v>
      </c>
      <c r="R2145" s="17"/>
      <c r="S2145" s="17">
        <v>0.119511050488399</v>
      </c>
      <c r="T2145" s="17">
        <v>0.14221687244428599</v>
      </c>
      <c r="U2145" s="17">
        <v>0.130673477265937</v>
      </c>
      <c r="V2145" s="17">
        <v>0.146247193015902</v>
      </c>
      <c r="W2145" s="17">
        <v>0.15345022732724301</v>
      </c>
      <c r="X2145" s="17">
        <v>0.13284139176912399</v>
      </c>
      <c r="Y2145" s="17">
        <v>0.115637594597765</v>
      </c>
      <c r="Z2145" s="17">
        <v>0.12227647800201399</v>
      </c>
      <c r="AA2145" s="17">
        <v>0.139173153456117</v>
      </c>
      <c r="AB2145" s="17">
        <v>0.187053173111879</v>
      </c>
      <c r="AC2145" s="17">
        <v>0.206589936314197</v>
      </c>
      <c r="AD2145" s="17">
        <v>0.177967261076591</v>
      </c>
      <c r="AE2145" s="17"/>
      <c r="AF2145" s="17">
        <v>0.13510474097719</v>
      </c>
      <c r="AG2145" s="17">
        <v>0.15579255328220501</v>
      </c>
      <c r="AH2145" s="17"/>
      <c r="AI2145" s="17">
        <v>0.124950550527047</v>
      </c>
      <c r="AJ2145" s="17">
        <v>0.15274124633778999</v>
      </c>
      <c r="AK2145" s="17"/>
      <c r="AL2145" s="17">
        <v>0.14017270866583101</v>
      </c>
      <c r="AM2145" s="17">
        <v>0.144255721760532</v>
      </c>
      <c r="AN2145" s="17"/>
      <c r="AO2145" s="17">
        <v>9.1713573545749993E-2</v>
      </c>
      <c r="AP2145" s="17">
        <v>0.148000758714463</v>
      </c>
      <c r="AQ2145" s="17"/>
      <c r="AR2145" s="17">
        <v>0.103342027641247</v>
      </c>
      <c r="AS2145" s="17">
        <v>0.15503189144052201</v>
      </c>
      <c r="AT2145" s="17">
        <v>0.13664948825181999</v>
      </c>
      <c r="AU2145" s="17">
        <v>0.238738381438071</v>
      </c>
    </row>
    <row r="2146" spans="2:47" x14ac:dyDescent="0.3">
      <c r="B2146" t="s">
        <v>155</v>
      </c>
      <c r="C2146" s="17">
        <v>0.103396988706635</v>
      </c>
      <c r="D2146" s="17">
        <v>8.6665281113210701E-2</v>
      </c>
      <c r="E2146" s="17">
        <v>0.120094485866555</v>
      </c>
      <c r="F2146" s="17"/>
      <c r="G2146" s="17">
        <v>2.9204711176105499E-2</v>
      </c>
      <c r="H2146" s="17">
        <v>4.9873147055159099E-2</v>
      </c>
      <c r="I2146" s="17">
        <v>9.0973507702163101E-2</v>
      </c>
      <c r="J2146" s="17">
        <v>0.133900993607039</v>
      </c>
      <c r="K2146" s="17">
        <v>0.143627410161355</v>
      </c>
      <c r="L2146" s="17">
        <v>0.15438405750386799</v>
      </c>
      <c r="M2146" s="17"/>
      <c r="N2146" s="17">
        <v>7.6710058457365102E-2</v>
      </c>
      <c r="O2146" s="17">
        <v>0.110887591207623</v>
      </c>
      <c r="P2146" s="17">
        <v>8.3430552235497099E-2</v>
      </c>
      <c r="Q2146" s="17">
        <v>0.14128506230983301</v>
      </c>
      <c r="R2146" s="17"/>
      <c r="S2146" s="17">
        <v>6.6731627946407704E-2</v>
      </c>
      <c r="T2146" s="17">
        <v>0.11438976725316199</v>
      </c>
      <c r="U2146" s="17">
        <v>0.113222645024372</v>
      </c>
      <c r="V2146" s="17">
        <v>0.106752977113224</v>
      </c>
      <c r="W2146" s="17">
        <v>0.117564523003754</v>
      </c>
      <c r="X2146" s="17">
        <v>0.109310443271343</v>
      </c>
      <c r="Y2146" s="17">
        <v>0.126340713433027</v>
      </c>
      <c r="Z2146" s="17">
        <v>9.8267147582744893E-2</v>
      </c>
      <c r="AA2146" s="17">
        <v>8.84333954964827E-2</v>
      </c>
      <c r="AB2146" s="17">
        <v>9.1506278772074096E-2</v>
      </c>
      <c r="AC2146" s="17">
        <v>0.16618368972244199</v>
      </c>
      <c r="AD2146" s="17">
        <v>7.1144838080648101E-2</v>
      </c>
      <c r="AE2146" s="17"/>
      <c r="AF2146" s="17">
        <v>0.120254532206604</v>
      </c>
      <c r="AG2146" s="17">
        <v>7.8172612881025394E-2</v>
      </c>
      <c r="AH2146" s="17"/>
      <c r="AI2146" s="17">
        <v>9.3484546372260502E-2</v>
      </c>
      <c r="AJ2146" s="17">
        <v>0.10834493605558999</v>
      </c>
      <c r="AK2146" s="17"/>
      <c r="AL2146" s="17">
        <v>9.1432024262022196E-2</v>
      </c>
      <c r="AM2146" s="17">
        <v>0.10616773053365899</v>
      </c>
      <c r="AN2146" s="17"/>
      <c r="AO2146" s="17">
        <v>8.9729867284437395E-2</v>
      </c>
      <c r="AP2146" s="17">
        <v>0.104588242357584</v>
      </c>
      <c r="AQ2146" s="17"/>
      <c r="AR2146" s="17">
        <v>6.7351744831121899E-2</v>
      </c>
      <c r="AS2146" s="17">
        <v>0.11617226381118299</v>
      </c>
      <c r="AT2146" s="17">
        <v>0.122409936890405</v>
      </c>
      <c r="AU2146" s="17">
        <v>0.13235151172347001</v>
      </c>
    </row>
    <row r="2147" spans="2:47" x14ac:dyDescent="0.3">
      <c r="C2147" s="17"/>
      <c r="D2147" s="17"/>
      <c r="E2147" s="17"/>
      <c r="F2147" s="17"/>
      <c r="G2147" s="17"/>
      <c r="H2147" s="17"/>
      <c r="I2147" s="17"/>
      <c r="J2147" s="17"/>
      <c r="K2147" s="17"/>
      <c r="L2147" s="17"/>
      <c r="M2147" s="17"/>
      <c r="N2147" s="17"/>
      <c r="O2147" s="17"/>
      <c r="P2147" s="17"/>
      <c r="Q2147" s="17"/>
      <c r="R2147" s="17"/>
      <c r="S2147" s="17"/>
      <c r="T2147" s="17"/>
      <c r="U2147" s="17"/>
      <c r="V2147" s="17"/>
      <c r="W2147" s="17"/>
      <c r="X2147" s="17"/>
      <c r="Y2147" s="17"/>
      <c r="Z2147" s="17"/>
      <c r="AA2147" s="17"/>
      <c r="AB2147" s="17"/>
      <c r="AC2147" s="17"/>
      <c r="AD2147" s="17"/>
      <c r="AE2147" s="17"/>
      <c r="AF2147" s="17"/>
      <c r="AG2147" s="17"/>
      <c r="AH2147" s="17"/>
      <c r="AI2147" s="17"/>
      <c r="AJ2147" s="17"/>
      <c r="AK2147" s="17"/>
      <c r="AL2147" s="17"/>
      <c r="AM2147" s="17"/>
      <c r="AN2147" s="17"/>
      <c r="AO2147" s="17"/>
      <c r="AP2147" s="17"/>
      <c r="AQ2147" s="17"/>
      <c r="AR2147" s="17"/>
      <c r="AS2147" s="17"/>
      <c r="AT2147" s="17"/>
      <c r="AU2147" s="17"/>
    </row>
    <row r="2148" spans="2:47" x14ac:dyDescent="0.3">
      <c r="B2148" s="6" t="s">
        <v>761</v>
      </c>
      <c r="C2148" s="17"/>
      <c r="D2148" s="17"/>
      <c r="E2148" s="17"/>
      <c r="F2148" s="17"/>
      <c r="G2148" s="17"/>
      <c r="H2148" s="17"/>
      <c r="I2148" s="17"/>
      <c r="J2148" s="17"/>
      <c r="K2148" s="17"/>
      <c r="L2148" s="17"/>
      <c r="M2148" s="17"/>
      <c r="N2148" s="17"/>
      <c r="O2148" s="17"/>
      <c r="P2148" s="17"/>
      <c r="Q2148" s="17"/>
      <c r="R2148" s="17"/>
      <c r="S2148" s="17"/>
      <c r="T2148" s="17"/>
      <c r="U2148" s="17"/>
      <c r="V2148" s="17"/>
      <c r="W2148" s="17"/>
      <c r="X2148" s="17"/>
      <c r="Y2148" s="17"/>
      <c r="Z2148" s="17"/>
      <c r="AA2148" s="17"/>
      <c r="AB2148" s="17"/>
      <c r="AC2148" s="17"/>
      <c r="AD2148" s="17"/>
      <c r="AE2148" s="17"/>
      <c r="AF2148" s="17"/>
      <c r="AG2148" s="17"/>
      <c r="AH2148" s="17"/>
      <c r="AI2148" s="17"/>
      <c r="AJ2148" s="17"/>
      <c r="AK2148" s="17"/>
      <c r="AL2148" s="17"/>
      <c r="AM2148" s="17"/>
      <c r="AN2148" s="17"/>
      <c r="AO2148" s="17"/>
      <c r="AP2148" s="17"/>
      <c r="AQ2148" s="17"/>
      <c r="AR2148" s="17"/>
      <c r="AS2148" s="17"/>
      <c r="AT2148" s="17"/>
      <c r="AU2148" s="17"/>
    </row>
    <row r="2149" spans="2:47" x14ac:dyDescent="0.3">
      <c r="B2149" s="24" t="s">
        <v>71</v>
      </c>
      <c r="C2149" s="17"/>
      <c r="D2149" s="17"/>
      <c r="E2149" s="17"/>
      <c r="F2149" s="17"/>
      <c r="G2149" s="17"/>
      <c r="H2149" s="17"/>
      <c r="I2149" s="17"/>
      <c r="J2149" s="17"/>
      <c r="K2149" s="17"/>
      <c r="L2149" s="17"/>
      <c r="M2149" s="17"/>
      <c r="N2149" s="17"/>
      <c r="O2149" s="17"/>
      <c r="P2149" s="17"/>
      <c r="Q2149" s="17"/>
      <c r="R2149" s="17"/>
      <c r="S2149" s="17"/>
      <c r="T2149" s="17"/>
      <c r="U2149" s="17"/>
      <c r="V2149" s="17"/>
      <c r="W2149" s="17"/>
      <c r="X2149" s="17"/>
      <c r="Y2149" s="17"/>
      <c r="Z2149" s="17"/>
      <c r="AA2149" s="17"/>
      <c r="AB2149" s="17"/>
      <c r="AC2149" s="17"/>
      <c r="AD2149" s="17"/>
      <c r="AE2149" s="17"/>
      <c r="AF2149" s="17"/>
      <c r="AG2149" s="17"/>
      <c r="AH2149" s="17"/>
      <c r="AI2149" s="17"/>
      <c r="AJ2149" s="17"/>
      <c r="AK2149" s="17"/>
      <c r="AL2149" s="17"/>
      <c r="AM2149" s="17"/>
      <c r="AN2149" s="17"/>
      <c r="AO2149" s="17"/>
      <c r="AP2149" s="17"/>
      <c r="AQ2149" s="17"/>
      <c r="AR2149" s="17"/>
      <c r="AS2149" s="17"/>
      <c r="AT2149" s="17"/>
      <c r="AU2149" s="17"/>
    </row>
    <row r="2150" spans="2:47" x14ac:dyDescent="0.3">
      <c r="B2150" t="s">
        <v>751</v>
      </c>
      <c r="C2150" s="17">
        <v>0.15573755813713999</v>
      </c>
      <c r="D2150" s="17">
        <v>0.18977694827092101</v>
      </c>
      <c r="E2150" s="17">
        <v>0.121367109589247</v>
      </c>
      <c r="F2150" s="17"/>
      <c r="G2150" s="17">
        <v>0.282289681717796</v>
      </c>
      <c r="H2150" s="17">
        <v>0.25075358616341398</v>
      </c>
      <c r="I2150" s="17">
        <v>0.17458725844406101</v>
      </c>
      <c r="J2150" s="17">
        <v>0.11289391069054699</v>
      </c>
      <c r="K2150" s="17">
        <v>7.8073957748167194E-2</v>
      </c>
      <c r="L2150" s="17">
        <v>6.6258178200842399E-2</v>
      </c>
      <c r="M2150" s="17"/>
      <c r="N2150" s="17">
        <v>0.18084081448199499</v>
      </c>
      <c r="O2150" s="17">
        <v>0.13206287208185499</v>
      </c>
      <c r="P2150" s="17">
        <v>0.17059589488947499</v>
      </c>
      <c r="Q2150" s="17">
        <v>0.140565737002186</v>
      </c>
      <c r="R2150" s="17"/>
      <c r="S2150" s="17">
        <v>0.24355201126836301</v>
      </c>
      <c r="T2150" s="17">
        <v>0.11784287518544199</v>
      </c>
      <c r="U2150" s="17">
        <v>0.13649990314763299</v>
      </c>
      <c r="V2150" s="17">
        <v>0.13121883151269001</v>
      </c>
      <c r="W2150" s="17">
        <v>0.145286614224553</v>
      </c>
      <c r="X2150" s="17">
        <v>0.169200262114091</v>
      </c>
      <c r="Y2150" s="17">
        <v>9.8512247375811199E-2</v>
      </c>
      <c r="Z2150" s="17">
        <v>0.17750851936471701</v>
      </c>
      <c r="AA2150" s="17">
        <v>0.142298730723461</v>
      </c>
      <c r="AB2150" s="17">
        <v>0.19352890648938401</v>
      </c>
      <c r="AC2150" s="17">
        <v>0.121701877219039</v>
      </c>
      <c r="AD2150" s="17">
        <v>0.13574286775323899</v>
      </c>
      <c r="AE2150" s="17"/>
      <c r="AF2150" s="17">
        <v>0.154592701790568</v>
      </c>
      <c r="AG2150" s="17">
        <v>0.15682683642973999</v>
      </c>
      <c r="AH2150" s="17"/>
      <c r="AI2150" s="17">
        <v>0.20582743130396799</v>
      </c>
      <c r="AJ2150" s="17">
        <v>0.13073443107875199</v>
      </c>
      <c r="AK2150" s="17"/>
      <c r="AL2150" s="17">
        <v>0.18923069774415199</v>
      </c>
      <c r="AM2150" s="17">
        <v>0.14798150977969701</v>
      </c>
      <c r="AN2150" s="17"/>
      <c r="AO2150" s="17">
        <v>0.24634076974837599</v>
      </c>
      <c r="AP2150" s="17">
        <v>0.14784040091687101</v>
      </c>
      <c r="AQ2150" s="17"/>
      <c r="AR2150" s="17">
        <v>0.28455637963515901</v>
      </c>
      <c r="AS2150" s="17">
        <v>8.2225889985993103E-2</v>
      </c>
      <c r="AT2150" s="17">
        <v>0.10546188241054601</v>
      </c>
      <c r="AU2150" s="17">
        <v>6.3416869102009998E-2</v>
      </c>
    </row>
    <row r="2151" spans="2:47" x14ac:dyDescent="0.3">
      <c r="B2151" t="s">
        <v>752</v>
      </c>
      <c r="C2151" s="17">
        <v>0.375633042820885</v>
      </c>
      <c r="D2151" s="17">
        <v>0.39434673154881</v>
      </c>
      <c r="E2151" s="17">
        <v>0.35843414216300001</v>
      </c>
      <c r="F2151" s="17"/>
      <c r="G2151" s="17">
        <v>0.41671634738948798</v>
      </c>
      <c r="H2151" s="17">
        <v>0.43515662804918798</v>
      </c>
      <c r="I2151" s="17">
        <v>0.38049562642956097</v>
      </c>
      <c r="J2151" s="17">
        <v>0.37448317926726699</v>
      </c>
      <c r="K2151" s="17">
        <v>0.351053838843215</v>
      </c>
      <c r="L2151" s="17">
        <v>0.31356988927309398</v>
      </c>
      <c r="M2151" s="17"/>
      <c r="N2151" s="17">
        <v>0.417108766666557</v>
      </c>
      <c r="O2151" s="17">
        <v>0.36770339405364499</v>
      </c>
      <c r="P2151" s="17">
        <v>0.36534463676155299</v>
      </c>
      <c r="Q2151" s="17">
        <v>0.346714120837465</v>
      </c>
      <c r="R2151" s="17"/>
      <c r="S2151" s="17">
        <v>0.41413558653500598</v>
      </c>
      <c r="T2151" s="17">
        <v>0.36352064816723301</v>
      </c>
      <c r="U2151" s="17">
        <v>0.38366352388029001</v>
      </c>
      <c r="V2151" s="17">
        <v>0.40834033998416303</v>
      </c>
      <c r="W2151" s="17">
        <v>0.399946315584713</v>
      </c>
      <c r="X2151" s="17">
        <v>0.36660842749873501</v>
      </c>
      <c r="Y2151" s="17">
        <v>0.37583394601675502</v>
      </c>
      <c r="Z2151" s="17">
        <v>0.34239778890205003</v>
      </c>
      <c r="AA2151" s="17">
        <v>0.38313134105878099</v>
      </c>
      <c r="AB2151" s="17">
        <v>0.29279968201319601</v>
      </c>
      <c r="AC2151" s="17">
        <v>0.36276159103583899</v>
      </c>
      <c r="AD2151" s="17">
        <v>0.38536488498973998</v>
      </c>
      <c r="AE2151" s="17"/>
      <c r="AF2151" s="17">
        <v>0.36549513132626499</v>
      </c>
      <c r="AG2151" s="17">
        <v>0.39169411334112902</v>
      </c>
      <c r="AH2151" s="17"/>
      <c r="AI2151" s="17">
        <v>0.36816717340542698</v>
      </c>
      <c r="AJ2151" s="17">
        <v>0.37935974584076099</v>
      </c>
      <c r="AK2151" s="17"/>
      <c r="AL2151" s="17">
        <v>0.37294744075133202</v>
      </c>
      <c r="AM2151" s="17">
        <v>0.37625495106133899</v>
      </c>
      <c r="AN2151" s="17"/>
      <c r="AO2151" s="17">
        <v>0.34059303999354201</v>
      </c>
      <c r="AP2151" s="17">
        <v>0.37868719958205499</v>
      </c>
      <c r="AQ2151" s="17"/>
      <c r="AR2151" s="17">
        <v>0.41744527769642698</v>
      </c>
      <c r="AS2151" s="17">
        <v>0.36005041504993002</v>
      </c>
      <c r="AT2151" s="17">
        <v>0.38010801488192097</v>
      </c>
      <c r="AU2151" s="17">
        <v>0.28807778211818302</v>
      </c>
    </row>
    <row r="2152" spans="2:47" x14ac:dyDescent="0.3">
      <c r="B2152" t="s">
        <v>753</v>
      </c>
      <c r="C2152" s="17">
        <v>0.21030458766382501</v>
      </c>
      <c r="D2152" s="17">
        <v>0.18444885167082001</v>
      </c>
      <c r="E2152" s="17">
        <v>0.23589670542636501</v>
      </c>
      <c r="F2152" s="17"/>
      <c r="G2152" s="17">
        <v>0.15592637364987399</v>
      </c>
      <c r="H2152" s="17">
        <v>0.16399809809857899</v>
      </c>
      <c r="I2152" s="17">
        <v>0.22655373412853899</v>
      </c>
      <c r="J2152" s="17">
        <v>0.22913375780856499</v>
      </c>
      <c r="K2152" s="17">
        <v>0.232556785849964</v>
      </c>
      <c r="L2152" s="17">
        <v>0.240506521939784</v>
      </c>
      <c r="M2152" s="17"/>
      <c r="N2152" s="17">
        <v>0.18669615812047299</v>
      </c>
      <c r="O2152" s="17">
        <v>0.228620595461592</v>
      </c>
      <c r="P2152" s="17">
        <v>0.21657212509222501</v>
      </c>
      <c r="Q2152" s="17">
        <v>0.211575765818835</v>
      </c>
      <c r="R2152" s="17"/>
      <c r="S2152" s="17">
        <v>0.15902941791952099</v>
      </c>
      <c r="T2152" s="17">
        <v>0.22671599922524099</v>
      </c>
      <c r="U2152" s="17">
        <v>0.20040162412955401</v>
      </c>
      <c r="V2152" s="17">
        <v>0.22712903494974299</v>
      </c>
      <c r="W2152" s="17">
        <v>0.18093666947942899</v>
      </c>
      <c r="X2152" s="17">
        <v>0.20641223892591901</v>
      </c>
      <c r="Y2152" s="17">
        <v>0.22057016461845499</v>
      </c>
      <c r="Z2152" s="17">
        <v>0.21837360911443399</v>
      </c>
      <c r="AA2152" s="17">
        <v>0.23009972723291999</v>
      </c>
      <c r="AB2152" s="17">
        <v>0.234411497435217</v>
      </c>
      <c r="AC2152" s="17">
        <v>0.221204166333171</v>
      </c>
      <c r="AD2152" s="17">
        <v>0.23337620458983099</v>
      </c>
      <c r="AE2152" s="17"/>
      <c r="AF2152" s="17">
        <v>0.223932364843344</v>
      </c>
      <c r="AG2152" s="17">
        <v>0.191602441215354</v>
      </c>
      <c r="AH2152" s="17"/>
      <c r="AI2152" s="17">
        <v>0.195935883008831</v>
      </c>
      <c r="AJ2152" s="17">
        <v>0.217476946574712</v>
      </c>
      <c r="AK2152" s="17"/>
      <c r="AL2152" s="17">
        <v>0.19022955129034799</v>
      </c>
      <c r="AM2152" s="17">
        <v>0.214953389021866</v>
      </c>
      <c r="AN2152" s="17"/>
      <c r="AO2152" s="17">
        <v>0.18298782834751801</v>
      </c>
      <c r="AP2152" s="17">
        <v>0.21268557106643099</v>
      </c>
      <c r="AQ2152" s="17"/>
      <c r="AR2152" s="17">
        <v>0.14549311522073899</v>
      </c>
      <c r="AS2152" s="17">
        <v>0.24656094004270901</v>
      </c>
      <c r="AT2152" s="17">
        <v>0.23952991572294099</v>
      </c>
      <c r="AU2152" s="17">
        <v>0.24981816523021999</v>
      </c>
    </row>
    <row r="2153" spans="2:47" x14ac:dyDescent="0.3">
      <c r="B2153" t="s">
        <v>754</v>
      </c>
      <c r="C2153" s="17">
        <v>0.15073490425154801</v>
      </c>
      <c r="D2153" s="17">
        <v>0.13896261566655799</v>
      </c>
      <c r="E2153" s="17">
        <v>0.16156425837225399</v>
      </c>
      <c r="F2153" s="17"/>
      <c r="G2153" s="17">
        <v>0.10927615624235</v>
      </c>
      <c r="H2153" s="17">
        <v>9.1428537940988E-2</v>
      </c>
      <c r="I2153" s="17">
        <v>0.124218292829014</v>
      </c>
      <c r="J2153" s="17">
        <v>0.16119186646457401</v>
      </c>
      <c r="K2153" s="17">
        <v>0.19210141642134701</v>
      </c>
      <c r="L2153" s="17">
        <v>0.21170001739018199</v>
      </c>
      <c r="M2153" s="17"/>
      <c r="N2153" s="17">
        <v>0.128525979100928</v>
      </c>
      <c r="O2153" s="17">
        <v>0.159707569683706</v>
      </c>
      <c r="P2153" s="17">
        <v>0.15685956332041801</v>
      </c>
      <c r="Q2153" s="17">
        <v>0.16134693290758201</v>
      </c>
      <c r="R2153" s="17"/>
      <c r="S2153" s="17">
        <v>0.12206886792900699</v>
      </c>
      <c r="T2153" s="17">
        <v>0.17255696112378699</v>
      </c>
      <c r="U2153" s="17">
        <v>0.161963076332131</v>
      </c>
      <c r="V2153" s="17">
        <v>0.122794132816561</v>
      </c>
      <c r="W2153" s="17">
        <v>0.153511369064639</v>
      </c>
      <c r="X2153" s="17">
        <v>0.13606713080541699</v>
      </c>
      <c r="Y2153" s="17">
        <v>0.17909196736060601</v>
      </c>
      <c r="Z2153" s="17">
        <v>0.15173032575489401</v>
      </c>
      <c r="AA2153" s="17">
        <v>0.15149312836225601</v>
      </c>
      <c r="AB2153" s="17">
        <v>0.15630376404412399</v>
      </c>
      <c r="AC2153" s="17">
        <v>0.17120741326859301</v>
      </c>
      <c r="AD2153" s="17">
        <v>0.15052774900700999</v>
      </c>
      <c r="AE2153" s="17"/>
      <c r="AF2153" s="17">
        <v>0.14339961735406401</v>
      </c>
      <c r="AG2153" s="17">
        <v>0.16115927734485699</v>
      </c>
      <c r="AH2153" s="17"/>
      <c r="AI2153" s="17">
        <v>0.13153009952914299</v>
      </c>
      <c r="AJ2153" s="17">
        <v>0.16032127655092501</v>
      </c>
      <c r="AK2153" s="17"/>
      <c r="AL2153" s="17">
        <v>0.158957868216002</v>
      </c>
      <c r="AM2153" s="17">
        <v>0.14883070217022201</v>
      </c>
      <c r="AN2153" s="17"/>
      <c r="AO2153" s="17">
        <v>0.12793497360710601</v>
      </c>
      <c r="AP2153" s="17">
        <v>0.152722191828979</v>
      </c>
      <c r="AQ2153" s="17"/>
      <c r="AR2153" s="17">
        <v>8.8766903614449999E-2</v>
      </c>
      <c r="AS2153" s="17">
        <v>0.170105917571405</v>
      </c>
      <c r="AT2153" s="17">
        <v>0.152972158244332</v>
      </c>
      <c r="AU2153" s="17">
        <v>0.26842822661454901</v>
      </c>
    </row>
    <row r="2154" spans="2:47" x14ac:dyDescent="0.3">
      <c r="B2154" t="s">
        <v>155</v>
      </c>
      <c r="C2154" s="17">
        <v>0.10758990712660201</v>
      </c>
      <c r="D2154" s="17">
        <v>9.2464852842890993E-2</v>
      </c>
      <c r="E2154" s="17">
        <v>0.122737784449133</v>
      </c>
      <c r="F2154" s="17"/>
      <c r="G2154" s="17">
        <v>3.5791441000492002E-2</v>
      </c>
      <c r="H2154" s="17">
        <v>5.86631497478304E-2</v>
      </c>
      <c r="I2154" s="17">
        <v>9.4145088168826593E-2</v>
      </c>
      <c r="J2154" s="17">
        <v>0.122297285769047</v>
      </c>
      <c r="K2154" s="17">
        <v>0.14621400113730701</v>
      </c>
      <c r="L2154" s="17">
        <v>0.16796539319609799</v>
      </c>
      <c r="M2154" s="17"/>
      <c r="N2154" s="17">
        <v>8.6828281630047105E-2</v>
      </c>
      <c r="O2154" s="17">
        <v>0.111905568719202</v>
      </c>
      <c r="P2154" s="17">
        <v>9.0627779936328798E-2</v>
      </c>
      <c r="Q2154" s="17">
        <v>0.13979744343393199</v>
      </c>
      <c r="R2154" s="17"/>
      <c r="S2154" s="17">
        <v>6.1214116348103503E-2</v>
      </c>
      <c r="T2154" s="17">
        <v>0.119363516298298</v>
      </c>
      <c r="U2154" s="17">
        <v>0.117471872510392</v>
      </c>
      <c r="V2154" s="17">
        <v>0.11051766073684199</v>
      </c>
      <c r="W2154" s="17">
        <v>0.12031903164666501</v>
      </c>
      <c r="X2154" s="17">
        <v>0.121711940655838</v>
      </c>
      <c r="Y2154" s="17">
        <v>0.12599167462837299</v>
      </c>
      <c r="Z2154" s="17">
        <v>0.109989756863905</v>
      </c>
      <c r="AA2154" s="17">
        <v>9.2977072622581897E-2</v>
      </c>
      <c r="AB2154" s="17">
        <v>0.122956150018079</v>
      </c>
      <c r="AC2154" s="17">
        <v>0.123124952143358</v>
      </c>
      <c r="AD2154" s="17">
        <v>9.4988293660179093E-2</v>
      </c>
      <c r="AE2154" s="17"/>
      <c r="AF2154" s="17">
        <v>0.11258018468576</v>
      </c>
      <c r="AG2154" s="17">
        <v>9.8717331668920202E-2</v>
      </c>
      <c r="AH2154" s="17"/>
      <c r="AI2154" s="17">
        <v>9.8539412752631103E-2</v>
      </c>
      <c r="AJ2154" s="17">
        <v>0.11210759995485001</v>
      </c>
      <c r="AK2154" s="17"/>
      <c r="AL2154" s="17">
        <v>8.8634441998167404E-2</v>
      </c>
      <c r="AM2154" s="17">
        <v>0.11197944796687601</v>
      </c>
      <c r="AN2154" s="17"/>
      <c r="AO2154" s="17">
        <v>0.102143388303459</v>
      </c>
      <c r="AP2154" s="17">
        <v>0.108064636605664</v>
      </c>
      <c r="AQ2154" s="17"/>
      <c r="AR2154" s="17">
        <v>6.3738323833225294E-2</v>
      </c>
      <c r="AS2154" s="17">
        <v>0.14105683734996199</v>
      </c>
      <c r="AT2154" s="17">
        <v>0.121928028740259</v>
      </c>
      <c r="AU2154" s="17">
        <v>0.130258956935038</v>
      </c>
    </row>
    <row r="2155" spans="2:47" x14ac:dyDescent="0.3">
      <c r="C2155" s="17"/>
      <c r="D2155" s="17"/>
      <c r="E2155" s="17"/>
      <c r="F2155" s="17"/>
      <c r="G2155" s="17"/>
      <c r="H2155" s="17"/>
      <c r="I2155" s="17"/>
      <c r="J2155" s="17"/>
      <c r="K2155" s="17"/>
      <c r="L2155" s="17"/>
      <c r="M2155" s="17"/>
      <c r="N2155" s="17"/>
      <c r="O2155" s="17"/>
      <c r="P2155" s="17"/>
      <c r="Q2155" s="17"/>
      <c r="R2155" s="17"/>
      <c r="S2155" s="17"/>
      <c r="T2155" s="17"/>
      <c r="U2155" s="17"/>
      <c r="V2155" s="17"/>
      <c r="W2155" s="17"/>
      <c r="X2155" s="17"/>
      <c r="Y2155" s="17"/>
      <c r="Z2155" s="17"/>
      <c r="AA2155" s="17"/>
      <c r="AB2155" s="17"/>
      <c r="AC2155" s="17"/>
      <c r="AD2155" s="17"/>
      <c r="AE2155" s="17"/>
      <c r="AF2155" s="17"/>
      <c r="AG2155" s="17"/>
      <c r="AH2155" s="17"/>
      <c r="AI2155" s="17"/>
      <c r="AJ2155" s="17"/>
      <c r="AK2155" s="17"/>
      <c r="AL2155" s="17"/>
      <c r="AM2155" s="17"/>
      <c r="AN2155" s="17"/>
      <c r="AO2155" s="17"/>
      <c r="AP2155" s="17"/>
      <c r="AQ2155" s="17"/>
      <c r="AR2155" s="17"/>
      <c r="AS2155" s="17"/>
      <c r="AT2155" s="17"/>
      <c r="AU2155" s="17"/>
    </row>
    <row r="2156" spans="2:47" x14ac:dyDescent="0.3">
      <c r="B2156" s="6" t="s">
        <v>762</v>
      </c>
      <c r="C2156" s="17"/>
      <c r="D2156" s="17"/>
      <c r="E2156" s="17"/>
      <c r="F2156" s="17"/>
      <c r="G2156" s="17"/>
      <c r="H2156" s="17"/>
      <c r="I2156" s="17"/>
      <c r="J2156" s="17"/>
      <c r="K2156" s="17"/>
      <c r="L2156" s="17"/>
      <c r="M2156" s="17"/>
      <c r="N2156" s="17"/>
      <c r="O2156" s="17"/>
      <c r="P2156" s="17"/>
      <c r="Q2156" s="17"/>
      <c r="R2156" s="17"/>
      <c r="S2156" s="17"/>
      <c r="T2156" s="17"/>
      <c r="U2156" s="17"/>
      <c r="V2156" s="17"/>
      <c r="W2156" s="17"/>
      <c r="X2156" s="17"/>
      <c r="Y2156" s="17"/>
      <c r="Z2156" s="17"/>
      <c r="AA2156" s="17"/>
      <c r="AB2156" s="17"/>
      <c r="AC2156" s="17"/>
      <c r="AD2156" s="17"/>
      <c r="AE2156" s="17"/>
      <c r="AF2156" s="17"/>
      <c r="AG2156" s="17"/>
      <c r="AH2156" s="17"/>
      <c r="AI2156" s="17"/>
      <c r="AJ2156" s="17"/>
      <c r="AK2156" s="17"/>
      <c r="AL2156" s="17"/>
      <c r="AM2156" s="17"/>
      <c r="AN2156" s="17"/>
      <c r="AO2156" s="17"/>
      <c r="AP2156" s="17"/>
      <c r="AQ2156" s="17"/>
      <c r="AR2156" s="17"/>
      <c r="AS2156" s="17"/>
      <c r="AT2156" s="17"/>
      <c r="AU2156" s="17"/>
    </row>
    <row r="2157" spans="2:47" x14ac:dyDescent="0.3">
      <c r="B2157" s="24" t="s">
        <v>71</v>
      </c>
      <c r="C2157" s="17"/>
      <c r="D2157" s="17"/>
      <c r="E2157" s="17"/>
      <c r="F2157" s="17"/>
      <c r="G2157" s="17"/>
      <c r="H2157" s="17"/>
      <c r="I2157" s="17"/>
      <c r="J2157" s="17"/>
      <c r="K2157" s="17"/>
      <c r="L2157" s="17"/>
      <c r="M2157" s="17"/>
      <c r="N2157" s="17"/>
      <c r="O2157" s="17"/>
      <c r="P2157" s="17"/>
      <c r="Q2157" s="17"/>
      <c r="R2157" s="17"/>
      <c r="S2157" s="17"/>
      <c r="T2157" s="17"/>
      <c r="U2157" s="17"/>
      <c r="V2157" s="17"/>
      <c r="W2157" s="17"/>
      <c r="X2157" s="17"/>
      <c r="Y2157" s="17"/>
      <c r="Z2157" s="17"/>
      <c r="AA2157" s="17"/>
      <c r="AB2157" s="17"/>
      <c r="AC2157" s="17"/>
      <c r="AD2157" s="17"/>
      <c r="AE2157" s="17"/>
      <c r="AF2157" s="17"/>
      <c r="AG2157" s="17"/>
      <c r="AH2157" s="17"/>
      <c r="AI2157" s="17"/>
      <c r="AJ2157" s="17"/>
      <c r="AK2157" s="17"/>
      <c r="AL2157" s="17"/>
      <c r="AM2157" s="17"/>
      <c r="AN2157" s="17"/>
      <c r="AO2157" s="17"/>
      <c r="AP2157" s="17"/>
      <c r="AQ2157" s="17"/>
      <c r="AR2157" s="17"/>
      <c r="AS2157" s="17"/>
      <c r="AT2157" s="17"/>
      <c r="AU2157" s="17"/>
    </row>
    <row r="2158" spans="2:47" x14ac:dyDescent="0.3">
      <c r="B2158" t="s">
        <v>751</v>
      </c>
      <c r="C2158" s="17">
        <v>0.236721144488756</v>
      </c>
      <c r="D2158" s="17">
        <v>0.27493204293718498</v>
      </c>
      <c r="E2158" s="17">
        <v>0.19922473149101499</v>
      </c>
      <c r="F2158" s="17"/>
      <c r="G2158" s="17">
        <v>0.32425805967945698</v>
      </c>
      <c r="H2158" s="17">
        <v>0.34026212918687698</v>
      </c>
      <c r="I2158" s="17">
        <v>0.25872185759981198</v>
      </c>
      <c r="J2158" s="17">
        <v>0.20147534323414701</v>
      </c>
      <c r="K2158" s="17">
        <v>0.16591502474217201</v>
      </c>
      <c r="L2158" s="17">
        <v>0.15282560223193101</v>
      </c>
      <c r="M2158" s="17"/>
      <c r="N2158" s="17">
        <v>0.28382902254387299</v>
      </c>
      <c r="O2158" s="17">
        <v>0.219269694904308</v>
      </c>
      <c r="P2158" s="17">
        <v>0.24103125382007601</v>
      </c>
      <c r="Q2158" s="17">
        <v>0.19999784192772799</v>
      </c>
      <c r="R2158" s="17"/>
      <c r="S2158" s="17">
        <v>0.33134106399139002</v>
      </c>
      <c r="T2158" s="17">
        <v>0.21147806866503499</v>
      </c>
      <c r="U2158" s="17">
        <v>0.241816497245741</v>
      </c>
      <c r="V2158" s="17">
        <v>0.19131027541117199</v>
      </c>
      <c r="W2158" s="17">
        <v>0.26190199380673501</v>
      </c>
      <c r="X2158" s="17">
        <v>0.25996157513080898</v>
      </c>
      <c r="Y2158" s="17">
        <v>0.18506821565300699</v>
      </c>
      <c r="Z2158" s="17">
        <v>0.24393448156230299</v>
      </c>
      <c r="AA2158" s="17">
        <v>0.240916562780189</v>
      </c>
      <c r="AB2158" s="17">
        <v>0.22878024550414899</v>
      </c>
      <c r="AC2158" s="17">
        <v>0.154207600728271</v>
      </c>
      <c r="AD2158" s="17">
        <v>0.17329935191777501</v>
      </c>
      <c r="AE2158" s="17"/>
      <c r="AF2158" s="17">
        <v>0.231052253603443</v>
      </c>
      <c r="AG2158" s="17">
        <v>0.24493421249223099</v>
      </c>
      <c r="AH2158" s="17"/>
      <c r="AI2158" s="17">
        <v>0.27653264112687498</v>
      </c>
      <c r="AJ2158" s="17">
        <v>0.21684862643481401</v>
      </c>
      <c r="AK2158" s="17"/>
      <c r="AL2158" s="17">
        <v>0.25523163894065498</v>
      </c>
      <c r="AM2158" s="17">
        <v>0.232434646066284</v>
      </c>
      <c r="AN2158" s="17"/>
      <c r="AO2158" s="17">
        <v>0.272043590130993</v>
      </c>
      <c r="AP2158" s="17">
        <v>0.23364236944667399</v>
      </c>
      <c r="AQ2158" s="17"/>
      <c r="AR2158" s="17">
        <v>0.34762752069979302</v>
      </c>
      <c r="AS2158" s="17">
        <v>0.18778064249632001</v>
      </c>
      <c r="AT2158" s="17">
        <v>0.19599035352935201</v>
      </c>
      <c r="AU2158" s="17">
        <v>0.12719725631270001</v>
      </c>
    </row>
    <row r="2159" spans="2:47" x14ac:dyDescent="0.3">
      <c r="B2159" t="s">
        <v>752</v>
      </c>
      <c r="C2159" s="17">
        <v>0.41995757446322401</v>
      </c>
      <c r="D2159" s="17">
        <v>0.42188498795757201</v>
      </c>
      <c r="E2159" s="17">
        <v>0.41888145397812099</v>
      </c>
      <c r="F2159" s="17"/>
      <c r="G2159" s="17">
        <v>0.39592702059495299</v>
      </c>
      <c r="H2159" s="17">
        <v>0.42016758030532197</v>
      </c>
      <c r="I2159" s="17">
        <v>0.433587316274957</v>
      </c>
      <c r="J2159" s="17">
        <v>0.44127800278406198</v>
      </c>
      <c r="K2159" s="17">
        <v>0.42463576572538397</v>
      </c>
      <c r="L2159" s="17">
        <v>0.40420001819437501</v>
      </c>
      <c r="M2159" s="17"/>
      <c r="N2159" s="17">
        <v>0.45249618088813498</v>
      </c>
      <c r="O2159" s="17">
        <v>0.44035626693806701</v>
      </c>
      <c r="P2159" s="17">
        <v>0.397270427042762</v>
      </c>
      <c r="Q2159" s="17">
        <v>0.38351395392837101</v>
      </c>
      <c r="R2159" s="17"/>
      <c r="S2159" s="17">
        <v>0.40789654490674998</v>
      </c>
      <c r="T2159" s="17">
        <v>0.44497116339464499</v>
      </c>
      <c r="U2159" s="17">
        <v>0.41976683057163799</v>
      </c>
      <c r="V2159" s="17">
        <v>0.45819984164254701</v>
      </c>
      <c r="W2159" s="17">
        <v>0.40874507114648601</v>
      </c>
      <c r="X2159" s="17">
        <v>0.40643346684649401</v>
      </c>
      <c r="Y2159" s="17">
        <v>0.41323470020638797</v>
      </c>
      <c r="Z2159" s="17">
        <v>0.466962038023433</v>
      </c>
      <c r="AA2159" s="17">
        <v>0.41538290712204001</v>
      </c>
      <c r="AB2159" s="17">
        <v>0.36141961149529001</v>
      </c>
      <c r="AC2159" s="17">
        <v>0.411242948346566</v>
      </c>
      <c r="AD2159" s="17">
        <v>0.48237196658120801</v>
      </c>
      <c r="AE2159" s="17"/>
      <c r="AF2159" s="17">
        <v>0.41153600663847101</v>
      </c>
      <c r="AG2159" s="17">
        <v>0.43283347727120097</v>
      </c>
      <c r="AH2159" s="17"/>
      <c r="AI2159" s="17">
        <v>0.40451019745476602</v>
      </c>
      <c r="AJ2159" s="17">
        <v>0.427668369193627</v>
      </c>
      <c r="AK2159" s="17"/>
      <c r="AL2159" s="17">
        <v>0.38870259431445497</v>
      </c>
      <c r="AM2159" s="17">
        <v>0.42719532942705102</v>
      </c>
      <c r="AN2159" s="17"/>
      <c r="AO2159" s="17">
        <v>0.38778623328837297</v>
      </c>
      <c r="AP2159" s="17">
        <v>0.42276169293459598</v>
      </c>
      <c r="AQ2159" s="17"/>
      <c r="AR2159" s="17">
        <v>0.42187308027508003</v>
      </c>
      <c r="AS2159" s="17">
        <v>0.44482559901206398</v>
      </c>
      <c r="AT2159" s="17">
        <v>0.43451818995064201</v>
      </c>
      <c r="AU2159" s="17">
        <v>0.34196386276277602</v>
      </c>
    </row>
    <row r="2160" spans="2:47" x14ac:dyDescent="0.3">
      <c r="B2160" t="s">
        <v>753</v>
      </c>
      <c r="C2160" s="17">
        <v>0.148158744094982</v>
      </c>
      <c r="D2160" s="17">
        <v>0.14022810088450099</v>
      </c>
      <c r="E2160" s="17">
        <v>0.15581988432538199</v>
      </c>
      <c r="F2160" s="17"/>
      <c r="G2160" s="17">
        <v>0.154631836324783</v>
      </c>
      <c r="H2160" s="17">
        <v>0.14080732437927401</v>
      </c>
      <c r="I2160" s="17">
        <v>0.135097285328908</v>
      </c>
      <c r="J2160" s="17">
        <v>0.13817751030373199</v>
      </c>
      <c r="K2160" s="17">
        <v>0.15731892161118399</v>
      </c>
      <c r="L2160" s="17">
        <v>0.16241868210397301</v>
      </c>
      <c r="M2160" s="17"/>
      <c r="N2160" s="17">
        <v>0.114967207857228</v>
      </c>
      <c r="O2160" s="17">
        <v>0.142178486061421</v>
      </c>
      <c r="P2160" s="17">
        <v>0.15962497821129101</v>
      </c>
      <c r="Q2160" s="17">
        <v>0.18060272210089701</v>
      </c>
      <c r="R2160" s="17"/>
      <c r="S2160" s="17">
        <v>0.134674126110012</v>
      </c>
      <c r="T2160" s="17">
        <v>0.147258770197433</v>
      </c>
      <c r="U2160" s="17">
        <v>0.113218356815631</v>
      </c>
      <c r="V2160" s="17">
        <v>0.15586093473055701</v>
      </c>
      <c r="W2160" s="17">
        <v>0.12775108308955899</v>
      </c>
      <c r="X2160" s="17">
        <v>0.14958981383485501</v>
      </c>
      <c r="Y2160" s="17">
        <v>0.17237220168988601</v>
      </c>
      <c r="Z2160" s="17">
        <v>0.16334083510213099</v>
      </c>
      <c r="AA2160" s="17">
        <v>0.148113236441062</v>
      </c>
      <c r="AB2160" s="17">
        <v>0.166692338434451</v>
      </c>
      <c r="AC2160" s="17">
        <v>0.15747031806630399</v>
      </c>
      <c r="AD2160" s="17">
        <v>0.172639957540932</v>
      </c>
      <c r="AE2160" s="17"/>
      <c r="AF2160" s="17">
        <v>0.149495283784633</v>
      </c>
      <c r="AG2160" s="17">
        <v>0.14559720376988999</v>
      </c>
      <c r="AH2160" s="17"/>
      <c r="AI2160" s="17">
        <v>0.13509821770356001</v>
      </c>
      <c r="AJ2160" s="17">
        <v>0.154678105797627</v>
      </c>
      <c r="AK2160" s="17"/>
      <c r="AL2160" s="17">
        <v>0.156244289481348</v>
      </c>
      <c r="AM2160" s="17">
        <v>0.14628636420618199</v>
      </c>
      <c r="AN2160" s="17"/>
      <c r="AO2160" s="17">
        <v>0.14796373894606099</v>
      </c>
      <c r="AP2160" s="17">
        <v>0.148175741133966</v>
      </c>
      <c r="AQ2160" s="17"/>
      <c r="AR2160" s="17">
        <v>0.11444631058096599</v>
      </c>
      <c r="AS2160" s="17">
        <v>0.16525459704278</v>
      </c>
      <c r="AT2160" s="17">
        <v>0.16121920325281999</v>
      </c>
      <c r="AU2160" s="17">
        <v>0.17621205868203099</v>
      </c>
    </row>
    <row r="2161" spans="2:47" x14ac:dyDescent="0.3">
      <c r="B2161" t="s">
        <v>754</v>
      </c>
      <c r="C2161" s="17">
        <v>0.111194223644169</v>
      </c>
      <c r="D2161" s="17">
        <v>9.6595582247399198E-2</v>
      </c>
      <c r="E2161" s="17">
        <v>0.124627176990647</v>
      </c>
      <c r="F2161" s="17"/>
      <c r="G2161" s="17">
        <v>7.4031638822791998E-2</v>
      </c>
      <c r="H2161" s="17">
        <v>5.84858275469659E-2</v>
      </c>
      <c r="I2161" s="17">
        <v>9.9423274053066404E-2</v>
      </c>
      <c r="J2161" s="17">
        <v>0.11496070315300699</v>
      </c>
      <c r="K2161" s="17">
        <v>0.15314294493939601</v>
      </c>
      <c r="L2161" s="17">
        <v>0.157006217765395</v>
      </c>
      <c r="M2161" s="17"/>
      <c r="N2161" s="17">
        <v>8.5132620793177904E-2</v>
      </c>
      <c r="O2161" s="17">
        <v>0.114032768923233</v>
      </c>
      <c r="P2161" s="17">
        <v>0.12835682060581599</v>
      </c>
      <c r="Q2161" s="17">
        <v>0.12206582963820301</v>
      </c>
      <c r="R2161" s="17"/>
      <c r="S2161" s="17">
        <v>8.6802962425958197E-2</v>
      </c>
      <c r="T2161" s="17">
        <v>0.113811108070818</v>
      </c>
      <c r="U2161" s="17">
        <v>0.113610907978103</v>
      </c>
      <c r="V2161" s="17">
        <v>0.11150968735627501</v>
      </c>
      <c r="W2161" s="17">
        <v>0.103360116712442</v>
      </c>
      <c r="X2161" s="17">
        <v>9.42024169260956E-2</v>
      </c>
      <c r="Y2161" s="17">
        <v>0.10620101802275</v>
      </c>
      <c r="Z2161" s="17">
        <v>6.0917355984271997E-2</v>
      </c>
      <c r="AA2161" s="17">
        <v>0.12891335463305201</v>
      </c>
      <c r="AB2161" s="17">
        <v>0.14711656008139501</v>
      </c>
      <c r="AC2161" s="17">
        <v>0.16785578325324799</v>
      </c>
      <c r="AD2161" s="17">
        <v>8.8659121098098898E-2</v>
      </c>
      <c r="AE2161" s="17"/>
      <c r="AF2161" s="17">
        <v>0.11279938263747701</v>
      </c>
      <c r="AG2161" s="17">
        <v>0.109416180229747</v>
      </c>
      <c r="AH2161" s="17"/>
      <c r="AI2161" s="17">
        <v>0.103397910665043</v>
      </c>
      <c r="AJ2161" s="17">
        <v>0.115085872627883</v>
      </c>
      <c r="AK2161" s="17"/>
      <c r="AL2161" s="17">
        <v>0.12385249804324799</v>
      </c>
      <c r="AM2161" s="17">
        <v>0.108262931161201</v>
      </c>
      <c r="AN2161" s="17"/>
      <c r="AO2161" s="17">
        <v>0.114996692948861</v>
      </c>
      <c r="AP2161" s="17">
        <v>0.110862792810864</v>
      </c>
      <c r="AQ2161" s="17"/>
      <c r="AR2161" s="17">
        <v>6.8260935773753806E-2</v>
      </c>
      <c r="AS2161" s="17">
        <v>0.106600292738633</v>
      </c>
      <c r="AT2161" s="17">
        <v>0.11202181300587701</v>
      </c>
      <c r="AU2161" s="17">
        <v>0.22527393264752099</v>
      </c>
    </row>
    <row r="2162" spans="2:47" x14ac:dyDescent="0.3">
      <c r="B2162" t="s">
        <v>155</v>
      </c>
      <c r="C2162" s="17">
        <v>8.3968313308868295E-2</v>
      </c>
      <c r="D2162" s="17">
        <v>6.6359285973342397E-2</v>
      </c>
      <c r="E2162" s="17">
        <v>0.101446753214835</v>
      </c>
      <c r="F2162" s="17"/>
      <c r="G2162" s="17">
        <v>5.1151444578014502E-2</v>
      </c>
      <c r="H2162" s="17">
        <v>4.02771385815614E-2</v>
      </c>
      <c r="I2162" s="17">
        <v>7.3170266743256496E-2</v>
      </c>
      <c r="J2162" s="17">
        <v>0.104108440525052</v>
      </c>
      <c r="K2162" s="17">
        <v>9.8987342981864193E-2</v>
      </c>
      <c r="L2162" s="17">
        <v>0.123549479704326</v>
      </c>
      <c r="M2162" s="17"/>
      <c r="N2162" s="17">
        <v>6.35749679175871E-2</v>
      </c>
      <c r="O2162" s="17">
        <v>8.4162783172971198E-2</v>
      </c>
      <c r="P2162" s="17">
        <v>7.3716520320055795E-2</v>
      </c>
      <c r="Q2162" s="17">
        <v>0.11381965240480001</v>
      </c>
      <c r="R2162" s="17"/>
      <c r="S2162" s="17">
        <v>3.9285302565890003E-2</v>
      </c>
      <c r="T2162" s="17">
        <v>8.2480889672069096E-2</v>
      </c>
      <c r="U2162" s="17">
        <v>0.11158740738888701</v>
      </c>
      <c r="V2162" s="17">
        <v>8.3119260859449498E-2</v>
      </c>
      <c r="W2162" s="17">
        <v>9.8241735244778305E-2</v>
      </c>
      <c r="X2162" s="17">
        <v>8.9812727261746106E-2</v>
      </c>
      <c r="Y2162" s="17">
        <v>0.12312386442796799</v>
      </c>
      <c r="Z2162" s="17">
        <v>6.48452893278606E-2</v>
      </c>
      <c r="AA2162" s="17">
        <v>6.66739390236573E-2</v>
      </c>
      <c r="AB2162" s="17">
        <v>9.5991244484715604E-2</v>
      </c>
      <c r="AC2162" s="17">
        <v>0.109223349605611</v>
      </c>
      <c r="AD2162" s="17">
        <v>8.3029602861986504E-2</v>
      </c>
      <c r="AE2162" s="17"/>
      <c r="AF2162" s="17">
        <v>9.5117073335977104E-2</v>
      </c>
      <c r="AG2162" s="17">
        <v>6.7218926236931598E-2</v>
      </c>
      <c r="AH2162" s="17"/>
      <c r="AI2162" s="17">
        <v>8.04610330497562E-2</v>
      </c>
      <c r="AJ2162" s="17">
        <v>8.5719025946049202E-2</v>
      </c>
      <c r="AK2162" s="17"/>
      <c r="AL2162" s="17">
        <v>7.5968979220293595E-2</v>
      </c>
      <c r="AM2162" s="17">
        <v>8.5820729139283305E-2</v>
      </c>
      <c r="AN2162" s="17"/>
      <c r="AO2162" s="17">
        <v>7.72097446857124E-2</v>
      </c>
      <c r="AP2162" s="17">
        <v>8.4557403673899204E-2</v>
      </c>
      <c r="AQ2162" s="17"/>
      <c r="AR2162" s="17">
        <v>4.7792152670407297E-2</v>
      </c>
      <c r="AS2162" s="17">
        <v>9.5538868710203603E-2</v>
      </c>
      <c r="AT2162" s="17">
        <v>9.6250440261307996E-2</v>
      </c>
      <c r="AU2162" s="17">
        <v>0.12935288959497299</v>
      </c>
    </row>
    <row r="2163" spans="2:47" x14ac:dyDescent="0.3">
      <c r="C2163" s="17"/>
      <c r="D2163" s="17"/>
      <c r="E2163" s="17"/>
      <c r="F2163" s="17"/>
      <c r="G2163" s="17"/>
      <c r="H2163" s="17"/>
      <c r="I2163" s="17"/>
      <c r="J2163" s="17"/>
      <c r="K2163" s="17"/>
      <c r="L2163" s="17"/>
      <c r="M2163" s="17"/>
      <c r="N2163" s="17"/>
      <c r="O2163" s="17"/>
      <c r="P2163" s="17"/>
      <c r="Q2163" s="17"/>
      <c r="R2163" s="17"/>
      <c r="S2163" s="17"/>
      <c r="T2163" s="17"/>
      <c r="U2163" s="17"/>
      <c r="V2163" s="17"/>
      <c r="W2163" s="17"/>
      <c r="X2163" s="17"/>
      <c r="Y2163" s="17"/>
      <c r="Z2163" s="17"/>
      <c r="AA2163" s="17"/>
      <c r="AB2163" s="17"/>
      <c r="AC2163" s="17"/>
      <c r="AD2163" s="17"/>
      <c r="AE2163" s="17"/>
      <c r="AF2163" s="17"/>
      <c r="AG2163" s="17"/>
      <c r="AH2163" s="17"/>
      <c r="AI2163" s="17"/>
      <c r="AJ2163" s="17"/>
      <c r="AK2163" s="17"/>
      <c r="AL2163" s="17"/>
      <c r="AM2163" s="17"/>
      <c r="AN2163" s="17"/>
      <c r="AO2163" s="17"/>
      <c r="AP2163" s="17"/>
      <c r="AQ2163" s="17"/>
      <c r="AR2163" s="17"/>
      <c r="AS2163" s="17"/>
      <c r="AT2163" s="17"/>
      <c r="AU2163" s="17"/>
    </row>
    <row r="2164" spans="2:47" x14ac:dyDescent="0.3">
      <c r="B2164" s="6" t="s">
        <v>777</v>
      </c>
      <c r="C2164" s="17"/>
      <c r="D2164" s="17"/>
      <c r="E2164" s="17"/>
      <c r="F2164" s="17"/>
      <c r="G2164" s="17"/>
      <c r="H2164" s="17"/>
      <c r="I2164" s="17"/>
      <c r="J2164" s="17"/>
      <c r="K2164" s="17"/>
      <c r="L2164" s="17"/>
      <c r="M2164" s="17"/>
      <c r="N2164" s="17"/>
      <c r="O2164" s="17"/>
      <c r="P2164" s="17"/>
      <c r="Q2164" s="17"/>
      <c r="R2164" s="17"/>
      <c r="S2164" s="17"/>
      <c r="T2164" s="17"/>
      <c r="U2164" s="17"/>
      <c r="V2164" s="17"/>
      <c r="W2164" s="17"/>
      <c r="X2164" s="17"/>
      <c r="Y2164" s="17"/>
      <c r="Z2164" s="17"/>
      <c r="AA2164" s="17"/>
      <c r="AB2164" s="17"/>
      <c r="AC2164" s="17"/>
      <c r="AD2164" s="17"/>
      <c r="AE2164" s="17"/>
      <c r="AF2164" s="17"/>
      <c r="AG2164" s="17"/>
      <c r="AH2164" s="17"/>
      <c r="AI2164" s="17"/>
      <c r="AJ2164" s="17"/>
      <c r="AK2164" s="17"/>
      <c r="AL2164" s="17"/>
      <c r="AM2164" s="17"/>
      <c r="AN2164" s="17"/>
      <c r="AO2164" s="17"/>
      <c r="AP2164" s="17"/>
      <c r="AQ2164" s="17"/>
      <c r="AR2164" s="17"/>
      <c r="AS2164" s="17"/>
      <c r="AT2164" s="17"/>
      <c r="AU2164" s="17"/>
    </row>
    <row r="2165" spans="2:47" x14ac:dyDescent="0.3">
      <c r="B2165" s="24" t="s">
        <v>71</v>
      </c>
      <c r="C2165" s="17"/>
      <c r="D2165" s="17"/>
      <c r="E2165" s="17"/>
      <c r="F2165" s="17"/>
      <c r="G2165" s="17"/>
      <c r="H2165" s="17"/>
      <c r="I2165" s="17"/>
      <c r="J2165" s="17"/>
      <c r="K2165" s="17"/>
      <c r="L2165" s="17"/>
      <c r="M2165" s="17"/>
      <c r="N2165" s="17"/>
      <c r="O2165" s="17"/>
      <c r="P2165" s="17"/>
      <c r="Q2165" s="17"/>
      <c r="R2165" s="17"/>
      <c r="S2165" s="17"/>
      <c r="T2165" s="17"/>
      <c r="U2165" s="17"/>
      <c r="V2165" s="17"/>
      <c r="W2165" s="17"/>
      <c r="X2165" s="17"/>
      <c r="Y2165" s="17"/>
      <c r="Z2165" s="17"/>
      <c r="AA2165" s="17"/>
      <c r="AB2165" s="17"/>
      <c r="AC2165" s="17"/>
      <c r="AD2165" s="17"/>
      <c r="AE2165" s="17"/>
      <c r="AF2165" s="17"/>
      <c r="AG2165" s="17"/>
      <c r="AH2165" s="17"/>
      <c r="AI2165" s="17"/>
      <c r="AJ2165" s="17"/>
      <c r="AK2165" s="17"/>
      <c r="AL2165" s="17"/>
      <c r="AM2165" s="17"/>
      <c r="AN2165" s="17"/>
      <c r="AO2165" s="17"/>
      <c r="AP2165" s="17"/>
      <c r="AQ2165" s="17"/>
      <c r="AR2165" s="17"/>
      <c r="AS2165" s="17"/>
      <c r="AT2165" s="17"/>
      <c r="AU2165" s="17"/>
    </row>
    <row r="2166" spans="2:47" x14ac:dyDescent="0.3">
      <c r="B2166" t="s">
        <v>772</v>
      </c>
      <c r="C2166" s="17">
        <v>2.9147187326640098E-2</v>
      </c>
      <c r="D2166" s="17">
        <v>2.9902338064672601E-2</v>
      </c>
      <c r="E2166" s="17">
        <v>2.8522280169090999E-2</v>
      </c>
      <c r="F2166" s="17"/>
      <c r="G2166" s="17">
        <v>7.1346721894069404E-2</v>
      </c>
      <c r="H2166" s="17">
        <v>3.7561493786006601E-2</v>
      </c>
      <c r="I2166" s="17">
        <v>2.8483258359732099E-2</v>
      </c>
      <c r="J2166" s="17">
        <v>2.6784889703239698E-2</v>
      </c>
      <c r="K2166" s="17">
        <v>1.36888092309257E-2</v>
      </c>
      <c r="L2166" s="17">
        <v>7.1998541351061896E-3</v>
      </c>
      <c r="M2166" s="17"/>
      <c r="N2166" s="17">
        <v>2.94323524432397E-2</v>
      </c>
      <c r="O2166" s="17">
        <v>2.5062376514363702E-2</v>
      </c>
      <c r="P2166" s="17">
        <v>3.8275605821024697E-2</v>
      </c>
      <c r="Q2166" s="17">
        <v>2.3996678820034801E-2</v>
      </c>
      <c r="R2166" s="17"/>
      <c r="S2166" s="17">
        <v>3.5773334694224897E-2</v>
      </c>
      <c r="T2166" s="17">
        <v>2.25403064948346E-2</v>
      </c>
      <c r="U2166" s="17">
        <v>3.6568723930842199E-2</v>
      </c>
      <c r="V2166" s="17">
        <v>2.6173530665231599E-2</v>
      </c>
      <c r="W2166" s="17">
        <v>3.1894132307250002E-2</v>
      </c>
      <c r="X2166" s="17">
        <v>3.4388639433397303E-2</v>
      </c>
      <c r="Y2166" s="17">
        <v>1.7835633348820601E-2</v>
      </c>
      <c r="Z2166" s="17">
        <v>9.7282325195090693E-3</v>
      </c>
      <c r="AA2166" s="17">
        <v>2.9909225983309001E-2</v>
      </c>
      <c r="AB2166" s="17">
        <v>2.5606115352738799E-2</v>
      </c>
      <c r="AC2166" s="17">
        <v>3.9004549766476597E-2</v>
      </c>
      <c r="AD2166" s="17">
        <v>4.1271508409806597E-2</v>
      </c>
      <c r="AE2166" s="17"/>
      <c r="AF2166" s="17">
        <v>2.7251200625532799E-2</v>
      </c>
      <c r="AG2166" s="17">
        <v>3.19032409907146E-2</v>
      </c>
      <c r="AH2166" s="17"/>
      <c r="AI2166" s="17">
        <v>3.5630065661839003E-2</v>
      </c>
      <c r="AJ2166" s="17">
        <v>2.59111593538962E-2</v>
      </c>
      <c r="AK2166" s="17"/>
      <c r="AL2166" s="17">
        <v>3.75442002520519E-2</v>
      </c>
      <c r="AM2166" s="17">
        <v>2.7202680509072701E-2</v>
      </c>
      <c r="AN2166" s="17"/>
      <c r="AO2166" s="17">
        <v>3.9895783339959703E-2</v>
      </c>
      <c r="AP2166" s="17">
        <v>2.8210318190272601E-2</v>
      </c>
      <c r="AQ2166" s="17"/>
      <c r="AR2166" s="17">
        <v>4.13552483847364E-2</v>
      </c>
      <c r="AS2166" s="17">
        <v>1.63954949288578E-2</v>
      </c>
      <c r="AT2166" s="17">
        <v>3.5652123069988398E-2</v>
      </c>
      <c r="AU2166" s="17">
        <v>6.8799644198249497E-3</v>
      </c>
    </row>
    <row r="2167" spans="2:47" x14ac:dyDescent="0.3">
      <c r="B2167" t="s">
        <v>773</v>
      </c>
      <c r="C2167" s="17">
        <v>5.8726421819652701E-2</v>
      </c>
      <c r="D2167" s="17">
        <v>6.4286084686599798E-2</v>
      </c>
      <c r="E2167" s="17">
        <v>5.2995932616752998E-2</v>
      </c>
      <c r="F2167" s="17"/>
      <c r="G2167" s="17">
        <v>9.2577744820946106E-2</v>
      </c>
      <c r="H2167" s="17">
        <v>7.9930485420368499E-2</v>
      </c>
      <c r="I2167" s="17">
        <v>7.1802442813228895E-2</v>
      </c>
      <c r="J2167" s="17">
        <v>5.4169042430364502E-2</v>
      </c>
      <c r="K2167" s="17">
        <v>3.1060779964038301E-2</v>
      </c>
      <c r="L2167" s="17">
        <v>3.0697799696992299E-2</v>
      </c>
      <c r="M2167" s="17"/>
      <c r="N2167" s="17">
        <v>6.2548927170960306E-2</v>
      </c>
      <c r="O2167" s="17">
        <v>4.6797171811153698E-2</v>
      </c>
      <c r="P2167" s="17">
        <v>8.1856924987696297E-2</v>
      </c>
      <c r="Q2167" s="17">
        <v>4.7509652236879897E-2</v>
      </c>
      <c r="R2167" s="17"/>
      <c r="S2167" s="17">
        <v>6.9109659191673306E-2</v>
      </c>
      <c r="T2167" s="17">
        <v>5.0162983166082802E-2</v>
      </c>
      <c r="U2167" s="17">
        <v>3.6858842428794399E-2</v>
      </c>
      <c r="V2167" s="17">
        <v>5.6307096754000502E-2</v>
      </c>
      <c r="W2167" s="17">
        <v>6.4577510322841994E-2</v>
      </c>
      <c r="X2167" s="17">
        <v>5.9423557858649403E-2</v>
      </c>
      <c r="Y2167" s="17">
        <v>6.5865966014503702E-2</v>
      </c>
      <c r="Z2167" s="17">
        <v>7.4857908235446594E-2</v>
      </c>
      <c r="AA2167" s="17">
        <v>6.6590847333621098E-2</v>
      </c>
      <c r="AB2167" s="17">
        <v>3.8270517460995898E-2</v>
      </c>
      <c r="AC2167" s="17">
        <v>7.4103079131705399E-2</v>
      </c>
      <c r="AD2167" s="17">
        <v>6.3641116575462703E-2</v>
      </c>
      <c r="AE2167" s="17"/>
      <c r="AF2167" s="17">
        <v>4.9506207441155498E-2</v>
      </c>
      <c r="AG2167" s="17">
        <v>6.9730635507142202E-2</v>
      </c>
      <c r="AH2167" s="17"/>
      <c r="AI2167" s="17">
        <v>5.9799181053809797E-2</v>
      </c>
      <c r="AJ2167" s="17">
        <v>5.8190937624167702E-2</v>
      </c>
      <c r="AK2167" s="17"/>
      <c r="AL2167" s="17">
        <v>5.9712471590384203E-2</v>
      </c>
      <c r="AM2167" s="17">
        <v>5.8498081037200701E-2</v>
      </c>
      <c r="AN2167" s="17"/>
      <c r="AO2167" s="17">
        <v>4.0350047756690502E-2</v>
      </c>
      <c r="AP2167" s="17">
        <v>6.0328143353944201E-2</v>
      </c>
      <c r="AQ2167" s="17"/>
      <c r="AR2167" s="17">
        <v>5.75442076710381E-2</v>
      </c>
      <c r="AS2167" s="17">
        <v>6.8280369887875905E-2</v>
      </c>
      <c r="AT2167" s="17">
        <v>4.7828821102756498E-2</v>
      </c>
      <c r="AU2167" s="17">
        <v>6.7947918361049603E-2</v>
      </c>
    </row>
    <row r="2168" spans="2:47" x14ac:dyDescent="0.3">
      <c r="B2168" t="s">
        <v>740</v>
      </c>
      <c r="C2168" s="17">
        <v>0.22865395516248599</v>
      </c>
      <c r="D2168" s="17">
        <v>0.222942140661407</v>
      </c>
      <c r="E2168" s="17">
        <v>0.23406602567297</v>
      </c>
      <c r="F2168" s="17"/>
      <c r="G2168" s="17">
        <v>0.22774075169569499</v>
      </c>
      <c r="H2168" s="17">
        <v>0.20794645015684099</v>
      </c>
      <c r="I2168" s="17">
        <v>0.19800621437222099</v>
      </c>
      <c r="J2168" s="17">
        <v>0.212582437346859</v>
      </c>
      <c r="K2168" s="17">
        <v>0.23190939941324301</v>
      </c>
      <c r="L2168" s="17">
        <v>0.28182144975610102</v>
      </c>
      <c r="M2168" s="17"/>
      <c r="N2168" s="17">
        <v>0.19341140042264199</v>
      </c>
      <c r="O2168" s="17">
        <v>0.21080813991285099</v>
      </c>
      <c r="P2168" s="17">
        <v>0.22424722776569</v>
      </c>
      <c r="Q2168" s="17">
        <v>0.290550642297701</v>
      </c>
      <c r="R2168" s="17"/>
      <c r="S2168" s="17">
        <v>0.19939922428646301</v>
      </c>
      <c r="T2168" s="17">
        <v>0.21961862822549899</v>
      </c>
      <c r="U2168" s="17">
        <v>0.22485661206353499</v>
      </c>
      <c r="V2168" s="17">
        <v>0.25452558207751902</v>
      </c>
      <c r="W2168" s="17">
        <v>0.26642666073556898</v>
      </c>
      <c r="X2168" s="17">
        <v>0.231519017884636</v>
      </c>
      <c r="Y2168" s="17">
        <v>0.22260928839790101</v>
      </c>
      <c r="Z2168" s="17">
        <v>0.19783850780220399</v>
      </c>
      <c r="AA2168" s="17">
        <v>0.25013126490059701</v>
      </c>
      <c r="AB2168" s="17">
        <v>0.23058879183809</v>
      </c>
      <c r="AC2168" s="17">
        <v>0.20646675498817099</v>
      </c>
      <c r="AD2168" s="17">
        <v>0.24980902839941399</v>
      </c>
      <c r="AE2168" s="17"/>
      <c r="AF2168" s="17">
        <v>0.21019009267094599</v>
      </c>
      <c r="AG2168" s="17">
        <v>0.25266851195528001</v>
      </c>
      <c r="AH2168" s="17"/>
      <c r="AI2168" s="17">
        <v>0.197519829706469</v>
      </c>
      <c r="AJ2168" s="17">
        <v>0.24419503054185299</v>
      </c>
      <c r="AK2168" s="17"/>
      <c r="AL2168" s="17">
        <v>0.207808065205457</v>
      </c>
      <c r="AM2168" s="17">
        <v>0.233481264051941</v>
      </c>
      <c r="AN2168" s="17"/>
      <c r="AO2168" s="17">
        <v>0.16172999780313199</v>
      </c>
      <c r="AP2168" s="17">
        <v>0.234487181200181</v>
      </c>
      <c r="AQ2168" s="17"/>
      <c r="AR2168" s="17">
        <v>0.15993226273523001</v>
      </c>
      <c r="AS2168" s="17">
        <v>0.25359471468603101</v>
      </c>
      <c r="AT2168" s="17">
        <v>0.22270516264367299</v>
      </c>
      <c r="AU2168" s="17">
        <v>0.37078274530044297</v>
      </c>
    </row>
    <row r="2169" spans="2:47" x14ac:dyDescent="0.3">
      <c r="B2169" t="s">
        <v>774</v>
      </c>
      <c r="C2169" s="17">
        <v>0.36246079913033602</v>
      </c>
      <c r="D2169" s="17">
        <v>0.35847951537277301</v>
      </c>
      <c r="E2169" s="17">
        <v>0.36610113145863299</v>
      </c>
      <c r="F2169" s="17"/>
      <c r="G2169" s="17">
        <v>0.31562735090158101</v>
      </c>
      <c r="H2169" s="17">
        <v>0.32755671632369598</v>
      </c>
      <c r="I2169" s="17">
        <v>0.39407189444187501</v>
      </c>
      <c r="J2169" s="17">
        <v>0.37995102118312901</v>
      </c>
      <c r="K2169" s="17">
        <v>0.40030604361284799</v>
      </c>
      <c r="L2169" s="17">
        <v>0.356580629053452</v>
      </c>
      <c r="M2169" s="17"/>
      <c r="N2169" s="17">
        <v>0.382432705195272</v>
      </c>
      <c r="O2169" s="17">
        <v>0.37270982482158199</v>
      </c>
      <c r="P2169" s="17">
        <v>0.36577770777503998</v>
      </c>
      <c r="Q2169" s="17">
        <v>0.32825617884900499</v>
      </c>
      <c r="R2169" s="17"/>
      <c r="S2169" s="17">
        <v>0.35791320991452902</v>
      </c>
      <c r="T2169" s="17">
        <v>0.39844495874644498</v>
      </c>
      <c r="U2169" s="17">
        <v>0.37174130416095802</v>
      </c>
      <c r="V2169" s="17">
        <v>0.38760906092355601</v>
      </c>
      <c r="W2169" s="17">
        <v>0.36926938393553399</v>
      </c>
      <c r="X2169" s="17">
        <v>0.343530490072737</v>
      </c>
      <c r="Y2169" s="17">
        <v>0.355153788030803</v>
      </c>
      <c r="Z2169" s="17">
        <v>0.42438179499826301</v>
      </c>
      <c r="AA2169" s="17">
        <v>0.34293723878070997</v>
      </c>
      <c r="AB2169" s="17">
        <v>0.32376269208856601</v>
      </c>
      <c r="AC2169" s="17">
        <v>0.33439424498854498</v>
      </c>
      <c r="AD2169" s="17">
        <v>0.33982146445068701</v>
      </c>
      <c r="AE2169" s="17"/>
      <c r="AF2169" s="17">
        <v>0.37690580446984101</v>
      </c>
      <c r="AG2169" s="17">
        <v>0.34542315885879898</v>
      </c>
      <c r="AH2169" s="17"/>
      <c r="AI2169" s="17">
        <v>0.367596128643569</v>
      </c>
      <c r="AJ2169" s="17">
        <v>0.35989742078281201</v>
      </c>
      <c r="AK2169" s="17"/>
      <c r="AL2169" s="17">
        <v>0.35777298592039303</v>
      </c>
      <c r="AM2169" s="17">
        <v>0.36354636191643502</v>
      </c>
      <c r="AN2169" s="17"/>
      <c r="AO2169" s="17">
        <v>0.38764419354479901</v>
      </c>
      <c r="AP2169" s="17">
        <v>0.36026576408142003</v>
      </c>
      <c r="AQ2169" s="17"/>
      <c r="AR2169" s="17">
        <v>0.36585544172559897</v>
      </c>
      <c r="AS2169" s="17">
        <v>0.37041303784875002</v>
      </c>
      <c r="AT2169" s="17">
        <v>0.39334411460740898</v>
      </c>
      <c r="AU2169" s="17">
        <v>0.27587628332069603</v>
      </c>
    </row>
    <row r="2170" spans="2:47" x14ac:dyDescent="0.3">
      <c r="B2170" t="s">
        <v>775</v>
      </c>
      <c r="C2170" s="17">
        <v>0.24773375643727399</v>
      </c>
      <c r="D2170" s="17">
        <v>0.269808535046696</v>
      </c>
      <c r="E2170" s="17">
        <v>0.22653933406189</v>
      </c>
      <c r="F2170" s="17"/>
      <c r="G2170" s="17">
        <v>0.26209554238854199</v>
      </c>
      <c r="H2170" s="17">
        <v>0.32487662220188501</v>
      </c>
      <c r="I2170" s="17">
        <v>0.264128166189881</v>
      </c>
      <c r="J2170" s="17">
        <v>0.25359427360770298</v>
      </c>
      <c r="K2170" s="17">
        <v>0.22140872910888901</v>
      </c>
      <c r="L2170" s="17">
        <v>0.17516053096213</v>
      </c>
      <c r="M2170" s="17"/>
      <c r="N2170" s="17">
        <v>0.27675558257253102</v>
      </c>
      <c r="O2170" s="17">
        <v>0.26335912290670899</v>
      </c>
      <c r="P2170" s="17">
        <v>0.229989879324978</v>
      </c>
      <c r="Q2170" s="17">
        <v>0.21733993825924899</v>
      </c>
      <c r="R2170" s="17"/>
      <c r="S2170" s="17">
        <v>0.29028402678435999</v>
      </c>
      <c r="T2170" s="17">
        <v>0.21603551154088901</v>
      </c>
      <c r="U2170" s="17">
        <v>0.253549682001319</v>
      </c>
      <c r="V2170" s="17">
        <v>0.20416297992687599</v>
      </c>
      <c r="W2170" s="17">
        <v>0.202735829018652</v>
      </c>
      <c r="X2170" s="17">
        <v>0.245304857478708</v>
      </c>
      <c r="Y2170" s="17">
        <v>0.24848118684479101</v>
      </c>
      <c r="Z2170" s="17">
        <v>0.25214933554125402</v>
      </c>
      <c r="AA2170" s="17">
        <v>0.252417264195054</v>
      </c>
      <c r="AB2170" s="17">
        <v>0.29483691122921102</v>
      </c>
      <c r="AC2170" s="17">
        <v>0.25140436945829098</v>
      </c>
      <c r="AD2170" s="17">
        <v>0.24167360642632599</v>
      </c>
      <c r="AE2170" s="17"/>
      <c r="AF2170" s="17">
        <v>0.25939871317375601</v>
      </c>
      <c r="AG2170" s="17">
        <v>0.23423924480696601</v>
      </c>
      <c r="AH2170" s="17"/>
      <c r="AI2170" s="17">
        <v>0.28767697094649503</v>
      </c>
      <c r="AJ2170" s="17">
        <v>0.22779548939139399</v>
      </c>
      <c r="AK2170" s="17"/>
      <c r="AL2170" s="17">
        <v>0.269870604559376</v>
      </c>
      <c r="AM2170" s="17">
        <v>0.24260749874596901</v>
      </c>
      <c r="AN2170" s="17"/>
      <c r="AO2170" s="17">
        <v>0.323932437627167</v>
      </c>
      <c r="AP2170" s="17">
        <v>0.24109212691186899</v>
      </c>
      <c r="AQ2170" s="17"/>
      <c r="AR2170" s="17">
        <v>0.343063732338936</v>
      </c>
      <c r="AS2170" s="17">
        <v>0.19720262222107299</v>
      </c>
      <c r="AT2170" s="17">
        <v>0.23303991496315599</v>
      </c>
      <c r="AU2170" s="17">
        <v>0.12583703262559301</v>
      </c>
    </row>
    <row r="2171" spans="2:47" x14ac:dyDescent="0.3">
      <c r="B2171" t="s">
        <v>79</v>
      </c>
      <c r="C2171" s="17">
        <v>7.32778801236105E-2</v>
      </c>
      <c r="D2171" s="17">
        <v>5.45813861678522E-2</v>
      </c>
      <c r="E2171" s="17">
        <v>9.1775296020662797E-2</v>
      </c>
      <c r="F2171" s="17"/>
      <c r="G2171" s="17">
        <v>3.0611888299166501E-2</v>
      </c>
      <c r="H2171" s="17">
        <v>2.2128232111202899E-2</v>
      </c>
      <c r="I2171" s="17">
        <v>4.3508023823062299E-2</v>
      </c>
      <c r="J2171" s="17">
        <v>7.2918335728705194E-2</v>
      </c>
      <c r="K2171" s="17">
        <v>0.101626238670057</v>
      </c>
      <c r="L2171" s="17">
        <v>0.14853973639621801</v>
      </c>
      <c r="M2171" s="17"/>
      <c r="N2171" s="17">
        <v>5.54190321953551E-2</v>
      </c>
      <c r="O2171" s="17">
        <v>8.1263364033341001E-2</v>
      </c>
      <c r="P2171" s="17">
        <v>5.9852654325572199E-2</v>
      </c>
      <c r="Q2171" s="17">
        <v>9.2346909537130595E-2</v>
      </c>
      <c r="R2171" s="17"/>
      <c r="S2171" s="17">
        <v>4.7520545128750598E-2</v>
      </c>
      <c r="T2171" s="17">
        <v>9.3197611826249499E-2</v>
      </c>
      <c r="U2171" s="17">
        <v>7.6424835414551806E-2</v>
      </c>
      <c r="V2171" s="17">
        <v>7.1221749652816205E-2</v>
      </c>
      <c r="W2171" s="17">
        <v>6.50964836801525E-2</v>
      </c>
      <c r="X2171" s="17">
        <v>8.5833437271872107E-2</v>
      </c>
      <c r="Y2171" s="17">
        <v>9.0054137363180603E-2</v>
      </c>
      <c r="Z2171" s="17">
        <v>4.10442209033232E-2</v>
      </c>
      <c r="AA2171" s="17">
        <v>5.8014158806708398E-2</v>
      </c>
      <c r="AB2171" s="17">
        <v>8.6934972030398697E-2</v>
      </c>
      <c r="AC2171" s="17">
        <v>9.4627001666811095E-2</v>
      </c>
      <c r="AD2171" s="17">
        <v>6.3783275738304501E-2</v>
      </c>
      <c r="AE2171" s="17"/>
      <c r="AF2171" s="17">
        <v>7.6747981618769598E-2</v>
      </c>
      <c r="AG2171" s="17">
        <v>6.60352078810994E-2</v>
      </c>
      <c r="AH2171" s="17"/>
      <c r="AI2171" s="17">
        <v>5.1777823987817301E-2</v>
      </c>
      <c r="AJ2171" s="17">
        <v>8.4009962305877206E-2</v>
      </c>
      <c r="AK2171" s="17"/>
      <c r="AL2171" s="17">
        <v>6.7291672472337402E-2</v>
      </c>
      <c r="AM2171" s="17">
        <v>7.4664113739382101E-2</v>
      </c>
      <c r="AN2171" s="17"/>
      <c r="AO2171" s="17">
        <v>4.6447539928251597E-2</v>
      </c>
      <c r="AP2171" s="17">
        <v>7.56164662623139E-2</v>
      </c>
      <c r="AQ2171" s="17"/>
      <c r="AR2171" s="17">
        <v>3.2249107144459999E-2</v>
      </c>
      <c r="AS2171" s="17">
        <v>9.4113760427412999E-2</v>
      </c>
      <c r="AT2171" s="17">
        <v>6.7429863613017796E-2</v>
      </c>
      <c r="AU2171" s="17">
        <v>0.152676055972395</v>
      </c>
    </row>
    <row r="2172" spans="2:47" x14ac:dyDescent="0.3">
      <c r="C2172" s="17"/>
      <c r="D2172" s="17"/>
      <c r="E2172" s="17"/>
      <c r="F2172" s="17"/>
      <c r="G2172" s="17"/>
      <c r="H2172" s="17"/>
      <c r="I2172" s="17"/>
      <c r="J2172" s="17"/>
      <c r="K2172" s="17"/>
      <c r="L2172" s="17"/>
      <c r="M2172" s="17"/>
      <c r="N2172" s="17"/>
      <c r="O2172" s="17"/>
      <c r="P2172" s="17"/>
      <c r="Q2172" s="17"/>
      <c r="R2172" s="17"/>
      <c r="S2172" s="17"/>
      <c r="T2172" s="17"/>
      <c r="U2172" s="17"/>
      <c r="V2172" s="17"/>
      <c r="W2172" s="17"/>
      <c r="X2172" s="17"/>
      <c r="Y2172" s="17"/>
      <c r="Z2172" s="17"/>
      <c r="AA2172" s="17"/>
      <c r="AB2172" s="17"/>
      <c r="AC2172" s="17"/>
      <c r="AD2172" s="17"/>
      <c r="AE2172" s="17"/>
      <c r="AF2172" s="17"/>
      <c r="AG2172" s="17"/>
      <c r="AH2172" s="17"/>
      <c r="AI2172" s="17"/>
      <c r="AJ2172" s="17"/>
      <c r="AK2172" s="17"/>
      <c r="AL2172" s="17"/>
      <c r="AM2172" s="17"/>
      <c r="AN2172" s="17"/>
      <c r="AO2172" s="17"/>
      <c r="AP2172" s="17"/>
      <c r="AQ2172" s="17"/>
      <c r="AR2172" s="17"/>
      <c r="AS2172" s="17"/>
      <c r="AT2172" s="17"/>
      <c r="AU2172" s="17"/>
    </row>
    <row r="2173" spans="2:47" x14ac:dyDescent="0.3">
      <c r="B2173" s="6" t="s">
        <v>778</v>
      </c>
      <c r="C2173" s="17"/>
      <c r="D2173" s="17"/>
      <c r="E2173" s="17"/>
      <c r="F2173" s="17"/>
      <c r="G2173" s="17"/>
      <c r="H2173" s="17"/>
      <c r="I2173" s="17"/>
      <c r="J2173" s="17"/>
      <c r="K2173" s="17"/>
      <c r="L2173" s="17"/>
      <c r="M2173" s="17"/>
      <c r="N2173" s="17"/>
      <c r="O2173" s="17"/>
      <c r="P2173" s="17"/>
      <c r="Q2173" s="17"/>
      <c r="R2173" s="17"/>
      <c r="S2173" s="17"/>
      <c r="T2173" s="17"/>
      <c r="U2173" s="17"/>
      <c r="V2173" s="17"/>
      <c r="W2173" s="17"/>
      <c r="X2173" s="17"/>
      <c r="Y2173" s="17"/>
      <c r="Z2173" s="17"/>
      <c r="AA2173" s="17"/>
      <c r="AB2173" s="17"/>
      <c r="AC2173" s="17"/>
      <c r="AD2173" s="17"/>
      <c r="AE2173" s="17"/>
      <c r="AF2173" s="17"/>
      <c r="AG2173" s="17"/>
      <c r="AH2173" s="17"/>
      <c r="AI2173" s="17"/>
      <c r="AJ2173" s="17"/>
      <c r="AK2173" s="17"/>
      <c r="AL2173" s="17"/>
      <c r="AM2173" s="17"/>
      <c r="AN2173" s="17"/>
      <c r="AO2173" s="17"/>
      <c r="AP2173" s="17"/>
      <c r="AQ2173" s="17"/>
      <c r="AR2173" s="17"/>
      <c r="AS2173" s="17"/>
      <c r="AT2173" s="17"/>
      <c r="AU2173" s="17"/>
    </row>
    <row r="2174" spans="2:47" x14ac:dyDescent="0.3">
      <c r="B2174" s="24" t="s">
        <v>71</v>
      </c>
      <c r="C2174" s="17"/>
      <c r="D2174" s="17"/>
      <c r="E2174" s="17"/>
      <c r="F2174" s="17"/>
      <c r="G2174" s="17"/>
      <c r="H2174" s="17"/>
      <c r="I2174" s="17"/>
      <c r="J2174" s="17"/>
      <c r="K2174" s="17"/>
      <c r="L2174" s="17"/>
      <c r="M2174" s="17"/>
      <c r="N2174" s="17"/>
      <c r="O2174" s="17"/>
      <c r="P2174" s="17"/>
      <c r="Q2174" s="17"/>
      <c r="R2174" s="17"/>
      <c r="S2174" s="17"/>
      <c r="T2174" s="17"/>
      <c r="U2174" s="17"/>
      <c r="V2174" s="17"/>
      <c r="W2174" s="17"/>
      <c r="X2174" s="17"/>
      <c r="Y2174" s="17"/>
      <c r="Z2174" s="17"/>
      <c r="AA2174" s="17"/>
      <c r="AB2174" s="17"/>
      <c r="AC2174" s="17"/>
      <c r="AD2174" s="17"/>
      <c r="AE2174" s="17"/>
      <c r="AF2174" s="17"/>
      <c r="AG2174" s="17"/>
      <c r="AH2174" s="17"/>
      <c r="AI2174" s="17"/>
      <c r="AJ2174" s="17"/>
      <c r="AK2174" s="17"/>
      <c r="AL2174" s="17"/>
      <c r="AM2174" s="17"/>
      <c r="AN2174" s="17"/>
      <c r="AO2174" s="17"/>
      <c r="AP2174" s="17"/>
      <c r="AQ2174" s="17"/>
      <c r="AR2174" s="17"/>
      <c r="AS2174" s="17"/>
      <c r="AT2174" s="17"/>
      <c r="AU2174" s="17"/>
    </row>
    <row r="2175" spans="2:47" x14ac:dyDescent="0.3">
      <c r="B2175" t="s">
        <v>772</v>
      </c>
      <c r="C2175" s="17">
        <v>3.31238401312186E-2</v>
      </c>
      <c r="D2175" s="17">
        <v>3.6255692052285002E-2</v>
      </c>
      <c r="E2175" s="17">
        <v>3.0198128692444301E-2</v>
      </c>
      <c r="F2175" s="17"/>
      <c r="G2175" s="17">
        <v>6.4445820940715104E-2</v>
      </c>
      <c r="H2175" s="17">
        <v>4.2445735299707403E-2</v>
      </c>
      <c r="I2175" s="17">
        <v>3.2061000022701298E-2</v>
      </c>
      <c r="J2175" s="17">
        <v>3.3340009947323501E-2</v>
      </c>
      <c r="K2175" s="17">
        <v>1.1917385428443601E-2</v>
      </c>
      <c r="L2175" s="17">
        <v>1.9716735595665301E-2</v>
      </c>
      <c r="M2175" s="17"/>
      <c r="N2175" s="17">
        <v>3.1632327434457902E-2</v>
      </c>
      <c r="O2175" s="17">
        <v>3.2208643358804599E-2</v>
      </c>
      <c r="P2175" s="17">
        <v>4.6826674076197401E-2</v>
      </c>
      <c r="Q2175" s="17">
        <v>2.4116355101930699E-2</v>
      </c>
      <c r="R2175" s="17"/>
      <c r="S2175" s="17">
        <v>3.7602547641171401E-2</v>
      </c>
      <c r="T2175" s="17">
        <v>3.1968557264548801E-2</v>
      </c>
      <c r="U2175" s="17">
        <v>2.9698457389858299E-2</v>
      </c>
      <c r="V2175" s="17">
        <v>2.4209460243716702E-2</v>
      </c>
      <c r="W2175" s="17">
        <v>4.8453287299883102E-2</v>
      </c>
      <c r="X2175" s="17">
        <v>3.2068001759781001E-2</v>
      </c>
      <c r="Y2175" s="17">
        <v>2.8383742354310199E-2</v>
      </c>
      <c r="Z2175" s="17">
        <v>1.49132520610503E-2</v>
      </c>
      <c r="AA2175" s="17">
        <v>3.4436964889726397E-2</v>
      </c>
      <c r="AB2175" s="17">
        <v>4.0874171997250901E-2</v>
      </c>
      <c r="AC2175" s="17">
        <v>3.0637961198225799E-2</v>
      </c>
      <c r="AD2175" s="17">
        <v>3.3503495416059799E-2</v>
      </c>
      <c r="AE2175" s="17"/>
      <c r="AF2175" s="17">
        <v>2.8086297363098301E-2</v>
      </c>
      <c r="AG2175" s="17">
        <v>4.0087268238428897E-2</v>
      </c>
      <c r="AH2175" s="17"/>
      <c r="AI2175" s="17">
        <v>3.8742127071380701E-2</v>
      </c>
      <c r="AJ2175" s="17">
        <v>3.0319386190049799E-2</v>
      </c>
      <c r="AK2175" s="17"/>
      <c r="AL2175" s="17">
        <v>4.5283200177315901E-2</v>
      </c>
      <c r="AM2175" s="17">
        <v>3.0308081870880601E-2</v>
      </c>
      <c r="AN2175" s="17"/>
      <c r="AO2175" s="17">
        <v>5.1316736390976399E-2</v>
      </c>
      <c r="AP2175" s="17">
        <v>3.1538110889391902E-2</v>
      </c>
      <c r="AQ2175" s="17"/>
      <c r="AR2175" s="17">
        <v>4.7298299931873101E-2</v>
      </c>
      <c r="AS2175" s="17">
        <v>2.6604883893562699E-2</v>
      </c>
      <c r="AT2175" s="17">
        <v>3.0774953523113501E-2</v>
      </c>
      <c r="AU2175" s="17">
        <v>1.36280831782434E-2</v>
      </c>
    </row>
    <row r="2176" spans="2:47" x14ac:dyDescent="0.3">
      <c r="B2176" t="s">
        <v>773</v>
      </c>
      <c r="C2176" s="17">
        <v>9.1313707125322705E-2</v>
      </c>
      <c r="D2176" s="17">
        <v>8.8842765235092602E-2</v>
      </c>
      <c r="E2176" s="17">
        <v>9.2745866325607204E-2</v>
      </c>
      <c r="F2176" s="17"/>
      <c r="G2176" s="17">
        <v>0.120424614945669</v>
      </c>
      <c r="H2176" s="17">
        <v>0.102520980747734</v>
      </c>
      <c r="I2176" s="17">
        <v>8.9952709331770103E-2</v>
      </c>
      <c r="J2176" s="17">
        <v>7.73893250005845E-2</v>
      </c>
      <c r="K2176" s="17">
        <v>7.0279923004615899E-2</v>
      </c>
      <c r="L2176" s="17">
        <v>8.9422127021824602E-2</v>
      </c>
      <c r="M2176" s="17"/>
      <c r="N2176" s="17">
        <v>9.7093579751558703E-2</v>
      </c>
      <c r="O2176" s="17">
        <v>9.2070330394031494E-2</v>
      </c>
      <c r="P2176" s="17">
        <v>9.7484998576300899E-2</v>
      </c>
      <c r="Q2176" s="17">
        <v>8.0179632188914607E-2</v>
      </c>
      <c r="R2176" s="17"/>
      <c r="S2176" s="17">
        <v>6.9450216131517001E-2</v>
      </c>
      <c r="T2176" s="17">
        <v>8.84644100945043E-2</v>
      </c>
      <c r="U2176" s="17">
        <v>9.9364212864720206E-2</v>
      </c>
      <c r="V2176" s="17">
        <v>7.8107431196544799E-2</v>
      </c>
      <c r="W2176" s="17">
        <v>9.8966464367382406E-2</v>
      </c>
      <c r="X2176" s="17">
        <v>6.8155387629973294E-2</v>
      </c>
      <c r="Y2176" s="17">
        <v>0.10944693313461699</v>
      </c>
      <c r="Z2176" s="17">
        <v>8.5133618648185694E-2</v>
      </c>
      <c r="AA2176" s="17">
        <v>0.107825336118892</v>
      </c>
      <c r="AB2176" s="17">
        <v>9.3198627021809199E-2</v>
      </c>
      <c r="AC2176" s="17">
        <v>0.108143343927081</v>
      </c>
      <c r="AD2176" s="17">
        <v>0.14089074467964299</v>
      </c>
      <c r="AE2176" s="17"/>
      <c r="AF2176" s="17">
        <v>8.0765586447347604E-2</v>
      </c>
      <c r="AG2176" s="17">
        <v>0.10558676483009199</v>
      </c>
      <c r="AH2176" s="17"/>
      <c r="AI2176" s="17">
        <v>9.2453734483256E-2</v>
      </c>
      <c r="AJ2176" s="17">
        <v>9.0744645015991499E-2</v>
      </c>
      <c r="AK2176" s="17"/>
      <c r="AL2176" s="17">
        <v>9.2058914641668294E-2</v>
      </c>
      <c r="AM2176" s="17">
        <v>9.1141138485866205E-2</v>
      </c>
      <c r="AN2176" s="17"/>
      <c r="AO2176" s="17">
        <v>7.9831747065580799E-2</v>
      </c>
      <c r="AP2176" s="17">
        <v>9.23144977394314E-2</v>
      </c>
      <c r="AQ2176" s="17"/>
      <c r="AR2176" s="17">
        <v>8.2771804935558593E-2</v>
      </c>
      <c r="AS2176" s="17">
        <v>9.6728290035006201E-2</v>
      </c>
      <c r="AT2176" s="17">
        <v>9.6648135293468496E-2</v>
      </c>
      <c r="AU2176" s="17">
        <v>9.2336066620325105E-2</v>
      </c>
    </row>
    <row r="2177" spans="2:47" x14ac:dyDescent="0.3">
      <c r="B2177" t="s">
        <v>740</v>
      </c>
      <c r="C2177" s="17">
        <v>0.22270146557694601</v>
      </c>
      <c r="D2177" s="17">
        <v>0.21031238973694799</v>
      </c>
      <c r="E2177" s="17">
        <v>0.23462927122774199</v>
      </c>
      <c r="F2177" s="17"/>
      <c r="G2177" s="17">
        <v>0.228824856004156</v>
      </c>
      <c r="H2177" s="17">
        <v>0.20362054645022001</v>
      </c>
      <c r="I2177" s="17">
        <v>0.210509673117316</v>
      </c>
      <c r="J2177" s="17">
        <v>0.20741912344447899</v>
      </c>
      <c r="K2177" s="17">
        <v>0.22616069277951301</v>
      </c>
      <c r="L2177" s="17">
        <v>0.25411525438703803</v>
      </c>
      <c r="M2177" s="17"/>
      <c r="N2177" s="17">
        <v>0.19915754018079901</v>
      </c>
      <c r="O2177" s="17">
        <v>0.200069673925866</v>
      </c>
      <c r="P2177" s="17">
        <v>0.233307257781317</v>
      </c>
      <c r="Q2177" s="17">
        <v>0.26365031260435301</v>
      </c>
      <c r="R2177" s="17"/>
      <c r="S2177" s="17">
        <v>0.23219086173843301</v>
      </c>
      <c r="T2177" s="17">
        <v>0.21996650417008501</v>
      </c>
      <c r="U2177" s="17">
        <v>0.241745919566107</v>
      </c>
      <c r="V2177" s="17">
        <v>0.24197848287877499</v>
      </c>
      <c r="W2177" s="17">
        <v>0.234778628144615</v>
      </c>
      <c r="X2177" s="17">
        <v>0.24926374675069601</v>
      </c>
      <c r="Y2177" s="17">
        <v>0.164771167229463</v>
      </c>
      <c r="Z2177" s="17">
        <v>0.162890179441608</v>
      </c>
      <c r="AA2177" s="17">
        <v>0.22958492433031899</v>
      </c>
      <c r="AB2177" s="17">
        <v>0.23385560448689899</v>
      </c>
      <c r="AC2177" s="17">
        <v>0.18502328177749899</v>
      </c>
      <c r="AD2177" s="17">
        <v>0.21227427739070301</v>
      </c>
      <c r="AE2177" s="17"/>
      <c r="AF2177" s="17">
        <v>0.21553888431998899</v>
      </c>
      <c r="AG2177" s="17">
        <v>0.22986226964183901</v>
      </c>
      <c r="AH2177" s="17"/>
      <c r="AI2177" s="17">
        <v>0.20373122923735801</v>
      </c>
      <c r="AJ2177" s="17">
        <v>0.23217074947683999</v>
      </c>
      <c r="AK2177" s="17"/>
      <c r="AL2177" s="17">
        <v>0.21857158587995101</v>
      </c>
      <c r="AM2177" s="17">
        <v>0.22365782699949899</v>
      </c>
      <c r="AN2177" s="17"/>
      <c r="AO2177" s="17">
        <v>0.193488126418592</v>
      </c>
      <c r="AP2177" s="17">
        <v>0.22524775867362401</v>
      </c>
      <c r="AQ2177" s="17"/>
      <c r="AR2177" s="17">
        <v>0.18332253648642</v>
      </c>
      <c r="AS2177" s="17">
        <v>0.22372073504109499</v>
      </c>
      <c r="AT2177" s="17">
        <v>0.22497439079793</v>
      </c>
      <c r="AU2177" s="17">
        <v>0.31516783973012003</v>
      </c>
    </row>
    <row r="2178" spans="2:47" x14ac:dyDescent="0.3">
      <c r="B2178" t="s">
        <v>774</v>
      </c>
      <c r="C2178" s="17">
        <v>0.36276504233726398</v>
      </c>
      <c r="D2178" s="17">
        <v>0.36009402706877602</v>
      </c>
      <c r="E2178" s="17">
        <v>0.36634544918697398</v>
      </c>
      <c r="F2178" s="17"/>
      <c r="G2178" s="17">
        <v>0.319214469509496</v>
      </c>
      <c r="H2178" s="17">
        <v>0.33301544805398198</v>
      </c>
      <c r="I2178" s="17">
        <v>0.37061434772055601</v>
      </c>
      <c r="J2178" s="17">
        <v>0.38299862467176099</v>
      </c>
      <c r="K2178" s="17">
        <v>0.40418757156361002</v>
      </c>
      <c r="L2178" s="17">
        <v>0.36522975895184101</v>
      </c>
      <c r="M2178" s="17"/>
      <c r="N2178" s="17">
        <v>0.37306547970124998</v>
      </c>
      <c r="O2178" s="17">
        <v>0.38671332985887902</v>
      </c>
      <c r="P2178" s="17">
        <v>0.35481063216577202</v>
      </c>
      <c r="Q2178" s="17">
        <v>0.33414293851471799</v>
      </c>
      <c r="R2178" s="17"/>
      <c r="S2178" s="17">
        <v>0.35369987089109001</v>
      </c>
      <c r="T2178" s="17">
        <v>0.38768603221658698</v>
      </c>
      <c r="U2178" s="17">
        <v>0.336106474466357</v>
      </c>
      <c r="V2178" s="17">
        <v>0.38984663757988702</v>
      </c>
      <c r="W2178" s="17">
        <v>0.35053399601926299</v>
      </c>
      <c r="X2178" s="17">
        <v>0.34719949857785098</v>
      </c>
      <c r="Y2178" s="17">
        <v>0.40122878192174</v>
      </c>
      <c r="Z2178" s="17">
        <v>0.399442098108725</v>
      </c>
      <c r="AA2178" s="17">
        <v>0.35623260779051702</v>
      </c>
      <c r="AB2178" s="17">
        <v>0.31902534768976298</v>
      </c>
      <c r="AC2178" s="17">
        <v>0.39926684875798801</v>
      </c>
      <c r="AD2178" s="17">
        <v>0.30496470742700699</v>
      </c>
      <c r="AE2178" s="17"/>
      <c r="AF2178" s="17">
        <v>0.375270232998419</v>
      </c>
      <c r="AG2178" s="17">
        <v>0.34830788812161501</v>
      </c>
      <c r="AH2178" s="17"/>
      <c r="AI2178" s="17">
        <v>0.360725318698014</v>
      </c>
      <c r="AJ2178" s="17">
        <v>0.36378320161960598</v>
      </c>
      <c r="AK2178" s="17"/>
      <c r="AL2178" s="17">
        <v>0.372569546812686</v>
      </c>
      <c r="AM2178" s="17">
        <v>0.36049460093569902</v>
      </c>
      <c r="AN2178" s="17"/>
      <c r="AO2178" s="17">
        <v>0.319388765264915</v>
      </c>
      <c r="AP2178" s="17">
        <v>0.36654580544244098</v>
      </c>
      <c r="AQ2178" s="17"/>
      <c r="AR2178" s="17">
        <v>0.354094693560146</v>
      </c>
      <c r="AS2178" s="17">
        <v>0.38953683261369398</v>
      </c>
      <c r="AT2178" s="17">
        <v>0.37507570243190702</v>
      </c>
      <c r="AU2178" s="17">
        <v>0.31278239208050401</v>
      </c>
    </row>
    <row r="2179" spans="2:47" x14ac:dyDescent="0.3">
      <c r="B2179" t="s">
        <v>775</v>
      </c>
      <c r="C2179" s="17">
        <v>0.23716573131489899</v>
      </c>
      <c r="D2179" s="17">
        <v>0.26637454659201198</v>
      </c>
      <c r="E2179" s="17">
        <v>0.20897943336868799</v>
      </c>
      <c r="F2179" s="17"/>
      <c r="G2179" s="17">
        <v>0.238637101510599</v>
      </c>
      <c r="H2179" s="17">
        <v>0.29862598367304799</v>
      </c>
      <c r="I2179" s="17">
        <v>0.255918423298856</v>
      </c>
      <c r="J2179" s="17">
        <v>0.25169723991222498</v>
      </c>
      <c r="K2179" s="17">
        <v>0.22285747298689301</v>
      </c>
      <c r="L2179" s="17">
        <v>0.168865445599375</v>
      </c>
      <c r="M2179" s="17"/>
      <c r="N2179" s="17">
        <v>0.26229090799238602</v>
      </c>
      <c r="O2179" s="17">
        <v>0.23923450095260401</v>
      </c>
      <c r="P2179" s="17">
        <v>0.22228250331572799</v>
      </c>
      <c r="Q2179" s="17">
        <v>0.22240534345745699</v>
      </c>
      <c r="R2179" s="17"/>
      <c r="S2179" s="17">
        <v>0.26834404796283001</v>
      </c>
      <c r="T2179" s="17">
        <v>0.21335003776240799</v>
      </c>
      <c r="U2179" s="17">
        <v>0.22504102289351899</v>
      </c>
      <c r="V2179" s="17">
        <v>0.22601233614411001</v>
      </c>
      <c r="W2179" s="17">
        <v>0.209570017470599</v>
      </c>
      <c r="X2179" s="17">
        <v>0.23326140198334899</v>
      </c>
      <c r="Y2179" s="17">
        <v>0.22727850955246601</v>
      </c>
      <c r="Z2179" s="17">
        <v>0.29614607974302798</v>
      </c>
      <c r="AA2179" s="17">
        <v>0.225641399986415</v>
      </c>
      <c r="AB2179" s="17">
        <v>0.266357912034839</v>
      </c>
      <c r="AC2179" s="17">
        <v>0.20540844255834101</v>
      </c>
      <c r="AD2179" s="17">
        <v>0.29230369218024099</v>
      </c>
      <c r="AE2179" s="17"/>
      <c r="AF2179" s="17">
        <v>0.24589247971071099</v>
      </c>
      <c r="AG2179" s="17">
        <v>0.226991119110516</v>
      </c>
      <c r="AH2179" s="17"/>
      <c r="AI2179" s="17">
        <v>0.26758318623626498</v>
      </c>
      <c r="AJ2179" s="17">
        <v>0.221982393005004</v>
      </c>
      <c r="AK2179" s="17"/>
      <c r="AL2179" s="17">
        <v>0.22815357429410299</v>
      </c>
      <c r="AM2179" s="17">
        <v>0.239252687822361</v>
      </c>
      <c r="AN2179" s="17"/>
      <c r="AO2179" s="17">
        <v>0.31816376693147402</v>
      </c>
      <c r="AP2179" s="17">
        <v>0.23010578045419799</v>
      </c>
      <c r="AQ2179" s="17"/>
      <c r="AR2179" s="17">
        <v>0.31153792235550598</v>
      </c>
      <c r="AS2179" s="17">
        <v>0.205690605081573</v>
      </c>
      <c r="AT2179" s="17">
        <v>0.21087844744696899</v>
      </c>
      <c r="AU2179" s="17">
        <v>0.159267604453911</v>
      </c>
    </row>
    <row r="2180" spans="2:47" x14ac:dyDescent="0.3">
      <c r="B2180" t="s">
        <v>79</v>
      </c>
      <c r="C2180" s="17">
        <v>5.29302135143494E-2</v>
      </c>
      <c r="D2180" s="17">
        <v>3.8120579314886403E-2</v>
      </c>
      <c r="E2180" s="17">
        <v>6.7101851198543505E-2</v>
      </c>
      <c r="F2180" s="17"/>
      <c r="G2180" s="17">
        <v>2.8453137089364599E-2</v>
      </c>
      <c r="H2180" s="17">
        <v>1.9771305775308699E-2</v>
      </c>
      <c r="I2180" s="17">
        <v>4.0943846508800702E-2</v>
      </c>
      <c r="J2180" s="17">
        <v>4.7155677023626302E-2</v>
      </c>
      <c r="K2180" s="17">
        <v>6.4596954236924894E-2</v>
      </c>
      <c r="L2180" s="17">
        <v>0.102650678444256</v>
      </c>
      <c r="M2180" s="17"/>
      <c r="N2180" s="17">
        <v>3.6760164939548097E-2</v>
      </c>
      <c r="O2180" s="17">
        <v>4.9703521509814698E-2</v>
      </c>
      <c r="P2180" s="17">
        <v>4.5287934084684303E-2</v>
      </c>
      <c r="Q2180" s="17">
        <v>7.55054181326269E-2</v>
      </c>
      <c r="R2180" s="17"/>
      <c r="S2180" s="17">
        <v>3.8712455634958197E-2</v>
      </c>
      <c r="T2180" s="17">
        <v>5.8564458491866603E-2</v>
      </c>
      <c r="U2180" s="17">
        <v>6.8043912819438196E-2</v>
      </c>
      <c r="V2180" s="17">
        <v>3.98456519569668E-2</v>
      </c>
      <c r="W2180" s="17">
        <v>5.7697606698257797E-2</v>
      </c>
      <c r="X2180" s="17">
        <v>7.0051963298349298E-2</v>
      </c>
      <c r="Y2180" s="17">
        <v>6.8890865807403903E-2</v>
      </c>
      <c r="Z2180" s="17">
        <v>4.1474771997404E-2</v>
      </c>
      <c r="AA2180" s="17">
        <v>4.6278766884130101E-2</v>
      </c>
      <c r="AB2180" s="17">
        <v>4.6688336769439197E-2</v>
      </c>
      <c r="AC2180" s="17">
        <v>7.1520121780865004E-2</v>
      </c>
      <c r="AD2180" s="17">
        <v>1.6063082906346299E-2</v>
      </c>
      <c r="AE2180" s="17"/>
      <c r="AF2180" s="17">
        <v>5.4446519160434699E-2</v>
      </c>
      <c r="AG2180" s="17">
        <v>4.9164690057508301E-2</v>
      </c>
      <c r="AH2180" s="17"/>
      <c r="AI2180" s="17">
        <v>3.67644042737265E-2</v>
      </c>
      <c r="AJ2180" s="17">
        <v>6.0999624692508303E-2</v>
      </c>
      <c r="AK2180" s="17"/>
      <c r="AL2180" s="17">
        <v>4.3363178194275702E-2</v>
      </c>
      <c r="AM2180" s="17">
        <v>5.5145663885694397E-2</v>
      </c>
      <c r="AN2180" s="17"/>
      <c r="AO2180" s="17">
        <v>3.78108579284617E-2</v>
      </c>
      <c r="AP2180" s="17">
        <v>5.42480468009136E-2</v>
      </c>
      <c r="AQ2180" s="17"/>
      <c r="AR2180" s="17">
        <v>2.0974742730496199E-2</v>
      </c>
      <c r="AS2180" s="17">
        <v>5.77186533350686E-2</v>
      </c>
      <c r="AT2180" s="17">
        <v>6.1648370506611698E-2</v>
      </c>
      <c r="AU2180" s="17">
        <v>0.10681801393689699</v>
      </c>
    </row>
    <row r="2181" spans="2:47" x14ac:dyDescent="0.3">
      <c r="C2181" s="17"/>
      <c r="D2181" s="17"/>
      <c r="E2181" s="17"/>
      <c r="F2181" s="17"/>
      <c r="G2181" s="17"/>
      <c r="H2181" s="17"/>
      <c r="I2181" s="17"/>
      <c r="J2181" s="17"/>
      <c r="K2181" s="17"/>
      <c r="L2181" s="17"/>
      <c r="M2181" s="17"/>
      <c r="N2181" s="17"/>
      <c r="O2181" s="17"/>
      <c r="P2181" s="17"/>
      <c r="Q2181" s="17"/>
      <c r="R2181" s="17"/>
      <c r="S2181" s="17"/>
      <c r="T2181" s="17"/>
      <c r="U2181" s="17"/>
      <c r="V2181" s="17"/>
      <c r="W2181" s="17"/>
      <c r="X2181" s="17"/>
      <c r="Y2181" s="17"/>
      <c r="Z2181" s="17"/>
      <c r="AA2181" s="17"/>
      <c r="AB2181" s="17"/>
      <c r="AC2181" s="17"/>
      <c r="AD2181" s="17"/>
      <c r="AE2181" s="17"/>
      <c r="AF2181" s="17"/>
      <c r="AG2181" s="17"/>
      <c r="AH2181" s="17"/>
      <c r="AI2181" s="17"/>
      <c r="AJ2181" s="17"/>
      <c r="AK2181" s="17"/>
      <c r="AL2181" s="17"/>
      <c r="AM2181" s="17"/>
      <c r="AN2181" s="17"/>
      <c r="AO2181" s="17"/>
      <c r="AP2181" s="17"/>
      <c r="AQ2181" s="17"/>
      <c r="AR2181" s="17"/>
      <c r="AS2181" s="17"/>
      <c r="AT2181" s="17"/>
      <c r="AU2181" s="17"/>
    </row>
    <row r="2182" spans="2:47" x14ac:dyDescent="0.3">
      <c r="B2182" s="6" t="s">
        <v>779</v>
      </c>
      <c r="C2182" s="17"/>
      <c r="D2182" s="17"/>
      <c r="E2182" s="17"/>
      <c r="F2182" s="17"/>
      <c r="G2182" s="17"/>
      <c r="H2182" s="17"/>
      <c r="I2182" s="17"/>
      <c r="J2182" s="17"/>
      <c r="K2182" s="17"/>
      <c r="L2182" s="17"/>
      <c r="M2182" s="17"/>
      <c r="N2182" s="17"/>
      <c r="O2182" s="17"/>
      <c r="P2182" s="17"/>
      <c r="Q2182" s="17"/>
      <c r="R2182" s="17"/>
      <c r="S2182" s="17"/>
      <c r="T2182" s="17"/>
      <c r="U2182" s="17"/>
      <c r="V2182" s="17"/>
      <c r="W2182" s="17"/>
      <c r="X2182" s="17"/>
      <c r="Y2182" s="17"/>
      <c r="Z2182" s="17"/>
      <c r="AA2182" s="17"/>
      <c r="AB2182" s="17"/>
      <c r="AC2182" s="17"/>
      <c r="AD2182" s="17"/>
      <c r="AE2182" s="17"/>
      <c r="AF2182" s="17"/>
      <c r="AG2182" s="17"/>
      <c r="AH2182" s="17"/>
      <c r="AI2182" s="17"/>
      <c r="AJ2182" s="17"/>
      <c r="AK2182" s="17"/>
      <c r="AL2182" s="17"/>
      <c r="AM2182" s="17"/>
      <c r="AN2182" s="17"/>
      <c r="AO2182" s="17"/>
      <c r="AP2182" s="17"/>
      <c r="AQ2182" s="17"/>
      <c r="AR2182" s="17"/>
      <c r="AS2182" s="17"/>
      <c r="AT2182" s="17"/>
      <c r="AU2182" s="17"/>
    </row>
    <row r="2183" spans="2:47" x14ac:dyDescent="0.3">
      <c r="B2183" s="24" t="s">
        <v>71</v>
      </c>
      <c r="C2183" s="17"/>
      <c r="D2183" s="17"/>
      <c r="E2183" s="17"/>
      <c r="F2183" s="17"/>
      <c r="G2183" s="17"/>
      <c r="H2183" s="17"/>
      <c r="I2183" s="17"/>
      <c r="J2183" s="17"/>
      <c r="K2183" s="17"/>
      <c r="L2183" s="17"/>
      <c r="M2183" s="17"/>
      <c r="N2183" s="17"/>
      <c r="O2183" s="17"/>
      <c r="P2183" s="17"/>
      <c r="Q2183" s="17"/>
      <c r="R2183" s="17"/>
      <c r="S2183" s="17"/>
      <c r="T2183" s="17"/>
      <c r="U2183" s="17"/>
      <c r="V2183" s="17"/>
      <c r="W2183" s="17"/>
      <c r="X2183" s="17"/>
      <c r="Y2183" s="17"/>
      <c r="Z2183" s="17"/>
      <c r="AA2183" s="17"/>
      <c r="AB2183" s="17"/>
      <c r="AC2183" s="17"/>
      <c r="AD2183" s="17"/>
      <c r="AE2183" s="17"/>
      <c r="AF2183" s="17"/>
      <c r="AG2183" s="17"/>
      <c r="AH2183" s="17"/>
      <c r="AI2183" s="17"/>
      <c r="AJ2183" s="17"/>
      <c r="AK2183" s="17"/>
      <c r="AL2183" s="17"/>
      <c r="AM2183" s="17"/>
      <c r="AN2183" s="17"/>
      <c r="AO2183" s="17"/>
      <c r="AP2183" s="17"/>
      <c r="AQ2183" s="17"/>
      <c r="AR2183" s="17"/>
      <c r="AS2183" s="17"/>
      <c r="AT2183" s="17"/>
      <c r="AU2183" s="17"/>
    </row>
    <row r="2184" spans="2:47" x14ac:dyDescent="0.3">
      <c r="B2184" t="s">
        <v>772</v>
      </c>
      <c r="C2184" s="17">
        <v>2.6464040907093801E-2</v>
      </c>
      <c r="D2184" s="17">
        <v>2.92910568513183E-2</v>
      </c>
      <c r="E2184" s="17">
        <v>2.3810024163675201E-2</v>
      </c>
      <c r="F2184" s="17"/>
      <c r="G2184" s="17">
        <v>6.5535051472320902E-2</v>
      </c>
      <c r="H2184" s="17">
        <v>3.7609935253306602E-2</v>
      </c>
      <c r="I2184" s="17">
        <v>2.0811358531348901E-2</v>
      </c>
      <c r="J2184" s="17">
        <v>2.3387986831587E-2</v>
      </c>
      <c r="K2184" s="17">
        <v>1.32298481669504E-2</v>
      </c>
      <c r="L2184" s="17">
        <v>7.5146277565995402E-3</v>
      </c>
      <c r="M2184" s="17"/>
      <c r="N2184" s="17">
        <v>2.3445773562044699E-2</v>
      </c>
      <c r="O2184" s="17">
        <v>2.9347548631563601E-2</v>
      </c>
      <c r="P2184" s="17">
        <v>3.2112825424561398E-2</v>
      </c>
      <c r="Q2184" s="17">
        <v>2.2142439804825002E-2</v>
      </c>
      <c r="R2184" s="17"/>
      <c r="S2184" s="17">
        <v>3.6002341751468797E-2</v>
      </c>
      <c r="T2184" s="17">
        <v>2.81264440627099E-2</v>
      </c>
      <c r="U2184" s="17">
        <v>2.0473669965021798E-2</v>
      </c>
      <c r="V2184" s="17">
        <v>2.4883737645562599E-2</v>
      </c>
      <c r="W2184" s="17">
        <v>1.7769010901734598E-2</v>
      </c>
      <c r="X2184" s="17">
        <v>2.8299868548029801E-2</v>
      </c>
      <c r="Y2184" s="17">
        <v>2.05577473957845E-2</v>
      </c>
      <c r="Z2184" s="17">
        <v>1.3885320369853E-2</v>
      </c>
      <c r="AA2184" s="17">
        <v>2.6657959973146801E-2</v>
      </c>
      <c r="AB2184" s="17">
        <v>3.6136992007399997E-2</v>
      </c>
      <c r="AC2184" s="17">
        <v>2.0317690868784499E-2</v>
      </c>
      <c r="AD2184" s="17">
        <v>2.3308514974952701E-2</v>
      </c>
      <c r="AE2184" s="17"/>
      <c r="AF2184" s="17">
        <v>1.9460083621998799E-2</v>
      </c>
      <c r="AG2184" s="17">
        <v>3.5986852376590203E-2</v>
      </c>
      <c r="AH2184" s="17"/>
      <c r="AI2184" s="17">
        <v>3.4806226412864599E-2</v>
      </c>
      <c r="AJ2184" s="17">
        <v>2.2299911294492498E-2</v>
      </c>
      <c r="AK2184" s="17"/>
      <c r="AL2184" s="17">
        <v>2.4375234829189699E-2</v>
      </c>
      <c r="AM2184" s="17">
        <v>2.6947748351055099E-2</v>
      </c>
      <c r="AN2184" s="17"/>
      <c r="AO2184" s="17">
        <v>3.54169025816174E-2</v>
      </c>
      <c r="AP2184" s="17">
        <v>2.5683691568944501E-2</v>
      </c>
      <c r="AQ2184" s="17"/>
      <c r="AR2184" s="17">
        <v>3.8356416226103598E-2</v>
      </c>
      <c r="AS2184" s="17">
        <v>2.1534834864922001E-2</v>
      </c>
      <c r="AT2184" s="17">
        <v>2.1533353913214599E-2</v>
      </c>
      <c r="AU2184" s="17">
        <v>1.53445544084736E-2</v>
      </c>
    </row>
    <row r="2185" spans="2:47" x14ac:dyDescent="0.3">
      <c r="B2185" t="s">
        <v>773</v>
      </c>
      <c r="C2185" s="17">
        <v>6.7449408815655407E-2</v>
      </c>
      <c r="D2185" s="17">
        <v>7.3413391230611899E-2</v>
      </c>
      <c r="E2185" s="17">
        <v>6.1894618804503899E-2</v>
      </c>
      <c r="F2185" s="17"/>
      <c r="G2185" s="17">
        <v>9.7724280735961705E-2</v>
      </c>
      <c r="H2185" s="17">
        <v>9.6349199752252798E-2</v>
      </c>
      <c r="I2185" s="17">
        <v>5.6365298764236502E-2</v>
      </c>
      <c r="J2185" s="17">
        <v>6.3171023744827401E-2</v>
      </c>
      <c r="K2185" s="17">
        <v>5.2135356417514898E-2</v>
      </c>
      <c r="L2185" s="17">
        <v>4.6689940526037997E-2</v>
      </c>
      <c r="M2185" s="17"/>
      <c r="N2185" s="17">
        <v>6.9593265647225205E-2</v>
      </c>
      <c r="O2185" s="17">
        <v>6.9512104354720494E-2</v>
      </c>
      <c r="P2185" s="17">
        <v>7.3359039980280302E-2</v>
      </c>
      <c r="Q2185" s="17">
        <v>5.7285491245633202E-2</v>
      </c>
      <c r="R2185" s="17"/>
      <c r="S2185" s="17">
        <v>7.3104365876487096E-2</v>
      </c>
      <c r="T2185" s="17">
        <v>6.1906570304659403E-2</v>
      </c>
      <c r="U2185" s="17">
        <v>8.1937129526681293E-2</v>
      </c>
      <c r="V2185" s="17">
        <v>9.5143549390056398E-2</v>
      </c>
      <c r="W2185" s="17">
        <v>5.2076251167192202E-2</v>
      </c>
      <c r="X2185" s="17">
        <v>5.5644882623072198E-2</v>
      </c>
      <c r="Y2185" s="17">
        <v>5.7342795935262501E-2</v>
      </c>
      <c r="Z2185" s="17">
        <v>4.9113172754937297E-2</v>
      </c>
      <c r="AA2185" s="17">
        <v>8.4338061266908598E-2</v>
      </c>
      <c r="AB2185" s="17">
        <v>4.6774567093700203E-2</v>
      </c>
      <c r="AC2185" s="17">
        <v>6.2996492348203204E-2</v>
      </c>
      <c r="AD2185" s="17">
        <v>7.3553159318439296E-2</v>
      </c>
      <c r="AE2185" s="17"/>
      <c r="AF2185" s="17">
        <v>5.9965049464271898E-2</v>
      </c>
      <c r="AG2185" s="17">
        <v>7.7457262468313998E-2</v>
      </c>
      <c r="AH2185" s="17"/>
      <c r="AI2185" s="17">
        <v>6.1078497413121803E-2</v>
      </c>
      <c r="AJ2185" s="17">
        <v>7.0629546779765406E-2</v>
      </c>
      <c r="AK2185" s="17"/>
      <c r="AL2185" s="17">
        <v>6.9444587269232097E-2</v>
      </c>
      <c r="AM2185" s="17">
        <v>6.6987382838119697E-2</v>
      </c>
      <c r="AN2185" s="17"/>
      <c r="AO2185" s="17">
        <v>6.6351935007146007E-2</v>
      </c>
      <c r="AP2185" s="17">
        <v>6.7545066828840594E-2</v>
      </c>
      <c r="AQ2185" s="17"/>
      <c r="AR2185" s="17">
        <v>6.3021045877550405E-2</v>
      </c>
      <c r="AS2185" s="17">
        <v>5.7151655296507398E-2</v>
      </c>
      <c r="AT2185" s="17">
        <v>7.9597539334176098E-2</v>
      </c>
      <c r="AU2185" s="17">
        <v>7.1002627063806695E-2</v>
      </c>
    </row>
    <row r="2186" spans="2:47" x14ac:dyDescent="0.3">
      <c r="B2186" t="s">
        <v>740</v>
      </c>
      <c r="C2186" s="17">
        <v>0.276540708394935</v>
      </c>
      <c r="D2186" s="17">
        <v>0.26716706552772501</v>
      </c>
      <c r="E2186" s="17">
        <v>0.28543593215635898</v>
      </c>
      <c r="F2186" s="17"/>
      <c r="G2186" s="17">
        <v>0.262024802091957</v>
      </c>
      <c r="H2186" s="17">
        <v>0.21485491533774101</v>
      </c>
      <c r="I2186" s="17">
        <v>0.247587033330819</v>
      </c>
      <c r="J2186" s="17">
        <v>0.27449294266663099</v>
      </c>
      <c r="K2186" s="17">
        <v>0.28900571972175898</v>
      </c>
      <c r="L2186" s="17">
        <v>0.35306484423439</v>
      </c>
      <c r="M2186" s="17"/>
      <c r="N2186" s="17">
        <v>0.254258987675342</v>
      </c>
      <c r="O2186" s="17">
        <v>0.25053696095859901</v>
      </c>
      <c r="P2186" s="17">
        <v>0.29453661256382002</v>
      </c>
      <c r="Q2186" s="17">
        <v>0.31306751097520302</v>
      </c>
      <c r="R2186" s="17"/>
      <c r="S2186" s="17">
        <v>0.24242073054855401</v>
      </c>
      <c r="T2186" s="17">
        <v>0.28056506932812397</v>
      </c>
      <c r="U2186" s="17">
        <v>0.29172164402148798</v>
      </c>
      <c r="V2186" s="17">
        <v>0.28356228358187702</v>
      </c>
      <c r="W2186" s="17">
        <v>0.27874376736789003</v>
      </c>
      <c r="X2186" s="17">
        <v>0.29641737799318502</v>
      </c>
      <c r="Y2186" s="17">
        <v>0.28408213263128401</v>
      </c>
      <c r="Z2186" s="17">
        <v>0.27569312990828698</v>
      </c>
      <c r="AA2186" s="17">
        <v>0.279218670254125</v>
      </c>
      <c r="AB2186" s="17">
        <v>0.260005007849201</v>
      </c>
      <c r="AC2186" s="17">
        <v>0.280209641515694</v>
      </c>
      <c r="AD2186" s="17">
        <v>0.30656274132574501</v>
      </c>
      <c r="AE2186" s="17"/>
      <c r="AF2186" s="17">
        <v>0.280008911975069</v>
      </c>
      <c r="AG2186" s="17">
        <v>0.269688456416731</v>
      </c>
      <c r="AH2186" s="17"/>
      <c r="AI2186" s="17">
        <v>0.24375004531417699</v>
      </c>
      <c r="AJ2186" s="17">
        <v>0.29290866989099101</v>
      </c>
      <c r="AK2186" s="17"/>
      <c r="AL2186" s="17">
        <v>0.25647378180303199</v>
      </c>
      <c r="AM2186" s="17">
        <v>0.28118763176068301</v>
      </c>
      <c r="AN2186" s="17"/>
      <c r="AO2186" s="17">
        <v>0.20506171191234601</v>
      </c>
      <c r="AP2186" s="17">
        <v>0.28277096075720398</v>
      </c>
      <c r="AQ2186" s="17"/>
      <c r="AR2186" s="17">
        <v>0.20479554094219801</v>
      </c>
      <c r="AS2186" s="17">
        <v>0.29733091131022799</v>
      </c>
      <c r="AT2186" s="17">
        <v>0.28575079505029599</v>
      </c>
      <c r="AU2186" s="17">
        <v>0.40182905679526998</v>
      </c>
    </row>
    <row r="2187" spans="2:47" x14ac:dyDescent="0.3">
      <c r="B2187" t="s">
        <v>774</v>
      </c>
      <c r="C2187" s="17">
        <v>0.37396556639943201</v>
      </c>
      <c r="D2187" s="17">
        <v>0.379942261067856</v>
      </c>
      <c r="E2187" s="17">
        <v>0.36767712910261302</v>
      </c>
      <c r="F2187" s="17"/>
      <c r="G2187" s="17">
        <v>0.35091245424177497</v>
      </c>
      <c r="H2187" s="17">
        <v>0.356458721633508</v>
      </c>
      <c r="I2187" s="17">
        <v>0.41139805320081002</v>
      </c>
      <c r="J2187" s="17">
        <v>0.41024989594459599</v>
      </c>
      <c r="K2187" s="17">
        <v>0.36870476405781299</v>
      </c>
      <c r="L2187" s="17">
        <v>0.34711844731410701</v>
      </c>
      <c r="M2187" s="17"/>
      <c r="N2187" s="17">
        <v>0.39677450836822997</v>
      </c>
      <c r="O2187" s="17">
        <v>0.40328963574504101</v>
      </c>
      <c r="P2187" s="17">
        <v>0.36467172899907402</v>
      </c>
      <c r="Q2187" s="17">
        <v>0.32906824949089097</v>
      </c>
      <c r="R2187" s="17"/>
      <c r="S2187" s="17">
        <v>0.37966410230034398</v>
      </c>
      <c r="T2187" s="17">
        <v>0.38460120970777401</v>
      </c>
      <c r="U2187" s="17">
        <v>0.34770828511433899</v>
      </c>
      <c r="V2187" s="17">
        <v>0.35064034052446802</v>
      </c>
      <c r="W2187" s="17">
        <v>0.41057161964509198</v>
      </c>
      <c r="X2187" s="17">
        <v>0.33811267433602799</v>
      </c>
      <c r="Y2187" s="17">
        <v>0.37447572589157402</v>
      </c>
      <c r="Z2187" s="17">
        <v>0.402474697734236</v>
      </c>
      <c r="AA2187" s="17">
        <v>0.38801814437865501</v>
      </c>
      <c r="AB2187" s="17">
        <v>0.39320885812327799</v>
      </c>
      <c r="AC2187" s="17">
        <v>0.33027090889434302</v>
      </c>
      <c r="AD2187" s="17">
        <v>0.38774247546038298</v>
      </c>
      <c r="AE2187" s="17"/>
      <c r="AF2187" s="17">
        <v>0.37261641927824202</v>
      </c>
      <c r="AG2187" s="17">
        <v>0.37833282448379801</v>
      </c>
      <c r="AH2187" s="17"/>
      <c r="AI2187" s="17">
        <v>0.39328162609151801</v>
      </c>
      <c r="AJ2187" s="17">
        <v>0.36432365947864398</v>
      </c>
      <c r="AK2187" s="17"/>
      <c r="AL2187" s="17">
        <v>0.39939922173093301</v>
      </c>
      <c r="AM2187" s="17">
        <v>0.36807586292665401</v>
      </c>
      <c r="AN2187" s="17"/>
      <c r="AO2187" s="17">
        <v>0.38450383863605098</v>
      </c>
      <c r="AP2187" s="17">
        <v>0.37304702950429802</v>
      </c>
      <c r="AQ2187" s="17"/>
      <c r="AR2187" s="17">
        <v>0.38662689845227399</v>
      </c>
      <c r="AS2187" s="17">
        <v>0.40029729935374703</v>
      </c>
      <c r="AT2187" s="17">
        <v>0.383437322008779</v>
      </c>
      <c r="AU2187" s="17">
        <v>0.27705058248980302</v>
      </c>
    </row>
    <row r="2188" spans="2:47" x14ac:dyDescent="0.3">
      <c r="B2188" t="s">
        <v>775</v>
      </c>
      <c r="C2188" s="17">
        <v>0.178217394861476</v>
      </c>
      <c r="D2188" s="17">
        <v>0.19369260915547901</v>
      </c>
      <c r="E2188" s="17">
        <v>0.163189228424583</v>
      </c>
      <c r="F2188" s="17"/>
      <c r="G2188" s="17">
        <v>0.185794710998022</v>
      </c>
      <c r="H2188" s="17">
        <v>0.26090778785406199</v>
      </c>
      <c r="I2188" s="17">
        <v>0.206212848953192</v>
      </c>
      <c r="J2188" s="17">
        <v>0.160215969723013</v>
      </c>
      <c r="K2188" s="17">
        <v>0.159559653220469</v>
      </c>
      <c r="L2188" s="17">
        <v>0.11040091747747</v>
      </c>
      <c r="M2188" s="17"/>
      <c r="N2188" s="17">
        <v>0.199940403697108</v>
      </c>
      <c r="O2188" s="17">
        <v>0.17234650918643901</v>
      </c>
      <c r="P2188" s="17">
        <v>0.16488535824469</v>
      </c>
      <c r="Q2188" s="17">
        <v>0.17424856790965099</v>
      </c>
      <c r="R2188" s="17"/>
      <c r="S2188" s="17">
        <v>0.21321641352244999</v>
      </c>
      <c r="T2188" s="17">
        <v>0.15242076692228501</v>
      </c>
      <c r="U2188" s="17">
        <v>0.15700042262390199</v>
      </c>
      <c r="V2188" s="17">
        <v>0.176948408240821</v>
      </c>
      <c r="W2188" s="17">
        <v>0.16623142212464101</v>
      </c>
      <c r="X2188" s="17">
        <v>0.18858053434321001</v>
      </c>
      <c r="Y2188" s="17">
        <v>0.18251538951409599</v>
      </c>
      <c r="Z2188" s="17">
        <v>0.218050542700679</v>
      </c>
      <c r="AA2188" s="17">
        <v>0.148148926335544</v>
      </c>
      <c r="AB2188" s="17">
        <v>0.17830611904728599</v>
      </c>
      <c r="AC2188" s="17">
        <v>0.22529934863346401</v>
      </c>
      <c r="AD2188" s="17">
        <v>0.15106152915562199</v>
      </c>
      <c r="AE2188" s="17"/>
      <c r="AF2188" s="17">
        <v>0.18775401162230901</v>
      </c>
      <c r="AG2188" s="17">
        <v>0.16698791974431501</v>
      </c>
      <c r="AH2188" s="17"/>
      <c r="AI2188" s="17">
        <v>0.20858869276953901</v>
      </c>
      <c r="AJ2188" s="17">
        <v>0.163057096531427</v>
      </c>
      <c r="AK2188" s="17"/>
      <c r="AL2188" s="17">
        <v>0.19133706152748101</v>
      </c>
      <c r="AM2188" s="17">
        <v>0.175179257192418</v>
      </c>
      <c r="AN2188" s="17"/>
      <c r="AO2188" s="17">
        <v>0.25207206620802403</v>
      </c>
      <c r="AP2188" s="17">
        <v>0.17178007392436001</v>
      </c>
      <c r="AQ2188" s="17"/>
      <c r="AR2188" s="17">
        <v>0.27368592114167001</v>
      </c>
      <c r="AS2188" s="17">
        <v>0.124489425616159</v>
      </c>
      <c r="AT2188" s="17">
        <v>0.150133246764138</v>
      </c>
      <c r="AU2188" s="17">
        <v>8.9382363132619894E-2</v>
      </c>
    </row>
    <row r="2189" spans="2:47" x14ac:dyDescent="0.3">
      <c r="B2189" t="s">
        <v>79</v>
      </c>
      <c r="C2189" s="17">
        <v>7.7362880621407504E-2</v>
      </c>
      <c r="D2189" s="17">
        <v>5.649361616701E-2</v>
      </c>
      <c r="E2189" s="17">
        <v>9.79930673482661E-2</v>
      </c>
      <c r="F2189" s="17"/>
      <c r="G2189" s="17">
        <v>3.8008700459963497E-2</v>
      </c>
      <c r="H2189" s="17">
        <v>3.3819440169130001E-2</v>
      </c>
      <c r="I2189" s="17">
        <v>5.7625407219592799E-2</v>
      </c>
      <c r="J2189" s="17">
        <v>6.8482181089346103E-2</v>
      </c>
      <c r="K2189" s="17">
        <v>0.117364658415493</v>
      </c>
      <c r="L2189" s="17">
        <v>0.13521122269139499</v>
      </c>
      <c r="M2189" s="17"/>
      <c r="N2189" s="17">
        <v>5.5987061050049601E-2</v>
      </c>
      <c r="O2189" s="17">
        <v>7.4967241123637507E-2</v>
      </c>
      <c r="P2189" s="17">
        <v>7.0434434787573996E-2</v>
      </c>
      <c r="Q2189" s="17">
        <v>0.104187740573797</v>
      </c>
      <c r="R2189" s="17"/>
      <c r="S2189" s="17">
        <v>5.5592046000695297E-2</v>
      </c>
      <c r="T2189" s="17">
        <v>9.2379939674448103E-2</v>
      </c>
      <c r="U2189" s="17">
        <v>0.10115884874856799</v>
      </c>
      <c r="V2189" s="17">
        <v>6.88216806172149E-2</v>
      </c>
      <c r="W2189" s="17">
        <v>7.4607928793449393E-2</v>
      </c>
      <c r="X2189" s="17">
        <v>9.2944662156474303E-2</v>
      </c>
      <c r="Y2189" s="17">
        <v>8.10262086319994E-2</v>
      </c>
      <c r="Z2189" s="17">
        <v>4.0783136532006603E-2</v>
      </c>
      <c r="AA2189" s="17">
        <v>7.3618237791620397E-2</v>
      </c>
      <c r="AB2189" s="17">
        <v>8.55684558791346E-2</v>
      </c>
      <c r="AC2189" s="17">
        <v>8.0905917739511501E-2</v>
      </c>
      <c r="AD2189" s="17">
        <v>5.7771579764857202E-2</v>
      </c>
      <c r="AE2189" s="17"/>
      <c r="AF2189" s="17">
        <v>8.0195524038109395E-2</v>
      </c>
      <c r="AG2189" s="17">
        <v>7.1546684510251396E-2</v>
      </c>
      <c r="AH2189" s="17"/>
      <c r="AI2189" s="17">
        <v>5.8494911998779001E-2</v>
      </c>
      <c r="AJ2189" s="17">
        <v>8.6781116024680402E-2</v>
      </c>
      <c r="AK2189" s="17"/>
      <c r="AL2189" s="17">
        <v>5.8970112840132101E-2</v>
      </c>
      <c r="AM2189" s="17">
        <v>8.1622116931070701E-2</v>
      </c>
      <c r="AN2189" s="17"/>
      <c r="AO2189" s="17">
        <v>5.6593545654815801E-2</v>
      </c>
      <c r="AP2189" s="17">
        <v>7.9173177416353199E-2</v>
      </c>
      <c r="AQ2189" s="17"/>
      <c r="AR2189" s="17">
        <v>3.3514177360204699E-2</v>
      </c>
      <c r="AS2189" s="17">
        <v>9.9195873558436606E-2</v>
      </c>
      <c r="AT2189" s="17">
        <v>7.9547742929396495E-2</v>
      </c>
      <c r="AU2189" s="17">
        <v>0.14539081611002599</v>
      </c>
    </row>
    <row r="2190" spans="2:47" x14ac:dyDescent="0.3">
      <c r="C2190" s="17"/>
      <c r="D2190" s="17"/>
      <c r="E2190" s="17"/>
      <c r="F2190" s="17"/>
      <c r="G2190" s="17"/>
      <c r="H2190" s="17"/>
      <c r="I2190" s="17"/>
      <c r="J2190" s="17"/>
      <c r="K2190" s="17"/>
      <c r="L2190" s="17"/>
      <c r="M2190" s="17"/>
      <c r="N2190" s="17"/>
      <c r="O2190" s="17"/>
      <c r="P2190" s="17"/>
      <c r="Q2190" s="17"/>
      <c r="R2190" s="17"/>
      <c r="S2190" s="17"/>
      <c r="T2190" s="17"/>
      <c r="U2190" s="17"/>
      <c r="V2190" s="17"/>
      <c r="W2190" s="17"/>
      <c r="X2190" s="17"/>
      <c r="Y2190" s="17"/>
      <c r="Z2190" s="17"/>
      <c r="AA2190" s="17"/>
      <c r="AB2190" s="17"/>
      <c r="AC2190" s="17"/>
      <c r="AD2190" s="17"/>
      <c r="AE2190" s="17"/>
      <c r="AF2190" s="17"/>
      <c r="AG2190" s="17"/>
      <c r="AH2190" s="17"/>
      <c r="AI2190" s="17"/>
      <c r="AJ2190" s="17"/>
      <c r="AK2190" s="17"/>
      <c r="AL2190" s="17"/>
      <c r="AM2190" s="17"/>
      <c r="AN2190" s="17"/>
      <c r="AO2190" s="17"/>
      <c r="AP2190" s="17"/>
      <c r="AQ2190" s="17"/>
      <c r="AR2190" s="17"/>
      <c r="AS2190" s="17"/>
      <c r="AT2190" s="17"/>
      <c r="AU2190" s="17"/>
    </row>
    <row r="2191" spans="2:47" x14ac:dyDescent="0.3">
      <c r="B2191" s="6" t="s">
        <v>780</v>
      </c>
      <c r="C2191" s="17"/>
      <c r="D2191" s="17"/>
      <c r="E2191" s="17"/>
      <c r="F2191" s="17"/>
      <c r="G2191" s="17"/>
      <c r="H2191" s="17"/>
      <c r="I2191" s="17"/>
      <c r="J2191" s="17"/>
      <c r="K2191" s="17"/>
      <c r="L2191" s="17"/>
      <c r="M2191" s="17"/>
      <c r="N2191" s="17"/>
      <c r="O2191" s="17"/>
      <c r="P2191" s="17"/>
      <c r="Q2191" s="17"/>
      <c r="R2191" s="17"/>
      <c r="S2191" s="17"/>
      <c r="T2191" s="17"/>
      <c r="U2191" s="17"/>
      <c r="V2191" s="17"/>
      <c r="W2191" s="17"/>
      <c r="X2191" s="17"/>
      <c r="Y2191" s="17"/>
      <c r="Z2191" s="17"/>
      <c r="AA2191" s="17"/>
      <c r="AB2191" s="17"/>
      <c r="AC2191" s="17"/>
      <c r="AD2191" s="17"/>
      <c r="AE2191" s="17"/>
      <c r="AF2191" s="17"/>
      <c r="AG2191" s="17"/>
      <c r="AH2191" s="17"/>
      <c r="AI2191" s="17"/>
      <c r="AJ2191" s="17"/>
      <c r="AK2191" s="17"/>
      <c r="AL2191" s="17"/>
      <c r="AM2191" s="17"/>
      <c r="AN2191" s="17"/>
      <c r="AO2191" s="17"/>
      <c r="AP2191" s="17"/>
      <c r="AQ2191" s="17"/>
      <c r="AR2191" s="17"/>
      <c r="AS2191" s="17"/>
      <c r="AT2191" s="17"/>
      <c r="AU2191" s="17"/>
    </row>
    <row r="2192" spans="2:47" x14ac:dyDescent="0.3">
      <c r="B2192" s="24" t="s">
        <v>71</v>
      </c>
      <c r="C2192" s="17"/>
      <c r="D2192" s="17"/>
      <c r="E2192" s="17"/>
      <c r="F2192" s="17"/>
      <c r="G2192" s="17"/>
      <c r="H2192" s="17"/>
      <c r="I2192" s="17"/>
      <c r="J2192" s="17"/>
      <c r="K2192" s="17"/>
      <c r="L2192" s="17"/>
      <c r="M2192" s="17"/>
      <c r="N2192" s="17"/>
      <c r="O2192" s="17"/>
      <c r="P2192" s="17"/>
      <c r="Q2192" s="17"/>
      <c r="R2192" s="17"/>
      <c r="S2192" s="17"/>
      <c r="T2192" s="17"/>
      <c r="U2192" s="17"/>
      <c r="V2192" s="17"/>
      <c r="W2192" s="17"/>
      <c r="X2192" s="17"/>
      <c r="Y2192" s="17"/>
      <c r="Z2192" s="17"/>
      <c r="AA2192" s="17"/>
      <c r="AB2192" s="17"/>
      <c r="AC2192" s="17"/>
      <c r="AD2192" s="17"/>
      <c r="AE2192" s="17"/>
      <c r="AF2192" s="17"/>
      <c r="AG2192" s="17"/>
      <c r="AH2192" s="17"/>
      <c r="AI2192" s="17"/>
      <c r="AJ2192" s="17"/>
      <c r="AK2192" s="17"/>
      <c r="AL2192" s="17"/>
      <c r="AM2192" s="17"/>
      <c r="AN2192" s="17"/>
      <c r="AO2192" s="17"/>
      <c r="AP2192" s="17"/>
      <c r="AQ2192" s="17"/>
      <c r="AR2192" s="17"/>
      <c r="AS2192" s="17"/>
      <c r="AT2192" s="17"/>
      <c r="AU2192" s="17"/>
    </row>
    <row r="2193" spans="2:47" x14ac:dyDescent="0.3">
      <c r="B2193" t="s">
        <v>772</v>
      </c>
      <c r="C2193" s="17">
        <v>2.94127689000486E-2</v>
      </c>
      <c r="D2193" s="17">
        <v>3.4919937785147299E-2</v>
      </c>
      <c r="E2193" s="17">
        <v>2.3527677613762201E-2</v>
      </c>
      <c r="F2193" s="17"/>
      <c r="G2193" s="17">
        <v>7.4119408933879402E-2</v>
      </c>
      <c r="H2193" s="17">
        <v>3.8560411229646797E-2</v>
      </c>
      <c r="I2193" s="17">
        <v>2.3404757805691598E-2</v>
      </c>
      <c r="J2193" s="17">
        <v>2.56968168811352E-2</v>
      </c>
      <c r="K2193" s="17">
        <v>1.45201319523201E-2</v>
      </c>
      <c r="L2193" s="17">
        <v>1.0274214341311301E-2</v>
      </c>
      <c r="M2193" s="17"/>
      <c r="N2193" s="17">
        <v>2.3103870959013399E-2</v>
      </c>
      <c r="O2193" s="17">
        <v>2.8993640878682999E-2</v>
      </c>
      <c r="P2193" s="17">
        <v>4.00920320791169E-2</v>
      </c>
      <c r="Q2193" s="17">
        <v>2.7697943081900399E-2</v>
      </c>
      <c r="R2193" s="17"/>
      <c r="S2193" s="17">
        <v>2.9692378844058301E-2</v>
      </c>
      <c r="T2193" s="17">
        <v>2.91562791505963E-2</v>
      </c>
      <c r="U2193" s="17">
        <v>3.8432002004246402E-2</v>
      </c>
      <c r="V2193" s="17">
        <v>2.5545735259291599E-2</v>
      </c>
      <c r="W2193" s="17">
        <v>2.6531425712552299E-2</v>
      </c>
      <c r="X2193" s="17">
        <v>3.7426070409218699E-2</v>
      </c>
      <c r="Y2193" s="17">
        <v>1.4929705096577799E-2</v>
      </c>
      <c r="Z2193" s="17">
        <v>3.7608037259836302E-2</v>
      </c>
      <c r="AA2193" s="17">
        <v>3.66074976621669E-2</v>
      </c>
      <c r="AB2193" s="17">
        <v>1.28208977820036E-2</v>
      </c>
      <c r="AC2193" s="17">
        <v>4.6623730986701403E-2</v>
      </c>
      <c r="AD2193" s="17">
        <v>2.1897032276483899E-2</v>
      </c>
      <c r="AE2193" s="17"/>
      <c r="AF2193" s="17">
        <v>2.2091577057219602E-2</v>
      </c>
      <c r="AG2193" s="17">
        <v>3.9381089921415702E-2</v>
      </c>
      <c r="AH2193" s="17"/>
      <c r="AI2193" s="17">
        <v>3.3675402495380501E-2</v>
      </c>
      <c r="AJ2193" s="17">
        <v>2.72850100807665E-2</v>
      </c>
      <c r="AK2193" s="17"/>
      <c r="AL2193" s="17">
        <v>3.3052813255856399E-2</v>
      </c>
      <c r="AM2193" s="17">
        <v>2.8569839261975E-2</v>
      </c>
      <c r="AN2193" s="17"/>
      <c r="AO2193" s="17">
        <v>2.73972990846802E-2</v>
      </c>
      <c r="AP2193" s="17">
        <v>2.9588441282093501E-2</v>
      </c>
      <c r="AQ2193" s="17"/>
      <c r="AR2193" s="17">
        <v>3.3376605510729102E-2</v>
      </c>
      <c r="AS2193" s="17">
        <v>3.24406471975092E-2</v>
      </c>
      <c r="AT2193" s="17">
        <v>2.3602981134153999E-2</v>
      </c>
      <c r="AU2193" s="17">
        <v>2.6342304647918601E-2</v>
      </c>
    </row>
    <row r="2194" spans="2:47" x14ac:dyDescent="0.3">
      <c r="B2194" t="s">
        <v>773</v>
      </c>
      <c r="C2194" s="17">
        <v>7.0954551052045706E-2</v>
      </c>
      <c r="D2194" s="17">
        <v>7.8912991512771299E-2</v>
      </c>
      <c r="E2194" s="17">
        <v>6.3469633078646906E-2</v>
      </c>
      <c r="F2194" s="17"/>
      <c r="G2194" s="17">
        <v>0.102040318979183</v>
      </c>
      <c r="H2194" s="17">
        <v>8.7925437973625301E-2</v>
      </c>
      <c r="I2194" s="17">
        <v>7.3196563493301406E-2</v>
      </c>
      <c r="J2194" s="17">
        <v>6.4926174707829395E-2</v>
      </c>
      <c r="K2194" s="17">
        <v>5.6580765656738301E-2</v>
      </c>
      <c r="L2194" s="17">
        <v>4.9296288473226098E-2</v>
      </c>
      <c r="M2194" s="17"/>
      <c r="N2194" s="17">
        <v>8.2626428439511193E-2</v>
      </c>
      <c r="O2194" s="17">
        <v>6.01884637632518E-2</v>
      </c>
      <c r="P2194" s="17">
        <v>7.7648851006415803E-2</v>
      </c>
      <c r="Q2194" s="17">
        <v>6.3196509900599607E-2</v>
      </c>
      <c r="R2194" s="17"/>
      <c r="S2194" s="17">
        <v>7.8614964178094507E-2</v>
      </c>
      <c r="T2194" s="17">
        <v>7.6891467765016E-2</v>
      </c>
      <c r="U2194" s="17">
        <v>6.1777024135413701E-2</v>
      </c>
      <c r="V2194" s="17">
        <v>5.1802141986399201E-2</v>
      </c>
      <c r="W2194" s="17">
        <v>6.0011704961234397E-2</v>
      </c>
      <c r="X2194" s="17">
        <v>7.65211834031857E-2</v>
      </c>
      <c r="Y2194" s="17">
        <v>7.4570598358033993E-2</v>
      </c>
      <c r="Z2194" s="17">
        <v>6.4137940095330095E-2</v>
      </c>
      <c r="AA2194" s="17">
        <v>7.4679095061726097E-2</v>
      </c>
      <c r="AB2194" s="17">
        <v>8.2407650710395394E-2</v>
      </c>
      <c r="AC2194" s="17">
        <v>5.3355174111489899E-2</v>
      </c>
      <c r="AD2194" s="17">
        <v>8.0991239729268097E-2</v>
      </c>
      <c r="AE2194" s="17"/>
      <c r="AF2194" s="17">
        <v>6.4566564138143406E-2</v>
      </c>
      <c r="AG2194" s="17">
        <v>8.0019398002596206E-2</v>
      </c>
      <c r="AH2194" s="17"/>
      <c r="AI2194" s="17">
        <v>6.2847433405027006E-2</v>
      </c>
      <c r="AJ2194" s="17">
        <v>7.5001342944103294E-2</v>
      </c>
      <c r="AK2194" s="17"/>
      <c r="AL2194" s="17">
        <v>6.4500301728290799E-2</v>
      </c>
      <c r="AM2194" s="17">
        <v>7.2449169665093294E-2</v>
      </c>
      <c r="AN2194" s="17"/>
      <c r="AO2194" s="17">
        <v>4.8864969593235899E-2</v>
      </c>
      <c r="AP2194" s="17">
        <v>7.2879923173054806E-2</v>
      </c>
      <c r="AQ2194" s="17"/>
      <c r="AR2194" s="17">
        <v>6.9431234083066298E-2</v>
      </c>
      <c r="AS2194" s="17">
        <v>6.9389643016515207E-2</v>
      </c>
      <c r="AT2194" s="17">
        <v>7.1780377379145402E-2</v>
      </c>
      <c r="AU2194" s="17">
        <v>7.5757514501127096E-2</v>
      </c>
    </row>
    <row r="2195" spans="2:47" x14ac:dyDescent="0.3">
      <c r="B2195" t="s">
        <v>740</v>
      </c>
      <c r="C2195" s="17">
        <v>0.26525549952468602</v>
      </c>
      <c r="D2195" s="17">
        <v>0.270543669466772</v>
      </c>
      <c r="E2195" s="17">
        <v>0.260182297003827</v>
      </c>
      <c r="F2195" s="17"/>
      <c r="G2195" s="17">
        <v>0.241943585472193</v>
      </c>
      <c r="H2195" s="17">
        <v>0.225843438150991</v>
      </c>
      <c r="I2195" s="17">
        <v>0.22959587867065701</v>
      </c>
      <c r="J2195" s="17">
        <v>0.25535693399642401</v>
      </c>
      <c r="K2195" s="17">
        <v>0.27271224920396903</v>
      </c>
      <c r="L2195" s="17">
        <v>0.34468294228771801</v>
      </c>
      <c r="M2195" s="17"/>
      <c r="N2195" s="17">
        <v>0.238639284405913</v>
      </c>
      <c r="O2195" s="17">
        <v>0.255244807828997</v>
      </c>
      <c r="P2195" s="17">
        <v>0.245572233624646</v>
      </c>
      <c r="Q2195" s="17">
        <v>0.32014448060926598</v>
      </c>
      <c r="R2195" s="17"/>
      <c r="S2195" s="17">
        <v>0.23011202936170699</v>
      </c>
      <c r="T2195" s="17">
        <v>0.27367230920107999</v>
      </c>
      <c r="U2195" s="17">
        <v>0.27592321696925398</v>
      </c>
      <c r="V2195" s="17">
        <v>0.27560523314918201</v>
      </c>
      <c r="W2195" s="17">
        <v>0.29995452287375801</v>
      </c>
      <c r="X2195" s="17">
        <v>0.279478412199966</v>
      </c>
      <c r="Y2195" s="17">
        <v>0.229453469787985</v>
      </c>
      <c r="Z2195" s="17">
        <v>0.23036358658619299</v>
      </c>
      <c r="AA2195" s="17">
        <v>0.26887584669952602</v>
      </c>
      <c r="AB2195" s="17">
        <v>0.24542463333091999</v>
      </c>
      <c r="AC2195" s="17">
        <v>0.28925563352385403</v>
      </c>
      <c r="AD2195" s="17">
        <v>0.35764279873217403</v>
      </c>
      <c r="AE2195" s="17"/>
      <c r="AF2195" s="17">
        <v>0.26292931500338601</v>
      </c>
      <c r="AG2195" s="17">
        <v>0.26607303989277298</v>
      </c>
      <c r="AH2195" s="17"/>
      <c r="AI2195" s="17">
        <v>0.23713308951752901</v>
      </c>
      <c r="AJ2195" s="17">
        <v>0.27929323102891901</v>
      </c>
      <c r="AK2195" s="17"/>
      <c r="AL2195" s="17">
        <v>0.24307297494909899</v>
      </c>
      <c r="AM2195" s="17">
        <v>0.27039233456962802</v>
      </c>
      <c r="AN2195" s="17"/>
      <c r="AO2195" s="17">
        <v>0.21864517082912999</v>
      </c>
      <c r="AP2195" s="17">
        <v>0.26931814904064999</v>
      </c>
      <c r="AQ2195" s="17"/>
      <c r="AR2195" s="17">
        <v>0.17431285365211699</v>
      </c>
      <c r="AS2195" s="17">
        <v>0.301456315102685</v>
      </c>
      <c r="AT2195" s="17">
        <v>0.264543738981663</v>
      </c>
      <c r="AU2195" s="17">
        <v>0.43291521298124802</v>
      </c>
    </row>
    <row r="2196" spans="2:47" x14ac:dyDescent="0.3">
      <c r="B2196" t="s">
        <v>774</v>
      </c>
      <c r="C2196" s="17">
        <v>0.36840214870267901</v>
      </c>
      <c r="D2196" s="17">
        <v>0.34600538637650702</v>
      </c>
      <c r="E2196" s="17">
        <v>0.39040311560259</v>
      </c>
      <c r="F2196" s="17"/>
      <c r="G2196" s="17">
        <v>0.315764177056298</v>
      </c>
      <c r="H2196" s="17">
        <v>0.36674753610367</v>
      </c>
      <c r="I2196" s="17">
        <v>0.39974121108363397</v>
      </c>
      <c r="J2196" s="17">
        <v>0.38923337070859199</v>
      </c>
      <c r="K2196" s="17">
        <v>0.38489653622391701</v>
      </c>
      <c r="L2196" s="17">
        <v>0.35117560003451598</v>
      </c>
      <c r="M2196" s="17"/>
      <c r="N2196" s="17">
        <v>0.40318790919173803</v>
      </c>
      <c r="O2196" s="17">
        <v>0.38404019703519499</v>
      </c>
      <c r="P2196" s="17">
        <v>0.38262104349442999</v>
      </c>
      <c r="Q2196" s="17">
        <v>0.30481335886571198</v>
      </c>
      <c r="R2196" s="17"/>
      <c r="S2196" s="17">
        <v>0.37213576104380403</v>
      </c>
      <c r="T2196" s="17">
        <v>0.381924475538161</v>
      </c>
      <c r="U2196" s="17">
        <v>0.33497124357883701</v>
      </c>
      <c r="V2196" s="17">
        <v>0.40338239417523702</v>
      </c>
      <c r="W2196" s="17">
        <v>0.39509447497934702</v>
      </c>
      <c r="X2196" s="17">
        <v>0.34717443680080101</v>
      </c>
      <c r="Y2196" s="17">
        <v>0.38582388642954002</v>
      </c>
      <c r="Z2196" s="17">
        <v>0.410416650746106</v>
      </c>
      <c r="AA2196" s="17">
        <v>0.39288949585256899</v>
      </c>
      <c r="AB2196" s="17">
        <v>0.33202617778476101</v>
      </c>
      <c r="AC2196" s="17">
        <v>0.31244137402918198</v>
      </c>
      <c r="AD2196" s="17">
        <v>0.28846153855226497</v>
      </c>
      <c r="AE2196" s="17"/>
      <c r="AF2196" s="17">
        <v>0.38989004477379202</v>
      </c>
      <c r="AG2196" s="17">
        <v>0.342373805906455</v>
      </c>
      <c r="AH2196" s="17"/>
      <c r="AI2196" s="17">
        <v>0.37288077807244802</v>
      </c>
      <c r="AJ2196" s="17">
        <v>0.36616657228573002</v>
      </c>
      <c r="AK2196" s="17"/>
      <c r="AL2196" s="17">
        <v>0.38888738373611698</v>
      </c>
      <c r="AM2196" s="17">
        <v>0.36365835712633898</v>
      </c>
      <c r="AN2196" s="17"/>
      <c r="AO2196" s="17">
        <v>0.35921553246829302</v>
      </c>
      <c r="AP2196" s="17">
        <v>0.36920287255600698</v>
      </c>
      <c r="AQ2196" s="17"/>
      <c r="AR2196" s="17">
        <v>0.39607807574968101</v>
      </c>
      <c r="AS2196" s="17">
        <v>0.35901263762506902</v>
      </c>
      <c r="AT2196" s="17">
        <v>0.39677708910842602</v>
      </c>
      <c r="AU2196" s="17">
        <v>0.25589965075821702</v>
      </c>
    </row>
    <row r="2197" spans="2:47" x14ac:dyDescent="0.3">
      <c r="B2197" t="s">
        <v>775</v>
      </c>
      <c r="C2197" s="17">
        <v>0.20435910536781501</v>
      </c>
      <c r="D2197" s="17">
        <v>0.21621407300607301</v>
      </c>
      <c r="E2197" s="17">
        <v>0.19256479014505901</v>
      </c>
      <c r="F2197" s="17"/>
      <c r="G2197" s="17">
        <v>0.23499512028767799</v>
      </c>
      <c r="H2197" s="17">
        <v>0.24956047844874801</v>
      </c>
      <c r="I2197" s="17">
        <v>0.22015647826849499</v>
      </c>
      <c r="J2197" s="17">
        <v>0.21732031109003</v>
      </c>
      <c r="K2197" s="17">
        <v>0.18335257978154701</v>
      </c>
      <c r="L2197" s="17">
        <v>0.138119283293343</v>
      </c>
      <c r="M2197" s="17"/>
      <c r="N2197" s="17">
        <v>0.207540430571752</v>
      </c>
      <c r="O2197" s="17">
        <v>0.20701517488277499</v>
      </c>
      <c r="P2197" s="17">
        <v>0.204078973686947</v>
      </c>
      <c r="Q2197" s="17">
        <v>0.19937393729407701</v>
      </c>
      <c r="R2197" s="17"/>
      <c r="S2197" s="17">
        <v>0.247394286662692</v>
      </c>
      <c r="T2197" s="17">
        <v>0.170977831271764</v>
      </c>
      <c r="U2197" s="17">
        <v>0.23354354272809499</v>
      </c>
      <c r="V2197" s="17">
        <v>0.18395795187500899</v>
      </c>
      <c r="W2197" s="17">
        <v>0.165454082858495</v>
      </c>
      <c r="X2197" s="17">
        <v>0.194223534069184</v>
      </c>
      <c r="Y2197" s="17">
        <v>0.206721923694382</v>
      </c>
      <c r="Z2197" s="17">
        <v>0.23257379140034701</v>
      </c>
      <c r="AA2197" s="17">
        <v>0.16718782534295001</v>
      </c>
      <c r="AB2197" s="17">
        <v>0.25452294048662599</v>
      </c>
      <c r="AC2197" s="17">
        <v>0.19830165129097799</v>
      </c>
      <c r="AD2197" s="17">
        <v>0.204762895247665</v>
      </c>
      <c r="AE2197" s="17"/>
      <c r="AF2197" s="17">
        <v>0.19836082884955999</v>
      </c>
      <c r="AG2197" s="17">
        <v>0.21348815015740899</v>
      </c>
      <c r="AH2197" s="17"/>
      <c r="AI2197" s="17">
        <v>0.24291360783826299</v>
      </c>
      <c r="AJ2197" s="17">
        <v>0.18511403519702499</v>
      </c>
      <c r="AK2197" s="17"/>
      <c r="AL2197" s="17">
        <v>0.21602602126368201</v>
      </c>
      <c r="AM2197" s="17">
        <v>0.20165738301713901</v>
      </c>
      <c r="AN2197" s="17"/>
      <c r="AO2197" s="17">
        <v>0.288232915390018</v>
      </c>
      <c r="AP2197" s="17">
        <v>0.19704849625552001</v>
      </c>
      <c r="AQ2197" s="17"/>
      <c r="AR2197" s="17">
        <v>0.299793232374166</v>
      </c>
      <c r="AS2197" s="17">
        <v>0.17028516646591199</v>
      </c>
      <c r="AT2197" s="17">
        <v>0.17276521517307999</v>
      </c>
      <c r="AU2197" s="17">
        <v>8.9067481107464902E-2</v>
      </c>
    </row>
    <row r="2198" spans="2:47" x14ac:dyDescent="0.3">
      <c r="B2198" t="s">
        <v>79</v>
      </c>
      <c r="C2198" s="17">
        <v>6.16159264527254E-2</v>
      </c>
      <c r="D2198" s="17">
        <v>5.3403941852728898E-2</v>
      </c>
      <c r="E2198" s="17">
        <v>6.9852486556114896E-2</v>
      </c>
      <c r="F2198" s="17"/>
      <c r="G2198" s="17">
        <v>3.11373892707686E-2</v>
      </c>
      <c r="H2198" s="17">
        <v>3.1362698093319902E-2</v>
      </c>
      <c r="I2198" s="17">
        <v>5.3905110678221499E-2</v>
      </c>
      <c r="J2198" s="17">
        <v>4.7466392615989499E-2</v>
      </c>
      <c r="K2198" s="17">
        <v>8.7937737181508394E-2</v>
      </c>
      <c r="L2198" s="17">
        <v>0.106451671569885</v>
      </c>
      <c r="M2198" s="17"/>
      <c r="N2198" s="17">
        <v>4.4902076432072599E-2</v>
      </c>
      <c r="O2198" s="17">
        <v>6.4517715611097898E-2</v>
      </c>
      <c r="P2198" s="17">
        <v>4.99868661084448E-2</v>
      </c>
      <c r="Q2198" s="17">
        <v>8.4773770248444305E-2</v>
      </c>
      <c r="R2198" s="17"/>
      <c r="S2198" s="17">
        <v>4.2050579909643601E-2</v>
      </c>
      <c r="T2198" s="17">
        <v>6.7377637073382901E-2</v>
      </c>
      <c r="U2198" s="17">
        <v>5.5352970584154199E-2</v>
      </c>
      <c r="V2198" s="17">
        <v>5.9706543554880503E-2</v>
      </c>
      <c r="W2198" s="17">
        <v>5.2953788614613598E-2</v>
      </c>
      <c r="X2198" s="17">
        <v>6.5176363117645394E-2</v>
      </c>
      <c r="Y2198" s="17">
        <v>8.8500416633480905E-2</v>
      </c>
      <c r="Z2198" s="17">
        <v>2.4899993912187699E-2</v>
      </c>
      <c r="AA2198" s="17">
        <v>5.97602393810618E-2</v>
      </c>
      <c r="AB2198" s="17">
        <v>7.2797699905293306E-2</v>
      </c>
      <c r="AC2198" s="17">
        <v>0.100022436057795</v>
      </c>
      <c r="AD2198" s="17">
        <v>4.6244495462143799E-2</v>
      </c>
      <c r="AE2198" s="17"/>
      <c r="AF2198" s="17">
        <v>6.21616701778984E-2</v>
      </c>
      <c r="AG2198" s="17">
        <v>5.8664516119351501E-2</v>
      </c>
      <c r="AH2198" s="17"/>
      <c r="AI2198" s="17">
        <v>5.0549688671352198E-2</v>
      </c>
      <c r="AJ2198" s="17">
        <v>6.7139808463455894E-2</v>
      </c>
      <c r="AK2198" s="17"/>
      <c r="AL2198" s="17">
        <v>5.4460505066954698E-2</v>
      </c>
      <c r="AM2198" s="17">
        <v>6.3272916359825807E-2</v>
      </c>
      <c r="AN2198" s="17"/>
      <c r="AO2198" s="17">
        <v>5.7644112634642197E-2</v>
      </c>
      <c r="AP2198" s="17">
        <v>6.19621176926742E-2</v>
      </c>
      <c r="AQ2198" s="17"/>
      <c r="AR2198" s="17">
        <v>2.7007998630240299E-2</v>
      </c>
      <c r="AS2198" s="17">
        <v>6.7415590592308894E-2</v>
      </c>
      <c r="AT2198" s="17">
        <v>7.0530598223531804E-2</v>
      </c>
      <c r="AU2198" s="17">
        <v>0.12001783600402401</v>
      </c>
    </row>
    <row r="2199" spans="2:47" x14ac:dyDescent="0.3">
      <c r="C2199" s="17"/>
      <c r="D2199" s="17"/>
      <c r="E2199" s="17"/>
      <c r="F2199" s="17"/>
      <c r="G2199" s="17"/>
      <c r="H2199" s="17"/>
      <c r="I2199" s="17"/>
      <c r="J2199" s="17"/>
      <c r="K2199" s="17"/>
      <c r="L2199" s="17"/>
      <c r="M2199" s="17"/>
      <c r="N2199" s="17"/>
      <c r="O2199" s="17"/>
      <c r="P2199" s="17"/>
      <c r="Q2199" s="17"/>
      <c r="R2199" s="17"/>
      <c r="S2199" s="17"/>
      <c r="T2199" s="17"/>
      <c r="U2199" s="17"/>
      <c r="V2199" s="17"/>
      <c r="W2199" s="17"/>
      <c r="X2199" s="17"/>
      <c r="Y2199" s="17"/>
      <c r="Z2199" s="17"/>
      <c r="AA2199" s="17"/>
      <c r="AB2199" s="17"/>
      <c r="AC2199" s="17"/>
      <c r="AD2199" s="17"/>
      <c r="AE2199" s="17"/>
      <c r="AF2199" s="17"/>
      <c r="AG2199" s="17"/>
      <c r="AH2199" s="17"/>
      <c r="AI2199" s="17"/>
      <c r="AJ2199" s="17"/>
      <c r="AK2199" s="17"/>
      <c r="AL2199" s="17"/>
      <c r="AM2199" s="17"/>
      <c r="AN2199" s="17"/>
      <c r="AO2199" s="17"/>
      <c r="AP2199" s="17"/>
      <c r="AQ2199" s="17"/>
      <c r="AR2199" s="17"/>
      <c r="AS2199" s="17"/>
      <c r="AT2199" s="17"/>
      <c r="AU2199" s="17"/>
    </row>
    <row r="2200" spans="2:47" x14ac:dyDescent="0.3">
      <c r="B2200" s="6" t="s">
        <v>781</v>
      </c>
      <c r="C2200" s="17"/>
      <c r="D2200" s="17"/>
      <c r="E2200" s="17"/>
      <c r="F2200" s="17"/>
      <c r="G2200" s="17"/>
      <c r="H2200" s="17"/>
      <c r="I2200" s="17"/>
      <c r="J2200" s="17"/>
      <c r="K2200" s="17"/>
      <c r="L2200" s="17"/>
      <c r="M2200" s="17"/>
      <c r="N2200" s="17"/>
      <c r="O2200" s="17"/>
      <c r="P2200" s="17"/>
      <c r="Q2200" s="17"/>
      <c r="R2200" s="17"/>
      <c r="S2200" s="17"/>
      <c r="T2200" s="17"/>
      <c r="U2200" s="17"/>
      <c r="V2200" s="17"/>
      <c r="W2200" s="17"/>
      <c r="X2200" s="17"/>
      <c r="Y2200" s="17"/>
      <c r="Z2200" s="17"/>
      <c r="AA2200" s="17"/>
      <c r="AB2200" s="17"/>
      <c r="AC2200" s="17"/>
      <c r="AD2200" s="17"/>
      <c r="AE2200" s="17"/>
      <c r="AF2200" s="17"/>
      <c r="AG2200" s="17"/>
      <c r="AH2200" s="17"/>
      <c r="AI2200" s="17"/>
      <c r="AJ2200" s="17"/>
      <c r="AK2200" s="17"/>
      <c r="AL2200" s="17"/>
      <c r="AM2200" s="17"/>
      <c r="AN2200" s="17"/>
      <c r="AO2200" s="17"/>
      <c r="AP2200" s="17"/>
      <c r="AQ2200" s="17"/>
      <c r="AR2200" s="17"/>
      <c r="AS2200" s="17"/>
      <c r="AT2200" s="17"/>
      <c r="AU2200" s="17"/>
    </row>
    <row r="2201" spans="2:47" x14ac:dyDescent="0.3">
      <c r="B2201" s="24" t="s">
        <v>71</v>
      </c>
      <c r="C2201" s="17"/>
      <c r="D2201" s="17"/>
      <c r="E2201" s="17"/>
      <c r="F2201" s="17"/>
      <c r="G2201" s="17"/>
      <c r="H2201" s="17"/>
      <c r="I2201" s="17"/>
      <c r="J2201" s="17"/>
      <c r="K2201" s="17"/>
      <c r="L2201" s="17"/>
      <c r="M2201" s="17"/>
      <c r="N2201" s="17"/>
      <c r="O2201" s="17"/>
      <c r="P2201" s="17"/>
      <c r="Q2201" s="17"/>
      <c r="R2201" s="17"/>
      <c r="S2201" s="17"/>
      <c r="T2201" s="17"/>
      <c r="U2201" s="17"/>
      <c r="V2201" s="17"/>
      <c r="W2201" s="17"/>
      <c r="X2201" s="17"/>
      <c r="Y2201" s="17"/>
      <c r="Z2201" s="17"/>
      <c r="AA2201" s="17"/>
      <c r="AB2201" s="17"/>
      <c r="AC2201" s="17"/>
      <c r="AD2201" s="17"/>
      <c r="AE2201" s="17"/>
      <c r="AF2201" s="17"/>
      <c r="AG2201" s="17"/>
      <c r="AH2201" s="17"/>
      <c r="AI2201" s="17"/>
      <c r="AJ2201" s="17"/>
      <c r="AK2201" s="17"/>
      <c r="AL2201" s="17"/>
      <c r="AM2201" s="17"/>
      <c r="AN2201" s="17"/>
      <c r="AO2201" s="17"/>
      <c r="AP2201" s="17"/>
      <c r="AQ2201" s="17"/>
      <c r="AR2201" s="17"/>
      <c r="AS2201" s="17"/>
      <c r="AT2201" s="17"/>
      <c r="AU2201" s="17"/>
    </row>
    <row r="2202" spans="2:47" x14ac:dyDescent="0.3">
      <c r="B2202" t="s">
        <v>772</v>
      </c>
      <c r="C2202" s="17">
        <v>2.3302805595776899E-2</v>
      </c>
      <c r="D2202" s="17">
        <v>3.3635189668211503E-2</v>
      </c>
      <c r="E2202" s="17">
        <v>1.33232662248618E-2</v>
      </c>
      <c r="F2202" s="17"/>
      <c r="G2202" s="17">
        <v>5.3139499018532599E-2</v>
      </c>
      <c r="H2202" s="17">
        <v>3.3018434102524301E-2</v>
      </c>
      <c r="I2202" s="17">
        <v>2.1387513194623502E-2</v>
      </c>
      <c r="J2202" s="17">
        <v>2.1461278789595799E-2</v>
      </c>
      <c r="K2202" s="17">
        <v>7.9263029654378005E-3</v>
      </c>
      <c r="L2202" s="17">
        <v>9.0178239018170493E-3</v>
      </c>
      <c r="M2202" s="17"/>
      <c r="N2202" s="17">
        <v>1.9669816761127099E-2</v>
      </c>
      <c r="O2202" s="17">
        <v>2.3285632488613799E-2</v>
      </c>
      <c r="P2202" s="17">
        <v>3.5903423439151899E-2</v>
      </c>
      <c r="Q2202" s="17">
        <v>1.6501829892118399E-2</v>
      </c>
      <c r="R2202" s="17"/>
      <c r="S2202" s="17">
        <v>3.0181139602586601E-2</v>
      </c>
      <c r="T2202" s="17">
        <v>1.56391647792644E-2</v>
      </c>
      <c r="U2202" s="17">
        <v>1.7538185562701501E-2</v>
      </c>
      <c r="V2202" s="17">
        <v>2.5598991242973799E-2</v>
      </c>
      <c r="W2202" s="17">
        <v>2.5625496610543301E-2</v>
      </c>
      <c r="X2202" s="17">
        <v>2.6537493058481701E-2</v>
      </c>
      <c r="Y2202" s="17">
        <v>2.4353932286525899E-2</v>
      </c>
      <c r="Z2202" s="17">
        <v>2.4501603415919899E-2</v>
      </c>
      <c r="AA2202" s="17">
        <v>2.0026324478718799E-2</v>
      </c>
      <c r="AB2202" s="17">
        <v>2.24608655767706E-2</v>
      </c>
      <c r="AC2202" s="17">
        <v>2.2281606475083201E-2</v>
      </c>
      <c r="AD2202" s="17">
        <v>2.9645649156158499E-2</v>
      </c>
      <c r="AE2202" s="17"/>
      <c r="AF2202" s="17">
        <v>1.92915080929533E-2</v>
      </c>
      <c r="AG2202" s="17">
        <v>2.8822736421560101E-2</v>
      </c>
      <c r="AH2202" s="17"/>
      <c r="AI2202" s="17">
        <v>2.65692476864712E-2</v>
      </c>
      <c r="AJ2202" s="17">
        <v>2.16723110175518E-2</v>
      </c>
      <c r="AK2202" s="17"/>
      <c r="AL2202" s="17">
        <v>3.2273613333112898E-2</v>
      </c>
      <c r="AM2202" s="17">
        <v>2.1225424393760801E-2</v>
      </c>
      <c r="AN2202" s="17"/>
      <c r="AO2202" s="17">
        <v>2.2055361827950499E-2</v>
      </c>
      <c r="AP2202" s="17">
        <v>2.3411535290704701E-2</v>
      </c>
      <c r="AQ2202" s="17"/>
      <c r="AR2202" s="17">
        <v>3.4191255441512802E-2</v>
      </c>
      <c r="AS2202" s="17">
        <v>1.3804668804891999E-2</v>
      </c>
      <c r="AT2202" s="17">
        <v>2.4185516679436199E-2</v>
      </c>
      <c r="AU2202" s="17">
        <v>1.0462723746664101E-2</v>
      </c>
    </row>
    <row r="2203" spans="2:47" x14ac:dyDescent="0.3">
      <c r="B2203" t="s">
        <v>773</v>
      </c>
      <c r="C2203" s="17">
        <v>6.22695056753838E-2</v>
      </c>
      <c r="D2203" s="17">
        <v>7.0599874560651393E-2</v>
      </c>
      <c r="E2203" s="17">
        <v>5.4389111390510399E-2</v>
      </c>
      <c r="F2203" s="17"/>
      <c r="G2203" s="17">
        <v>0.10739329730567899</v>
      </c>
      <c r="H2203" s="17">
        <v>9.2788348131206497E-2</v>
      </c>
      <c r="I2203" s="17">
        <v>6.5936276593851401E-2</v>
      </c>
      <c r="J2203" s="17">
        <v>5.5395339532321002E-2</v>
      </c>
      <c r="K2203" s="17">
        <v>3.5639411333115503E-2</v>
      </c>
      <c r="L2203" s="17">
        <v>2.8056950458063001E-2</v>
      </c>
      <c r="M2203" s="17"/>
      <c r="N2203" s="17">
        <v>7.6683573200769004E-2</v>
      </c>
      <c r="O2203" s="17">
        <v>6.6544676641649494E-2</v>
      </c>
      <c r="P2203" s="17">
        <v>5.5850321765357501E-2</v>
      </c>
      <c r="Q2203" s="17">
        <v>4.8802535053366701E-2</v>
      </c>
      <c r="R2203" s="17"/>
      <c r="S2203" s="17">
        <v>5.2654752435087E-2</v>
      </c>
      <c r="T2203" s="17">
        <v>4.68155086016072E-2</v>
      </c>
      <c r="U2203" s="17">
        <v>7.8580920879990607E-2</v>
      </c>
      <c r="V2203" s="17">
        <v>6.0851020331243698E-2</v>
      </c>
      <c r="W2203" s="17">
        <v>6.3107582140762397E-2</v>
      </c>
      <c r="X2203" s="17">
        <v>7.4563448292139595E-2</v>
      </c>
      <c r="Y2203" s="17">
        <v>6.7642628352708498E-2</v>
      </c>
      <c r="Z2203" s="17">
        <v>5.2966110960317198E-2</v>
      </c>
      <c r="AA2203" s="17">
        <v>6.5666412231587798E-2</v>
      </c>
      <c r="AB2203" s="17">
        <v>6.0608931212320298E-2</v>
      </c>
      <c r="AC2203" s="17">
        <v>8.7224386370667706E-2</v>
      </c>
      <c r="AD2203" s="17">
        <v>4.5039171585897098E-2</v>
      </c>
      <c r="AE2203" s="17"/>
      <c r="AF2203" s="17">
        <v>5.2400387840917502E-2</v>
      </c>
      <c r="AG2203" s="17">
        <v>7.5404719883181801E-2</v>
      </c>
      <c r="AH2203" s="17"/>
      <c r="AI2203" s="17">
        <v>5.9026076863917601E-2</v>
      </c>
      <c r="AJ2203" s="17">
        <v>6.3888512822952895E-2</v>
      </c>
      <c r="AK2203" s="17"/>
      <c r="AL2203" s="17">
        <v>6.81834645155171E-2</v>
      </c>
      <c r="AM2203" s="17">
        <v>6.0900002807447097E-2</v>
      </c>
      <c r="AN2203" s="17"/>
      <c r="AO2203" s="17">
        <v>4.80238475762172E-2</v>
      </c>
      <c r="AP2203" s="17">
        <v>6.3511185740744297E-2</v>
      </c>
      <c r="AQ2203" s="17"/>
      <c r="AR2203" s="17">
        <v>6.3251548985117395E-2</v>
      </c>
      <c r="AS2203" s="17">
        <v>6.2728458254657796E-2</v>
      </c>
      <c r="AT2203" s="17">
        <v>6.60780164846725E-2</v>
      </c>
      <c r="AU2203" s="17">
        <v>5.1074817566771798E-2</v>
      </c>
    </row>
    <row r="2204" spans="2:47" x14ac:dyDescent="0.3">
      <c r="B2204" t="s">
        <v>740</v>
      </c>
      <c r="C2204" s="17">
        <v>0.35696265937962701</v>
      </c>
      <c r="D2204" s="17">
        <v>0.33101964241368498</v>
      </c>
      <c r="E2204" s="17">
        <v>0.381244198288059</v>
      </c>
      <c r="F2204" s="17"/>
      <c r="G2204" s="17">
        <v>0.30018023987571801</v>
      </c>
      <c r="H2204" s="17">
        <v>0.31144412713467301</v>
      </c>
      <c r="I2204" s="17">
        <v>0.34001285574947598</v>
      </c>
      <c r="J2204" s="17">
        <v>0.34456245267768998</v>
      </c>
      <c r="K2204" s="17">
        <v>0.37186278957956098</v>
      </c>
      <c r="L2204" s="17">
        <v>0.44532388512889798</v>
      </c>
      <c r="M2204" s="17"/>
      <c r="N2204" s="17">
        <v>0.33952464498839402</v>
      </c>
      <c r="O2204" s="17">
        <v>0.33925083332677902</v>
      </c>
      <c r="P2204" s="17">
        <v>0.36118142799733299</v>
      </c>
      <c r="Q2204" s="17">
        <v>0.39204475186235699</v>
      </c>
      <c r="R2204" s="17"/>
      <c r="S2204" s="17">
        <v>0.328407087788056</v>
      </c>
      <c r="T2204" s="17">
        <v>0.379731412899944</v>
      </c>
      <c r="U2204" s="17">
        <v>0.36519500052618797</v>
      </c>
      <c r="V2204" s="17">
        <v>0.40100032525611301</v>
      </c>
      <c r="W2204" s="17">
        <v>0.38168322552045503</v>
      </c>
      <c r="X2204" s="17">
        <v>0.33368460036875702</v>
      </c>
      <c r="Y2204" s="17">
        <v>0.31509770710357399</v>
      </c>
      <c r="Z2204" s="17">
        <v>0.28781254855692701</v>
      </c>
      <c r="AA2204" s="17">
        <v>0.37766299906269102</v>
      </c>
      <c r="AB2204" s="17">
        <v>0.34868524568453002</v>
      </c>
      <c r="AC2204" s="17">
        <v>0.35313481999259599</v>
      </c>
      <c r="AD2204" s="17">
        <v>0.40861967217644501</v>
      </c>
      <c r="AE2204" s="17"/>
      <c r="AF2204" s="17">
        <v>0.34756325444203401</v>
      </c>
      <c r="AG2204" s="17">
        <v>0.36786343892680901</v>
      </c>
      <c r="AH2204" s="17"/>
      <c r="AI2204" s="17">
        <v>0.31705928484253298</v>
      </c>
      <c r="AJ2204" s="17">
        <v>0.37688103969347803</v>
      </c>
      <c r="AK2204" s="17"/>
      <c r="AL2204" s="17">
        <v>0.32319099832565401</v>
      </c>
      <c r="AM2204" s="17">
        <v>0.36478320529796099</v>
      </c>
      <c r="AN2204" s="17"/>
      <c r="AO2204" s="17">
        <v>0.28121472214222798</v>
      </c>
      <c r="AP2204" s="17">
        <v>0.36356500116019902</v>
      </c>
      <c r="AQ2204" s="17"/>
      <c r="AR2204" s="17">
        <v>0.25367902858678698</v>
      </c>
      <c r="AS2204" s="17">
        <v>0.40014719740904803</v>
      </c>
      <c r="AT2204" s="17">
        <v>0.38847745826769498</v>
      </c>
      <c r="AU2204" s="17">
        <v>0.47645053978603702</v>
      </c>
    </row>
    <row r="2205" spans="2:47" x14ac:dyDescent="0.3">
      <c r="B2205" t="s">
        <v>774</v>
      </c>
      <c r="C2205" s="17">
        <v>0.285166239749434</v>
      </c>
      <c r="D2205" s="17">
        <v>0.30832145427014801</v>
      </c>
      <c r="E2205" s="17">
        <v>0.26368837564292602</v>
      </c>
      <c r="F2205" s="17"/>
      <c r="G2205" s="17">
        <v>0.29190673352449398</v>
      </c>
      <c r="H2205" s="17">
        <v>0.27197141907600902</v>
      </c>
      <c r="I2205" s="17">
        <v>0.32268887591572598</v>
      </c>
      <c r="J2205" s="17">
        <v>0.32078622506089799</v>
      </c>
      <c r="K2205" s="17">
        <v>0.30548105959580901</v>
      </c>
      <c r="L2205" s="17">
        <v>0.21846291127070999</v>
      </c>
      <c r="M2205" s="17"/>
      <c r="N2205" s="17">
        <v>0.28334865191300801</v>
      </c>
      <c r="O2205" s="17">
        <v>0.31121944299986598</v>
      </c>
      <c r="P2205" s="17">
        <v>0.28836320280935002</v>
      </c>
      <c r="Q2205" s="17">
        <v>0.256208430937375</v>
      </c>
      <c r="R2205" s="17"/>
      <c r="S2205" s="17">
        <v>0.29383983990357698</v>
      </c>
      <c r="T2205" s="17">
        <v>0.29619930839570002</v>
      </c>
      <c r="U2205" s="17">
        <v>0.26058343983482801</v>
      </c>
      <c r="V2205" s="17">
        <v>0.28586374545967003</v>
      </c>
      <c r="W2205" s="17">
        <v>0.31958110790829303</v>
      </c>
      <c r="X2205" s="17">
        <v>0.27316426888844603</v>
      </c>
      <c r="Y2205" s="17">
        <v>0.314555213536725</v>
      </c>
      <c r="Z2205" s="17">
        <v>0.39578755630079199</v>
      </c>
      <c r="AA2205" s="17">
        <v>0.24879786437863199</v>
      </c>
      <c r="AB2205" s="17">
        <v>0.26070182346551501</v>
      </c>
      <c r="AC2205" s="17">
        <v>0.240322355218308</v>
      </c>
      <c r="AD2205" s="17">
        <v>0.27179493879580702</v>
      </c>
      <c r="AE2205" s="17"/>
      <c r="AF2205" s="17">
        <v>0.29886361167134801</v>
      </c>
      <c r="AG2205" s="17">
        <v>0.26881677633989098</v>
      </c>
      <c r="AH2205" s="17"/>
      <c r="AI2205" s="17">
        <v>0.31445425995403198</v>
      </c>
      <c r="AJ2205" s="17">
        <v>0.27054667606985999</v>
      </c>
      <c r="AK2205" s="17"/>
      <c r="AL2205" s="17">
        <v>0.32055609289086401</v>
      </c>
      <c r="AM2205" s="17">
        <v>0.27697096705931301</v>
      </c>
      <c r="AN2205" s="17"/>
      <c r="AO2205" s="17">
        <v>0.34553740823717899</v>
      </c>
      <c r="AP2205" s="17">
        <v>0.27990416790186201</v>
      </c>
      <c r="AQ2205" s="17"/>
      <c r="AR2205" s="17">
        <v>0.33549483076761799</v>
      </c>
      <c r="AS2205" s="17">
        <v>0.29278114211123102</v>
      </c>
      <c r="AT2205" s="17">
        <v>0.27355502940077697</v>
      </c>
      <c r="AU2205" s="17">
        <v>0.169769287293217</v>
      </c>
    </row>
    <row r="2206" spans="2:47" x14ac:dyDescent="0.3">
      <c r="B2206" t="s">
        <v>775</v>
      </c>
      <c r="C2206" s="17">
        <v>0.15136618478362901</v>
      </c>
      <c r="D2206" s="17">
        <v>0.16945480596179599</v>
      </c>
      <c r="E2206" s="17">
        <v>0.13368922510408099</v>
      </c>
      <c r="F2206" s="17"/>
      <c r="G2206" s="17">
        <v>0.19353479232670301</v>
      </c>
      <c r="H2206" s="17">
        <v>0.235749805269163</v>
      </c>
      <c r="I2206" s="17">
        <v>0.16004310407903899</v>
      </c>
      <c r="J2206" s="17">
        <v>0.12676204304309699</v>
      </c>
      <c r="K2206" s="17">
        <v>0.113689867084754</v>
      </c>
      <c r="L2206" s="17">
        <v>9.3072518469860199E-2</v>
      </c>
      <c r="M2206" s="17"/>
      <c r="N2206" s="17">
        <v>0.17747305269627101</v>
      </c>
      <c r="O2206" s="17">
        <v>0.134511825346918</v>
      </c>
      <c r="P2206" s="17">
        <v>0.149198414135226</v>
      </c>
      <c r="Q2206" s="17">
        <v>0.14387443165977801</v>
      </c>
      <c r="R2206" s="17"/>
      <c r="S2206" s="17">
        <v>0.21102876301903001</v>
      </c>
      <c r="T2206" s="17">
        <v>0.11408543442437601</v>
      </c>
      <c r="U2206" s="17">
        <v>0.15371992850298499</v>
      </c>
      <c r="V2206" s="17">
        <v>0.128446115759558</v>
      </c>
      <c r="W2206" s="17">
        <v>0.11083034894660899</v>
      </c>
      <c r="X2206" s="17">
        <v>0.15431038908297501</v>
      </c>
      <c r="Y2206" s="17">
        <v>0.138307670200328</v>
      </c>
      <c r="Z2206" s="17">
        <v>0.14150333970591</v>
      </c>
      <c r="AA2206" s="17">
        <v>0.153749589296275</v>
      </c>
      <c r="AB2206" s="17">
        <v>0.18734848530297399</v>
      </c>
      <c r="AC2206" s="17">
        <v>0.15025471897327999</v>
      </c>
      <c r="AD2206" s="17">
        <v>0.116129918045535</v>
      </c>
      <c r="AE2206" s="17"/>
      <c r="AF2206" s="17">
        <v>0.162052096582464</v>
      </c>
      <c r="AG2206" s="17">
        <v>0.13839162385693499</v>
      </c>
      <c r="AH2206" s="17"/>
      <c r="AI2206" s="17">
        <v>0.200228312325057</v>
      </c>
      <c r="AJ2206" s="17">
        <v>0.12697590575072901</v>
      </c>
      <c r="AK2206" s="17"/>
      <c r="AL2206" s="17">
        <v>0.17360424714373099</v>
      </c>
      <c r="AM2206" s="17">
        <v>0.146216488784252</v>
      </c>
      <c r="AN2206" s="17"/>
      <c r="AO2206" s="17">
        <v>0.229661090566537</v>
      </c>
      <c r="AP2206" s="17">
        <v>0.14454184412816901</v>
      </c>
      <c r="AQ2206" s="17"/>
      <c r="AR2206" s="17">
        <v>0.26073675295380599</v>
      </c>
      <c r="AS2206" s="17">
        <v>9.6642032200657493E-2</v>
      </c>
      <c r="AT2206" s="17">
        <v>9.9468241289193002E-2</v>
      </c>
      <c r="AU2206" s="17">
        <v>7.8935118811492302E-2</v>
      </c>
    </row>
    <row r="2207" spans="2:47" x14ac:dyDescent="0.3">
      <c r="B2207" t="s">
        <v>79</v>
      </c>
      <c r="C2207" s="17">
        <v>0.12093260481614899</v>
      </c>
      <c r="D2207" s="17">
        <v>8.6969033125508799E-2</v>
      </c>
      <c r="E2207" s="17">
        <v>0.153665823349562</v>
      </c>
      <c r="F2207" s="17"/>
      <c r="G2207" s="17">
        <v>5.3845437948873302E-2</v>
      </c>
      <c r="H2207" s="17">
        <v>5.5027866286424101E-2</v>
      </c>
      <c r="I2207" s="17">
        <v>8.9931374467283207E-2</v>
      </c>
      <c r="J2207" s="17">
        <v>0.13103266089639901</v>
      </c>
      <c r="K2207" s="17">
        <v>0.165400569441323</v>
      </c>
      <c r="L2207" s="17">
        <v>0.20606591077065201</v>
      </c>
      <c r="M2207" s="17"/>
      <c r="N2207" s="17">
        <v>0.10330026044043</v>
      </c>
      <c r="O2207" s="17">
        <v>0.12518758919617301</v>
      </c>
      <c r="P2207" s="17">
        <v>0.109503209853581</v>
      </c>
      <c r="Q2207" s="17">
        <v>0.14256802059500401</v>
      </c>
      <c r="R2207" s="17"/>
      <c r="S2207" s="17">
        <v>8.3888417251663294E-2</v>
      </c>
      <c r="T2207" s="17">
        <v>0.147529170899108</v>
      </c>
      <c r="U2207" s="17">
        <v>0.124382524693307</v>
      </c>
      <c r="V2207" s="17">
        <v>9.8239801950441699E-2</v>
      </c>
      <c r="W2207" s="17">
        <v>9.9172238873337107E-2</v>
      </c>
      <c r="X2207" s="17">
        <v>0.13773980030920099</v>
      </c>
      <c r="Y2207" s="17">
        <v>0.14004284852013801</v>
      </c>
      <c r="Z2207" s="17">
        <v>9.7428841060134094E-2</v>
      </c>
      <c r="AA2207" s="17">
        <v>0.13409681055209499</v>
      </c>
      <c r="AB2207" s="17">
        <v>0.120194648757889</v>
      </c>
      <c r="AC2207" s="17">
        <v>0.14678211297006499</v>
      </c>
      <c r="AD2207" s="17">
        <v>0.12877065024015799</v>
      </c>
      <c r="AE2207" s="17"/>
      <c r="AF2207" s="17">
        <v>0.119829141370284</v>
      </c>
      <c r="AG2207" s="17">
        <v>0.120700704571623</v>
      </c>
      <c r="AH2207" s="17"/>
      <c r="AI2207" s="17">
        <v>8.2662818327988899E-2</v>
      </c>
      <c r="AJ2207" s="17">
        <v>0.140035554645428</v>
      </c>
      <c r="AK2207" s="17"/>
      <c r="AL2207" s="17">
        <v>8.2191583791120501E-2</v>
      </c>
      <c r="AM2207" s="17">
        <v>0.129903911657266</v>
      </c>
      <c r="AN2207" s="17"/>
      <c r="AO2207" s="17">
        <v>7.3507569649887999E-2</v>
      </c>
      <c r="AP2207" s="17">
        <v>0.125066265778321</v>
      </c>
      <c r="AQ2207" s="17"/>
      <c r="AR2207" s="17">
        <v>5.26465832651591E-2</v>
      </c>
      <c r="AS2207" s="17">
        <v>0.13389650121951299</v>
      </c>
      <c r="AT2207" s="17">
        <v>0.148235737878226</v>
      </c>
      <c r="AU2207" s="17">
        <v>0.213307512795818</v>
      </c>
    </row>
    <row r="2208" spans="2:47" x14ac:dyDescent="0.3">
      <c r="C2208" s="17"/>
      <c r="D2208" s="17"/>
      <c r="E2208" s="17"/>
      <c r="F2208" s="17"/>
      <c r="G2208" s="17"/>
      <c r="H2208" s="17"/>
      <c r="I2208" s="17"/>
      <c r="J2208" s="17"/>
      <c r="K2208" s="17"/>
      <c r="L2208" s="17"/>
      <c r="M2208" s="17"/>
      <c r="N2208" s="17"/>
      <c r="O2208" s="17"/>
      <c r="P2208" s="17"/>
      <c r="Q2208" s="17"/>
      <c r="R2208" s="17"/>
      <c r="S2208" s="17"/>
      <c r="T2208" s="17"/>
      <c r="U2208" s="17"/>
      <c r="V2208" s="17"/>
      <c r="W2208" s="17"/>
      <c r="X2208" s="17"/>
      <c r="Y2208" s="17"/>
      <c r="Z2208" s="17"/>
      <c r="AA2208" s="17"/>
      <c r="AB2208" s="17"/>
      <c r="AC2208" s="17"/>
      <c r="AD2208" s="17"/>
      <c r="AE2208" s="17"/>
      <c r="AF2208" s="17"/>
      <c r="AG2208" s="17"/>
      <c r="AH2208" s="17"/>
      <c r="AI2208" s="17"/>
      <c r="AJ2208" s="17"/>
      <c r="AK2208" s="17"/>
      <c r="AL2208" s="17"/>
      <c r="AM2208" s="17"/>
      <c r="AN2208" s="17"/>
      <c r="AO2208" s="17"/>
      <c r="AP2208" s="17"/>
      <c r="AQ2208" s="17"/>
      <c r="AR2208" s="17"/>
      <c r="AS2208" s="17"/>
      <c r="AT2208" s="17"/>
      <c r="AU2208" s="17"/>
    </row>
    <row r="2209" spans="2:47" x14ac:dyDescent="0.3">
      <c r="B2209" s="6" t="s">
        <v>782</v>
      </c>
      <c r="C2209" s="17"/>
      <c r="D2209" s="17"/>
      <c r="E2209" s="17"/>
      <c r="F2209" s="17"/>
      <c r="G2209" s="17"/>
      <c r="H2209" s="17"/>
      <c r="I2209" s="17"/>
      <c r="J2209" s="17"/>
      <c r="K2209" s="17"/>
      <c r="L2209" s="17"/>
      <c r="M2209" s="17"/>
      <c r="N2209" s="17"/>
      <c r="O2209" s="17"/>
      <c r="P2209" s="17"/>
      <c r="Q2209" s="17"/>
      <c r="R2209" s="17"/>
      <c r="S2209" s="17"/>
      <c r="T2209" s="17"/>
      <c r="U2209" s="17"/>
      <c r="V2209" s="17"/>
      <c r="W2209" s="17"/>
      <c r="X2209" s="17"/>
      <c r="Y2209" s="17"/>
      <c r="Z2209" s="17"/>
      <c r="AA2209" s="17"/>
      <c r="AB2209" s="17"/>
      <c r="AC2209" s="17"/>
      <c r="AD2209" s="17"/>
      <c r="AE2209" s="17"/>
      <c r="AF2209" s="17"/>
      <c r="AG2209" s="17"/>
      <c r="AH2209" s="17"/>
      <c r="AI2209" s="17"/>
      <c r="AJ2209" s="17"/>
      <c r="AK2209" s="17"/>
      <c r="AL2209" s="17"/>
      <c r="AM2209" s="17"/>
      <c r="AN2209" s="17"/>
      <c r="AO2209" s="17"/>
      <c r="AP2209" s="17"/>
      <c r="AQ2209" s="17"/>
      <c r="AR2209" s="17"/>
      <c r="AS2209" s="17"/>
      <c r="AT2209" s="17"/>
      <c r="AU2209" s="17"/>
    </row>
    <row r="2210" spans="2:47" x14ac:dyDescent="0.3">
      <c r="B2210" s="24" t="s">
        <v>71</v>
      </c>
      <c r="C2210" s="17"/>
      <c r="D2210" s="17"/>
      <c r="E2210" s="17"/>
      <c r="F2210" s="17"/>
      <c r="G2210" s="17"/>
      <c r="H2210" s="17"/>
      <c r="I2210" s="17"/>
      <c r="J2210" s="17"/>
      <c r="K2210" s="17"/>
      <c r="L2210" s="17"/>
      <c r="M2210" s="17"/>
      <c r="N2210" s="17"/>
      <c r="O2210" s="17"/>
      <c r="P2210" s="17"/>
      <c r="Q2210" s="17"/>
      <c r="R2210" s="17"/>
      <c r="S2210" s="17"/>
      <c r="T2210" s="17"/>
      <c r="U2210" s="17"/>
      <c r="V2210" s="17"/>
      <c r="W2210" s="17"/>
      <c r="X2210" s="17"/>
      <c r="Y2210" s="17"/>
      <c r="Z2210" s="17"/>
      <c r="AA2210" s="17"/>
      <c r="AB2210" s="17"/>
      <c r="AC2210" s="17"/>
      <c r="AD2210" s="17"/>
      <c r="AE2210" s="17"/>
      <c r="AF2210" s="17"/>
      <c r="AG2210" s="17"/>
      <c r="AH2210" s="17"/>
      <c r="AI2210" s="17"/>
      <c r="AJ2210" s="17"/>
      <c r="AK2210" s="17"/>
      <c r="AL2210" s="17"/>
      <c r="AM2210" s="17"/>
      <c r="AN2210" s="17"/>
      <c r="AO2210" s="17"/>
      <c r="AP2210" s="17"/>
      <c r="AQ2210" s="17"/>
      <c r="AR2210" s="17"/>
      <c r="AS2210" s="17"/>
      <c r="AT2210" s="17"/>
      <c r="AU2210" s="17"/>
    </row>
    <row r="2211" spans="2:47" x14ac:dyDescent="0.3">
      <c r="B2211" t="s">
        <v>772</v>
      </c>
      <c r="C2211" s="17">
        <v>3.5791016876336103E-2</v>
      </c>
      <c r="D2211" s="17">
        <v>3.97391198245882E-2</v>
      </c>
      <c r="E2211" s="17">
        <v>3.2080073785832698E-2</v>
      </c>
      <c r="F2211" s="17"/>
      <c r="G2211" s="17">
        <v>6.6954863388507702E-2</v>
      </c>
      <c r="H2211" s="17">
        <v>3.9009725026954697E-2</v>
      </c>
      <c r="I2211" s="17">
        <v>3.5874494208319598E-2</v>
      </c>
      <c r="J2211" s="17">
        <v>3.7396346684636303E-2</v>
      </c>
      <c r="K2211" s="17">
        <v>2.6822178793666999E-2</v>
      </c>
      <c r="L2211" s="17">
        <v>1.71964479297168E-2</v>
      </c>
      <c r="M2211" s="17"/>
      <c r="N2211" s="17">
        <v>2.84223075389427E-2</v>
      </c>
      <c r="O2211" s="17">
        <v>2.6516893870958499E-2</v>
      </c>
      <c r="P2211" s="17">
        <v>5.2027293485895798E-2</v>
      </c>
      <c r="Q2211" s="17">
        <v>3.8741395957429897E-2</v>
      </c>
      <c r="R2211" s="17"/>
      <c r="S2211" s="17">
        <v>4.9924966600025898E-2</v>
      </c>
      <c r="T2211" s="17">
        <v>3.2985213349220298E-2</v>
      </c>
      <c r="U2211" s="17">
        <v>3.3878056692319601E-2</v>
      </c>
      <c r="V2211" s="17">
        <v>3.1939256815227898E-2</v>
      </c>
      <c r="W2211" s="17">
        <v>4.6177305380714802E-2</v>
      </c>
      <c r="X2211" s="17">
        <v>3.12235240109178E-2</v>
      </c>
      <c r="Y2211" s="17">
        <v>3.1537818372421499E-2</v>
      </c>
      <c r="Z2211" s="17">
        <v>6.1019725169060401E-2</v>
      </c>
      <c r="AA2211" s="17">
        <v>3.2662483338274102E-2</v>
      </c>
      <c r="AB2211" s="17">
        <v>2.6293868034474199E-2</v>
      </c>
      <c r="AC2211" s="17">
        <v>3.0097660325264699E-2</v>
      </c>
      <c r="AD2211" s="17">
        <v>1.53819468954756E-2</v>
      </c>
      <c r="AE2211" s="17"/>
      <c r="AF2211" s="17">
        <v>2.8136727906662801E-2</v>
      </c>
      <c r="AG2211" s="17">
        <v>4.6253730232862701E-2</v>
      </c>
      <c r="AH2211" s="17"/>
      <c r="AI2211" s="17">
        <v>3.7826877004747003E-2</v>
      </c>
      <c r="AJ2211" s="17">
        <v>3.4774786124578599E-2</v>
      </c>
      <c r="AK2211" s="17"/>
      <c r="AL2211" s="17">
        <v>3.5774272665867302E-2</v>
      </c>
      <c r="AM2211" s="17">
        <v>3.5794894354160799E-2</v>
      </c>
      <c r="AN2211" s="17"/>
      <c r="AO2211" s="17">
        <v>3.5618612171330798E-2</v>
      </c>
      <c r="AP2211" s="17">
        <v>3.58060440154047E-2</v>
      </c>
      <c r="AQ2211" s="17"/>
      <c r="AR2211" s="17">
        <v>4.4429688664973703E-2</v>
      </c>
      <c r="AS2211" s="17">
        <v>3.21705703532012E-2</v>
      </c>
      <c r="AT2211" s="17">
        <v>2.8280567401487499E-2</v>
      </c>
      <c r="AU2211" s="17">
        <v>3.5969259538665199E-2</v>
      </c>
    </row>
    <row r="2212" spans="2:47" x14ac:dyDescent="0.3">
      <c r="B2212" t="s">
        <v>773</v>
      </c>
      <c r="C2212" s="17">
        <v>9.4440250119871297E-2</v>
      </c>
      <c r="D2212" s="17">
        <v>0.11002694859473799</v>
      </c>
      <c r="E2212" s="17">
        <v>7.9075001578442702E-2</v>
      </c>
      <c r="F2212" s="17"/>
      <c r="G2212" s="17">
        <v>0.10888226444745799</v>
      </c>
      <c r="H2212" s="17">
        <v>9.6325638211820996E-2</v>
      </c>
      <c r="I2212" s="17">
        <v>8.8078795069363502E-2</v>
      </c>
      <c r="J2212" s="17">
        <v>9.1299116517369799E-2</v>
      </c>
      <c r="K2212" s="17">
        <v>0.11254690166265401</v>
      </c>
      <c r="L2212" s="17">
        <v>7.8957441824423893E-2</v>
      </c>
      <c r="M2212" s="17"/>
      <c r="N2212" s="17">
        <v>0.104226816787648</v>
      </c>
      <c r="O2212" s="17">
        <v>0.10423560090929899</v>
      </c>
      <c r="P2212" s="17">
        <v>0.101666820347583</v>
      </c>
      <c r="Q2212" s="17">
        <v>6.7925807785135503E-2</v>
      </c>
      <c r="R2212" s="17"/>
      <c r="S2212" s="17">
        <v>5.8097644629997301E-2</v>
      </c>
      <c r="T2212" s="17">
        <v>9.6911158395704203E-2</v>
      </c>
      <c r="U2212" s="17">
        <v>0.117675864285892</v>
      </c>
      <c r="V2212" s="17">
        <v>9.3494227888886602E-2</v>
      </c>
      <c r="W2212" s="17">
        <v>9.6421209451402798E-2</v>
      </c>
      <c r="X2212" s="17">
        <v>9.1411772437975297E-2</v>
      </c>
      <c r="Y2212" s="17">
        <v>0.112379497547007</v>
      </c>
      <c r="Z2212" s="17">
        <v>8.9413094090325398E-2</v>
      </c>
      <c r="AA2212" s="17">
        <v>0.11289292617693999</v>
      </c>
      <c r="AB2212" s="17">
        <v>6.9958739204141501E-2</v>
      </c>
      <c r="AC2212" s="17">
        <v>0.107068671441874</v>
      </c>
      <c r="AD2212" s="17">
        <v>0.14201700211734899</v>
      </c>
      <c r="AE2212" s="17"/>
      <c r="AF2212" s="17">
        <v>8.5359019371024497E-2</v>
      </c>
      <c r="AG2212" s="17">
        <v>0.10678915186841501</v>
      </c>
      <c r="AH2212" s="17"/>
      <c r="AI2212" s="17">
        <v>9.5659395098931593E-2</v>
      </c>
      <c r="AJ2212" s="17">
        <v>9.3831695238677695E-2</v>
      </c>
      <c r="AK2212" s="17"/>
      <c r="AL2212" s="17">
        <v>9.7029490132037002E-2</v>
      </c>
      <c r="AM2212" s="17">
        <v>9.38406565619362E-2</v>
      </c>
      <c r="AN2212" s="17"/>
      <c r="AO2212" s="17">
        <v>7.7942666163212201E-2</v>
      </c>
      <c r="AP2212" s="17">
        <v>9.5878212549054806E-2</v>
      </c>
      <c r="AQ2212" s="17"/>
      <c r="AR2212" s="17">
        <v>7.7465796693437394E-2</v>
      </c>
      <c r="AS2212" s="17">
        <v>0.108040101461717</v>
      </c>
      <c r="AT2212" s="17">
        <v>0.104417562207681</v>
      </c>
      <c r="AU2212" s="17">
        <v>9.2878346332095504E-2</v>
      </c>
    </row>
    <row r="2213" spans="2:47" x14ac:dyDescent="0.3">
      <c r="B2213" t="s">
        <v>740</v>
      </c>
      <c r="C2213" s="17">
        <v>0.2508120080697</v>
      </c>
      <c r="D2213" s="17">
        <v>0.252068947456627</v>
      </c>
      <c r="E2213" s="17">
        <v>0.248753262787347</v>
      </c>
      <c r="F2213" s="17"/>
      <c r="G2213" s="17">
        <v>0.26086735221787899</v>
      </c>
      <c r="H2213" s="17">
        <v>0.192765038129663</v>
      </c>
      <c r="I2213" s="17">
        <v>0.213194644017451</v>
      </c>
      <c r="J2213" s="17">
        <v>0.249312817651761</v>
      </c>
      <c r="K2213" s="17">
        <v>0.27559428759670102</v>
      </c>
      <c r="L2213" s="17">
        <v>0.30648565969595498</v>
      </c>
      <c r="M2213" s="17"/>
      <c r="N2213" s="17">
        <v>0.24024117157588101</v>
      </c>
      <c r="O2213" s="17">
        <v>0.23656900846613799</v>
      </c>
      <c r="P2213" s="17">
        <v>0.25399150845299601</v>
      </c>
      <c r="Q2213" s="17">
        <v>0.273330748231496</v>
      </c>
      <c r="R2213" s="17"/>
      <c r="S2213" s="17">
        <v>0.23611250130230499</v>
      </c>
      <c r="T2213" s="17">
        <v>0.26159699114958601</v>
      </c>
      <c r="U2213" s="17">
        <v>0.27964451765538001</v>
      </c>
      <c r="V2213" s="17">
        <v>0.28925819543561199</v>
      </c>
      <c r="W2213" s="17">
        <v>0.27428795568633202</v>
      </c>
      <c r="X2213" s="17">
        <v>0.24058735235825099</v>
      </c>
      <c r="Y2213" s="17">
        <v>0.22556147421983699</v>
      </c>
      <c r="Z2213" s="17">
        <v>0.18043645868982799</v>
      </c>
      <c r="AA2213" s="17">
        <v>0.26638315662286099</v>
      </c>
      <c r="AB2213" s="17">
        <v>0.21406072559764999</v>
      </c>
      <c r="AC2213" s="17">
        <v>0.242923286704543</v>
      </c>
      <c r="AD2213" s="17">
        <v>0.28357955022989301</v>
      </c>
      <c r="AE2213" s="17"/>
      <c r="AF2213" s="17">
        <v>0.24255438620143599</v>
      </c>
      <c r="AG2213" s="17">
        <v>0.26247422650031299</v>
      </c>
      <c r="AH2213" s="17"/>
      <c r="AI2213" s="17">
        <v>0.22044141367839401</v>
      </c>
      <c r="AJ2213" s="17">
        <v>0.26597195522858902</v>
      </c>
      <c r="AK2213" s="17"/>
      <c r="AL2213" s="17">
        <v>0.242175729331356</v>
      </c>
      <c r="AM2213" s="17">
        <v>0.25281192197173702</v>
      </c>
      <c r="AN2213" s="17"/>
      <c r="AO2213" s="17">
        <v>0.21156863787180699</v>
      </c>
      <c r="AP2213" s="17">
        <v>0.25423253874178797</v>
      </c>
      <c r="AQ2213" s="17"/>
      <c r="AR2213" s="17">
        <v>0.18147425090782701</v>
      </c>
      <c r="AS2213" s="17">
        <v>0.28508193944410598</v>
      </c>
      <c r="AT2213" s="17">
        <v>0.24983308420963601</v>
      </c>
      <c r="AU2213" s="17">
        <v>0.36806194173483903</v>
      </c>
    </row>
    <row r="2214" spans="2:47" x14ac:dyDescent="0.3">
      <c r="B2214" t="s">
        <v>774</v>
      </c>
      <c r="C2214" s="17">
        <v>0.38963845835248601</v>
      </c>
      <c r="D2214" s="17">
        <v>0.37611811138890699</v>
      </c>
      <c r="E2214" s="17">
        <v>0.40281508312230502</v>
      </c>
      <c r="F2214" s="17"/>
      <c r="G2214" s="17">
        <v>0.30935691631547502</v>
      </c>
      <c r="H2214" s="17">
        <v>0.35775967370302703</v>
      </c>
      <c r="I2214" s="17">
        <v>0.40521452413062398</v>
      </c>
      <c r="J2214" s="17">
        <v>0.41008925099593801</v>
      </c>
      <c r="K2214" s="17">
        <v>0.40785851177568799</v>
      </c>
      <c r="L2214" s="17">
        <v>0.42719665744851698</v>
      </c>
      <c r="M2214" s="17"/>
      <c r="N2214" s="17">
        <v>0.40060536055917101</v>
      </c>
      <c r="O2214" s="17">
        <v>0.42199930925585299</v>
      </c>
      <c r="P2214" s="17">
        <v>0.37388451230646202</v>
      </c>
      <c r="Q2214" s="17">
        <v>0.35862629931970003</v>
      </c>
      <c r="R2214" s="17"/>
      <c r="S2214" s="17">
        <v>0.38813204993168998</v>
      </c>
      <c r="T2214" s="17">
        <v>0.39764561732736298</v>
      </c>
      <c r="U2214" s="17">
        <v>0.37807700383118098</v>
      </c>
      <c r="V2214" s="17">
        <v>0.377383337602411</v>
      </c>
      <c r="W2214" s="17">
        <v>0.39519303283672402</v>
      </c>
      <c r="X2214" s="17">
        <v>0.41042209826718801</v>
      </c>
      <c r="Y2214" s="17">
        <v>0.376758168866553</v>
      </c>
      <c r="Z2214" s="17">
        <v>0.42572941738082498</v>
      </c>
      <c r="AA2214" s="17">
        <v>0.35380921939200999</v>
      </c>
      <c r="AB2214" s="17">
        <v>0.43012739270606398</v>
      </c>
      <c r="AC2214" s="17">
        <v>0.375699894826928</v>
      </c>
      <c r="AD2214" s="17">
        <v>0.373774989446294</v>
      </c>
      <c r="AE2214" s="17"/>
      <c r="AF2214" s="17">
        <v>0.40233263331004498</v>
      </c>
      <c r="AG2214" s="17">
        <v>0.37287594583842598</v>
      </c>
      <c r="AH2214" s="17"/>
      <c r="AI2214" s="17">
        <v>0.41150036288156</v>
      </c>
      <c r="AJ2214" s="17">
        <v>0.37872575400487801</v>
      </c>
      <c r="AK2214" s="17"/>
      <c r="AL2214" s="17">
        <v>0.41320749722684902</v>
      </c>
      <c r="AM2214" s="17">
        <v>0.384180546451932</v>
      </c>
      <c r="AN2214" s="17"/>
      <c r="AO2214" s="17">
        <v>0.40789933020568903</v>
      </c>
      <c r="AP2214" s="17">
        <v>0.38804680422191601</v>
      </c>
      <c r="AQ2214" s="17"/>
      <c r="AR2214" s="17">
        <v>0.38284785468775001</v>
      </c>
      <c r="AS2214" s="17">
        <v>0.402156010466452</v>
      </c>
      <c r="AT2214" s="17">
        <v>0.43063766923013802</v>
      </c>
      <c r="AU2214" s="17">
        <v>0.29970529354564102</v>
      </c>
    </row>
    <row r="2215" spans="2:47" x14ac:dyDescent="0.3">
      <c r="B2215" t="s">
        <v>775</v>
      </c>
      <c r="C2215" s="17">
        <v>0.18819890631326799</v>
      </c>
      <c r="D2215" s="17">
        <v>0.19077082427921299</v>
      </c>
      <c r="E2215" s="17">
        <v>0.18640904914960901</v>
      </c>
      <c r="F2215" s="17"/>
      <c r="G2215" s="17">
        <v>0.22652362052422401</v>
      </c>
      <c r="H2215" s="17">
        <v>0.28596594614829501</v>
      </c>
      <c r="I2215" s="17">
        <v>0.216766246237763</v>
      </c>
      <c r="J2215" s="17">
        <v>0.17648074952182199</v>
      </c>
      <c r="K2215" s="17">
        <v>0.12505150977885801</v>
      </c>
      <c r="L2215" s="17">
        <v>0.112019392920929</v>
      </c>
      <c r="M2215" s="17"/>
      <c r="N2215" s="17">
        <v>0.19716038652398599</v>
      </c>
      <c r="O2215" s="17">
        <v>0.168714845879853</v>
      </c>
      <c r="P2215" s="17">
        <v>0.18589589059699599</v>
      </c>
      <c r="Q2215" s="17">
        <v>0.201531663791893</v>
      </c>
      <c r="R2215" s="17"/>
      <c r="S2215" s="17">
        <v>0.23508788902305899</v>
      </c>
      <c r="T2215" s="17">
        <v>0.163242516375631</v>
      </c>
      <c r="U2215" s="17">
        <v>0.150271583961813</v>
      </c>
      <c r="V2215" s="17">
        <v>0.172252147118265</v>
      </c>
      <c r="W2215" s="17">
        <v>0.13755353573088999</v>
      </c>
      <c r="X2215" s="17">
        <v>0.18606800842673099</v>
      </c>
      <c r="Y2215" s="17">
        <v>0.20221974810075999</v>
      </c>
      <c r="Z2215" s="17">
        <v>0.205377886077591</v>
      </c>
      <c r="AA2215" s="17">
        <v>0.19916537560150999</v>
      </c>
      <c r="AB2215" s="17">
        <v>0.208754646262412</v>
      </c>
      <c r="AC2215" s="17">
        <v>0.194690409574451</v>
      </c>
      <c r="AD2215" s="17">
        <v>0.17832501756966301</v>
      </c>
      <c r="AE2215" s="17"/>
      <c r="AF2215" s="17">
        <v>0.19826654311229999</v>
      </c>
      <c r="AG2215" s="17">
        <v>0.17634461897510101</v>
      </c>
      <c r="AH2215" s="17"/>
      <c r="AI2215" s="17">
        <v>0.20484918084061901</v>
      </c>
      <c r="AJ2215" s="17">
        <v>0.179887666870161</v>
      </c>
      <c r="AK2215" s="17"/>
      <c r="AL2215" s="17">
        <v>0.17667584466174199</v>
      </c>
      <c r="AM2215" s="17">
        <v>0.19086731615611</v>
      </c>
      <c r="AN2215" s="17"/>
      <c r="AO2215" s="17">
        <v>0.22747995429769799</v>
      </c>
      <c r="AP2215" s="17">
        <v>0.18477509156991201</v>
      </c>
      <c r="AQ2215" s="17"/>
      <c r="AR2215" s="17">
        <v>0.29410707125377999</v>
      </c>
      <c r="AS2215" s="17">
        <v>0.135058286603499</v>
      </c>
      <c r="AT2215" s="17">
        <v>0.135317973004078</v>
      </c>
      <c r="AU2215" s="17">
        <v>0.123789319091172</v>
      </c>
    </row>
    <row r="2216" spans="2:47" x14ac:dyDescent="0.3">
      <c r="B2216" t="s">
        <v>79</v>
      </c>
      <c r="C2216" s="17">
        <v>4.1119360268338602E-2</v>
      </c>
      <c r="D2216" s="17">
        <v>3.1276048455926797E-2</v>
      </c>
      <c r="E2216" s="17">
        <v>5.0867529576463899E-2</v>
      </c>
      <c r="F2216" s="17"/>
      <c r="G2216" s="17">
        <v>2.7414983106455602E-2</v>
      </c>
      <c r="H2216" s="17">
        <v>2.8173978780239899E-2</v>
      </c>
      <c r="I2216" s="17">
        <v>4.0871296336479603E-2</v>
      </c>
      <c r="J2216" s="17">
        <v>3.5421718628472897E-2</v>
      </c>
      <c r="K2216" s="17">
        <v>5.2126610392433E-2</v>
      </c>
      <c r="L2216" s="17">
        <v>5.8144400180458501E-2</v>
      </c>
      <c r="M2216" s="17"/>
      <c r="N2216" s="17">
        <v>2.9343957014372101E-2</v>
      </c>
      <c r="O2216" s="17">
        <v>4.1964341617897603E-2</v>
      </c>
      <c r="P2216" s="17">
        <v>3.2533974810067E-2</v>
      </c>
      <c r="Q2216" s="17">
        <v>5.9844084914345202E-2</v>
      </c>
      <c r="R2216" s="17"/>
      <c r="S2216" s="17">
        <v>3.2644948512923801E-2</v>
      </c>
      <c r="T2216" s="17">
        <v>4.7618503402495703E-2</v>
      </c>
      <c r="U2216" s="17">
        <v>4.0452973573414E-2</v>
      </c>
      <c r="V2216" s="17">
        <v>3.5672835139597799E-2</v>
      </c>
      <c r="W2216" s="17">
        <v>5.0366960913936699E-2</v>
      </c>
      <c r="X2216" s="17">
        <v>4.0287244498936801E-2</v>
      </c>
      <c r="Y2216" s="17">
        <v>5.1543292893421903E-2</v>
      </c>
      <c r="Z2216" s="17">
        <v>3.8023418592370198E-2</v>
      </c>
      <c r="AA2216" s="17">
        <v>3.5086838868404198E-2</v>
      </c>
      <c r="AB2216" s="17">
        <v>5.0804628195258703E-2</v>
      </c>
      <c r="AC2216" s="17">
        <v>4.9520077126940197E-2</v>
      </c>
      <c r="AD2216" s="17">
        <v>6.9214937413251002E-3</v>
      </c>
      <c r="AE2216" s="17"/>
      <c r="AF2216" s="17">
        <v>4.3350690098532103E-2</v>
      </c>
      <c r="AG2216" s="17">
        <v>3.5262326584882001E-2</v>
      </c>
      <c r="AH2216" s="17"/>
      <c r="AI2216" s="17">
        <v>2.9722770495748799E-2</v>
      </c>
      <c r="AJ2216" s="17">
        <v>4.6808142533115799E-2</v>
      </c>
      <c r="AK2216" s="17"/>
      <c r="AL2216" s="17">
        <v>3.5137165982147701E-2</v>
      </c>
      <c r="AM2216" s="17">
        <v>4.2504664504123199E-2</v>
      </c>
      <c r="AN2216" s="17"/>
      <c r="AO2216" s="17">
        <v>3.9490799290263598E-2</v>
      </c>
      <c r="AP2216" s="17">
        <v>4.12613089019239E-2</v>
      </c>
      <c r="AQ2216" s="17"/>
      <c r="AR2216" s="17">
        <v>1.9675337792231601E-2</v>
      </c>
      <c r="AS2216" s="17">
        <v>3.7493091671024402E-2</v>
      </c>
      <c r="AT2216" s="17">
        <v>5.1513143946979E-2</v>
      </c>
      <c r="AU2216" s="17">
        <v>7.9595839757587106E-2</v>
      </c>
    </row>
    <row r="2217" spans="2:47" x14ac:dyDescent="0.3">
      <c r="C2217" s="17"/>
      <c r="D2217" s="17"/>
      <c r="E2217" s="17"/>
      <c r="F2217" s="17"/>
      <c r="G2217" s="17"/>
      <c r="H2217" s="17"/>
      <c r="I2217" s="17"/>
      <c r="J2217" s="17"/>
      <c r="K2217" s="17"/>
      <c r="L2217" s="17"/>
      <c r="M2217" s="17"/>
      <c r="N2217" s="17"/>
      <c r="O2217" s="17"/>
      <c r="P2217" s="17"/>
      <c r="Q2217" s="17"/>
      <c r="R2217" s="17"/>
      <c r="S2217" s="17"/>
      <c r="T2217" s="17"/>
      <c r="U2217" s="17"/>
      <c r="V2217" s="17"/>
      <c r="W2217" s="17"/>
      <c r="X2217" s="17"/>
      <c r="Y2217" s="17"/>
      <c r="Z2217" s="17"/>
      <c r="AA2217" s="17"/>
      <c r="AB2217" s="17"/>
      <c r="AC2217" s="17"/>
      <c r="AD2217" s="17"/>
      <c r="AE2217" s="17"/>
      <c r="AF2217" s="17"/>
      <c r="AG2217" s="17"/>
      <c r="AH2217" s="17"/>
      <c r="AI2217" s="17"/>
      <c r="AJ2217" s="17"/>
      <c r="AK2217" s="17"/>
      <c r="AL2217" s="17"/>
      <c r="AM2217" s="17"/>
      <c r="AN2217" s="17"/>
      <c r="AO2217" s="17"/>
      <c r="AP2217" s="17"/>
      <c r="AQ2217" s="17"/>
      <c r="AR2217" s="17"/>
      <c r="AS2217" s="17"/>
      <c r="AT2217" s="17"/>
      <c r="AU2217" s="17"/>
    </row>
    <row r="2218" spans="2:47" x14ac:dyDescent="0.3">
      <c r="B2218" s="6" t="s">
        <v>783</v>
      </c>
      <c r="C2218" s="17"/>
      <c r="D2218" s="17"/>
      <c r="E2218" s="17"/>
      <c r="F2218" s="17"/>
      <c r="G2218" s="17"/>
      <c r="H2218" s="17"/>
      <c r="I2218" s="17"/>
      <c r="J2218" s="17"/>
      <c r="K2218" s="17"/>
      <c r="L2218" s="17"/>
      <c r="M2218" s="17"/>
      <c r="N2218" s="17"/>
      <c r="O2218" s="17"/>
      <c r="P2218" s="17"/>
      <c r="Q2218" s="17"/>
      <c r="R2218" s="17"/>
      <c r="S2218" s="17"/>
      <c r="T2218" s="17"/>
      <c r="U2218" s="17"/>
      <c r="V2218" s="17"/>
      <c r="W2218" s="17"/>
      <c r="X2218" s="17"/>
      <c r="Y2218" s="17"/>
      <c r="Z2218" s="17"/>
      <c r="AA2218" s="17"/>
      <c r="AB2218" s="17"/>
      <c r="AC2218" s="17"/>
      <c r="AD2218" s="17"/>
      <c r="AE2218" s="17"/>
      <c r="AF2218" s="17"/>
      <c r="AG2218" s="17"/>
      <c r="AH2218" s="17"/>
      <c r="AI2218" s="17"/>
      <c r="AJ2218" s="17"/>
      <c r="AK2218" s="17"/>
      <c r="AL2218" s="17"/>
      <c r="AM2218" s="17"/>
      <c r="AN2218" s="17"/>
      <c r="AO2218" s="17"/>
      <c r="AP2218" s="17"/>
      <c r="AQ2218" s="17"/>
      <c r="AR2218" s="17"/>
      <c r="AS2218" s="17"/>
      <c r="AT2218" s="17"/>
      <c r="AU2218" s="17"/>
    </row>
    <row r="2219" spans="2:47" x14ac:dyDescent="0.3">
      <c r="B2219" s="24" t="s">
        <v>71</v>
      </c>
      <c r="C2219" s="17"/>
      <c r="D2219" s="17"/>
      <c r="E2219" s="17"/>
      <c r="F2219" s="17"/>
      <c r="G2219" s="17"/>
      <c r="H2219" s="17"/>
      <c r="I2219" s="17"/>
      <c r="J2219" s="17"/>
      <c r="K2219" s="17"/>
      <c r="L2219" s="17"/>
      <c r="M2219" s="17"/>
      <c r="N2219" s="17"/>
      <c r="O2219" s="17"/>
      <c r="P2219" s="17"/>
      <c r="Q2219" s="17"/>
      <c r="R2219" s="17"/>
      <c r="S2219" s="17"/>
      <c r="T2219" s="17"/>
      <c r="U2219" s="17"/>
      <c r="V2219" s="17"/>
      <c r="W2219" s="17"/>
      <c r="X2219" s="17"/>
      <c r="Y2219" s="17"/>
      <c r="Z2219" s="17"/>
      <c r="AA2219" s="17"/>
      <c r="AB2219" s="17"/>
      <c r="AC2219" s="17"/>
      <c r="AD2219" s="17"/>
      <c r="AE2219" s="17"/>
      <c r="AF2219" s="17"/>
      <c r="AG2219" s="17"/>
      <c r="AH2219" s="17"/>
      <c r="AI2219" s="17"/>
      <c r="AJ2219" s="17"/>
      <c r="AK2219" s="17"/>
      <c r="AL2219" s="17"/>
      <c r="AM2219" s="17"/>
      <c r="AN2219" s="17"/>
      <c r="AO2219" s="17"/>
      <c r="AP2219" s="17"/>
      <c r="AQ2219" s="17"/>
      <c r="AR2219" s="17"/>
      <c r="AS2219" s="17"/>
      <c r="AT2219" s="17"/>
      <c r="AU2219" s="17"/>
    </row>
    <row r="2220" spans="2:47" x14ac:dyDescent="0.3">
      <c r="B2220" t="s">
        <v>772</v>
      </c>
      <c r="C2220" s="17">
        <v>2.52392268140023E-2</v>
      </c>
      <c r="D2220" s="17">
        <v>3.2100564216303203E-2</v>
      </c>
      <c r="E2220" s="17">
        <v>1.8018701811190699E-2</v>
      </c>
      <c r="F2220" s="17"/>
      <c r="G2220" s="17">
        <v>5.7431745428207302E-2</v>
      </c>
      <c r="H2220" s="17">
        <v>4.3987579237636798E-2</v>
      </c>
      <c r="I2220" s="17">
        <v>2.0197827635543099E-2</v>
      </c>
      <c r="J2220" s="17">
        <v>2.0809052183979701E-2</v>
      </c>
      <c r="K2220" s="17">
        <v>8.0607315653805703E-3</v>
      </c>
      <c r="L2220" s="17">
        <v>7.9088177526766505E-3</v>
      </c>
      <c r="M2220" s="17"/>
      <c r="N2220" s="17">
        <v>2.26164885622567E-2</v>
      </c>
      <c r="O2220" s="17">
        <v>1.9970855798431799E-2</v>
      </c>
      <c r="P2220" s="17">
        <v>3.5712633600860903E-2</v>
      </c>
      <c r="Q2220" s="17">
        <v>2.47046655271826E-2</v>
      </c>
      <c r="R2220" s="17"/>
      <c r="S2220" s="17">
        <v>2.4860106396362599E-2</v>
      </c>
      <c r="T2220" s="17">
        <v>2.3310362133584499E-2</v>
      </c>
      <c r="U2220" s="17">
        <v>1.7966148992504101E-2</v>
      </c>
      <c r="V2220" s="17">
        <v>3.4689622956622E-2</v>
      </c>
      <c r="W2220" s="17">
        <v>3.3134659944365402E-2</v>
      </c>
      <c r="X2220" s="17">
        <v>1.9512741342172801E-2</v>
      </c>
      <c r="Y2220" s="17">
        <v>1.2421960880110799E-2</v>
      </c>
      <c r="Z2220" s="17">
        <v>3.6267996379301601E-2</v>
      </c>
      <c r="AA2220" s="17">
        <v>3.0460993344826302E-2</v>
      </c>
      <c r="AB2220" s="17">
        <v>2.72851428450646E-2</v>
      </c>
      <c r="AC2220" s="17">
        <v>2.0486070417055899E-2</v>
      </c>
      <c r="AD2220" s="17">
        <v>2.7397207483483999E-2</v>
      </c>
      <c r="AE2220" s="17"/>
      <c r="AF2220" s="17">
        <v>2.2879097532322298E-2</v>
      </c>
      <c r="AG2220" s="17">
        <v>2.8580447549317201E-2</v>
      </c>
      <c r="AH2220" s="17"/>
      <c r="AI2220" s="17">
        <v>3.1161059035613101E-2</v>
      </c>
      <c r="AJ2220" s="17">
        <v>2.2283253598373399E-2</v>
      </c>
      <c r="AK2220" s="17"/>
      <c r="AL2220" s="17">
        <v>2.8619332200617801E-2</v>
      </c>
      <c r="AM2220" s="17">
        <v>2.4456491569129799E-2</v>
      </c>
      <c r="AN2220" s="17"/>
      <c r="AO2220" s="17">
        <v>2.7930040059159202E-2</v>
      </c>
      <c r="AP2220" s="17">
        <v>2.50046901472607E-2</v>
      </c>
      <c r="AQ2220" s="17"/>
      <c r="AR2220" s="17">
        <v>3.46469019685351E-2</v>
      </c>
      <c r="AS2220" s="17">
        <v>2.0352764306923999E-2</v>
      </c>
      <c r="AT2220" s="17">
        <v>2.3461039235577699E-2</v>
      </c>
      <c r="AU2220" s="17">
        <v>1.37208976734576E-2</v>
      </c>
    </row>
    <row r="2221" spans="2:47" x14ac:dyDescent="0.3">
      <c r="B2221" t="s">
        <v>773</v>
      </c>
      <c r="C2221" s="17">
        <v>6.4595236817821394E-2</v>
      </c>
      <c r="D2221" s="17">
        <v>6.4226437986249996E-2</v>
      </c>
      <c r="E2221" s="17">
        <v>6.4663983408487502E-2</v>
      </c>
      <c r="F2221" s="17"/>
      <c r="G2221" s="17">
        <v>9.5033437294523307E-2</v>
      </c>
      <c r="H2221" s="17">
        <v>9.0173694586374295E-2</v>
      </c>
      <c r="I2221" s="17">
        <v>6.7879572745612293E-2</v>
      </c>
      <c r="J2221" s="17">
        <v>7.1771556562386804E-2</v>
      </c>
      <c r="K2221" s="17">
        <v>3.8329845695485497E-2</v>
      </c>
      <c r="L2221" s="17">
        <v>3.2790501933214901E-2</v>
      </c>
      <c r="M2221" s="17"/>
      <c r="N2221" s="17">
        <v>5.8192269556027798E-2</v>
      </c>
      <c r="O2221" s="17">
        <v>6.5873348525376699E-2</v>
      </c>
      <c r="P2221" s="17">
        <v>7.2396786750434206E-2</v>
      </c>
      <c r="Q2221" s="17">
        <v>6.4257505756592601E-2</v>
      </c>
      <c r="R2221" s="17"/>
      <c r="S2221" s="17">
        <v>7.0265600615263699E-2</v>
      </c>
      <c r="T2221" s="17">
        <v>7.2648797320959399E-2</v>
      </c>
      <c r="U2221" s="17">
        <v>5.3500666296427503E-2</v>
      </c>
      <c r="V2221" s="17">
        <v>3.5098569727903102E-2</v>
      </c>
      <c r="W2221" s="17">
        <v>7.3388730287518106E-2</v>
      </c>
      <c r="X2221" s="17">
        <v>8.0612787654149795E-2</v>
      </c>
      <c r="Y2221" s="17">
        <v>5.5504010730743E-2</v>
      </c>
      <c r="Z2221" s="17">
        <v>3.6416930862649403E-2</v>
      </c>
      <c r="AA2221" s="17">
        <v>7.6218249354834594E-2</v>
      </c>
      <c r="AB2221" s="17">
        <v>6.8110716192405593E-2</v>
      </c>
      <c r="AC2221" s="17">
        <v>7.4449683485341395E-2</v>
      </c>
      <c r="AD2221" s="17">
        <v>4.49920197410556E-2</v>
      </c>
      <c r="AE2221" s="17"/>
      <c r="AF2221" s="17">
        <v>5.4370323752359097E-2</v>
      </c>
      <c r="AG2221" s="17">
        <v>7.8222157511956103E-2</v>
      </c>
      <c r="AH2221" s="17"/>
      <c r="AI2221" s="17">
        <v>6.2166087102487E-2</v>
      </c>
      <c r="AJ2221" s="17">
        <v>6.5807784088086296E-2</v>
      </c>
      <c r="AK2221" s="17"/>
      <c r="AL2221" s="17">
        <v>5.8238058724958103E-2</v>
      </c>
      <c r="AM2221" s="17">
        <v>6.6067376524151095E-2</v>
      </c>
      <c r="AN2221" s="17"/>
      <c r="AO2221" s="17">
        <v>4.5874421482455303E-2</v>
      </c>
      <c r="AP2221" s="17">
        <v>6.6226980542639605E-2</v>
      </c>
      <c r="AQ2221" s="17"/>
      <c r="AR2221" s="17">
        <v>5.6196226614889003E-2</v>
      </c>
      <c r="AS2221" s="17">
        <v>5.3968276151043999E-2</v>
      </c>
      <c r="AT2221" s="17">
        <v>8.3427300266346899E-2</v>
      </c>
      <c r="AU2221" s="17">
        <v>6.4765659236540707E-2</v>
      </c>
    </row>
    <row r="2222" spans="2:47" x14ac:dyDescent="0.3">
      <c r="B2222" t="s">
        <v>740</v>
      </c>
      <c r="C2222" s="17">
        <v>0.28661257316601002</v>
      </c>
      <c r="D2222" s="17">
        <v>0.28951787570595899</v>
      </c>
      <c r="E2222" s="17">
        <v>0.28407603585955499</v>
      </c>
      <c r="F2222" s="17"/>
      <c r="G2222" s="17">
        <v>0.26660708850438503</v>
      </c>
      <c r="H2222" s="17">
        <v>0.22701787951253</v>
      </c>
      <c r="I2222" s="17">
        <v>0.246614446182335</v>
      </c>
      <c r="J2222" s="17">
        <v>0.25538748968471697</v>
      </c>
      <c r="K2222" s="17">
        <v>0.30317743142520598</v>
      </c>
      <c r="L2222" s="17">
        <v>0.39494447345394401</v>
      </c>
      <c r="M2222" s="17"/>
      <c r="N2222" s="17">
        <v>0.250348382876658</v>
      </c>
      <c r="O2222" s="17">
        <v>0.281869426491202</v>
      </c>
      <c r="P2222" s="17">
        <v>0.29257279570703099</v>
      </c>
      <c r="Q2222" s="17">
        <v>0.32515208194701301</v>
      </c>
      <c r="R2222" s="17"/>
      <c r="S2222" s="17">
        <v>0.24601646352533499</v>
      </c>
      <c r="T2222" s="17">
        <v>0.29059929135450102</v>
      </c>
      <c r="U2222" s="17">
        <v>0.30166273569415902</v>
      </c>
      <c r="V2222" s="17">
        <v>0.326720220259548</v>
      </c>
      <c r="W2222" s="17">
        <v>0.27830626367360001</v>
      </c>
      <c r="X2222" s="17">
        <v>0.294152262369343</v>
      </c>
      <c r="Y2222" s="17">
        <v>0.300952676768864</v>
      </c>
      <c r="Z2222" s="17">
        <v>0.26498930455525799</v>
      </c>
      <c r="AA2222" s="17">
        <v>0.29227071686257799</v>
      </c>
      <c r="AB2222" s="17">
        <v>0.24272445156491901</v>
      </c>
      <c r="AC2222" s="17">
        <v>0.32078593202292799</v>
      </c>
      <c r="AD2222" s="17">
        <v>0.33933706007986397</v>
      </c>
      <c r="AE2222" s="17"/>
      <c r="AF2222" s="17">
        <v>0.27362827736783302</v>
      </c>
      <c r="AG2222" s="17">
        <v>0.30170739127687302</v>
      </c>
      <c r="AH2222" s="17"/>
      <c r="AI2222" s="17">
        <v>0.264720571760518</v>
      </c>
      <c r="AJ2222" s="17">
        <v>0.29754030083026001</v>
      </c>
      <c r="AK2222" s="17"/>
      <c r="AL2222" s="17">
        <v>0.27301507216424298</v>
      </c>
      <c r="AM2222" s="17">
        <v>0.28976136353166498</v>
      </c>
      <c r="AN2222" s="17"/>
      <c r="AO2222" s="17">
        <v>0.23870820512667401</v>
      </c>
      <c r="AP2222" s="17">
        <v>0.29078801374053898</v>
      </c>
      <c r="AQ2222" s="17"/>
      <c r="AR2222" s="17">
        <v>0.19207467073043299</v>
      </c>
      <c r="AS2222" s="17">
        <v>0.332850373304376</v>
      </c>
      <c r="AT2222" s="17">
        <v>0.28107828256339501</v>
      </c>
      <c r="AU2222" s="17">
        <v>0.45606631115400598</v>
      </c>
    </row>
    <row r="2223" spans="2:47" x14ac:dyDescent="0.3">
      <c r="B2223" t="s">
        <v>774</v>
      </c>
      <c r="C2223" s="17">
        <v>0.34100559999253199</v>
      </c>
      <c r="D2223" s="17">
        <v>0.34194352712312298</v>
      </c>
      <c r="E2223" s="17">
        <v>0.34056721520647898</v>
      </c>
      <c r="F2223" s="17"/>
      <c r="G2223" s="17">
        <v>0.32429275216755399</v>
      </c>
      <c r="H2223" s="17">
        <v>0.33899567303504602</v>
      </c>
      <c r="I2223" s="17">
        <v>0.38146469133394101</v>
      </c>
      <c r="J2223" s="17">
        <v>0.37648215765340498</v>
      </c>
      <c r="K2223" s="17">
        <v>0.345343675985957</v>
      </c>
      <c r="L2223" s="17">
        <v>0.28915788178937402</v>
      </c>
      <c r="M2223" s="17"/>
      <c r="N2223" s="17">
        <v>0.366348766524623</v>
      </c>
      <c r="O2223" s="17">
        <v>0.35585827492504002</v>
      </c>
      <c r="P2223" s="17">
        <v>0.349785731155624</v>
      </c>
      <c r="Q2223" s="17">
        <v>0.29133426997313799</v>
      </c>
      <c r="R2223" s="17"/>
      <c r="S2223" s="17">
        <v>0.34412275669653403</v>
      </c>
      <c r="T2223" s="17">
        <v>0.35862004568231198</v>
      </c>
      <c r="U2223" s="17">
        <v>0.30913449170943902</v>
      </c>
      <c r="V2223" s="17">
        <v>0.35193878043514498</v>
      </c>
      <c r="W2223" s="17">
        <v>0.357133145390856</v>
      </c>
      <c r="X2223" s="17">
        <v>0.33024604312365402</v>
      </c>
      <c r="Y2223" s="17">
        <v>0.32178708135819001</v>
      </c>
      <c r="Z2223" s="17">
        <v>0.37656592691353002</v>
      </c>
      <c r="AA2223" s="17">
        <v>0.33349808893322702</v>
      </c>
      <c r="AB2223" s="17">
        <v>0.34685773681135101</v>
      </c>
      <c r="AC2223" s="17">
        <v>0.31708129397323898</v>
      </c>
      <c r="AD2223" s="17">
        <v>0.35081515112377099</v>
      </c>
      <c r="AE2223" s="17"/>
      <c r="AF2223" s="17">
        <v>0.34849960733802698</v>
      </c>
      <c r="AG2223" s="17">
        <v>0.33285376975736802</v>
      </c>
      <c r="AH2223" s="17"/>
      <c r="AI2223" s="17">
        <v>0.36204892773991398</v>
      </c>
      <c r="AJ2223" s="17">
        <v>0.33050150077777202</v>
      </c>
      <c r="AK2223" s="17"/>
      <c r="AL2223" s="17">
        <v>0.35178191163566103</v>
      </c>
      <c r="AM2223" s="17">
        <v>0.33851011598596598</v>
      </c>
      <c r="AN2223" s="17"/>
      <c r="AO2223" s="17">
        <v>0.35755608804078498</v>
      </c>
      <c r="AP2223" s="17">
        <v>0.33956302633686403</v>
      </c>
      <c r="AQ2223" s="17"/>
      <c r="AR2223" s="17">
        <v>0.38234209266737501</v>
      </c>
      <c r="AS2223" s="17">
        <v>0.35021163404660599</v>
      </c>
      <c r="AT2223" s="17">
        <v>0.34992568385137302</v>
      </c>
      <c r="AU2223" s="17">
        <v>0.202681320920718</v>
      </c>
    </row>
    <row r="2224" spans="2:47" x14ac:dyDescent="0.3">
      <c r="B2224" t="s">
        <v>775</v>
      </c>
      <c r="C2224" s="17">
        <v>0.199449130483383</v>
      </c>
      <c r="D2224" s="17">
        <v>0.20262719162703899</v>
      </c>
      <c r="E2224" s="17">
        <v>0.19609120539227601</v>
      </c>
      <c r="F2224" s="17"/>
      <c r="G2224" s="17">
        <v>0.21623986087149999</v>
      </c>
      <c r="H2224" s="17">
        <v>0.27045711166577102</v>
      </c>
      <c r="I2224" s="17">
        <v>0.220018046469799</v>
      </c>
      <c r="J2224" s="17">
        <v>0.19348725076086201</v>
      </c>
      <c r="K2224" s="17">
        <v>0.18548717337334</v>
      </c>
      <c r="L2224" s="17">
        <v>0.12816087899148901</v>
      </c>
      <c r="M2224" s="17"/>
      <c r="N2224" s="17">
        <v>0.22387129470581299</v>
      </c>
      <c r="O2224" s="17">
        <v>0.19430408413744499</v>
      </c>
      <c r="P2224" s="17">
        <v>0.187048954565431</v>
      </c>
      <c r="Q2224" s="17">
        <v>0.19021783653822699</v>
      </c>
      <c r="R2224" s="17"/>
      <c r="S2224" s="17">
        <v>0.24873184401028001</v>
      </c>
      <c r="T2224" s="17">
        <v>0.16688997094741501</v>
      </c>
      <c r="U2224" s="17">
        <v>0.21557602387508601</v>
      </c>
      <c r="V2224" s="17">
        <v>0.17788055001345501</v>
      </c>
      <c r="W2224" s="17">
        <v>0.168052145104576</v>
      </c>
      <c r="X2224" s="17">
        <v>0.189226059850438</v>
      </c>
      <c r="Y2224" s="17">
        <v>0.22052860133872201</v>
      </c>
      <c r="Z2224" s="17">
        <v>0.225859595460044</v>
      </c>
      <c r="AA2224" s="17">
        <v>0.201582973018331</v>
      </c>
      <c r="AB2224" s="17">
        <v>0.21120091685880099</v>
      </c>
      <c r="AC2224" s="17">
        <v>0.15969531746549401</v>
      </c>
      <c r="AD2224" s="17">
        <v>0.16809470941685101</v>
      </c>
      <c r="AE2224" s="17"/>
      <c r="AF2224" s="17">
        <v>0.21749214644453699</v>
      </c>
      <c r="AG2224" s="17">
        <v>0.17708673942210901</v>
      </c>
      <c r="AH2224" s="17"/>
      <c r="AI2224" s="17">
        <v>0.220372667145636</v>
      </c>
      <c r="AJ2224" s="17">
        <v>0.189004826822746</v>
      </c>
      <c r="AK2224" s="17"/>
      <c r="AL2224" s="17">
        <v>0.20755271429425501</v>
      </c>
      <c r="AM2224" s="17">
        <v>0.19757257341399001</v>
      </c>
      <c r="AN2224" s="17"/>
      <c r="AO2224" s="17">
        <v>0.26443844669802602</v>
      </c>
      <c r="AP2224" s="17">
        <v>0.19378453163906201</v>
      </c>
      <c r="AQ2224" s="17"/>
      <c r="AR2224" s="17">
        <v>0.29878068076101899</v>
      </c>
      <c r="AS2224" s="17">
        <v>0.14274987932743699</v>
      </c>
      <c r="AT2224" s="17">
        <v>0.17219342745035299</v>
      </c>
      <c r="AU2224" s="17">
        <v>0.10429849184612</v>
      </c>
    </row>
    <row r="2225" spans="2:47" x14ac:dyDescent="0.3">
      <c r="B2225" t="s">
        <v>79</v>
      </c>
      <c r="C2225" s="17">
        <v>8.3098232726251497E-2</v>
      </c>
      <c r="D2225" s="17">
        <v>6.9584403341325402E-2</v>
      </c>
      <c r="E2225" s="17">
        <v>9.6582858322011397E-2</v>
      </c>
      <c r="F2225" s="17"/>
      <c r="G2225" s="17">
        <v>4.0395115733829499E-2</v>
      </c>
      <c r="H2225" s="17">
        <v>2.9368061962642199E-2</v>
      </c>
      <c r="I2225" s="17">
        <v>6.3825415632769306E-2</v>
      </c>
      <c r="J2225" s="17">
        <v>8.2062493154649099E-2</v>
      </c>
      <c r="K2225" s="17">
        <v>0.11960114195463201</v>
      </c>
      <c r="L2225" s="17">
        <v>0.147037446079301</v>
      </c>
      <c r="M2225" s="17"/>
      <c r="N2225" s="17">
        <v>7.86227977746215E-2</v>
      </c>
      <c r="O2225" s="17">
        <v>8.2124010122504296E-2</v>
      </c>
      <c r="P2225" s="17">
        <v>6.2483098220618601E-2</v>
      </c>
      <c r="Q2225" s="17">
        <v>0.104333640257847</v>
      </c>
      <c r="R2225" s="17"/>
      <c r="S2225" s="17">
        <v>6.6003228756225205E-2</v>
      </c>
      <c r="T2225" s="17">
        <v>8.7931532561228501E-2</v>
      </c>
      <c r="U2225" s="17">
        <v>0.102159933432384</v>
      </c>
      <c r="V2225" s="17">
        <v>7.3672256607326E-2</v>
      </c>
      <c r="W2225" s="17">
        <v>8.9985055599084804E-2</v>
      </c>
      <c r="X2225" s="17">
        <v>8.6250105660242396E-2</v>
      </c>
      <c r="Y2225" s="17">
        <v>8.8805668923370301E-2</v>
      </c>
      <c r="Z2225" s="17">
        <v>5.9900245829216499E-2</v>
      </c>
      <c r="AA2225" s="17">
        <v>6.5968978486201896E-2</v>
      </c>
      <c r="AB2225" s="17">
        <v>0.103821035727459</v>
      </c>
      <c r="AC2225" s="17">
        <v>0.107501702635942</v>
      </c>
      <c r="AD2225" s="17">
        <v>6.9363852154973898E-2</v>
      </c>
      <c r="AE2225" s="17"/>
      <c r="AF2225" s="17">
        <v>8.3130547564922302E-2</v>
      </c>
      <c r="AG2225" s="17">
        <v>8.1549494482376E-2</v>
      </c>
      <c r="AH2225" s="17"/>
      <c r="AI2225" s="17">
        <v>5.9530687215831997E-2</v>
      </c>
      <c r="AJ2225" s="17">
        <v>9.4862333882762398E-2</v>
      </c>
      <c r="AK2225" s="17"/>
      <c r="AL2225" s="17">
        <v>8.0792910980265503E-2</v>
      </c>
      <c r="AM2225" s="17">
        <v>8.3632078975099097E-2</v>
      </c>
      <c r="AN2225" s="17"/>
      <c r="AO2225" s="17">
        <v>6.54927985929009E-2</v>
      </c>
      <c r="AP2225" s="17">
        <v>8.4632757593634006E-2</v>
      </c>
      <c r="AQ2225" s="17"/>
      <c r="AR2225" s="17">
        <v>3.5959427257749497E-2</v>
      </c>
      <c r="AS2225" s="17">
        <v>9.9867072863613404E-2</v>
      </c>
      <c r="AT2225" s="17">
        <v>8.9914266632954695E-2</v>
      </c>
      <c r="AU2225" s="17">
        <v>0.15846731916915799</v>
      </c>
    </row>
    <row r="2226" spans="2:47" x14ac:dyDescent="0.3">
      <c r="C2226" s="17"/>
      <c r="D2226" s="17"/>
      <c r="E2226" s="17"/>
      <c r="F2226" s="17"/>
      <c r="G2226" s="17"/>
      <c r="H2226" s="17"/>
      <c r="I2226" s="17"/>
      <c r="J2226" s="17"/>
      <c r="K2226" s="17"/>
      <c r="L2226" s="17"/>
      <c r="M2226" s="17"/>
      <c r="N2226" s="17"/>
      <c r="O2226" s="17"/>
      <c r="P2226" s="17"/>
      <c r="Q2226" s="17"/>
      <c r="R2226" s="17"/>
      <c r="S2226" s="17"/>
      <c r="T2226" s="17"/>
      <c r="U2226" s="17"/>
      <c r="V2226" s="17"/>
      <c r="W2226" s="17"/>
      <c r="X2226" s="17"/>
      <c r="Y2226" s="17"/>
      <c r="Z2226" s="17"/>
      <c r="AA2226" s="17"/>
      <c r="AB2226" s="17"/>
      <c r="AC2226" s="17"/>
      <c r="AD2226" s="17"/>
      <c r="AE2226" s="17"/>
      <c r="AF2226" s="17"/>
      <c r="AG2226" s="17"/>
      <c r="AH2226" s="17"/>
      <c r="AI2226" s="17"/>
      <c r="AJ2226" s="17"/>
      <c r="AK2226" s="17"/>
      <c r="AL2226" s="17"/>
      <c r="AM2226" s="17"/>
      <c r="AN2226" s="17"/>
      <c r="AO2226" s="17"/>
      <c r="AP2226" s="17"/>
      <c r="AQ2226" s="17"/>
      <c r="AR2226" s="17"/>
      <c r="AS2226" s="17"/>
      <c r="AT2226" s="17"/>
      <c r="AU2226" s="17"/>
    </row>
    <row r="2227" spans="2:47" x14ac:dyDescent="0.3">
      <c r="B2227" s="6" t="s">
        <v>784</v>
      </c>
      <c r="C2227" s="17"/>
      <c r="D2227" s="17"/>
      <c r="E2227" s="17"/>
      <c r="F2227" s="17"/>
      <c r="G2227" s="17"/>
      <c r="H2227" s="17"/>
      <c r="I2227" s="17"/>
      <c r="J2227" s="17"/>
      <c r="K2227" s="17"/>
      <c r="L2227" s="17"/>
      <c r="M2227" s="17"/>
      <c r="N2227" s="17"/>
      <c r="O2227" s="17"/>
      <c r="P2227" s="17"/>
      <c r="Q2227" s="17"/>
      <c r="R2227" s="17"/>
      <c r="S2227" s="17"/>
      <c r="T2227" s="17"/>
      <c r="U2227" s="17"/>
      <c r="V2227" s="17"/>
      <c r="W2227" s="17"/>
      <c r="X2227" s="17"/>
      <c r="Y2227" s="17"/>
      <c r="Z2227" s="17"/>
      <c r="AA2227" s="17"/>
      <c r="AB2227" s="17"/>
      <c r="AC2227" s="17"/>
      <c r="AD2227" s="17"/>
      <c r="AE2227" s="17"/>
      <c r="AF2227" s="17"/>
      <c r="AG2227" s="17"/>
      <c r="AH2227" s="17"/>
      <c r="AI2227" s="17"/>
      <c r="AJ2227" s="17"/>
      <c r="AK2227" s="17"/>
      <c r="AL2227" s="17"/>
      <c r="AM2227" s="17"/>
      <c r="AN2227" s="17"/>
      <c r="AO2227" s="17"/>
      <c r="AP2227" s="17"/>
      <c r="AQ2227" s="17"/>
      <c r="AR2227" s="17"/>
      <c r="AS2227" s="17"/>
      <c r="AT2227" s="17"/>
      <c r="AU2227" s="17"/>
    </row>
    <row r="2228" spans="2:47" x14ac:dyDescent="0.3">
      <c r="B2228" s="24" t="s">
        <v>71</v>
      </c>
      <c r="C2228" s="17"/>
      <c r="D2228" s="17"/>
      <c r="E2228" s="17"/>
      <c r="F2228" s="17"/>
      <c r="G2228" s="17"/>
      <c r="H2228" s="17"/>
      <c r="I2228" s="17"/>
      <c r="J2228" s="17"/>
      <c r="K2228" s="17"/>
      <c r="L2228" s="17"/>
      <c r="M2228" s="17"/>
      <c r="N2228" s="17"/>
      <c r="O2228" s="17"/>
      <c r="P2228" s="17"/>
      <c r="Q2228" s="17"/>
      <c r="R2228" s="17"/>
      <c r="S2228" s="17"/>
      <c r="T2228" s="17"/>
      <c r="U2228" s="17"/>
      <c r="V2228" s="17"/>
      <c r="W2228" s="17"/>
      <c r="X2228" s="17"/>
      <c r="Y2228" s="17"/>
      <c r="Z2228" s="17"/>
      <c r="AA2228" s="17"/>
      <c r="AB2228" s="17"/>
      <c r="AC2228" s="17"/>
      <c r="AD2228" s="17"/>
      <c r="AE2228" s="17"/>
      <c r="AF2228" s="17"/>
      <c r="AG2228" s="17"/>
      <c r="AH2228" s="17"/>
      <c r="AI2228" s="17"/>
      <c r="AJ2228" s="17"/>
      <c r="AK2228" s="17"/>
      <c r="AL2228" s="17"/>
      <c r="AM2228" s="17"/>
      <c r="AN2228" s="17"/>
      <c r="AO2228" s="17"/>
      <c r="AP2228" s="17"/>
      <c r="AQ2228" s="17"/>
      <c r="AR2228" s="17"/>
      <c r="AS2228" s="17"/>
      <c r="AT2228" s="17"/>
      <c r="AU2228" s="17"/>
    </row>
    <row r="2229" spans="2:47" x14ac:dyDescent="0.3">
      <c r="B2229" t="s">
        <v>772</v>
      </c>
      <c r="C2229" s="17">
        <v>2.45448619008421E-2</v>
      </c>
      <c r="D2229" s="17">
        <v>2.9938068893425498E-2</v>
      </c>
      <c r="E2229" s="17">
        <v>1.87522911609782E-2</v>
      </c>
      <c r="F2229" s="17"/>
      <c r="G2229" s="17">
        <v>5.7608570895271202E-2</v>
      </c>
      <c r="H2229" s="17">
        <v>3.0390130046006599E-2</v>
      </c>
      <c r="I2229" s="17">
        <v>2.6175968232431599E-2</v>
      </c>
      <c r="J2229" s="17">
        <v>2.00632605161131E-2</v>
      </c>
      <c r="K2229" s="17">
        <v>1.2586292729913601E-2</v>
      </c>
      <c r="L2229" s="17">
        <v>8.2355694022164996E-3</v>
      </c>
      <c r="M2229" s="17"/>
      <c r="N2229" s="17">
        <v>1.8312670830805299E-2</v>
      </c>
      <c r="O2229" s="17">
        <v>2.4061493034848499E-2</v>
      </c>
      <c r="P2229" s="17">
        <v>3.47086768512819E-2</v>
      </c>
      <c r="Q2229" s="17">
        <v>2.3196741808861599E-2</v>
      </c>
      <c r="R2229" s="17"/>
      <c r="S2229" s="17">
        <v>2.9194363030105499E-2</v>
      </c>
      <c r="T2229" s="17">
        <v>1.7313399363556199E-2</v>
      </c>
      <c r="U2229" s="17">
        <v>2.28931421895044E-2</v>
      </c>
      <c r="V2229" s="17">
        <v>3.9848848637849398E-2</v>
      </c>
      <c r="W2229" s="17">
        <v>1.51867228126447E-2</v>
      </c>
      <c r="X2229" s="17">
        <v>3.1823151206753997E-2</v>
      </c>
      <c r="Y2229" s="17">
        <v>1.7999269171169101E-2</v>
      </c>
      <c r="Z2229" s="17">
        <v>2.4344930597652099E-2</v>
      </c>
      <c r="AA2229" s="17">
        <v>2.9093807714818402E-2</v>
      </c>
      <c r="AB2229" s="17">
        <v>2.1772751946053999E-2</v>
      </c>
      <c r="AC2229" s="17">
        <v>1.9473664885159499E-2</v>
      </c>
      <c r="AD2229" s="17">
        <v>1.06060962371342E-2</v>
      </c>
      <c r="AE2229" s="17"/>
      <c r="AF2229" s="17">
        <v>1.9747452252757799E-2</v>
      </c>
      <c r="AG2229" s="17">
        <v>3.1119606921153498E-2</v>
      </c>
      <c r="AH2229" s="17"/>
      <c r="AI2229" s="17">
        <v>2.8075799247433399E-2</v>
      </c>
      <c r="AJ2229" s="17">
        <v>2.2782340466260102E-2</v>
      </c>
      <c r="AK2229" s="17"/>
      <c r="AL2229" s="17">
        <v>2.3808016496416898E-2</v>
      </c>
      <c r="AM2229" s="17">
        <v>2.4715494115550501E-2</v>
      </c>
      <c r="AN2229" s="17"/>
      <c r="AO2229" s="17">
        <v>4.2666322993808799E-2</v>
      </c>
      <c r="AP2229" s="17">
        <v>2.2965359091094099E-2</v>
      </c>
      <c r="AQ2229" s="17"/>
      <c r="AR2229" s="17">
        <v>3.6793770864472303E-2</v>
      </c>
      <c r="AS2229" s="17">
        <v>2.1174502087430401E-2</v>
      </c>
      <c r="AT2229" s="17">
        <v>2.1475540554096301E-2</v>
      </c>
      <c r="AU2229" s="17">
        <v>5.9653549242831803E-3</v>
      </c>
    </row>
    <row r="2230" spans="2:47" x14ac:dyDescent="0.3">
      <c r="B2230" t="s">
        <v>773</v>
      </c>
      <c r="C2230" s="17">
        <v>5.2861520401379897E-2</v>
      </c>
      <c r="D2230" s="17">
        <v>5.5670335166204697E-2</v>
      </c>
      <c r="E2230" s="17">
        <v>4.9395889162184202E-2</v>
      </c>
      <c r="F2230" s="17"/>
      <c r="G2230" s="17">
        <v>6.1627286538189302E-2</v>
      </c>
      <c r="H2230" s="17">
        <v>8.9242832262486999E-2</v>
      </c>
      <c r="I2230" s="17">
        <v>6.4219853179080202E-2</v>
      </c>
      <c r="J2230" s="17">
        <v>4.8522807141968001E-2</v>
      </c>
      <c r="K2230" s="17">
        <v>2.9090407072280298E-2</v>
      </c>
      <c r="L2230" s="17">
        <v>2.7721840017858702E-2</v>
      </c>
      <c r="M2230" s="17"/>
      <c r="N2230" s="17">
        <v>6.5485047853303904E-2</v>
      </c>
      <c r="O2230" s="17">
        <v>4.8639587053890203E-2</v>
      </c>
      <c r="P2230" s="17">
        <v>6.4699214378301603E-2</v>
      </c>
      <c r="Q2230" s="17">
        <v>3.3971634870094899E-2</v>
      </c>
      <c r="R2230" s="17"/>
      <c r="S2230" s="17">
        <v>4.6654163141257199E-2</v>
      </c>
      <c r="T2230" s="17">
        <v>4.4495450304333301E-2</v>
      </c>
      <c r="U2230" s="17">
        <v>5.0044770824365599E-2</v>
      </c>
      <c r="V2230" s="17">
        <v>5.71640433497385E-2</v>
      </c>
      <c r="W2230" s="17">
        <v>7.89780061244586E-2</v>
      </c>
      <c r="X2230" s="17">
        <v>5.2705558729966198E-2</v>
      </c>
      <c r="Y2230" s="17">
        <v>5.2949720495428898E-2</v>
      </c>
      <c r="Z2230" s="17">
        <v>6.9591746529511306E-2</v>
      </c>
      <c r="AA2230" s="17">
        <v>4.7922561101994603E-2</v>
      </c>
      <c r="AB2230" s="17">
        <v>4.6147214517974502E-2</v>
      </c>
      <c r="AC2230" s="17">
        <v>4.7071971855680697E-2</v>
      </c>
      <c r="AD2230" s="17">
        <v>7.7597684218889504E-2</v>
      </c>
      <c r="AE2230" s="17"/>
      <c r="AF2230" s="17">
        <v>4.72881110604641E-2</v>
      </c>
      <c r="AG2230" s="17">
        <v>6.0211458960723101E-2</v>
      </c>
      <c r="AH2230" s="17"/>
      <c r="AI2230" s="17">
        <v>5.1575912915611102E-2</v>
      </c>
      <c r="AJ2230" s="17">
        <v>5.3503251060326398E-2</v>
      </c>
      <c r="AK2230" s="17"/>
      <c r="AL2230" s="17">
        <v>5.9168880585944002E-2</v>
      </c>
      <c r="AM2230" s="17">
        <v>5.1400917090573803E-2</v>
      </c>
      <c r="AN2230" s="17"/>
      <c r="AO2230" s="17">
        <v>4.85531808609692E-2</v>
      </c>
      <c r="AP2230" s="17">
        <v>5.3237043896671901E-2</v>
      </c>
      <c r="AQ2230" s="17"/>
      <c r="AR2230" s="17">
        <v>6.0268843382434802E-2</v>
      </c>
      <c r="AS2230" s="17">
        <v>4.4580575100763499E-2</v>
      </c>
      <c r="AT2230" s="17">
        <v>5.4300199986598498E-2</v>
      </c>
      <c r="AU2230" s="17">
        <v>4.55141401460172E-2</v>
      </c>
    </row>
    <row r="2231" spans="2:47" x14ac:dyDescent="0.3">
      <c r="B2231" t="s">
        <v>740</v>
      </c>
      <c r="C2231" s="17">
        <v>0.36659617002218098</v>
      </c>
      <c r="D2231" s="17">
        <v>0.373718285659289</v>
      </c>
      <c r="E2231" s="17">
        <v>0.36025505168032701</v>
      </c>
      <c r="F2231" s="17"/>
      <c r="G2231" s="17">
        <v>0.34773898136102399</v>
      </c>
      <c r="H2231" s="17">
        <v>0.28226432625613102</v>
      </c>
      <c r="I2231" s="17">
        <v>0.29949341611597302</v>
      </c>
      <c r="J2231" s="17">
        <v>0.37150297271716198</v>
      </c>
      <c r="K2231" s="17">
        <v>0.41562299605983899</v>
      </c>
      <c r="L2231" s="17">
        <v>0.465286007006949</v>
      </c>
      <c r="M2231" s="17"/>
      <c r="N2231" s="17">
        <v>0.32587732918294898</v>
      </c>
      <c r="O2231" s="17">
        <v>0.36082419921761999</v>
      </c>
      <c r="P2231" s="17">
        <v>0.35946334741149799</v>
      </c>
      <c r="Q2231" s="17">
        <v>0.42385831694480602</v>
      </c>
      <c r="R2231" s="17"/>
      <c r="S2231" s="17">
        <v>0.31242091142171302</v>
      </c>
      <c r="T2231" s="17">
        <v>0.37494511394195401</v>
      </c>
      <c r="U2231" s="17">
        <v>0.40767674788851099</v>
      </c>
      <c r="V2231" s="17">
        <v>0.37876956477233997</v>
      </c>
      <c r="W2231" s="17">
        <v>0.38200079963702099</v>
      </c>
      <c r="X2231" s="17">
        <v>0.40182098797571097</v>
      </c>
      <c r="Y2231" s="17">
        <v>0.36980949147139602</v>
      </c>
      <c r="Z2231" s="17">
        <v>0.316903085567175</v>
      </c>
      <c r="AA2231" s="17">
        <v>0.38450097413039402</v>
      </c>
      <c r="AB2231" s="17">
        <v>0.36866448933291801</v>
      </c>
      <c r="AC2231" s="17">
        <v>0.35930442324951301</v>
      </c>
      <c r="AD2231" s="17">
        <v>0.29351872188422601</v>
      </c>
      <c r="AE2231" s="17"/>
      <c r="AF2231" s="17">
        <v>0.34837954076521099</v>
      </c>
      <c r="AG2231" s="17">
        <v>0.389614319505935</v>
      </c>
      <c r="AH2231" s="17"/>
      <c r="AI2231" s="17">
        <v>0.33753696714722597</v>
      </c>
      <c r="AJ2231" s="17">
        <v>0.38110151602851</v>
      </c>
      <c r="AK2231" s="17"/>
      <c r="AL2231" s="17">
        <v>0.366304126134543</v>
      </c>
      <c r="AM2231" s="17">
        <v>0.36666379899162299</v>
      </c>
      <c r="AN2231" s="17"/>
      <c r="AO2231" s="17">
        <v>0.25904358074706502</v>
      </c>
      <c r="AP2231" s="17">
        <v>0.37597066891518999</v>
      </c>
      <c r="AQ2231" s="17"/>
      <c r="AR2231" s="17">
        <v>0.25464587310123898</v>
      </c>
      <c r="AS2231" s="17">
        <v>0.43299890312265099</v>
      </c>
      <c r="AT2231" s="17">
        <v>0.39028608470348303</v>
      </c>
      <c r="AU2231" s="17">
        <v>0.48417239227258502</v>
      </c>
    </row>
    <row r="2232" spans="2:47" x14ac:dyDescent="0.3">
      <c r="B2232" t="s">
        <v>774</v>
      </c>
      <c r="C2232" s="17">
        <v>0.26177864893557601</v>
      </c>
      <c r="D2232" s="17">
        <v>0.27106960597534002</v>
      </c>
      <c r="E2232" s="17">
        <v>0.25372158123245903</v>
      </c>
      <c r="F2232" s="17"/>
      <c r="G2232" s="17">
        <v>0.28192307643369102</v>
      </c>
      <c r="H2232" s="17">
        <v>0.31590636829586799</v>
      </c>
      <c r="I2232" s="17">
        <v>0.33478157554231802</v>
      </c>
      <c r="J2232" s="17">
        <v>0.28712636298449201</v>
      </c>
      <c r="K2232" s="17">
        <v>0.21714773581465799</v>
      </c>
      <c r="L2232" s="17">
        <v>0.15450299378239299</v>
      </c>
      <c r="M2232" s="17"/>
      <c r="N2232" s="17">
        <v>0.26550043832743198</v>
      </c>
      <c r="O2232" s="17">
        <v>0.27045654787450901</v>
      </c>
      <c r="P2232" s="17">
        <v>0.29302015413207799</v>
      </c>
      <c r="Q2232" s="17">
        <v>0.221755232416563</v>
      </c>
      <c r="R2232" s="17"/>
      <c r="S2232" s="17">
        <v>0.27974891171557797</v>
      </c>
      <c r="T2232" s="17">
        <v>0.249531297510283</v>
      </c>
      <c r="U2232" s="17">
        <v>0.25490653973516902</v>
      </c>
      <c r="V2232" s="17">
        <v>0.26541200446034002</v>
      </c>
      <c r="W2232" s="17">
        <v>0.28881220878566299</v>
      </c>
      <c r="X2232" s="17">
        <v>0.24213034133611899</v>
      </c>
      <c r="Y2232" s="17">
        <v>0.24642765378807299</v>
      </c>
      <c r="Z2232" s="17">
        <v>0.346876968667511</v>
      </c>
      <c r="AA2232" s="17">
        <v>0.23952222463979</v>
      </c>
      <c r="AB2232" s="17">
        <v>0.26785123508527597</v>
      </c>
      <c r="AC2232" s="17">
        <v>0.22192160672486499</v>
      </c>
      <c r="AD2232" s="17">
        <v>0.291805085988113</v>
      </c>
      <c r="AE2232" s="17"/>
      <c r="AF2232" s="17">
        <v>0.28630563069419701</v>
      </c>
      <c r="AG2232" s="17">
        <v>0.23052585165433501</v>
      </c>
      <c r="AH2232" s="17"/>
      <c r="AI2232" s="17">
        <v>0.28584993170773199</v>
      </c>
      <c r="AJ2232" s="17">
        <v>0.24976309961274001</v>
      </c>
      <c r="AK2232" s="17"/>
      <c r="AL2232" s="17">
        <v>0.271606367252619</v>
      </c>
      <c r="AM2232" s="17">
        <v>0.25950283187558398</v>
      </c>
      <c r="AN2232" s="17"/>
      <c r="AO2232" s="17">
        <v>0.297846317838519</v>
      </c>
      <c r="AP2232" s="17">
        <v>0.25863491874290501</v>
      </c>
      <c r="AQ2232" s="17"/>
      <c r="AR2232" s="17">
        <v>0.34538624838249599</v>
      </c>
      <c r="AS2232" s="17">
        <v>0.22686045556918999</v>
      </c>
      <c r="AT2232" s="17">
        <v>0.247222648544657</v>
      </c>
      <c r="AU2232" s="17">
        <v>0.14215744628329499</v>
      </c>
    </row>
    <row r="2233" spans="2:47" x14ac:dyDescent="0.3">
      <c r="B2233" t="s">
        <v>775</v>
      </c>
      <c r="C2233" s="17">
        <v>0.14499594812611899</v>
      </c>
      <c r="D2233" s="17">
        <v>0.15187872185018</v>
      </c>
      <c r="E2233" s="17">
        <v>0.13821410827008501</v>
      </c>
      <c r="F2233" s="17"/>
      <c r="G2233" s="17">
        <v>0.20456479147443599</v>
      </c>
      <c r="H2233" s="17">
        <v>0.227765843441423</v>
      </c>
      <c r="I2233" s="17">
        <v>0.174611938090318</v>
      </c>
      <c r="J2233" s="17">
        <v>0.111358654622294</v>
      </c>
      <c r="K2233" s="17">
        <v>0.100816653087671</v>
      </c>
      <c r="L2233" s="17">
        <v>7.1149796523851894E-2</v>
      </c>
      <c r="M2233" s="17"/>
      <c r="N2233" s="17">
        <v>0.17710703305293099</v>
      </c>
      <c r="O2233" s="17">
        <v>0.12922869227306799</v>
      </c>
      <c r="P2233" s="17">
        <v>0.13627805012472399</v>
      </c>
      <c r="Q2233" s="17">
        <v>0.134475913306072</v>
      </c>
      <c r="R2233" s="17"/>
      <c r="S2233" s="17">
        <v>0.22576673671835901</v>
      </c>
      <c r="T2233" s="17">
        <v>0.12454702978318601</v>
      </c>
      <c r="U2233" s="17">
        <v>9.7941173355167194E-2</v>
      </c>
      <c r="V2233" s="17">
        <v>0.12740290329772999</v>
      </c>
      <c r="W2233" s="17">
        <v>0.111860286619057</v>
      </c>
      <c r="X2233" s="17">
        <v>0.127575396692683</v>
      </c>
      <c r="Y2233" s="17">
        <v>0.136869971890419</v>
      </c>
      <c r="Z2233" s="17">
        <v>0.17112317260167001</v>
      </c>
      <c r="AA2233" s="17">
        <v>0.15883187890842301</v>
      </c>
      <c r="AB2233" s="17">
        <v>0.12925805774657401</v>
      </c>
      <c r="AC2233" s="17">
        <v>0.170470270181734</v>
      </c>
      <c r="AD2233" s="17">
        <v>0.105705796544232</v>
      </c>
      <c r="AE2233" s="17"/>
      <c r="AF2233" s="17">
        <v>0.15876787960798699</v>
      </c>
      <c r="AG2233" s="17">
        <v>0.127868417211631</v>
      </c>
      <c r="AH2233" s="17"/>
      <c r="AI2233" s="17">
        <v>0.18558714065902501</v>
      </c>
      <c r="AJ2233" s="17">
        <v>0.124734232929286</v>
      </c>
      <c r="AK2233" s="17"/>
      <c r="AL2233" s="17">
        <v>0.16055282256106401</v>
      </c>
      <c r="AM2233" s="17">
        <v>0.14139342319642101</v>
      </c>
      <c r="AN2233" s="17"/>
      <c r="AO2233" s="17">
        <v>0.23531647008863399</v>
      </c>
      <c r="AP2233" s="17">
        <v>0.13712343070129199</v>
      </c>
      <c r="AQ2233" s="17"/>
      <c r="AR2233" s="17">
        <v>0.240897521947353</v>
      </c>
      <c r="AS2233" s="17">
        <v>8.8104329337949705E-2</v>
      </c>
      <c r="AT2233" s="17">
        <v>0.11209353925189799</v>
      </c>
      <c r="AU2233" s="17">
        <v>7.0562836661944697E-2</v>
      </c>
    </row>
    <row r="2234" spans="2:47" x14ac:dyDescent="0.3">
      <c r="B2234" t="s">
        <v>79</v>
      </c>
      <c r="C2234" s="17">
        <v>0.149222850613903</v>
      </c>
      <c r="D2234" s="17">
        <v>0.117724982455561</v>
      </c>
      <c r="E2234" s="17">
        <v>0.17966107849396801</v>
      </c>
      <c r="F2234" s="17"/>
      <c r="G2234" s="17">
        <v>4.6537293297389197E-2</v>
      </c>
      <c r="H2234" s="17">
        <v>5.4430499698085097E-2</v>
      </c>
      <c r="I2234" s="17">
        <v>0.10071724883987999</v>
      </c>
      <c r="J2234" s="17">
        <v>0.16142594201797</v>
      </c>
      <c r="K2234" s="17">
        <v>0.22473591523563799</v>
      </c>
      <c r="L2234" s="17">
        <v>0.27310379326673201</v>
      </c>
      <c r="M2234" s="17"/>
      <c r="N2234" s="17">
        <v>0.14771748075257901</v>
      </c>
      <c r="O2234" s="17">
        <v>0.16678948054606499</v>
      </c>
      <c r="P2234" s="17">
        <v>0.11183055710211599</v>
      </c>
      <c r="Q2234" s="17">
        <v>0.162742160653602</v>
      </c>
      <c r="R2234" s="17"/>
      <c r="S2234" s="17">
        <v>0.106214913972988</v>
      </c>
      <c r="T2234" s="17">
        <v>0.18916770909668701</v>
      </c>
      <c r="U2234" s="17">
        <v>0.166537626007283</v>
      </c>
      <c r="V2234" s="17">
        <v>0.13140263548200201</v>
      </c>
      <c r="W2234" s="17">
        <v>0.123161976021156</v>
      </c>
      <c r="X2234" s="17">
        <v>0.14394456405876699</v>
      </c>
      <c r="Y2234" s="17">
        <v>0.175943893183513</v>
      </c>
      <c r="Z2234" s="17">
        <v>7.1160096036480505E-2</v>
      </c>
      <c r="AA2234" s="17">
        <v>0.140128553504581</v>
      </c>
      <c r="AB2234" s="17">
        <v>0.166306251371205</v>
      </c>
      <c r="AC2234" s="17">
        <v>0.18175806310304801</v>
      </c>
      <c r="AD2234" s="17">
        <v>0.220766615127404</v>
      </c>
      <c r="AE2234" s="17"/>
      <c r="AF2234" s="17">
        <v>0.139511385619383</v>
      </c>
      <c r="AG2234" s="17">
        <v>0.16066034574622201</v>
      </c>
      <c r="AH2234" s="17"/>
      <c r="AI2234" s="17">
        <v>0.111374248322973</v>
      </c>
      <c r="AJ2234" s="17">
        <v>0.16811555990287799</v>
      </c>
      <c r="AK2234" s="17"/>
      <c r="AL2234" s="17">
        <v>0.11855978696941399</v>
      </c>
      <c r="AM2234" s="17">
        <v>0.15632353473024799</v>
      </c>
      <c r="AN2234" s="17"/>
      <c r="AO2234" s="17">
        <v>0.116574127471003</v>
      </c>
      <c r="AP2234" s="17">
        <v>0.15206857865284701</v>
      </c>
      <c r="AQ2234" s="17"/>
      <c r="AR2234" s="17">
        <v>6.2007742322004303E-2</v>
      </c>
      <c r="AS2234" s="17">
        <v>0.186281234782015</v>
      </c>
      <c r="AT2234" s="17">
        <v>0.17462198695926701</v>
      </c>
      <c r="AU2234" s="17">
        <v>0.25162782971187497</v>
      </c>
    </row>
    <row r="2235" spans="2:47" x14ac:dyDescent="0.3">
      <c r="C2235" s="17"/>
      <c r="D2235" s="17"/>
      <c r="E2235" s="17"/>
      <c r="F2235" s="17"/>
      <c r="G2235" s="17"/>
      <c r="H2235" s="17"/>
      <c r="I2235" s="17"/>
      <c r="J2235" s="17"/>
      <c r="K2235" s="17"/>
      <c r="L2235" s="17"/>
      <c r="M2235" s="17"/>
      <c r="N2235" s="17"/>
      <c r="O2235" s="17"/>
      <c r="P2235" s="17"/>
      <c r="Q2235" s="17"/>
      <c r="R2235" s="17"/>
      <c r="S2235" s="17"/>
      <c r="T2235" s="17"/>
      <c r="U2235" s="17"/>
      <c r="V2235" s="17"/>
      <c r="W2235" s="17"/>
      <c r="X2235" s="17"/>
      <c r="Y2235" s="17"/>
      <c r="Z2235" s="17"/>
      <c r="AA2235" s="17"/>
      <c r="AB2235" s="17"/>
      <c r="AC2235" s="17"/>
      <c r="AD2235" s="17"/>
      <c r="AE2235" s="17"/>
      <c r="AF2235" s="17"/>
      <c r="AG2235" s="17"/>
      <c r="AH2235" s="17"/>
      <c r="AI2235" s="17"/>
      <c r="AJ2235" s="17"/>
      <c r="AK2235" s="17"/>
      <c r="AL2235" s="17"/>
      <c r="AM2235" s="17"/>
      <c r="AN2235" s="17"/>
      <c r="AO2235" s="17"/>
      <c r="AP2235" s="17"/>
      <c r="AQ2235" s="17"/>
      <c r="AR2235" s="17"/>
      <c r="AS2235" s="17"/>
      <c r="AT2235" s="17"/>
      <c r="AU2235" s="17"/>
    </row>
    <row r="2236" spans="2:47" x14ac:dyDescent="0.3">
      <c r="B2236" s="6" t="s">
        <v>785</v>
      </c>
      <c r="C2236" s="17"/>
      <c r="D2236" s="17"/>
      <c r="E2236" s="17"/>
      <c r="F2236" s="17"/>
      <c r="G2236" s="17"/>
      <c r="H2236" s="17"/>
      <c r="I2236" s="17"/>
      <c r="J2236" s="17"/>
      <c r="K2236" s="17"/>
      <c r="L2236" s="17"/>
      <c r="M2236" s="17"/>
      <c r="N2236" s="17"/>
      <c r="O2236" s="17"/>
      <c r="P2236" s="17"/>
      <c r="Q2236" s="17"/>
      <c r="R2236" s="17"/>
      <c r="S2236" s="17"/>
      <c r="T2236" s="17"/>
      <c r="U2236" s="17"/>
      <c r="V2236" s="17"/>
      <c r="W2236" s="17"/>
      <c r="X2236" s="17"/>
      <c r="Y2236" s="17"/>
      <c r="Z2236" s="17"/>
      <c r="AA2236" s="17"/>
      <c r="AB2236" s="17"/>
      <c r="AC2236" s="17"/>
      <c r="AD2236" s="17"/>
      <c r="AE2236" s="17"/>
      <c r="AF2236" s="17"/>
      <c r="AG2236" s="17"/>
      <c r="AH2236" s="17"/>
      <c r="AI2236" s="17"/>
      <c r="AJ2236" s="17"/>
      <c r="AK2236" s="17"/>
      <c r="AL2236" s="17"/>
      <c r="AM2236" s="17"/>
      <c r="AN2236" s="17"/>
      <c r="AO2236" s="17"/>
      <c r="AP2236" s="17"/>
      <c r="AQ2236" s="17"/>
      <c r="AR2236" s="17"/>
      <c r="AS2236" s="17"/>
      <c r="AT2236" s="17"/>
      <c r="AU2236" s="17"/>
    </row>
    <row r="2237" spans="2:47" x14ac:dyDescent="0.3">
      <c r="B2237" s="24" t="s">
        <v>71</v>
      </c>
      <c r="C2237" s="17"/>
      <c r="D2237" s="17"/>
      <c r="E2237" s="17"/>
      <c r="F2237" s="17"/>
      <c r="G2237" s="17"/>
      <c r="H2237" s="17"/>
      <c r="I2237" s="17"/>
      <c r="J2237" s="17"/>
      <c r="K2237" s="17"/>
      <c r="L2237" s="17"/>
      <c r="M2237" s="17"/>
      <c r="N2237" s="17"/>
      <c r="O2237" s="17"/>
      <c r="P2237" s="17"/>
      <c r="Q2237" s="17"/>
      <c r="R2237" s="17"/>
      <c r="S2237" s="17"/>
      <c r="T2237" s="17"/>
      <c r="U2237" s="17"/>
      <c r="V2237" s="17"/>
      <c r="W2237" s="17"/>
      <c r="X2237" s="17"/>
      <c r="Y2237" s="17"/>
      <c r="Z2237" s="17"/>
      <c r="AA2237" s="17"/>
      <c r="AB2237" s="17"/>
      <c r="AC2237" s="17"/>
      <c r="AD2237" s="17"/>
      <c r="AE2237" s="17"/>
      <c r="AF2237" s="17"/>
      <c r="AG2237" s="17"/>
      <c r="AH2237" s="17"/>
      <c r="AI2237" s="17"/>
      <c r="AJ2237" s="17"/>
      <c r="AK2237" s="17"/>
      <c r="AL2237" s="17"/>
      <c r="AM2237" s="17"/>
      <c r="AN2237" s="17"/>
      <c r="AO2237" s="17"/>
      <c r="AP2237" s="17"/>
      <c r="AQ2237" s="17"/>
      <c r="AR2237" s="17"/>
      <c r="AS2237" s="17"/>
      <c r="AT2237" s="17"/>
      <c r="AU2237" s="17"/>
    </row>
    <row r="2238" spans="2:47" x14ac:dyDescent="0.3">
      <c r="B2238" t="s">
        <v>772</v>
      </c>
      <c r="C2238" s="17">
        <v>2.16975877082832E-2</v>
      </c>
      <c r="D2238" s="17">
        <v>2.5423147668816599E-2</v>
      </c>
      <c r="E2238" s="17">
        <v>1.8149856842999398E-2</v>
      </c>
      <c r="F2238" s="17"/>
      <c r="G2238" s="17">
        <v>4.48241102368033E-2</v>
      </c>
      <c r="H2238" s="17">
        <v>2.9585944276686E-2</v>
      </c>
      <c r="I2238" s="17">
        <v>2.0687593093523301E-2</v>
      </c>
      <c r="J2238" s="17">
        <v>2.12046015620748E-2</v>
      </c>
      <c r="K2238" s="17">
        <v>9.6814557495699602E-3</v>
      </c>
      <c r="L2238" s="17">
        <v>9.2575135672763199E-3</v>
      </c>
      <c r="M2238" s="17"/>
      <c r="N2238" s="17">
        <v>2.1832415481657898E-2</v>
      </c>
      <c r="O2238" s="17">
        <v>2.49870447833061E-2</v>
      </c>
      <c r="P2238" s="17">
        <v>2.2264427326964702E-2</v>
      </c>
      <c r="Q2238" s="17">
        <v>1.7948027259247799E-2</v>
      </c>
      <c r="R2238" s="17"/>
      <c r="S2238" s="17">
        <v>2.8104994698225801E-2</v>
      </c>
      <c r="T2238" s="17">
        <v>1.7956286606988E-2</v>
      </c>
      <c r="U2238" s="17">
        <v>2.2339593889272698E-2</v>
      </c>
      <c r="V2238" s="17">
        <v>2.59415143923977E-2</v>
      </c>
      <c r="W2238" s="17">
        <v>1.53484687913828E-2</v>
      </c>
      <c r="X2238" s="17">
        <v>2.62268138994542E-2</v>
      </c>
      <c r="Y2238" s="17">
        <v>1.2296296226914499E-2</v>
      </c>
      <c r="Z2238" s="17">
        <v>2.13231647129534E-2</v>
      </c>
      <c r="AA2238" s="17">
        <v>1.7604800884122501E-2</v>
      </c>
      <c r="AB2238" s="17">
        <v>2.8169172109071602E-2</v>
      </c>
      <c r="AC2238" s="17">
        <v>2.7505126625144899E-2</v>
      </c>
      <c r="AD2238" s="17">
        <v>6.3500501951119503E-3</v>
      </c>
      <c r="AE2238" s="17"/>
      <c r="AF2238" s="17">
        <v>1.9205471456104999E-2</v>
      </c>
      <c r="AG2238" s="17">
        <v>2.5185509263097799E-2</v>
      </c>
      <c r="AH2238" s="17"/>
      <c r="AI2238" s="17">
        <v>2.52310625820087E-2</v>
      </c>
      <c r="AJ2238" s="17">
        <v>1.99337996281829E-2</v>
      </c>
      <c r="AK2238" s="17"/>
      <c r="AL2238" s="17">
        <v>2.03387566926298E-2</v>
      </c>
      <c r="AM2238" s="17">
        <v>2.2012253911292499E-2</v>
      </c>
      <c r="AN2238" s="17"/>
      <c r="AO2238" s="17">
        <v>3.3949017271986001E-2</v>
      </c>
      <c r="AP2238" s="17">
        <v>2.0629728592507501E-2</v>
      </c>
      <c r="AQ2238" s="17"/>
      <c r="AR2238" s="17">
        <v>3.5077971448154201E-2</v>
      </c>
      <c r="AS2238" s="17">
        <v>1.7298884426292301E-2</v>
      </c>
      <c r="AT2238" s="17">
        <v>1.52488369035502E-2</v>
      </c>
      <c r="AU2238" s="17">
        <v>9.08826163049011E-3</v>
      </c>
    </row>
    <row r="2239" spans="2:47" x14ac:dyDescent="0.3">
      <c r="B2239" t="s">
        <v>773</v>
      </c>
      <c r="C2239" s="17">
        <v>6.2305415452234898E-2</v>
      </c>
      <c r="D2239" s="17">
        <v>6.6969981459761602E-2</v>
      </c>
      <c r="E2239" s="17">
        <v>5.7635738400217101E-2</v>
      </c>
      <c r="F2239" s="17"/>
      <c r="G2239" s="17">
        <v>0.13587844215827999</v>
      </c>
      <c r="H2239" s="17">
        <v>8.7799700092772104E-2</v>
      </c>
      <c r="I2239" s="17">
        <v>6.1938334557112201E-2</v>
      </c>
      <c r="J2239" s="17">
        <v>5.1210676273182397E-2</v>
      </c>
      <c r="K2239" s="17">
        <v>3.4424012057680399E-2</v>
      </c>
      <c r="L2239" s="17">
        <v>2.0887685912729301E-2</v>
      </c>
      <c r="M2239" s="17"/>
      <c r="N2239" s="17">
        <v>5.8044533704967198E-2</v>
      </c>
      <c r="O2239" s="17">
        <v>5.75461399017171E-2</v>
      </c>
      <c r="P2239" s="17">
        <v>8.6764524854103506E-2</v>
      </c>
      <c r="Q2239" s="17">
        <v>5.1249429940441099E-2</v>
      </c>
      <c r="R2239" s="17"/>
      <c r="S2239" s="17">
        <v>9.1673051293636093E-2</v>
      </c>
      <c r="T2239" s="17">
        <v>5.9925002715305598E-2</v>
      </c>
      <c r="U2239" s="17">
        <v>3.60942800857924E-2</v>
      </c>
      <c r="V2239" s="17">
        <v>4.5834734895233598E-2</v>
      </c>
      <c r="W2239" s="17">
        <v>6.1785196004607898E-2</v>
      </c>
      <c r="X2239" s="17">
        <v>6.1402134818281398E-2</v>
      </c>
      <c r="Y2239" s="17">
        <v>6.6323569892724907E-2</v>
      </c>
      <c r="Z2239" s="17">
        <v>9.0085308043471299E-2</v>
      </c>
      <c r="AA2239" s="17">
        <v>5.3999037053961703E-2</v>
      </c>
      <c r="AB2239" s="17">
        <v>4.8472345246161203E-2</v>
      </c>
      <c r="AC2239" s="17">
        <v>5.7101681022444999E-2</v>
      </c>
      <c r="AD2239" s="17">
        <v>9.1705029319467404E-2</v>
      </c>
      <c r="AE2239" s="17"/>
      <c r="AF2239" s="17">
        <v>4.8361915757114397E-2</v>
      </c>
      <c r="AG2239" s="17">
        <v>8.1341448112731696E-2</v>
      </c>
      <c r="AH2239" s="17"/>
      <c r="AI2239" s="17">
        <v>5.0649489578608202E-2</v>
      </c>
      <c r="AJ2239" s="17">
        <v>6.8123649302234898E-2</v>
      </c>
      <c r="AK2239" s="17"/>
      <c r="AL2239" s="17">
        <v>5.8634424953879098E-2</v>
      </c>
      <c r="AM2239" s="17">
        <v>6.3155511327361594E-2</v>
      </c>
      <c r="AN2239" s="17"/>
      <c r="AO2239" s="17">
        <v>5.8598463386343599E-2</v>
      </c>
      <c r="AP2239" s="17">
        <v>6.2628520811876698E-2</v>
      </c>
      <c r="AQ2239" s="17"/>
      <c r="AR2239" s="17">
        <v>6.6282568516507698E-2</v>
      </c>
      <c r="AS2239" s="17">
        <v>6.3619616418056205E-2</v>
      </c>
      <c r="AT2239" s="17">
        <v>6.2462873751869402E-2</v>
      </c>
      <c r="AU2239" s="17">
        <v>4.9718900459844402E-2</v>
      </c>
    </row>
    <row r="2240" spans="2:47" x14ac:dyDescent="0.3">
      <c r="B2240" t="s">
        <v>740</v>
      </c>
      <c r="C2240" s="17">
        <v>0.316113197013631</v>
      </c>
      <c r="D2240" s="17">
        <v>0.30959596954353202</v>
      </c>
      <c r="E2240" s="17">
        <v>0.32287058228321902</v>
      </c>
      <c r="F2240" s="17"/>
      <c r="G2240" s="17">
        <v>0.265516732295622</v>
      </c>
      <c r="H2240" s="17">
        <v>0.26170894332511102</v>
      </c>
      <c r="I2240" s="17">
        <v>0.28377021303792999</v>
      </c>
      <c r="J2240" s="17">
        <v>0.326219818832366</v>
      </c>
      <c r="K2240" s="17">
        <v>0.32984601880471798</v>
      </c>
      <c r="L2240" s="17">
        <v>0.40265434299181602</v>
      </c>
      <c r="M2240" s="17"/>
      <c r="N2240" s="17">
        <v>0.28539269685774099</v>
      </c>
      <c r="O2240" s="17">
        <v>0.30519926066856201</v>
      </c>
      <c r="P2240" s="17">
        <v>0.33153573049416302</v>
      </c>
      <c r="Q2240" s="17">
        <v>0.348201795389667</v>
      </c>
      <c r="R2240" s="17"/>
      <c r="S2240" s="17">
        <v>0.24013698289421301</v>
      </c>
      <c r="T2240" s="17">
        <v>0.34285486759658901</v>
      </c>
      <c r="U2240" s="17">
        <v>0.33732204925457698</v>
      </c>
      <c r="V2240" s="17">
        <v>0.361803744327652</v>
      </c>
      <c r="W2240" s="17">
        <v>0.35838303903081098</v>
      </c>
      <c r="X2240" s="17">
        <v>0.32059152035317001</v>
      </c>
      <c r="Y2240" s="17">
        <v>0.32463990805325699</v>
      </c>
      <c r="Z2240" s="17">
        <v>0.255113971355789</v>
      </c>
      <c r="AA2240" s="17">
        <v>0.32483925103128503</v>
      </c>
      <c r="AB2240" s="17">
        <v>0.28826497646001098</v>
      </c>
      <c r="AC2240" s="17">
        <v>0.33324613847913698</v>
      </c>
      <c r="AD2240" s="17">
        <v>0.33033926307772798</v>
      </c>
      <c r="AE2240" s="17"/>
      <c r="AF2240" s="17">
        <v>0.31947591074383402</v>
      </c>
      <c r="AG2240" s="17">
        <v>0.309236274226731</v>
      </c>
      <c r="AH2240" s="17"/>
      <c r="AI2240" s="17">
        <v>0.29931716451318702</v>
      </c>
      <c r="AJ2240" s="17">
        <v>0.32449719378053798</v>
      </c>
      <c r="AK2240" s="17"/>
      <c r="AL2240" s="17">
        <v>0.30189047079644099</v>
      </c>
      <c r="AM2240" s="17">
        <v>0.31940677156679498</v>
      </c>
      <c r="AN2240" s="17"/>
      <c r="AO2240" s="17">
        <v>0.25820048560266501</v>
      </c>
      <c r="AP2240" s="17">
        <v>0.32116098482304001</v>
      </c>
      <c r="AQ2240" s="17"/>
      <c r="AR2240" s="17">
        <v>0.229727103976337</v>
      </c>
      <c r="AS2240" s="17">
        <v>0.33763595714858702</v>
      </c>
      <c r="AT2240" s="17">
        <v>0.32263049398014898</v>
      </c>
      <c r="AU2240" s="17">
        <v>0.48254327486095999</v>
      </c>
    </row>
    <row r="2241" spans="2:47" x14ac:dyDescent="0.3">
      <c r="B2241" t="s">
        <v>774</v>
      </c>
      <c r="C2241" s="17">
        <v>0.337101031099037</v>
      </c>
      <c r="D2241" s="17">
        <v>0.34082351048238801</v>
      </c>
      <c r="E2241" s="17">
        <v>0.33319628086388198</v>
      </c>
      <c r="F2241" s="17"/>
      <c r="G2241" s="17">
        <v>0.293856985814133</v>
      </c>
      <c r="H2241" s="17">
        <v>0.35383443612358501</v>
      </c>
      <c r="I2241" s="17">
        <v>0.36303907471781599</v>
      </c>
      <c r="J2241" s="17">
        <v>0.35700121285117897</v>
      </c>
      <c r="K2241" s="17">
        <v>0.36709376776348102</v>
      </c>
      <c r="L2241" s="17">
        <v>0.29484898387387298</v>
      </c>
      <c r="M2241" s="17"/>
      <c r="N2241" s="17">
        <v>0.36264785116757298</v>
      </c>
      <c r="O2241" s="17">
        <v>0.35080516110326798</v>
      </c>
      <c r="P2241" s="17">
        <v>0.32492132136212598</v>
      </c>
      <c r="Q2241" s="17">
        <v>0.30647116616761899</v>
      </c>
      <c r="R2241" s="17"/>
      <c r="S2241" s="17">
        <v>0.357016270931025</v>
      </c>
      <c r="T2241" s="17">
        <v>0.32768356587049502</v>
      </c>
      <c r="U2241" s="17">
        <v>0.33944104918564</v>
      </c>
      <c r="V2241" s="17">
        <v>0.343067849756026</v>
      </c>
      <c r="W2241" s="17">
        <v>0.34115397403608499</v>
      </c>
      <c r="X2241" s="17">
        <v>0.31505282017965902</v>
      </c>
      <c r="Y2241" s="17">
        <v>0.31063434001670698</v>
      </c>
      <c r="Z2241" s="17">
        <v>0.39383451415922099</v>
      </c>
      <c r="AA2241" s="17">
        <v>0.34912449781125598</v>
      </c>
      <c r="AB2241" s="17">
        <v>0.360374797985275</v>
      </c>
      <c r="AC2241" s="17">
        <v>0.25472827852732699</v>
      </c>
      <c r="AD2241" s="17">
        <v>0.33621543911809199</v>
      </c>
      <c r="AE2241" s="17"/>
      <c r="AF2241" s="17">
        <v>0.34633288958480801</v>
      </c>
      <c r="AG2241" s="17">
        <v>0.32710725788931699</v>
      </c>
      <c r="AH2241" s="17"/>
      <c r="AI2241" s="17">
        <v>0.33780304274983503</v>
      </c>
      <c r="AJ2241" s="17">
        <v>0.33675061123586703</v>
      </c>
      <c r="AK2241" s="17"/>
      <c r="AL2241" s="17">
        <v>0.346536619702635</v>
      </c>
      <c r="AM2241" s="17">
        <v>0.334916020008732</v>
      </c>
      <c r="AN2241" s="17"/>
      <c r="AO2241" s="17">
        <v>0.34539972186247803</v>
      </c>
      <c r="AP2241" s="17">
        <v>0.33637770060648797</v>
      </c>
      <c r="AQ2241" s="17"/>
      <c r="AR2241" s="17">
        <v>0.36929861658315999</v>
      </c>
      <c r="AS2241" s="17">
        <v>0.34428924779855502</v>
      </c>
      <c r="AT2241" s="17">
        <v>0.35880168779784599</v>
      </c>
      <c r="AU2241" s="17">
        <v>0.19858630122837601</v>
      </c>
    </row>
    <row r="2242" spans="2:47" x14ac:dyDescent="0.3">
      <c r="B2242" t="s">
        <v>775</v>
      </c>
      <c r="C2242" s="17">
        <v>0.18058030656936899</v>
      </c>
      <c r="D2242" s="17">
        <v>0.19049392165118301</v>
      </c>
      <c r="E2242" s="17">
        <v>0.17098054850754699</v>
      </c>
      <c r="F2242" s="17"/>
      <c r="G2242" s="17">
        <v>0.22290499554500801</v>
      </c>
      <c r="H2242" s="17">
        <v>0.234909131813406</v>
      </c>
      <c r="I2242" s="17">
        <v>0.19579816175385201</v>
      </c>
      <c r="J2242" s="17">
        <v>0.16191598501117299</v>
      </c>
      <c r="K2242" s="17">
        <v>0.150566607551991</v>
      </c>
      <c r="L2242" s="17">
        <v>0.131320337344978</v>
      </c>
      <c r="M2242" s="17"/>
      <c r="N2242" s="17">
        <v>0.19910751683273301</v>
      </c>
      <c r="O2242" s="17">
        <v>0.16928876535026499</v>
      </c>
      <c r="P2242" s="17">
        <v>0.17714265411819899</v>
      </c>
      <c r="Q2242" s="17">
        <v>0.17703214016201499</v>
      </c>
      <c r="R2242" s="17"/>
      <c r="S2242" s="17">
        <v>0.22446885760297</v>
      </c>
      <c r="T2242" s="17">
        <v>0.15342904000002</v>
      </c>
      <c r="U2242" s="17">
        <v>0.175902159668757</v>
      </c>
      <c r="V2242" s="17">
        <v>0.155856157380722</v>
      </c>
      <c r="W2242" s="17">
        <v>0.15644455899036699</v>
      </c>
      <c r="X2242" s="17">
        <v>0.18100768869036199</v>
      </c>
      <c r="Y2242" s="17">
        <v>0.169612735023774</v>
      </c>
      <c r="Z2242" s="17">
        <v>0.204222552786849</v>
      </c>
      <c r="AA2242" s="17">
        <v>0.17122464249885</v>
      </c>
      <c r="AB2242" s="17">
        <v>0.19509182806650499</v>
      </c>
      <c r="AC2242" s="17">
        <v>0.209250749197505</v>
      </c>
      <c r="AD2242" s="17">
        <v>0.17597312029727699</v>
      </c>
      <c r="AE2242" s="17"/>
      <c r="AF2242" s="17">
        <v>0.187486937216816</v>
      </c>
      <c r="AG2242" s="17">
        <v>0.17236592713358501</v>
      </c>
      <c r="AH2242" s="17"/>
      <c r="AI2242" s="17">
        <v>0.22267616715701199</v>
      </c>
      <c r="AJ2242" s="17">
        <v>0.15956751327681101</v>
      </c>
      <c r="AK2242" s="17"/>
      <c r="AL2242" s="17">
        <v>0.19452340886896499</v>
      </c>
      <c r="AM2242" s="17">
        <v>0.17735148487760399</v>
      </c>
      <c r="AN2242" s="17"/>
      <c r="AO2242" s="17">
        <v>0.23408447870429899</v>
      </c>
      <c r="AP2242" s="17">
        <v>0.175916775864709</v>
      </c>
      <c r="AQ2242" s="17"/>
      <c r="AR2242" s="17">
        <v>0.269182541948634</v>
      </c>
      <c r="AS2242" s="17">
        <v>0.142473432926851</v>
      </c>
      <c r="AT2242" s="17">
        <v>0.14915538780964999</v>
      </c>
      <c r="AU2242" s="17">
        <v>8.9052267093330403E-2</v>
      </c>
    </row>
    <row r="2243" spans="2:47" x14ac:dyDescent="0.3">
      <c r="B2243" t="s">
        <v>79</v>
      </c>
      <c r="C2243" s="17">
        <v>8.2202462157443895E-2</v>
      </c>
      <c r="D2243" s="17">
        <v>6.6693469194318594E-2</v>
      </c>
      <c r="E2243" s="17">
        <v>9.7166993102135807E-2</v>
      </c>
      <c r="F2243" s="17"/>
      <c r="G2243" s="17">
        <v>3.7018733950154301E-2</v>
      </c>
      <c r="H2243" s="17">
        <v>3.21618443684401E-2</v>
      </c>
      <c r="I2243" s="17">
        <v>7.4766622839766303E-2</v>
      </c>
      <c r="J2243" s="17">
        <v>8.2447705470024002E-2</v>
      </c>
      <c r="K2243" s="17">
        <v>0.10838813807255999</v>
      </c>
      <c r="L2243" s="17">
        <v>0.14103113630932701</v>
      </c>
      <c r="M2243" s="17"/>
      <c r="N2243" s="17">
        <v>7.29749859553286E-2</v>
      </c>
      <c r="O2243" s="17">
        <v>9.2173628192881593E-2</v>
      </c>
      <c r="P2243" s="17">
        <v>5.7371341844443501E-2</v>
      </c>
      <c r="Q2243" s="17">
        <v>9.9097441081009596E-2</v>
      </c>
      <c r="R2243" s="17"/>
      <c r="S2243" s="17">
        <v>5.8599842579930603E-2</v>
      </c>
      <c r="T2243" s="17">
        <v>9.8151237210602205E-2</v>
      </c>
      <c r="U2243" s="17">
        <v>8.8900867915961301E-2</v>
      </c>
      <c r="V2243" s="17">
        <v>6.74959992479678E-2</v>
      </c>
      <c r="W2243" s="17">
        <v>6.6884763146747003E-2</v>
      </c>
      <c r="X2243" s="17">
        <v>9.57190220590734E-2</v>
      </c>
      <c r="Y2243" s="17">
        <v>0.11649315078662301</v>
      </c>
      <c r="Z2243" s="17">
        <v>3.5420488941717003E-2</v>
      </c>
      <c r="AA2243" s="17">
        <v>8.3207770720523905E-2</v>
      </c>
      <c r="AB2243" s="17">
        <v>7.9626880132975503E-2</v>
      </c>
      <c r="AC2243" s="17">
        <v>0.118168026148442</v>
      </c>
      <c r="AD2243" s="17">
        <v>5.9417097992324197E-2</v>
      </c>
      <c r="AE2243" s="17"/>
      <c r="AF2243" s="17">
        <v>7.9136875241322902E-2</v>
      </c>
      <c r="AG2243" s="17">
        <v>8.4763583374537904E-2</v>
      </c>
      <c r="AH2243" s="17"/>
      <c r="AI2243" s="17">
        <v>6.4323073419349799E-2</v>
      </c>
      <c r="AJ2243" s="17">
        <v>9.1127232776366807E-2</v>
      </c>
      <c r="AK2243" s="17"/>
      <c r="AL2243" s="17">
        <v>7.8076318985449603E-2</v>
      </c>
      <c r="AM2243" s="17">
        <v>8.31579583082145E-2</v>
      </c>
      <c r="AN2243" s="17"/>
      <c r="AO2243" s="17">
        <v>6.9767833172228705E-2</v>
      </c>
      <c r="AP2243" s="17">
        <v>8.3286289301379005E-2</v>
      </c>
      <c r="AQ2243" s="17"/>
      <c r="AR2243" s="17">
        <v>3.04311975272069E-2</v>
      </c>
      <c r="AS2243" s="17">
        <v>9.4682861281657899E-2</v>
      </c>
      <c r="AT2243" s="17">
        <v>9.1700719756935195E-2</v>
      </c>
      <c r="AU2243" s="17">
        <v>0.17101099472699799</v>
      </c>
    </row>
    <row r="2244" spans="2:47" x14ac:dyDescent="0.3">
      <c r="C2244" s="17"/>
      <c r="D2244" s="17"/>
      <c r="E2244" s="17"/>
      <c r="F2244" s="17"/>
      <c r="G2244" s="17"/>
      <c r="H2244" s="17"/>
      <c r="I2244" s="17"/>
      <c r="J2244" s="17"/>
      <c r="K2244" s="17"/>
      <c r="L2244" s="17"/>
      <c r="M2244" s="17"/>
      <c r="N2244" s="17"/>
      <c r="O2244" s="17"/>
      <c r="P2244" s="17"/>
      <c r="Q2244" s="17"/>
      <c r="R2244" s="17"/>
      <c r="S2244" s="17"/>
      <c r="T2244" s="17"/>
      <c r="U2244" s="17"/>
      <c r="V2244" s="17"/>
      <c r="W2244" s="17"/>
      <c r="X2244" s="17"/>
      <c r="Y2244" s="17"/>
      <c r="Z2244" s="17"/>
      <c r="AA2244" s="17"/>
      <c r="AB2244" s="17"/>
      <c r="AC2244" s="17"/>
      <c r="AD2244" s="17"/>
      <c r="AE2244" s="17"/>
      <c r="AF2244" s="17"/>
      <c r="AG2244" s="17"/>
      <c r="AH2244" s="17"/>
      <c r="AI2244" s="17"/>
      <c r="AJ2244" s="17"/>
      <c r="AK2244" s="17"/>
      <c r="AL2244" s="17"/>
      <c r="AM2244" s="17"/>
      <c r="AN2244" s="17"/>
      <c r="AO2244" s="17"/>
      <c r="AP2244" s="17"/>
      <c r="AQ2244" s="17"/>
      <c r="AR2244" s="17"/>
      <c r="AS2244" s="17"/>
      <c r="AT2244" s="17"/>
      <c r="AU2244" s="17"/>
    </row>
    <row r="2245" spans="2:47" x14ac:dyDescent="0.3">
      <c r="C2245" s="17"/>
      <c r="D2245" s="17"/>
      <c r="E2245" s="17"/>
      <c r="F2245" s="17"/>
      <c r="G2245" s="17"/>
      <c r="H2245" s="17"/>
      <c r="I2245" s="17"/>
      <c r="J2245" s="17"/>
      <c r="K2245" s="17"/>
      <c r="L2245" s="17"/>
      <c r="M2245" s="17"/>
      <c r="N2245" s="17"/>
      <c r="O2245" s="17"/>
      <c r="P2245" s="17"/>
      <c r="Q2245" s="17"/>
      <c r="R2245" s="17"/>
      <c r="S2245" s="17"/>
      <c r="T2245" s="17"/>
      <c r="U2245" s="17"/>
      <c r="V2245" s="17"/>
      <c r="W2245" s="17"/>
      <c r="X2245" s="17"/>
      <c r="Y2245" s="17"/>
      <c r="Z2245" s="17"/>
      <c r="AA2245" s="17"/>
      <c r="AB2245" s="17"/>
      <c r="AC2245" s="17"/>
      <c r="AD2245" s="17"/>
      <c r="AE2245" s="17"/>
      <c r="AF2245" s="17"/>
      <c r="AG2245" s="17"/>
      <c r="AH2245" s="17"/>
      <c r="AI2245" s="17"/>
      <c r="AJ2245" s="17"/>
      <c r="AK2245" s="17"/>
      <c r="AL2245" s="17"/>
      <c r="AM2245" s="17"/>
      <c r="AN2245" s="17"/>
      <c r="AO2245" s="17"/>
      <c r="AP2245" s="17"/>
      <c r="AQ2245" s="17"/>
      <c r="AR2245" s="17"/>
      <c r="AS2245" s="17"/>
      <c r="AT2245" s="17"/>
      <c r="AU2245" s="17"/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AU25"/>
  <sheetViews>
    <sheetView showGridLines="0" workbookViewId="0">
      <pane xSplit="2" topLeftCell="AC1" activePane="topRight" state="frozen"/>
      <selection pane="topRight" activeCell="B25" sqref="B25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70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58</v>
      </c>
      <c r="C9" s="17">
        <v>2.4636992146820299E-2</v>
      </c>
      <c r="D9" s="17">
        <v>2.07387803773133E-2</v>
      </c>
      <c r="E9" s="17">
        <v>2.7898652211141101E-2</v>
      </c>
      <c r="F9" s="17"/>
      <c r="G9" s="17">
        <v>2.1414510006536401E-2</v>
      </c>
      <c r="H9" s="17">
        <v>2.62353087474211E-2</v>
      </c>
      <c r="I9" s="17">
        <v>2.1243643118739702E-2</v>
      </c>
      <c r="J9" s="17">
        <v>3.01487193410599E-2</v>
      </c>
      <c r="K9" s="17">
        <v>3.2653194765660899E-2</v>
      </c>
      <c r="L9" s="17">
        <v>1.8400717366253701E-2</v>
      </c>
      <c r="M9" s="17"/>
      <c r="N9" s="17">
        <v>9.5129862399445791E-3</v>
      </c>
      <c r="O9" s="17">
        <v>2.37951647713039E-2</v>
      </c>
      <c r="P9" s="17">
        <v>2.9101483483701399E-2</v>
      </c>
      <c r="Q9" s="17">
        <v>3.82787044706899E-2</v>
      </c>
      <c r="R9" s="17"/>
      <c r="S9" s="17">
        <v>1.8988258113012999E-2</v>
      </c>
      <c r="T9" s="17">
        <v>3.04277609494908E-2</v>
      </c>
      <c r="U9" s="17">
        <v>1.9536010602066702E-2</v>
      </c>
      <c r="V9" s="17">
        <v>1.6276992370304999E-2</v>
      </c>
      <c r="W9" s="17">
        <v>1.1997780269159101E-2</v>
      </c>
      <c r="X9" s="17">
        <v>3.0069576894628101E-2</v>
      </c>
      <c r="Y9" s="17">
        <v>2.4429298493586198E-2</v>
      </c>
      <c r="Z9" s="17">
        <v>2.8910345638494799E-2</v>
      </c>
      <c r="AA9" s="17">
        <v>3.6925021597108698E-2</v>
      </c>
      <c r="AB9" s="17">
        <v>3.10104612029104E-2</v>
      </c>
      <c r="AC9" s="17">
        <v>2.04213583249447E-2</v>
      </c>
      <c r="AD9" s="17">
        <v>1.55469820813719E-2</v>
      </c>
      <c r="AE9" s="17"/>
      <c r="AF9" s="17">
        <v>2.34036432349248E-2</v>
      </c>
      <c r="AG9" s="17">
        <v>2.5990175023633599E-2</v>
      </c>
      <c r="AH9" s="17"/>
      <c r="AI9" s="17">
        <v>2.29181514563533E-2</v>
      </c>
      <c r="AJ9" s="17">
        <v>2.5494977792616301E-2</v>
      </c>
      <c r="AK9" s="17"/>
      <c r="AL9" s="17">
        <v>2.9149287567003399E-2</v>
      </c>
      <c r="AM9" s="17">
        <v>2.3592074235491301E-2</v>
      </c>
      <c r="AN9" s="17"/>
      <c r="AO9" s="17">
        <v>1.7841606151994999E-2</v>
      </c>
      <c r="AP9" s="17">
        <v>2.52292915876372E-2</v>
      </c>
      <c r="AQ9" s="17"/>
      <c r="AR9" s="17">
        <v>1.7426432805452599E-2</v>
      </c>
      <c r="AS9" s="17">
        <v>1.8758785010030799E-2</v>
      </c>
      <c r="AT9" s="17">
        <v>2.8646635819627401E-2</v>
      </c>
      <c r="AU9" s="17">
        <v>4.4527647340979401E-2</v>
      </c>
    </row>
    <row r="10" spans="2:47" x14ac:dyDescent="0.3">
      <c r="B10" s="18" t="s">
        <v>59</v>
      </c>
      <c r="C10" s="17">
        <v>1.9645367042443299E-2</v>
      </c>
      <c r="D10" s="17">
        <v>1.7738851511610199E-2</v>
      </c>
      <c r="E10" s="17">
        <v>2.1577914528661299E-2</v>
      </c>
      <c r="F10" s="17"/>
      <c r="G10" s="17">
        <v>8.4263419720243902E-3</v>
      </c>
      <c r="H10" s="17">
        <v>8.8893877144138097E-3</v>
      </c>
      <c r="I10" s="17">
        <v>3.06905256674577E-2</v>
      </c>
      <c r="J10" s="17">
        <v>2.5307762292571999E-2</v>
      </c>
      <c r="K10" s="17">
        <v>3.3487081007186899E-2</v>
      </c>
      <c r="L10" s="17">
        <v>1.2968761091601701E-2</v>
      </c>
      <c r="M10" s="17"/>
      <c r="N10" s="17">
        <v>8.92186333919592E-3</v>
      </c>
      <c r="O10" s="17">
        <v>2.6884235961311401E-2</v>
      </c>
      <c r="P10" s="17">
        <v>1.77262344582137E-2</v>
      </c>
      <c r="Q10" s="17">
        <v>2.4728840766274698E-2</v>
      </c>
      <c r="R10" s="17"/>
      <c r="S10" s="17">
        <v>1.4871087296648501E-2</v>
      </c>
      <c r="T10" s="17">
        <v>2.7004005856227399E-2</v>
      </c>
      <c r="U10" s="17">
        <v>3.4192957739146698E-2</v>
      </c>
      <c r="V10" s="17">
        <v>2.34185803687686E-2</v>
      </c>
      <c r="W10" s="17">
        <v>1.76130577391591E-2</v>
      </c>
      <c r="X10" s="17">
        <v>8.7717762071297493E-3</v>
      </c>
      <c r="Y10" s="17">
        <v>9.9713376963310799E-3</v>
      </c>
      <c r="Z10" s="17">
        <v>1.5486785488218999E-2</v>
      </c>
      <c r="AA10" s="17">
        <v>2.2584693064577901E-2</v>
      </c>
      <c r="AB10" s="17">
        <v>2.0669725769020399E-2</v>
      </c>
      <c r="AC10" s="17">
        <v>1.4888132003118301E-2</v>
      </c>
      <c r="AD10" s="17">
        <v>2.26556441645651E-2</v>
      </c>
      <c r="AE10" s="17"/>
      <c r="AF10" s="17">
        <v>2.1911922451982199E-2</v>
      </c>
      <c r="AG10" s="17">
        <v>1.6248248392454399E-2</v>
      </c>
      <c r="AH10" s="17"/>
      <c r="AI10" s="17">
        <v>1.9809923830136598E-2</v>
      </c>
      <c r="AJ10" s="17">
        <v>1.95632260025306E-2</v>
      </c>
      <c r="AK10" s="17"/>
      <c r="AL10" s="17">
        <v>2.6883065001242101E-2</v>
      </c>
      <c r="AM10" s="17">
        <v>1.7969324246107098E-2</v>
      </c>
      <c r="AN10" s="17"/>
      <c r="AO10" s="17">
        <v>2.3250137158722099E-2</v>
      </c>
      <c r="AP10" s="17">
        <v>1.9331168065995E-2</v>
      </c>
      <c r="AQ10" s="17"/>
      <c r="AR10" s="17">
        <v>1.2785264360449401E-2</v>
      </c>
      <c r="AS10" s="17">
        <v>2.4274962718743898E-2</v>
      </c>
      <c r="AT10" s="17">
        <v>2.6923296682483801E-2</v>
      </c>
      <c r="AU10" s="17">
        <v>1.3743745773838601E-2</v>
      </c>
    </row>
    <row r="11" spans="2:47" x14ac:dyDescent="0.3">
      <c r="B11" s="18" t="s">
        <v>60</v>
      </c>
      <c r="C11" s="17">
        <v>3.4015688394864602E-2</v>
      </c>
      <c r="D11" s="17">
        <v>2.91752773648979E-2</v>
      </c>
      <c r="E11" s="17">
        <v>3.8861820491500998E-2</v>
      </c>
      <c r="F11" s="17"/>
      <c r="G11" s="17">
        <v>3.4742448265661002E-2</v>
      </c>
      <c r="H11" s="17">
        <v>4.1008028089326201E-2</v>
      </c>
      <c r="I11" s="17">
        <v>4.0566235429464297E-2</v>
      </c>
      <c r="J11" s="17">
        <v>3.2461198337837997E-2</v>
      </c>
      <c r="K11" s="17">
        <v>4.1183292845508E-2</v>
      </c>
      <c r="L11" s="17">
        <v>1.8998150117310899E-2</v>
      </c>
      <c r="M11" s="17"/>
      <c r="N11" s="17">
        <v>1.8066938865117801E-2</v>
      </c>
      <c r="O11" s="17">
        <v>2.11347726247757E-2</v>
      </c>
      <c r="P11" s="17">
        <v>3.57495267387569E-2</v>
      </c>
      <c r="Q11" s="17">
        <v>6.3600732413020195E-2</v>
      </c>
      <c r="R11" s="17"/>
      <c r="S11" s="17">
        <v>3.4376318028437998E-2</v>
      </c>
      <c r="T11" s="17">
        <v>2.9317814256713599E-2</v>
      </c>
      <c r="U11" s="17">
        <v>2.2120066381569999E-2</v>
      </c>
      <c r="V11" s="17">
        <v>4.2754218374135303E-2</v>
      </c>
      <c r="W11" s="17">
        <v>3.6947668094619197E-2</v>
      </c>
      <c r="X11" s="17">
        <v>3.6853526292050402E-2</v>
      </c>
      <c r="Y11" s="17">
        <v>5.3891621313690102E-2</v>
      </c>
      <c r="Z11" s="17">
        <v>5.2571579179373898E-2</v>
      </c>
      <c r="AA11" s="17">
        <v>3.0643130431648E-2</v>
      </c>
      <c r="AB11" s="17">
        <v>3.0038912524911698E-2</v>
      </c>
      <c r="AC11" s="17">
        <v>1.9231682530680201E-2</v>
      </c>
      <c r="AD11" s="17">
        <v>1.4119855422567801E-2</v>
      </c>
      <c r="AE11" s="17"/>
      <c r="AF11" s="17">
        <v>2.8640279672263201E-2</v>
      </c>
      <c r="AG11" s="17">
        <v>4.0889193818533197E-2</v>
      </c>
      <c r="AH11" s="17"/>
      <c r="AI11" s="17">
        <v>2.1991226195257601E-2</v>
      </c>
      <c r="AJ11" s="17">
        <v>4.0017882794203999E-2</v>
      </c>
      <c r="AK11" s="17"/>
      <c r="AL11" s="17">
        <v>3.0434592577288901E-2</v>
      </c>
      <c r="AM11" s="17">
        <v>3.4844967245986097E-2</v>
      </c>
      <c r="AN11" s="17"/>
      <c r="AO11" s="17">
        <v>1.5933672066049901E-2</v>
      </c>
      <c r="AP11" s="17">
        <v>3.5591753120040502E-2</v>
      </c>
      <c r="AQ11" s="17"/>
      <c r="AR11" s="17">
        <v>2.53207709081716E-2</v>
      </c>
      <c r="AS11" s="17">
        <v>2.7324070820578798E-2</v>
      </c>
      <c r="AT11" s="17">
        <v>5.2767440355507102E-2</v>
      </c>
      <c r="AU11" s="17">
        <v>2.8317922473472899E-2</v>
      </c>
    </row>
    <row r="12" spans="2:47" x14ac:dyDescent="0.3">
      <c r="B12" s="18" t="s">
        <v>61</v>
      </c>
      <c r="C12" s="17">
        <v>6.3133131071752599E-2</v>
      </c>
      <c r="D12" s="17">
        <v>6.4602773716438897E-2</v>
      </c>
      <c r="E12" s="17">
        <v>6.1314453365048698E-2</v>
      </c>
      <c r="F12" s="17"/>
      <c r="G12" s="17">
        <v>7.3657857188661593E-2</v>
      </c>
      <c r="H12" s="17">
        <v>6.06799478723258E-2</v>
      </c>
      <c r="I12" s="17">
        <v>7.09445021078281E-2</v>
      </c>
      <c r="J12" s="17">
        <v>6.8553120019669594E-2</v>
      </c>
      <c r="K12" s="17">
        <v>6.29834707304959E-2</v>
      </c>
      <c r="L12" s="17">
        <v>4.7521172290527901E-2</v>
      </c>
      <c r="M12" s="17"/>
      <c r="N12" s="17">
        <v>4.4757712692685803E-2</v>
      </c>
      <c r="O12" s="17">
        <v>5.9095921327788403E-2</v>
      </c>
      <c r="P12" s="17">
        <v>6.2910160936027804E-2</v>
      </c>
      <c r="Q12" s="17">
        <v>8.7416147692356505E-2</v>
      </c>
      <c r="R12" s="17"/>
      <c r="S12" s="17">
        <v>7.7627759860946499E-2</v>
      </c>
      <c r="T12" s="17">
        <v>4.9074383577566098E-2</v>
      </c>
      <c r="U12" s="17">
        <v>7.67318948035728E-2</v>
      </c>
      <c r="V12" s="17">
        <v>7.0690943402216794E-2</v>
      </c>
      <c r="W12" s="17">
        <v>5.1270239347929E-2</v>
      </c>
      <c r="X12" s="17">
        <v>6.51513042625642E-2</v>
      </c>
      <c r="Y12" s="17">
        <v>6.3339586930516806E-2</v>
      </c>
      <c r="Z12" s="17">
        <v>4.6413498286482099E-2</v>
      </c>
      <c r="AA12" s="17">
        <v>5.9818763077279E-2</v>
      </c>
      <c r="AB12" s="17">
        <v>5.9498750892807699E-2</v>
      </c>
      <c r="AC12" s="17">
        <v>7.4165704056811804E-2</v>
      </c>
      <c r="AD12" s="17">
        <v>4.5507445962751102E-2</v>
      </c>
      <c r="AE12" s="17"/>
      <c r="AF12" s="17">
        <v>4.8117966651698998E-2</v>
      </c>
      <c r="AG12" s="17">
        <v>8.2567956430217804E-2</v>
      </c>
      <c r="AH12" s="17"/>
      <c r="AI12" s="17">
        <v>6.3760974042239293E-2</v>
      </c>
      <c r="AJ12" s="17">
        <v>6.28197336408685E-2</v>
      </c>
      <c r="AK12" s="17"/>
      <c r="AL12" s="17">
        <v>6.5495251445301897E-2</v>
      </c>
      <c r="AM12" s="17">
        <v>6.2586131893463695E-2</v>
      </c>
      <c r="AN12" s="17"/>
      <c r="AO12" s="17">
        <v>6.5048889011139796E-2</v>
      </c>
      <c r="AP12" s="17">
        <v>6.2966149776340699E-2</v>
      </c>
      <c r="AQ12" s="17"/>
      <c r="AR12" s="17">
        <v>5.2905614043034503E-2</v>
      </c>
      <c r="AS12" s="17">
        <v>6.2282724651028201E-2</v>
      </c>
      <c r="AT12" s="17">
        <v>7.7428956880152694E-2</v>
      </c>
      <c r="AU12" s="17">
        <v>6.0509813239659198E-2</v>
      </c>
    </row>
    <row r="13" spans="2:47" x14ac:dyDescent="0.3">
      <c r="B13" s="18" t="s">
        <v>62</v>
      </c>
      <c r="C13" s="17">
        <v>7.0811103660217797E-2</v>
      </c>
      <c r="D13" s="17">
        <v>6.8945387054536802E-2</v>
      </c>
      <c r="E13" s="17">
        <v>7.2034744426039202E-2</v>
      </c>
      <c r="F13" s="17"/>
      <c r="G13" s="17">
        <v>7.5096663772271394E-2</v>
      </c>
      <c r="H13" s="17">
        <v>8.1410113844274198E-2</v>
      </c>
      <c r="I13" s="17">
        <v>8.4008006441163394E-2</v>
      </c>
      <c r="J13" s="17">
        <v>7.8331283594795506E-2</v>
      </c>
      <c r="K13" s="17">
        <v>5.3957706434369403E-2</v>
      </c>
      <c r="L13" s="17">
        <v>5.3829863852918498E-2</v>
      </c>
      <c r="M13" s="17"/>
      <c r="N13" s="17">
        <v>5.3828140461475001E-2</v>
      </c>
      <c r="O13" s="17">
        <v>6.6620958359851698E-2</v>
      </c>
      <c r="P13" s="17">
        <v>8.3961004841650394E-2</v>
      </c>
      <c r="Q13" s="17">
        <v>8.2972618029431705E-2</v>
      </c>
      <c r="R13" s="17"/>
      <c r="S13" s="17">
        <v>6.5699015803085001E-2</v>
      </c>
      <c r="T13" s="17">
        <v>6.1525709709058199E-2</v>
      </c>
      <c r="U13" s="17">
        <v>9.7665838415315301E-2</v>
      </c>
      <c r="V13" s="17">
        <v>7.5212325125487006E-2</v>
      </c>
      <c r="W13" s="17">
        <v>8.1808147598049996E-2</v>
      </c>
      <c r="X13" s="17">
        <v>7.6656527056619697E-2</v>
      </c>
      <c r="Y13" s="17">
        <v>5.73369087525031E-2</v>
      </c>
      <c r="Z13" s="17">
        <v>6.9376148587060205E-2</v>
      </c>
      <c r="AA13" s="17">
        <v>6.3950757029252903E-2</v>
      </c>
      <c r="AB13" s="17">
        <v>7.8879285544671204E-2</v>
      </c>
      <c r="AC13" s="17">
        <v>5.1811192611834797E-2</v>
      </c>
      <c r="AD13" s="17">
        <v>7.7366458721081097E-2</v>
      </c>
      <c r="AE13" s="17"/>
      <c r="AF13" s="17">
        <v>6.8663475690471001E-2</v>
      </c>
      <c r="AG13" s="17">
        <v>7.4239337596542901E-2</v>
      </c>
      <c r="AH13" s="17"/>
      <c r="AI13" s="17">
        <v>6.9509622041818195E-2</v>
      </c>
      <c r="AJ13" s="17">
        <v>7.1460758135497099E-2</v>
      </c>
      <c r="AK13" s="17"/>
      <c r="AL13" s="17">
        <v>7.0151917742908701E-2</v>
      </c>
      <c r="AM13" s="17">
        <v>7.0963752170067396E-2</v>
      </c>
      <c r="AN13" s="17"/>
      <c r="AO13" s="17">
        <v>7.6175785426014206E-2</v>
      </c>
      <c r="AP13" s="17">
        <v>7.0343507262829702E-2</v>
      </c>
      <c r="AQ13" s="17"/>
      <c r="AR13" s="17">
        <v>6.7863270659920899E-2</v>
      </c>
      <c r="AS13" s="17">
        <v>6.7052111635671902E-2</v>
      </c>
      <c r="AT13" s="17">
        <v>7.4364997011009501E-2</v>
      </c>
      <c r="AU13" s="17">
        <v>7.7288671267154996E-2</v>
      </c>
    </row>
    <row r="14" spans="2:47" x14ac:dyDescent="0.3">
      <c r="B14" s="18" t="s">
        <v>63</v>
      </c>
      <c r="C14" s="17">
        <v>0.12511330925562</v>
      </c>
      <c r="D14" s="17">
        <v>0.107125009044307</v>
      </c>
      <c r="E14" s="17">
        <v>0.14272458770499399</v>
      </c>
      <c r="F14" s="17"/>
      <c r="G14" s="17">
        <v>0.119903807567936</v>
      </c>
      <c r="H14" s="17">
        <v>0.10560533906714301</v>
      </c>
      <c r="I14" s="17">
        <v>0.155434236662086</v>
      </c>
      <c r="J14" s="17">
        <v>0.14243589643575899</v>
      </c>
      <c r="K14" s="17">
        <v>0.12407697416176</v>
      </c>
      <c r="L14" s="17">
        <v>0.106403607871074</v>
      </c>
      <c r="M14" s="17"/>
      <c r="N14" s="17">
        <v>0.10024799545693699</v>
      </c>
      <c r="O14" s="17">
        <v>0.12711148571038899</v>
      </c>
      <c r="P14" s="17">
        <v>0.122371094057318</v>
      </c>
      <c r="Q14" s="17">
        <v>0.14974071229055699</v>
      </c>
      <c r="R14" s="17"/>
      <c r="S14" s="17">
        <v>0.14660576778465301</v>
      </c>
      <c r="T14" s="17">
        <v>0.14260674306856899</v>
      </c>
      <c r="U14" s="17">
        <v>0.104219891372481</v>
      </c>
      <c r="V14" s="17">
        <v>0.109977062701984</v>
      </c>
      <c r="W14" s="17">
        <v>0.118051180555794</v>
      </c>
      <c r="X14" s="17">
        <v>0.123371356588377</v>
      </c>
      <c r="Y14" s="17">
        <v>0.111273477895473</v>
      </c>
      <c r="Z14" s="17">
        <v>0.139177023956535</v>
      </c>
      <c r="AA14" s="17">
        <v>0.132159028546355</v>
      </c>
      <c r="AB14" s="17">
        <v>0.109142478581047</v>
      </c>
      <c r="AC14" s="17">
        <v>0.142981165149068</v>
      </c>
      <c r="AD14" s="17">
        <v>8.2413114445210101E-2</v>
      </c>
      <c r="AE14" s="17"/>
      <c r="AF14" s="17">
        <v>0.116843967696803</v>
      </c>
      <c r="AG14" s="17">
        <v>0.137117519947352</v>
      </c>
      <c r="AH14" s="17"/>
      <c r="AI14" s="17">
        <v>0.118541380943034</v>
      </c>
      <c r="AJ14" s="17">
        <v>0.128393787887915</v>
      </c>
      <c r="AK14" s="17"/>
      <c r="AL14" s="17">
        <v>0.122833839517384</v>
      </c>
      <c r="AM14" s="17">
        <v>0.12564116892259999</v>
      </c>
      <c r="AN14" s="17"/>
      <c r="AO14" s="17">
        <v>9.8030768383058395E-2</v>
      </c>
      <c r="AP14" s="17">
        <v>0.12747387770999899</v>
      </c>
      <c r="AQ14" s="17"/>
      <c r="AR14" s="17">
        <v>0.121273507552473</v>
      </c>
      <c r="AS14" s="17">
        <v>0.12082727286829099</v>
      </c>
      <c r="AT14" s="17">
        <v>0.12887790941431199</v>
      </c>
      <c r="AU14" s="17">
        <v>0.13430120893956901</v>
      </c>
    </row>
    <row r="15" spans="2:47" x14ac:dyDescent="0.3">
      <c r="B15" s="18" t="s">
        <v>64</v>
      </c>
      <c r="C15" s="17">
        <v>0.131155012582202</v>
      </c>
      <c r="D15" s="17">
        <v>0.122811218017618</v>
      </c>
      <c r="E15" s="17">
        <v>0.13902984159338799</v>
      </c>
      <c r="F15" s="17"/>
      <c r="G15" s="17">
        <v>0.174199047677735</v>
      </c>
      <c r="H15" s="17">
        <v>0.13899806514724</v>
      </c>
      <c r="I15" s="17">
        <v>0.125039205161561</v>
      </c>
      <c r="J15" s="17">
        <v>0.15177542960419299</v>
      </c>
      <c r="K15" s="17">
        <v>0.12440361079533099</v>
      </c>
      <c r="L15" s="17">
        <v>8.9098670113403902E-2</v>
      </c>
      <c r="M15" s="17"/>
      <c r="N15" s="17">
        <v>0.12088953732520399</v>
      </c>
      <c r="O15" s="17">
        <v>0.13432781597662599</v>
      </c>
      <c r="P15" s="17">
        <v>0.14065920138340701</v>
      </c>
      <c r="Q15" s="17">
        <v>0.130867312850976</v>
      </c>
      <c r="R15" s="17"/>
      <c r="S15" s="17">
        <v>0.120198768670185</v>
      </c>
      <c r="T15" s="17">
        <v>0.14458077371421399</v>
      </c>
      <c r="U15" s="17">
        <v>0.13016359082321799</v>
      </c>
      <c r="V15" s="17">
        <v>0.13781889678178499</v>
      </c>
      <c r="W15" s="17">
        <v>0.17409379742544601</v>
      </c>
      <c r="X15" s="17">
        <v>0.119342944940282</v>
      </c>
      <c r="Y15" s="17">
        <v>0.11322703116750001</v>
      </c>
      <c r="Z15" s="17">
        <v>0.16388259691441701</v>
      </c>
      <c r="AA15" s="17">
        <v>0.13476455013363001</v>
      </c>
      <c r="AB15" s="17">
        <v>0.101192864178209</v>
      </c>
      <c r="AC15" s="17">
        <v>0.117582728564344</v>
      </c>
      <c r="AD15" s="17">
        <v>0.145488438253143</v>
      </c>
      <c r="AE15" s="17"/>
      <c r="AF15" s="17">
        <v>0.11969421154504201</v>
      </c>
      <c r="AG15" s="17">
        <v>0.144767817560048</v>
      </c>
      <c r="AH15" s="17"/>
      <c r="AI15" s="17">
        <v>0.121082484043587</v>
      </c>
      <c r="AJ15" s="17">
        <v>0.136182869410896</v>
      </c>
      <c r="AK15" s="17"/>
      <c r="AL15" s="17">
        <v>0.111761031295375</v>
      </c>
      <c r="AM15" s="17">
        <v>0.135646101159414</v>
      </c>
      <c r="AN15" s="17"/>
      <c r="AO15" s="17">
        <v>0.105472284120186</v>
      </c>
      <c r="AP15" s="17">
        <v>0.13339357058586701</v>
      </c>
      <c r="AQ15" s="17"/>
      <c r="AR15" s="17">
        <v>0.12621337795149801</v>
      </c>
      <c r="AS15" s="17">
        <v>0.11220510906411101</v>
      </c>
      <c r="AT15" s="17">
        <v>0.146255561378524</v>
      </c>
      <c r="AU15" s="17">
        <v>0.14475026624589099</v>
      </c>
    </row>
    <row r="16" spans="2:47" x14ac:dyDescent="0.3">
      <c r="B16" s="18" t="s">
        <v>65</v>
      </c>
      <c r="C16" s="17">
        <v>0.19975290194356601</v>
      </c>
      <c r="D16" s="17">
        <v>0.20108068704611901</v>
      </c>
      <c r="E16" s="17">
        <v>0.19868286551098799</v>
      </c>
      <c r="F16" s="17"/>
      <c r="G16" s="17">
        <v>0.19760139961456</v>
      </c>
      <c r="H16" s="17">
        <v>0.20544203418708801</v>
      </c>
      <c r="I16" s="17">
        <v>0.18968827505889399</v>
      </c>
      <c r="J16" s="17">
        <v>0.18396667613575399</v>
      </c>
      <c r="K16" s="17">
        <v>0.21949540144552501</v>
      </c>
      <c r="L16" s="17">
        <v>0.204319937752486</v>
      </c>
      <c r="M16" s="17"/>
      <c r="N16" s="17">
        <v>0.22761906127390799</v>
      </c>
      <c r="O16" s="17">
        <v>0.21865637805001101</v>
      </c>
      <c r="P16" s="17">
        <v>0.183173727752246</v>
      </c>
      <c r="Q16" s="17">
        <v>0.16567895475780101</v>
      </c>
      <c r="R16" s="17"/>
      <c r="S16" s="17">
        <v>0.18817331977809301</v>
      </c>
      <c r="T16" s="17">
        <v>0.20732916223066999</v>
      </c>
      <c r="U16" s="17">
        <v>0.22239192422182699</v>
      </c>
      <c r="V16" s="17">
        <v>0.18751261010529699</v>
      </c>
      <c r="W16" s="17">
        <v>0.21912394077207201</v>
      </c>
      <c r="X16" s="17">
        <v>0.223312279782057</v>
      </c>
      <c r="Y16" s="17">
        <v>0.21527077918429599</v>
      </c>
      <c r="Z16" s="17">
        <v>0.19782422658322499</v>
      </c>
      <c r="AA16" s="17">
        <v>0.17600511810003699</v>
      </c>
      <c r="AB16" s="17">
        <v>0.171487718837779</v>
      </c>
      <c r="AC16" s="17">
        <v>0.19567179141198501</v>
      </c>
      <c r="AD16" s="17">
        <v>0.221028221679401</v>
      </c>
      <c r="AE16" s="17"/>
      <c r="AF16" s="17">
        <v>0.19917329052647001</v>
      </c>
      <c r="AG16" s="17">
        <v>0.20168586344049</v>
      </c>
      <c r="AH16" s="17"/>
      <c r="AI16" s="17">
        <v>0.19412675002745</v>
      </c>
      <c r="AJ16" s="17">
        <v>0.20256128180789301</v>
      </c>
      <c r="AK16" s="17"/>
      <c r="AL16" s="17">
        <v>0.188067176238123</v>
      </c>
      <c r="AM16" s="17">
        <v>0.202458980105443</v>
      </c>
      <c r="AN16" s="17"/>
      <c r="AO16" s="17">
        <v>0.22111297903675001</v>
      </c>
      <c r="AP16" s="17">
        <v>0.19789111488279601</v>
      </c>
      <c r="AQ16" s="17"/>
      <c r="AR16" s="17">
        <v>0.19478960648684199</v>
      </c>
      <c r="AS16" s="17">
        <v>0.21783108987791799</v>
      </c>
      <c r="AT16" s="17">
        <v>0.19884149497735201</v>
      </c>
      <c r="AU16" s="17">
        <v>0.18298269248416199</v>
      </c>
    </row>
    <row r="17" spans="2:47" x14ac:dyDescent="0.3">
      <c r="B17" s="18" t="s">
        <v>66</v>
      </c>
      <c r="C17" s="17">
        <v>0.19722333919646801</v>
      </c>
      <c r="D17" s="17">
        <v>0.20918605989901801</v>
      </c>
      <c r="E17" s="17">
        <v>0.18631710683083</v>
      </c>
      <c r="F17" s="17"/>
      <c r="G17" s="17">
        <v>0.13663628514703299</v>
      </c>
      <c r="H17" s="17">
        <v>0.160608861919108</v>
      </c>
      <c r="I17" s="17">
        <v>0.16211242302246601</v>
      </c>
      <c r="J17" s="17">
        <v>0.19555414016382799</v>
      </c>
      <c r="K17" s="17">
        <v>0.20070711391789101</v>
      </c>
      <c r="L17" s="17">
        <v>0.29458270423598698</v>
      </c>
      <c r="M17" s="17"/>
      <c r="N17" s="17">
        <v>0.26540035682778101</v>
      </c>
      <c r="O17" s="17">
        <v>0.19922276621659901</v>
      </c>
      <c r="P17" s="17">
        <v>0.176534515520817</v>
      </c>
      <c r="Q17" s="17">
        <v>0.140935095139685</v>
      </c>
      <c r="R17" s="17"/>
      <c r="S17" s="17">
        <v>0.18717707366730901</v>
      </c>
      <c r="T17" s="17">
        <v>0.19401726336886399</v>
      </c>
      <c r="U17" s="17">
        <v>0.192434115454647</v>
      </c>
      <c r="V17" s="17">
        <v>0.192762427267686</v>
      </c>
      <c r="W17" s="17">
        <v>0.18693592884839899</v>
      </c>
      <c r="X17" s="17">
        <v>0.190701761141851</v>
      </c>
      <c r="Y17" s="17">
        <v>0.20898024390921899</v>
      </c>
      <c r="Z17" s="17">
        <v>0.113336047240596</v>
      </c>
      <c r="AA17" s="17">
        <v>0.225420043497777</v>
      </c>
      <c r="AB17" s="17">
        <v>0.21393967553284801</v>
      </c>
      <c r="AC17" s="17">
        <v>0.18950022277061401</v>
      </c>
      <c r="AD17" s="17">
        <v>0.26729032333248598</v>
      </c>
      <c r="AE17" s="17"/>
      <c r="AF17" s="17">
        <v>0.22077462855986399</v>
      </c>
      <c r="AG17" s="17">
        <v>0.16663363937193301</v>
      </c>
      <c r="AH17" s="17"/>
      <c r="AI17" s="17">
        <v>0.20750715340071799</v>
      </c>
      <c r="AJ17" s="17">
        <v>0.19209001589302599</v>
      </c>
      <c r="AK17" s="17"/>
      <c r="AL17" s="17">
        <v>0.192925163567299</v>
      </c>
      <c r="AM17" s="17">
        <v>0.19821867311916899</v>
      </c>
      <c r="AN17" s="17"/>
      <c r="AO17" s="17">
        <v>0.17556934410435701</v>
      </c>
      <c r="AP17" s="17">
        <v>0.19911074473815099</v>
      </c>
      <c r="AQ17" s="17"/>
      <c r="AR17" s="17">
        <v>0.184809911816537</v>
      </c>
      <c r="AS17" s="17">
        <v>0.23238426197783399</v>
      </c>
      <c r="AT17" s="17">
        <v>0.185703897441272</v>
      </c>
      <c r="AU17" s="17">
        <v>0.19185305436202499</v>
      </c>
    </row>
    <row r="18" spans="2:47" x14ac:dyDescent="0.3">
      <c r="B18" s="18" t="s">
        <v>67</v>
      </c>
      <c r="C18" s="17">
        <v>7.3605054496702099E-2</v>
      </c>
      <c r="D18" s="17">
        <v>7.8261233082707202E-2</v>
      </c>
      <c r="E18" s="17">
        <v>6.9348062980567698E-2</v>
      </c>
      <c r="F18" s="17"/>
      <c r="G18" s="17">
        <v>4.7901155072269497E-2</v>
      </c>
      <c r="H18" s="17">
        <v>8.0441817193147205E-2</v>
      </c>
      <c r="I18" s="17">
        <v>6.5037474807678894E-2</v>
      </c>
      <c r="J18" s="17">
        <v>5.5289634028688799E-2</v>
      </c>
      <c r="K18" s="17">
        <v>6.6653125962273699E-2</v>
      </c>
      <c r="L18" s="17">
        <v>0.111514164142952</v>
      </c>
      <c r="M18" s="17"/>
      <c r="N18" s="17">
        <v>9.4749152006296897E-2</v>
      </c>
      <c r="O18" s="17">
        <v>7.2602922972130696E-2</v>
      </c>
      <c r="P18" s="17">
        <v>6.7302146539477997E-2</v>
      </c>
      <c r="Q18" s="17">
        <v>5.6423919950221099E-2</v>
      </c>
      <c r="R18" s="17"/>
      <c r="S18" s="17">
        <v>7.4174707747846305E-2</v>
      </c>
      <c r="T18" s="17">
        <v>8.3059118644211102E-2</v>
      </c>
      <c r="U18" s="17">
        <v>5.2921876952790201E-2</v>
      </c>
      <c r="V18" s="17">
        <v>8.4607789844355796E-2</v>
      </c>
      <c r="W18" s="17">
        <v>5.7300283281260599E-2</v>
      </c>
      <c r="X18" s="17">
        <v>5.5209063587619199E-2</v>
      </c>
      <c r="Y18" s="17">
        <v>8.4557571572493204E-2</v>
      </c>
      <c r="Z18" s="17">
        <v>0.111269498599239</v>
      </c>
      <c r="AA18" s="17">
        <v>5.4266831554476598E-2</v>
      </c>
      <c r="AB18" s="17">
        <v>8.8975888800504804E-2</v>
      </c>
      <c r="AC18" s="17">
        <v>8.7403342152847299E-2</v>
      </c>
      <c r="AD18" s="17">
        <v>6.7754648018841998E-2</v>
      </c>
      <c r="AE18" s="17"/>
      <c r="AF18" s="17">
        <v>8.9790127877660705E-2</v>
      </c>
      <c r="AG18" s="17">
        <v>5.2370563205248903E-2</v>
      </c>
      <c r="AH18" s="17"/>
      <c r="AI18" s="17">
        <v>8.7765477527603303E-2</v>
      </c>
      <c r="AJ18" s="17">
        <v>6.6536662547236697E-2</v>
      </c>
      <c r="AK18" s="17"/>
      <c r="AL18" s="17">
        <v>9.81103608193446E-2</v>
      </c>
      <c r="AM18" s="17">
        <v>6.7930329968560493E-2</v>
      </c>
      <c r="AN18" s="17"/>
      <c r="AO18" s="17">
        <v>0.10900370069988601</v>
      </c>
      <c r="AP18" s="17">
        <v>7.05196376612513E-2</v>
      </c>
      <c r="AQ18" s="17"/>
      <c r="AR18" s="17">
        <v>8.34709374829819E-2</v>
      </c>
      <c r="AS18" s="17">
        <v>8.5291019571010193E-2</v>
      </c>
      <c r="AT18" s="17">
        <v>5.3837792332548998E-2</v>
      </c>
      <c r="AU18" s="17">
        <v>6.9872909785476903E-2</v>
      </c>
    </row>
    <row r="19" spans="2:47" x14ac:dyDescent="0.3">
      <c r="B19" s="18" t="s">
        <v>68</v>
      </c>
      <c r="C19" s="17">
        <v>5.7205113803213102E-2</v>
      </c>
      <c r="D19" s="17">
        <v>7.7341403093244193E-2</v>
      </c>
      <c r="E19" s="17">
        <v>3.7801346197958899E-2</v>
      </c>
      <c r="F19" s="17"/>
      <c r="G19" s="17">
        <v>0.104440947130311</v>
      </c>
      <c r="H19" s="17">
        <v>8.9055080169205797E-2</v>
      </c>
      <c r="I19" s="17">
        <v>5.0198809681880202E-2</v>
      </c>
      <c r="J19" s="17">
        <v>3.0211868220877E-2</v>
      </c>
      <c r="K19" s="17">
        <v>3.8490824777289302E-2</v>
      </c>
      <c r="L19" s="17">
        <v>4.0194741335279401E-2</v>
      </c>
      <c r="M19" s="17"/>
      <c r="N19" s="17">
        <v>5.5280235349651902E-2</v>
      </c>
      <c r="O19" s="17">
        <v>4.6675602352246201E-2</v>
      </c>
      <c r="P19" s="17">
        <v>7.4127444502982406E-2</v>
      </c>
      <c r="Q19" s="17">
        <v>5.61781410829282E-2</v>
      </c>
      <c r="R19" s="17"/>
      <c r="S19" s="17">
        <v>7.2107923249783407E-2</v>
      </c>
      <c r="T19" s="17">
        <v>3.1057264624415899E-2</v>
      </c>
      <c r="U19" s="17">
        <v>4.0485875220660897E-2</v>
      </c>
      <c r="V19" s="17">
        <v>5.5337225204412199E-2</v>
      </c>
      <c r="W19" s="17">
        <v>3.9314031632239399E-2</v>
      </c>
      <c r="X19" s="17">
        <v>6.1331965497154799E-2</v>
      </c>
      <c r="Y19" s="17">
        <v>5.7722143084390901E-2</v>
      </c>
      <c r="Z19" s="17">
        <v>5.6487246054185897E-2</v>
      </c>
      <c r="AA19" s="17">
        <v>5.6313628455345502E-2</v>
      </c>
      <c r="AB19" s="17">
        <v>8.8593595718429993E-2</v>
      </c>
      <c r="AC19" s="17">
        <v>8.6342680423752399E-2</v>
      </c>
      <c r="AD19" s="17">
        <v>4.0828867918581202E-2</v>
      </c>
      <c r="AE19" s="17"/>
      <c r="AF19" s="17">
        <v>6.02429660151493E-2</v>
      </c>
      <c r="AG19" s="17">
        <v>5.3631531669172901E-2</v>
      </c>
      <c r="AH19" s="17"/>
      <c r="AI19" s="17">
        <v>7.1384933315070398E-2</v>
      </c>
      <c r="AJ19" s="17">
        <v>5.0127039803321803E-2</v>
      </c>
      <c r="AK19" s="17"/>
      <c r="AL19" s="17">
        <v>6.1351627011293E-2</v>
      </c>
      <c r="AM19" s="17">
        <v>5.6244900537631003E-2</v>
      </c>
      <c r="AN19" s="17"/>
      <c r="AO19" s="17">
        <v>9.2560833841841605E-2</v>
      </c>
      <c r="AP19" s="17">
        <v>5.4123438498159898E-2</v>
      </c>
      <c r="AQ19" s="17"/>
      <c r="AR19" s="17">
        <v>0.111242082889524</v>
      </c>
      <c r="AS19" s="17">
        <v>3.0875410568038799E-2</v>
      </c>
      <c r="AT19" s="17">
        <v>1.7769429800784602E-2</v>
      </c>
      <c r="AU19" s="17">
        <v>4.8944169188624098E-2</v>
      </c>
    </row>
    <row r="20" spans="2:47" x14ac:dyDescent="0.3">
      <c r="B20" s="18" t="s">
        <v>69</v>
      </c>
      <c r="C20" s="19">
        <v>3.7029864061304501E-3</v>
      </c>
      <c r="D20" s="19">
        <v>2.99331979218904E-3</v>
      </c>
      <c r="E20" s="19">
        <v>4.4086041588824202E-3</v>
      </c>
      <c r="F20" s="19"/>
      <c r="G20" s="19">
        <v>5.9795365849994496E-3</v>
      </c>
      <c r="H20" s="19">
        <v>1.62601604930698E-3</v>
      </c>
      <c r="I20" s="19">
        <v>5.0366628407812596E-3</v>
      </c>
      <c r="J20" s="19">
        <v>5.9642718249641596E-3</v>
      </c>
      <c r="K20" s="19">
        <v>1.90820315670874E-3</v>
      </c>
      <c r="L20" s="19">
        <v>2.1675098302044501E-3</v>
      </c>
      <c r="M20" s="19"/>
      <c r="N20" s="19">
        <v>7.2602016180215996E-4</v>
      </c>
      <c r="O20" s="19">
        <v>3.87197567696801E-3</v>
      </c>
      <c r="P20" s="19">
        <v>6.3834597854019702E-3</v>
      </c>
      <c r="Q20" s="19">
        <v>3.17882055605891E-3</v>
      </c>
      <c r="R20" s="19"/>
      <c r="S20" s="19">
        <v>0</v>
      </c>
      <c r="T20" s="19">
        <v>0</v>
      </c>
      <c r="U20" s="19">
        <v>7.1359580127041402E-3</v>
      </c>
      <c r="V20" s="19">
        <v>3.6309284535676399E-3</v>
      </c>
      <c r="W20" s="19">
        <v>5.5439444358725901E-3</v>
      </c>
      <c r="X20" s="19">
        <v>9.2279177496678196E-3</v>
      </c>
      <c r="Y20" s="19">
        <v>0</v>
      </c>
      <c r="Z20" s="19">
        <v>5.26500347217274E-3</v>
      </c>
      <c r="AA20" s="19">
        <v>7.1484345125116299E-3</v>
      </c>
      <c r="AB20" s="19">
        <v>6.5706424168608399E-3</v>
      </c>
      <c r="AC20" s="19">
        <v>0</v>
      </c>
      <c r="AD20" s="19">
        <v>0</v>
      </c>
      <c r="AE20" s="19"/>
      <c r="AF20" s="19">
        <v>2.7435200776700498E-3</v>
      </c>
      <c r="AG20" s="19">
        <v>3.8581535443736699E-3</v>
      </c>
      <c r="AH20" s="19"/>
      <c r="AI20" s="19">
        <v>1.60192317673158E-3</v>
      </c>
      <c r="AJ20" s="19">
        <v>4.7517642839941402E-3</v>
      </c>
      <c r="AK20" s="19"/>
      <c r="AL20" s="19">
        <v>2.8366872174363099E-3</v>
      </c>
      <c r="AM20" s="19">
        <v>3.9035963960675898E-3</v>
      </c>
      <c r="AN20" s="19"/>
      <c r="AO20" s="19">
        <v>0</v>
      </c>
      <c r="AP20" s="19">
        <v>4.0257461109321699E-3</v>
      </c>
      <c r="AQ20" s="19"/>
      <c r="AR20" s="19">
        <v>1.89922304311624E-3</v>
      </c>
      <c r="AS20" s="19">
        <v>8.9318123674347503E-4</v>
      </c>
      <c r="AT20" s="19">
        <v>8.5825879064265996E-3</v>
      </c>
      <c r="AU20" s="19">
        <v>2.9078988991469599E-3</v>
      </c>
    </row>
    <row r="21" spans="2:47" x14ac:dyDescent="0.3">
      <c r="B21" s="16"/>
    </row>
    <row r="22" spans="2:47" x14ac:dyDescent="0.3">
      <c r="B22" t="s">
        <v>72</v>
      </c>
    </row>
    <row r="23" spans="2:47" x14ac:dyDescent="0.3">
      <c r="B23" t="s">
        <v>73</v>
      </c>
    </row>
    <row r="25" spans="2:47" x14ac:dyDescent="0.3">
      <c r="B25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AU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80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ht="28.8" x14ac:dyDescent="0.3">
      <c r="B9" s="18" t="s">
        <v>74</v>
      </c>
      <c r="C9" s="17">
        <v>7.9688416114542998E-2</v>
      </c>
      <c r="D9" s="17">
        <v>0.10739504860007</v>
      </c>
      <c r="E9" s="17">
        <v>5.2993418268109597E-2</v>
      </c>
      <c r="F9" s="17"/>
      <c r="G9" s="17">
        <v>0.103637733018637</v>
      </c>
      <c r="H9" s="17">
        <v>0.124202137923939</v>
      </c>
      <c r="I9" s="17">
        <v>6.8953990511555693E-2</v>
      </c>
      <c r="J9" s="17">
        <v>3.8482560931334897E-2</v>
      </c>
      <c r="K9" s="17">
        <v>5.2611293085999801E-2</v>
      </c>
      <c r="L9" s="17">
        <v>8.7944655618831594E-2</v>
      </c>
      <c r="M9" s="17"/>
      <c r="N9" s="17">
        <v>0.12606625244094199</v>
      </c>
      <c r="O9" s="17">
        <v>5.9420551714353703E-2</v>
      </c>
      <c r="P9" s="17">
        <v>7.8919694764076398E-2</v>
      </c>
      <c r="Q9" s="17">
        <v>5.1582213907890702E-2</v>
      </c>
      <c r="R9" s="17"/>
      <c r="S9" s="17">
        <v>0.117313063665381</v>
      </c>
      <c r="T9" s="17">
        <v>6.3774864543749907E-2</v>
      </c>
      <c r="U9" s="17">
        <v>5.8605684007183897E-2</v>
      </c>
      <c r="V9" s="17">
        <v>8.4164462237811197E-2</v>
      </c>
      <c r="W9" s="17">
        <v>4.3710431106942997E-2</v>
      </c>
      <c r="X9" s="17">
        <v>6.8869261681346106E-2</v>
      </c>
      <c r="Y9" s="17">
        <v>5.9628664179858702E-2</v>
      </c>
      <c r="Z9" s="17">
        <v>8.7807298805558001E-2</v>
      </c>
      <c r="AA9" s="17">
        <v>7.2326559964852502E-2</v>
      </c>
      <c r="AB9" s="17">
        <v>0.106479000223531</v>
      </c>
      <c r="AC9" s="17">
        <v>7.9720971324910794E-2</v>
      </c>
      <c r="AD9" s="17">
        <v>0.12162369971629899</v>
      </c>
      <c r="AE9" s="17"/>
      <c r="AF9" s="17">
        <v>8.0917103440445295E-2</v>
      </c>
      <c r="AG9" s="17">
        <v>7.8267568372214394E-2</v>
      </c>
      <c r="AH9" s="17"/>
      <c r="AI9" s="17">
        <v>0.10485323776243199</v>
      </c>
      <c r="AJ9" s="17">
        <v>6.7127010119996694E-2</v>
      </c>
      <c r="AK9" s="17"/>
      <c r="AL9" s="17">
        <v>8.6939424801547593E-2</v>
      </c>
      <c r="AM9" s="17">
        <v>7.8009290936177297E-2</v>
      </c>
      <c r="AN9" s="17"/>
      <c r="AO9" s="17">
        <v>0.1458553418995</v>
      </c>
      <c r="AP9" s="17">
        <v>7.3921174463686595E-2</v>
      </c>
      <c r="AQ9" s="17"/>
      <c r="AR9" s="17">
        <v>0.11377118065879099</v>
      </c>
      <c r="AS9" s="17">
        <v>7.0574702695691799E-2</v>
      </c>
      <c r="AT9" s="17">
        <v>4.2522975767722397E-2</v>
      </c>
      <c r="AU9" s="17">
        <v>8.7184437968703801E-2</v>
      </c>
    </row>
    <row r="10" spans="2:47" ht="28.8" x14ac:dyDescent="0.3">
      <c r="B10" s="18" t="s">
        <v>75</v>
      </c>
      <c r="C10" s="17">
        <v>0.364959462661956</v>
      </c>
      <c r="D10" s="17">
        <v>0.38891177551728401</v>
      </c>
      <c r="E10" s="17">
        <v>0.34247210002985001</v>
      </c>
      <c r="F10" s="17"/>
      <c r="G10" s="17">
        <v>0.282358713154027</v>
      </c>
      <c r="H10" s="17">
        <v>0.33764527207056499</v>
      </c>
      <c r="I10" s="17">
        <v>0.29808822162271298</v>
      </c>
      <c r="J10" s="17">
        <v>0.325933977283204</v>
      </c>
      <c r="K10" s="17">
        <v>0.39942129581756097</v>
      </c>
      <c r="L10" s="17">
        <v>0.50468811421409199</v>
      </c>
      <c r="M10" s="17"/>
      <c r="N10" s="17">
        <v>0.49411323726841</v>
      </c>
      <c r="O10" s="17">
        <v>0.38223312067662002</v>
      </c>
      <c r="P10" s="17">
        <v>0.32883487132105199</v>
      </c>
      <c r="Q10" s="17">
        <v>0.23806731076298701</v>
      </c>
      <c r="R10" s="17"/>
      <c r="S10" s="17">
        <v>0.33845428402744698</v>
      </c>
      <c r="T10" s="17">
        <v>0.36582479648045602</v>
      </c>
      <c r="U10" s="17">
        <v>0.35228226467170498</v>
      </c>
      <c r="V10" s="17">
        <v>0.34337041440731297</v>
      </c>
      <c r="W10" s="17">
        <v>0.36126186433513102</v>
      </c>
      <c r="X10" s="17">
        <v>0.34376825346142398</v>
      </c>
      <c r="Y10" s="17">
        <v>0.43130285548422598</v>
      </c>
      <c r="Z10" s="17">
        <v>0.34096544991974098</v>
      </c>
      <c r="AA10" s="17">
        <v>0.38105141404860399</v>
      </c>
      <c r="AB10" s="17">
        <v>0.402779348974178</v>
      </c>
      <c r="AC10" s="17">
        <v>0.33144452215728198</v>
      </c>
      <c r="AD10" s="17">
        <v>0.39391882615095603</v>
      </c>
      <c r="AE10" s="17"/>
      <c r="AF10" s="17">
        <v>0.37459174283100699</v>
      </c>
      <c r="AG10" s="17">
        <v>0.3543388769293</v>
      </c>
      <c r="AH10" s="17"/>
      <c r="AI10" s="17">
        <v>0.38109443252227798</v>
      </c>
      <c r="AJ10" s="17">
        <v>0.35690544543261998</v>
      </c>
      <c r="AK10" s="17"/>
      <c r="AL10" s="17">
        <v>0.35908312265403203</v>
      </c>
      <c r="AM10" s="17">
        <v>0.36632025408972402</v>
      </c>
      <c r="AN10" s="17"/>
      <c r="AO10" s="17">
        <v>0.33667745982984298</v>
      </c>
      <c r="AP10" s="17">
        <v>0.36742457862084299</v>
      </c>
      <c r="AQ10" s="17"/>
      <c r="AR10" s="17">
        <v>0.33264572119761998</v>
      </c>
      <c r="AS10" s="17">
        <v>0.43082945610210699</v>
      </c>
      <c r="AT10" s="17">
        <v>0.34428745079529299</v>
      </c>
      <c r="AU10" s="17">
        <v>0.37577009707682202</v>
      </c>
    </row>
    <row r="11" spans="2:47" ht="43.2" x14ac:dyDescent="0.3">
      <c r="B11" s="18" t="s">
        <v>76</v>
      </c>
      <c r="C11" s="17">
        <v>0.36525467708248599</v>
      </c>
      <c r="D11" s="17">
        <v>0.34701855290634498</v>
      </c>
      <c r="E11" s="17">
        <v>0.38326660627936798</v>
      </c>
      <c r="F11" s="17"/>
      <c r="G11" s="17">
        <v>0.41632400151411703</v>
      </c>
      <c r="H11" s="17">
        <v>0.35517432437295599</v>
      </c>
      <c r="I11" s="17">
        <v>0.35912335749806001</v>
      </c>
      <c r="J11" s="17">
        <v>0.39479102903561802</v>
      </c>
      <c r="K11" s="17">
        <v>0.34780168579398402</v>
      </c>
      <c r="L11" s="17">
        <v>0.33238662547804099</v>
      </c>
      <c r="M11" s="17"/>
      <c r="N11" s="17">
        <v>0.29328881717653998</v>
      </c>
      <c r="O11" s="17">
        <v>0.38082569130473598</v>
      </c>
      <c r="P11" s="17">
        <v>0.37889611160839498</v>
      </c>
      <c r="Q11" s="17">
        <v>0.415861245349335</v>
      </c>
      <c r="R11" s="17"/>
      <c r="S11" s="17">
        <v>0.35376930024464798</v>
      </c>
      <c r="T11" s="17">
        <v>0.37495596407939802</v>
      </c>
      <c r="U11" s="17">
        <v>0.36915292329383897</v>
      </c>
      <c r="V11" s="17">
        <v>0.39564699611840698</v>
      </c>
      <c r="W11" s="17">
        <v>0.43601624426282598</v>
      </c>
      <c r="X11" s="17">
        <v>0.424790673470758</v>
      </c>
      <c r="Y11" s="17">
        <v>0.30566045561593602</v>
      </c>
      <c r="Z11" s="17">
        <v>0.34487513178549001</v>
      </c>
      <c r="AA11" s="17">
        <v>0.34645132809634599</v>
      </c>
      <c r="AB11" s="17">
        <v>0.32675900461617402</v>
      </c>
      <c r="AC11" s="17">
        <v>0.347460781277103</v>
      </c>
      <c r="AD11" s="17">
        <v>0.33192022076699301</v>
      </c>
      <c r="AE11" s="17"/>
      <c r="AF11" s="17">
        <v>0.36069426689228001</v>
      </c>
      <c r="AG11" s="17">
        <v>0.37235126209911901</v>
      </c>
      <c r="AH11" s="17"/>
      <c r="AI11" s="17">
        <v>0.361164492260454</v>
      </c>
      <c r="AJ11" s="17">
        <v>0.36729635545641498</v>
      </c>
      <c r="AK11" s="17"/>
      <c r="AL11" s="17">
        <v>0.38762329446438198</v>
      </c>
      <c r="AM11" s="17">
        <v>0.36007474829292502</v>
      </c>
      <c r="AN11" s="17"/>
      <c r="AO11" s="17">
        <v>0.37665815729799801</v>
      </c>
      <c r="AP11" s="17">
        <v>0.36426072692863798</v>
      </c>
      <c r="AQ11" s="17"/>
      <c r="AR11" s="17">
        <v>0.371566123771849</v>
      </c>
      <c r="AS11" s="17">
        <v>0.33247101718590499</v>
      </c>
      <c r="AT11" s="17">
        <v>0.39300240793155</v>
      </c>
      <c r="AU11" s="17">
        <v>0.34804726248783002</v>
      </c>
    </row>
    <row r="12" spans="2:47" ht="43.2" x14ac:dyDescent="0.3">
      <c r="B12" s="18" t="s">
        <v>77</v>
      </c>
      <c r="C12" s="17">
        <v>0.154772708825517</v>
      </c>
      <c r="D12" s="17">
        <v>0.133201566665967</v>
      </c>
      <c r="E12" s="17">
        <v>0.17535150899884</v>
      </c>
      <c r="F12" s="17"/>
      <c r="G12" s="17">
        <v>0.157939465062824</v>
      </c>
      <c r="H12" s="17">
        <v>0.140315829510225</v>
      </c>
      <c r="I12" s="17">
        <v>0.22511249759176399</v>
      </c>
      <c r="J12" s="17">
        <v>0.20231230155642099</v>
      </c>
      <c r="K12" s="17">
        <v>0.165711935663896</v>
      </c>
      <c r="L12" s="17">
        <v>6.13965910359867E-2</v>
      </c>
      <c r="M12" s="17"/>
      <c r="N12" s="17">
        <v>7.5416794115632096E-2</v>
      </c>
      <c r="O12" s="17">
        <v>0.153324504312805</v>
      </c>
      <c r="P12" s="17">
        <v>0.17798438337747399</v>
      </c>
      <c r="Q12" s="17">
        <v>0.22096994045913701</v>
      </c>
      <c r="R12" s="17"/>
      <c r="S12" s="17">
        <v>0.14621702359659999</v>
      </c>
      <c r="T12" s="17">
        <v>0.16130626004995599</v>
      </c>
      <c r="U12" s="17">
        <v>0.19123957909806</v>
      </c>
      <c r="V12" s="17">
        <v>0.14061669576806299</v>
      </c>
      <c r="W12" s="17">
        <v>0.123441080028503</v>
      </c>
      <c r="X12" s="17">
        <v>0.13671289956215901</v>
      </c>
      <c r="Y12" s="17">
        <v>0.162843163863821</v>
      </c>
      <c r="Z12" s="17">
        <v>0.183223392728388</v>
      </c>
      <c r="AA12" s="17">
        <v>0.15446564442963001</v>
      </c>
      <c r="AB12" s="17">
        <v>0.14274504259358001</v>
      </c>
      <c r="AC12" s="17">
        <v>0.21707409835747099</v>
      </c>
      <c r="AD12" s="17">
        <v>0.11267588560051001</v>
      </c>
      <c r="AE12" s="17"/>
      <c r="AF12" s="17">
        <v>0.15096688192753399</v>
      </c>
      <c r="AG12" s="17">
        <v>0.15850556178195799</v>
      </c>
      <c r="AH12" s="17"/>
      <c r="AI12" s="17">
        <v>0.12521997619674799</v>
      </c>
      <c r="AJ12" s="17">
        <v>0.16952440776431699</v>
      </c>
      <c r="AK12" s="17"/>
      <c r="AL12" s="17">
        <v>0.137282626013912</v>
      </c>
      <c r="AM12" s="17">
        <v>0.15882290924429501</v>
      </c>
      <c r="AN12" s="17"/>
      <c r="AO12" s="17">
        <v>0.120027882013443</v>
      </c>
      <c r="AP12" s="17">
        <v>0.15780113745455199</v>
      </c>
      <c r="AQ12" s="17"/>
      <c r="AR12" s="17">
        <v>0.15174476231158501</v>
      </c>
      <c r="AS12" s="17">
        <v>0.13799129749125599</v>
      </c>
      <c r="AT12" s="17">
        <v>0.17566126776624999</v>
      </c>
      <c r="AU12" s="17">
        <v>0.14776225183309699</v>
      </c>
    </row>
    <row r="13" spans="2:47" ht="57.6" x14ac:dyDescent="0.3">
      <c r="B13" s="18" t="s">
        <v>78</v>
      </c>
      <c r="C13" s="17">
        <v>3.1666872566997198E-2</v>
      </c>
      <c r="D13" s="17">
        <v>1.91496205367063E-2</v>
      </c>
      <c r="E13" s="17">
        <v>4.2893138789068003E-2</v>
      </c>
      <c r="F13" s="17"/>
      <c r="G13" s="17">
        <v>3.6195403447188003E-2</v>
      </c>
      <c r="H13" s="17">
        <v>3.6892416049603902E-2</v>
      </c>
      <c r="I13" s="17">
        <v>4.3351410907277801E-2</v>
      </c>
      <c r="J13" s="17">
        <v>3.47198312634171E-2</v>
      </c>
      <c r="K13" s="17">
        <v>3.4453789638559197E-2</v>
      </c>
      <c r="L13" s="17">
        <v>1.05933074836724E-2</v>
      </c>
      <c r="M13" s="17"/>
      <c r="N13" s="17">
        <v>1.1114898998475901E-2</v>
      </c>
      <c r="O13" s="17">
        <v>2.14252224154577E-2</v>
      </c>
      <c r="P13" s="17">
        <v>3.1880226737901002E-2</v>
      </c>
      <c r="Q13" s="17">
        <v>6.4783236539193004E-2</v>
      </c>
      <c r="R13" s="17"/>
      <c r="S13" s="17">
        <v>3.9160064197739597E-2</v>
      </c>
      <c r="T13" s="17">
        <v>3.2711034893370003E-2</v>
      </c>
      <c r="U13" s="17">
        <v>2.54793986303396E-2</v>
      </c>
      <c r="V13" s="17">
        <v>3.4173036555705701E-2</v>
      </c>
      <c r="W13" s="17">
        <v>2.90328562952748E-2</v>
      </c>
      <c r="X13" s="17">
        <v>1.77866090889226E-2</v>
      </c>
      <c r="Y13" s="17">
        <v>3.7037316207896603E-2</v>
      </c>
      <c r="Z13" s="17">
        <v>4.31287267608223E-2</v>
      </c>
      <c r="AA13" s="17">
        <v>4.1003214296711499E-2</v>
      </c>
      <c r="AB13" s="17">
        <v>2.1237603592537901E-2</v>
      </c>
      <c r="AC13" s="17">
        <v>2.4299626883233401E-2</v>
      </c>
      <c r="AD13" s="17">
        <v>2.8702967191239302E-2</v>
      </c>
      <c r="AE13" s="17"/>
      <c r="AF13" s="17">
        <v>3.08311040796359E-2</v>
      </c>
      <c r="AG13" s="17">
        <v>3.17944349202691E-2</v>
      </c>
      <c r="AH13" s="17"/>
      <c r="AI13" s="17">
        <v>2.49851095650633E-2</v>
      </c>
      <c r="AJ13" s="17">
        <v>3.5002176866031201E-2</v>
      </c>
      <c r="AK13" s="17"/>
      <c r="AL13" s="17">
        <v>2.90715320661264E-2</v>
      </c>
      <c r="AM13" s="17">
        <v>3.22678788227551E-2</v>
      </c>
      <c r="AN13" s="17"/>
      <c r="AO13" s="17">
        <v>2.0781158959215802E-2</v>
      </c>
      <c r="AP13" s="17">
        <v>3.2615693147269101E-2</v>
      </c>
      <c r="AQ13" s="17"/>
      <c r="AR13" s="17">
        <v>2.8580692536147801E-2</v>
      </c>
      <c r="AS13" s="17">
        <v>2.5001804197410701E-2</v>
      </c>
      <c r="AT13" s="17">
        <v>3.8344056411118502E-2</v>
      </c>
      <c r="AU13" s="17">
        <v>3.6989854231577003E-2</v>
      </c>
    </row>
    <row r="14" spans="2:47" x14ac:dyDescent="0.3">
      <c r="B14" s="18" t="s">
        <v>79</v>
      </c>
      <c r="C14" s="19">
        <v>3.65786274850026E-3</v>
      </c>
      <c r="D14" s="19">
        <v>4.3234357736269997E-3</v>
      </c>
      <c r="E14" s="19">
        <v>3.0232276347649102E-3</v>
      </c>
      <c r="F14" s="19"/>
      <c r="G14" s="19">
        <v>3.5446838032065701E-3</v>
      </c>
      <c r="H14" s="19">
        <v>5.7700200727123802E-3</v>
      </c>
      <c r="I14" s="19">
        <v>5.3705218686300599E-3</v>
      </c>
      <c r="J14" s="19">
        <v>3.7602999300047702E-3</v>
      </c>
      <c r="K14" s="19">
        <v>0</v>
      </c>
      <c r="L14" s="19">
        <v>2.9907061693760298E-3</v>
      </c>
      <c r="M14" s="19"/>
      <c r="N14" s="19">
        <v>0</v>
      </c>
      <c r="O14" s="19">
        <v>2.7709095760264802E-3</v>
      </c>
      <c r="P14" s="19">
        <v>3.48471219110121E-3</v>
      </c>
      <c r="Q14" s="19">
        <v>8.7360529814578796E-3</v>
      </c>
      <c r="R14" s="19"/>
      <c r="S14" s="19">
        <v>5.0862642681846204E-3</v>
      </c>
      <c r="T14" s="19">
        <v>1.4270799530706399E-3</v>
      </c>
      <c r="U14" s="19">
        <v>3.2401502988724101E-3</v>
      </c>
      <c r="V14" s="19">
        <v>2.0283949127003998E-3</v>
      </c>
      <c r="W14" s="19">
        <v>6.5375239713213297E-3</v>
      </c>
      <c r="X14" s="19">
        <v>8.0723027353906199E-3</v>
      </c>
      <c r="Y14" s="19">
        <v>3.5275446482609901E-3</v>
      </c>
      <c r="Z14" s="19">
        <v>0</v>
      </c>
      <c r="AA14" s="19">
        <v>4.7018391638559897E-3</v>
      </c>
      <c r="AB14" s="19">
        <v>0</v>
      </c>
      <c r="AC14" s="19">
        <v>0</v>
      </c>
      <c r="AD14" s="19">
        <v>1.1158400574002801E-2</v>
      </c>
      <c r="AE14" s="19"/>
      <c r="AF14" s="19">
        <v>1.9989008290971998E-3</v>
      </c>
      <c r="AG14" s="19">
        <v>4.7422958971401101E-3</v>
      </c>
      <c r="AH14" s="19"/>
      <c r="AI14" s="19">
        <v>2.68275169302395E-3</v>
      </c>
      <c r="AJ14" s="19">
        <v>4.14460436062037E-3</v>
      </c>
      <c r="AK14" s="19"/>
      <c r="AL14" s="19">
        <v>0</v>
      </c>
      <c r="AM14" s="19">
        <v>4.5049186141235603E-3</v>
      </c>
      <c r="AN14" s="19"/>
      <c r="AO14" s="19">
        <v>0</v>
      </c>
      <c r="AP14" s="19">
        <v>3.9766893850109002E-3</v>
      </c>
      <c r="AQ14" s="19"/>
      <c r="AR14" s="19">
        <v>1.69151952400748E-3</v>
      </c>
      <c r="AS14" s="19">
        <v>3.1317223276289999E-3</v>
      </c>
      <c r="AT14" s="19">
        <v>6.1818413280661502E-3</v>
      </c>
      <c r="AU14" s="19">
        <v>4.2460964019712701E-3</v>
      </c>
    </row>
    <row r="15" spans="2:47" x14ac:dyDescent="0.3">
      <c r="B15" s="16"/>
    </row>
    <row r="16" spans="2:47" x14ac:dyDescent="0.3">
      <c r="B16" t="s">
        <v>72</v>
      </c>
    </row>
    <row r="17" spans="2:2" x14ac:dyDescent="0.3">
      <c r="B17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L20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12" width="20.77734375" customWidth="1"/>
  </cols>
  <sheetData>
    <row r="2" spans="2:12" ht="40.049999999999997" customHeight="1" x14ac:dyDescent="0.3">
      <c r="D2" s="30" t="s">
        <v>96</v>
      </c>
      <c r="E2" s="26"/>
      <c r="F2" s="26"/>
      <c r="G2" s="26"/>
      <c r="H2" s="26"/>
      <c r="I2" s="26"/>
      <c r="J2" s="26"/>
      <c r="K2" s="26"/>
      <c r="L2" s="26"/>
    </row>
    <row r="6" spans="2:12" ht="49.95" customHeight="1" x14ac:dyDescent="0.3">
      <c r="B6" s="20" t="s">
        <v>15</v>
      </c>
      <c r="C6" s="20" t="s">
        <v>81</v>
      </c>
      <c r="D6" s="20" t="s">
        <v>82</v>
      </c>
      <c r="E6" s="20" t="s">
        <v>83</v>
      </c>
      <c r="F6" s="20" t="s">
        <v>84</v>
      </c>
      <c r="G6" s="20" t="s">
        <v>85</v>
      </c>
      <c r="H6" s="20" t="s">
        <v>86</v>
      </c>
      <c r="I6" s="20" t="s">
        <v>87</v>
      </c>
      <c r="J6" s="20" t="s">
        <v>88</v>
      </c>
      <c r="K6" s="20" t="s">
        <v>89</v>
      </c>
    </row>
    <row r="7" spans="2:12" ht="28.8" x14ac:dyDescent="0.3">
      <c r="B7" s="18" t="s">
        <v>90</v>
      </c>
      <c r="C7" s="17">
        <v>0.2019890231192</v>
      </c>
      <c r="D7" s="17">
        <v>0.19504607308501701</v>
      </c>
      <c r="E7" s="17">
        <v>0.18088549991897501</v>
      </c>
      <c r="F7" s="17">
        <v>0.18425249610809499</v>
      </c>
      <c r="G7" s="17">
        <v>8.9618419587482803E-2</v>
      </c>
      <c r="H7" s="17">
        <v>0</v>
      </c>
      <c r="I7" s="17">
        <v>0.150433286549119</v>
      </c>
      <c r="J7" s="17">
        <v>0.132605255808247</v>
      </c>
      <c r="K7" s="17">
        <v>0.121732863676641</v>
      </c>
    </row>
    <row r="8" spans="2:12" x14ac:dyDescent="0.3">
      <c r="B8" s="18" t="s">
        <v>91</v>
      </c>
      <c r="C8" s="17">
        <v>0.27626042837012998</v>
      </c>
      <c r="D8" s="17">
        <v>0.244638134858811</v>
      </c>
      <c r="E8" s="17">
        <v>0.20059581912476901</v>
      </c>
      <c r="F8" s="17">
        <v>0.19459643271864399</v>
      </c>
      <c r="G8" s="17">
        <v>0.17221937586442801</v>
      </c>
      <c r="H8" s="17">
        <v>0</v>
      </c>
      <c r="I8" s="17">
        <v>0.182650872603217</v>
      </c>
      <c r="J8" s="17">
        <v>0.18233105277398201</v>
      </c>
      <c r="K8" s="17">
        <v>0.21053095683208101</v>
      </c>
    </row>
    <row r="9" spans="2:12" x14ac:dyDescent="0.3">
      <c r="B9" s="18" t="s">
        <v>92</v>
      </c>
      <c r="C9" s="17">
        <v>0.34376981626208403</v>
      </c>
      <c r="D9" s="17">
        <v>0.31811830335956898</v>
      </c>
      <c r="E9" s="17">
        <v>0.364374678588404</v>
      </c>
      <c r="F9" s="17">
        <v>0.33314762543332099</v>
      </c>
      <c r="G9" s="17">
        <v>0.53895625604228004</v>
      </c>
      <c r="H9" s="17">
        <v>1</v>
      </c>
      <c r="I9" s="17">
        <v>0.468375490102037</v>
      </c>
      <c r="J9" s="17">
        <v>0.426015332228731</v>
      </c>
      <c r="K9" s="17">
        <v>0.473810618378323</v>
      </c>
    </row>
    <row r="10" spans="2:12" ht="28.8" x14ac:dyDescent="0.3">
      <c r="B10" s="18" t="s">
        <v>93</v>
      </c>
      <c r="C10" s="17">
        <v>9.2159416041203604E-2</v>
      </c>
      <c r="D10" s="17">
        <v>6.5988236553602794E-2</v>
      </c>
      <c r="E10" s="17">
        <v>0.11282102866582901</v>
      </c>
      <c r="F10" s="17">
        <v>6.1962695413598397E-2</v>
      </c>
      <c r="G10" s="17">
        <v>6.9044478192307399E-2</v>
      </c>
      <c r="H10" s="17">
        <v>0</v>
      </c>
      <c r="I10" s="17">
        <v>8.4690725667357095E-2</v>
      </c>
      <c r="J10" s="17">
        <v>5.4511901129826797E-2</v>
      </c>
      <c r="K10" s="17">
        <v>6.5362356870461297E-2</v>
      </c>
    </row>
    <row r="11" spans="2:12" ht="28.8" x14ac:dyDescent="0.3">
      <c r="B11" s="18" t="s">
        <v>94</v>
      </c>
      <c r="C11" s="17">
        <v>2.0981738998302701E-2</v>
      </c>
      <c r="D11" s="17">
        <v>2.2063346808753902E-2</v>
      </c>
      <c r="E11" s="17">
        <v>3.9353723196286501E-2</v>
      </c>
      <c r="F11" s="17">
        <v>1.9022252086152502E-2</v>
      </c>
      <c r="G11" s="17">
        <v>1.6111049198886701E-2</v>
      </c>
      <c r="H11" s="17">
        <v>0</v>
      </c>
      <c r="I11" s="17">
        <v>2.27382075869016E-2</v>
      </c>
      <c r="J11" s="17">
        <v>2.1034829191920301E-2</v>
      </c>
      <c r="K11" s="17">
        <v>1.9318030233800802E-2</v>
      </c>
    </row>
    <row r="12" spans="2:12" x14ac:dyDescent="0.3">
      <c r="B12" s="18" t="s">
        <v>95</v>
      </c>
      <c r="C12" s="17">
        <v>6.27985209564971E-2</v>
      </c>
      <c r="D12" s="17">
        <v>0.15187467673638899</v>
      </c>
      <c r="E12" s="17">
        <v>9.7041462638429596E-2</v>
      </c>
      <c r="F12" s="17">
        <v>0.19990907847520001</v>
      </c>
      <c r="G12" s="17">
        <v>0.11016698994655599</v>
      </c>
      <c r="H12" s="17">
        <v>0</v>
      </c>
      <c r="I12" s="17">
        <v>8.5079492585541899E-2</v>
      </c>
      <c r="J12" s="17">
        <v>0.174941097810484</v>
      </c>
      <c r="K12" s="17">
        <v>0.10410327218134</v>
      </c>
    </row>
    <row r="13" spans="2:12" x14ac:dyDescent="0.3">
      <c r="B13" s="18" t="s">
        <v>79</v>
      </c>
      <c r="C13" s="17">
        <v>2.04105625258212E-3</v>
      </c>
      <c r="D13" s="17">
        <v>2.2712285978575002E-3</v>
      </c>
      <c r="E13" s="17">
        <v>4.9277878673073001E-3</v>
      </c>
      <c r="F13" s="17">
        <v>7.1094197649893597E-3</v>
      </c>
      <c r="G13" s="17">
        <v>3.8834311680593799E-3</v>
      </c>
      <c r="H13" s="17">
        <v>0</v>
      </c>
      <c r="I13" s="17">
        <v>6.0319249058258103E-3</v>
      </c>
      <c r="J13" s="17">
        <v>8.5605310568095307E-3</v>
      </c>
      <c r="K13" s="17">
        <v>5.1419018273529101E-3</v>
      </c>
    </row>
    <row r="14" spans="2:12" x14ac:dyDescent="0.3"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2:12" x14ac:dyDescent="0.3">
      <c r="B15" t="s">
        <v>72</v>
      </c>
    </row>
    <row r="16" spans="2:12" x14ac:dyDescent="0.3">
      <c r="B16" t="s">
        <v>73</v>
      </c>
    </row>
    <row r="20" spans="2:2" x14ac:dyDescent="0.3">
      <c r="B20" s="8" t="str">
        <f>HYPERLINK("#'Contents'!A1", "Return to Contents")</f>
        <v>Return to Contents</v>
      </c>
    </row>
  </sheetData>
  <mergeCells count="1">
    <mergeCell ref="D2:L2"/>
  </mergeCells>
  <pageMargins left="0.7" right="0.7" top="0.75" bottom="0.75" header="0.3" footer="0.3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AU20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97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ht="28.8" x14ac:dyDescent="0.3">
      <c r="B9" s="18" t="s">
        <v>90</v>
      </c>
      <c r="C9" s="17">
        <v>0.2019890231192</v>
      </c>
      <c r="D9" s="17">
        <v>0.167740288243449</v>
      </c>
      <c r="E9" s="17">
        <v>0.234873408240937</v>
      </c>
      <c r="F9" s="17"/>
      <c r="G9" s="17">
        <v>0.220263403867269</v>
      </c>
      <c r="H9" s="17">
        <v>0.19354275324033901</v>
      </c>
      <c r="I9" s="17">
        <v>0.22868747459184599</v>
      </c>
      <c r="J9" s="17">
        <v>0.23807703085099499</v>
      </c>
      <c r="K9" s="17">
        <v>0.20559961171669799</v>
      </c>
      <c r="L9" s="17">
        <v>0.14339887780998101</v>
      </c>
      <c r="M9" s="17"/>
      <c r="N9" s="17">
        <v>0.13516680872195699</v>
      </c>
      <c r="O9" s="17">
        <v>0.21189238092315599</v>
      </c>
      <c r="P9" s="17">
        <v>0.229030186928774</v>
      </c>
      <c r="Q9" s="17">
        <v>0.23917492561322901</v>
      </c>
      <c r="R9" s="17"/>
      <c r="S9" s="17">
        <v>0.170490901899989</v>
      </c>
      <c r="T9" s="17">
        <v>0.211678361637956</v>
      </c>
      <c r="U9" s="17">
        <v>0.20860351676650701</v>
      </c>
      <c r="V9" s="17">
        <v>0.17118755968492999</v>
      </c>
      <c r="W9" s="17">
        <v>0.18846684639171499</v>
      </c>
      <c r="X9" s="17">
        <v>0.22092575154668001</v>
      </c>
      <c r="Y9" s="17">
        <v>0.20115982044863301</v>
      </c>
      <c r="Z9" s="17">
        <v>0.22779039693629899</v>
      </c>
      <c r="AA9" s="17">
        <v>0.217661060824971</v>
      </c>
      <c r="AB9" s="17">
        <v>0.213656696387478</v>
      </c>
      <c r="AC9" s="17">
        <v>0.22282304528185101</v>
      </c>
      <c r="AD9" s="17">
        <v>0.19715310308157499</v>
      </c>
      <c r="AE9" s="17"/>
      <c r="AF9" s="17">
        <v>0.205939656817932</v>
      </c>
      <c r="AG9" s="17">
        <v>0.19837604131674599</v>
      </c>
      <c r="AH9" s="17"/>
      <c r="AI9" s="17">
        <v>0.18007214354899101</v>
      </c>
      <c r="AJ9" s="17">
        <v>0.21292916910024901</v>
      </c>
      <c r="AK9" s="17"/>
      <c r="AL9" s="17">
        <v>0.21458429480654001</v>
      </c>
      <c r="AM9" s="17">
        <v>0.19907232025322899</v>
      </c>
      <c r="AN9" s="17"/>
      <c r="AO9" s="17">
        <v>0.187755718900596</v>
      </c>
      <c r="AP9" s="17">
        <v>0.20322962639561101</v>
      </c>
      <c r="AQ9" s="17"/>
      <c r="AR9" s="17">
        <v>0.221321106166322</v>
      </c>
      <c r="AS9" s="17">
        <v>0.18065521410105301</v>
      </c>
      <c r="AT9" s="17">
        <v>0.23130413526664501</v>
      </c>
      <c r="AU9" s="17">
        <v>0.12907095843344599</v>
      </c>
    </row>
    <row r="10" spans="2:47" x14ac:dyDescent="0.3">
      <c r="B10" s="18" t="s">
        <v>91</v>
      </c>
      <c r="C10" s="17">
        <v>0.27626042837012998</v>
      </c>
      <c r="D10" s="17">
        <v>0.27199176626231503</v>
      </c>
      <c r="E10" s="17">
        <v>0.27992020322837202</v>
      </c>
      <c r="F10" s="17"/>
      <c r="G10" s="17">
        <v>0.29120944280104899</v>
      </c>
      <c r="H10" s="17">
        <v>0.29915860643909298</v>
      </c>
      <c r="I10" s="17">
        <v>0.29670480758534501</v>
      </c>
      <c r="J10" s="17">
        <v>0.301855079027189</v>
      </c>
      <c r="K10" s="17">
        <v>0.25990799446563301</v>
      </c>
      <c r="L10" s="17">
        <v>0.22137263178915001</v>
      </c>
      <c r="M10" s="17"/>
      <c r="N10" s="17">
        <v>0.27317965754228801</v>
      </c>
      <c r="O10" s="17">
        <v>0.27764334278116098</v>
      </c>
      <c r="P10" s="17">
        <v>0.28941014002938598</v>
      </c>
      <c r="Q10" s="17">
        <v>0.26860597491354099</v>
      </c>
      <c r="R10" s="17"/>
      <c r="S10" s="17">
        <v>0.317868596930587</v>
      </c>
      <c r="T10" s="17">
        <v>0.24992389870305301</v>
      </c>
      <c r="U10" s="17">
        <v>0.27022969960036303</v>
      </c>
      <c r="V10" s="17">
        <v>0.25096530595523903</v>
      </c>
      <c r="W10" s="17">
        <v>0.28654846982055299</v>
      </c>
      <c r="X10" s="17">
        <v>0.24159571929611301</v>
      </c>
      <c r="Y10" s="17">
        <v>0.25913557773502199</v>
      </c>
      <c r="Z10" s="17">
        <v>0.32386329013062598</v>
      </c>
      <c r="AA10" s="17">
        <v>0.26818429200107902</v>
      </c>
      <c r="AB10" s="17">
        <v>0.29443385997474802</v>
      </c>
      <c r="AC10" s="17">
        <v>0.26594312620347699</v>
      </c>
      <c r="AD10" s="17">
        <v>0.34275582912571001</v>
      </c>
      <c r="AE10" s="17"/>
      <c r="AF10" s="17">
        <v>0.27926979889149001</v>
      </c>
      <c r="AG10" s="17">
        <v>0.27249731708943797</v>
      </c>
      <c r="AH10" s="17"/>
      <c r="AI10" s="17">
        <v>0.296611256081242</v>
      </c>
      <c r="AJ10" s="17">
        <v>0.26610200115052901</v>
      </c>
      <c r="AK10" s="17"/>
      <c r="AL10" s="17">
        <v>0.26667338800454699</v>
      </c>
      <c r="AM10" s="17">
        <v>0.27848051133496099</v>
      </c>
      <c r="AN10" s="17"/>
      <c r="AO10" s="17">
        <v>0.26241644285981602</v>
      </c>
      <c r="AP10" s="17">
        <v>0.277467097848903</v>
      </c>
      <c r="AQ10" s="17"/>
      <c r="AR10" s="17">
        <v>0.316290652017302</v>
      </c>
      <c r="AS10" s="17">
        <v>0.26314425332452102</v>
      </c>
      <c r="AT10" s="17">
        <v>0.281752417265003</v>
      </c>
      <c r="AU10" s="17">
        <v>0.186815264548128</v>
      </c>
    </row>
    <row r="11" spans="2:47" x14ac:dyDescent="0.3">
      <c r="B11" s="18" t="s">
        <v>92</v>
      </c>
      <c r="C11" s="17">
        <v>0.34376981626208403</v>
      </c>
      <c r="D11" s="17">
        <v>0.35884220715065901</v>
      </c>
      <c r="E11" s="17">
        <v>0.33039118795641098</v>
      </c>
      <c r="F11" s="17"/>
      <c r="G11" s="17">
        <v>0.23760717885056001</v>
      </c>
      <c r="H11" s="17">
        <v>0.31314828800268901</v>
      </c>
      <c r="I11" s="17">
        <v>0.33014226596704699</v>
      </c>
      <c r="J11" s="17">
        <v>0.34218389532999299</v>
      </c>
      <c r="K11" s="17">
        <v>0.37206899061004101</v>
      </c>
      <c r="L11" s="17">
        <v>0.43227741561910998</v>
      </c>
      <c r="M11" s="17"/>
      <c r="N11" s="17">
        <v>0.39483418604321602</v>
      </c>
      <c r="O11" s="17">
        <v>0.35541225096978801</v>
      </c>
      <c r="P11" s="17">
        <v>0.32855055813930001</v>
      </c>
      <c r="Q11" s="17">
        <v>0.28698811488077802</v>
      </c>
      <c r="R11" s="17"/>
      <c r="S11" s="17">
        <v>0.307804819485964</v>
      </c>
      <c r="T11" s="17">
        <v>0.36751390059891897</v>
      </c>
      <c r="U11" s="17">
        <v>0.33374334450879001</v>
      </c>
      <c r="V11" s="17">
        <v>0.40697080798692498</v>
      </c>
      <c r="W11" s="17">
        <v>0.356136069374558</v>
      </c>
      <c r="X11" s="17">
        <v>0.34447961979410102</v>
      </c>
      <c r="Y11" s="17">
        <v>0.34883821511503899</v>
      </c>
      <c r="Z11" s="17">
        <v>0.34706662399583699</v>
      </c>
      <c r="AA11" s="17">
        <v>0.34206207151623202</v>
      </c>
      <c r="AB11" s="17">
        <v>0.31440244337440698</v>
      </c>
      <c r="AC11" s="17">
        <v>0.36612256256976999</v>
      </c>
      <c r="AD11" s="17">
        <v>0.25417107277659601</v>
      </c>
      <c r="AE11" s="17"/>
      <c r="AF11" s="17">
        <v>0.34425230758549202</v>
      </c>
      <c r="AG11" s="17">
        <v>0.342641504806458</v>
      </c>
      <c r="AH11" s="17"/>
      <c r="AI11" s="17">
        <v>0.33871292157692601</v>
      </c>
      <c r="AJ11" s="17">
        <v>0.34629404266435099</v>
      </c>
      <c r="AK11" s="17"/>
      <c r="AL11" s="17">
        <v>0.31054872738426598</v>
      </c>
      <c r="AM11" s="17">
        <v>0.35146286549086803</v>
      </c>
      <c r="AN11" s="17"/>
      <c r="AO11" s="17">
        <v>0.32360329313907399</v>
      </c>
      <c r="AP11" s="17">
        <v>0.34552757077052199</v>
      </c>
      <c r="AQ11" s="17"/>
      <c r="AR11" s="17">
        <v>0.29767513350580299</v>
      </c>
      <c r="AS11" s="17">
        <v>0.37691707810313102</v>
      </c>
      <c r="AT11" s="17">
        <v>0.34084624149661003</v>
      </c>
      <c r="AU11" s="17">
        <v>0.40859655131392703</v>
      </c>
    </row>
    <row r="12" spans="2:47" ht="28.8" x14ac:dyDescent="0.3">
      <c r="B12" s="18" t="s">
        <v>93</v>
      </c>
      <c r="C12" s="17">
        <v>9.2159416041203604E-2</v>
      </c>
      <c r="D12" s="17">
        <v>0.119708393333659</v>
      </c>
      <c r="E12" s="17">
        <v>6.5129027699941097E-2</v>
      </c>
      <c r="F12" s="17"/>
      <c r="G12" s="17">
        <v>0.172703934130648</v>
      </c>
      <c r="H12" s="17">
        <v>0.115434410165441</v>
      </c>
      <c r="I12" s="17">
        <v>7.4808144617501807E-2</v>
      </c>
      <c r="J12" s="17">
        <v>4.61785143923139E-2</v>
      </c>
      <c r="K12" s="17">
        <v>5.2982732325354102E-2</v>
      </c>
      <c r="L12" s="17">
        <v>9.7559645752837099E-2</v>
      </c>
      <c r="M12" s="17"/>
      <c r="N12" s="17">
        <v>0.12494725579796501</v>
      </c>
      <c r="O12" s="17">
        <v>8.8342632079826705E-2</v>
      </c>
      <c r="P12" s="17">
        <v>8.2133785346407695E-2</v>
      </c>
      <c r="Q12" s="17">
        <v>7.0089362769466798E-2</v>
      </c>
      <c r="R12" s="17"/>
      <c r="S12" s="17">
        <v>0.121615962825741</v>
      </c>
      <c r="T12" s="17">
        <v>0.108072639988172</v>
      </c>
      <c r="U12" s="17">
        <v>0.10291216495688101</v>
      </c>
      <c r="V12" s="17">
        <v>6.6363099100259004E-2</v>
      </c>
      <c r="W12" s="17">
        <v>9.2138151853987896E-2</v>
      </c>
      <c r="X12" s="17">
        <v>0.10037700653470399</v>
      </c>
      <c r="Y12" s="17">
        <v>9.7651986253859194E-2</v>
      </c>
      <c r="Z12" s="17">
        <v>5.8163277466337399E-2</v>
      </c>
      <c r="AA12" s="17">
        <v>6.8824230584979093E-2</v>
      </c>
      <c r="AB12" s="17">
        <v>7.46497914958794E-2</v>
      </c>
      <c r="AC12" s="17">
        <v>8.0721622494301107E-2</v>
      </c>
      <c r="AD12" s="17">
        <v>9.7403439347831494E-2</v>
      </c>
      <c r="AE12" s="17"/>
      <c r="AF12" s="17">
        <v>9.04468429247864E-2</v>
      </c>
      <c r="AG12" s="17">
        <v>9.3942636842086105E-2</v>
      </c>
      <c r="AH12" s="17"/>
      <c r="AI12" s="17">
        <v>0.110687824392282</v>
      </c>
      <c r="AJ12" s="17">
        <v>8.2910677346082998E-2</v>
      </c>
      <c r="AK12" s="17"/>
      <c r="AL12" s="17">
        <v>0.11277354321982801</v>
      </c>
      <c r="AM12" s="17">
        <v>8.7385776749101196E-2</v>
      </c>
      <c r="AN12" s="17"/>
      <c r="AO12" s="17">
        <v>0.114323794615806</v>
      </c>
      <c r="AP12" s="17">
        <v>9.0227524453913702E-2</v>
      </c>
      <c r="AQ12" s="17"/>
      <c r="AR12" s="17">
        <v>0.111064356565913</v>
      </c>
      <c r="AS12" s="17">
        <v>0.102635457859356</v>
      </c>
      <c r="AT12" s="17">
        <v>7.7069506994300999E-2</v>
      </c>
      <c r="AU12" s="17">
        <v>5.8049804956525501E-2</v>
      </c>
    </row>
    <row r="13" spans="2:47" ht="28.8" x14ac:dyDescent="0.3">
      <c r="B13" s="18" t="s">
        <v>94</v>
      </c>
      <c r="C13" s="17">
        <v>2.0981738998302701E-2</v>
      </c>
      <c r="D13" s="17">
        <v>2.8373553180147299E-2</v>
      </c>
      <c r="E13" s="17">
        <v>1.3858758470181301E-2</v>
      </c>
      <c r="F13" s="17"/>
      <c r="G13" s="17">
        <v>5.8393567932859297E-2</v>
      </c>
      <c r="H13" s="17">
        <v>3.53899445962804E-2</v>
      </c>
      <c r="I13" s="17">
        <v>1.7821110443798499E-2</v>
      </c>
      <c r="J13" s="17">
        <v>9.6206071700445806E-3</v>
      </c>
      <c r="K13" s="17">
        <v>4.3594958389493602E-3</v>
      </c>
      <c r="L13" s="17">
        <v>7.4355705771389996E-3</v>
      </c>
      <c r="M13" s="17"/>
      <c r="N13" s="17">
        <v>3.7391273238787097E-2</v>
      </c>
      <c r="O13" s="17">
        <v>1.44449001858251E-2</v>
      </c>
      <c r="P13" s="17">
        <v>1.5025411393550899E-2</v>
      </c>
      <c r="Q13" s="17">
        <v>1.5594525792549401E-2</v>
      </c>
      <c r="R13" s="17"/>
      <c r="S13" s="17">
        <v>4.0703475401036103E-2</v>
      </c>
      <c r="T13" s="17">
        <v>9.8068911134499195E-3</v>
      </c>
      <c r="U13" s="17">
        <v>7.7398734214772702E-3</v>
      </c>
      <c r="V13" s="17">
        <v>6.4226886290345104E-3</v>
      </c>
      <c r="W13" s="17">
        <v>1.3798252649603099E-2</v>
      </c>
      <c r="X13" s="17">
        <v>2.70698763843789E-2</v>
      </c>
      <c r="Y13" s="17">
        <v>1.25450183945122E-2</v>
      </c>
      <c r="Z13" s="17">
        <v>2.2196363655244099E-2</v>
      </c>
      <c r="AA13" s="17">
        <v>2.5864918756755499E-2</v>
      </c>
      <c r="AB13" s="17">
        <v>3.4299910847965201E-2</v>
      </c>
      <c r="AC13" s="17">
        <v>1.4625461763998201E-2</v>
      </c>
      <c r="AD13" s="17">
        <v>2.8598571317316E-2</v>
      </c>
      <c r="AE13" s="17"/>
      <c r="AF13" s="17">
        <v>2.1726552366453301E-2</v>
      </c>
      <c r="AG13" s="17">
        <v>2.0161968048159298E-2</v>
      </c>
      <c r="AH13" s="17"/>
      <c r="AI13" s="17">
        <v>2.73839034307722E-2</v>
      </c>
      <c r="AJ13" s="17">
        <v>1.7786000605821799E-2</v>
      </c>
      <c r="AK13" s="17"/>
      <c r="AL13" s="17">
        <v>3.2648281421725503E-2</v>
      </c>
      <c r="AM13" s="17">
        <v>1.82801031331093E-2</v>
      </c>
      <c r="AN13" s="17"/>
      <c r="AO13" s="17">
        <v>5.6797765971020299E-2</v>
      </c>
      <c r="AP13" s="17">
        <v>1.7859942419804101E-2</v>
      </c>
      <c r="AQ13" s="17"/>
      <c r="AR13" s="17">
        <v>3.69150807031133E-2</v>
      </c>
      <c r="AS13" s="17">
        <v>1.5156361974995E-2</v>
      </c>
      <c r="AT13" s="17">
        <v>8.1856676229269103E-3</v>
      </c>
      <c r="AU13" s="17">
        <v>1.7641138240934301E-2</v>
      </c>
    </row>
    <row r="14" spans="2:47" x14ac:dyDescent="0.3">
      <c r="B14" s="18" t="s">
        <v>95</v>
      </c>
      <c r="C14" s="17">
        <v>6.27985209564971E-2</v>
      </c>
      <c r="D14" s="17">
        <v>5.0634035058703099E-2</v>
      </c>
      <c r="E14" s="17">
        <v>7.4430194572375805E-2</v>
      </c>
      <c r="F14" s="17"/>
      <c r="G14" s="17">
        <v>1.6413239989007601E-2</v>
      </c>
      <c r="H14" s="17">
        <v>4.0937525834208198E-2</v>
      </c>
      <c r="I14" s="17">
        <v>4.8171170996441103E-2</v>
      </c>
      <c r="J14" s="17">
        <v>6.0990390894011301E-2</v>
      </c>
      <c r="K14" s="17">
        <v>0.103870997137194</v>
      </c>
      <c r="L14" s="17">
        <v>9.70991313395939E-2</v>
      </c>
      <c r="M14" s="17"/>
      <c r="N14" s="17">
        <v>3.3816146399981699E-2</v>
      </c>
      <c r="O14" s="17">
        <v>5.0666121548625001E-2</v>
      </c>
      <c r="P14" s="17">
        <v>5.2199073135365398E-2</v>
      </c>
      <c r="Q14" s="17">
        <v>0.116945187047633</v>
      </c>
      <c r="R14" s="17"/>
      <c r="S14" s="17">
        <v>4.0238348559625998E-2</v>
      </c>
      <c r="T14" s="17">
        <v>5.0709287745759599E-2</v>
      </c>
      <c r="U14" s="17">
        <v>7.6771400745981599E-2</v>
      </c>
      <c r="V14" s="17">
        <v>9.4459610190044493E-2</v>
      </c>
      <c r="W14" s="17">
        <v>5.7684281064565399E-2</v>
      </c>
      <c r="X14" s="17">
        <v>6.3018043472179999E-2</v>
      </c>
      <c r="Y14" s="17">
        <v>7.8547708277623501E-2</v>
      </c>
      <c r="Z14" s="17">
        <v>2.0920047815656501E-2</v>
      </c>
      <c r="AA14" s="17">
        <v>7.3097573654273995E-2</v>
      </c>
      <c r="AB14" s="17">
        <v>6.8557297919522905E-2</v>
      </c>
      <c r="AC14" s="17">
        <v>4.97641816866028E-2</v>
      </c>
      <c r="AD14" s="17">
        <v>7.9917984350971097E-2</v>
      </c>
      <c r="AE14" s="17"/>
      <c r="AF14" s="17">
        <v>5.6496749065556399E-2</v>
      </c>
      <c r="AG14" s="17">
        <v>7.0093060272181207E-2</v>
      </c>
      <c r="AH14" s="17"/>
      <c r="AI14" s="17">
        <v>4.6531950969786601E-2</v>
      </c>
      <c r="AJ14" s="17">
        <v>7.0918228403694897E-2</v>
      </c>
      <c r="AK14" s="17"/>
      <c r="AL14" s="17">
        <v>6.0254858943858798E-2</v>
      </c>
      <c r="AM14" s="17">
        <v>6.3387559959902001E-2</v>
      </c>
      <c r="AN14" s="17"/>
      <c r="AO14" s="17">
        <v>5.51029845136871E-2</v>
      </c>
      <c r="AP14" s="17">
        <v>6.3469279311553495E-2</v>
      </c>
      <c r="AQ14" s="17"/>
      <c r="AR14" s="17">
        <v>1.62126672562567E-2</v>
      </c>
      <c r="AS14" s="17">
        <v>5.9500972501649901E-2</v>
      </c>
      <c r="AT14" s="17">
        <v>5.8240516934225502E-2</v>
      </c>
      <c r="AU14" s="17">
        <v>0.19504644064752699</v>
      </c>
    </row>
    <row r="15" spans="2:47" x14ac:dyDescent="0.3">
      <c r="B15" s="18" t="s">
        <v>79</v>
      </c>
      <c r="C15" s="19">
        <v>2.04105625258212E-3</v>
      </c>
      <c r="D15" s="19">
        <v>2.7097567710679402E-3</v>
      </c>
      <c r="E15" s="19">
        <v>1.39721983178162E-3</v>
      </c>
      <c r="F15" s="19"/>
      <c r="G15" s="19">
        <v>3.4092324286069402E-3</v>
      </c>
      <c r="H15" s="19">
        <v>2.3884717219491499E-3</v>
      </c>
      <c r="I15" s="19">
        <v>3.6650257980214598E-3</v>
      </c>
      <c r="J15" s="19">
        <v>1.0944823354535401E-3</v>
      </c>
      <c r="K15" s="19">
        <v>1.2101779061313E-3</v>
      </c>
      <c r="L15" s="19">
        <v>8.5672711218881103E-4</v>
      </c>
      <c r="M15" s="19"/>
      <c r="N15" s="19">
        <v>6.64672255805119E-4</v>
      </c>
      <c r="O15" s="19">
        <v>1.5983715116188401E-3</v>
      </c>
      <c r="P15" s="19">
        <v>3.6508450272161601E-3</v>
      </c>
      <c r="Q15" s="19">
        <v>2.6019089828022298E-3</v>
      </c>
      <c r="R15" s="19"/>
      <c r="S15" s="19">
        <v>1.27789489705649E-3</v>
      </c>
      <c r="T15" s="19">
        <v>2.2950202126908199E-3</v>
      </c>
      <c r="U15" s="19">
        <v>0</v>
      </c>
      <c r="V15" s="19">
        <v>3.6309284535676399E-3</v>
      </c>
      <c r="W15" s="19">
        <v>5.2279288450181004E-3</v>
      </c>
      <c r="X15" s="19">
        <v>2.5339829718432098E-3</v>
      </c>
      <c r="Y15" s="19">
        <v>2.1216737753113101E-3</v>
      </c>
      <c r="Z15" s="19">
        <v>0</v>
      </c>
      <c r="AA15" s="19">
        <v>4.3058526617099904E-3</v>
      </c>
      <c r="AB15" s="19">
        <v>0</v>
      </c>
      <c r="AC15" s="19">
        <v>0</v>
      </c>
      <c r="AD15" s="19">
        <v>0</v>
      </c>
      <c r="AE15" s="19"/>
      <c r="AF15" s="19">
        <v>1.86809234828963E-3</v>
      </c>
      <c r="AG15" s="19">
        <v>2.2874716249310601E-3</v>
      </c>
      <c r="AH15" s="19"/>
      <c r="AI15" s="19">
        <v>0</v>
      </c>
      <c r="AJ15" s="19">
        <v>3.0598807292714502E-3</v>
      </c>
      <c r="AK15" s="19"/>
      <c r="AL15" s="19">
        <v>2.5169062192344199E-3</v>
      </c>
      <c r="AM15" s="19">
        <v>1.93086307882929E-3</v>
      </c>
      <c r="AN15" s="19"/>
      <c r="AO15" s="19">
        <v>0</v>
      </c>
      <c r="AP15" s="19">
        <v>2.2189587996928801E-3</v>
      </c>
      <c r="AQ15" s="19"/>
      <c r="AR15" s="19">
        <v>5.2100378528880797E-4</v>
      </c>
      <c r="AS15" s="19">
        <v>1.9906621352944699E-3</v>
      </c>
      <c r="AT15" s="19">
        <v>2.6015144202893399E-3</v>
      </c>
      <c r="AU15" s="19">
        <v>4.7798418595128003E-3</v>
      </c>
    </row>
    <row r="16" spans="2:47" x14ac:dyDescent="0.3">
      <c r="B16" s="16"/>
    </row>
    <row r="17" spans="2:2" x14ac:dyDescent="0.3">
      <c r="B17" t="s">
        <v>72</v>
      </c>
    </row>
    <row r="18" spans="2:2" x14ac:dyDescent="0.3">
      <c r="B18" t="s">
        <v>73</v>
      </c>
    </row>
    <row r="20" spans="2:2" x14ac:dyDescent="0.3">
      <c r="B20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AU20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98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ht="28.8" x14ac:dyDescent="0.3">
      <c r="B9" s="18" t="s">
        <v>90</v>
      </c>
      <c r="C9" s="17">
        <v>0.19504607308501701</v>
      </c>
      <c r="D9" s="17">
        <v>0.166786087409975</v>
      </c>
      <c r="E9" s="17">
        <v>0.22229599947124601</v>
      </c>
      <c r="F9" s="17"/>
      <c r="G9" s="17">
        <v>0.228823597508025</v>
      </c>
      <c r="H9" s="17">
        <v>0.17099850277904399</v>
      </c>
      <c r="I9" s="17">
        <v>0.22505710477676499</v>
      </c>
      <c r="J9" s="17">
        <v>0.23898891090246399</v>
      </c>
      <c r="K9" s="17">
        <v>0.20613407643559101</v>
      </c>
      <c r="L9" s="17">
        <v>0.124803376121042</v>
      </c>
      <c r="M9" s="17"/>
      <c r="N9" s="17">
        <v>0.14067036132695801</v>
      </c>
      <c r="O9" s="17">
        <v>0.209822154433084</v>
      </c>
      <c r="P9" s="17">
        <v>0.22445560016479099</v>
      </c>
      <c r="Q9" s="17">
        <v>0.212483379254122</v>
      </c>
      <c r="R9" s="17"/>
      <c r="S9" s="17">
        <v>0.16622099192381201</v>
      </c>
      <c r="T9" s="17">
        <v>0.204845353564132</v>
      </c>
      <c r="U9" s="17">
        <v>0.20011658082164699</v>
      </c>
      <c r="V9" s="17">
        <v>0.20027423168494801</v>
      </c>
      <c r="W9" s="17">
        <v>0.19461498252571799</v>
      </c>
      <c r="X9" s="17">
        <v>0.22786641392572199</v>
      </c>
      <c r="Y9" s="17">
        <v>0.17127851720971299</v>
      </c>
      <c r="Z9" s="17">
        <v>0.186644702532555</v>
      </c>
      <c r="AA9" s="17">
        <v>0.19243037862434201</v>
      </c>
      <c r="AB9" s="17">
        <v>0.21343334421790999</v>
      </c>
      <c r="AC9" s="17">
        <v>0.198013830817585</v>
      </c>
      <c r="AD9" s="17">
        <v>0.184590508504445</v>
      </c>
      <c r="AE9" s="17"/>
      <c r="AF9" s="17">
        <v>0.19482528755258099</v>
      </c>
      <c r="AG9" s="17">
        <v>0.19643530974822099</v>
      </c>
      <c r="AH9" s="17"/>
      <c r="AI9" s="17">
        <v>0.17962076368521501</v>
      </c>
      <c r="AJ9" s="17">
        <v>0.202745852430708</v>
      </c>
      <c r="AK9" s="17"/>
      <c r="AL9" s="17">
        <v>0.195032785757878</v>
      </c>
      <c r="AM9" s="17">
        <v>0.195049150048032</v>
      </c>
      <c r="AN9" s="17"/>
      <c r="AO9" s="17">
        <v>0.22051438187773501</v>
      </c>
      <c r="AP9" s="17">
        <v>0.192826204328781</v>
      </c>
      <c r="AQ9" s="17"/>
      <c r="AR9" s="17">
        <v>0.22203646971458799</v>
      </c>
      <c r="AS9" s="17">
        <v>0.16761779584651801</v>
      </c>
      <c r="AT9" s="17">
        <v>0.218050203090908</v>
      </c>
      <c r="AU9" s="17">
        <v>0.12653224008962499</v>
      </c>
    </row>
    <row r="10" spans="2:47" x14ac:dyDescent="0.3">
      <c r="B10" s="18" t="s">
        <v>91</v>
      </c>
      <c r="C10" s="17">
        <v>0.244638134858811</v>
      </c>
      <c r="D10" s="17">
        <v>0.23378910847293699</v>
      </c>
      <c r="E10" s="17">
        <v>0.25574758425185801</v>
      </c>
      <c r="F10" s="17"/>
      <c r="G10" s="17">
        <v>0.28099470406747401</v>
      </c>
      <c r="H10" s="17">
        <v>0.27004117436951203</v>
      </c>
      <c r="I10" s="17">
        <v>0.27115151256081299</v>
      </c>
      <c r="J10" s="17">
        <v>0.277913204457576</v>
      </c>
      <c r="K10" s="17">
        <v>0.24105261413697501</v>
      </c>
      <c r="L10" s="17">
        <v>0.15385770409108901</v>
      </c>
      <c r="M10" s="17"/>
      <c r="N10" s="17">
        <v>0.234323859410657</v>
      </c>
      <c r="O10" s="17">
        <v>0.23320058813935299</v>
      </c>
      <c r="P10" s="17">
        <v>0.28346345185472699</v>
      </c>
      <c r="Q10" s="17">
        <v>0.23446005528526701</v>
      </c>
      <c r="R10" s="17"/>
      <c r="S10" s="17">
        <v>0.252608965310685</v>
      </c>
      <c r="T10" s="17">
        <v>0.22611876229188599</v>
      </c>
      <c r="U10" s="17">
        <v>0.19589594936791099</v>
      </c>
      <c r="V10" s="17">
        <v>0.237755850527193</v>
      </c>
      <c r="W10" s="17">
        <v>0.23844248732378401</v>
      </c>
      <c r="X10" s="17">
        <v>0.25787547898347601</v>
      </c>
      <c r="Y10" s="17">
        <v>0.26130069523764399</v>
      </c>
      <c r="Z10" s="17">
        <v>0.29003968709495798</v>
      </c>
      <c r="AA10" s="17">
        <v>0.24424947978606201</v>
      </c>
      <c r="AB10" s="17">
        <v>0.237678837946106</v>
      </c>
      <c r="AC10" s="17">
        <v>0.27033608173568402</v>
      </c>
      <c r="AD10" s="17">
        <v>0.287711419867134</v>
      </c>
      <c r="AE10" s="17"/>
      <c r="AF10" s="17">
        <v>0.248298022906705</v>
      </c>
      <c r="AG10" s="17">
        <v>0.24072512674452701</v>
      </c>
      <c r="AH10" s="17"/>
      <c r="AI10" s="17">
        <v>0.27137928671726402</v>
      </c>
      <c r="AJ10" s="17">
        <v>0.23128987950632299</v>
      </c>
      <c r="AK10" s="17"/>
      <c r="AL10" s="17">
        <v>0.268545246463954</v>
      </c>
      <c r="AM10" s="17">
        <v>0.239101935031863</v>
      </c>
      <c r="AN10" s="17"/>
      <c r="AO10" s="17">
        <v>0.249588855785564</v>
      </c>
      <c r="AP10" s="17">
        <v>0.244206620116486</v>
      </c>
      <c r="AQ10" s="17"/>
      <c r="AR10" s="17">
        <v>0.28376426511849601</v>
      </c>
      <c r="AS10" s="17">
        <v>0.21579329130341501</v>
      </c>
      <c r="AT10" s="17">
        <v>0.26605599182525502</v>
      </c>
      <c r="AU10" s="17">
        <v>0.15137313806338501</v>
      </c>
    </row>
    <row r="11" spans="2:47" x14ac:dyDescent="0.3">
      <c r="B11" s="18" t="s">
        <v>92</v>
      </c>
      <c r="C11" s="17">
        <v>0.31811830335956898</v>
      </c>
      <c r="D11" s="17">
        <v>0.35668536323500599</v>
      </c>
      <c r="E11" s="17">
        <v>0.2798260320998</v>
      </c>
      <c r="F11" s="17"/>
      <c r="G11" s="17">
        <v>0.264749926930475</v>
      </c>
      <c r="H11" s="17">
        <v>0.35875084614902197</v>
      </c>
      <c r="I11" s="17">
        <v>0.33539999551341099</v>
      </c>
      <c r="J11" s="17">
        <v>0.31809298628650801</v>
      </c>
      <c r="K11" s="17">
        <v>0.30373786042501799</v>
      </c>
      <c r="L11" s="17">
        <v>0.31603662902707402</v>
      </c>
      <c r="M11" s="17"/>
      <c r="N11" s="17">
        <v>0.34484146404522797</v>
      </c>
      <c r="O11" s="17">
        <v>0.337907297040351</v>
      </c>
      <c r="P11" s="17">
        <v>0.29556536472227701</v>
      </c>
      <c r="Q11" s="17">
        <v>0.28907807032199401</v>
      </c>
      <c r="R11" s="17"/>
      <c r="S11" s="17">
        <v>0.33749565350505201</v>
      </c>
      <c r="T11" s="17">
        <v>0.31619946707013202</v>
      </c>
      <c r="U11" s="17">
        <v>0.30454629911481501</v>
      </c>
      <c r="V11" s="17">
        <v>0.32649946737288699</v>
      </c>
      <c r="W11" s="17">
        <v>0.320187400189341</v>
      </c>
      <c r="X11" s="17">
        <v>0.28614910358353002</v>
      </c>
      <c r="Y11" s="17">
        <v>0.33183647104527098</v>
      </c>
      <c r="Z11" s="17">
        <v>0.29948099245554599</v>
      </c>
      <c r="AA11" s="17">
        <v>0.315948168520085</v>
      </c>
      <c r="AB11" s="17">
        <v>0.32717963936262001</v>
      </c>
      <c r="AC11" s="17">
        <v>0.32748783372011198</v>
      </c>
      <c r="AD11" s="17">
        <v>0.29154019711894902</v>
      </c>
      <c r="AE11" s="17"/>
      <c r="AF11" s="17">
        <v>0.32679289017632102</v>
      </c>
      <c r="AG11" s="17">
        <v>0.304625822125909</v>
      </c>
      <c r="AH11" s="17"/>
      <c r="AI11" s="17">
        <v>0.328756141305172</v>
      </c>
      <c r="AJ11" s="17">
        <v>0.31280826368558901</v>
      </c>
      <c r="AK11" s="17"/>
      <c r="AL11" s="17">
        <v>0.322556590106573</v>
      </c>
      <c r="AM11" s="17">
        <v>0.317090523729535</v>
      </c>
      <c r="AN11" s="17"/>
      <c r="AO11" s="17">
        <v>0.275557899656797</v>
      </c>
      <c r="AP11" s="17">
        <v>0.32182795330929798</v>
      </c>
      <c r="AQ11" s="17"/>
      <c r="AR11" s="17">
        <v>0.309145140586915</v>
      </c>
      <c r="AS11" s="17">
        <v>0.33086062064648902</v>
      </c>
      <c r="AT11" s="17">
        <v>0.30628454555562001</v>
      </c>
      <c r="AU11" s="17">
        <v>0.34337670183154601</v>
      </c>
    </row>
    <row r="12" spans="2:47" ht="28.8" x14ac:dyDescent="0.3">
      <c r="B12" s="18" t="s">
        <v>93</v>
      </c>
      <c r="C12" s="17">
        <v>6.5988236553602794E-2</v>
      </c>
      <c r="D12" s="17">
        <v>8.48399669903704E-2</v>
      </c>
      <c r="E12" s="17">
        <v>4.7869617243032701E-2</v>
      </c>
      <c r="F12" s="17"/>
      <c r="G12" s="17">
        <v>0.13758548862348</v>
      </c>
      <c r="H12" s="17">
        <v>0.114753544828291</v>
      </c>
      <c r="I12" s="17">
        <v>7.71800254981658E-2</v>
      </c>
      <c r="J12" s="17">
        <v>3.5894729191375201E-2</v>
      </c>
      <c r="K12" s="17">
        <v>2.47697575135369E-2</v>
      </c>
      <c r="L12" s="17">
        <v>2.1909781078295401E-2</v>
      </c>
      <c r="M12" s="17"/>
      <c r="N12" s="17">
        <v>9.3749420513717499E-2</v>
      </c>
      <c r="O12" s="17">
        <v>5.44865715498659E-2</v>
      </c>
      <c r="P12" s="17">
        <v>5.9188823063100297E-2</v>
      </c>
      <c r="Q12" s="17">
        <v>5.48942380939582E-2</v>
      </c>
      <c r="R12" s="17"/>
      <c r="S12" s="17">
        <v>0.10382634207083299</v>
      </c>
      <c r="T12" s="17">
        <v>6.3144755347098902E-2</v>
      </c>
      <c r="U12" s="17">
        <v>5.2851288768549498E-2</v>
      </c>
      <c r="V12" s="17">
        <v>5.70995308014451E-2</v>
      </c>
      <c r="W12" s="17">
        <v>6.7975669835213998E-2</v>
      </c>
      <c r="X12" s="17">
        <v>4.2257337785239601E-2</v>
      </c>
      <c r="Y12" s="17">
        <v>5.0253150139752199E-2</v>
      </c>
      <c r="Z12" s="17">
        <v>8.8413218677686103E-2</v>
      </c>
      <c r="AA12" s="17">
        <v>8.1084183905184806E-2</v>
      </c>
      <c r="AB12" s="17">
        <v>5.66050142908162E-2</v>
      </c>
      <c r="AC12" s="17">
        <v>4.7225635995376498E-2</v>
      </c>
      <c r="AD12" s="17">
        <v>4.6321308630932902E-2</v>
      </c>
      <c r="AE12" s="17"/>
      <c r="AF12" s="17">
        <v>5.9042740162321299E-2</v>
      </c>
      <c r="AG12" s="17">
        <v>7.5254437001633798E-2</v>
      </c>
      <c r="AH12" s="17"/>
      <c r="AI12" s="17">
        <v>8.4114927348586402E-2</v>
      </c>
      <c r="AJ12" s="17">
        <v>5.6940021326832499E-2</v>
      </c>
      <c r="AK12" s="17"/>
      <c r="AL12" s="17">
        <v>7.5697748945529095E-2</v>
      </c>
      <c r="AM12" s="17">
        <v>6.3739792587985095E-2</v>
      </c>
      <c r="AN12" s="17"/>
      <c r="AO12" s="17">
        <v>0.114316032084207</v>
      </c>
      <c r="AP12" s="17">
        <v>6.1775889191659397E-2</v>
      </c>
      <c r="AQ12" s="17"/>
      <c r="AR12" s="17">
        <v>9.5291954879229798E-2</v>
      </c>
      <c r="AS12" s="17">
        <v>5.8969320142010999E-2</v>
      </c>
      <c r="AT12" s="17">
        <v>5.5133178470910399E-2</v>
      </c>
      <c r="AU12" s="17">
        <v>2.7059437867272999E-2</v>
      </c>
    </row>
    <row r="13" spans="2:47" ht="28.8" x14ac:dyDescent="0.3">
      <c r="B13" s="18" t="s">
        <v>94</v>
      </c>
      <c r="C13" s="17">
        <v>2.2063346808753902E-2</v>
      </c>
      <c r="D13" s="17">
        <v>2.9595275252184899E-2</v>
      </c>
      <c r="E13" s="17">
        <v>1.48079508284874E-2</v>
      </c>
      <c r="F13" s="17"/>
      <c r="G13" s="17">
        <v>7.04048276088661E-2</v>
      </c>
      <c r="H13" s="17">
        <v>3.3714276262247302E-2</v>
      </c>
      <c r="I13" s="17">
        <v>2.2793788229868699E-2</v>
      </c>
      <c r="J13" s="17">
        <v>1.03878730534466E-2</v>
      </c>
      <c r="K13" s="17">
        <v>3.0791597583602298E-3</v>
      </c>
      <c r="L13" s="17">
        <v>2.1971089987095301E-3</v>
      </c>
      <c r="M13" s="17"/>
      <c r="N13" s="17">
        <v>3.1966164038270302E-2</v>
      </c>
      <c r="O13" s="17">
        <v>1.18378922772658E-2</v>
      </c>
      <c r="P13" s="17">
        <v>2.81358010976301E-2</v>
      </c>
      <c r="Q13" s="17">
        <v>1.6976963020673499E-2</v>
      </c>
      <c r="R13" s="17"/>
      <c r="S13" s="17">
        <v>3.8293685931185102E-2</v>
      </c>
      <c r="T13" s="17">
        <v>1.4559544748086E-2</v>
      </c>
      <c r="U13" s="17">
        <v>1.5478685587619801E-2</v>
      </c>
      <c r="V13" s="17">
        <v>1.21702773200627E-2</v>
      </c>
      <c r="W13" s="17">
        <v>1.9184676017242899E-2</v>
      </c>
      <c r="X13" s="17">
        <v>2.94791262061277E-2</v>
      </c>
      <c r="Y13" s="17">
        <v>1.2551254271220599E-2</v>
      </c>
      <c r="Z13" s="17">
        <v>2.0444050385861699E-2</v>
      </c>
      <c r="AA13" s="17">
        <v>2.58117456908981E-2</v>
      </c>
      <c r="AB13" s="17">
        <v>3.0656420236821198E-2</v>
      </c>
      <c r="AC13" s="17">
        <v>0</v>
      </c>
      <c r="AD13" s="17">
        <v>3.5414520056719898E-2</v>
      </c>
      <c r="AE13" s="17"/>
      <c r="AF13" s="17">
        <v>1.9313030544933499E-2</v>
      </c>
      <c r="AG13" s="17">
        <v>2.5897382001663301E-2</v>
      </c>
      <c r="AH13" s="17"/>
      <c r="AI13" s="17">
        <v>3.0177953925001499E-2</v>
      </c>
      <c r="AJ13" s="17">
        <v>1.80128164334682E-2</v>
      </c>
      <c r="AK13" s="17"/>
      <c r="AL13" s="17">
        <v>3.0036789459184299E-2</v>
      </c>
      <c r="AM13" s="17">
        <v>2.0216926691151799E-2</v>
      </c>
      <c r="AN13" s="17"/>
      <c r="AO13" s="17">
        <v>5.66024734718329E-2</v>
      </c>
      <c r="AP13" s="17">
        <v>1.90528474163097E-2</v>
      </c>
      <c r="AQ13" s="17"/>
      <c r="AR13" s="17">
        <v>3.25690227318957E-2</v>
      </c>
      <c r="AS13" s="17">
        <v>1.2465470159365E-2</v>
      </c>
      <c r="AT13" s="17">
        <v>1.7958550198158701E-2</v>
      </c>
      <c r="AU13" s="17">
        <v>2.0750016833778001E-2</v>
      </c>
    </row>
    <row r="14" spans="2:47" x14ac:dyDescent="0.3">
      <c r="B14" s="18" t="s">
        <v>95</v>
      </c>
      <c r="C14" s="17">
        <v>0.15187467673638899</v>
      </c>
      <c r="D14" s="17">
        <v>0.125784773165484</v>
      </c>
      <c r="E14" s="17">
        <v>0.17741479455513101</v>
      </c>
      <c r="F14" s="17"/>
      <c r="G14" s="17">
        <v>1.7441455261678899E-2</v>
      </c>
      <c r="H14" s="17">
        <v>4.9841591604506998E-2</v>
      </c>
      <c r="I14" s="17">
        <v>6.5113728168608095E-2</v>
      </c>
      <c r="J14" s="17">
        <v>0.11762781377317701</v>
      </c>
      <c r="K14" s="17">
        <v>0.218592657066118</v>
      </c>
      <c r="L14" s="17">
        <v>0.37724921610782802</v>
      </c>
      <c r="M14" s="17"/>
      <c r="N14" s="17">
        <v>0.15217585093455499</v>
      </c>
      <c r="O14" s="17">
        <v>0.151255327207443</v>
      </c>
      <c r="P14" s="17">
        <v>0.10647815750308</v>
      </c>
      <c r="Q14" s="17">
        <v>0.189381288767179</v>
      </c>
      <c r="R14" s="17"/>
      <c r="S14" s="17">
        <v>0.10155436125843199</v>
      </c>
      <c r="T14" s="17">
        <v>0.17251738102127101</v>
      </c>
      <c r="U14" s="17">
        <v>0.22457346026825301</v>
      </c>
      <c r="V14" s="17">
        <v>0.16620064229346401</v>
      </c>
      <c r="W14" s="17">
        <v>0.156935849658799</v>
      </c>
      <c r="X14" s="17">
        <v>0.152831521124518</v>
      </c>
      <c r="Y14" s="17">
        <v>0.16940179193170701</v>
      </c>
      <c r="Z14" s="17">
        <v>0.114977348853393</v>
      </c>
      <c r="AA14" s="17">
        <v>0.13695222251681499</v>
      </c>
      <c r="AB14" s="17">
        <v>0.134446743945726</v>
      </c>
      <c r="AC14" s="17">
        <v>0.15203741403908</v>
      </c>
      <c r="AD14" s="17">
        <v>0.15442204582181901</v>
      </c>
      <c r="AE14" s="17"/>
      <c r="AF14" s="17">
        <v>0.149078006459442</v>
      </c>
      <c r="AG14" s="17">
        <v>0.15527569994777801</v>
      </c>
      <c r="AH14" s="17"/>
      <c r="AI14" s="17">
        <v>0.10505859954669899</v>
      </c>
      <c r="AJ14" s="17">
        <v>0.175243638411547</v>
      </c>
      <c r="AK14" s="17"/>
      <c r="AL14" s="17">
        <v>0.106436882125895</v>
      </c>
      <c r="AM14" s="17">
        <v>0.16239676383809501</v>
      </c>
      <c r="AN14" s="17"/>
      <c r="AO14" s="17">
        <v>8.3420357123863795E-2</v>
      </c>
      <c r="AP14" s="17">
        <v>0.15784129221031101</v>
      </c>
      <c r="AQ14" s="17"/>
      <c r="AR14" s="17">
        <v>5.7193146968875598E-2</v>
      </c>
      <c r="AS14" s="17">
        <v>0.2122945438021</v>
      </c>
      <c r="AT14" s="17">
        <v>0.131703944710546</v>
      </c>
      <c r="AU14" s="17">
        <v>0.32775845457851899</v>
      </c>
    </row>
    <row r="15" spans="2:47" x14ac:dyDescent="0.3">
      <c r="B15" s="18" t="s">
        <v>79</v>
      </c>
      <c r="C15" s="19">
        <v>2.2712285978575002E-3</v>
      </c>
      <c r="D15" s="19">
        <v>2.5194254740434499E-3</v>
      </c>
      <c r="E15" s="19">
        <v>2.03802155044533E-3</v>
      </c>
      <c r="F15" s="19"/>
      <c r="G15" s="19">
        <v>0</v>
      </c>
      <c r="H15" s="19">
        <v>1.90006400737613E-3</v>
      </c>
      <c r="I15" s="19">
        <v>3.30384525236829E-3</v>
      </c>
      <c r="J15" s="19">
        <v>1.0944823354535401E-3</v>
      </c>
      <c r="K15" s="19">
        <v>2.6338746644006101E-3</v>
      </c>
      <c r="L15" s="19">
        <v>3.9461845759609397E-3</v>
      </c>
      <c r="M15" s="19"/>
      <c r="N15" s="19">
        <v>2.27287973061387E-3</v>
      </c>
      <c r="O15" s="19">
        <v>1.49016935263778E-3</v>
      </c>
      <c r="P15" s="19">
        <v>2.7128015943944299E-3</v>
      </c>
      <c r="Q15" s="19">
        <v>2.7260052568053501E-3</v>
      </c>
      <c r="R15" s="19"/>
      <c r="S15" s="19">
        <v>0</v>
      </c>
      <c r="T15" s="19">
        <v>2.6147359573936999E-3</v>
      </c>
      <c r="U15" s="19">
        <v>6.5377360712050797E-3</v>
      </c>
      <c r="V15" s="19">
        <v>0</v>
      </c>
      <c r="W15" s="19">
        <v>2.6589344499010001E-3</v>
      </c>
      <c r="X15" s="19">
        <v>3.5410183913867901E-3</v>
      </c>
      <c r="Y15" s="19">
        <v>3.3781201646924299E-3</v>
      </c>
      <c r="Z15" s="19">
        <v>0</v>
      </c>
      <c r="AA15" s="19">
        <v>3.5238209566137301E-3</v>
      </c>
      <c r="AB15" s="19">
        <v>0</v>
      </c>
      <c r="AC15" s="19">
        <v>4.8992036921622802E-3</v>
      </c>
      <c r="AD15" s="19">
        <v>0</v>
      </c>
      <c r="AE15" s="19"/>
      <c r="AF15" s="19">
        <v>2.6500221976966001E-3</v>
      </c>
      <c r="AG15" s="19">
        <v>1.78622243026736E-3</v>
      </c>
      <c r="AH15" s="19"/>
      <c r="AI15" s="19">
        <v>8.9232747206240495E-4</v>
      </c>
      <c r="AJ15" s="19">
        <v>2.9595282055323198E-3</v>
      </c>
      <c r="AK15" s="19"/>
      <c r="AL15" s="19">
        <v>1.6939571409859599E-3</v>
      </c>
      <c r="AM15" s="19">
        <v>2.4049080733382099E-3</v>
      </c>
      <c r="AN15" s="19"/>
      <c r="AO15" s="19">
        <v>0</v>
      </c>
      <c r="AP15" s="19">
        <v>2.46919342715531E-3</v>
      </c>
      <c r="AQ15" s="19"/>
      <c r="AR15" s="19">
        <v>0</v>
      </c>
      <c r="AS15" s="19">
        <v>1.99895810010317E-3</v>
      </c>
      <c r="AT15" s="19">
        <v>4.8135861486025E-3</v>
      </c>
      <c r="AU15" s="19">
        <v>3.1500107358735001E-3</v>
      </c>
    </row>
    <row r="16" spans="2:47" x14ac:dyDescent="0.3">
      <c r="B16" s="16"/>
    </row>
    <row r="17" spans="2:2" x14ac:dyDescent="0.3">
      <c r="B17" t="s">
        <v>72</v>
      </c>
    </row>
    <row r="18" spans="2:2" x14ac:dyDescent="0.3">
      <c r="B18" t="s">
        <v>73</v>
      </c>
    </row>
    <row r="20" spans="2:2" x14ac:dyDescent="0.3">
      <c r="B20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AU20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99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ht="28.8" x14ac:dyDescent="0.3">
      <c r="B9" s="18" t="s">
        <v>90</v>
      </c>
      <c r="C9" s="17">
        <v>0.18088549991897501</v>
      </c>
      <c r="D9" s="17">
        <v>0.146758624661535</v>
      </c>
      <c r="E9" s="17">
        <v>0.213167765770964</v>
      </c>
      <c r="F9" s="17"/>
      <c r="G9" s="17">
        <v>0.213609942040552</v>
      </c>
      <c r="H9" s="17">
        <v>0.19333183700225401</v>
      </c>
      <c r="I9" s="17">
        <v>0.21169626534175101</v>
      </c>
      <c r="J9" s="17">
        <v>0.22158412166202399</v>
      </c>
      <c r="K9" s="17">
        <v>0.13841227260019301</v>
      </c>
      <c r="L9" s="17">
        <v>0.119536283576907</v>
      </c>
      <c r="M9" s="17"/>
      <c r="N9" s="17">
        <v>0.117411286357456</v>
      </c>
      <c r="O9" s="17">
        <v>0.18304717669992501</v>
      </c>
      <c r="P9" s="17">
        <v>0.21356563470784101</v>
      </c>
      <c r="Q9" s="17">
        <v>0.21818284954018899</v>
      </c>
      <c r="R9" s="17"/>
      <c r="S9" s="17">
        <v>0.18693942812834899</v>
      </c>
      <c r="T9" s="17">
        <v>0.19124341048892701</v>
      </c>
      <c r="U9" s="17">
        <v>0.17215109923505201</v>
      </c>
      <c r="V9" s="17">
        <v>0.17600806646547401</v>
      </c>
      <c r="W9" s="17">
        <v>0.17799430018082801</v>
      </c>
      <c r="X9" s="17">
        <v>0.180984087794024</v>
      </c>
      <c r="Y9" s="17">
        <v>0.142904274663986</v>
      </c>
      <c r="Z9" s="17">
        <v>0.22972693859063401</v>
      </c>
      <c r="AA9" s="17">
        <v>0.181966144469901</v>
      </c>
      <c r="AB9" s="17">
        <v>0.18185339175297199</v>
      </c>
      <c r="AC9" s="17">
        <v>0.21223369365019901</v>
      </c>
      <c r="AD9" s="17">
        <v>0.12946837773551401</v>
      </c>
      <c r="AE9" s="17"/>
      <c r="AF9" s="17">
        <v>0.17867903976463501</v>
      </c>
      <c r="AG9" s="17">
        <v>0.18429959278247801</v>
      </c>
      <c r="AH9" s="17"/>
      <c r="AI9" s="17">
        <v>0.15235201719098401</v>
      </c>
      <c r="AJ9" s="17">
        <v>0.19512842466526401</v>
      </c>
      <c r="AK9" s="17"/>
      <c r="AL9" s="17">
        <v>0.1829798431312</v>
      </c>
      <c r="AM9" s="17">
        <v>0.18040051023387299</v>
      </c>
      <c r="AN9" s="17"/>
      <c r="AO9" s="17">
        <v>0.194967381617449</v>
      </c>
      <c r="AP9" s="17">
        <v>0.179658094932414</v>
      </c>
      <c r="AQ9" s="17"/>
      <c r="AR9" s="17">
        <v>0.213214968421094</v>
      </c>
      <c r="AS9" s="17">
        <v>0.149356731282757</v>
      </c>
      <c r="AT9" s="17">
        <v>0.19314499438202701</v>
      </c>
      <c r="AU9" s="17">
        <v>0.12840812546359601</v>
      </c>
    </row>
    <row r="10" spans="2:47" x14ac:dyDescent="0.3">
      <c r="B10" s="18" t="s">
        <v>91</v>
      </c>
      <c r="C10" s="17">
        <v>0.20059581912476901</v>
      </c>
      <c r="D10" s="17">
        <v>0.20227637820847799</v>
      </c>
      <c r="E10" s="17">
        <v>0.19932837601265899</v>
      </c>
      <c r="F10" s="17"/>
      <c r="G10" s="17">
        <v>0.22707369413478301</v>
      </c>
      <c r="H10" s="17">
        <v>0.22779030969241101</v>
      </c>
      <c r="I10" s="17">
        <v>0.224349561038439</v>
      </c>
      <c r="J10" s="17">
        <v>0.21215372135284999</v>
      </c>
      <c r="K10" s="17">
        <v>0.17984235671648399</v>
      </c>
      <c r="L10" s="17">
        <v>0.14622140946828199</v>
      </c>
      <c r="M10" s="17"/>
      <c r="N10" s="17">
        <v>0.196647410289888</v>
      </c>
      <c r="O10" s="17">
        <v>0.20451054159398699</v>
      </c>
      <c r="P10" s="17">
        <v>0.23565771698430901</v>
      </c>
      <c r="Q10" s="17">
        <v>0.17097424990287899</v>
      </c>
      <c r="R10" s="17"/>
      <c r="S10" s="17">
        <v>0.234960867491536</v>
      </c>
      <c r="T10" s="17">
        <v>0.16891831795528101</v>
      </c>
      <c r="U10" s="17">
        <v>0.20378807546416799</v>
      </c>
      <c r="V10" s="17">
        <v>0.20483346213368001</v>
      </c>
      <c r="W10" s="17">
        <v>0.231292670837276</v>
      </c>
      <c r="X10" s="17">
        <v>0.184736596571699</v>
      </c>
      <c r="Y10" s="17">
        <v>0.18888297904850801</v>
      </c>
      <c r="Z10" s="17">
        <v>0.221812486303054</v>
      </c>
      <c r="AA10" s="17">
        <v>0.204794604504282</v>
      </c>
      <c r="AB10" s="17">
        <v>0.19731689162858099</v>
      </c>
      <c r="AC10" s="17">
        <v>0.16483033110864401</v>
      </c>
      <c r="AD10" s="17">
        <v>0.18948302297733099</v>
      </c>
      <c r="AE10" s="17"/>
      <c r="AF10" s="17">
        <v>0.20710799379998099</v>
      </c>
      <c r="AG10" s="17">
        <v>0.192049423281452</v>
      </c>
      <c r="AH10" s="17"/>
      <c r="AI10" s="17">
        <v>0.21215394969263199</v>
      </c>
      <c r="AJ10" s="17">
        <v>0.19482640129886999</v>
      </c>
      <c r="AK10" s="17"/>
      <c r="AL10" s="17">
        <v>0.21058185575271701</v>
      </c>
      <c r="AM10" s="17">
        <v>0.198283340094904</v>
      </c>
      <c r="AN10" s="17"/>
      <c r="AO10" s="17">
        <v>0.19699491860044099</v>
      </c>
      <c r="AP10" s="17">
        <v>0.20090968081984001</v>
      </c>
      <c r="AQ10" s="17"/>
      <c r="AR10" s="17">
        <v>0.25076293516710502</v>
      </c>
      <c r="AS10" s="17">
        <v>0.202731817960767</v>
      </c>
      <c r="AT10" s="17">
        <v>0.18116034803619599</v>
      </c>
      <c r="AU10" s="17">
        <v>0.11134708595219001</v>
      </c>
    </row>
    <row r="11" spans="2:47" x14ac:dyDescent="0.3">
      <c r="B11" s="18" t="s">
        <v>92</v>
      </c>
      <c r="C11" s="17">
        <v>0.364374678588404</v>
      </c>
      <c r="D11" s="17">
        <v>0.378529581788771</v>
      </c>
      <c r="E11" s="17">
        <v>0.35121366094567402</v>
      </c>
      <c r="F11" s="17"/>
      <c r="G11" s="17">
        <v>0.283979788133224</v>
      </c>
      <c r="H11" s="17">
        <v>0.32407820166831702</v>
      </c>
      <c r="I11" s="17">
        <v>0.36112392505863899</v>
      </c>
      <c r="J11" s="17">
        <v>0.36318007072498998</v>
      </c>
      <c r="K11" s="17">
        <v>0.42020173283601697</v>
      </c>
      <c r="L11" s="17">
        <v>0.41651781857456399</v>
      </c>
      <c r="M11" s="17"/>
      <c r="N11" s="17">
        <v>0.41584360572794998</v>
      </c>
      <c r="O11" s="17">
        <v>0.36755700442230899</v>
      </c>
      <c r="P11" s="17">
        <v>0.32611453527873302</v>
      </c>
      <c r="Q11" s="17">
        <v>0.33798426586647601</v>
      </c>
      <c r="R11" s="17"/>
      <c r="S11" s="17">
        <v>0.303356390970208</v>
      </c>
      <c r="T11" s="17">
        <v>0.37139271996039203</v>
      </c>
      <c r="U11" s="17">
        <v>0.37689387412838299</v>
      </c>
      <c r="V11" s="17">
        <v>0.41802746402375002</v>
      </c>
      <c r="W11" s="17">
        <v>0.33344972445487597</v>
      </c>
      <c r="X11" s="17">
        <v>0.40835640118586197</v>
      </c>
      <c r="Y11" s="17">
        <v>0.35227940656104301</v>
      </c>
      <c r="Z11" s="17">
        <v>0.36166314309506897</v>
      </c>
      <c r="AA11" s="17">
        <v>0.34104259184438501</v>
      </c>
      <c r="AB11" s="17">
        <v>0.37246965135834897</v>
      </c>
      <c r="AC11" s="17">
        <v>0.41597585915510898</v>
      </c>
      <c r="AD11" s="17">
        <v>0.37565351555029802</v>
      </c>
      <c r="AE11" s="17"/>
      <c r="AF11" s="17">
        <v>0.36352846347662898</v>
      </c>
      <c r="AG11" s="17">
        <v>0.36517925526983502</v>
      </c>
      <c r="AH11" s="17"/>
      <c r="AI11" s="17">
        <v>0.378762357385168</v>
      </c>
      <c r="AJ11" s="17">
        <v>0.35719284844416199</v>
      </c>
      <c r="AK11" s="17"/>
      <c r="AL11" s="17">
        <v>0.34034002762882798</v>
      </c>
      <c r="AM11" s="17">
        <v>0.36994041286366203</v>
      </c>
      <c r="AN11" s="17"/>
      <c r="AO11" s="17">
        <v>0.33846917974482499</v>
      </c>
      <c r="AP11" s="17">
        <v>0.36663265370428699</v>
      </c>
      <c r="AQ11" s="17"/>
      <c r="AR11" s="17">
        <v>0.32898566813464297</v>
      </c>
      <c r="AS11" s="17">
        <v>0.36251549303653902</v>
      </c>
      <c r="AT11" s="17">
        <v>0.382951621811566</v>
      </c>
      <c r="AU11" s="17">
        <v>0.417798457499373</v>
      </c>
    </row>
    <row r="12" spans="2:47" ht="28.8" x14ac:dyDescent="0.3">
      <c r="B12" s="18" t="s">
        <v>93</v>
      </c>
      <c r="C12" s="17">
        <v>0.11282102866582901</v>
      </c>
      <c r="D12" s="17">
        <v>0.13820784531515301</v>
      </c>
      <c r="E12" s="17">
        <v>8.7976165218319496E-2</v>
      </c>
      <c r="F12" s="17"/>
      <c r="G12" s="17">
        <v>0.11378882846922</v>
      </c>
      <c r="H12" s="17">
        <v>0.127841040664112</v>
      </c>
      <c r="I12" s="17">
        <v>9.87538676593811E-2</v>
      </c>
      <c r="J12" s="17">
        <v>8.2613599648094005E-2</v>
      </c>
      <c r="K12" s="17">
        <v>0.101963000781967</v>
      </c>
      <c r="L12" s="17">
        <v>0.14316391121678601</v>
      </c>
      <c r="M12" s="17"/>
      <c r="N12" s="17">
        <v>0.15663972764960399</v>
      </c>
      <c r="O12" s="17">
        <v>0.117921516480431</v>
      </c>
      <c r="P12" s="17">
        <v>9.8933663349950102E-2</v>
      </c>
      <c r="Q12" s="17">
        <v>7.1596815993104301E-2</v>
      </c>
      <c r="R12" s="17"/>
      <c r="S12" s="17">
        <v>0.127984546309685</v>
      </c>
      <c r="T12" s="17">
        <v>0.132355444739058</v>
      </c>
      <c r="U12" s="17">
        <v>9.0856837093235193E-2</v>
      </c>
      <c r="V12" s="17">
        <v>7.4447213829198194E-2</v>
      </c>
      <c r="W12" s="17">
        <v>0.10790337121322401</v>
      </c>
      <c r="X12" s="17">
        <v>8.3429445166892699E-2</v>
      </c>
      <c r="Y12" s="17">
        <v>0.14957423209686899</v>
      </c>
      <c r="Z12" s="17">
        <v>9.8929284265834597E-2</v>
      </c>
      <c r="AA12" s="17">
        <v>0.11316528301880301</v>
      </c>
      <c r="AB12" s="17">
        <v>0.12745278025057699</v>
      </c>
      <c r="AC12" s="17">
        <v>0.10226041724719601</v>
      </c>
      <c r="AD12" s="17">
        <v>0.123477383723127</v>
      </c>
      <c r="AE12" s="17"/>
      <c r="AF12" s="17">
        <v>0.12084386126577699</v>
      </c>
      <c r="AG12" s="17">
        <v>0.103073242196045</v>
      </c>
      <c r="AH12" s="17"/>
      <c r="AI12" s="17">
        <v>0.12522887186585499</v>
      </c>
      <c r="AJ12" s="17">
        <v>0.10662746377063401</v>
      </c>
      <c r="AK12" s="17"/>
      <c r="AL12" s="17">
        <v>0.12751300987880801</v>
      </c>
      <c r="AM12" s="17">
        <v>0.109418788144589</v>
      </c>
      <c r="AN12" s="17"/>
      <c r="AO12" s="17">
        <v>0.14473743084789401</v>
      </c>
      <c r="AP12" s="17">
        <v>0.110039131187199</v>
      </c>
      <c r="AQ12" s="17"/>
      <c r="AR12" s="17">
        <v>0.12253675357075</v>
      </c>
      <c r="AS12" s="17">
        <v>0.13821729240601399</v>
      </c>
      <c r="AT12" s="17">
        <v>9.6615548037498694E-2</v>
      </c>
      <c r="AU12" s="17">
        <v>7.8426328327079797E-2</v>
      </c>
    </row>
    <row r="13" spans="2:47" ht="28.8" x14ac:dyDescent="0.3">
      <c r="B13" s="18" t="s">
        <v>94</v>
      </c>
      <c r="C13" s="17">
        <v>3.9353723196286501E-2</v>
      </c>
      <c r="D13" s="17">
        <v>4.9035855296113998E-2</v>
      </c>
      <c r="E13" s="17">
        <v>3.00689036764928E-2</v>
      </c>
      <c r="F13" s="17"/>
      <c r="G13" s="17">
        <v>6.9712582851150104E-2</v>
      </c>
      <c r="H13" s="17">
        <v>6.2114608448214703E-2</v>
      </c>
      <c r="I13" s="17">
        <v>3.0589738563528399E-2</v>
      </c>
      <c r="J13" s="17">
        <v>2.10372137253797E-2</v>
      </c>
      <c r="K13" s="17">
        <v>2.46586190264758E-2</v>
      </c>
      <c r="L13" s="17">
        <v>3.2594376583935103E-2</v>
      </c>
      <c r="M13" s="17"/>
      <c r="N13" s="17">
        <v>5.9471363509644798E-2</v>
      </c>
      <c r="O13" s="17">
        <v>3.1462995185195401E-2</v>
      </c>
      <c r="P13" s="17">
        <v>4.1797914865379197E-2</v>
      </c>
      <c r="Q13" s="17">
        <v>2.42478562027518E-2</v>
      </c>
      <c r="R13" s="17"/>
      <c r="S13" s="17">
        <v>6.7446185910949003E-2</v>
      </c>
      <c r="T13" s="17">
        <v>2.8991383376487601E-2</v>
      </c>
      <c r="U13" s="17">
        <v>2.36573074285257E-2</v>
      </c>
      <c r="V13" s="17">
        <v>2.4066047813126899E-2</v>
      </c>
      <c r="W13" s="17">
        <v>3.39077846164147E-2</v>
      </c>
      <c r="X13" s="17">
        <v>4.3170019360377503E-2</v>
      </c>
      <c r="Y13" s="17">
        <v>2.8064958325289099E-2</v>
      </c>
      <c r="Z13" s="17">
        <v>4.6104402639818097E-2</v>
      </c>
      <c r="AA13" s="17">
        <v>4.3549527342183099E-2</v>
      </c>
      <c r="AB13" s="17">
        <v>4.4278389849487197E-2</v>
      </c>
      <c r="AC13" s="17">
        <v>4.5813499084541099E-3</v>
      </c>
      <c r="AD13" s="17">
        <v>9.1114229444412304E-2</v>
      </c>
      <c r="AE13" s="17"/>
      <c r="AF13" s="17">
        <v>3.8932194570999702E-2</v>
      </c>
      <c r="AG13" s="17">
        <v>4.0232956726679203E-2</v>
      </c>
      <c r="AH13" s="17"/>
      <c r="AI13" s="17">
        <v>4.7560235175388398E-2</v>
      </c>
      <c r="AJ13" s="17">
        <v>3.5257317101659802E-2</v>
      </c>
      <c r="AK13" s="17"/>
      <c r="AL13" s="17">
        <v>3.69235063054308E-2</v>
      </c>
      <c r="AM13" s="17">
        <v>3.9916491570518201E-2</v>
      </c>
      <c r="AN13" s="17"/>
      <c r="AO13" s="17">
        <v>3.5414673923902303E-2</v>
      </c>
      <c r="AP13" s="17">
        <v>3.9697058612870602E-2</v>
      </c>
      <c r="AQ13" s="17"/>
      <c r="AR13" s="17">
        <v>4.8434706908272097E-2</v>
      </c>
      <c r="AS13" s="17">
        <v>3.2677151763719499E-2</v>
      </c>
      <c r="AT13" s="17">
        <v>3.4901137961126698E-2</v>
      </c>
      <c r="AU13" s="17">
        <v>3.7313008925836402E-2</v>
      </c>
    </row>
    <row r="14" spans="2:47" x14ac:dyDescent="0.3">
      <c r="B14" s="18" t="s">
        <v>95</v>
      </c>
      <c r="C14" s="17">
        <v>9.7041462638429596E-2</v>
      </c>
      <c r="D14" s="17">
        <v>8.1553406295393205E-2</v>
      </c>
      <c r="E14" s="17">
        <v>0.112042071321237</v>
      </c>
      <c r="F14" s="17"/>
      <c r="G14" s="17">
        <v>7.8714506870784004E-2</v>
      </c>
      <c r="H14" s="17">
        <v>6.3185258206376702E-2</v>
      </c>
      <c r="I14" s="17">
        <v>7.2291275275252906E-2</v>
      </c>
      <c r="J14" s="17">
        <v>9.5708654401148202E-2</v>
      </c>
      <c r="K14" s="17">
        <v>0.132361944754676</v>
      </c>
      <c r="L14" s="17">
        <v>0.13420991064290499</v>
      </c>
      <c r="M14" s="17"/>
      <c r="N14" s="17">
        <v>5.1957604184127502E-2</v>
      </c>
      <c r="O14" s="17">
        <v>9.0505590596464305E-2</v>
      </c>
      <c r="P14" s="17">
        <v>8.14124577550044E-2</v>
      </c>
      <c r="Q14" s="17">
        <v>0.166834892320329</v>
      </c>
      <c r="R14" s="17"/>
      <c r="S14" s="17">
        <v>7.0075466942375694E-2</v>
      </c>
      <c r="T14" s="17">
        <v>0.105707663355355</v>
      </c>
      <c r="U14" s="17">
        <v>0.12999394273593701</v>
      </c>
      <c r="V14" s="17">
        <v>0.102617745734771</v>
      </c>
      <c r="W14" s="17">
        <v>0.103429304871807</v>
      </c>
      <c r="X14" s="17">
        <v>9.7395212087670005E-2</v>
      </c>
      <c r="Y14" s="17">
        <v>0.12486790778779901</v>
      </c>
      <c r="Z14" s="17">
        <v>4.1763745105590701E-2</v>
      </c>
      <c r="AA14" s="17">
        <v>0.107333402292992</v>
      </c>
      <c r="AB14" s="17">
        <v>7.3791733564669296E-2</v>
      </c>
      <c r="AC14" s="17">
        <v>0.100118348930398</v>
      </c>
      <c r="AD14" s="17">
        <v>9.0803470569317798E-2</v>
      </c>
      <c r="AE14" s="17"/>
      <c r="AF14" s="17">
        <v>8.8144605901939302E-2</v>
      </c>
      <c r="AG14" s="17">
        <v>0.107321903007444</v>
      </c>
      <c r="AH14" s="17"/>
      <c r="AI14" s="17">
        <v>8.2626883355848002E-2</v>
      </c>
      <c r="AJ14" s="17">
        <v>0.104236720572009</v>
      </c>
      <c r="AK14" s="17"/>
      <c r="AL14" s="17">
        <v>0.100799000123087</v>
      </c>
      <c r="AM14" s="17">
        <v>9.6171324969107894E-2</v>
      </c>
      <c r="AN14" s="17"/>
      <c r="AO14" s="17">
        <v>8.1686503262742696E-2</v>
      </c>
      <c r="AP14" s="17">
        <v>9.8379831622753794E-2</v>
      </c>
      <c r="AQ14" s="17"/>
      <c r="AR14" s="17">
        <v>3.3404942794066E-2</v>
      </c>
      <c r="AS14" s="17">
        <v>0.11019926716458101</v>
      </c>
      <c r="AT14" s="17">
        <v>0.106879346754423</v>
      </c>
      <c r="AU14" s="17">
        <v>0.21379253261943701</v>
      </c>
    </row>
    <row r="15" spans="2:47" x14ac:dyDescent="0.3">
      <c r="B15" s="18" t="s">
        <v>79</v>
      </c>
      <c r="C15" s="19">
        <v>4.9277878673073001E-3</v>
      </c>
      <c r="D15" s="19">
        <v>3.6383084345545601E-3</v>
      </c>
      <c r="E15" s="19">
        <v>6.2030570546541203E-3</v>
      </c>
      <c r="F15" s="19"/>
      <c r="G15" s="19">
        <v>1.31206575002876E-2</v>
      </c>
      <c r="H15" s="19">
        <v>1.6587443183144999E-3</v>
      </c>
      <c r="I15" s="19">
        <v>1.19536706300782E-3</v>
      </c>
      <c r="J15" s="19">
        <v>3.7226184855133999E-3</v>
      </c>
      <c r="K15" s="19">
        <v>2.5600732841872201E-3</v>
      </c>
      <c r="L15" s="19">
        <v>7.75628993662132E-3</v>
      </c>
      <c r="M15" s="19"/>
      <c r="N15" s="19">
        <v>2.0290022813298902E-3</v>
      </c>
      <c r="O15" s="19">
        <v>4.9951750216888904E-3</v>
      </c>
      <c r="P15" s="19">
        <v>2.5180770587831698E-3</v>
      </c>
      <c r="Q15" s="19">
        <v>1.01790701742714E-2</v>
      </c>
      <c r="R15" s="19"/>
      <c r="S15" s="19">
        <v>9.2371142468973006E-3</v>
      </c>
      <c r="T15" s="19">
        <v>1.39106012450098E-3</v>
      </c>
      <c r="U15" s="19">
        <v>2.6588639146985201E-3</v>
      </c>
      <c r="V15" s="19">
        <v>0</v>
      </c>
      <c r="W15" s="19">
        <v>1.20228438255752E-2</v>
      </c>
      <c r="X15" s="19">
        <v>1.9282378334749999E-3</v>
      </c>
      <c r="Y15" s="19">
        <v>1.3426241516505399E-2</v>
      </c>
      <c r="Z15" s="19">
        <v>0</v>
      </c>
      <c r="AA15" s="19">
        <v>8.1484465274550399E-3</v>
      </c>
      <c r="AB15" s="19">
        <v>2.8371615953644001E-3</v>
      </c>
      <c r="AC15" s="19">
        <v>0</v>
      </c>
      <c r="AD15" s="19">
        <v>0</v>
      </c>
      <c r="AE15" s="19"/>
      <c r="AF15" s="19">
        <v>2.7638412200376499E-3</v>
      </c>
      <c r="AG15" s="19">
        <v>7.8436267360665005E-3</v>
      </c>
      <c r="AH15" s="19"/>
      <c r="AI15" s="19">
        <v>1.31568533412518E-3</v>
      </c>
      <c r="AJ15" s="19">
        <v>6.7308241474009203E-3</v>
      </c>
      <c r="AK15" s="19"/>
      <c r="AL15" s="19">
        <v>8.6275717992918702E-4</v>
      </c>
      <c r="AM15" s="19">
        <v>5.8691321233470001E-3</v>
      </c>
      <c r="AN15" s="19"/>
      <c r="AO15" s="19">
        <v>7.7299120027458298E-3</v>
      </c>
      <c r="AP15" s="19">
        <v>4.6835491206366001E-3</v>
      </c>
      <c r="AQ15" s="19"/>
      <c r="AR15" s="19">
        <v>2.6600250040699201E-3</v>
      </c>
      <c r="AS15" s="19">
        <v>4.3022463856236502E-3</v>
      </c>
      <c r="AT15" s="19">
        <v>4.3470030171637803E-3</v>
      </c>
      <c r="AU15" s="19">
        <v>1.2914461212489001E-2</v>
      </c>
    </row>
    <row r="16" spans="2:47" x14ac:dyDescent="0.3">
      <c r="B16" s="16"/>
    </row>
    <row r="17" spans="2:2" x14ac:dyDescent="0.3">
      <c r="B17" t="s">
        <v>72</v>
      </c>
    </row>
    <row r="18" spans="2:2" x14ac:dyDescent="0.3">
      <c r="B18" t="s">
        <v>73</v>
      </c>
    </row>
    <row r="20" spans="2:2" x14ac:dyDescent="0.3">
      <c r="B20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AU20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100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ht="28.8" x14ac:dyDescent="0.3">
      <c r="B9" s="18" t="s">
        <v>90</v>
      </c>
      <c r="C9" s="17">
        <v>0.18425249610809499</v>
      </c>
      <c r="D9" s="17">
        <v>0.156572155387044</v>
      </c>
      <c r="E9" s="17">
        <v>0.21026585071685699</v>
      </c>
      <c r="F9" s="17"/>
      <c r="G9" s="17">
        <v>0.22336370274477299</v>
      </c>
      <c r="H9" s="17">
        <v>0.20090770888242601</v>
      </c>
      <c r="I9" s="17">
        <v>0.21286482879618901</v>
      </c>
      <c r="J9" s="17">
        <v>0.20243913160695701</v>
      </c>
      <c r="K9" s="17">
        <v>0.16494681067557601</v>
      </c>
      <c r="L9" s="17">
        <v>0.119786462049565</v>
      </c>
      <c r="M9" s="17"/>
      <c r="N9" s="17">
        <v>0.135142228770813</v>
      </c>
      <c r="O9" s="17">
        <v>0.17562256823962499</v>
      </c>
      <c r="P9" s="17">
        <v>0.22183309060922499</v>
      </c>
      <c r="Q9" s="17">
        <v>0.21299336747396999</v>
      </c>
      <c r="R9" s="17"/>
      <c r="S9" s="17">
        <v>0.189481098446625</v>
      </c>
      <c r="T9" s="17">
        <v>0.17679841969559901</v>
      </c>
      <c r="U9" s="17">
        <v>0.18207217373054799</v>
      </c>
      <c r="V9" s="17">
        <v>0.172567148082863</v>
      </c>
      <c r="W9" s="17">
        <v>0.15109758504433801</v>
      </c>
      <c r="X9" s="17">
        <v>0.19777478561123901</v>
      </c>
      <c r="Y9" s="17">
        <v>0.18617777109178299</v>
      </c>
      <c r="Z9" s="17">
        <v>0.21320841294072301</v>
      </c>
      <c r="AA9" s="17">
        <v>0.191369443902042</v>
      </c>
      <c r="AB9" s="17">
        <v>0.17768539086279</v>
      </c>
      <c r="AC9" s="17">
        <v>0.20139272395785199</v>
      </c>
      <c r="AD9" s="17">
        <v>0.191183352968707</v>
      </c>
      <c r="AE9" s="17"/>
      <c r="AF9" s="17">
        <v>0.18254689719002501</v>
      </c>
      <c r="AG9" s="17">
        <v>0.18698072101569299</v>
      </c>
      <c r="AH9" s="17"/>
      <c r="AI9" s="17">
        <v>0.16900811808365501</v>
      </c>
      <c r="AJ9" s="17">
        <v>0.19186196078774601</v>
      </c>
      <c r="AK9" s="17"/>
      <c r="AL9" s="17">
        <v>0.19909406561183601</v>
      </c>
      <c r="AM9" s="17">
        <v>0.18081561523869799</v>
      </c>
      <c r="AN9" s="17"/>
      <c r="AO9" s="17">
        <v>0.17489354717928601</v>
      </c>
      <c r="AP9" s="17">
        <v>0.18506824082390499</v>
      </c>
      <c r="AQ9" s="17"/>
      <c r="AR9" s="17">
        <v>0.209683289263043</v>
      </c>
      <c r="AS9" s="17">
        <v>0.14420925219101499</v>
      </c>
      <c r="AT9" s="17">
        <v>0.21407781640874801</v>
      </c>
      <c r="AU9" s="17">
        <v>0.127174794095126</v>
      </c>
    </row>
    <row r="10" spans="2:47" x14ac:dyDescent="0.3">
      <c r="B10" s="18" t="s">
        <v>91</v>
      </c>
      <c r="C10" s="17">
        <v>0.19459643271864399</v>
      </c>
      <c r="D10" s="17">
        <v>0.208244456943663</v>
      </c>
      <c r="E10" s="17">
        <v>0.18164464279457801</v>
      </c>
      <c r="F10" s="17"/>
      <c r="G10" s="17">
        <v>0.21358150690502001</v>
      </c>
      <c r="H10" s="17">
        <v>0.21950233951492701</v>
      </c>
      <c r="I10" s="17">
        <v>0.230352778508221</v>
      </c>
      <c r="J10" s="17">
        <v>0.21863654611245401</v>
      </c>
      <c r="K10" s="17">
        <v>0.167141543929367</v>
      </c>
      <c r="L10" s="17">
        <v>0.131650159409714</v>
      </c>
      <c r="M10" s="17"/>
      <c r="N10" s="17">
        <v>0.213769001422383</v>
      </c>
      <c r="O10" s="17">
        <v>0.18600375779898901</v>
      </c>
      <c r="P10" s="17">
        <v>0.23430729726685001</v>
      </c>
      <c r="Q10" s="17">
        <v>0.15071859043712499</v>
      </c>
      <c r="R10" s="17"/>
      <c r="S10" s="17">
        <v>0.19533974955101199</v>
      </c>
      <c r="T10" s="17">
        <v>0.175913443814225</v>
      </c>
      <c r="U10" s="17">
        <v>0.21129441309827399</v>
      </c>
      <c r="V10" s="17">
        <v>0.19403295335769699</v>
      </c>
      <c r="W10" s="17">
        <v>0.205829082305647</v>
      </c>
      <c r="X10" s="17">
        <v>0.209809593726935</v>
      </c>
      <c r="Y10" s="17">
        <v>0.14718033544239101</v>
      </c>
      <c r="Z10" s="17">
        <v>0.22083150080851299</v>
      </c>
      <c r="AA10" s="17">
        <v>0.210027125141975</v>
      </c>
      <c r="AB10" s="17">
        <v>0.21213822706827001</v>
      </c>
      <c r="AC10" s="17">
        <v>0.190756439260691</v>
      </c>
      <c r="AD10" s="17">
        <v>0.146489968092369</v>
      </c>
      <c r="AE10" s="17"/>
      <c r="AF10" s="17">
        <v>0.20091811537924001</v>
      </c>
      <c r="AG10" s="17">
        <v>0.18777239152587399</v>
      </c>
      <c r="AH10" s="17"/>
      <c r="AI10" s="17">
        <v>0.225385465259792</v>
      </c>
      <c r="AJ10" s="17">
        <v>0.17922761575104601</v>
      </c>
      <c r="AK10" s="17"/>
      <c r="AL10" s="17">
        <v>0.19736206037902401</v>
      </c>
      <c r="AM10" s="17">
        <v>0.19395599285172499</v>
      </c>
      <c r="AN10" s="17"/>
      <c r="AO10" s="17">
        <v>0.197953961447913</v>
      </c>
      <c r="AP10" s="17">
        <v>0.19430378379621499</v>
      </c>
      <c r="AQ10" s="17"/>
      <c r="AR10" s="17">
        <v>0.24875494464561501</v>
      </c>
      <c r="AS10" s="17">
        <v>0.218127105268654</v>
      </c>
      <c r="AT10" s="17">
        <v>0.15312795804516399</v>
      </c>
      <c r="AU10" s="17">
        <v>0.104374875347739</v>
      </c>
    </row>
    <row r="11" spans="2:47" x14ac:dyDescent="0.3">
      <c r="B11" s="18" t="s">
        <v>92</v>
      </c>
      <c r="C11" s="17">
        <v>0.33314762543332099</v>
      </c>
      <c r="D11" s="17">
        <v>0.36355554741936602</v>
      </c>
      <c r="E11" s="17">
        <v>0.30349376807675499</v>
      </c>
      <c r="F11" s="17"/>
      <c r="G11" s="17">
        <v>0.29257525826129599</v>
      </c>
      <c r="H11" s="17">
        <v>0.34841060753115599</v>
      </c>
      <c r="I11" s="17">
        <v>0.33566784555242901</v>
      </c>
      <c r="J11" s="17">
        <v>0.323901276651482</v>
      </c>
      <c r="K11" s="17">
        <v>0.34416980242488698</v>
      </c>
      <c r="L11" s="17">
        <v>0.34566555084244399</v>
      </c>
      <c r="M11" s="17"/>
      <c r="N11" s="17">
        <v>0.39681723977734801</v>
      </c>
      <c r="O11" s="17">
        <v>0.36806423821789402</v>
      </c>
      <c r="P11" s="17">
        <v>0.28837334103446499</v>
      </c>
      <c r="Q11" s="17">
        <v>0.266306302967038</v>
      </c>
      <c r="R11" s="17"/>
      <c r="S11" s="17">
        <v>0.33806770947624598</v>
      </c>
      <c r="T11" s="17">
        <v>0.378497104153598</v>
      </c>
      <c r="U11" s="17">
        <v>0.29702148451126797</v>
      </c>
      <c r="V11" s="17">
        <v>0.33806018350878803</v>
      </c>
      <c r="W11" s="17">
        <v>0.35987187495644402</v>
      </c>
      <c r="X11" s="17">
        <v>0.30546196038965001</v>
      </c>
      <c r="Y11" s="17">
        <v>0.36455292749413098</v>
      </c>
      <c r="Z11" s="17">
        <v>0.32726437381010298</v>
      </c>
      <c r="AA11" s="17">
        <v>0.315608231581258</v>
      </c>
      <c r="AB11" s="17">
        <v>0.30331028473904398</v>
      </c>
      <c r="AC11" s="17">
        <v>0.282884586396</v>
      </c>
      <c r="AD11" s="17">
        <v>0.37733093538041301</v>
      </c>
      <c r="AE11" s="17"/>
      <c r="AF11" s="17">
        <v>0.33002197774511999</v>
      </c>
      <c r="AG11" s="17">
        <v>0.33637977328673002</v>
      </c>
      <c r="AH11" s="17"/>
      <c r="AI11" s="17">
        <v>0.332675259014169</v>
      </c>
      <c r="AJ11" s="17">
        <v>0.333383414363288</v>
      </c>
      <c r="AK11" s="17"/>
      <c r="AL11" s="17">
        <v>0.31909713968050002</v>
      </c>
      <c r="AM11" s="17">
        <v>0.33640131404606699</v>
      </c>
      <c r="AN11" s="17"/>
      <c r="AO11" s="17">
        <v>0.32358264143594301</v>
      </c>
      <c r="AP11" s="17">
        <v>0.33398132857798202</v>
      </c>
      <c r="AQ11" s="17"/>
      <c r="AR11" s="17">
        <v>0.325384317725401</v>
      </c>
      <c r="AS11" s="17">
        <v>0.32607213257994699</v>
      </c>
      <c r="AT11" s="17">
        <v>0.35206713873599199</v>
      </c>
      <c r="AU11" s="17">
        <v>0.32542043363484502</v>
      </c>
    </row>
    <row r="12" spans="2:47" ht="28.8" x14ac:dyDescent="0.3">
      <c r="B12" s="18" t="s">
        <v>93</v>
      </c>
      <c r="C12" s="17">
        <v>6.1962695413598397E-2</v>
      </c>
      <c r="D12" s="17">
        <v>8.0378384436467096E-2</v>
      </c>
      <c r="E12" s="17">
        <v>4.4253648237267101E-2</v>
      </c>
      <c r="F12" s="17"/>
      <c r="G12" s="17">
        <v>0.106028135064482</v>
      </c>
      <c r="H12" s="17">
        <v>9.8901506239038706E-2</v>
      </c>
      <c r="I12" s="17">
        <v>6.2558682726573306E-2</v>
      </c>
      <c r="J12" s="17">
        <v>3.7354422196206799E-2</v>
      </c>
      <c r="K12" s="17">
        <v>4.5386944084600103E-2</v>
      </c>
      <c r="L12" s="17">
        <v>3.3376071603712802E-2</v>
      </c>
      <c r="M12" s="17"/>
      <c r="N12" s="17">
        <v>8.6398943411619106E-2</v>
      </c>
      <c r="O12" s="17">
        <v>6.1821678423521299E-2</v>
      </c>
      <c r="P12" s="17">
        <v>4.8201762873085099E-2</v>
      </c>
      <c r="Q12" s="17">
        <v>4.7939494769250697E-2</v>
      </c>
      <c r="R12" s="17"/>
      <c r="S12" s="17">
        <v>0.102457905966989</v>
      </c>
      <c r="T12" s="17">
        <v>5.2527628692159697E-2</v>
      </c>
      <c r="U12" s="17">
        <v>3.1235031602656001E-2</v>
      </c>
      <c r="V12" s="17">
        <v>4.1736574232115201E-2</v>
      </c>
      <c r="W12" s="17">
        <v>5.3149920453443897E-2</v>
      </c>
      <c r="X12" s="17">
        <v>5.9241872598986098E-2</v>
      </c>
      <c r="Y12" s="17">
        <v>5.45635236764331E-2</v>
      </c>
      <c r="Z12" s="17">
        <v>7.22792959124509E-2</v>
      </c>
      <c r="AA12" s="17">
        <v>5.83477393655112E-2</v>
      </c>
      <c r="AB12" s="17">
        <v>8.2945621517344401E-2</v>
      </c>
      <c r="AC12" s="17">
        <v>4.9457619304397203E-2</v>
      </c>
      <c r="AD12" s="17">
        <v>6.2524325387557103E-2</v>
      </c>
      <c r="AE12" s="17"/>
      <c r="AF12" s="17">
        <v>5.6378310939421299E-2</v>
      </c>
      <c r="AG12" s="17">
        <v>6.9886659819845598E-2</v>
      </c>
      <c r="AH12" s="17"/>
      <c r="AI12" s="17">
        <v>7.0603400511983105E-2</v>
      </c>
      <c r="AJ12" s="17">
        <v>5.7649555176061199E-2</v>
      </c>
      <c r="AK12" s="17"/>
      <c r="AL12" s="17">
        <v>6.0246284164032403E-2</v>
      </c>
      <c r="AM12" s="17">
        <v>6.2360166919975299E-2</v>
      </c>
      <c r="AN12" s="17"/>
      <c r="AO12" s="17">
        <v>8.05670704404821E-2</v>
      </c>
      <c r="AP12" s="17">
        <v>6.03411008590636E-2</v>
      </c>
      <c r="AQ12" s="17"/>
      <c r="AR12" s="17">
        <v>7.8276368137327301E-2</v>
      </c>
      <c r="AS12" s="17">
        <v>6.4176648914542306E-2</v>
      </c>
      <c r="AT12" s="17">
        <v>5.2654898942235399E-2</v>
      </c>
      <c r="AU12" s="17">
        <v>3.6548600723343601E-2</v>
      </c>
    </row>
    <row r="13" spans="2:47" ht="28.8" x14ac:dyDescent="0.3">
      <c r="B13" s="18" t="s">
        <v>94</v>
      </c>
      <c r="C13" s="17">
        <v>1.9022252086152502E-2</v>
      </c>
      <c r="D13" s="17">
        <v>2.3870436136622701E-2</v>
      </c>
      <c r="E13" s="17">
        <v>1.4370414773774799E-2</v>
      </c>
      <c r="F13" s="17"/>
      <c r="G13" s="17">
        <v>5.1054603973915098E-2</v>
      </c>
      <c r="H13" s="17">
        <v>3.27461573553227E-2</v>
      </c>
      <c r="I13" s="17">
        <v>1.2004009614495499E-2</v>
      </c>
      <c r="J13" s="17">
        <v>1.0249234528658301E-2</v>
      </c>
      <c r="K13" s="17">
        <v>8.7414157107113498E-3</v>
      </c>
      <c r="L13" s="17">
        <v>6.3859812225219598E-3</v>
      </c>
      <c r="M13" s="17"/>
      <c r="N13" s="17">
        <v>2.7144550050411401E-2</v>
      </c>
      <c r="O13" s="17">
        <v>1.9244225587019902E-2</v>
      </c>
      <c r="P13" s="17">
        <v>1.65140216074613E-2</v>
      </c>
      <c r="Q13" s="17">
        <v>1.2499486511770399E-2</v>
      </c>
      <c r="R13" s="17"/>
      <c r="S13" s="17">
        <v>3.0944450585358298E-2</v>
      </c>
      <c r="T13" s="17">
        <v>8.1876440114707801E-3</v>
      </c>
      <c r="U13" s="17">
        <v>1.3808289351075901E-2</v>
      </c>
      <c r="V13" s="17">
        <v>1.56188108650114E-2</v>
      </c>
      <c r="W13" s="17">
        <v>1.37494593988431E-2</v>
      </c>
      <c r="X13" s="17">
        <v>1.8346880574391398E-2</v>
      </c>
      <c r="Y13" s="17">
        <v>1.7525601951994998E-2</v>
      </c>
      <c r="Z13" s="17">
        <v>2.3268778438896399E-2</v>
      </c>
      <c r="AA13" s="17">
        <v>2.4384798617339901E-2</v>
      </c>
      <c r="AB13" s="17">
        <v>3.3921661820391399E-2</v>
      </c>
      <c r="AC13" s="17">
        <v>4.7417421858890899E-3</v>
      </c>
      <c r="AD13" s="17">
        <v>6.6905074016255098E-3</v>
      </c>
      <c r="AE13" s="17"/>
      <c r="AF13" s="17">
        <v>1.7707439630120801E-2</v>
      </c>
      <c r="AG13" s="17">
        <v>2.0923845663036501E-2</v>
      </c>
      <c r="AH13" s="17"/>
      <c r="AI13" s="17">
        <v>2.5536450835285301E-2</v>
      </c>
      <c r="AJ13" s="17">
        <v>1.5770590049283401E-2</v>
      </c>
      <c r="AK13" s="17"/>
      <c r="AL13" s="17">
        <v>2.9833802317291699E-2</v>
      </c>
      <c r="AM13" s="17">
        <v>1.6518607835552299E-2</v>
      </c>
      <c r="AN13" s="17"/>
      <c r="AO13" s="17">
        <v>3.4448251972097901E-2</v>
      </c>
      <c r="AP13" s="17">
        <v>1.7677691068802698E-2</v>
      </c>
      <c r="AQ13" s="17"/>
      <c r="AR13" s="17">
        <v>2.55827202060625E-2</v>
      </c>
      <c r="AS13" s="17">
        <v>1.68228693748953E-2</v>
      </c>
      <c r="AT13" s="17">
        <v>1.1454196461328101E-2</v>
      </c>
      <c r="AU13" s="17">
        <v>2.20950527006432E-2</v>
      </c>
    </row>
    <row r="14" spans="2:47" x14ac:dyDescent="0.3">
      <c r="B14" s="18" t="s">
        <v>95</v>
      </c>
      <c r="C14" s="17">
        <v>0.19990907847520001</v>
      </c>
      <c r="D14" s="17">
        <v>0.160346819775946</v>
      </c>
      <c r="E14" s="17">
        <v>0.23875995057911201</v>
      </c>
      <c r="F14" s="17"/>
      <c r="G14" s="17">
        <v>0.10319938577861799</v>
      </c>
      <c r="H14" s="17">
        <v>9.4137623502990195E-2</v>
      </c>
      <c r="I14" s="17">
        <v>0.14214753793852999</v>
      </c>
      <c r="J14" s="17">
        <v>0.198120218645852</v>
      </c>
      <c r="K14" s="17">
        <v>0.25943456850611402</v>
      </c>
      <c r="L14" s="17">
        <v>0.35830569943208102</v>
      </c>
      <c r="M14" s="17"/>
      <c r="N14" s="17">
        <v>0.13765007928103101</v>
      </c>
      <c r="O14" s="17">
        <v>0.18116441582905199</v>
      </c>
      <c r="P14" s="17">
        <v>0.18391234072825399</v>
      </c>
      <c r="Q14" s="17">
        <v>0.29876307207485098</v>
      </c>
      <c r="R14" s="17"/>
      <c r="S14" s="17">
        <v>0.136504409646029</v>
      </c>
      <c r="T14" s="17">
        <v>0.20077583944437799</v>
      </c>
      <c r="U14" s="17">
        <v>0.26456860770617902</v>
      </c>
      <c r="V14" s="17">
        <v>0.23036244875516801</v>
      </c>
      <c r="W14" s="17">
        <v>0.21116595820881601</v>
      </c>
      <c r="X14" s="17">
        <v>0.20121948896460801</v>
      </c>
      <c r="Y14" s="17">
        <v>0.22787816656795601</v>
      </c>
      <c r="Z14" s="17">
        <v>0.132622352512722</v>
      </c>
      <c r="AA14" s="17">
        <v>0.18989573424429401</v>
      </c>
      <c r="AB14" s="17">
        <v>0.18999881399216101</v>
      </c>
      <c r="AC14" s="17">
        <v>0.252242603124817</v>
      </c>
      <c r="AD14" s="17">
        <v>0.19192112926037699</v>
      </c>
      <c r="AE14" s="17"/>
      <c r="AF14" s="17">
        <v>0.20491713248559501</v>
      </c>
      <c r="AG14" s="17">
        <v>0.191907424751594</v>
      </c>
      <c r="AH14" s="17"/>
      <c r="AI14" s="17">
        <v>0.16738679078979399</v>
      </c>
      <c r="AJ14" s="17">
        <v>0.21614307628388599</v>
      </c>
      <c r="AK14" s="17"/>
      <c r="AL14" s="17">
        <v>0.182580822920616</v>
      </c>
      <c r="AM14" s="17">
        <v>0.20392180435304999</v>
      </c>
      <c r="AN14" s="17"/>
      <c r="AO14" s="17">
        <v>0.17538082549610401</v>
      </c>
      <c r="AP14" s="17">
        <v>0.20204701008567699</v>
      </c>
      <c r="AQ14" s="17"/>
      <c r="AR14" s="17">
        <v>0.10928767024675901</v>
      </c>
      <c r="AS14" s="17">
        <v>0.21928304759366801</v>
      </c>
      <c r="AT14" s="17">
        <v>0.21101509224499301</v>
      </c>
      <c r="AU14" s="17">
        <v>0.37112197996499502</v>
      </c>
    </row>
    <row r="15" spans="2:47" x14ac:dyDescent="0.3">
      <c r="B15" s="18" t="s">
        <v>79</v>
      </c>
      <c r="C15" s="19">
        <v>7.1094197649893597E-3</v>
      </c>
      <c r="D15" s="19">
        <v>7.0321999008911501E-3</v>
      </c>
      <c r="E15" s="19">
        <v>7.21172482165714E-3</v>
      </c>
      <c r="F15" s="19"/>
      <c r="G15" s="19">
        <v>1.0197407271896001E-2</v>
      </c>
      <c r="H15" s="19">
        <v>5.3940569741389296E-3</v>
      </c>
      <c r="I15" s="19">
        <v>4.4043168635610501E-3</v>
      </c>
      <c r="J15" s="19">
        <v>9.2991702583902006E-3</v>
      </c>
      <c r="K15" s="19">
        <v>1.0178914668744401E-2</v>
      </c>
      <c r="L15" s="19">
        <v>4.8300754399608001E-3</v>
      </c>
      <c r="M15" s="19"/>
      <c r="N15" s="19">
        <v>3.0779572863943198E-3</v>
      </c>
      <c r="O15" s="19">
        <v>8.07911590389895E-3</v>
      </c>
      <c r="P15" s="19">
        <v>6.8581458806593002E-3</v>
      </c>
      <c r="Q15" s="19">
        <v>1.07796857659949E-2</v>
      </c>
      <c r="R15" s="19"/>
      <c r="S15" s="19">
        <v>7.20467632773974E-3</v>
      </c>
      <c r="T15" s="19">
        <v>7.2999201885693499E-3</v>
      </c>
      <c r="U15" s="19">
        <v>0</v>
      </c>
      <c r="V15" s="19">
        <v>7.6218811983578298E-3</v>
      </c>
      <c r="W15" s="19">
        <v>5.1361196324674098E-3</v>
      </c>
      <c r="X15" s="19">
        <v>8.1454181341905005E-3</v>
      </c>
      <c r="Y15" s="19">
        <v>2.1216737753113101E-3</v>
      </c>
      <c r="Z15" s="19">
        <v>1.0525285576592699E-2</v>
      </c>
      <c r="AA15" s="19">
        <v>1.0366927147579899E-2</v>
      </c>
      <c r="AB15" s="19">
        <v>0</v>
      </c>
      <c r="AC15" s="19">
        <v>1.85242857703545E-2</v>
      </c>
      <c r="AD15" s="19">
        <v>2.3859781508951398E-2</v>
      </c>
      <c r="AE15" s="19"/>
      <c r="AF15" s="19">
        <v>7.5101266304785598E-3</v>
      </c>
      <c r="AG15" s="19">
        <v>6.1491839372271803E-3</v>
      </c>
      <c r="AH15" s="19"/>
      <c r="AI15" s="19">
        <v>9.4045155053213095E-3</v>
      </c>
      <c r="AJ15" s="19">
        <v>5.9637875886897401E-3</v>
      </c>
      <c r="AK15" s="19"/>
      <c r="AL15" s="19">
        <v>1.1785824926699599E-2</v>
      </c>
      <c r="AM15" s="19">
        <v>6.0264987549318401E-3</v>
      </c>
      <c r="AN15" s="19"/>
      <c r="AO15" s="19">
        <v>1.3173702028173501E-2</v>
      </c>
      <c r="AP15" s="19">
        <v>6.58084478835449E-3</v>
      </c>
      <c r="AQ15" s="19"/>
      <c r="AR15" s="19">
        <v>3.03068977579343E-3</v>
      </c>
      <c r="AS15" s="19">
        <v>1.1308944077279301E-2</v>
      </c>
      <c r="AT15" s="19">
        <v>5.6028991615393996E-3</v>
      </c>
      <c r="AU15" s="19">
        <v>1.32642635333085E-2</v>
      </c>
    </row>
    <row r="16" spans="2:47" x14ac:dyDescent="0.3">
      <c r="B16" s="16"/>
    </row>
    <row r="17" spans="2:2" x14ac:dyDescent="0.3">
      <c r="B17" t="s">
        <v>72</v>
      </c>
    </row>
    <row r="18" spans="2:2" x14ac:dyDescent="0.3">
      <c r="B18" t="s">
        <v>73</v>
      </c>
    </row>
    <row r="20" spans="2:2" x14ac:dyDescent="0.3">
      <c r="B20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AU20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101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ht="28.8" x14ac:dyDescent="0.3">
      <c r="B9" s="18" t="s">
        <v>90</v>
      </c>
      <c r="C9" s="17">
        <v>8.9618419587482803E-2</v>
      </c>
      <c r="D9" s="17">
        <v>7.5054637289006396E-2</v>
      </c>
      <c r="E9" s="17">
        <v>0.103520308357383</v>
      </c>
      <c r="F9" s="17"/>
      <c r="G9" s="17">
        <v>0.15024508444092699</v>
      </c>
      <c r="H9" s="17">
        <v>7.7394377210395396E-2</v>
      </c>
      <c r="I9" s="17">
        <v>0.110031464354722</v>
      </c>
      <c r="J9" s="17">
        <v>9.9687187014042403E-2</v>
      </c>
      <c r="K9" s="17">
        <v>7.8245894802843094E-2</v>
      </c>
      <c r="L9" s="17">
        <v>4.2293449002934899E-2</v>
      </c>
      <c r="M9" s="17"/>
      <c r="N9" s="17">
        <v>6.5373342302656401E-2</v>
      </c>
      <c r="O9" s="17">
        <v>8.7353607615819701E-2</v>
      </c>
      <c r="P9" s="17">
        <v>0.11064975995111</v>
      </c>
      <c r="Q9" s="17">
        <v>0.10005164469356501</v>
      </c>
      <c r="R9" s="17"/>
      <c r="S9" s="17">
        <v>8.4912869388689596E-2</v>
      </c>
      <c r="T9" s="17">
        <v>8.0593443004885398E-2</v>
      </c>
      <c r="U9" s="17">
        <v>9.1800301063645201E-2</v>
      </c>
      <c r="V9" s="17">
        <v>7.4028296591113998E-2</v>
      </c>
      <c r="W9" s="17">
        <v>9.4697672140283295E-2</v>
      </c>
      <c r="X9" s="17">
        <v>9.9751239879766307E-2</v>
      </c>
      <c r="Y9" s="17">
        <v>8.0829124063344193E-2</v>
      </c>
      <c r="Z9" s="17">
        <v>0.12730137892346099</v>
      </c>
      <c r="AA9" s="17">
        <v>8.27373880600491E-2</v>
      </c>
      <c r="AB9" s="17">
        <v>9.1348984442814696E-2</v>
      </c>
      <c r="AC9" s="17">
        <v>0.104866584176667</v>
      </c>
      <c r="AD9" s="17">
        <v>0.117260817373415</v>
      </c>
      <c r="AE9" s="17"/>
      <c r="AF9" s="17">
        <v>8.0905434870766901E-2</v>
      </c>
      <c r="AG9" s="17">
        <v>0.10192449433314001</v>
      </c>
      <c r="AH9" s="17"/>
      <c r="AI9" s="17">
        <v>5.9264392535947098E-2</v>
      </c>
      <c r="AJ9" s="17">
        <v>0.104770096905083</v>
      </c>
      <c r="AK9" s="17"/>
      <c r="AL9" s="17">
        <v>6.9879886569899005E-2</v>
      </c>
      <c r="AM9" s="17">
        <v>9.41892964412408E-2</v>
      </c>
      <c r="AN9" s="17"/>
      <c r="AO9" s="17">
        <v>8.7050308525428596E-2</v>
      </c>
      <c r="AP9" s="17">
        <v>8.9842261286419201E-2</v>
      </c>
      <c r="AQ9" s="17"/>
      <c r="AR9" s="17">
        <v>9.5919202264410405E-2</v>
      </c>
      <c r="AS9" s="17">
        <v>8.0608918928467901E-2</v>
      </c>
      <c r="AT9" s="17">
        <v>9.6794924282325404E-2</v>
      </c>
      <c r="AU9" s="17">
        <v>7.4350235443717896E-2</v>
      </c>
    </row>
    <row r="10" spans="2:47" x14ac:dyDescent="0.3">
      <c r="B10" s="18" t="s">
        <v>91</v>
      </c>
      <c r="C10" s="17">
        <v>0.17221937586442801</v>
      </c>
      <c r="D10" s="17">
        <v>0.170764159860857</v>
      </c>
      <c r="E10" s="17">
        <v>0.17429287736844501</v>
      </c>
      <c r="F10" s="17"/>
      <c r="G10" s="17">
        <v>0.20508180437663601</v>
      </c>
      <c r="H10" s="17">
        <v>0.243516531008904</v>
      </c>
      <c r="I10" s="17">
        <v>0.183860917492076</v>
      </c>
      <c r="J10" s="17">
        <v>0.18523240104465</v>
      </c>
      <c r="K10" s="17">
        <v>0.156909680699616</v>
      </c>
      <c r="L10" s="17">
        <v>8.2851012328054294E-2</v>
      </c>
      <c r="M10" s="17"/>
      <c r="N10" s="17">
        <v>0.15256852801795101</v>
      </c>
      <c r="O10" s="17">
        <v>0.169724087932238</v>
      </c>
      <c r="P10" s="17">
        <v>0.19371935602535401</v>
      </c>
      <c r="Q10" s="17">
        <v>0.17872238635583201</v>
      </c>
      <c r="R10" s="17"/>
      <c r="S10" s="17">
        <v>0.179584179195696</v>
      </c>
      <c r="T10" s="17">
        <v>0.164574004444942</v>
      </c>
      <c r="U10" s="17">
        <v>0.14325414682047199</v>
      </c>
      <c r="V10" s="17">
        <v>0.15992367464896701</v>
      </c>
      <c r="W10" s="17">
        <v>0.17686205831883001</v>
      </c>
      <c r="X10" s="17">
        <v>0.20549600081720601</v>
      </c>
      <c r="Y10" s="17">
        <v>0.149871536964365</v>
      </c>
      <c r="Z10" s="17">
        <v>0.18309552425926501</v>
      </c>
      <c r="AA10" s="17">
        <v>0.194980808498153</v>
      </c>
      <c r="AB10" s="17">
        <v>0.164584796611387</v>
      </c>
      <c r="AC10" s="17">
        <v>0.15721234366484399</v>
      </c>
      <c r="AD10" s="17">
        <v>0.184280669357959</v>
      </c>
      <c r="AE10" s="17"/>
      <c r="AF10" s="17">
        <v>0.16460179033994399</v>
      </c>
      <c r="AG10" s="17">
        <v>0.18173611398737699</v>
      </c>
      <c r="AH10" s="17"/>
      <c r="AI10" s="17">
        <v>0.17335366819976</v>
      </c>
      <c r="AJ10" s="17">
        <v>0.17165317647943101</v>
      </c>
      <c r="AK10" s="17"/>
      <c r="AL10" s="17">
        <v>0.16209565964571299</v>
      </c>
      <c r="AM10" s="17">
        <v>0.17456373752985299</v>
      </c>
      <c r="AN10" s="17"/>
      <c r="AO10" s="17">
        <v>0.15394110495868299</v>
      </c>
      <c r="AP10" s="17">
        <v>0.17381254653123299</v>
      </c>
      <c r="AQ10" s="17"/>
      <c r="AR10" s="17">
        <v>0.21298913347815701</v>
      </c>
      <c r="AS10" s="17">
        <v>0.145516473058838</v>
      </c>
      <c r="AT10" s="17">
        <v>0.17297457244074499</v>
      </c>
      <c r="AU10" s="17">
        <v>0.114191311726799</v>
      </c>
    </row>
    <row r="11" spans="2:47" x14ac:dyDescent="0.3">
      <c r="B11" s="18" t="s">
        <v>92</v>
      </c>
      <c r="C11" s="17">
        <v>0.53895625604228004</v>
      </c>
      <c r="D11" s="17">
        <v>0.54278435981061202</v>
      </c>
      <c r="E11" s="17">
        <v>0.53499987861707898</v>
      </c>
      <c r="F11" s="17"/>
      <c r="G11" s="17">
        <v>0.39848900128953701</v>
      </c>
      <c r="H11" s="17">
        <v>0.49804965180023097</v>
      </c>
      <c r="I11" s="17">
        <v>0.58261545607851295</v>
      </c>
      <c r="J11" s="17">
        <v>0.58243269588118096</v>
      </c>
      <c r="K11" s="17">
        <v>0.56777597329344298</v>
      </c>
      <c r="L11" s="17">
        <v>0.57507824251017203</v>
      </c>
      <c r="M11" s="17"/>
      <c r="N11" s="17">
        <v>0.56094844433099</v>
      </c>
      <c r="O11" s="17">
        <v>0.55764744215620698</v>
      </c>
      <c r="P11" s="17">
        <v>0.520634607711292</v>
      </c>
      <c r="Q11" s="17">
        <v>0.51195334641613</v>
      </c>
      <c r="R11" s="17"/>
      <c r="S11" s="17">
        <v>0.49940610370370803</v>
      </c>
      <c r="T11" s="17">
        <v>0.55084621796069499</v>
      </c>
      <c r="U11" s="17">
        <v>0.56319869296233604</v>
      </c>
      <c r="V11" s="17">
        <v>0.58071959339221801</v>
      </c>
      <c r="W11" s="17">
        <v>0.529679847326056</v>
      </c>
      <c r="X11" s="17">
        <v>0.50680771571241701</v>
      </c>
      <c r="Y11" s="17">
        <v>0.56099672317454397</v>
      </c>
      <c r="Z11" s="17">
        <v>0.54999181199329905</v>
      </c>
      <c r="AA11" s="17">
        <v>0.51433582751935802</v>
      </c>
      <c r="AB11" s="17">
        <v>0.55916762285746802</v>
      </c>
      <c r="AC11" s="17">
        <v>0.55062151982179397</v>
      </c>
      <c r="AD11" s="17">
        <v>0.53664770700917197</v>
      </c>
      <c r="AE11" s="17"/>
      <c r="AF11" s="17">
        <v>0.56945756023781402</v>
      </c>
      <c r="AG11" s="17">
        <v>0.49907692904464301</v>
      </c>
      <c r="AH11" s="17"/>
      <c r="AI11" s="17">
        <v>0.62421815752481902</v>
      </c>
      <c r="AJ11" s="17">
        <v>0.49639647257252401</v>
      </c>
      <c r="AK11" s="17"/>
      <c r="AL11" s="17">
        <v>0.60788457174871902</v>
      </c>
      <c r="AM11" s="17">
        <v>0.52299443950047197</v>
      </c>
      <c r="AN11" s="17"/>
      <c r="AO11" s="17">
        <v>0.58550743503715696</v>
      </c>
      <c r="AP11" s="17">
        <v>0.53489876213258403</v>
      </c>
      <c r="AQ11" s="17"/>
      <c r="AR11" s="17">
        <v>0.519825735142178</v>
      </c>
      <c r="AS11" s="17">
        <v>0.53661429195347499</v>
      </c>
      <c r="AT11" s="17">
        <v>0.58110668193077797</v>
      </c>
      <c r="AU11" s="17">
        <v>0.50323166260742402</v>
      </c>
    </row>
    <row r="12" spans="2:47" ht="28.8" x14ac:dyDescent="0.3">
      <c r="B12" s="18" t="s">
        <v>93</v>
      </c>
      <c r="C12" s="17">
        <v>6.9044478192307399E-2</v>
      </c>
      <c r="D12" s="17">
        <v>8.40019724227523E-2</v>
      </c>
      <c r="E12" s="17">
        <v>5.3834183852108197E-2</v>
      </c>
      <c r="F12" s="17"/>
      <c r="G12" s="17">
        <v>0.112909601870441</v>
      </c>
      <c r="H12" s="17">
        <v>0.107735670386856</v>
      </c>
      <c r="I12" s="17">
        <v>5.9397864693802899E-2</v>
      </c>
      <c r="J12" s="17">
        <v>4.5742090313611303E-2</v>
      </c>
      <c r="K12" s="17">
        <v>3.9747097948062901E-2</v>
      </c>
      <c r="L12" s="17">
        <v>5.49486026898722E-2</v>
      </c>
      <c r="M12" s="17"/>
      <c r="N12" s="17">
        <v>0.109004285272089</v>
      </c>
      <c r="O12" s="17">
        <v>6.47575050699713E-2</v>
      </c>
      <c r="P12" s="17">
        <v>4.9394232499802397E-2</v>
      </c>
      <c r="Q12" s="17">
        <v>4.7773689477777798E-2</v>
      </c>
      <c r="R12" s="17"/>
      <c r="S12" s="17">
        <v>8.8018407470904406E-2</v>
      </c>
      <c r="T12" s="17">
        <v>7.3077896320490193E-2</v>
      </c>
      <c r="U12" s="17">
        <v>5.3790385093666099E-2</v>
      </c>
      <c r="V12" s="17">
        <v>6.5423116164713899E-2</v>
      </c>
      <c r="W12" s="17">
        <v>6.9156707645594201E-2</v>
      </c>
      <c r="X12" s="17">
        <v>4.51576401232823E-2</v>
      </c>
      <c r="Y12" s="17">
        <v>5.6979041346866301E-2</v>
      </c>
      <c r="Z12" s="17">
        <v>8.4748579478858097E-2</v>
      </c>
      <c r="AA12" s="17">
        <v>7.9225365021827504E-2</v>
      </c>
      <c r="AB12" s="17">
        <v>8.2752640091478702E-2</v>
      </c>
      <c r="AC12" s="17">
        <v>5.0253921012851602E-2</v>
      </c>
      <c r="AD12" s="17">
        <v>5.0238055349182499E-2</v>
      </c>
      <c r="AE12" s="17"/>
      <c r="AF12" s="17">
        <v>7.0403120120669405E-2</v>
      </c>
      <c r="AG12" s="17">
        <v>6.7798547446540097E-2</v>
      </c>
      <c r="AH12" s="17"/>
      <c r="AI12" s="17">
        <v>9.9451388722505807E-2</v>
      </c>
      <c r="AJ12" s="17">
        <v>5.3866403276695903E-2</v>
      </c>
      <c r="AK12" s="17"/>
      <c r="AL12" s="17">
        <v>9.4739909628280397E-2</v>
      </c>
      <c r="AM12" s="17">
        <v>6.3094154898606494E-2</v>
      </c>
      <c r="AN12" s="17"/>
      <c r="AO12" s="17">
        <v>0.116914472249944</v>
      </c>
      <c r="AP12" s="17">
        <v>6.4872033722804603E-2</v>
      </c>
      <c r="AQ12" s="17"/>
      <c r="AR12" s="17">
        <v>9.84920502650697E-2</v>
      </c>
      <c r="AS12" s="17">
        <v>5.9418363079573197E-2</v>
      </c>
      <c r="AT12" s="17">
        <v>5.2081011194279797E-2</v>
      </c>
      <c r="AU12" s="17">
        <v>4.6974205290650002E-2</v>
      </c>
    </row>
    <row r="13" spans="2:47" ht="28.8" x14ac:dyDescent="0.3">
      <c r="B13" s="18" t="s">
        <v>94</v>
      </c>
      <c r="C13" s="17">
        <v>1.6111049198886701E-2</v>
      </c>
      <c r="D13" s="17">
        <v>2.1586726481160001E-2</v>
      </c>
      <c r="E13" s="17">
        <v>1.0836680350299501E-2</v>
      </c>
      <c r="F13" s="17"/>
      <c r="G13" s="17">
        <v>4.5382439812350198E-2</v>
      </c>
      <c r="H13" s="17">
        <v>3.4581395718360802E-2</v>
      </c>
      <c r="I13" s="17">
        <v>1.6673125757393499E-2</v>
      </c>
      <c r="J13" s="17">
        <v>2.6961874953847801E-3</v>
      </c>
      <c r="K13" s="17">
        <v>2.6716375312645E-3</v>
      </c>
      <c r="L13" s="17">
        <v>1.16075734004513E-3</v>
      </c>
      <c r="M13" s="17"/>
      <c r="N13" s="17">
        <v>2.7466737211295899E-2</v>
      </c>
      <c r="O13" s="17">
        <v>8.6017781877075605E-3</v>
      </c>
      <c r="P13" s="17">
        <v>1.72885175871886E-2</v>
      </c>
      <c r="Q13" s="17">
        <v>1.08499121616225E-2</v>
      </c>
      <c r="R13" s="17"/>
      <c r="S13" s="17">
        <v>2.5163589434384299E-2</v>
      </c>
      <c r="T13" s="17">
        <v>7.1316113358172104E-3</v>
      </c>
      <c r="U13" s="17">
        <v>1.4208335334730199E-2</v>
      </c>
      <c r="V13" s="17">
        <v>9.6959350467247206E-3</v>
      </c>
      <c r="W13" s="17">
        <v>1.7935864669643899E-2</v>
      </c>
      <c r="X13" s="17">
        <v>1.62745286971012E-2</v>
      </c>
      <c r="Y13" s="17">
        <v>2.3098897523100601E-2</v>
      </c>
      <c r="Z13" s="17">
        <v>5.3416923598089703E-3</v>
      </c>
      <c r="AA13" s="17">
        <v>3.6132852111405801E-2</v>
      </c>
      <c r="AB13" s="17">
        <v>9.9752646386371702E-3</v>
      </c>
      <c r="AC13" s="17">
        <v>0</v>
      </c>
      <c r="AD13" s="17">
        <v>0</v>
      </c>
      <c r="AE13" s="17"/>
      <c r="AF13" s="17">
        <v>1.5459464839779899E-2</v>
      </c>
      <c r="AG13" s="17">
        <v>1.7107610936615902E-2</v>
      </c>
      <c r="AH13" s="17"/>
      <c r="AI13" s="17">
        <v>1.6550246622360501E-2</v>
      </c>
      <c r="AJ13" s="17">
        <v>1.5891817080924301E-2</v>
      </c>
      <c r="AK13" s="17"/>
      <c r="AL13" s="17">
        <v>1.9234184392612701E-2</v>
      </c>
      <c r="AM13" s="17">
        <v>1.53878208639622E-2</v>
      </c>
      <c r="AN13" s="17"/>
      <c r="AO13" s="17">
        <v>2.3069509190046199E-2</v>
      </c>
      <c r="AP13" s="17">
        <v>1.5504535902239699E-2</v>
      </c>
      <c r="AQ13" s="17"/>
      <c r="AR13" s="17">
        <v>2.4631710629451398E-2</v>
      </c>
      <c r="AS13" s="17">
        <v>1.4500106699256001E-2</v>
      </c>
      <c r="AT13" s="17">
        <v>1.28733260890637E-2</v>
      </c>
      <c r="AU13" s="17">
        <v>4.2206496020683196E-3</v>
      </c>
    </row>
    <row r="14" spans="2:47" x14ac:dyDescent="0.3">
      <c r="B14" s="18" t="s">
        <v>95</v>
      </c>
      <c r="C14" s="17">
        <v>0.11016698994655599</v>
      </c>
      <c r="D14" s="17">
        <v>0.10214346235997</v>
      </c>
      <c r="E14" s="17">
        <v>0.118404702476384</v>
      </c>
      <c r="F14" s="17"/>
      <c r="G14" s="17">
        <v>7.8313030893127397E-2</v>
      </c>
      <c r="H14" s="17">
        <v>3.4088046316712597E-2</v>
      </c>
      <c r="I14" s="17">
        <v>4.7421171623492103E-2</v>
      </c>
      <c r="J14" s="17">
        <v>8.1858306626091407E-2</v>
      </c>
      <c r="K14" s="17">
        <v>0.152204900040779</v>
      </c>
      <c r="L14" s="17">
        <v>0.23880067946866099</v>
      </c>
      <c r="M14" s="17"/>
      <c r="N14" s="17">
        <v>8.1238853926897697E-2</v>
      </c>
      <c r="O14" s="17">
        <v>0.108307919985853</v>
      </c>
      <c r="P14" s="17">
        <v>0.103920469676212</v>
      </c>
      <c r="Q14" s="17">
        <v>0.14634844437032599</v>
      </c>
      <c r="R14" s="17"/>
      <c r="S14" s="17">
        <v>0.117275913139976</v>
      </c>
      <c r="T14" s="17">
        <v>0.121162090975776</v>
      </c>
      <c r="U14" s="17">
        <v>0.131593576804521</v>
      </c>
      <c r="V14" s="17">
        <v>0.101563803708975</v>
      </c>
      <c r="W14" s="17">
        <v>0.10653173026712499</v>
      </c>
      <c r="X14" s="17">
        <v>0.122430461605762</v>
      </c>
      <c r="Y14" s="17">
        <v>0.126103003152469</v>
      </c>
      <c r="Z14" s="17">
        <v>4.9521012985307901E-2</v>
      </c>
      <c r="AA14" s="17">
        <v>8.8866182715604494E-2</v>
      </c>
      <c r="AB14" s="17">
        <v>9.2170691358214901E-2</v>
      </c>
      <c r="AC14" s="17">
        <v>0.127089723794231</v>
      </c>
      <c r="AD14" s="17">
        <v>0.111572750910271</v>
      </c>
      <c r="AE14" s="17"/>
      <c r="AF14" s="17">
        <v>9.7154711058964102E-2</v>
      </c>
      <c r="AG14" s="17">
        <v>0.12646143893901701</v>
      </c>
      <c r="AH14" s="17"/>
      <c r="AI14" s="17">
        <v>2.5180435814766401E-2</v>
      </c>
      <c r="AJ14" s="17">
        <v>0.15258932957066501</v>
      </c>
      <c r="AK14" s="17"/>
      <c r="AL14" s="17">
        <v>4.5126659701799403E-2</v>
      </c>
      <c r="AM14" s="17">
        <v>0.12522846081734901</v>
      </c>
      <c r="AN14" s="17"/>
      <c r="AO14" s="17">
        <v>3.3517170038741197E-2</v>
      </c>
      <c r="AP14" s="17">
        <v>0.11684794162534</v>
      </c>
      <c r="AQ14" s="17"/>
      <c r="AR14" s="17">
        <v>4.5198833832659102E-2</v>
      </c>
      <c r="AS14" s="17">
        <v>0.15981898091077401</v>
      </c>
      <c r="AT14" s="17">
        <v>8.1036553231118205E-2</v>
      </c>
      <c r="AU14" s="17">
        <v>0.248601032767161</v>
      </c>
    </row>
    <row r="15" spans="2:47" x14ac:dyDescent="0.3">
      <c r="B15" s="18" t="s">
        <v>79</v>
      </c>
      <c r="C15" s="19">
        <v>3.8834311680593799E-3</v>
      </c>
      <c r="D15" s="19">
        <v>3.6646817756413501E-3</v>
      </c>
      <c r="E15" s="19">
        <v>4.1113689783008698E-3</v>
      </c>
      <c r="F15" s="19"/>
      <c r="G15" s="19">
        <v>9.5790373169816895E-3</v>
      </c>
      <c r="H15" s="19">
        <v>4.6343275585402103E-3</v>
      </c>
      <c r="I15" s="19">
        <v>0</v>
      </c>
      <c r="J15" s="19">
        <v>2.3511316250391101E-3</v>
      </c>
      <c r="K15" s="19">
        <v>2.44481568399187E-3</v>
      </c>
      <c r="L15" s="19">
        <v>4.86725666025977E-3</v>
      </c>
      <c r="M15" s="19"/>
      <c r="N15" s="19">
        <v>3.3998089381193598E-3</v>
      </c>
      <c r="O15" s="19">
        <v>3.6076590522027899E-3</v>
      </c>
      <c r="P15" s="19">
        <v>4.3930565490402701E-3</v>
      </c>
      <c r="Q15" s="19">
        <v>4.30057652474637E-3</v>
      </c>
      <c r="R15" s="19"/>
      <c r="S15" s="19">
        <v>5.63893766664165E-3</v>
      </c>
      <c r="T15" s="19">
        <v>2.6147359573936999E-3</v>
      </c>
      <c r="U15" s="19">
        <v>2.1545619206289799E-3</v>
      </c>
      <c r="V15" s="19">
        <v>8.6455804472876305E-3</v>
      </c>
      <c r="W15" s="19">
        <v>5.1361196324674098E-3</v>
      </c>
      <c r="X15" s="19">
        <v>4.0824131644652999E-3</v>
      </c>
      <c r="Y15" s="19">
        <v>2.1216737753113101E-3</v>
      </c>
      <c r="Z15" s="19">
        <v>0</v>
      </c>
      <c r="AA15" s="19">
        <v>3.72157607360194E-3</v>
      </c>
      <c r="AB15" s="19">
        <v>0</v>
      </c>
      <c r="AC15" s="19">
        <v>9.9559075296117294E-3</v>
      </c>
      <c r="AD15" s="19">
        <v>0</v>
      </c>
      <c r="AE15" s="19"/>
      <c r="AF15" s="19">
        <v>2.01791853206095E-3</v>
      </c>
      <c r="AG15" s="19">
        <v>5.8948653126675802E-3</v>
      </c>
      <c r="AH15" s="19"/>
      <c r="AI15" s="19">
        <v>1.98171057984121E-3</v>
      </c>
      <c r="AJ15" s="19">
        <v>4.8327041146768801E-3</v>
      </c>
      <c r="AK15" s="19"/>
      <c r="AL15" s="19">
        <v>1.0391283129767401E-3</v>
      </c>
      <c r="AM15" s="19">
        <v>4.5420899485165301E-3</v>
      </c>
      <c r="AN15" s="19"/>
      <c r="AO15" s="19">
        <v>0</v>
      </c>
      <c r="AP15" s="19">
        <v>4.2219187993792198E-3</v>
      </c>
      <c r="AQ15" s="19"/>
      <c r="AR15" s="19">
        <v>2.9433343880745401E-3</v>
      </c>
      <c r="AS15" s="19">
        <v>3.5228653696160899E-3</v>
      </c>
      <c r="AT15" s="19">
        <v>3.1329308316893501E-3</v>
      </c>
      <c r="AU15" s="19">
        <v>8.4309025621800305E-3</v>
      </c>
    </row>
    <row r="16" spans="2:47" x14ac:dyDescent="0.3">
      <c r="B16" s="16"/>
    </row>
    <row r="17" spans="2:2" x14ac:dyDescent="0.3">
      <c r="B17" t="s">
        <v>72</v>
      </c>
    </row>
    <row r="18" spans="2:2" x14ac:dyDescent="0.3">
      <c r="B18" t="s">
        <v>73</v>
      </c>
    </row>
    <row r="20" spans="2:2" x14ac:dyDescent="0.3">
      <c r="B20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AU20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102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ht="28.8" x14ac:dyDescent="0.3">
      <c r="B9" s="18" t="s">
        <v>90</v>
      </c>
      <c r="C9" s="17">
        <v>0</v>
      </c>
      <c r="D9" s="17">
        <v>0</v>
      </c>
      <c r="E9" s="17">
        <v>0</v>
      </c>
      <c r="F9" s="17"/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/>
      <c r="N9" s="17">
        <v>0</v>
      </c>
      <c r="O9" s="17">
        <v>0</v>
      </c>
      <c r="P9" s="17">
        <v>0</v>
      </c>
      <c r="Q9" s="17">
        <v>0</v>
      </c>
      <c r="R9" s="17"/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7"/>
      <c r="AF9" s="17">
        <v>0</v>
      </c>
      <c r="AG9" s="17">
        <v>0</v>
      </c>
      <c r="AH9" s="17"/>
      <c r="AI9" s="17">
        <v>0</v>
      </c>
      <c r="AJ9" s="17">
        <v>0</v>
      </c>
      <c r="AK9" s="17"/>
      <c r="AL9" s="17">
        <v>0</v>
      </c>
      <c r="AM9" s="17">
        <v>0</v>
      </c>
      <c r="AN9" s="17"/>
      <c r="AO9" s="17">
        <v>0</v>
      </c>
      <c r="AP9" s="17">
        <v>0</v>
      </c>
      <c r="AQ9" s="17"/>
      <c r="AR9" s="17">
        <v>0</v>
      </c>
      <c r="AS9" s="17">
        <v>0</v>
      </c>
      <c r="AT9" s="17">
        <v>0</v>
      </c>
      <c r="AU9" s="17">
        <v>0</v>
      </c>
    </row>
    <row r="10" spans="2:47" x14ac:dyDescent="0.3">
      <c r="B10" s="18" t="s">
        <v>91</v>
      </c>
      <c r="C10" s="17">
        <v>0</v>
      </c>
      <c r="D10" s="17">
        <v>0</v>
      </c>
      <c r="E10" s="17">
        <v>0</v>
      </c>
      <c r="F10" s="17"/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/>
      <c r="N10" s="17">
        <v>0</v>
      </c>
      <c r="O10" s="17">
        <v>0</v>
      </c>
      <c r="P10" s="17">
        <v>0</v>
      </c>
      <c r="Q10" s="17">
        <v>0</v>
      </c>
      <c r="R10" s="17"/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7"/>
      <c r="AF10" s="17">
        <v>0</v>
      </c>
      <c r="AG10" s="17">
        <v>0</v>
      </c>
      <c r="AH10" s="17"/>
      <c r="AI10" s="17">
        <v>0</v>
      </c>
      <c r="AJ10" s="17">
        <v>0</v>
      </c>
      <c r="AK10" s="17"/>
      <c r="AL10" s="17">
        <v>0</v>
      </c>
      <c r="AM10" s="17">
        <v>0</v>
      </c>
      <c r="AN10" s="17"/>
      <c r="AO10" s="17">
        <v>0</v>
      </c>
      <c r="AP10" s="17">
        <v>0</v>
      </c>
      <c r="AQ10" s="17"/>
      <c r="AR10" s="17">
        <v>0</v>
      </c>
      <c r="AS10" s="17">
        <v>0</v>
      </c>
      <c r="AT10" s="17">
        <v>0</v>
      </c>
      <c r="AU10" s="17">
        <v>0</v>
      </c>
    </row>
    <row r="11" spans="2:47" x14ac:dyDescent="0.3">
      <c r="B11" s="18" t="s">
        <v>92</v>
      </c>
      <c r="C11" s="17">
        <v>1</v>
      </c>
      <c r="D11" s="17">
        <v>1</v>
      </c>
      <c r="E11" s="17">
        <v>1</v>
      </c>
      <c r="F11" s="17"/>
      <c r="G11" s="17">
        <v>1</v>
      </c>
      <c r="H11" s="17">
        <v>1</v>
      </c>
      <c r="I11" s="17">
        <v>1</v>
      </c>
      <c r="J11" s="17">
        <v>1</v>
      </c>
      <c r="K11" s="17">
        <v>1</v>
      </c>
      <c r="L11" s="17">
        <v>1</v>
      </c>
      <c r="M11" s="17"/>
      <c r="N11" s="17">
        <v>1</v>
      </c>
      <c r="O11" s="17">
        <v>1</v>
      </c>
      <c r="P11" s="17">
        <v>1</v>
      </c>
      <c r="Q11" s="17">
        <v>1</v>
      </c>
      <c r="R11" s="17"/>
      <c r="S11" s="17">
        <v>1</v>
      </c>
      <c r="T11" s="17">
        <v>1</v>
      </c>
      <c r="U11" s="17">
        <v>1</v>
      </c>
      <c r="V11" s="17">
        <v>1</v>
      </c>
      <c r="W11" s="17">
        <v>1</v>
      </c>
      <c r="X11" s="17">
        <v>1</v>
      </c>
      <c r="Y11" s="17">
        <v>1</v>
      </c>
      <c r="Z11" s="17">
        <v>1</v>
      </c>
      <c r="AA11" s="17">
        <v>1</v>
      </c>
      <c r="AB11" s="17">
        <v>1</v>
      </c>
      <c r="AC11" s="17">
        <v>1</v>
      </c>
      <c r="AD11" s="17">
        <v>1</v>
      </c>
      <c r="AE11" s="17"/>
      <c r="AF11" s="17">
        <v>1</v>
      </c>
      <c r="AG11" s="17">
        <v>1</v>
      </c>
      <c r="AH11" s="17"/>
      <c r="AI11" s="17">
        <v>1</v>
      </c>
      <c r="AJ11" s="17">
        <v>1</v>
      </c>
      <c r="AK11" s="17"/>
      <c r="AL11" s="17">
        <v>1</v>
      </c>
      <c r="AM11" s="17">
        <v>1</v>
      </c>
      <c r="AN11" s="17"/>
      <c r="AO11" s="17">
        <v>1</v>
      </c>
      <c r="AP11" s="17">
        <v>1</v>
      </c>
      <c r="AQ11" s="17"/>
      <c r="AR11" s="17">
        <v>1</v>
      </c>
      <c r="AS11" s="17">
        <v>1</v>
      </c>
      <c r="AT11" s="17">
        <v>1</v>
      </c>
      <c r="AU11" s="17">
        <v>1</v>
      </c>
    </row>
    <row r="12" spans="2:47" ht="28.8" x14ac:dyDescent="0.3">
      <c r="B12" s="18" t="s">
        <v>93</v>
      </c>
      <c r="C12" s="17">
        <v>0</v>
      </c>
      <c r="D12" s="17">
        <v>0</v>
      </c>
      <c r="E12" s="17">
        <v>0</v>
      </c>
      <c r="F12" s="17"/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/>
      <c r="N12" s="17">
        <v>0</v>
      </c>
      <c r="O12" s="17">
        <v>0</v>
      </c>
      <c r="P12" s="17">
        <v>0</v>
      </c>
      <c r="Q12" s="17">
        <v>0</v>
      </c>
      <c r="R12" s="17"/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/>
      <c r="AF12" s="17">
        <v>0</v>
      </c>
      <c r="AG12" s="17">
        <v>0</v>
      </c>
      <c r="AH12" s="17"/>
      <c r="AI12" s="17">
        <v>0</v>
      </c>
      <c r="AJ12" s="17">
        <v>0</v>
      </c>
      <c r="AK12" s="17"/>
      <c r="AL12" s="17">
        <v>0</v>
      </c>
      <c r="AM12" s="17">
        <v>0</v>
      </c>
      <c r="AN12" s="17"/>
      <c r="AO12" s="17">
        <v>0</v>
      </c>
      <c r="AP12" s="17">
        <v>0</v>
      </c>
      <c r="AQ12" s="17"/>
      <c r="AR12" s="17">
        <v>0</v>
      </c>
      <c r="AS12" s="17">
        <v>0</v>
      </c>
      <c r="AT12" s="17">
        <v>0</v>
      </c>
      <c r="AU12" s="17">
        <v>0</v>
      </c>
    </row>
    <row r="13" spans="2:47" ht="28.8" x14ac:dyDescent="0.3">
      <c r="B13" s="18" t="s">
        <v>94</v>
      </c>
      <c r="C13" s="17">
        <v>0</v>
      </c>
      <c r="D13" s="17">
        <v>0</v>
      </c>
      <c r="E13" s="17">
        <v>0</v>
      </c>
      <c r="F13" s="17"/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/>
      <c r="N13" s="17">
        <v>0</v>
      </c>
      <c r="O13" s="17">
        <v>0</v>
      </c>
      <c r="P13" s="17">
        <v>0</v>
      </c>
      <c r="Q13" s="17">
        <v>0</v>
      </c>
      <c r="R13" s="17"/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/>
      <c r="AF13" s="17">
        <v>0</v>
      </c>
      <c r="AG13" s="17">
        <v>0</v>
      </c>
      <c r="AH13" s="17"/>
      <c r="AI13" s="17">
        <v>0</v>
      </c>
      <c r="AJ13" s="17">
        <v>0</v>
      </c>
      <c r="AK13" s="17"/>
      <c r="AL13" s="17">
        <v>0</v>
      </c>
      <c r="AM13" s="17">
        <v>0</v>
      </c>
      <c r="AN13" s="17"/>
      <c r="AO13" s="17">
        <v>0</v>
      </c>
      <c r="AP13" s="17">
        <v>0</v>
      </c>
      <c r="AQ13" s="17"/>
      <c r="AR13" s="17">
        <v>0</v>
      </c>
      <c r="AS13" s="17">
        <v>0</v>
      </c>
      <c r="AT13" s="17">
        <v>0</v>
      </c>
      <c r="AU13" s="17">
        <v>0</v>
      </c>
    </row>
    <row r="14" spans="2:47" x14ac:dyDescent="0.3">
      <c r="B14" s="18" t="s">
        <v>95</v>
      </c>
      <c r="C14" s="17">
        <v>0</v>
      </c>
      <c r="D14" s="17">
        <v>0</v>
      </c>
      <c r="E14" s="17">
        <v>0</v>
      </c>
      <c r="F14" s="17"/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/>
      <c r="N14" s="17">
        <v>0</v>
      </c>
      <c r="O14" s="17">
        <v>0</v>
      </c>
      <c r="P14" s="17">
        <v>0</v>
      </c>
      <c r="Q14" s="17">
        <v>0</v>
      </c>
      <c r="R14" s="17"/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/>
      <c r="AF14" s="17">
        <v>0</v>
      </c>
      <c r="AG14" s="17">
        <v>0</v>
      </c>
      <c r="AH14" s="17"/>
      <c r="AI14" s="17">
        <v>0</v>
      </c>
      <c r="AJ14" s="17">
        <v>0</v>
      </c>
      <c r="AK14" s="17"/>
      <c r="AL14" s="17">
        <v>0</v>
      </c>
      <c r="AM14" s="17">
        <v>0</v>
      </c>
      <c r="AN14" s="17"/>
      <c r="AO14" s="17">
        <v>0</v>
      </c>
      <c r="AP14" s="17">
        <v>0</v>
      </c>
      <c r="AQ14" s="17"/>
      <c r="AR14" s="17">
        <v>0</v>
      </c>
      <c r="AS14" s="17">
        <v>0</v>
      </c>
      <c r="AT14" s="17">
        <v>0</v>
      </c>
      <c r="AU14" s="17">
        <v>0</v>
      </c>
    </row>
    <row r="15" spans="2:47" x14ac:dyDescent="0.3">
      <c r="B15" s="18" t="s">
        <v>79</v>
      </c>
      <c r="C15" s="19">
        <v>0</v>
      </c>
      <c r="D15" s="19">
        <v>0</v>
      </c>
      <c r="E15" s="19">
        <v>0</v>
      </c>
      <c r="F15" s="19"/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/>
      <c r="N15" s="19">
        <v>0</v>
      </c>
      <c r="O15" s="19">
        <v>0</v>
      </c>
      <c r="P15" s="19">
        <v>0</v>
      </c>
      <c r="Q15" s="19">
        <v>0</v>
      </c>
      <c r="R15" s="19"/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/>
      <c r="AF15" s="19">
        <v>0</v>
      </c>
      <c r="AG15" s="19">
        <v>0</v>
      </c>
      <c r="AH15" s="19"/>
      <c r="AI15" s="19">
        <v>0</v>
      </c>
      <c r="AJ15" s="19">
        <v>0</v>
      </c>
      <c r="AK15" s="19"/>
      <c r="AL15" s="19">
        <v>0</v>
      </c>
      <c r="AM15" s="19">
        <v>0</v>
      </c>
      <c r="AN15" s="19"/>
      <c r="AO15" s="19">
        <v>0</v>
      </c>
      <c r="AP15" s="19">
        <v>0</v>
      </c>
      <c r="AQ15" s="19"/>
      <c r="AR15" s="19">
        <v>0</v>
      </c>
      <c r="AS15" s="19">
        <v>0</v>
      </c>
      <c r="AT15" s="19">
        <v>0</v>
      </c>
      <c r="AU15" s="19">
        <v>0</v>
      </c>
    </row>
    <row r="16" spans="2:47" x14ac:dyDescent="0.3">
      <c r="B16" s="16"/>
    </row>
    <row r="17" spans="2:2" x14ac:dyDescent="0.3">
      <c r="B17" t="s">
        <v>72</v>
      </c>
    </row>
    <row r="18" spans="2:2" x14ac:dyDescent="0.3">
      <c r="B18" t="s">
        <v>73</v>
      </c>
    </row>
    <row r="20" spans="2:2" x14ac:dyDescent="0.3">
      <c r="B20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AU20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103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ht="28.8" x14ac:dyDescent="0.3">
      <c r="B9" s="18" t="s">
        <v>90</v>
      </c>
      <c r="C9" s="17">
        <v>0.150433286549119</v>
      </c>
      <c r="D9" s="17">
        <v>0.127249373262285</v>
      </c>
      <c r="E9" s="17">
        <v>0.17256711036095601</v>
      </c>
      <c r="F9" s="17"/>
      <c r="G9" s="17">
        <v>0.173834506979648</v>
      </c>
      <c r="H9" s="17">
        <v>0.150292692714774</v>
      </c>
      <c r="I9" s="17">
        <v>0.16643678027863901</v>
      </c>
      <c r="J9" s="17">
        <v>0.17225043629539899</v>
      </c>
      <c r="K9" s="17">
        <v>0.13385688115706701</v>
      </c>
      <c r="L9" s="17">
        <v>0.115473842386415</v>
      </c>
      <c r="M9" s="17"/>
      <c r="N9" s="17">
        <v>0.108206892336098</v>
      </c>
      <c r="O9" s="17">
        <v>0.14408401654632599</v>
      </c>
      <c r="P9" s="17">
        <v>0.17888691163244699</v>
      </c>
      <c r="Q9" s="17">
        <v>0.175958123280398</v>
      </c>
      <c r="R9" s="17"/>
      <c r="S9" s="17">
        <v>0.14690109432206999</v>
      </c>
      <c r="T9" s="17">
        <v>0.13634304965203101</v>
      </c>
      <c r="U9" s="17">
        <v>0.10956210576955901</v>
      </c>
      <c r="V9" s="17">
        <v>0.154722969628007</v>
      </c>
      <c r="W9" s="17">
        <v>0.168833175398661</v>
      </c>
      <c r="X9" s="17">
        <v>0.145126549968628</v>
      </c>
      <c r="Y9" s="17">
        <v>0.165530809675935</v>
      </c>
      <c r="Z9" s="17">
        <v>0.153591062555784</v>
      </c>
      <c r="AA9" s="17">
        <v>0.16723475639282601</v>
      </c>
      <c r="AB9" s="17">
        <v>0.14739977260131801</v>
      </c>
      <c r="AC9" s="17">
        <v>0.172794325082854</v>
      </c>
      <c r="AD9" s="17">
        <v>0.16296127735878799</v>
      </c>
      <c r="AE9" s="17"/>
      <c r="AF9" s="17">
        <v>0.147070987262097</v>
      </c>
      <c r="AG9" s="17">
        <v>0.15612127909590401</v>
      </c>
      <c r="AH9" s="17"/>
      <c r="AI9" s="17">
        <v>0.12972108670430699</v>
      </c>
      <c r="AJ9" s="17">
        <v>0.16077209820180199</v>
      </c>
      <c r="AK9" s="17"/>
      <c r="AL9" s="17">
        <v>0.14716910388288201</v>
      </c>
      <c r="AM9" s="17">
        <v>0.15118917742420401</v>
      </c>
      <c r="AN9" s="17"/>
      <c r="AO9" s="17">
        <v>0.15733357156497099</v>
      </c>
      <c r="AP9" s="17">
        <v>0.14983184389972801</v>
      </c>
      <c r="AQ9" s="17"/>
      <c r="AR9" s="17">
        <v>0.17157016704031</v>
      </c>
      <c r="AS9" s="17">
        <v>0.11365546323985801</v>
      </c>
      <c r="AT9" s="17">
        <v>0.162505939562503</v>
      </c>
      <c r="AU9" s="17">
        <v>0.135514225646827</v>
      </c>
    </row>
    <row r="10" spans="2:47" x14ac:dyDescent="0.3">
      <c r="B10" s="18" t="s">
        <v>91</v>
      </c>
      <c r="C10" s="17">
        <v>0.182650872603217</v>
      </c>
      <c r="D10" s="17">
        <v>0.18086779167103501</v>
      </c>
      <c r="E10" s="17">
        <v>0.18508356063658099</v>
      </c>
      <c r="F10" s="17"/>
      <c r="G10" s="17">
        <v>0.20177915530335699</v>
      </c>
      <c r="H10" s="17">
        <v>0.197643006882568</v>
      </c>
      <c r="I10" s="17">
        <v>0.206379078869455</v>
      </c>
      <c r="J10" s="17">
        <v>0.19362560858823599</v>
      </c>
      <c r="K10" s="17">
        <v>0.17787171961515899</v>
      </c>
      <c r="L10" s="17">
        <v>0.13284672975312101</v>
      </c>
      <c r="M10" s="17"/>
      <c r="N10" s="17">
        <v>0.170726621992218</v>
      </c>
      <c r="O10" s="17">
        <v>0.17633611659645901</v>
      </c>
      <c r="P10" s="17">
        <v>0.21424670771635099</v>
      </c>
      <c r="Q10" s="17">
        <v>0.176956071400486</v>
      </c>
      <c r="R10" s="17"/>
      <c r="S10" s="17">
        <v>0.216175148238369</v>
      </c>
      <c r="T10" s="17">
        <v>0.171873244922986</v>
      </c>
      <c r="U10" s="17">
        <v>0.193813473204824</v>
      </c>
      <c r="V10" s="17">
        <v>0.157907408194598</v>
      </c>
      <c r="W10" s="17">
        <v>0.160186667148946</v>
      </c>
      <c r="X10" s="17">
        <v>0.20906163771768499</v>
      </c>
      <c r="Y10" s="17">
        <v>0.16760800156363501</v>
      </c>
      <c r="Z10" s="17">
        <v>0.17791407384219499</v>
      </c>
      <c r="AA10" s="17">
        <v>0.17183497291486499</v>
      </c>
      <c r="AB10" s="17">
        <v>0.181560073906507</v>
      </c>
      <c r="AC10" s="17">
        <v>0.181230650989678</v>
      </c>
      <c r="AD10" s="17">
        <v>0.18231165797645901</v>
      </c>
      <c r="AE10" s="17"/>
      <c r="AF10" s="17">
        <v>0.18542192004027699</v>
      </c>
      <c r="AG10" s="17">
        <v>0.17946381983208301</v>
      </c>
      <c r="AH10" s="17"/>
      <c r="AI10" s="17">
        <v>0.187715150524637</v>
      </c>
      <c r="AJ10" s="17">
        <v>0.18012296074553399</v>
      </c>
      <c r="AK10" s="17"/>
      <c r="AL10" s="17">
        <v>0.19796775453299301</v>
      </c>
      <c r="AM10" s="17">
        <v>0.17910392303902301</v>
      </c>
      <c r="AN10" s="17"/>
      <c r="AO10" s="17">
        <v>0.17927934903052001</v>
      </c>
      <c r="AP10" s="17">
        <v>0.18294474134420299</v>
      </c>
      <c r="AQ10" s="17"/>
      <c r="AR10" s="17">
        <v>0.22792954629128201</v>
      </c>
      <c r="AS10" s="17">
        <v>0.15695530229664501</v>
      </c>
      <c r="AT10" s="17">
        <v>0.185583589767991</v>
      </c>
      <c r="AU10" s="17">
        <v>0.107019172464682</v>
      </c>
    </row>
    <row r="11" spans="2:47" x14ac:dyDescent="0.3">
      <c r="B11" s="18" t="s">
        <v>92</v>
      </c>
      <c r="C11" s="17">
        <v>0.468375490102037</v>
      </c>
      <c r="D11" s="17">
        <v>0.49902486988653999</v>
      </c>
      <c r="E11" s="17">
        <v>0.438607701081274</v>
      </c>
      <c r="F11" s="17"/>
      <c r="G11" s="17">
        <v>0.37110160543681298</v>
      </c>
      <c r="H11" s="17">
        <v>0.42710168147003502</v>
      </c>
      <c r="I11" s="17">
        <v>0.45697568277488398</v>
      </c>
      <c r="J11" s="17">
        <v>0.46645118339644198</v>
      </c>
      <c r="K11" s="17">
        <v>0.52398758974390203</v>
      </c>
      <c r="L11" s="17">
        <v>0.53983678583996197</v>
      </c>
      <c r="M11" s="17"/>
      <c r="N11" s="17">
        <v>0.48725910625736502</v>
      </c>
      <c r="O11" s="17">
        <v>0.50678953672702598</v>
      </c>
      <c r="P11" s="17">
        <v>0.41760510512559101</v>
      </c>
      <c r="Q11" s="17">
        <v>0.45009524534741202</v>
      </c>
      <c r="R11" s="17"/>
      <c r="S11" s="17">
        <v>0.39278872468953502</v>
      </c>
      <c r="T11" s="17">
        <v>0.500046512955029</v>
      </c>
      <c r="U11" s="17">
        <v>0.48320115251593199</v>
      </c>
      <c r="V11" s="17">
        <v>0.48688805445842398</v>
      </c>
      <c r="W11" s="17">
        <v>0.47372903688089602</v>
      </c>
      <c r="X11" s="17">
        <v>0.48637228096233598</v>
      </c>
      <c r="Y11" s="17">
        <v>0.50642451564787305</v>
      </c>
      <c r="Z11" s="17">
        <v>0.46453430602436402</v>
      </c>
      <c r="AA11" s="17">
        <v>0.44900191091580499</v>
      </c>
      <c r="AB11" s="17">
        <v>0.48429407774265298</v>
      </c>
      <c r="AC11" s="17">
        <v>0.45618261438943802</v>
      </c>
      <c r="AD11" s="17">
        <v>0.46929156574153502</v>
      </c>
      <c r="AE11" s="17"/>
      <c r="AF11" s="17">
        <v>0.473831378882549</v>
      </c>
      <c r="AG11" s="17">
        <v>0.46072344964440498</v>
      </c>
      <c r="AH11" s="17"/>
      <c r="AI11" s="17">
        <v>0.48808767701762301</v>
      </c>
      <c r="AJ11" s="17">
        <v>0.45853585021299997</v>
      </c>
      <c r="AK11" s="17"/>
      <c r="AL11" s="17">
        <v>0.446818610084526</v>
      </c>
      <c r="AM11" s="17">
        <v>0.47336744385176599</v>
      </c>
      <c r="AN11" s="17"/>
      <c r="AO11" s="17">
        <v>0.44115348343592498</v>
      </c>
      <c r="AP11" s="17">
        <v>0.47074821467405198</v>
      </c>
      <c r="AQ11" s="17"/>
      <c r="AR11" s="17">
        <v>0.41732258182182203</v>
      </c>
      <c r="AS11" s="17">
        <v>0.53402620929918099</v>
      </c>
      <c r="AT11" s="17">
        <v>0.470185174972999</v>
      </c>
      <c r="AU11" s="17">
        <v>0.47980739987626198</v>
      </c>
    </row>
    <row r="12" spans="2:47" ht="28.8" x14ac:dyDescent="0.3">
      <c r="B12" s="18" t="s">
        <v>93</v>
      </c>
      <c r="C12" s="17">
        <v>8.4690725667357095E-2</v>
      </c>
      <c r="D12" s="17">
        <v>0.102915686176655</v>
      </c>
      <c r="E12" s="17">
        <v>6.7254036705384795E-2</v>
      </c>
      <c r="F12" s="17"/>
      <c r="G12" s="17">
        <v>0.16158660034532499</v>
      </c>
      <c r="H12" s="17">
        <v>0.12467816417975799</v>
      </c>
      <c r="I12" s="17">
        <v>7.2455522420665996E-2</v>
      </c>
      <c r="J12" s="17">
        <v>5.1716231417728201E-2</v>
      </c>
      <c r="K12" s="17">
        <v>5.0122096121982498E-2</v>
      </c>
      <c r="L12" s="17">
        <v>6.1160413595680398E-2</v>
      </c>
      <c r="M12" s="17"/>
      <c r="N12" s="17">
        <v>0.12648139042770801</v>
      </c>
      <c r="O12" s="17">
        <v>5.84419412376629E-2</v>
      </c>
      <c r="P12" s="17">
        <v>8.1974833647235804E-2</v>
      </c>
      <c r="Q12" s="17">
        <v>7.0453974199489094E-2</v>
      </c>
      <c r="R12" s="17"/>
      <c r="S12" s="17">
        <v>0.137069673329342</v>
      </c>
      <c r="T12" s="17">
        <v>6.6683408814414202E-2</v>
      </c>
      <c r="U12" s="17">
        <v>8.7461891819084994E-2</v>
      </c>
      <c r="V12" s="17">
        <v>6.7966432431475099E-2</v>
      </c>
      <c r="W12" s="17">
        <v>8.9879813919811397E-2</v>
      </c>
      <c r="X12" s="17">
        <v>6.2706934929626507E-2</v>
      </c>
      <c r="Y12" s="17">
        <v>5.9994801545375599E-2</v>
      </c>
      <c r="Z12" s="17">
        <v>0.10425180554868201</v>
      </c>
      <c r="AA12" s="17">
        <v>8.5867155390947997E-2</v>
      </c>
      <c r="AB12" s="17">
        <v>8.9446835584196693E-2</v>
      </c>
      <c r="AC12" s="17">
        <v>7.5178854179839799E-2</v>
      </c>
      <c r="AD12" s="17">
        <v>5.2199321738383798E-2</v>
      </c>
      <c r="AE12" s="17"/>
      <c r="AF12" s="17">
        <v>8.35023146463241E-2</v>
      </c>
      <c r="AG12" s="17">
        <v>8.6499360496066505E-2</v>
      </c>
      <c r="AH12" s="17"/>
      <c r="AI12" s="17">
        <v>9.6189898724750894E-2</v>
      </c>
      <c r="AJ12" s="17">
        <v>7.8950737385437897E-2</v>
      </c>
      <c r="AK12" s="17"/>
      <c r="AL12" s="17">
        <v>8.7156589963087103E-2</v>
      </c>
      <c r="AM12" s="17">
        <v>8.4119702378857394E-2</v>
      </c>
      <c r="AN12" s="17"/>
      <c r="AO12" s="17">
        <v>0.13421009216841301</v>
      </c>
      <c r="AP12" s="17">
        <v>8.0374518595306005E-2</v>
      </c>
      <c r="AQ12" s="17"/>
      <c r="AR12" s="17">
        <v>0.113575567162109</v>
      </c>
      <c r="AS12" s="17">
        <v>8.0850048184094997E-2</v>
      </c>
      <c r="AT12" s="17">
        <v>6.2802064804969499E-2</v>
      </c>
      <c r="AU12" s="17">
        <v>6.4331580708686997E-2</v>
      </c>
    </row>
    <row r="13" spans="2:47" ht="28.8" x14ac:dyDescent="0.3">
      <c r="B13" s="18" t="s">
        <v>94</v>
      </c>
      <c r="C13" s="17">
        <v>2.27382075869016E-2</v>
      </c>
      <c r="D13" s="17">
        <v>2.8629966835889399E-2</v>
      </c>
      <c r="E13" s="17">
        <v>1.6452953912717099E-2</v>
      </c>
      <c r="F13" s="17"/>
      <c r="G13" s="17">
        <v>4.5748449765101999E-2</v>
      </c>
      <c r="H13" s="17">
        <v>5.6126981761230203E-2</v>
      </c>
      <c r="I13" s="17">
        <v>1.41197257503028E-2</v>
      </c>
      <c r="J13" s="17">
        <v>6.6144237858116201E-3</v>
      </c>
      <c r="K13" s="17">
        <v>1.1087454851737301E-2</v>
      </c>
      <c r="L13" s="17">
        <v>8.2821909425552492E-3</v>
      </c>
      <c r="M13" s="17"/>
      <c r="N13" s="17">
        <v>4.4245238787159601E-2</v>
      </c>
      <c r="O13" s="17">
        <v>1.07594846748033E-2</v>
      </c>
      <c r="P13" s="17">
        <v>2.2918294496156202E-2</v>
      </c>
      <c r="Q13" s="17">
        <v>1.21317699447335E-2</v>
      </c>
      <c r="R13" s="17"/>
      <c r="S13" s="17">
        <v>4.5056684599612699E-2</v>
      </c>
      <c r="T13" s="17">
        <v>1.95895703127845E-2</v>
      </c>
      <c r="U13" s="17">
        <v>1.88895143675805E-2</v>
      </c>
      <c r="V13" s="17">
        <v>1.79535817924198E-2</v>
      </c>
      <c r="W13" s="17">
        <v>1.5176418115640701E-2</v>
      </c>
      <c r="X13" s="17">
        <v>1.2848117504687199E-2</v>
      </c>
      <c r="Y13" s="17">
        <v>1.7719335254743201E-2</v>
      </c>
      <c r="Z13" s="17">
        <v>2.1602631269627099E-2</v>
      </c>
      <c r="AA13" s="17">
        <v>2.4953217047387899E-2</v>
      </c>
      <c r="AB13" s="17">
        <v>2.2431964688386399E-2</v>
      </c>
      <c r="AC13" s="17">
        <v>1.52244505043568E-2</v>
      </c>
      <c r="AD13" s="17">
        <v>2.4409550700583999E-2</v>
      </c>
      <c r="AE13" s="17"/>
      <c r="AF13" s="17">
        <v>2.4649475597259999E-2</v>
      </c>
      <c r="AG13" s="17">
        <v>2.0382453607945598E-2</v>
      </c>
      <c r="AH13" s="17"/>
      <c r="AI13" s="17">
        <v>3.1768262941567801E-2</v>
      </c>
      <c r="AJ13" s="17">
        <v>1.8230717208057499E-2</v>
      </c>
      <c r="AK13" s="17"/>
      <c r="AL13" s="17">
        <v>2.3909680729631701E-2</v>
      </c>
      <c r="AM13" s="17">
        <v>2.2466928081574002E-2</v>
      </c>
      <c r="AN13" s="17"/>
      <c r="AO13" s="17">
        <v>3.1609353173725603E-2</v>
      </c>
      <c r="AP13" s="17">
        <v>2.1964980786469399E-2</v>
      </c>
      <c r="AQ13" s="17"/>
      <c r="AR13" s="17">
        <v>3.8258360633591497E-2</v>
      </c>
      <c r="AS13" s="17">
        <v>1.36083938312041E-2</v>
      </c>
      <c r="AT13" s="17">
        <v>9.3115577173214104E-3</v>
      </c>
      <c r="AU13" s="17">
        <v>2.7442282233585E-2</v>
      </c>
    </row>
    <row r="14" spans="2:47" x14ac:dyDescent="0.3">
      <c r="B14" s="18" t="s">
        <v>95</v>
      </c>
      <c r="C14" s="17">
        <v>8.5079492585541899E-2</v>
      </c>
      <c r="D14" s="17">
        <v>5.5760193437604098E-2</v>
      </c>
      <c r="E14" s="17">
        <v>0.11351221438062301</v>
      </c>
      <c r="F14" s="17"/>
      <c r="G14" s="17">
        <v>3.89957659379426E-2</v>
      </c>
      <c r="H14" s="17">
        <v>3.96990946925296E-2</v>
      </c>
      <c r="I14" s="17">
        <v>7.4350213936791504E-2</v>
      </c>
      <c r="J14" s="17">
        <v>0.10268059489353699</v>
      </c>
      <c r="K14" s="17">
        <v>0.100506445318787</v>
      </c>
      <c r="L14" s="17">
        <v>0.13653590594242099</v>
      </c>
      <c r="M14" s="17"/>
      <c r="N14" s="17">
        <v>6.1184062332880998E-2</v>
      </c>
      <c r="O14" s="17">
        <v>9.6620350574163294E-2</v>
      </c>
      <c r="P14" s="17">
        <v>7.62160815455417E-2</v>
      </c>
      <c r="Q14" s="17">
        <v>0.106657049626319</v>
      </c>
      <c r="R14" s="17"/>
      <c r="S14" s="17">
        <v>5.4539687592330202E-2</v>
      </c>
      <c r="T14" s="17">
        <v>9.8343300766882302E-2</v>
      </c>
      <c r="U14" s="17">
        <v>0.100506950016194</v>
      </c>
      <c r="V14" s="17">
        <v>0.114561553495076</v>
      </c>
      <c r="W14" s="17">
        <v>8.9535954086143302E-2</v>
      </c>
      <c r="X14" s="17">
        <v>6.9511447143104796E-2</v>
      </c>
      <c r="Y14" s="17">
        <v>7.9588500234947596E-2</v>
      </c>
      <c r="Z14" s="17">
        <v>7.2904970757183996E-2</v>
      </c>
      <c r="AA14" s="17">
        <v>9.2002380892384605E-2</v>
      </c>
      <c r="AB14" s="17">
        <v>7.0858797864504899E-2</v>
      </c>
      <c r="AC14" s="17">
        <v>9.4683960454341007E-2</v>
      </c>
      <c r="AD14" s="17">
        <v>0.108826626484251</v>
      </c>
      <c r="AE14" s="17"/>
      <c r="AF14" s="17">
        <v>8.1547614874602797E-2</v>
      </c>
      <c r="AG14" s="17">
        <v>8.8482221982884496E-2</v>
      </c>
      <c r="AH14" s="17"/>
      <c r="AI14" s="17">
        <v>6.1790650148094699E-2</v>
      </c>
      <c r="AJ14" s="17">
        <v>9.6704474836283499E-2</v>
      </c>
      <c r="AK14" s="17"/>
      <c r="AL14" s="17">
        <v>8.8923419541342294E-2</v>
      </c>
      <c r="AM14" s="17">
        <v>8.4189349598008195E-2</v>
      </c>
      <c r="AN14" s="17"/>
      <c r="AO14" s="17">
        <v>5.3824012003723998E-2</v>
      </c>
      <c r="AP14" s="17">
        <v>8.7803782814996303E-2</v>
      </c>
      <c r="AQ14" s="17"/>
      <c r="AR14" s="17">
        <v>2.9079384253737201E-2</v>
      </c>
      <c r="AS14" s="17">
        <v>9.6936360432130206E-2</v>
      </c>
      <c r="AT14" s="17">
        <v>9.8675092789236002E-2</v>
      </c>
      <c r="AU14" s="17">
        <v>0.17705105503392499</v>
      </c>
    </row>
    <row r="15" spans="2:47" x14ac:dyDescent="0.3">
      <c r="B15" s="18" t="s">
        <v>79</v>
      </c>
      <c r="C15" s="19">
        <v>6.0319249058258103E-3</v>
      </c>
      <c r="D15" s="19">
        <v>5.5521187299911196E-3</v>
      </c>
      <c r="E15" s="19">
        <v>6.5224229224631197E-3</v>
      </c>
      <c r="F15" s="19"/>
      <c r="G15" s="19">
        <v>6.9539162318135103E-3</v>
      </c>
      <c r="H15" s="19">
        <v>4.4583782991056402E-3</v>
      </c>
      <c r="I15" s="19">
        <v>9.2829959692620496E-3</v>
      </c>
      <c r="J15" s="19">
        <v>6.6615216228461897E-3</v>
      </c>
      <c r="K15" s="19">
        <v>2.5678131913644099E-3</v>
      </c>
      <c r="L15" s="19">
        <v>5.8641315398449299E-3</v>
      </c>
      <c r="M15" s="19"/>
      <c r="N15" s="19">
        <v>1.89668786656992E-3</v>
      </c>
      <c r="O15" s="19">
        <v>6.9685536435597998E-3</v>
      </c>
      <c r="P15" s="19">
        <v>8.1520658366769101E-3</v>
      </c>
      <c r="Q15" s="19">
        <v>7.74776620116351E-3</v>
      </c>
      <c r="R15" s="19"/>
      <c r="S15" s="19">
        <v>7.4689872287395402E-3</v>
      </c>
      <c r="T15" s="19">
        <v>7.1209125758735E-3</v>
      </c>
      <c r="U15" s="19">
        <v>6.5649123068254999E-3</v>
      </c>
      <c r="V15" s="19">
        <v>0</v>
      </c>
      <c r="W15" s="19">
        <v>2.6589344499010001E-3</v>
      </c>
      <c r="X15" s="19">
        <v>1.4373031773932499E-2</v>
      </c>
      <c r="Y15" s="19">
        <v>3.13403607749082E-3</v>
      </c>
      <c r="Z15" s="19">
        <v>5.2011500021641299E-3</v>
      </c>
      <c r="AA15" s="19">
        <v>9.1056064457839692E-3</v>
      </c>
      <c r="AB15" s="19">
        <v>4.0084776124339897E-3</v>
      </c>
      <c r="AC15" s="19">
        <v>4.7051443994920901E-3</v>
      </c>
      <c r="AD15" s="19">
        <v>0</v>
      </c>
      <c r="AE15" s="19"/>
      <c r="AF15" s="19">
        <v>3.9763086968895899E-3</v>
      </c>
      <c r="AG15" s="19">
        <v>8.3274153407113596E-3</v>
      </c>
      <c r="AH15" s="19"/>
      <c r="AI15" s="19">
        <v>4.7272739390199102E-3</v>
      </c>
      <c r="AJ15" s="19">
        <v>6.6831614098842697E-3</v>
      </c>
      <c r="AK15" s="19"/>
      <c r="AL15" s="19">
        <v>8.0548412655388202E-3</v>
      </c>
      <c r="AM15" s="19">
        <v>5.5634756265676502E-3</v>
      </c>
      <c r="AN15" s="19"/>
      <c r="AO15" s="19">
        <v>2.59013862272196E-3</v>
      </c>
      <c r="AP15" s="19">
        <v>6.3319178852453703E-3</v>
      </c>
      <c r="AQ15" s="19"/>
      <c r="AR15" s="19">
        <v>2.2643927971481201E-3</v>
      </c>
      <c r="AS15" s="19">
        <v>3.9682227168877197E-3</v>
      </c>
      <c r="AT15" s="19">
        <v>1.0936580384980001E-2</v>
      </c>
      <c r="AU15" s="19">
        <v>8.8342840360330094E-3</v>
      </c>
    </row>
    <row r="16" spans="2:47" x14ac:dyDescent="0.3">
      <c r="B16" s="16"/>
    </row>
    <row r="17" spans="2:2" x14ac:dyDescent="0.3">
      <c r="B17" t="s">
        <v>72</v>
      </c>
    </row>
    <row r="18" spans="2:2" x14ac:dyDescent="0.3">
      <c r="B18" t="s">
        <v>73</v>
      </c>
    </row>
    <row r="20" spans="2:2" x14ac:dyDescent="0.3">
      <c r="B20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AU20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104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ht="28.8" x14ac:dyDescent="0.3">
      <c r="B9" s="18" t="s">
        <v>90</v>
      </c>
      <c r="C9" s="17">
        <v>0.132605255808247</v>
      </c>
      <c r="D9" s="17">
        <v>0.119608054491533</v>
      </c>
      <c r="E9" s="17">
        <v>0.14483535735413799</v>
      </c>
      <c r="F9" s="17"/>
      <c r="G9" s="17">
        <v>0.169119803339501</v>
      </c>
      <c r="H9" s="17">
        <v>0.13347295704676099</v>
      </c>
      <c r="I9" s="17">
        <v>0.15139779320921201</v>
      </c>
      <c r="J9" s="17">
        <v>0.14843132679793</v>
      </c>
      <c r="K9" s="17">
        <v>0.13083280226308699</v>
      </c>
      <c r="L9" s="17">
        <v>8.0834070146577494E-2</v>
      </c>
      <c r="M9" s="17"/>
      <c r="N9" s="17">
        <v>9.8620357278481993E-2</v>
      </c>
      <c r="O9" s="17">
        <v>0.12968645203792201</v>
      </c>
      <c r="P9" s="17">
        <v>0.15453789862227599</v>
      </c>
      <c r="Q9" s="17">
        <v>0.15208397180070199</v>
      </c>
      <c r="R9" s="17"/>
      <c r="S9" s="17">
        <v>0.109824543513573</v>
      </c>
      <c r="T9" s="17">
        <v>0.124775639175147</v>
      </c>
      <c r="U9" s="17">
        <v>0.13306844823185501</v>
      </c>
      <c r="V9" s="17">
        <v>0.103932061939857</v>
      </c>
      <c r="W9" s="17">
        <v>0.15178815130256901</v>
      </c>
      <c r="X9" s="17">
        <v>0.142725129079118</v>
      </c>
      <c r="Y9" s="17">
        <v>0.14200073998292201</v>
      </c>
      <c r="Z9" s="17">
        <v>0.18632932033389901</v>
      </c>
      <c r="AA9" s="17">
        <v>0.14226499657189201</v>
      </c>
      <c r="AB9" s="17">
        <v>0.12710213683538099</v>
      </c>
      <c r="AC9" s="17">
        <v>0.151499972819757</v>
      </c>
      <c r="AD9" s="17">
        <v>0.13551927388587701</v>
      </c>
      <c r="AE9" s="17"/>
      <c r="AF9" s="17">
        <v>0.123582410543275</v>
      </c>
      <c r="AG9" s="17">
        <v>0.14414012683171301</v>
      </c>
      <c r="AH9" s="17"/>
      <c r="AI9" s="17">
        <v>0.120119133372832</v>
      </c>
      <c r="AJ9" s="17">
        <v>0.13883789498222801</v>
      </c>
      <c r="AK9" s="17"/>
      <c r="AL9" s="17">
        <v>0.12993135430578001</v>
      </c>
      <c r="AM9" s="17">
        <v>0.13322445453370299</v>
      </c>
      <c r="AN9" s="17"/>
      <c r="AO9" s="17">
        <v>0.13663473871168499</v>
      </c>
      <c r="AP9" s="17">
        <v>0.13225403801542299</v>
      </c>
      <c r="AQ9" s="17"/>
      <c r="AR9" s="17">
        <v>0.153360034654109</v>
      </c>
      <c r="AS9" s="17">
        <v>0.114577302591382</v>
      </c>
      <c r="AT9" s="17">
        <v>0.137224294175052</v>
      </c>
      <c r="AU9" s="17">
        <v>0.101879200924399</v>
      </c>
    </row>
    <row r="10" spans="2:47" x14ac:dyDescent="0.3">
      <c r="B10" s="18" t="s">
        <v>91</v>
      </c>
      <c r="C10" s="17">
        <v>0.18233105277398201</v>
      </c>
      <c r="D10" s="17">
        <v>0.17522026503031299</v>
      </c>
      <c r="E10" s="17">
        <v>0.188178938906125</v>
      </c>
      <c r="F10" s="17"/>
      <c r="G10" s="17">
        <v>0.24788357763298199</v>
      </c>
      <c r="H10" s="17">
        <v>0.26292009206997102</v>
      </c>
      <c r="I10" s="17">
        <v>0.219807784432939</v>
      </c>
      <c r="J10" s="17">
        <v>0.16156086963108399</v>
      </c>
      <c r="K10" s="17">
        <v>0.13172305877267901</v>
      </c>
      <c r="L10" s="17">
        <v>9.3783583462451095E-2</v>
      </c>
      <c r="M10" s="17"/>
      <c r="N10" s="17">
        <v>0.15799512432490501</v>
      </c>
      <c r="O10" s="17">
        <v>0.1736839977196</v>
      </c>
      <c r="P10" s="17">
        <v>0.228728325005956</v>
      </c>
      <c r="Q10" s="17">
        <v>0.17944672170869999</v>
      </c>
      <c r="R10" s="17"/>
      <c r="S10" s="17">
        <v>0.223563308170212</v>
      </c>
      <c r="T10" s="17">
        <v>0.168188020219835</v>
      </c>
      <c r="U10" s="17">
        <v>0.175670507518953</v>
      </c>
      <c r="V10" s="17">
        <v>0.19947576066251799</v>
      </c>
      <c r="W10" s="17">
        <v>0.15356145272163299</v>
      </c>
      <c r="X10" s="17">
        <v>0.193910941699177</v>
      </c>
      <c r="Y10" s="17">
        <v>0.17212570419481499</v>
      </c>
      <c r="Z10" s="17">
        <v>0.20747093806775299</v>
      </c>
      <c r="AA10" s="17">
        <v>0.17944633545196401</v>
      </c>
      <c r="AB10" s="17">
        <v>0.16682959545077899</v>
      </c>
      <c r="AC10" s="17">
        <v>0.118736580025417</v>
      </c>
      <c r="AD10" s="17">
        <v>0.206868166290128</v>
      </c>
      <c r="AE10" s="17"/>
      <c r="AF10" s="17">
        <v>0.187227840182556</v>
      </c>
      <c r="AG10" s="17">
        <v>0.17681561131453499</v>
      </c>
      <c r="AH10" s="17"/>
      <c r="AI10" s="17">
        <v>0.19268756213715699</v>
      </c>
      <c r="AJ10" s="17">
        <v>0.17716144256901201</v>
      </c>
      <c r="AK10" s="17"/>
      <c r="AL10" s="17">
        <v>0.182369228790459</v>
      </c>
      <c r="AM10" s="17">
        <v>0.182322212305953</v>
      </c>
      <c r="AN10" s="17"/>
      <c r="AO10" s="17">
        <v>0.166449467138852</v>
      </c>
      <c r="AP10" s="17">
        <v>0.18371532355685399</v>
      </c>
      <c r="AQ10" s="17"/>
      <c r="AR10" s="17">
        <v>0.23953232077794001</v>
      </c>
      <c r="AS10" s="17">
        <v>0.14073273127791</v>
      </c>
      <c r="AT10" s="17">
        <v>0.18755053578141301</v>
      </c>
      <c r="AU10" s="17">
        <v>9.93674973568551E-2</v>
      </c>
    </row>
    <row r="11" spans="2:47" x14ac:dyDescent="0.3">
      <c r="B11" s="18" t="s">
        <v>92</v>
      </c>
      <c r="C11" s="17">
        <v>0.426015332228731</v>
      </c>
      <c r="D11" s="17">
        <v>0.462752589031658</v>
      </c>
      <c r="E11" s="17">
        <v>0.39120808130516599</v>
      </c>
      <c r="F11" s="17"/>
      <c r="G11" s="17">
        <v>0.32756427271439498</v>
      </c>
      <c r="H11" s="17">
        <v>0.40570784521235098</v>
      </c>
      <c r="I11" s="17">
        <v>0.46243623735446399</v>
      </c>
      <c r="J11" s="17">
        <v>0.46485094390860798</v>
      </c>
      <c r="K11" s="17">
        <v>0.45655318699740399</v>
      </c>
      <c r="L11" s="17">
        <v>0.42611901667839103</v>
      </c>
      <c r="M11" s="17"/>
      <c r="N11" s="17">
        <v>0.48223560544001298</v>
      </c>
      <c r="O11" s="17">
        <v>0.445723579681091</v>
      </c>
      <c r="P11" s="17">
        <v>0.38342399609831901</v>
      </c>
      <c r="Q11" s="17">
        <v>0.38234752924758802</v>
      </c>
      <c r="R11" s="17"/>
      <c r="S11" s="17">
        <v>0.38273502334812198</v>
      </c>
      <c r="T11" s="17">
        <v>0.43302247861106202</v>
      </c>
      <c r="U11" s="17">
        <v>0.42768062366069598</v>
      </c>
      <c r="V11" s="17">
        <v>0.45885419451575699</v>
      </c>
      <c r="W11" s="17">
        <v>0.440556950268987</v>
      </c>
      <c r="X11" s="17">
        <v>0.40685689998039798</v>
      </c>
      <c r="Y11" s="17">
        <v>0.44400462037510502</v>
      </c>
      <c r="Z11" s="17">
        <v>0.40795636501732602</v>
      </c>
      <c r="AA11" s="17">
        <v>0.45089420761968602</v>
      </c>
      <c r="AB11" s="17">
        <v>0.42412904887869401</v>
      </c>
      <c r="AC11" s="17">
        <v>0.45529251623561701</v>
      </c>
      <c r="AD11" s="17">
        <v>0.36000053961766298</v>
      </c>
      <c r="AE11" s="17"/>
      <c r="AF11" s="17">
        <v>0.43423122096228201</v>
      </c>
      <c r="AG11" s="17">
        <v>0.41447006262492098</v>
      </c>
      <c r="AH11" s="17"/>
      <c r="AI11" s="17">
        <v>0.45692456009632298</v>
      </c>
      <c r="AJ11" s="17">
        <v>0.41058651792376799</v>
      </c>
      <c r="AK11" s="17"/>
      <c r="AL11" s="17">
        <v>0.43031183590748301</v>
      </c>
      <c r="AM11" s="17">
        <v>0.42502038548168503</v>
      </c>
      <c r="AN11" s="17"/>
      <c r="AO11" s="17">
        <v>0.44752131177486298</v>
      </c>
      <c r="AP11" s="17">
        <v>0.42414082801821301</v>
      </c>
      <c r="AQ11" s="17"/>
      <c r="AR11" s="17">
        <v>0.41315003432099501</v>
      </c>
      <c r="AS11" s="17">
        <v>0.45795227829010299</v>
      </c>
      <c r="AT11" s="17">
        <v>0.42481280502391899</v>
      </c>
      <c r="AU11" s="17">
        <v>0.405835799947531</v>
      </c>
    </row>
    <row r="12" spans="2:47" ht="28.8" x14ac:dyDescent="0.3">
      <c r="B12" s="18" t="s">
        <v>93</v>
      </c>
      <c r="C12" s="17">
        <v>5.4511901129826797E-2</v>
      </c>
      <c r="D12" s="17">
        <v>7.4583101920563E-2</v>
      </c>
      <c r="E12" s="17">
        <v>3.5161307305092697E-2</v>
      </c>
      <c r="F12" s="17"/>
      <c r="G12" s="17">
        <v>0.1179051561062</v>
      </c>
      <c r="H12" s="17">
        <v>9.1895727927700996E-2</v>
      </c>
      <c r="I12" s="17">
        <v>6.6256873329298097E-2</v>
      </c>
      <c r="J12" s="17">
        <v>3.2597594534966502E-2</v>
      </c>
      <c r="K12" s="17">
        <v>2.0919090996676298E-2</v>
      </c>
      <c r="L12" s="17">
        <v>1.29193267753193E-2</v>
      </c>
      <c r="M12" s="17"/>
      <c r="N12" s="17">
        <v>7.9946584362830198E-2</v>
      </c>
      <c r="O12" s="17">
        <v>3.99454993031007E-2</v>
      </c>
      <c r="P12" s="17">
        <v>5.27007834975394E-2</v>
      </c>
      <c r="Q12" s="17">
        <v>4.3673455329108803E-2</v>
      </c>
      <c r="R12" s="17"/>
      <c r="S12" s="17">
        <v>9.1761222899765696E-2</v>
      </c>
      <c r="T12" s="17">
        <v>4.4759080728496298E-2</v>
      </c>
      <c r="U12" s="17">
        <v>4.5495744334395502E-2</v>
      </c>
      <c r="V12" s="17">
        <v>4.9818564728951603E-2</v>
      </c>
      <c r="W12" s="17">
        <v>6.9636807323221306E-2</v>
      </c>
      <c r="X12" s="17">
        <v>3.7922311435187997E-2</v>
      </c>
      <c r="Y12" s="17">
        <v>4.0616110696168599E-2</v>
      </c>
      <c r="Z12" s="17">
        <v>6.0530668043521099E-2</v>
      </c>
      <c r="AA12" s="17">
        <v>4.0031192448971402E-2</v>
      </c>
      <c r="AB12" s="17">
        <v>6.9441447069002696E-2</v>
      </c>
      <c r="AC12" s="17">
        <v>3.7291868328082699E-2</v>
      </c>
      <c r="AD12" s="17">
        <v>4.1718502481947903E-2</v>
      </c>
      <c r="AE12" s="17"/>
      <c r="AF12" s="17">
        <v>5.1777194208613E-2</v>
      </c>
      <c r="AG12" s="17">
        <v>5.8588235437655498E-2</v>
      </c>
      <c r="AH12" s="17"/>
      <c r="AI12" s="17">
        <v>7.9444483657084106E-2</v>
      </c>
      <c r="AJ12" s="17">
        <v>4.2066420847884103E-2</v>
      </c>
      <c r="AK12" s="17"/>
      <c r="AL12" s="17">
        <v>6.9398271435953895E-2</v>
      </c>
      <c r="AM12" s="17">
        <v>5.1064645682416802E-2</v>
      </c>
      <c r="AN12" s="17"/>
      <c r="AO12" s="17">
        <v>0.103737051615354</v>
      </c>
      <c r="AP12" s="17">
        <v>5.0221338514412801E-2</v>
      </c>
      <c r="AQ12" s="17"/>
      <c r="AR12" s="17">
        <v>7.8689721981050606E-2</v>
      </c>
      <c r="AS12" s="17">
        <v>4.4682847291155903E-2</v>
      </c>
      <c r="AT12" s="17">
        <v>4.3379656583601101E-2</v>
      </c>
      <c r="AU12" s="17">
        <v>3.38828325483925E-2</v>
      </c>
    </row>
    <row r="13" spans="2:47" ht="28.8" x14ac:dyDescent="0.3">
      <c r="B13" s="18" t="s">
        <v>94</v>
      </c>
      <c r="C13" s="17">
        <v>2.1034829191920301E-2</v>
      </c>
      <c r="D13" s="17">
        <v>2.8648882105470001E-2</v>
      </c>
      <c r="E13" s="17">
        <v>1.3695493616870001E-2</v>
      </c>
      <c r="F13" s="17"/>
      <c r="G13" s="17">
        <v>5.5991103752045801E-2</v>
      </c>
      <c r="H13" s="17">
        <v>4.1234140735156598E-2</v>
      </c>
      <c r="I13" s="17">
        <v>1.25907649016935E-2</v>
      </c>
      <c r="J13" s="17">
        <v>1.5141040853278699E-2</v>
      </c>
      <c r="K13" s="17">
        <v>4.5798120080473102E-3</v>
      </c>
      <c r="L13" s="17">
        <v>4.1663137460447698E-3</v>
      </c>
      <c r="M13" s="17"/>
      <c r="N13" s="17">
        <v>2.79299666228317E-2</v>
      </c>
      <c r="O13" s="17">
        <v>1.1844357083167899E-2</v>
      </c>
      <c r="P13" s="17">
        <v>2.6521724482107899E-2</v>
      </c>
      <c r="Q13" s="17">
        <v>1.8621161725177401E-2</v>
      </c>
      <c r="R13" s="17"/>
      <c r="S13" s="17">
        <v>4.0803795911909101E-2</v>
      </c>
      <c r="T13" s="17">
        <v>1.53824134873077E-2</v>
      </c>
      <c r="U13" s="17">
        <v>5.6199850424655E-3</v>
      </c>
      <c r="V13" s="17">
        <v>1.30666168827458E-2</v>
      </c>
      <c r="W13" s="17">
        <v>7.5743210118839098E-3</v>
      </c>
      <c r="X13" s="17">
        <v>3.3044384135113201E-2</v>
      </c>
      <c r="Y13" s="17">
        <v>1.4517894479024599E-2</v>
      </c>
      <c r="Z13" s="17">
        <v>3.28781456318772E-3</v>
      </c>
      <c r="AA13" s="17">
        <v>3.11866744131832E-2</v>
      </c>
      <c r="AB13" s="17">
        <v>2.6922313059642499E-2</v>
      </c>
      <c r="AC13" s="17">
        <v>4.4176243167152601E-3</v>
      </c>
      <c r="AD13" s="17">
        <v>2.7606908926899501E-2</v>
      </c>
      <c r="AE13" s="17"/>
      <c r="AF13" s="17">
        <v>2.26064388492354E-2</v>
      </c>
      <c r="AG13" s="17">
        <v>1.91166737901689E-2</v>
      </c>
      <c r="AH13" s="17"/>
      <c r="AI13" s="17">
        <v>2.32748530684295E-2</v>
      </c>
      <c r="AJ13" s="17">
        <v>1.9916686979588299E-2</v>
      </c>
      <c r="AK13" s="17"/>
      <c r="AL13" s="17">
        <v>2.7115100099855301E-2</v>
      </c>
      <c r="AM13" s="17">
        <v>1.96268132297969E-2</v>
      </c>
      <c r="AN13" s="17"/>
      <c r="AO13" s="17">
        <v>3.8362232534902403E-2</v>
      </c>
      <c r="AP13" s="17">
        <v>1.95245380445635E-2</v>
      </c>
      <c r="AQ13" s="17"/>
      <c r="AR13" s="17">
        <v>3.3485684836290101E-2</v>
      </c>
      <c r="AS13" s="17">
        <v>1.28718822962769E-2</v>
      </c>
      <c r="AT13" s="17">
        <v>1.3792817385147999E-2</v>
      </c>
      <c r="AU13" s="17">
        <v>1.8898808837516601E-2</v>
      </c>
    </row>
    <row r="14" spans="2:47" x14ac:dyDescent="0.3">
      <c r="B14" s="18" t="s">
        <v>95</v>
      </c>
      <c r="C14" s="17">
        <v>0.174941097810484</v>
      </c>
      <c r="D14" s="17">
        <v>0.13142509498916299</v>
      </c>
      <c r="E14" s="17">
        <v>0.217549603799571</v>
      </c>
      <c r="F14" s="17"/>
      <c r="G14" s="17">
        <v>7.0881382514745198E-2</v>
      </c>
      <c r="H14" s="17">
        <v>6.1892907364554002E-2</v>
      </c>
      <c r="I14" s="17">
        <v>7.8440244705455103E-2</v>
      </c>
      <c r="J14" s="17">
        <v>0.16833993200476799</v>
      </c>
      <c r="K14" s="17">
        <v>0.24606601609661599</v>
      </c>
      <c r="L14" s="17">
        <v>0.371735023183417</v>
      </c>
      <c r="M14" s="17"/>
      <c r="N14" s="17">
        <v>0.148023799542261</v>
      </c>
      <c r="O14" s="17">
        <v>0.18331833310074699</v>
      </c>
      <c r="P14" s="17">
        <v>0.15408727229380201</v>
      </c>
      <c r="Q14" s="17">
        <v>0.211561391308969</v>
      </c>
      <c r="R14" s="17"/>
      <c r="S14" s="17">
        <v>0.13850501504146201</v>
      </c>
      <c r="T14" s="17">
        <v>0.20581597985321401</v>
      </c>
      <c r="U14" s="17">
        <v>0.212464691211635</v>
      </c>
      <c r="V14" s="17">
        <v>0.16633993331105301</v>
      </c>
      <c r="W14" s="17">
        <v>0.16776258503967201</v>
      </c>
      <c r="X14" s="17">
        <v>0.17473290722522999</v>
      </c>
      <c r="Y14" s="17">
        <v>0.17663616725199999</v>
      </c>
      <c r="Z14" s="17">
        <v>0.127899833552238</v>
      </c>
      <c r="AA14" s="17">
        <v>0.15161130757628799</v>
      </c>
      <c r="AB14" s="17">
        <v>0.17994532730985899</v>
      </c>
      <c r="AC14" s="17">
        <v>0.20745353335812999</v>
      </c>
      <c r="AD14" s="17">
        <v>0.228286608797485</v>
      </c>
      <c r="AE14" s="17"/>
      <c r="AF14" s="17">
        <v>0.17178338052623801</v>
      </c>
      <c r="AG14" s="17">
        <v>0.178546341072369</v>
      </c>
      <c r="AH14" s="17"/>
      <c r="AI14" s="17">
        <v>0.11676921959351901</v>
      </c>
      <c r="AJ14" s="17">
        <v>0.20397848142372599</v>
      </c>
      <c r="AK14" s="17"/>
      <c r="AL14" s="17">
        <v>0.151485941640087</v>
      </c>
      <c r="AM14" s="17">
        <v>0.18037263775040899</v>
      </c>
      <c r="AN14" s="17"/>
      <c r="AO14" s="17">
        <v>9.98044594205518E-2</v>
      </c>
      <c r="AP14" s="17">
        <v>0.18149015756030601</v>
      </c>
      <c r="AQ14" s="17"/>
      <c r="AR14" s="17">
        <v>7.6547318732424305E-2</v>
      </c>
      <c r="AS14" s="17">
        <v>0.218253835778217</v>
      </c>
      <c r="AT14" s="17">
        <v>0.18235048942865001</v>
      </c>
      <c r="AU14" s="17">
        <v>0.33215118319918102</v>
      </c>
    </row>
    <row r="15" spans="2:47" x14ac:dyDescent="0.3">
      <c r="B15" s="18" t="s">
        <v>79</v>
      </c>
      <c r="C15" s="19">
        <v>8.5605310568095307E-3</v>
      </c>
      <c r="D15" s="19">
        <v>7.76201243130003E-3</v>
      </c>
      <c r="E15" s="19">
        <v>9.3712177130368893E-3</v>
      </c>
      <c r="F15" s="19"/>
      <c r="G15" s="19">
        <v>1.06547039401323E-2</v>
      </c>
      <c r="H15" s="19">
        <v>2.8763296435061298E-3</v>
      </c>
      <c r="I15" s="19">
        <v>9.0703020669382402E-3</v>
      </c>
      <c r="J15" s="19">
        <v>9.0782922693642808E-3</v>
      </c>
      <c r="K15" s="19">
        <v>9.3260328654903406E-3</v>
      </c>
      <c r="L15" s="19">
        <v>1.0442666007799599E-2</v>
      </c>
      <c r="M15" s="19"/>
      <c r="N15" s="19">
        <v>5.2485624286773402E-3</v>
      </c>
      <c r="O15" s="19">
        <v>1.5797781074370899E-2</v>
      </c>
      <c r="P15" s="19">
        <v>0</v>
      </c>
      <c r="Q15" s="19">
        <v>1.22657688797554E-2</v>
      </c>
      <c r="R15" s="19"/>
      <c r="S15" s="19">
        <v>1.28070911149559E-2</v>
      </c>
      <c r="T15" s="19">
        <v>8.0563879249372292E-3</v>
      </c>
      <c r="U15" s="19">
        <v>0</v>
      </c>
      <c r="V15" s="19">
        <v>8.5128679591179608E-3</v>
      </c>
      <c r="W15" s="19">
        <v>9.1197323320336698E-3</v>
      </c>
      <c r="X15" s="19">
        <v>1.0807426445775399E-2</v>
      </c>
      <c r="Y15" s="19">
        <v>1.0098763019965E-2</v>
      </c>
      <c r="Z15" s="19">
        <v>6.5250604220759003E-3</v>
      </c>
      <c r="AA15" s="19">
        <v>4.5652859180141904E-3</v>
      </c>
      <c r="AB15" s="19">
        <v>5.6301313966419502E-3</v>
      </c>
      <c r="AC15" s="19">
        <v>2.5307904916279801E-2</v>
      </c>
      <c r="AD15" s="19">
        <v>0</v>
      </c>
      <c r="AE15" s="19"/>
      <c r="AF15" s="19">
        <v>8.7915147278001399E-3</v>
      </c>
      <c r="AG15" s="19">
        <v>8.3229489286382706E-3</v>
      </c>
      <c r="AH15" s="19"/>
      <c r="AI15" s="19">
        <v>1.0780188074655001E-2</v>
      </c>
      <c r="AJ15" s="19">
        <v>7.4525552737926401E-3</v>
      </c>
      <c r="AK15" s="19"/>
      <c r="AL15" s="19">
        <v>9.3882678203809303E-3</v>
      </c>
      <c r="AM15" s="19">
        <v>8.3688510160363598E-3</v>
      </c>
      <c r="AN15" s="19"/>
      <c r="AO15" s="19">
        <v>7.49073880379176E-3</v>
      </c>
      <c r="AP15" s="19">
        <v>8.6537762902275002E-3</v>
      </c>
      <c r="AQ15" s="19"/>
      <c r="AR15" s="19">
        <v>5.2348846971906702E-3</v>
      </c>
      <c r="AS15" s="19">
        <v>1.0929122474955999E-2</v>
      </c>
      <c r="AT15" s="19">
        <v>1.0889401622217E-2</v>
      </c>
      <c r="AU15" s="19">
        <v>7.9846771861253798E-3</v>
      </c>
    </row>
    <row r="16" spans="2:47" x14ac:dyDescent="0.3">
      <c r="B16" s="16"/>
    </row>
    <row r="17" spans="2:2" x14ac:dyDescent="0.3">
      <c r="B17" t="s">
        <v>72</v>
      </c>
    </row>
    <row r="18" spans="2:2" x14ac:dyDescent="0.3">
      <c r="B18" t="s">
        <v>73</v>
      </c>
    </row>
    <row r="20" spans="2:2" x14ac:dyDescent="0.3">
      <c r="B20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2:AU20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105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ht="28.8" x14ac:dyDescent="0.3">
      <c r="B9" s="18" t="s">
        <v>90</v>
      </c>
      <c r="C9" s="17">
        <v>0.121732863676641</v>
      </c>
      <c r="D9" s="17">
        <v>8.9606143281833694E-2</v>
      </c>
      <c r="E9" s="17">
        <v>0.15309853062277101</v>
      </c>
      <c r="F9" s="17"/>
      <c r="G9" s="17">
        <v>0.14456829535110699</v>
      </c>
      <c r="H9" s="17">
        <v>0.119351313332984</v>
      </c>
      <c r="I9" s="17">
        <v>0.15446319304425099</v>
      </c>
      <c r="J9" s="17">
        <v>0.15085791530077899</v>
      </c>
      <c r="K9" s="17">
        <v>0.102781905201245</v>
      </c>
      <c r="L9" s="17">
        <v>7.1037230858074701E-2</v>
      </c>
      <c r="M9" s="17"/>
      <c r="N9" s="17">
        <v>8.4895538383740796E-2</v>
      </c>
      <c r="O9" s="17">
        <v>0.117170857680121</v>
      </c>
      <c r="P9" s="17">
        <v>0.143697535460554</v>
      </c>
      <c r="Q9" s="17">
        <v>0.14671905433846499</v>
      </c>
      <c r="R9" s="17"/>
      <c r="S9" s="17">
        <v>0.118129513333425</v>
      </c>
      <c r="T9" s="17">
        <v>0.11493867408519499</v>
      </c>
      <c r="U9" s="17">
        <v>0.100343982944086</v>
      </c>
      <c r="V9" s="17">
        <v>0.105445616995287</v>
      </c>
      <c r="W9" s="17">
        <v>0.138244204106238</v>
      </c>
      <c r="X9" s="17">
        <v>0.13225193798818999</v>
      </c>
      <c r="Y9" s="17">
        <v>0.13248508830799299</v>
      </c>
      <c r="Z9" s="17">
        <v>0.12518758880723399</v>
      </c>
      <c r="AA9" s="17">
        <v>0.14836170057934001</v>
      </c>
      <c r="AB9" s="17">
        <v>0.111643954158471</v>
      </c>
      <c r="AC9" s="17">
        <v>0.13363783785338701</v>
      </c>
      <c r="AD9" s="17">
        <v>8.3495852990968206E-2</v>
      </c>
      <c r="AE9" s="17"/>
      <c r="AF9" s="17">
        <v>0.11667163584010599</v>
      </c>
      <c r="AG9" s="17">
        <v>0.12896075011983699</v>
      </c>
      <c r="AH9" s="17"/>
      <c r="AI9" s="17">
        <v>0.10984878715034301</v>
      </c>
      <c r="AJ9" s="17">
        <v>0.127664982417868</v>
      </c>
      <c r="AK9" s="17"/>
      <c r="AL9" s="17">
        <v>0.13773664212703901</v>
      </c>
      <c r="AM9" s="17">
        <v>0.118026848623423</v>
      </c>
      <c r="AN9" s="17"/>
      <c r="AO9" s="17">
        <v>0.13102401293803001</v>
      </c>
      <c r="AP9" s="17">
        <v>0.12092302851551</v>
      </c>
      <c r="AQ9" s="17"/>
      <c r="AR9" s="17">
        <v>0.13669019943852601</v>
      </c>
      <c r="AS9" s="17">
        <v>9.6341056781778595E-2</v>
      </c>
      <c r="AT9" s="17">
        <v>0.135777817507097</v>
      </c>
      <c r="AU9" s="17">
        <v>9.8619054987234403E-2</v>
      </c>
    </row>
    <row r="10" spans="2:47" x14ac:dyDescent="0.3">
      <c r="B10" s="18" t="s">
        <v>91</v>
      </c>
      <c r="C10" s="17">
        <v>0.21053095683208101</v>
      </c>
      <c r="D10" s="17">
        <v>0.204105435243573</v>
      </c>
      <c r="E10" s="17">
        <v>0.21660511051974099</v>
      </c>
      <c r="F10" s="17"/>
      <c r="G10" s="17">
        <v>0.20306872167616299</v>
      </c>
      <c r="H10" s="17">
        <v>0.28354694488697901</v>
      </c>
      <c r="I10" s="17">
        <v>0.26035848229598801</v>
      </c>
      <c r="J10" s="17">
        <v>0.20943618080481599</v>
      </c>
      <c r="K10" s="17">
        <v>0.19211797630449701</v>
      </c>
      <c r="L10" s="17">
        <v>0.12890654573450999</v>
      </c>
      <c r="M10" s="17"/>
      <c r="N10" s="17">
        <v>0.188931978412301</v>
      </c>
      <c r="O10" s="17">
        <v>0.19688540939465299</v>
      </c>
      <c r="P10" s="17">
        <v>0.24242918122516599</v>
      </c>
      <c r="Q10" s="17">
        <v>0.22210089531173899</v>
      </c>
      <c r="R10" s="17"/>
      <c r="S10" s="17">
        <v>0.20750725572503201</v>
      </c>
      <c r="T10" s="17">
        <v>0.19291621832282299</v>
      </c>
      <c r="U10" s="17">
        <v>0.23885296450947999</v>
      </c>
      <c r="V10" s="17">
        <v>0.248392507125207</v>
      </c>
      <c r="W10" s="17">
        <v>0.16436362998604601</v>
      </c>
      <c r="X10" s="17">
        <v>0.198742498954392</v>
      </c>
      <c r="Y10" s="17">
        <v>0.218082484057283</v>
      </c>
      <c r="Z10" s="17">
        <v>0.26750263327747797</v>
      </c>
      <c r="AA10" s="17">
        <v>0.23138992242480999</v>
      </c>
      <c r="AB10" s="17">
        <v>0.20698017477823599</v>
      </c>
      <c r="AC10" s="17">
        <v>0.144574409485766</v>
      </c>
      <c r="AD10" s="17">
        <v>0.203182024359022</v>
      </c>
      <c r="AE10" s="17"/>
      <c r="AF10" s="17">
        <v>0.207597556517364</v>
      </c>
      <c r="AG10" s="17">
        <v>0.21510428406953699</v>
      </c>
      <c r="AH10" s="17"/>
      <c r="AI10" s="17">
        <v>0.22528794161556701</v>
      </c>
      <c r="AJ10" s="17">
        <v>0.20316478195055701</v>
      </c>
      <c r="AK10" s="17"/>
      <c r="AL10" s="17">
        <v>0.21200007379757099</v>
      </c>
      <c r="AM10" s="17">
        <v>0.21019075157330899</v>
      </c>
      <c r="AN10" s="17"/>
      <c r="AO10" s="17">
        <v>0.20155156689156001</v>
      </c>
      <c r="AP10" s="17">
        <v>0.21131361842697799</v>
      </c>
      <c r="AQ10" s="17"/>
      <c r="AR10" s="17">
        <v>0.25241708733777202</v>
      </c>
      <c r="AS10" s="17">
        <v>0.193340022568433</v>
      </c>
      <c r="AT10" s="17">
        <v>0.211934507775693</v>
      </c>
      <c r="AU10" s="17">
        <v>0.13196078647287399</v>
      </c>
    </row>
    <row r="11" spans="2:47" x14ac:dyDescent="0.3">
      <c r="B11" s="18" t="s">
        <v>92</v>
      </c>
      <c r="C11" s="17">
        <v>0.473810618378323</v>
      </c>
      <c r="D11" s="17">
        <v>0.50935573537188095</v>
      </c>
      <c r="E11" s="17">
        <v>0.439023781036808</v>
      </c>
      <c r="F11" s="17"/>
      <c r="G11" s="17">
        <v>0.38945769167473299</v>
      </c>
      <c r="H11" s="17">
        <v>0.41193754117196801</v>
      </c>
      <c r="I11" s="17">
        <v>0.45067753403524302</v>
      </c>
      <c r="J11" s="17">
        <v>0.461532797138336</v>
      </c>
      <c r="K11" s="17">
        <v>0.521113667762091</v>
      </c>
      <c r="L11" s="17">
        <v>0.57692981579059499</v>
      </c>
      <c r="M11" s="17"/>
      <c r="N11" s="17">
        <v>0.52832907970753695</v>
      </c>
      <c r="O11" s="17">
        <v>0.52054382170568103</v>
      </c>
      <c r="P11" s="17">
        <v>0.42786897764790899</v>
      </c>
      <c r="Q11" s="17">
        <v>0.40331885865221101</v>
      </c>
      <c r="R11" s="17"/>
      <c r="S11" s="17">
        <v>0.45305460249805501</v>
      </c>
      <c r="T11" s="17">
        <v>0.51744512328942305</v>
      </c>
      <c r="U11" s="17">
        <v>0.45897921756971299</v>
      </c>
      <c r="V11" s="17">
        <v>0.49729599590740697</v>
      </c>
      <c r="W11" s="17">
        <v>0.47946785495822702</v>
      </c>
      <c r="X11" s="17">
        <v>0.46518797958500202</v>
      </c>
      <c r="Y11" s="17">
        <v>0.48489186739465001</v>
      </c>
      <c r="Z11" s="17">
        <v>0.44761040390044599</v>
      </c>
      <c r="AA11" s="17">
        <v>0.42813252628300802</v>
      </c>
      <c r="AB11" s="17">
        <v>0.47704999323505398</v>
      </c>
      <c r="AC11" s="17">
        <v>0.47210317218873599</v>
      </c>
      <c r="AD11" s="17">
        <v>0.52891257580318196</v>
      </c>
      <c r="AE11" s="17"/>
      <c r="AF11" s="17">
        <v>0.48250550306079598</v>
      </c>
      <c r="AG11" s="17">
        <v>0.462016213830303</v>
      </c>
      <c r="AH11" s="17"/>
      <c r="AI11" s="17">
        <v>0.45980702543888002</v>
      </c>
      <c r="AJ11" s="17">
        <v>0.48080072618659497</v>
      </c>
      <c r="AK11" s="17"/>
      <c r="AL11" s="17">
        <v>0.44568793204472201</v>
      </c>
      <c r="AM11" s="17">
        <v>0.48032302413376698</v>
      </c>
      <c r="AN11" s="17"/>
      <c r="AO11" s="17">
        <v>0.41427346619689598</v>
      </c>
      <c r="AP11" s="17">
        <v>0.478999995695776</v>
      </c>
      <c r="AQ11" s="17"/>
      <c r="AR11" s="17">
        <v>0.435073983751116</v>
      </c>
      <c r="AS11" s="17">
        <v>0.53652464434442104</v>
      </c>
      <c r="AT11" s="17">
        <v>0.46178329903936299</v>
      </c>
      <c r="AU11" s="17">
        <v>0.48818452235955101</v>
      </c>
    </row>
    <row r="12" spans="2:47" ht="28.8" x14ac:dyDescent="0.3">
      <c r="B12" s="18" t="s">
        <v>93</v>
      </c>
      <c r="C12" s="17">
        <v>6.5362356870461297E-2</v>
      </c>
      <c r="D12" s="17">
        <v>7.7837110456144998E-2</v>
      </c>
      <c r="E12" s="17">
        <v>5.34553024210331E-2</v>
      </c>
      <c r="F12" s="17"/>
      <c r="G12" s="17">
        <v>0.14785160900222799</v>
      </c>
      <c r="H12" s="17">
        <v>0.104698968734578</v>
      </c>
      <c r="I12" s="17">
        <v>4.6250155279545201E-2</v>
      </c>
      <c r="J12" s="17">
        <v>4.77701272922956E-2</v>
      </c>
      <c r="K12" s="17">
        <v>3.06119014368781E-2</v>
      </c>
      <c r="L12" s="17">
        <v>3.1910026247349697E-2</v>
      </c>
      <c r="M12" s="17"/>
      <c r="N12" s="17">
        <v>9.6843493458817598E-2</v>
      </c>
      <c r="O12" s="17">
        <v>4.9527518391373003E-2</v>
      </c>
      <c r="P12" s="17">
        <v>6.08614715089058E-2</v>
      </c>
      <c r="Q12" s="17">
        <v>5.2724780728609401E-2</v>
      </c>
      <c r="R12" s="17"/>
      <c r="S12" s="17">
        <v>9.0749169034622504E-2</v>
      </c>
      <c r="T12" s="17">
        <v>5.94322435327133E-2</v>
      </c>
      <c r="U12" s="17">
        <v>5.1560520411289203E-2</v>
      </c>
      <c r="V12" s="17">
        <v>5.4199736908738E-2</v>
      </c>
      <c r="W12" s="17">
        <v>9.1879769603980199E-2</v>
      </c>
      <c r="X12" s="17">
        <v>7.4808103441540499E-2</v>
      </c>
      <c r="Y12" s="17">
        <v>6.2420311814774601E-2</v>
      </c>
      <c r="Z12" s="17">
        <v>6.84283341511953E-2</v>
      </c>
      <c r="AA12" s="17">
        <v>5.2730516392597598E-2</v>
      </c>
      <c r="AB12" s="17">
        <v>7.1174282280307893E-2</v>
      </c>
      <c r="AC12" s="17">
        <v>3.6021744669023199E-2</v>
      </c>
      <c r="AD12" s="17">
        <v>3.4372961175442099E-2</v>
      </c>
      <c r="AE12" s="17"/>
      <c r="AF12" s="17">
        <v>6.1735958261699697E-2</v>
      </c>
      <c r="AG12" s="17">
        <v>6.96795484255988E-2</v>
      </c>
      <c r="AH12" s="17"/>
      <c r="AI12" s="17">
        <v>8.4868840822108299E-2</v>
      </c>
      <c r="AJ12" s="17">
        <v>5.5625396765151401E-2</v>
      </c>
      <c r="AK12" s="17"/>
      <c r="AL12" s="17">
        <v>6.87743229606914E-2</v>
      </c>
      <c r="AM12" s="17">
        <v>6.4572243602482093E-2</v>
      </c>
      <c r="AN12" s="17"/>
      <c r="AO12" s="17">
        <v>0.11142111296917399</v>
      </c>
      <c r="AP12" s="17">
        <v>6.1347783525729602E-2</v>
      </c>
      <c r="AQ12" s="17"/>
      <c r="AR12" s="17">
        <v>9.95463294996808E-2</v>
      </c>
      <c r="AS12" s="17">
        <v>4.80367420298854E-2</v>
      </c>
      <c r="AT12" s="17">
        <v>5.4544161639321902E-2</v>
      </c>
      <c r="AU12" s="17">
        <v>3.18474098945703E-2</v>
      </c>
    </row>
    <row r="13" spans="2:47" ht="28.8" x14ac:dyDescent="0.3">
      <c r="B13" s="18" t="s">
        <v>94</v>
      </c>
      <c r="C13" s="17">
        <v>1.9318030233800802E-2</v>
      </c>
      <c r="D13" s="17">
        <v>2.7974958105776701E-2</v>
      </c>
      <c r="E13" s="17">
        <v>1.09559468379333E-2</v>
      </c>
      <c r="F13" s="17"/>
      <c r="G13" s="17">
        <v>5.23888144605546E-2</v>
      </c>
      <c r="H13" s="17">
        <v>3.3612930054971402E-2</v>
      </c>
      <c r="I13" s="17">
        <v>2.2445710363481201E-2</v>
      </c>
      <c r="J13" s="17">
        <v>4.93585378310267E-3</v>
      </c>
      <c r="K13" s="17">
        <v>7.4813962077219902E-3</v>
      </c>
      <c r="L13" s="17">
        <v>2.86903602773113E-3</v>
      </c>
      <c r="M13" s="17"/>
      <c r="N13" s="17">
        <v>2.15744634264971E-2</v>
      </c>
      <c r="O13" s="17">
        <v>1.50969285895721E-2</v>
      </c>
      <c r="P13" s="17">
        <v>2.0630116164865299E-2</v>
      </c>
      <c r="Q13" s="17">
        <v>2.0394900792212501E-2</v>
      </c>
      <c r="R13" s="17"/>
      <c r="S13" s="17">
        <v>2.9977763132956699E-2</v>
      </c>
      <c r="T13" s="17">
        <v>1.4104351454208301E-2</v>
      </c>
      <c r="U13" s="17">
        <v>4.3385830380984099E-3</v>
      </c>
      <c r="V13" s="17">
        <v>1.14767766347799E-2</v>
      </c>
      <c r="W13" s="17">
        <v>1.49154016754322E-2</v>
      </c>
      <c r="X13" s="17">
        <v>2.4839192089796E-2</v>
      </c>
      <c r="Y13" s="17">
        <v>1.2453932376523501E-2</v>
      </c>
      <c r="Z13" s="17">
        <v>1.0141320041442E-2</v>
      </c>
      <c r="AA13" s="17">
        <v>2.9041126919812501E-2</v>
      </c>
      <c r="AB13" s="17">
        <v>2.97461135075387E-2</v>
      </c>
      <c r="AC13" s="17">
        <v>2.3072952387432E-2</v>
      </c>
      <c r="AD13" s="17">
        <v>6.8159487394039396E-3</v>
      </c>
      <c r="AE13" s="17"/>
      <c r="AF13" s="17">
        <v>1.7797210893448202E-2</v>
      </c>
      <c r="AG13" s="17">
        <v>2.1495805320947001E-2</v>
      </c>
      <c r="AH13" s="17"/>
      <c r="AI13" s="17">
        <v>2.2114743098278801E-2</v>
      </c>
      <c r="AJ13" s="17">
        <v>1.7922008190313601E-2</v>
      </c>
      <c r="AK13" s="17"/>
      <c r="AL13" s="17">
        <v>1.8068574260463301E-2</v>
      </c>
      <c r="AM13" s="17">
        <v>1.9607368321045201E-2</v>
      </c>
      <c r="AN13" s="17"/>
      <c r="AO13" s="17">
        <v>2.80428673207898E-2</v>
      </c>
      <c r="AP13" s="17">
        <v>1.85575559749762E-2</v>
      </c>
      <c r="AQ13" s="17"/>
      <c r="AR13" s="17">
        <v>2.6464154554652699E-2</v>
      </c>
      <c r="AS13" s="17">
        <v>1.18212862218182E-2</v>
      </c>
      <c r="AT13" s="17">
        <v>1.4383179081151699E-2</v>
      </c>
      <c r="AU13" s="17">
        <v>2.4557391723279001E-2</v>
      </c>
    </row>
    <row r="14" spans="2:47" x14ac:dyDescent="0.3">
      <c r="B14" s="18" t="s">
        <v>95</v>
      </c>
      <c r="C14" s="17">
        <v>0.10410327218134</v>
      </c>
      <c r="D14" s="17">
        <v>8.6999800363581306E-2</v>
      </c>
      <c r="E14" s="17">
        <v>0.12070487577129201</v>
      </c>
      <c r="F14" s="17"/>
      <c r="G14" s="17">
        <v>5.4212221221188399E-2</v>
      </c>
      <c r="H14" s="17">
        <v>4.04918363686902E-2</v>
      </c>
      <c r="I14" s="17">
        <v>5.9895042524586703E-2</v>
      </c>
      <c r="J14" s="17">
        <v>0.120881145779726</v>
      </c>
      <c r="K14" s="17">
        <v>0.14454325770951201</v>
      </c>
      <c r="L14" s="17">
        <v>0.184021162523549</v>
      </c>
      <c r="M14" s="17"/>
      <c r="N14" s="17">
        <v>7.5340435257414601E-2</v>
      </c>
      <c r="O14" s="17">
        <v>9.5818137711952397E-2</v>
      </c>
      <c r="P14" s="17">
        <v>9.9594865951224507E-2</v>
      </c>
      <c r="Q14" s="17">
        <v>0.147994699158945</v>
      </c>
      <c r="R14" s="17"/>
      <c r="S14" s="17">
        <v>8.9899557465984395E-2</v>
      </c>
      <c r="T14" s="17">
        <v>9.6081522561274502E-2</v>
      </c>
      <c r="U14" s="17">
        <v>0.14592473152733201</v>
      </c>
      <c r="V14" s="17">
        <v>8.1212168673313698E-2</v>
      </c>
      <c r="W14" s="17">
        <v>0.108470205220175</v>
      </c>
      <c r="X14" s="17">
        <v>8.9877103559729402E-2</v>
      </c>
      <c r="Y14" s="17">
        <v>8.9666316048775493E-2</v>
      </c>
      <c r="Z14" s="17">
        <v>8.1129719822204502E-2</v>
      </c>
      <c r="AA14" s="17">
        <v>0.11034420740043201</v>
      </c>
      <c r="AB14" s="17">
        <v>0.103405482040393</v>
      </c>
      <c r="AC14" s="17">
        <v>0.16858317249325</v>
      </c>
      <c r="AD14" s="17">
        <v>0.135402960899</v>
      </c>
      <c r="AE14" s="17"/>
      <c r="AF14" s="17">
        <v>0.10917878933264</v>
      </c>
      <c r="AG14" s="17">
        <v>9.6724461100264794E-2</v>
      </c>
      <c r="AH14" s="17"/>
      <c r="AI14" s="17">
        <v>9.5374468402801907E-2</v>
      </c>
      <c r="AJ14" s="17">
        <v>0.108460388223852</v>
      </c>
      <c r="AK14" s="17"/>
      <c r="AL14" s="17">
        <v>0.10938250755715</v>
      </c>
      <c r="AM14" s="17">
        <v>0.10288075302232599</v>
      </c>
      <c r="AN14" s="17"/>
      <c r="AO14" s="17">
        <v>0.109888191127406</v>
      </c>
      <c r="AP14" s="17">
        <v>0.103599047070429</v>
      </c>
      <c r="AQ14" s="17"/>
      <c r="AR14" s="17">
        <v>4.6326922525689498E-2</v>
      </c>
      <c r="AS14" s="17">
        <v>0.11393624805366399</v>
      </c>
      <c r="AT14" s="17">
        <v>0.114514552928144</v>
      </c>
      <c r="AU14" s="17">
        <v>0.21066044672238099</v>
      </c>
    </row>
    <row r="15" spans="2:47" x14ac:dyDescent="0.3">
      <c r="B15" s="18" t="s">
        <v>79</v>
      </c>
      <c r="C15" s="19">
        <v>5.1419018273529101E-3</v>
      </c>
      <c r="D15" s="19">
        <v>4.12081717720977E-3</v>
      </c>
      <c r="E15" s="19">
        <v>6.1564527904223402E-3</v>
      </c>
      <c r="F15" s="19"/>
      <c r="G15" s="19">
        <v>8.4526466140268895E-3</v>
      </c>
      <c r="H15" s="19">
        <v>6.3604654498295504E-3</v>
      </c>
      <c r="I15" s="19">
        <v>5.9098824569052003E-3</v>
      </c>
      <c r="J15" s="19">
        <v>4.5859799009439501E-3</v>
      </c>
      <c r="K15" s="19">
        <v>1.3498953780559299E-3</v>
      </c>
      <c r="L15" s="19">
        <v>4.3261828181907604E-3</v>
      </c>
      <c r="M15" s="19"/>
      <c r="N15" s="19">
        <v>4.0850113536913899E-3</v>
      </c>
      <c r="O15" s="19">
        <v>4.9573265266479802E-3</v>
      </c>
      <c r="P15" s="19">
        <v>4.9178520413758597E-3</v>
      </c>
      <c r="Q15" s="19">
        <v>6.7468110178179903E-3</v>
      </c>
      <c r="R15" s="19"/>
      <c r="S15" s="19">
        <v>1.06821388099251E-2</v>
      </c>
      <c r="T15" s="19">
        <v>5.0818667543618603E-3</v>
      </c>
      <c r="U15" s="19">
        <v>0</v>
      </c>
      <c r="V15" s="19">
        <v>1.9771977552672502E-3</v>
      </c>
      <c r="W15" s="19">
        <v>2.6589344499010001E-3</v>
      </c>
      <c r="X15" s="19">
        <v>1.4293184381349E-2</v>
      </c>
      <c r="Y15" s="19">
        <v>0</v>
      </c>
      <c r="Z15" s="19">
        <v>0</v>
      </c>
      <c r="AA15" s="19">
        <v>0</v>
      </c>
      <c r="AB15" s="19">
        <v>0</v>
      </c>
      <c r="AC15" s="19">
        <v>2.2006710922406001E-2</v>
      </c>
      <c r="AD15" s="19">
        <v>7.8176760329817397E-3</v>
      </c>
      <c r="AE15" s="19"/>
      <c r="AF15" s="19">
        <v>4.5133460939457198E-3</v>
      </c>
      <c r="AG15" s="19">
        <v>6.0189371335134497E-3</v>
      </c>
      <c r="AH15" s="19"/>
      <c r="AI15" s="19">
        <v>2.6981934720200799E-3</v>
      </c>
      <c r="AJ15" s="19">
        <v>6.3617162656632699E-3</v>
      </c>
      <c r="AK15" s="19"/>
      <c r="AL15" s="19">
        <v>8.3499472523628996E-3</v>
      </c>
      <c r="AM15" s="19">
        <v>4.3990107236462897E-3</v>
      </c>
      <c r="AN15" s="19"/>
      <c r="AO15" s="19">
        <v>3.7987825561439799E-3</v>
      </c>
      <c r="AP15" s="19">
        <v>5.2589707906013899E-3</v>
      </c>
      <c r="AQ15" s="19"/>
      <c r="AR15" s="19">
        <v>3.4813228925634401E-3</v>
      </c>
      <c r="AS15" s="19">
        <v>0</v>
      </c>
      <c r="AT15" s="19">
        <v>7.0624820292289302E-3</v>
      </c>
      <c r="AU15" s="19">
        <v>1.41703878401097E-2</v>
      </c>
    </row>
    <row r="16" spans="2:47" x14ac:dyDescent="0.3">
      <c r="B16" s="16"/>
    </row>
    <row r="17" spans="2:2" x14ac:dyDescent="0.3">
      <c r="B17" t="s">
        <v>72</v>
      </c>
    </row>
    <row r="18" spans="2:2" x14ac:dyDescent="0.3">
      <c r="B18" t="s">
        <v>73</v>
      </c>
    </row>
    <row r="20" spans="2:2" x14ac:dyDescent="0.3">
      <c r="B20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AU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111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ht="100.8" x14ac:dyDescent="0.3">
      <c r="B9" s="18" t="s">
        <v>106</v>
      </c>
      <c r="C9" s="17">
        <v>6.7552443126423403E-2</v>
      </c>
      <c r="D9" s="17">
        <v>9.91597241341904E-2</v>
      </c>
      <c r="E9" s="17">
        <v>3.6379663311899298E-2</v>
      </c>
      <c r="F9" s="17"/>
      <c r="G9" s="17">
        <v>0.175235191139926</v>
      </c>
      <c r="H9" s="17">
        <v>0.135285602033067</v>
      </c>
      <c r="I9" s="17">
        <v>7.4292589307023205E-2</v>
      </c>
      <c r="J9" s="17">
        <v>2.42948113946901E-2</v>
      </c>
      <c r="K9" s="17">
        <v>9.8182075500326902E-3</v>
      </c>
      <c r="L9" s="17">
        <v>9.5433778610304696E-3</v>
      </c>
      <c r="M9" s="17"/>
      <c r="N9" s="17">
        <v>9.3820997161141506E-2</v>
      </c>
      <c r="O9" s="17">
        <v>4.6636593631897802E-2</v>
      </c>
      <c r="P9" s="17">
        <v>7.6319590240575996E-2</v>
      </c>
      <c r="Q9" s="17">
        <v>5.3279205268131201E-2</v>
      </c>
      <c r="R9" s="17"/>
      <c r="S9" s="17">
        <v>0.128425474379844</v>
      </c>
      <c r="T9" s="17">
        <v>2.4092953889642402E-2</v>
      </c>
      <c r="U9" s="17">
        <v>4.8545564093580802E-2</v>
      </c>
      <c r="V9" s="17">
        <v>4.74320056101903E-2</v>
      </c>
      <c r="W9" s="17">
        <v>5.0197113172711402E-2</v>
      </c>
      <c r="X9" s="17">
        <v>6.5894408223226994E-2</v>
      </c>
      <c r="Y9" s="17">
        <v>4.3119261662729703E-2</v>
      </c>
      <c r="Z9" s="17">
        <v>7.6497440590676993E-2</v>
      </c>
      <c r="AA9" s="17">
        <v>9.0822727290644598E-2</v>
      </c>
      <c r="AB9" s="17">
        <v>8.1613822172424702E-2</v>
      </c>
      <c r="AC9" s="17">
        <v>8.1082930889263494E-2</v>
      </c>
      <c r="AD9" s="17">
        <v>3.1933240097197599E-2</v>
      </c>
      <c r="AE9" s="17"/>
      <c r="AF9" s="17">
        <v>6.7623771982676995E-2</v>
      </c>
      <c r="AG9" s="17">
        <v>6.6973097356592501E-2</v>
      </c>
      <c r="AH9" s="17"/>
      <c r="AI9" s="17">
        <v>0.105569966145751</v>
      </c>
      <c r="AJ9" s="17">
        <v>4.8575414469721898E-2</v>
      </c>
      <c r="AK9" s="17"/>
      <c r="AL9" s="17">
        <v>0.100461294881407</v>
      </c>
      <c r="AM9" s="17">
        <v>5.9931699039889499E-2</v>
      </c>
      <c r="AN9" s="17"/>
      <c r="AO9" s="17">
        <v>0.15645101451673399</v>
      </c>
      <c r="AP9" s="17">
        <v>5.9803865758780501E-2</v>
      </c>
      <c r="AQ9" s="17"/>
      <c r="AR9" s="17">
        <v>0.135436725896527</v>
      </c>
      <c r="AS9" s="17">
        <v>4.9070453044668103E-2</v>
      </c>
      <c r="AT9" s="17">
        <v>1.58897287263806E-2</v>
      </c>
      <c r="AU9" s="17">
        <v>3.6453556832363503E-2</v>
      </c>
    </row>
    <row r="10" spans="2:47" ht="100.8" x14ac:dyDescent="0.3">
      <c r="B10" s="18" t="s">
        <v>107</v>
      </c>
      <c r="C10" s="17">
        <v>0.15286856527862899</v>
      </c>
      <c r="D10" s="17">
        <v>0.18607517251177899</v>
      </c>
      <c r="E10" s="17">
        <v>0.120465834796319</v>
      </c>
      <c r="F10" s="17"/>
      <c r="G10" s="17">
        <v>0.215283596261617</v>
      </c>
      <c r="H10" s="17">
        <v>0.25927425985220998</v>
      </c>
      <c r="I10" s="17">
        <v>0.213720251606901</v>
      </c>
      <c r="J10" s="17">
        <v>0.126853383081212</v>
      </c>
      <c r="K10" s="17">
        <v>7.6476525479947099E-2</v>
      </c>
      <c r="L10" s="17">
        <v>4.7942724227493801E-2</v>
      </c>
      <c r="M10" s="17"/>
      <c r="N10" s="17">
        <v>0.20808061849562901</v>
      </c>
      <c r="O10" s="17">
        <v>0.13500282886702999</v>
      </c>
      <c r="P10" s="17">
        <v>0.158670680306185</v>
      </c>
      <c r="Q10" s="17">
        <v>0.108917225755989</v>
      </c>
      <c r="R10" s="17"/>
      <c r="S10" s="17">
        <v>0.21306795087536401</v>
      </c>
      <c r="T10" s="17">
        <v>0.16405395839583201</v>
      </c>
      <c r="U10" s="17">
        <v>0.123554316002344</v>
      </c>
      <c r="V10" s="17">
        <v>0.13952093625613299</v>
      </c>
      <c r="W10" s="17">
        <v>0.14543020334100301</v>
      </c>
      <c r="X10" s="17">
        <v>0.175164749484644</v>
      </c>
      <c r="Y10" s="17">
        <v>0.14728890605082001</v>
      </c>
      <c r="Z10" s="17">
        <v>0.19619580376849499</v>
      </c>
      <c r="AA10" s="17">
        <v>0.147707425664443</v>
      </c>
      <c r="AB10" s="17">
        <v>0.1082401722546</v>
      </c>
      <c r="AC10" s="17">
        <v>9.3904593359536506E-2</v>
      </c>
      <c r="AD10" s="17">
        <v>0.100622109731723</v>
      </c>
      <c r="AE10" s="17"/>
      <c r="AF10" s="17">
        <v>0.14915536742792801</v>
      </c>
      <c r="AG10" s="17">
        <v>0.15855698342348001</v>
      </c>
      <c r="AH10" s="17"/>
      <c r="AI10" s="17">
        <v>0.185751921833163</v>
      </c>
      <c r="AJ10" s="17">
        <v>0.13645433441601601</v>
      </c>
      <c r="AK10" s="17"/>
      <c r="AL10" s="17">
        <v>0.15284346542555999</v>
      </c>
      <c r="AM10" s="17">
        <v>0.152874377683093</v>
      </c>
      <c r="AN10" s="17"/>
      <c r="AO10" s="17">
        <v>0.173788670746818</v>
      </c>
      <c r="AP10" s="17">
        <v>0.151045127025074</v>
      </c>
      <c r="AQ10" s="17"/>
      <c r="AR10" s="17">
        <v>0.22879190601542199</v>
      </c>
      <c r="AS10" s="17">
        <v>0.100023638718595</v>
      </c>
      <c r="AT10" s="17">
        <v>0.12262641908951</v>
      </c>
      <c r="AU10" s="17">
        <v>0.116125944680031</v>
      </c>
    </row>
    <row r="11" spans="2:47" ht="72" x14ac:dyDescent="0.3">
      <c r="B11" s="18" t="s">
        <v>108</v>
      </c>
      <c r="C11" s="17">
        <v>0.31244315121809602</v>
      </c>
      <c r="D11" s="17">
        <v>0.32890650386098902</v>
      </c>
      <c r="E11" s="17">
        <v>0.29719654726663203</v>
      </c>
      <c r="F11" s="17"/>
      <c r="G11" s="17">
        <v>0.25599456345194999</v>
      </c>
      <c r="H11" s="17">
        <v>0.33380780870587501</v>
      </c>
      <c r="I11" s="17">
        <v>0.333599237631301</v>
      </c>
      <c r="J11" s="17">
        <v>0.373028655209798</v>
      </c>
      <c r="K11" s="17">
        <v>0.30837016199869399</v>
      </c>
      <c r="L11" s="17">
        <v>0.26888588240158001</v>
      </c>
      <c r="M11" s="17"/>
      <c r="N11" s="17">
        <v>0.32338637172382301</v>
      </c>
      <c r="O11" s="17">
        <v>0.33409527370637399</v>
      </c>
      <c r="P11" s="17">
        <v>0.34069073286659002</v>
      </c>
      <c r="Q11" s="17">
        <v>0.25601445153823099</v>
      </c>
      <c r="R11" s="17"/>
      <c r="S11" s="17">
        <v>0.29810396813391199</v>
      </c>
      <c r="T11" s="17">
        <v>0.29935620694572002</v>
      </c>
      <c r="U11" s="17">
        <v>0.301782457351428</v>
      </c>
      <c r="V11" s="17">
        <v>0.32763227608934298</v>
      </c>
      <c r="W11" s="17">
        <v>0.27674864292982798</v>
      </c>
      <c r="X11" s="17">
        <v>0.31569724132751797</v>
      </c>
      <c r="Y11" s="17">
        <v>0.28290566883046903</v>
      </c>
      <c r="Z11" s="17">
        <v>0.31858714399773003</v>
      </c>
      <c r="AA11" s="17">
        <v>0.35015121123141701</v>
      </c>
      <c r="AB11" s="17">
        <v>0.31929295977495598</v>
      </c>
      <c r="AC11" s="17">
        <v>0.33843726392225099</v>
      </c>
      <c r="AD11" s="17">
        <v>0.36107230215022701</v>
      </c>
      <c r="AE11" s="17"/>
      <c r="AF11" s="17">
        <v>0.31505851116873701</v>
      </c>
      <c r="AG11" s="17">
        <v>0.310088676245798</v>
      </c>
      <c r="AH11" s="17"/>
      <c r="AI11" s="17">
        <v>0.32530199349544398</v>
      </c>
      <c r="AJ11" s="17">
        <v>0.30602446322874</v>
      </c>
      <c r="AK11" s="17"/>
      <c r="AL11" s="17">
        <v>0.312910166094586</v>
      </c>
      <c r="AM11" s="17">
        <v>0.312335003997256</v>
      </c>
      <c r="AN11" s="17"/>
      <c r="AO11" s="17">
        <v>0.29171969826813698</v>
      </c>
      <c r="AP11" s="17">
        <v>0.31424944884466199</v>
      </c>
      <c r="AQ11" s="17"/>
      <c r="AR11" s="17">
        <v>0.32968637076527901</v>
      </c>
      <c r="AS11" s="17">
        <v>0.29875784958349599</v>
      </c>
      <c r="AT11" s="17">
        <v>0.35097635945689298</v>
      </c>
      <c r="AU11" s="17">
        <v>0.21239000463189001</v>
      </c>
    </row>
    <row r="12" spans="2:47" ht="86.4" x14ac:dyDescent="0.3">
      <c r="B12" s="18" t="s">
        <v>109</v>
      </c>
      <c r="C12" s="17">
        <v>0.30956759566200998</v>
      </c>
      <c r="D12" s="17">
        <v>0.28582522510123598</v>
      </c>
      <c r="E12" s="17">
        <v>0.33218685731078001</v>
      </c>
      <c r="F12" s="17"/>
      <c r="G12" s="17">
        <v>0.25735034293843501</v>
      </c>
      <c r="H12" s="17">
        <v>0.195178752498608</v>
      </c>
      <c r="I12" s="17">
        <v>0.271686664964917</v>
      </c>
      <c r="J12" s="17">
        <v>0.32409149239286</v>
      </c>
      <c r="K12" s="17">
        <v>0.38652698258208101</v>
      </c>
      <c r="L12" s="17">
        <v>0.40448412638253001</v>
      </c>
      <c r="M12" s="17"/>
      <c r="N12" s="17">
        <v>0.26817228363862</v>
      </c>
      <c r="O12" s="17">
        <v>0.32568488791840899</v>
      </c>
      <c r="P12" s="17">
        <v>0.28938260790245501</v>
      </c>
      <c r="Q12" s="17">
        <v>0.35286397689423099</v>
      </c>
      <c r="R12" s="17"/>
      <c r="S12" s="17">
        <v>0.26843893479091402</v>
      </c>
      <c r="T12" s="17">
        <v>0.32444120515277403</v>
      </c>
      <c r="U12" s="17">
        <v>0.351121769501337</v>
      </c>
      <c r="V12" s="17">
        <v>0.311037769090314</v>
      </c>
      <c r="W12" s="17">
        <v>0.33200097583879501</v>
      </c>
      <c r="X12" s="17">
        <v>0.29651184089677002</v>
      </c>
      <c r="Y12" s="17">
        <v>0.35889736302890601</v>
      </c>
      <c r="Z12" s="17">
        <v>0.26062577274572801</v>
      </c>
      <c r="AA12" s="17">
        <v>0.26810624739380801</v>
      </c>
      <c r="AB12" s="17">
        <v>0.34186331683440102</v>
      </c>
      <c r="AC12" s="17">
        <v>0.28209304291821902</v>
      </c>
      <c r="AD12" s="17">
        <v>0.34271689616956402</v>
      </c>
      <c r="AE12" s="17"/>
      <c r="AF12" s="17">
        <v>0.30552021625801001</v>
      </c>
      <c r="AG12" s="17">
        <v>0.31713492542895699</v>
      </c>
      <c r="AH12" s="17"/>
      <c r="AI12" s="17">
        <v>0.253157085588541</v>
      </c>
      <c r="AJ12" s="17">
        <v>0.33772576540019</v>
      </c>
      <c r="AK12" s="17"/>
      <c r="AL12" s="17">
        <v>0.26620594264522801</v>
      </c>
      <c r="AM12" s="17">
        <v>0.319608908050247</v>
      </c>
      <c r="AN12" s="17"/>
      <c r="AO12" s="17">
        <v>0.27251777008300399</v>
      </c>
      <c r="AP12" s="17">
        <v>0.31279693259585301</v>
      </c>
      <c r="AQ12" s="17"/>
      <c r="AR12" s="17">
        <v>0.241483041004317</v>
      </c>
      <c r="AS12" s="17">
        <v>0.375352713234411</v>
      </c>
      <c r="AT12" s="17">
        <v>0.32910472999175999</v>
      </c>
      <c r="AU12" s="17">
        <v>0.32662752553153501</v>
      </c>
    </row>
    <row r="13" spans="2:47" ht="57.6" x14ac:dyDescent="0.3">
      <c r="B13" s="18" t="s">
        <v>110</v>
      </c>
      <c r="C13" s="17">
        <v>0.150750476747739</v>
      </c>
      <c r="D13" s="17">
        <v>9.3377214740806694E-2</v>
      </c>
      <c r="E13" s="17">
        <v>0.206769903324619</v>
      </c>
      <c r="F13" s="17"/>
      <c r="G13" s="17">
        <v>8.5406090228898807E-2</v>
      </c>
      <c r="H13" s="17">
        <v>6.9766806708479803E-2</v>
      </c>
      <c r="I13" s="17">
        <v>9.5300278336791694E-2</v>
      </c>
      <c r="J13" s="17">
        <v>0.146975146988545</v>
      </c>
      <c r="K13" s="17">
        <v>0.214326050619426</v>
      </c>
      <c r="L13" s="17">
        <v>0.26530081341695799</v>
      </c>
      <c r="M13" s="17"/>
      <c r="N13" s="17">
        <v>0.10350296965406799</v>
      </c>
      <c r="O13" s="17">
        <v>0.149431866798555</v>
      </c>
      <c r="P13" s="17">
        <v>0.12508553425358701</v>
      </c>
      <c r="Q13" s="17">
        <v>0.22301488014031801</v>
      </c>
      <c r="R13" s="17"/>
      <c r="S13" s="17">
        <v>8.6723128918607797E-2</v>
      </c>
      <c r="T13" s="17">
        <v>0.18076156676912999</v>
      </c>
      <c r="U13" s="17">
        <v>0.17249950592965699</v>
      </c>
      <c r="V13" s="17">
        <v>0.16946060423308201</v>
      </c>
      <c r="W13" s="17">
        <v>0.17487539978687999</v>
      </c>
      <c r="X13" s="17">
        <v>0.13176904632254099</v>
      </c>
      <c r="Y13" s="17">
        <v>0.16269658567135201</v>
      </c>
      <c r="Z13" s="17">
        <v>0.14289268889520601</v>
      </c>
      <c r="AA13" s="17">
        <v>0.13890653575797801</v>
      </c>
      <c r="AB13" s="17">
        <v>0.144863994434385</v>
      </c>
      <c r="AC13" s="17">
        <v>0.19977702451123799</v>
      </c>
      <c r="AD13" s="17">
        <v>0.16365545185128699</v>
      </c>
      <c r="AE13" s="17"/>
      <c r="AF13" s="17">
        <v>0.15817778143313099</v>
      </c>
      <c r="AG13" s="17">
        <v>0.13888089636717799</v>
      </c>
      <c r="AH13" s="17"/>
      <c r="AI13" s="17">
        <v>0.12666613711875499</v>
      </c>
      <c r="AJ13" s="17">
        <v>0.16277254360055801</v>
      </c>
      <c r="AK13" s="17"/>
      <c r="AL13" s="17">
        <v>0.15997700203627699</v>
      </c>
      <c r="AM13" s="17">
        <v>0.14861387871158199</v>
      </c>
      <c r="AN13" s="17"/>
      <c r="AO13" s="17">
        <v>0.10293270776258499</v>
      </c>
      <c r="AP13" s="17">
        <v>0.15491836917542201</v>
      </c>
      <c r="AQ13" s="17"/>
      <c r="AR13" s="17">
        <v>6.0946125927807702E-2</v>
      </c>
      <c r="AS13" s="17">
        <v>0.173416816212147</v>
      </c>
      <c r="AT13" s="17">
        <v>0.17140973565758999</v>
      </c>
      <c r="AU13" s="17">
        <v>0.29433140639715599</v>
      </c>
    </row>
    <row r="14" spans="2:47" x14ac:dyDescent="0.3">
      <c r="B14" s="18" t="s">
        <v>79</v>
      </c>
      <c r="C14" s="19">
        <v>6.8177679671026503E-3</v>
      </c>
      <c r="D14" s="19">
        <v>6.6561596509995E-3</v>
      </c>
      <c r="E14" s="19">
        <v>7.0011939897499003E-3</v>
      </c>
      <c r="F14" s="19"/>
      <c r="G14" s="19">
        <v>1.07302159791728E-2</v>
      </c>
      <c r="H14" s="19">
        <v>6.6867702017602403E-3</v>
      </c>
      <c r="I14" s="19">
        <v>1.14009781530663E-2</v>
      </c>
      <c r="J14" s="19">
        <v>4.7565109328950904E-3</v>
      </c>
      <c r="K14" s="19">
        <v>4.4820717698197399E-3</v>
      </c>
      <c r="L14" s="19">
        <v>3.8430757104077401E-3</v>
      </c>
      <c r="M14" s="19"/>
      <c r="N14" s="19">
        <v>3.0367593267184301E-3</v>
      </c>
      <c r="O14" s="19">
        <v>9.1485490777343803E-3</v>
      </c>
      <c r="P14" s="19">
        <v>9.8508544306077708E-3</v>
      </c>
      <c r="Q14" s="19">
        <v>5.9102604030997104E-3</v>
      </c>
      <c r="R14" s="19"/>
      <c r="S14" s="19">
        <v>5.2405429013587497E-3</v>
      </c>
      <c r="T14" s="19">
        <v>7.2941088469012701E-3</v>
      </c>
      <c r="U14" s="19">
        <v>2.4963871216528099E-3</v>
      </c>
      <c r="V14" s="19">
        <v>4.9164087209367397E-3</v>
      </c>
      <c r="W14" s="19">
        <v>2.0747664930782998E-2</v>
      </c>
      <c r="X14" s="19">
        <v>1.4962713745299399E-2</v>
      </c>
      <c r="Y14" s="19">
        <v>5.0922147557234797E-3</v>
      </c>
      <c r="Z14" s="19">
        <v>5.2011500021641299E-3</v>
      </c>
      <c r="AA14" s="19">
        <v>4.3058526617099904E-3</v>
      </c>
      <c r="AB14" s="19">
        <v>4.12573452923391E-3</v>
      </c>
      <c r="AC14" s="19">
        <v>4.7051443994920901E-3</v>
      </c>
      <c r="AD14" s="19">
        <v>0</v>
      </c>
      <c r="AE14" s="19"/>
      <c r="AF14" s="19">
        <v>4.4643517295177796E-3</v>
      </c>
      <c r="AG14" s="19">
        <v>8.3654211779950992E-3</v>
      </c>
      <c r="AH14" s="19"/>
      <c r="AI14" s="19">
        <v>3.55289581834629E-3</v>
      </c>
      <c r="AJ14" s="19">
        <v>8.4474788847739204E-3</v>
      </c>
      <c r="AK14" s="19"/>
      <c r="AL14" s="19">
        <v>7.6021289169425597E-3</v>
      </c>
      <c r="AM14" s="19">
        <v>6.6361325179321896E-3</v>
      </c>
      <c r="AN14" s="19"/>
      <c r="AO14" s="19">
        <v>2.59013862272196E-3</v>
      </c>
      <c r="AP14" s="19">
        <v>7.1862566002082002E-3</v>
      </c>
      <c r="AQ14" s="19"/>
      <c r="AR14" s="19">
        <v>3.6558303906484E-3</v>
      </c>
      <c r="AS14" s="19">
        <v>3.3785292066837299E-3</v>
      </c>
      <c r="AT14" s="19">
        <v>9.9930270778663104E-3</v>
      </c>
      <c r="AU14" s="19">
        <v>1.4071561927023701E-2</v>
      </c>
    </row>
    <row r="15" spans="2:47" x14ac:dyDescent="0.3">
      <c r="B15" s="16"/>
    </row>
    <row r="16" spans="2:47" x14ac:dyDescent="0.3">
      <c r="B16" t="s">
        <v>72</v>
      </c>
    </row>
    <row r="17" spans="2:2" x14ac:dyDescent="0.3">
      <c r="B17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2:AU31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129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ht="43.2" x14ac:dyDescent="0.3">
      <c r="B9" s="18" t="s">
        <v>112</v>
      </c>
      <c r="C9" s="17">
        <v>0.85968938273878204</v>
      </c>
      <c r="D9" s="17">
        <v>0.84556544278871204</v>
      </c>
      <c r="E9" s="17">
        <v>0.872918198959588</v>
      </c>
      <c r="F9" s="17"/>
      <c r="G9" s="17">
        <v>0.79037675092696502</v>
      </c>
      <c r="H9" s="17">
        <v>0.829411149655784</v>
      </c>
      <c r="I9" s="17">
        <v>0.89932684949958397</v>
      </c>
      <c r="J9" s="17">
        <v>0.89780825334492598</v>
      </c>
      <c r="K9" s="17">
        <v>0.89357349693521104</v>
      </c>
      <c r="L9" s="17">
        <v>0.84433754737684397</v>
      </c>
      <c r="M9" s="17"/>
      <c r="N9" s="17">
        <v>0.88449221136589595</v>
      </c>
      <c r="O9" s="17">
        <v>0.88193525196917799</v>
      </c>
      <c r="P9" s="17">
        <v>0.83793366764197696</v>
      </c>
      <c r="Q9" s="17">
        <v>0.83167959231453503</v>
      </c>
      <c r="R9" s="17"/>
      <c r="S9" s="17">
        <v>0.85621123138333699</v>
      </c>
      <c r="T9" s="17">
        <v>0.88413987424246099</v>
      </c>
      <c r="U9" s="17">
        <v>0.85914197507700096</v>
      </c>
      <c r="V9" s="17">
        <v>0.87397342419267399</v>
      </c>
      <c r="W9" s="17">
        <v>0.87844644956987505</v>
      </c>
      <c r="X9" s="17">
        <v>0.82654436209556104</v>
      </c>
      <c r="Y9" s="17">
        <v>0.87010319664181102</v>
      </c>
      <c r="Z9" s="17">
        <v>0.88667733370807</v>
      </c>
      <c r="AA9" s="17">
        <v>0.84621185910096097</v>
      </c>
      <c r="AB9" s="17">
        <v>0.83256876579742001</v>
      </c>
      <c r="AC9" s="17">
        <v>0.84245037364042596</v>
      </c>
      <c r="AD9" s="17">
        <v>0.879818000722836</v>
      </c>
      <c r="AE9" s="17"/>
      <c r="AF9" s="17">
        <v>0.87057260355203903</v>
      </c>
      <c r="AG9" s="17">
        <v>0.84826283560139903</v>
      </c>
      <c r="AH9" s="17"/>
      <c r="AI9" s="17">
        <v>0.87293350461011399</v>
      </c>
      <c r="AJ9" s="17">
        <v>0.85307837654152496</v>
      </c>
      <c r="AK9" s="17"/>
      <c r="AL9" s="17">
        <v>0.87928725289094101</v>
      </c>
      <c r="AM9" s="17">
        <v>0.85515107936123802</v>
      </c>
      <c r="AN9" s="17"/>
      <c r="AO9" s="17">
        <v>0.89384796502622899</v>
      </c>
      <c r="AP9" s="17">
        <v>0.85671205235558301</v>
      </c>
      <c r="AQ9" s="17"/>
      <c r="AR9" s="17">
        <v>0.84189062247993895</v>
      </c>
      <c r="AS9" s="17">
        <v>0.86686210477964398</v>
      </c>
      <c r="AT9" s="17">
        <v>0.88970217010858998</v>
      </c>
      <c r="AU9" s="17">
        <v>0.82952035228219101</v>
      </c>
    </row>
    <row r="10" spans="2:47" ht="43.2" x14ac:dyDescent="0.3">
      <c r="B10" s="18" t="s">
        <v>113</v>
      </c>
      <c r="C10" s="17">
        <v>0.675585290432137</v>
      </c>
      <c r="D10" s="17">
        <v>0.68156730043173397</v>
      </c>
      <c r="E10" s="17">
        <v>0.66993879569271197</v>
      </c>
      <c r="F10" s="17"/>
      <c r="G10" s="17">
        <v>0.49591288535994799</v>
      </c>
      <c r="H10" s="17">
        <v>0.65122812944611996</v>
      </c>
      <c r="I10" s="17">
        <v>0.71498781272989298</v>
      </c>
      <c r="J10" s="17">
        <v>0.71142801941565204</v>
      </c>
      <c r="K10" s="17">
        <v>0.72224463629330504</v>
      </c>
      <c r="L10" s="17">
        <v>0.72191753202551501</v>
      </c>
      <c r="M10" s="17"/>
      <c r="N10" s="17">
        <v>0.73836922336644994</v>
      </c>
      <c r="O10" s="17">
        <v>0.675355817181294</v>
      </c>
      <c r="P10" s="17">
        <v>0.64622680133601795</v>
      </c>
      <c r="Q10" s="17">
        <v>0.63608059445375398</v>
      </c>
      <c r="R10" s="17"/>
      <c r="S10" s="17">
        <v>0.60357130564660599</v>
      </c>
      <c r="T10" s="17">
        <v>0.66176459915886698</v>
      </c>
      <c r="U10" s="17">
        <v>0.70716770956873498</v>
      </c>
      <c r="V10" s="17">
        <v>0.70291053966780603</v>
      </c>
      <c r="W10" s="17">
        <v>0.66780906060401501</v>
      </c>
      <c r="X10" s="17">
        <v>0.64709979684114005</v>
      </c>
      <c r="Y10" s="17">
        <v>0.69852842879682198</v>
      </c>
      <c r="Z10" s="17">
        <v>0.66253939811704199</v>
      </c>
      <c r="AA10" s="17">
        <v>0.71317496000671099</v>
      </c>
      <c r="AB10" s="17">
        <v>0.72426581347322205</v>
      </c>
      <c r="AC10" s="17">
        <v>0.69180758212621396</v>
      </c>
      <c r="AD10" s="17">
        <v>0.65427244118430905</v>
      </c>
      <c r="AE10" s="17"/>
      <c r="AF10" s="17">
        <v>0.75118866473343404</v>
      </c>
      <c r="AG10" s="17">
        <v>0.579157171222481</v>
      </c>
      <c r="AH10" s="17"/>
      <c r="AI10" s="17">
        <v>0.72354325038568501</v>
      </c>
      <c r="AJ10" s="17">
        <v>0.651646340493374</v>
      </c>
      <c r="AK10" s="17"/>
      <c r="AL10" s="17">
        <v>0.73082194580772497</v>
      </c>
      <c r="AM10" s="17">
        <v>0.66279406884994696</v>
      </c>
      <c r="AN10" s="17"/>
      <c r="AO10" s="17">
        <v>0.71910244238999599</v>
      </c>
      <c r="AP10" s="17">
        <v>0.67179224839005003</v>
      </c>
      <c r="AQ10" s="17"/>
      <c r="AR10" s="17">
        <v>0.71141423991751496</v>
      </c>
      <c r="AS10" s="17">
        <v>0.63743075349272804</v>
      </c>
      <c r="AT10" s="17">
        <v>0.69961722193352105</v>
      </c>
      <c r="AU10" s="17">
        <v>0.60119599435843196</v>
      </c>
    </row>
    <row r="11" spans="2:47" x14ac:dyDescent="0.3">
      <c r="B11" s="18" t="s">
        <v>114</v>
      </c>
      <c r="C11" s="17">
        <v>0.66136927894184305</v>
      </c>
      <c r="D11" s="17">
        <v>0.66980282655400303</v>
      </c>
      <c r="E11" s="17">
        <v>0.65276045301691599</v>
      </c>
      <c r="F11" s="17"/>
      <c r="G11" s="17">
        <v>0.63542891043830296</v>
      </c>
      <c r="H11" s="17">
        <v>0.69074143660014398</v>
      </c>
      <c r="I11" s="17">
        <v>0.67127159176101903</v>
      </c>
      <c r="J11" s="17">
        <v>0.66210156357712102</v>
      </c>
      <c r="K11" s="17">
        <v>0.68905360948723005</v>
      </c>
      <c r="L11" s="17">
        <v>0.62752236353949498</v>
      </c>
      <c r="M11" s="17"/>
      <c r="N11" s="17">
        <v>0.73590397393799201</v>
      </c>
      <c r="O11" s="17">
        <v>0.68529753562178197</v>
      </c>
      <c r="P11" s="17">
        <v>0.63816387843589895</v>
      </c>
      <c r="Q11" s="17">
        <v>0.57882340038847502</v>
      </c>
      <c r="R11" s="17"/>
      <c r="S11" s="17">
        <v>0.72576637152402101</v>
      </c>
      <c r="T11" s="17">
        <v>0.64532357889363201</v>
      </c>
      <c r="U11" s="17">
        <v>0.67650480093227205</v>
      </c>
      <c r="V11" s="17">
        <v>0.63763337021637301</v>
      </c>
      <c r="W11" s="17">
        <v>0.66177887649978195</v>
      </c>
      <c r="X11" s="17">
        <v>0.61707070746567705</v>
      </c>
      <c r="Y11" s="17">
        <v>0.64824847804529695</v>
      </c>
      <c r="Z11" s="17">
        <v>0.71557848449419903</v>
      </c>
      <c r="AA11" s="17">
        <v>0.65447028957798403</v>
      </c>
      <c r="AB11" s="17">
        <v>0.64225580964075502</v>
      </c>
      <c r="AC11" s="17">
        <v>0.65013426510290695</v>
      </c>
      <c r="AD11" s="17">
        <v>0.65732995784709203</v>
      </c>
      <c r="AE11" s="17"/>
      <c r="AF11" s="17">
        <v>0.64013428133648098</v>
      </c>
      <c r="AG11" s="17">
        <v>0.69158950645575201</v>
      </c>
      <c r="AH11" s="17"/>
      <c r="AI11" s="17">
        <v>0.66408117832693603</v>
      </c>
      <c r="AJ11" s="17">
        <v>0.66001559284507005</v>
      </c>
      <c r="AK11" s="17"/>
      <c r="AL11" s="17">
        <v>0.65886571372632297</v>
      </c>
      <c r="AM11" s="17">
        <v>0.66194903267963601</v>
      </c>
      <c r="AN11" s="17"/>
      <c r="AO11" s="17">
        <v>0.65053721644711004</v>
      </c>
      <c r="AP11" s="17">
        <v>0.66231342318374598</v>
      </c>
      <c r="AQ11" s="17"/>
      <c r="AR11" s="17">
        <v>0.68499521416013498</v>
      </c>
      <c r="AS11" s="17">
        <v>0.65922344449869597</v>
      </c>
      <c r="AT11" s="17">
        <v>0.64586417230583204</v>
      </c>
      <c r="AU11" s="17">
        <v>0.63800394743960398</v>
      </c>
    </row>
    <row r="12" spans="2:47" ht="28.8" x14ac:dyDescent="0.3">
      <c r="B12" s="18" t="s">
        <v>115</v>
      </c>
      <c r="C12" s="17">
        <v>0.54303393091577501</v>
      </c>
      <c r="D12" s="17">
        <v>0.51746685261638803</v>
      </c>
      <c r="E12" s="17">
        <v>0.56822051623928405</v>
      </c>
      <c r="F12" s="17"/>
      <c r="G12" s="17">
        <v>0.420124474841294</v>
      </c>
      <c r="H12" s="17">
        <v>0.46520978745631397</v>
      </c>
      <c r="I12" s="17">
        <v>0.53969756779380496</v>
      </c>
      <c r="J12" s="17">
        <v>0.59107918032254503</v>
      </c>
      <c r="K12" s="17">
        <v>0.59471270471720805</v>
      </c>
      <c r="L12" s="17">
        <v>0.61671165319229504</v>
      </c>
      <c r="M12" s="17"/>
      <c r="N12" s="17">
        <v>0.60592392588801403</v>
      </c>
      <c r="O12" s="17">
        <v>0.55359963188563199</v>
      </c>
      <c r="P12" s="17">
        <v>0.50342417142356599</v>
      </c>
      <c r="Q12" s="17">
        <v>0.50326800656494497</v>
      </c>
      <c r="R12" s="17"/>
      <c r="S12" s="17">
        <v>0.50273103241827199</v>
      </c>
      <c r="T12" s="17">
        <v>0.56185586359790496</v>
      </c>
      <c r="U12" s="17">
        <v>0.52282258145256999</v>
      </c>
      <c r="V12" s="17">
        <v>0.56028189878284196</v>
      </c>
      <c r="W12" s="17">
        <v>0.55858087887817398</v>
      </c>
      <c r="X12" s="17">
        <v>0.50208503213466105</v>
      </c>
      <c r="Y12" s="17">
        <v>0.53993826551087498</v>
      </c>
      <c r="Z12" s="17">
        <v>0.53395536073820105</v>
      </c>
      <c r="AA12" s="17">
        <v>0.58182415487582495</v>
      </c>
      <c r="AB12" s="17">
        <v>0.58848602212642098</v>
      </c>
      <c r="AC12" s="17">
        <v>0.46251513110385101</v>
      </c>
      <c r="AD12" s="17">
        <v>0.61428588996804101</v>
      </c>
      <c r="AE12" s="17"/>
      <c r="AF12" s="17">
        <v>0.60018368592409699</v>
      </c>
      <c r="AG12" s="17">
        <v>0.46958489900279099</v>
      </c>
      <c r="AH12" s="17"/>
      <c r="AI12" s="17">
        <v>0.59461378695241096</v>
      </c>
      <c r="AJ12" s="17">
        <v>0.51728705609654602</v>
      </c>
      <c r="AK12" s="17"/>
      <c r="AL12" s="17">
        <v>0.59082736824771998</v>
      </c>
      <c r="AM12" s="17">
        <v>0.53196634467380299</v>
      </c>
      <c r="AN12" s="17"/>
      <c r="AO12" s="17">
        <v>0.61605194305203403</v>
      </c>
      <c r="AP12" s="17">
        <v>0.53666953486957503</v>
      </c>
      <c r="AQ12" s="17"/>
      <c r="AR12" s="17">
        <v>0.53416013808293905</v>
      </c>
      <c r="AS12" s="17">
        <v>0.57078254486678204</v>
      </c>
      <c r="AT12" s="17">
        <v>0.55160055847996403</v>
      </c>
      <c r="AU12" s="17">
        <v>0.49968168626888898</v>
      </c>
    </row>
    <row r="13" spans="2:47" ht="43.2" x14ac:dyDescent="0.3">
      <c r="B13" s="18" t="s">
        <v>116</v>
      </c>
      <c r="C13" s="17">
        <v>0.33774968932544902</v>
      </c>
      <c r="D13" s="17">
        <v>0.366131699555519</v>
      </c>
      <c r="E13" s="17">
        <v>0.30980859605227401</v>
      </c>
      <c r="F13" s="17"/>
      <c r="G13" s="17">
        <v>0.324536944214392</v>
      </c>
      <c r="H13" s="17">
        <v>0.40997143835538402</v>
      </c>
      <c r="I13" s="17">
        <v>0.39901052036377499</v>
      </c>
      <c r="J13" s="17">
        <v>0.35037697676560597</v>
      </c>
      <c r="K13" s="17">
        <v>0.310217349030314</v>
      </c>
      <c r="L13" s="17">
        <v>0.24626418640488601</v>
      </c>
      <c r="M13" s="17"/>
      <c r="N13" s="17">
        <v>0.401198934525833</v>
      </c>
      <c r="O13" s="17">
        <v>0.327651121183404</v>
      </c>
      <c r="P13" s="17">
        <v>0.33184679859551203</v>
      </c>
      <c r="Q13" s="17">
        <v>0.28706737430948798</v>
      </c>
      <c r="R13" s="17"/>
      <c r="S13" s="17">
        <v>0.35390612303682001</v>
      </c>
      <c r="T13" s="17">
        <v>0.30567179703403502</v>
      </c>
      <c r="U13" s="17">
        <v>0.33261917843007099</v>
      </c>
      <c r="V13" s="17">
        <v>0.338901746588682</v>
      </c>
      <c r="W13" s="17">
        <v>0.33989476260276302</v>
      </c>
      <c r="X13" s="17">
        <v>0.30140329240055502</v>
      </c>
      <c r="Y13" s="17">
        <v>0.316869098864827</v>
      </c>
      <c r="Z13" s="17">
        <v>0.37241801188264101</v>
      </c>
      <c r="AA13" s="17">
        <v>0.34952729000377197</v>
      </c>
      <c r="AB13" s="17">
        <v>0.37705301946992298</v>
      </c>
      <c r="AC13" s="17">
        <v>0.31125396477874301</v>
      </c>
      <c r="AD13" s="17">
        <v>0.40834984032509702</v>
      </c>
      <c r="AE13" s="17"/>
      <c r="AF13" s="17">
        <v>0.37345488779861202</v>
      </c>
      <c r="AG13" s="17">
        <v>0.29209516700973398</v>
      </c>
      <c r="AH13" s="17"/>
      <c r="AI13" s="17">
        <v>0.35201309791607099</v>
      </c>
      <c r="AJ13" s="17">
        <v>0.33062989055715802</v>
      </c>
      <c r="AK13" s="17"/>
      <c r="AL13" s="17">
        <v>0.32524330446840799</v>
      </c>
      <c r="AM13" s="17">
        <v>0.34064580855661503</v>
      </c>
      <c r="AN13" s="17"/>
      <c r="AO13" s="17">
        <v>0.379787166892461</v>
      </c>
      <c r="AP13" s="17">
        <v>0.33408561866408298</v>
      </c>
      <c r="AQ13" s="17"/>
      <c r="AR13" s="17">
        <v>0.41266798895018503</v>
      </c>
      <c r="AS13" s="17">
        <v>0.27460204734242599</v>
      </c>
      <c r="AT13" s="17">
        <v>0.35856199084131701</v>
      </c>
      <c r="AU13" s="17">
        <v>0.21489260382117101</v>
      </c>
    </row>
    <row r="14" spans="2:47" x14ac:dyDescent="0.3">
      <c r="B14" s="18" t="s">
        <v>117</v>
      </c>
      <c r="C14" s="17">
        <v>0.33740994775525701</v>
      </c>
      <c r="D14" s="17">
        <v>0.38757711387575899</v>
      </c>
      <c r="E14" s="17">
        <v>0.287170568208091</v>
      </c>
      <c r="F14" s="17"/>
      <c r="G14" s="17">
        <v>0.42976069473842698</v>
      </c>
      <c r="H14" s="17">
        <v>0.54980929931010203</v>
      </c>
      <c r="I14" s="17">
        <v>0.47071050140693299</v>
      </c>
      <c r="J14" s="17">
        <v>0.36623347533217199</v>
      </c>
      <c r="K14" s="17">
        <v>0.19708021201255299</v>
      </c>
      <c r="L14" s="17">
        <v>6.6111155545868897E-2</v>
      </c>
      <c r="M14" s="17"/>
      <c r="N14" s="17">
        <v>0.33973964072205998</v>
      </c>
      <c r="O14" s="17">
        <v>0.329078556765382</v>
      </c>
      <c r="P14" s="17">
        <v>0.37885900710827197</v>
      </c>
      <c r="Q14" s="17">
        <v>0.31112032633708497</v>
      </c>
      <c r="R14" s="17"/>
      <c r="S14" s="17">
        <v>0.36366114819830397</v>
      </c>
      <c r="T14" s="17">
        <v>0.29618508703097202</v>
      </c>
      <c r="U14" s="17">
        <v>0.29404940871685997</v>
      </c>
      <c r="V14" s="17">
        <v>0.39636628911165001</v>
      </c>
      <c r="W14" s="17">
        <v>0.38203224965679899</v>
      </c>
      <c r="X14" s="17">
        <v>0.36238080791805</v>
      </c>
      <c r="Y14" s="17">
        <v>0.35747967843772099</v>
      </c>
      <c r="Z14" s="17">
        <v>0.31717324619161502</v>
      </c>
      <c r="AA14" s="17">
        <v>0.34755484380060703</v>
      </c>
      <c r="AB14" s="17">
        <v>0.30399784202337599</v>
      </c>
      <c r="AC14" s="17">
        <v>0.283868327013929</v>
      </c>
      <c r="AD14" s="17">
        <v>0.27944986444840098</v>
      </c>
      <c r="AE14" s="17"/>
      <c r="AF14" s="17">
        <v>0.34742491020181099</v>
      </c>
      <c r="AG14" s="17">
        <v>0.32638040213220798</v>
      </c>
      <c r="AH14" s="17"/>
      <c r="AI14" s="17">
        <v>0.38479914623598799</v>
      </c>
      <c r="AJ14" s="17">
        <v>0.31375490381329002</v>
      </c>
      <c r="AK14" s="17"/>
      <c r="AL14" s="17">
        <v>0.36829744948052601</v>
      </c>
      <c r="AM14" s="17">
        <v>0.33025729023097899</v>
      </c>
      <c r="AN14" s="17"/>
      <c r="AO14" s="17">
        <v>0.42507751490108098</v>
      </c>
      <c r="AP14" s="17">
        <v>0.32976866718079301</v>
      </c>
      <c r="AQ14" s="17"/>
      <c r="AR14" s="17">
        <v>0.444593370620044</v>
      </c>
      <c r="AS14" s="17">
        <v>0.24774154378768101</v>
      </c>
      <c r="AT14" s="17">
        <v>0.343615335946867</v>
      </c>
      <c r="AU14" s="17">
        <v>0.20959479398573</v>
      </c>
    </row>
    <row r="15" spans="2:47" ht="28.8" x14ac:dyDescent="0.3">
      <c r="B15" s="18" t="s">
        <v>118</v>
      </c>
      <c r="C15" s="17">
        <v>0.33642034185603897</v>
      </c>
      <c r="D15" s="17">
        <v>0.37505221047827703</v>
      </c>
      <c r="E15" s="17">
        <v>0.29843234694736998</v>
      </c>
      <c r="F15" s="17"/>
      <c r="G15" s="17">
        <v>9.2070820475771101E-2</v>
      </c>
      <c r="H15" s="17">
        <v>0.18467348324282701</v>
      </c>
      <c r="I15" s="17">
        <v>0.238896416143659</v>
      </c>
      <c r="J15" s="17">
        <v>0.41167193390920898</v>
      </c>
      <c r="K15" s="17">
        <v>0.48672093983032</v>
      </c>
      <c r="L15" s="17">
        <v>0.53896442318402105</v>
      </c>
      <c r="M15" s="17"/>
      <c r="N15" s="17">
        <v>0.41300577595818</v>
      </c>
      <c r="O15" s="17">
        <v>0.341060559018388</v>
      </c>
      <c r="P15" s="17">
        <v>0.30283981726023901</v>
      </c>
      <c r="Q15" s="17">
        <v>0.27958226483467902</v>
      </c>
      <c r="R15" s="17"/>
      <c r="S15" s="17">
        <v>0.27033551515710202</v>
      </c>
      <c r="T15" s="17">
        <v>0.34753749620436902</v>
      </c>
      <c r="U15" s="17">
        <v>0.41951135599004502</v>
      </c>
      <c r="V15" s="17">
        <v>0.400521111647762</v>
      </c>
      <c r="W15" s="17">
        <v>0.30335779946116798</v>
      </c>
      <c r="X15" s="17">
        <v>0.32622414983555997</v>
      </c>
      <c r="Y15" s="17">
        <v>0.315540527022872</v>
      </c>
      <c r="Z15" s="17">
        <v>0.32331870078735597</v>
      </c>
      <c r="AA15" s="17">
        <v>0.34230989371973802</v>
      </c>
      <c r="AB15" s="17">
        <v>0.332275322317724</v>
      </c>
      <c r="AC15" s="17">
        <v>0.35197837366253298</v>
      </c>
      <c r="AD15" s="17">
        <v>0.32834987557074102</v>
      </c>
      <c r="AE15" s="17"/>
      <c r="AF15" s="17">
        <v>0.37989730951800399</v>
      </c>
      <c r="AG15" s="17">
        <v>0.27912519621170701</v>
      </c>
      <c r="AH15" s="17"/>
      <c r="AI15" s="17">
        <v>0.34450735426476198</v>
      </c>
      <c r="AJ15" s="17">
        <v>0.33238358580148503</v>
      </c>
      <c r="AK15" s="17"/>
      <c r="AL15" s="17">
        <v>0.32976987642079097</v>
      </c>
      <c r="AM15" s="17">
        <v>0.337960398480188</v>
      </c>
      <c r="AN15" s="17"/>
      <c r="AO15" s="17">
        <v>0.303563331846253</v>
      </c>
      <c r="AP15" s="17">
        <v>0.33928422459508201</v>
      </c>
      <c r="AQ15" s="17"/>
      <c r="AR15" s="17">
        <v>0.28926425934134697</v>
      </c>
      <c r="AS15" s="17">
        <v>0.46570098641393498</v>
      </c>
      <c r="AT15" s="17">
        <v>0.28613629062470602</v>
      </c>
      <c r="AU15" s="17">
        <v>0.33700217908917002</v>
      </c>
    </row>
    <row r="16" spans="2:47" ht="28.8" x14ac:dyDescent="0.3">
      <c r="B16" s="18" t="s">
        <v>119</v>
      </c>
      <c r="C16" s="17">
        <v>0.30315855961969701</v>
      </c>
      <c r="D16" s="17">
        <v>0.36360486856850899</v>
      </c>
      <c r="E16" s="17">
        <v>0.24415420779067701</v>
      </c>
      <c r="F16" s="17"/>
      <c r="G16" s="17">
        <v>0.31730480695331797</v>
      </c>
      <c r="H16" s="17">
        <v>0.307621072293984</v>
      </c>
      <c r="I16" s="17">
        <v>0.27432106164428699</v>
      </c>
      <c r="J16" s="17">
        <v>0.28102938529089799</v>
      </c>
      <c r="K16" s="17">
        <v>0.30424697510642601</v>
      </c>
      <c r="L16" s="17">
        <v>0.33082149388884602</v>
      </c>
      <c r="M16" s="17"/>
      <c r="N16" s="17">
        <v>0.37640193609028</v>
      </c>
      <c r="O16" s="17">
        <v>0.29663018803936197</v>
      </c>
      <c r="P16" s="17">
        <v>0.299545803968713</v>
      </c>
      <c r="Q16" s="17">
        <v>0.23425555104255799</v>
      </c>
      <c r="R16" s="17"/>
      <c r="S16" s="17">
        <v>0.33243155379545702</v>
      </c>
      <c r="T16" s="17">
        <v>0.28702923601472902</v>
      </c>
      <c r="U16" s="17">
        <v>0.30843276367288902</v>
      </c>
      <c r="V16" s="17">
        <v>0.327826846556867</v>
      </c>
      <c r="W16" s="17">
        <v>0.33423137110275702</v>
      </c>
      <c r="X16" s="17">
        <v>0.31447591667020502</v>
      </c>
      <c r="Y16" s="17">
        <v>0.24804183115249201</v>
      </c>
      <c r="Z16" s="17">
        <v>0.27054360037023401</v>
      </c>
      <c r="AA16" s="17">
        <v>0.309281348711963</v>
      </c>
      <c r="AB16" s="17">
        <v>0.28545009557088002</v>
      </c>
      <c r="AC16" s="17">
        <v>0.28949764894188701</v>
      </c>
      <c r="AD16" s="17">
        <v>0.28607818840325799</v>
      </c>
      <c r="AE16" s="17"/>
      <c r="AF16" s="17">
        <v>0.31034349320493698</v>
      </c>
      <c r="AG16" s="17">
        <v>0.29606731340208597</v>
      </c>
      <c r="AH16" s="17"/>
      <c r="AI16" s="17">
        <v>0.318181655870512</v>
      </c>
      <c r="AJ16" s="17">
        <v>0.29565955112513598</v>
      </c>
      <c r="AK16" s="17"/>
      <c r="AL16" s="17">
        <v>0.274211659754728</v>
      </c>
      <c r="AM16" s="17">
        <v>0.30986182953661401</v>
      </c>
      <c r="AN16" s="17"/>
      <c r="AO16" s="17">
        <v>0.32786529894036598</v>
      </c>
      <c r="AP16" s="17">
        <v>0.30100507078253802</v>
      </c>
      <c r="AQ16" s="17"/>
      <c r="AR16" s="17">
        <v>0.31935659062973598</v>
      </c>
      <c r="AS16" s="17">
        <v>0.31869382214685699</v>
      </c>
      <c r="AT16" s="17">
        <v>0.26292960139834798</v>
      </c>
      <c r="AU16" s="17">
        <v>0.31952125685252603</v>
      </c>
    </row>
    <row r="17" spans="2:47" ht="57.6" x14ac:dyDescent="0.3">
      <c r="B17" s="18" t="s">
        <v>120</v>
      </c>
      <c r="C17" s="17">
        <v>0.27710643865790202</v>
      </c>
      <c r="D17" s="17">
        <v>0.257567366133026</v>
      </c>
      <c r="E17" s="17">
        <v>0.295415891602405</v>
      </c>
      <c r="F17" s="17"/>
      <c r="G17" s="17">
        <v>0.25886044512393203</v>
      </c>
      <c r="H17" s="17">
        <v>0.38100206747999799</v>
      </c>
      <c r="I17" s="17">
        <v>0.36265819568004398</v>
      </c>
      <c r="J17" s="17">
        <v>0.26438357891907699</v>
      </c>
      <c r="K17" s="17">
        <v>0.22153131651734601</v>
      </c>
      <c r="L17" s="17">
        <v>0.182798067113594</v>
      </c>
      <c r="M17" s="17"/>
      <c r="N17" s="17">
        <v>0.34272075636586102</v>
      </c>
      <c r="O17" s="17">
        <v>0.29776409811851101</v>
      </c>
      <c r="P17" s="17">
        <v>0.26218245136006901</v>
      </c>
      <c r="Q17" s="17">
        <v>0.20006112049907401</v>
      </c>
      <c r="R17" s="17"/>
      <c r="S17" s="17">
        <v>0.28463673140594298</v>
      </c>
      <c r="T17" s="17">
        <v>0.277000282022832</v>
      </c>
      <c r="U17" s="17">
        <v>0.25917048364612999</v>
      </c>
      <c r="V17" s="17">
        <v>0.25984460929506098</v>
      </c>
      <c r="W17" s="17">
        <v>0.26158750173158102</v>
      </c>
      <c r="X17" s="17">
        <v>0.25605461352512898</v>
      </c>
      <c r="Y17" s="17">
        <v>0.27389058656542098</v>
      </c>
      <c r="Z17" s="17">
        <v>0.365410351971443</v>
      </c>
      <c r="AA17" s="17">
        <v>0.29401714124113898</v>
      </c>
      <c r="AB17" s="17">
        <v>0.26866945725706998</v>
      </c>
      <c r="AC17" s="17">
        <v>0.255293230794919</v>
      </c>
      <c r="AD17" s="17">
        <v>0.33206314199946202</v>
      </c>
      <c r="AE17" s="17"/>
      <c r="AF17" s="17">
        <v>0.30641455241626497</v>
      </c>
      <c r="AG17" s="17">
        <v>0.240402226191021</v>
      </c>
      <c r="AH17" s="17"/>
      <c r="AI17" s="17">
        <v>0.32261643774140703</v>
      </c>
      <c r="AJ17" s="17">
        <v>0.25438942586527202</v>
      </c>
      <c r="AK17" s="17"/>
      <c r="AL17" s="17">
        <v>0.31066985957939303</v>
      </c>
      <c r="AM17" s="17">
        <v>0.26933411516829298</v>
      </c>
      <c r="AN17" s="17"/>
      <c r="AO17" s="17">
        <v>0.348569792940015</v>
      </c>
      <c r="AP17" s="17">
        <v>0.27087754970112599</v>
      </c>
      <c r="AQ17" s="17"/>
      <c r="AR17" s="17">
        <v>0.32134797549293298</v>
      </c>
      <c r="AS17" s="17">
        <v>0.23854359241053999</v>
      </c>
      <c r="AT17" s="17">
        <v>0.30139695419370199</v>
      </c>
      <c r="AU17" s="17">
        <v>0.181740985776633</v>
      </c>
    </row>
    <row r="18" spans="2:47" ht="43.2" x14ac:dyDescent="0.3">
      <c r="B18" s="18" t="s">
        <v>121</v>
      </c>
      <c r="C18" s="17">
        <v>0.25760147986012999</v>
      </c>
      <c r="D18" s="17">
        <v>0.27737958428074899</v>
      </c>
      <c r="E18" s="17">
        <v>0.23868257413235899</v>
      </c>
      <c r="F18" s="17"/>
      <c r="G18" s="17">
        <v>0.227703349897521</v>
      </c>
      <c r="H18" s="17">
        <v>0.29961319173849299</v>
      </c>
      <c r="I18" s="17">
        <v>0.30777052247145997</v>
      </c>
      <c r="J18" s="17">
        <v>0.27085007636640202</v>
      </c>
      <c r="K18" s="17">
        <v>0.26222201812420298</v>
      </c>
      <c r="L18" s="17">
        <v>0.18867237105993401</v>
      </c>
      <c r="M18" s="17"/>
      <c r="N18" s="17">
        <v>0.327797805799738</v>
      </c>
      <c r="O18" s="17">
        <v>0.24457894454290299</v>
      </c>
      <c r="P18" s="17">
        <v>0.27208832245153503</v>
      </c>
      <c r="Q18" s="17">
        <v>0.18541928840086999</v>
      </c>
      <c r="R18" s="17"/>
      <c r="S18" s="17">
        <v>0.26509092056098299</v>
      </c>
      <c r="T18" s="17">
        <v>0.27273189848191898</v>
      </c>
      <c r="U18" s="17">
        <v>0.22809857516704601</v>
      </c>
      <c r="V18" s="17">
        <v>0.26085151423386199</v>
      </c>
      <c r="W18" s="17">
        <v>0.29464946063025299</v>
      </c>
      <c r="X18" s="17">
        <v>0.27832571912763698</v>
      </c>
      <c r="Y18" s="17">
        <v>0.25327558735136901</v>
      </c>
      <c r="Z18" s="17">
        <v>0.27082836774552199</v>
      </c>
      <c r="AA18" s="17">
        <v>0.27736731888906302</v>
      </c>
      <c r="AB18" s="17">
        <v>0.229732829296939</v>
      </c>
      <c r="AC18" s="17">
        <v>0.21609254025505401</v>
      </c>
      <c r="AD18" s="17">
        <v>0.151995260307315</v>
      </c>
      <c r="AE18" s="17"/>
      <c r="AF18" s="17">
        <v>0.29928642409270301</v>
      </c>
      <c r="AG18" s="17">
        <v>0.20167001196065601</v>
      </c>
      <c r="AH18" s="17"/>
      <c r="AI18" s="17">
        <v>0.306629938920361</v>
      </c>
      <c r="AJ18" s="17">
        <v>0.233128173903113</v>
      </c>
      <c r="AK18" s="17"/>
      <c r="AL18" s="17">
        <v>0.30273528167813202</v>
      </c>
      <c r="AM18" s="17">
        <v>0.247149788750754</v>
      </c>
      <c r="AN18" s="17"/>
      <c r="AO18" s="17">
        <v>0.34575105924265798</v>
      </c>
      <c r="AP18" s="17">
        <v>0.249918186134612</v>
      </c>
      <c r="AQ18" s="17"/>
      <c r="AR18" s="17">
        <v>0.309388071160485</v>
      </c>
      <c r="AS18" s="17">
        <v>0.21643736119270299</v>
      </c>
      <c r="AT18" s="17">
        <v>0.27104580349329499</v>
      </c>
      <c r="AU18" s="17">
        <v>0.170357910516444</v>
      </c>
    </row>
    <row r="19" spans="2:47" x14ac:dyDescent="0.3">
      <c r="B19" s="18" t="s">
        <v>122</v>
      </c>
      <c r="C19" s="17">
        <v>0.24473660148173501</v>
      </c>
      <c r="D19" s="17">
        <v>0.25676553677934799</v>
      </c>
      <c r="E19" s="17">
        <v>0.23394668878528599</v>
      </c>
      <c r="F19" s="17"/>
      <c r="G19" s="17">
        <v>0.16132908763116899</v>
      </c>
      <c r="H19" s="17">
        <v>0.19994216811998999</v>
      </c>
      <c r="I19" s="17">
        <v>0.199177878187352</v>
      </c>
      <c r="J19" s="17">
        <v>0.25720726636653002</v>
      </c>
      <c r="K19" s="17">
        <v>0.29607706265816203</v>
      </c>
      <c r="L19" s="17">
        <v>0.32884679646216802</v>
      </c>
      <c r="M19" s="17"/>
      <c r="N19" s="17">
        <v>0.26201395538288202</v>
      </c>
      <c r="O19" s="17">
        <v>0.25027451337010498</v>
      </c>
      <c r="P19" s="17">
        <v>0.224817104787146</v>
      </c>
      <c r="Q19" s="17">
        <v>0.23780438686590299</v>
      </c>
      <c r="R19" s="17"/>
      <c r="S19" s="17">
        <v>0.213970174266813</v>
      </c>
      <c r="T19" s="17">
        <v>0.250908416761214</v>
      </c>
      <c r="U19" s="17">
        <v>0.24757827876365299</v>
      </c>
      <c r="V19" s="17">
        <v>0.28388384529819499</v>
      </c>
      <c r="W19" s="17">
        <v>0.217320377911775</v>
      </c>
      <c r="X19" s="17">
        <v>0.27824313265599199</v>
      </c>
      <c r="Y19" s="17">
        <v>0.240321873622724</v>
      </c>
      <c r="Z19" s="17">
        <v>0.241379921520884</v>
      </c>
      <c r="AA19" s="17">
        <v>0.23724557541800601</v>
      </c>
      <c r="AB19" s="17">
        <v>0.24913821020659199</v>
      </c>
      <c r="AC19" s="17">
        <v>0.212109991145328</v>
      </c>
      <c r="AD19" s="17">
        <v>0.28487193124816201</v>
      </c>
      <c r="AE19" s="17"/>
      <c r="AF19" s="17">
        <v>0.23956218964888101</v>
      </c>
      <c r="AG19" s="17">
        <v>0.25156377706523803</v>
      </c>
      <c r="AH19" s="17"/>
      <c r="AI19" s="17">
        <v>0.21048054167812899</v>
      </c>
      <c r="AJ19" s="17">
        <v>0.26183603818696699</v>
      </c>
      <c r="AK19" s="17"/>
      <c r="AL19" s="17">
        <v>0.209424028911221</v>
      </c>
      <c r="AM19" s="17">
        <v>0.25291397821309702</v>
      </c>
      <c r="AN19" s="17"/>
      <c r="AO19" s="17">
        <v>0.19306625160942101</v>
      </c>
      <c r="AP19" s="17">
        <v>0.24924029256852401</v>
      </c>
      <c r="AQ19" s="17"/>
      <c r="AR19" s="17">
        <v>0.21889384630938399</v>
      </c>
      <c r="AS19" s="17">
        <v>0.33292063196935601</v>
      </c>
      <c r="AT19" s="17">
        <v>0.20762102228797299</v>
      </c>
      <c r="AU19" s="17">
        <v>0.23511218009939699</v>
      </c>
    </row>
    <row r="20" spans="2:47" ht="28.8" x14ac:dyDescent="0.3">
      <c r="B20" s="18" t="s">
        <v>123</v>
      </c>
      <c r="C20" s="17">
        <v>0.16359802669540899</v>
      </c>
      <c r="D20" s="17">
        <v>0.192208010006921</v>
      </c>
      <c r="E20" s="17">
        <v>0.13634214307779199</v>
      </c>
      <c r="F20" s="17"/>
      <c r="G20" s="17">
        <v>0.19284329536709499</v>
      </c>
      <c r="H20" s="17">
        <v>0.20641376070112799</v>
      </c>
      <c r="I20" s="17">
        <v>0.17468434435320801</v>
      </c>
      <c r="J20" s="17">
        <v>0.15218681081326499</v>
      </c>
      <c r="K20" s="17">
        <v>0.122434425789494</v>
      </c>
      <c r="L20" s="17">
        <v>0.13727735763204699</v>
      </c>
      <c r="M20" s="17"/>
      <c r="N20" s="17">
        <v>0.180771714108791</v>
      </c>
      <c r="O20" s="17">
        <v>0.14291597585516799</v>
      </c>
      <c r="P20" s="17">
        <v>0.15983435199853399</v>
      </c>
      <c r="Q20" s="17">
        <v>0.17046956971019001</v>
      </c>
      <c r="R20" s="17"/>
      <c r="S20" s="17">
        <v>0.193344018257505</v>
      </c>
      <c r="T20" s="17">
        <v>0.12267123350543301</v>
      </c>
      <c r="U20" s="17">
        <v>0.119053676238821</v>
      </c>
      <c r="V20" s="17">
        <v>0.19804632337401101</v>
      </c>
      <c r="W20" s="17">
        <v>0.13300152017413899</v>
      </c>
      <c r="X20" s="17">
        <v>0.17284329814188101</v>
      </c>
      <c r="Y20" s="17">
        <v>0.14098427550099599</v>
      </c>
      <c r="Z20" s="17">
        <v>0.180720412287244</v>
      </c>
      <c r="AA20" s="17">
        <v>0.20038081836616001</v>
      </c>
      <c r="AB20" s="17">
        <v>0.16035474128954599</v>
      </c>
      <c r="AC20" s="17">
        <v>0.19702843227713501</v>
      </c>
      <c r="AD20" s="17">
        <v>0.118436702758525</v>
      </c>
      <c r="AE20" s="17"/>
      <c r="AF20" s="17">
        <v>0.160761449294053</v>
      </c>
      <c r="AG20" s="17">
        <v>0.16605635521609599</v>
      </c>
      <c r="AH20" s="17"/>
      <c r="AI20" s="17">
        <v>0.189124169264761</v>
      </c>
      <c r="AJ20" s="17">
        <v>0.150856261831155</v>
      </c>
      <c r="AK20" s="17"/>
      <c r="AL20" s="17">
        <v>0.16723126640640701</v>
      </c>
      <c r="AM20" s="17">
        <v>0.162756672817471</v>
      </c>
      <c r="AN20" s="17"/>
      <c r="AO20" s="17">
        <v>0.177599866660205</v>
      </c>
      <c r="AP20" s="17">
        <v>0.16237759830651899</v>
      </c>
      <c r="AQ20" s="17"/>
      <c r="AR20" s="17">
        <v>0.216895027456178</v>
      </c>
      <c r="AS20" s="17">
        <v>0.14717572166288001</v>
      </c>
      <c r="AT20" s="17">
        <v>0.118422562238751</v>
      </c>
      <c r="AU20" s="17">
        <v>0.152090425680667</v>
      </c>
    </row>
    <row r="21" spans="2:47" ht="43.2" x14ac:dyDescent="0.3">
      <c r="B21" s="18" t="s">
        <v>124</v>
      </c>
      <c r="C21" s="17">
        <v>0.14492327050894099</v>
      </c>
      <c r="D21" s="17">
        <v>0.175166623347532</v>
      </c>
      <c r="E21" s="17">
        <v>0.115601644225735</v>
      </c>
      <c r="F21" s="17"/>
      <c r="G21" s="17">
        <v>7.6449495442651297E-2</v>
      </c>
      <c r="H21" s="17">
        <v>9.6061169316114803E-2</v>
      </c>
      <c r="I21" s="17">
        <v>0.109226134972164</v>
      </c>
      <c r="J21" s="17">
        <v>0.14021540553699199</v>
      </c>
      <c r="K21" s="17">
        <v>0.20535946138369501</v>
      </c>
      <c r="L21" s="17">
        <v>0.222271214037319</v>
      </c>
      <c r="M21" s="17"/>
      <c r="N21" s="17">
        <v>0.176742211434118</v>
      </c>
      <c r="O21" s="17">
        <v>0.14807398343428799</v>
      </c>
      <c r="P21" s="17">
        <v>0.11870459531992</v>
      </c>
      <c r="Q21" s="17">
        <v>0.131489498628307</v>
      </c>
      <c r="R21" s="17"/>
      <c r="S21" s="17">
        <v>0.120036168619366</v>
      </c>
      <c r="T21" s="17">
        <v>0.17062252064146599</v>
      </c>
      <c r="U21" s="17">
        <v>0.18510859862787099</v>
      </c>
      <c r="V21" s="17">
        <v>0.18224128563713701</v>
      </c>
      <c r="W21" s="17">
        <v>0.133066174912151</v>
      </c>
      <c r="X21" s="17">
        <v>0.135098776972394</v>
      </c>
      <c r="Y21" s="17">
        <v>0.146213904958405</v>
      </c>
      <c r="Z21" s="17">
        <v>0.101271423609946</v>
      </c>
      <c r="AA21" s="17">
        <v>0.156386159521439</v>
      </c>
      <c r="AB21" s="17">
        <v>0.121346159724931</v>
      </c>
      <c r="AC21" s="17">
        <v>0.14165038530181701</v>
      </c>
      <c r="AD21" s="17">
        <v>7.6479374441635398E-2</v>
      </c>
      <c r="AE21" s="17"/>
      <c r="AF21" s="17">
        <v>0.15083181408811999</v>
      </c>
      <c r="AG21" s="17">
        <v>0.13778830541696899</v>
      </c>
      <c r="AH21" s="17"/>
      <c r="AI21" s="17">
        <v>0.13864899584433901</v>
      </c>
      <c r="AJ21" s="17">
        <v>0.148055170765822</v>
      </c>
      <c r="AK21" s="17"/>
      <c r="AL21" s="17">
        <v>0.127978063855649</v>
      </c>
      <c r="AM21" s="17">
        <v>0.148847293272167</v>
      </c>
      <c r="AN21" s="17"/>
      <c r="AO21" s="17">
        <v>0.14115279019662799</v>
      </c>
      <c r="AP21" s="17">
        <v>0.145251913117661</v>
      </c>
      <c r="AQ21" s="17"/>
      <c r="AR21" s="17">
        <v>0.131952351559286</v>
      </c>
      <c r="AS21" s="17">
        <v>0.19824948968379</v>
      </c>
      <c r="AT21" s="17">
        <v>0.124537252558578</v>
      </c>
      <c r="AU21" s="17">
        <v>0.12813809689028199</v>
      </c>
    </row>
    <row r="22" spans="2:47" x14ac:dyDescent="0.3">
      <c r="B22" s="18" t="s">
        <v>125</v>
      </c>
      <c r="C22" s="17">
        <v>0.13362378493333499</v>
      </c>
      <c r="D22" s="17">
        <v>0.141135668293319</v>
      </c>
      <c r="E22" s="17">
        <v>0.12605768885160301</v>
      </c>
      <c r="F22" s="17"/>
      <c r="G22" s="17">
        <v>0.19003909486670301</v>
      </c>
      <c r="H22" s="17">
        <v>0.22966122825110899</v>
      </c>
      <c r="I22" s="17">
        <v>0.19158030017101901</v>
      </c>
      <c r="J22" s="17">
        <v>0.107624472144456</v>
      </c>
      <c r="K22" s="17">
        <v>8.5267501257606904E-2</v>
      </c>
      <c r="L22" s="17">
        <v>2.46636386789226E-2</v>
      </c>
      <c r="M22" s="17"/>
      <c r="N22" s="17">
        <v>0.15737186901404901</v>
      </c>
      <c r="O22" s="17">
        <v>0.13196994059300099</v>
      </c>
      <c r="P22" s="17">
        <v>0.13740513008888899</v>
      </c>
      <c r="Q22" s="17">
        <v>0.107430300381509</v>
      </c>
      <c r="R22" s="17"/>
      <c r="S22" s="17">
        <v>0.172748858120647</v>
      </c>
      <c r="T22" s="17">
        <v>0.119445187079035</v>
      </c>
      <c r="U22" s="17">
        <v>0.12725513743889899</v>
      </c>
      <c r="V22" s="17">
        <v>0.132980575099818</v>
      </c>
      <c r="W22" s="17">
        <v>0.14606362669446499</v>
      </c>
      <c r="X22" s="17">
        <v>0.147289936521351</v>
      </c>
      <c r="Y22" s="17">
        <v>0.12206509431401</v>
      </c>
      <c r="Z22" s="17">
        <v>0.113613243099941</v>
      </c>
      <c r="AA22" s="17">
        <v>0.151139180906846</v>
      </c>
      <c r="AB22" s="17">
        <v>0.10144124258800399</v>
      </c>
      <c r="AC22" s="17">
        <v>8.9825653437030098E-2</v>
      </c>
      <c r="AD22" s="17">
        <v>0.124353743249335</v>
      </c>
      <c r="AE22" s="17"/>
      <c r="AF22" s="17">
        <v>0.14637720434319701</v>
      </c>
      <c r="AG22" s="17">
        <v>0.11775767135272</v>
      </c>
      <c r="AH22" s="17"/>
      <c r="AI22" s="17">
        <v>0.16018191559718301</v>
      </c>
      <c r="AJ22" s="17">
        <v>0.120366887412156</v>
      </c>
      <c r="AK22" s="17"/>
      <c r="AL22" s="17">
        <v>0.154597205306372</v>
      </c>
      <c r="AM22" s="17">
        <v>0.12876694366545299</v>
      </c>
      <c r="AN22" s="17"/>
      <c r="AO22" s="17">
        <v>0.172175862715572</v>
      </c>
      <c r="AP22" s="17">
        <v>0.130263508691465</v>
      </c>
      <c r="AQ22" s="17"/>
      <c r="AR22" s="17">
        <v>0.18868289623336101</v>
      </c>
      <c r="AS22" s="17">
        <v>9.2859019028249903E-2</v>
      </c>
      <c r="AT22" s="17">
        <v>0.13135589930580199</v>
      </c>
      <c r="AU22" s="17">
        <v>7.0209795915393905E-2</v>
      </c>
    </row>
    <row r="23" spans="2:47" ht="43.2" x14ac:dyDescent="0.3">
      <c r="B23" s="18" t="s">
        <v>126</v>
      </c>
      <c r="C23" s="17">
        <v>6.0626865773989499E-2</v>
      </c>
      <c r="D23" s="17">
        <v>7.2414819287425505E-2</v>
      </c>
      <c r="E23" s="17">
        <v>4.9371029218689702E-2</v>
      </c>
      <c r="F23" s="17"/>
      <c r="G23" s="17">
        <v>9.4365156209364198E-2</v>
      </c>
      <c r="H23" s="17">
        <v>0.104418579578561</v>
      </c>
      <c r="I23" s="17">
        <v>8.6571349462258404E-2</v>
      </c>
      <c r="J23" s="17">
        <v>5.5410797550315E-2</v>
      </c>
      <c r="K23" s="17">
        <v>2.42154730066334E-2</v>
      </c>
      <c r="L23" s="17">
        <v>1.0264622702835201E-2</v>
      </c>
      <c r="M23" s="17"/>
      <c r="N23" s="17">
        <v>0.100034351438231</v>
      </c>
      <c r="O23" s="17">
        <v>4.06419391667798E-2</v>
      </c>
      <c r="P23" s="17">
        <v>6.0123407991458398E-2</v>
      </c>
      <c r="Q23" s="17">
        <v>4.0158567052149902E-2</v>
      </c>
      <c r="R23" s="17"/>
      <c r="S23" s="17">
        <v>8.4304191419198607E-2</v>
      </c>
      <c r="T23" s="17">
        <v>5.73379924605113E-2</v>
      </c>
      <c r="U23" s="17">
        <v>5.8587482745116097E-2</v>
      </c>
      <c r="V23" s="17">
        <v>3.5882903185262098E-2</v>
      </c>
      <c r="W23" s="17">
        <v>5.5607995393372002E-2</v>
      </c>
      <c r="X23" s="17">
        <v>6.13426955774014E-2</v>
      </c>
      <c r="Y23" s="17">
        <v>8.2096734008894307E-2</v>
      </c>
      <c r="Z23" s="17">
        <v>5.8205564638418097E-2</v>
      </c>
      <c r="AA23" s="17">
        <v>7.9810039447394301E-2</v>
      </c>
      <c r="AB23" s="17">
        <v>3.3004320964134602E-2</v>
      </c>
      <c r="AC23" s="17">
        <v>4.1115818191848202E-2</v>
      </c>
      <c r="AD23" s="17">
        <v>4.4626608051232697E-2</v>
      </c>
      <c r="AE23" s="17"/>
      <c r="AF23" s="17">
        <v>7.2316931280003202E-2</v>
      </c>
      <c r="AG23" s="17">
        <v>4.5582203805605903E-2</v>
      </c>
      <c r="AH23" s="17"/>
      <c r="AI23" s="17">
        <v>8.1686422246260201E-2</v>
      </c>
      <c r="AJ23" s="17">
        <v>5.0114665742742599E-2</v>
      </c>
      <c r="AK23" s="17"/>
      <c r="AL23" s="17">
        <v>6.7160933997295502E-2</v>
      </c>
      <c r="AM23" s="17">
        <v>5.9113763398236499E-2</v>
      </c>
      <c r="AN23" s="17"/>
      <c r="AO23" s="17">
        <v>9.8533873391632595E-2</v>
      </c>
      <c r="AP23" s="17">
        <v>5.7322815138445199E-2</v>
      </c>
      <c r="AQ23" s="17"/>
      <c r="AR23" s="17">
        <v>9.2143570321634102E-2</v>
      </c>
      <c r="AS23" s="17">
        <v>4.3635267271014397E-2</v>
      </c>
      <c r="AT23" s="17">
        <v>5.5363981318732401E-2</v>
      </c>
      <c r="AU23" s="17">
        <v>2.1663100758752801E-2</v>
      </c>
    </row>
    <row r="24" spans="2:47" ht="43.2" x14ac:dyDescent="0.3">
      <c r="B24" s="18" t="s">
        <v>127</v>
      </c>
      <c r="C24" s="17">
        <v>1.9100663285173201E-2</v>
      </c>
      <c r="D24" s="17">
        <v>2.8087267735709801E-2</v>
      </c>
      <c r="E24" s="17">
        <v>1.0416504290545E-2</v>
      </c>
      <c r="F24" s="17"/>
      <c r="G24" s="17">
        <v>3.2403055084494099E-2</v>
      </c>
      <c r="H24" s="17">
        <v>4.4084757448506401E-2</v>
      </c>
      <c r="I24" s="17">
        <v>2.2959694536726302E-2</v>
      </c>
      <c r="J24" s="17">
        <v>1.1310888350925301E-2</v>
      </c>
      <c r="K24" s="17">
        <v>6.10303836401034E-3</v>
      </c>
      <c r="L24" s="17">
        <v>1.8939994148011901E-3</v>
      </c>
      <c r="M24" s="17"/>
      <c r="N24" s="17">
        <v>3.0035438702072599E-2</v>
      </c>
      <c r="O24" s="17">
        <v>1.4719088410430001E-2</v>
      </c>
      <c r="P24" s="17">
        <v>1.2186995778222499E-2</v>
      </c>
      <c r="Q24" s="17">
        <v>1.82008597105572E-2</v>
      </c>
      <c r="R24" s="17"/>
      <c r="S24" s="17">
        <v>5.5963590541538301E-2</v>
      </c>
      <c r="T24" s="17">
        <v>8.0396426732707096E-3</v>
      </c>
      <c r="U24" s="17">
        <v>4.2326451000934996E-3</v>
      </c>
      <c r="V24" s="17">
        <v>1.18910088500185E-2</v>
      </c>
      <c r="W24" s="17">
        <v>8.8226486052504494E-3</v>
      </c>
      <c r="X24" s="17">
        <v>3.5410183913867901E-3</v>
      </c>
      <c r="Y24" s="17">
        <v>1.3594536144606401E-2</v>
      </c>
      <c r="Z24" s="17">
        <v>2.76141257915519E-2</v>
      </c>
      <c r="AA24" s="17">
        <v>2.73758107906957E-2</v>
      </c>
      <c r="AB24" s="17">
        <v>2.0546349528972999E-2</v>
      </c>
      <c r="AC24" s="17">
        <v>1.2642345526818101E-2</v>
      </c>
      <c r="AD24" s="17">
        <v>6.5144771062195898E-3</v>
      </c>
      <c r="AE24" s="17"/>
      <c r="AF24" s="17">
        <v>2.33512292534277E-2</v>
      </c>
      <c r="AG24" s="17">
        <v>1.3606487353471201E-2</v>
      </c>
      <c r="AH24" s="17"/>
      <c r="AI24" s="17">
        <v>2.3107170855301298E-2</v>
      </c>
      <c r="AJ24" s="17">
        <v>1.71007536926162E-2</v>
      </c>
      <c r="AK24" s="17"/>
      <c r="AL24" s="17">
        <v>2.4326098044239599E-2</v>
      </c>
      <c r="AM24" s="17">
        <v>1.7890602802473701E-2</v>
      </c>
      <c r="AN24" s="17"/>
      <c r="AO24" s="17">
        <v>3.3016412388443897E-2</v>
      </c>
      <c r="AP24" s="17">
        <v>1.7887738748040002E-2</v>
      </c>
      <c r="AQ24" s="17"/>
      <c r="AR24" s="17">
        <v>3.6023164700015299E-2</v>
      </c>
      <c r="AS24" s="17">
        <v>9.8438347817290592E-3</v>
      </c>
      <c r="AT24" s="17">
        <v>1.0193529738055099E-2</v>
      </c>
      <c r="AU24" s="17">
        <v>1.1081634930556901E-2</v>
      </c>
    </row>
    <row r="25" spans="2:47" x14ac:dyDescent="0.3">
      <c r="B25" s="18" t="s">
        <v>128</v>
      </c>
      <c r="C25" s="17">
        <v>2.80340403705635E-3</v>
      </c>
      <c r="D25" s="17">
        <v>2.3898255896178098E-3</v>
      </c>
      <c r="E25" s="17">
        <v>3.21707930485757E-3</v>
      </c>
      <c r="F25" s="17"/>
      <c r="G25" s="17">
        <v>3.4092324286069402E-3</v>
      </c>
      <c r="H25" s="17">
        <v>6.9789869090005003E-3</v>
      </c>
      <c r="I25" s="17">
        <v>0</v>
      </c>
      <c r="J25" s="17">
        <v>2.7208446063288201E-3</v>
      </c>
      <c r="K25" s="17">
        <v>3.1587215904195602E-3</v>
      </c>
      <c r="L25" s="17">
        <v>1.1216564071779499E-3</v>
      </c>
      <c r="M25" s="17"/>
      <c r="N25" s="17">
        <v>5.5185186986253705E-4</v>
      </c>
      <c r="O25" s="17">
        <v>3.511982256801E-3</v>
      </c>
      <c r="P25" s="17">
        <v>3.3192476621125401E-3</v>
      </c>
      <c r="Q25" s="17">
        <v>2.8251921640771501E-3</v>
      </c>
      <c r="R25" s="17"/>
      <c r="S25" s="17">
        <v>7.5295757602365301E-3</v>
      </c>
      <c r="T25" s="17">
        <v>0</v>
      </c>
      <c r="U25" s="17">
        <v>0</v>
      </c>
      <c r="V25" s="17">
        <v>0</v>
      </c>
      <c r="W25" s="17">
        <v>0</v>
      </c>
      <c r="X25" s="17">
        <v>3.3493926185220002E-3</v>
      </c>
      <c r="Y25" s="17">
        <v>0</v>
      </c>
      <c r="Z25" s="17">
        <v>0</v>
      </c>
      <c r="AA25" s="17">
        <v>4.3058526617099904E-3</v>
      </c>
      <c r="AB25" s="17">
        <v>6.5706424168608399E-3</v>
      </c>
      <c r="AC25" s="17">
        <v>4.7051443994920901E-3</v>
      </c>
      <c r="AD25" s="17">
        <v>4.94088584423771E-3</v>
      </c>
      <c r="AE25" s="17"/>
      <c r="AF25" s="17">
        <v>2.16105007470065E-3</v>
      </c>
      <c r="AG25" s="17">
        <v>3.6798202161435999E-3</v>
      </c>
      <c r="AH25" s="17"/>
      <c r="AI25" s="17">
        <v>2.30147645504592E-3</v>
      </c>
      <c r="AJ25" s="17">
        <v>3.0539488740400399E-3</v>
      </c>
      <c r="AK25" s="17"/>
      <c r="AL25" s="17">
        <v>6.59236310511312E-3</v>
      </c>
      <c r="AM25" s="17">
        <v>1.9259900322471401E-3</v>
      </c>
      <c r="AN25" s="17"/>
      <c r="AO25" s="17">
        <v>0</v>
      </c>
      <c r="AP25" s="17">
        <v>3.04775434251313E-3</v>
      </c>
      <c r="AQ25" s="17"/>
      <c r="AR25" s="17">
        <v>1.46683604112378E-3</v>
      </c>
      <c r="AS25" s="17">
        <v>1.07916068986593E-3</v>
      </c>
      <c r="AT25" s="17">
        <v>3.5876992910738601E-3</v>
      </c>
      <c r="AU25" s="17">
        <v>7.4980898836344402E-3</v>
      </c>
    </row>
    <row r="26" spans="2:47" x14ac:dyDescent="0.3">
      <c r="B26" s="18" t="s">
        <v>79</v>
      </c>
      <c r="C26" s="19">
        <v>3.1434275223134901E-3</v>
      </c>
      <c r="D26" s="19">
        <v>2.8633930552131302E-3</v>
      </c>
      <c r="E26" s="19">
        <v>3.4282670841194701E-3</v>
      </c>
      <c r="F26" s="19"/>
      <c r="G26" s="19">
        <v>5.0964810669287403E-3</v>
      </c>
      <c r="H26" s="19">
        <v>5.0933545023458199E-3</v>
      </c>
      <c r="I26" s="19">
        <v>5.57327847398611E-3</v>
      </c>
      <c r="J26" s="19">
        <v>1.13027017691426E-3</v>
      </c>
      <c r="K26" s="19">
        <v>1.7084796334945001E-3</v>
      </c>
      <c r="L26" s="19">
        <v>8.8474073385535297E-4</v>
      </c>
      <c r="M26" s="19"/>
      <c r="N26" s="19">
        <v>1.2748986241677301E-3</v>
      </c>
      <c r="O26" s="19">
        <v>3.0340642037308099E-3</v>
      </c>
      <c r="P26" s="19">
        <v>5.5424504958394502E-3</v>
      </c>
      <c r="Q26" s="19">
        <v>3.2112939461467101E-3</v>
      </c>
      <c r="R26" s="19"/>
      <c r="S26" s="19">
        <v>2.4511124570933702E-3</v>
      </c>
      <c r="T26" s="19">
        <v>4.7480344283392104E-3</v>
      </c>
      <c r="U26" s="19">
        <v>0</v>
      </c>
      <c r="V26" s="19">
        <v>0</v>
      </c>
      <c r="W26" s="19">
        <v>1.4240712878021399E-2</v>
      </c>
      <c r="X26" s="19">
        <v>7.1578473477466199E-3</v>
      </c>
      <c r="Y26" s="19">
        <v>3.31165413280702E-3</v>
      </c>
      <c r="Z26" s="19">
        <v>0</v>
      </c>
      <c r="AA26" s="19">
        <v>0</v>
      </c>
      <c r="AB26" s="19">
        <v>3.0789635477590001E-3</v>
      </c>
      <c r="AC26" s="19">
        <v>0</v>
      </c>
      <c r="AD26" s="19">
        <v>0</v>
      </c>
      <c r="AE26" s="19"/>
      <c r="AF26" s="19">
        <v>2.0963453802110899E-3</v>
      </c>
      <c r="AG26" s="19">
        <v>3.8054154852229902E-3</v>
      </c>
      <c r="AH26" s="19"/>
      <c r="AI26" s="19">
        <v>2.7425053084121302E-3</v>
      </c>
      <c r="AJ26" s="19">
        <v>3.34355398343108E-3</v>
      </c>
      <c r="AK26" s="19"/>
      <c r="AL26" s="19">
        <v>2.7159362714789799E-3</v>
      </c>
      <c r="AM26" s="19">
        <v>3.2424222075762201E-3</v>
      </c>
      <c r="AN26" s="19"/>
      <c r="AO26" s="19">
        <v>0</v>
      </c>
      <c r="AP26" s="19">
        <v>3.4174149551293E-3</v>
      </c>
      <c r="AQ26" s="19"/>
      <c r="AR26" s="19">
        <v>2.6452304074882599E-3</v>
      </c>
      <c r="AS26" s="19">
        <v>1.7108303103854101E-3</v>
      </c>
      <c r="AT26" s="19">
        <v>3.9266950108565101E-3</v>
      </c>
      <c r="AU26" s="19">
        <v>5.2310445632663101E-3</v>
      </c>
    </row>
    <row r="27" spans="2:47" x14ac:dyDescent="0.3">
      <c r="B27" s="16"/>
    </row>
    <row r="28" spans="2:47" x14ac:dyDescent="0.3">
      <c r="B28" t="s">
        <v>72</v>
      </c>
    </row>
    <row r="29" spans="2:47" x14ac:dyDescent="0.3">
      <c r="B29" t="s">
        <v>73</v>
      </c>
    </row>
    <row r="31" spans="2:47" x14ac:dyDescent="0.3">
      <c r="B31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2:AU30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145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130</v>
      </c>
      <c r="C9" s="17">
        <v>0.61360285600639697</v>
      </c>
      <c r="D9" s="17">
        <v>0.601910799679925</v>
      </c>
      <c r="E9" s="17">
        <v>0.62461682995123802</v>
      </c>
      <c r="F9" s="17"/>
      <c r="G9" s="17">
        <v>0.75282586499153104</v>
      </c>
      <c r="H9" s="17">
        <v>0.82857876160781097</v>
      </c>
      <c r="I9" s="17">
        <v>0.72618975214833104</v>
      </c>
      <c r="J9" s="17">
        <v>0.625348024965106</v>
      </c>
      <c r="K9" s="17">
        <v>0.47715800431481398</v>
      </c>
      <c r="L9" s="17">
        <v>0.33728233486907699</v>
      </c>
      <c r="M9" s="17"/>
      <c r="N9" s="17">
        <v>0.63043642134294597</v>
      </c>
      <c r="O9" s="17">
        <v>0.60076725488794802</v>
      </c>
      <c r="P9" s="17">
        <v>0.67438179359275097</v>
      </c>
      <c r="Q9" s="17">
        <v>0.55590741097441998</v>
      </c>
      <c r="R9" s="17"/>
      <c r="S9" s="17">
        <v>0.69816449702137195</v>
      </c>
      <c r="T9" s="17">
        <v>0.57408955634113701</v>
      </c>
      <c r="U9" s="17">
        <v>0.56359551492928694</v>
      </c>
      <c r="V9" s="17">
        <v>0.63972075720629795</v>
      </c>
      <c r="W9" s="17">
        <v>0.64228109400958799</v>
      </c>
      <c r="X9" s="17">
        <v>0.61227153081213204</v>
      </c>
      <c r="Y9" s="17">
        <v>0.58467357953587296</v>
      </c>
      <c r="Z9" s="17">
        <v>0.68682674611471795</v>
      </c>
      <c r="AA9" s="17">
        <v>0.63438544606084701</v>
      </c>
      <c r="AB9" s="17">
        <v>0.52581706898691005</v>
      </c>
      <c r="AC9" s="17">
        <v>0.60143486810302105</v>
      </c>
      <c r="AD9" s="17">
        <v>0.56987671873616097</v>
      </c>
      <c r="AE9" s="17"/>
      <c r="AF9" s="17">
        <v>0.63204644968078905</v>
      </c>
      <c r="AG9" s="17">
        <v>0.59139971657608303</v>
      </c>
      <c r="AH9" s="17"/>
      <c r="AI9" s="17">
        <v>0.73029117585671899</v>
      </c>
      <c r="AJ9" s="17">
        <v>0.55535609467541402</v>
      </c>
      <c r="AK9" s="17"/>
      <c r="AL9" s="17">
        <v>0.69725239333818601</v>
      </c>
      <c r="AM9" s="17">
        <v>0.594232027704373</v>
      </c>
      <c r="AN9" s="17"/>
      <c r="AO9" s="17">
        <v>0.69937873401331396</v>
      </c>
      <c r="AP9" s="17">
        <v>0.60612645884253302</v>
      </c>
      <c r="AQ9" s="17"/>
      <c r="AR9" s="17">
        <v>0.76422800682405101</v>
      </c>
      <c r="AS9" s="17">
        <v>0.45514289156208398</v>
      </c>
      <c r="AT9" s="17">
        <v>0.68337567424693002</v>
      </c>
      <c r="AU9" s="17">
        <v>0.36265939926864499</v>
      </c>
    </row>
    <row r="10" spans="2:47" x14ac:dyDescent="0.3">
      <c r="B10" s="18" t="s">
        <v>131</v>
      </c>
      <c r="C10" s="17">
        <v>0.47862893468946899</v>
      </c>
      <c r="D10" s="17">
        <v>0.48916216525245099</v>
      </c>
      <c r="E10" s="17">
        <v>0.467472091816028</v>
      </c>
      <c r="F10" s="17"/>
      <c r="G10" s="17">
        <v>0.51951422933479696</v>
      </c>
      <c r="H10" s="17">
        <v>0.56602497006927599</v>
      </c>
      <c r="I10" s="17">
        <v>0.59054790118669198</v>
      </c>
      <c r="J10" s="17">
        <v>0.51739653093399296</v>
      </c>
      <c r="K10" s="17">
        <v>0.39261807917173402</v>
      </c>
      <c r="L10" s="17">
        <v>0.31581139378776901</v>
      </c>
      <c r="M10" s="17"/>
      <c r="N10" s="17">
        <v>0.54142408640024298</v>
      </c>
      <c r="O10" s="17">
        <v>0.46442164501317401</v>
      </c>
      <c r="P10" s="17">
        <v>0.490590723175863</v>
      </c>
      <c r="Q10" s="17">
        <v>0.42107137961070501</v>
      </c>
      <c r="R10" s="17"/>
      <c r="S10" s="17">
        <v>0.48544834973045597</v>
      </c>
      <c r="T10" s="17">
        <v>0.46947169560923901</v>
      </c>
      <c r="U10" s="17">
        <v>0.48081626437124197</v>
      </c>
      <c r="V10" s="17">
        <v>0.48814202100411502</v>
      </c>
      <c r="W10" s="17">
        <v>0.53581702115507401</v>
      </c>
      <c r="X10" s="17">
        <v>0.47218620440235298</v>
      </c>
      <c r="Y10" s="17">
        <v>0.480720462206566</v>
      </c>
      <c r="Z10" s="17">
        <v>0.41297986302900802</v>
      </c>
      <c r="AA10" s="17">
        <v>0.48063463246938598</v>
      </c>
      <c r="AB10" s="17">
        <v>0.46711437239994003</v>
      </c>
      <c r="AC10" s="17">
        <v>0.44500237799134801</v>
      </c>
      <c r="AD10" s="17">
        <v>0.50305780285553603</v>
      </c>
      <c r="AE10" s="17"/>
      <c r="AF10" s="17">
        <v>0.493981144451488</v>
      </c>
      <c r="AG10" s="17">
        <v>0.46107363962291398</v>
      </c>
      <c r="AH10" s="17"/>
      <c r="AI10" s="17">
        <v>0.51900669586825399</v>
      </c>
      <c r="AJ10" s="17">
        <v>0.45847375702064203</v>
      </c>
      <c r="AK10" s="17"/>
      <c r="AL10" s="17">
        <v>0.483031467797012</v>
      </c>
      <c r="AM10" s="17">
        <v>0.47760943457457899</v>
      </c>
      <c r="AN10" s="17"/>
      <c r="AO10" s="17">
        <v>0.50071436815785897</v>
      </c>
      <c r="AP10" s="17">
        <v>0.47670392411560503</v>
      </c>
      <c r="AQ10" s="17"/>
      <c r="AR10" s="17">
        <v>0.57840978239294505</v>
      </c>
      <c r="AS10" s="17">
        <v>0.36505893157729602</v>
      </c>
      <c r="AT10" s="17">
        <v>0.51308306649956703</v>
      </c>
      <c r="AU10" s="17">
        <v>0.35172491207096401</v>
      </c>
    </row>
    <row r="11" spans="2:47" x14ac:dyDescent="0.3">
      <c r="B11" s="18" t="s">
        <v>132</v>
      </c>
      <c r="C11" s="17">
        <v>0.331090842830354</v>
      </c>
      <c r="D11" s="17">
        <v>0.315124026262947</v>
      </c>
      <c r="E11" s="17">
        <v>0.34558835595919901</v>
      </c>
      <c r="F11" s="17"/>
      <c r="G11" s="17">
        <v>0.46886987544460901</v>
      </c>
      <c r="H11" s="17">
        <v>0.54136873171706701</v>
      </c>
      <c r="I11" s="17">
        <v>0.42235875846819998</v>
      </c>
      <c r="J11" s="17">
        <v>0.31060312604295498</v>
      </c>
      <c r="K11" s="17">
        <v>0.191588427431925</v>
      </c>
      <c r="L11" s="17">
        <v>0.105029172608874</v>
      </c>
      <c r="M11" s="17"/>
      <c r="N11" s="17">
        <v>0.34891381227584001</v>
      </c>
      <c r="O11" s="17">
        <v>0.338680884114546</v>
      </c>
      <c r="P11" s="17">
        <v>0.356389212498259</v>
      </c>
      <c r="Q11" s="17">
        <v>0.28468100588935602</v>
      </c>
      <c r="R11" s="17"/>
      <c r="S11" s="17">
        <v>0.38421119902391399</v>
      </c>
      <c r="T11" s="17">
        <v>0.30494107555644701</v>
      </c>
      <c r="U11" s="17">
        <v>0.30985113939994102</v>
      </c>
      <c r="V11" s="17">
        <v>0.35093478165290298</v>
      </c>
      <c r="W11" s="17">
        <v>0.39166908544479601</v>
      </c>
      <c r="X11" s="17">
        <v>0.31969517775547701</v>
      </c>
      <c r="Y11" s="17">
        <v>0.29588846627663101</v>
      </c>
      <c r="Z11" s="17">
        <v>0.36945517898431401</v>
      </c>
      <c r="AA11" s="17">
        <v>0.339143670316783</v>
      </c>
      <c r="AB11" s="17">
        <v>0.28210283894968902</v>
      </c>
      <c r="AC11" s="17">
        <v>0.31792134322569199</v>
      </c>
      <c r="AD11" s="17">
        <v>0.26905924043321999</v>
      </c>
      <c r="AE11" s="17"/>
      <c r="AF11" s="17">
        <v>0.34410865448704703</v>
      </c>
      <c r="AG11" s="17">
        <v>0.31647411646468698</v>
      </c>
      <c r="AH11" s="17"/>
      <c r="AI11" s="17">
        <v>0.39874430664472099</v>
      </c>
      <c r="AJ11" s="17">
        <v>0.29732058060475602</v>
      </c>
      <c r="AK11" s="17"/>
      <c r="AL11" s="17">
        <v>0.354403736995685</v>
      </c>
      <c r="AM11" s="17">
        <v>0.325692246681415</v>
      </c>
      <c r="AN11" s="17"/>
      <c r="AO11" s="17">
        <v>0.39411044581558402</v>
      </c>
      <c r="AP11" s="17">
        <v>0.325597928132487</v>
      </c>
      <c r="AQ11" s="17"/>
      <c r="AR11" s="17">
        <v>0.43844374468389102</v>
      </c>
      <c r="AS11" s="17">
        <v>0.21499748953589201</v>
      </c>
      <c r="AT11" s="17">
        <v>0.36654134807552802</v>
      </c>
      <c r="AU11" s="17">
        <v>0.18742893282723699</v>
      </c>
    </row>
    <row r="12" spans="2:47" x14ac:dyDescent="0.3">
      <c r="B12" s="18" t="s">
        <v>133</v>
      </c>
      <c r="C12" s="17">
        <v>0.31316600567596597</v>
      </c>
      <c r="D12" s="17">
        <v>0.33635932456055201</v>
      </c>
      <c r="E12" s="17">
        <v>0.290760258918632</v>
      </c>
      <c r="F12" s="17"/>
      <c r="G12" s="17">
        <v>0.27306626950263102</v>
      </c>
      <c r="H12" s="17">
        <v>0.34808231032613501</v>
      </c>
      <c r="I12" s="17">
        <v>0.31217271256650903</v>
      </c>
      <c r="J12" s="17">
        <v>0.30336390797341301</v>
      </c>
      <c r="K12" s="17">
        <v>0.31060484629788498</v>
      </c>
      <c r="L12" s="17">
        <v>0.32181511570850602</v>
      </c>
      <c r="M12" s="17"/>
      <c r="N12" s="17">
        <v>0.38501551614618701</v>
      </c>
      <c r="O12" s="17">
        <v>0.31157221821891901</v>
      </c>
      <c r="P12" s="17">
        <v>0.29699147705916801</v>
      </c>
      <c r="Q12" s="17">
        <v>0.25315784431104399</v>
      </c>
      <c r="R12" s="17"/>
      <c r="S12" s="17">
        <v>0.31978645085525498</v>
      </c>
      <c r="T12" s="17">
        <v>0.26804451576106603</v>
      </c>
      <c r="U12" s="17">
        <v>0.27380624288766803</v>
      </c>
      <c r="V12" s="17">
        <v>0.35283221017836802</v>
      </c>
      <c r="W12" s="17">
        <v>0.31497666200197399</v>
      </c>
      <c r="X12" s="17">
        <v>0.28208763471068599</v>
      </c>
      <c r="Y12" s="17">
        <v>0.29472844721331998</v>
      </c>
      <c r="Z12" s="17">
        <v>0.28569982187112702</v>
      </c>
      <c r="AA12" s="17">
        <v>0.31188114026713698</v>
      </c>
      <c r="AB12" s="17">
        <v>0.38951713042611402</v>
      </c>
      <c r="AC12" s="17">
        <v>0.35319250314424</v>
      </c>
      <c r="AD12" s="17">
        <v>0.34777855945955899</v>
      </c>
      <c r="AE12" s="17"/>
      <c r="AF12" s="17">
        <v>0.36931490309338599</v>
      </c>
      <c r="AG12" s="17">
        <v>0.24011163641957001</v>
      </c>
      <c r="AH12" s="17"/>
      <c r="AI12" s="17">
        <v>0.81919414145971603</v>
      </c>
      <c r="AJ12" s="17">
        <v>6.05743144975701E-2</v>
      </c>
      <c r="AK12" s="17"/>
      <c r="AL12" s="17">
        <v>0.74030242666158197</v>
      </c>
      <c r="AM12" s="17">
        <v>0.21425348880650399</v>
      </c>
      <c r="AN12" s="17"/>
      <c r="AO12" s="17">
        <v>0.72859749802629803</v>
      </c>
      <c r="AP12" s="17">
        <v>0.27695616552793001</v>
      </c>
      <c r="AQ12" s="17"/>
      <c r="AR12" s="17">
        <v>0.37798478903755101</v>
      </c>
      <c r="AS12" s="17">
        <v>0.31249496239812202</v>
      </c>
      <c r="AT12" s="17">
        <v>0.27404510015898598</v>
      </c>
      <c r="AU12" s="17">
        <v>0.23295415644547601</v>
      </c>
    </row>
    <row r="13" spans="2:47" x14ac:dyDescent="0.3">
      <c r="B13" s="18" t="s">
        <v>134</v>
      </c>
      <c r="C13" s="17">
        <v>0.14601413336994001</v>
      </c>
      <c r="D13" s="17">
        <v>0.167175117111834</v>
      </c>
      <c r="E13" s="17">
        <v>0.12594988633103801</v>
      </c>
      <c r="F13" s="17"/>
      <c r="G13" s="17">
        <v>0.14849980652662101</v>
      </c>
      <c r="H13" s="17">
        <v>0.15564179348218499</v>
      </c>
      <c r="I13" s="17">
        <v>0.154318450615748</v>
      </c>
      <c r="J13" s="17">
        <v>0.156317055829369</v>
      </c>
      <c r="K13" s="17">
        <v>0.15463675644852001</v>
      </c>
      <c r="L13" s="17">
        <v>0.11568835412438799</v>
      </c>
      <c r="M13" s="17"/>
      <c r="N13" s="17">
        <v>0.163245783010285</v>
      </c>
      <c r="O13" s="17">
        <v>0.14366829839283099</v>
      </c>
      <c r="P13" s="17">
        <v>0.14761061015167201</v>
      </c>
      <c r="Q13" s="17">
        <v>0.12964700623649</v>
      </c>
      <c r="R13" s="17"/>
      <c r="S13" s="17">
        <v>0.15766090048634401</v>
      </c>
      <c r="T13" s="17">
        <v>0.131798343520522</v>
      </c>
      <c r="U13" s="17">
        <v>0.140002592831072</v>
      </c>
      <c r="V13" s="17">
        <v>0.154848936938868</v>
      </c>
      <c r="W13" s="17">
        <v>0.157480218941803</v>
      </c>
      <c r="X13" s="17">
        <v>0.16180393531107801</v>
      </c>
      <c r="Y13" s="17">
        <v>0.13857525295842499</v>
      </c>
      <c r="Z13" s="17">
        <v>0.173452020194201</v>
      </c>
      <c r="AA13" s="17">
        <v>0.145921279198966</v>
      </c>
      <c r="AB13" s="17">
        <v>0.15648347201541499</v>
      </c>
      <c r="AC13" s="17">
        <v>8.5216055625044002E-2</v>
      </c>
      <c r="AD13" s="17">
        <v>0.122505362487455</v>
      </c>
      <c r="AE13" s="17"/>
      <c r="AF13" s="17">
        <v>0.15537337370666099</v>
      </c>
      <c r="AG13" s="17">
        <v>0.13475933655439501</v>
      </c>
      <c r="AH13" s="17"/>
      <c r="AI13" s="17">
        <v>3.8961492319414599E-2</v>
      </c>
      <c r="AJ13" s="17">
        <v>0.19945109810745301</v>
      </c>
      <c r="AK13" s="17"/>
      <c r="AL13" s="17">
        <v>2.62368009179051E-2</v>
      </c>
      <c r="AM13" s="17">
        <v>0.1737511205119</v>
      </c>
      <c r="AN13" s="17"/>
      <c r="AO13" s="17">
        <v>6.4038960530707706E-2</v>
      </c>
      <c r="AP13" s="17">
        <v>0.15315925346621101</v>
      </c>
      <c r="AQ13" s="17"/>
      <c r="AR13" s="17">
        <v>0.16994390514643901</v>
      </c>
      <c r="AS13" s="17">
        <v>0.126407164283032</v>
      </c>
      <c r="AT13" s="17">
        <v>0.14136052737001401</v>
      </c>
      <c r="AU13" s="17">
        <v>0.12935189783414799</v>
      </c>
    </row>
    <row r="14" spans="2:47" x14ac:dyDescent="0.3">
      <c r="B14" s="18" t="s">
        <v>135</v>
      </c>
      <c r="C14" s="17">
        <v>0.12493134687273</v>
      </c>
      <c r="D14" s="17">
        <v>0.15705267931994901</v>
      </c>
      <c r="E14" s="17">
        <v>9.3082707757327299E-2</v>
      </c>
      <c r="F14" s="17"/>
      <c r="G14" s="17">
        <v>0.20114754419863201</v>
      </c>
      <c r="H14" s="17">
        <v>0.199781465692011</v>
      </c>
      <c r="I14" s="17">
        <v>0.142741882485522</v>
      </c>
      <c r="J14" s="17">
        <v>0.108007721764633</v>
      </c>
      <c r="K14" s="17">
        <v>7.7220627534526007E-2</v>
      </c>
      <c r="L14" s="17">
        <v>4.4919730813587702E-2</v>
      </c>
      <c r="M14" s="17"/>
      <c r="N14" s="17">
        <v>0.196491925246533</v>
      </c>
      <c r="O14" s="17">
        <v>0.101956689072153</v>
      </c>
      <c r="P14" s="17">
        <v>0.115736264913017</v>
      </c>
      <c r="Q14" s="17">
        <v>8.1416008184820296E-2</v>
      </c>
      <c r="R14" s="17"/>
      <c r="S14" s="17">
        <v>0.20665639033136099</v>
      </c>
      <c r="T14" s="17">
        <v>9.8394305761030199E-2</v>
      </c>
      <c r="U14" s="17">
        <v>0.106831599953002</v>
      </c>
      <c r="V14" s="17">
        <v>0.124026148373637</v>
      </c>
      <c r="W14" s="17">
        <v>0.13905601853528499</v>
      </c>
      <c r="X14" s="17">
        <v>9.51730508547836E-2</v>
      </c>
      <c r="Y14" s="17">
        <v>9.9149401086785396E-2</v>
      </c>
      <c r="Z14" s="17">
        <v>0.120544134412467</v>
      </c>
      <c r="AA14" s="17">
        <v>0.11528915116385</v>
      </c>
      <c r="AB14" s="17">
        <v>0.15119105021181001</v>
      </c>
      <c r="AC14" s="17">
        <v>8.9564869817795795E-2</v>
      </c>
      <c r="AD14" s="17">
        <v>5.63612036915433E-2</v>
      </c>
      <c r="AE14" s="17"/>
      <c r="AF14" s="17">
        <v>0.128061253672582</v>
      </c>
      <c r="AG14" s="17">
        <v>0.12132960521274801</v>
      </c>
      <c r="AH14" s="17"/>
      <c r="AI14" s="17">
        <v>0.16842714869335099</v>
      </c>
      <c r="AJ14" s="17">
        <v>0.103219751480875</v>
      </c>
      <c r="AK14" s="17"/>
      <c r="AL14" s="17">
        <v>0.15694634601461699</v>
      </c>
      <c r="AM14" s="17">
        <v>0.117517593357189</v>
      </c>
      <c r="AN14" s="17"/>
      <c r="AO14" s="17">
        <v>0.20813381195047401</v>
      </c>
      <c r="AP14" s="17">
        <v>0.117679253529149</v>
      </c>
      <c r="AQ14" s="17"/>
      <c r="AR14" s="17">
        <v>0.19853084985129699</v>
      </c>
      <c r="AS14" s="17">
        <v>8.9177491463487094E-2</v>
      </c>
      <c r="AT14" s="17">
        <v>9.8543499312326602E-2</v>
      </c>
      <c r="AU14" s="17">
        <v>5.6555207806462997E-2</v>
      </c>
    </row>
    <row r="15" spans="2:47" x14ac:dyDescent="0.3">
      <c r="B15" s="18" t="s">
        <v>136</v>
      </c>
      <c r="C15" s="17">
        <v>0.116668209275244</v>
      </c>
      <c r="D15" s="17">
        <v>0.14010340319609599</v>
      </c>
      <c r="E15" s="17">
        <v>9.3739717440879902E-2</v>
      </c>
      <c r="F15" s="17"/>
      <c r="G15" s="17">
        <v>0.12032438755026</v>
      </c>
      <c r="H15" s="17">
        <v>0.18634794459578699</v>
      </c>
      <c r="I15" s="17">
        <v>0.13003127153660701</v>
      </c>
      <c r="J15" s="17">
        <v>0.11130358551663801</v>
      </c>
      <c r="K15" s="17">
        <v>9.0312122327396202E-2</v>
      </c>
      <c r="L15" s="17">
        <v>6.8813403327273995E-2</v>
      </c>
      <c r="M15" s="17"/>
      <c r="N15" s="17">
        <v>0.143641924322501</v>
      </c>
      <c r="O15" s="17">
        <v>0.12259332796073</v>
      </c>
      <c r="P15" s="17">
        <v>0.12514299663006201</v>
      </c>
      <c r="Q15" s="17">
        <v>7.4698328878422302E-2</v>
      </c>
      <c r="R15" s="17"/>
      <c r="S15" s="17">
        <v>0.15149299806075001</v>
      </c>
      <c r="T15" s="17">
        <v>8.3550256772280396E-2</v>
      </c>
      <c r="U15" s="17">
        <v>0.11645299750167901</v>
      </c>
      <c r="V15" s="17">
        <v>0.132626593323559</v>
      </c>
      <c r="W15" s="17">
        <v>0.10027846304976901</v>
      </c>
      <c r="X15" s="17">
        <v>9.2304429191073706E-2</v>
      </c>
      <c r="Y15" s="17">
        <v>0.11271474163973599</v>
      </c>
      <c r="Z15" s="17">
        <v>8.8712834938106694E-2</v>
      </c>
      <c r="AA15" s="17">
        <v>0.121870251793586</v>
      </c>
      <c r="AB15" s="17">
        <v>0.127678156705294</v>
      </c>
      <c r="AC15" s="17">
        <v>0.14406809694707001</v>
      </c>
      <c r="AD15" s="17">
        <v>0.111813781702779</v>
      </c>
      <c r="AE15" s="17"/>
      <c r="AF15" s="17">
        <v>0.12953209863381901</v>
      </c>
      <c r="AG15" s="17">
        <v>0.10003216928597899</v>
      </c>
      <c r="AH15" s="17"/>
      <c r="AI15" s="17">
        <v>0.20110325808932</v>
      </c>
      <c r="AJ15" s="17">
        <v>7.4521161973921501E-2</v>
      </c>
      <c r="AK15" s="17"/>
      <c r="AL15" s="17">
        <v>0.195171014992683</v>
      </c>
      <c r="AM15" s="17">
        <v>9.8489216069961402E-2</v>
      </c>
      <c r="AN15" s="17"/>
      <c r="AO15" s="17">
        <v>0.22774676643413</v>
      </c>
      <c r="AP15" s="17">
        <v>0.10698637996605501</v>
      </c>
      <c r="AQ15" s="17"/>
      <c r="AR15" s="17">
        <v>0.173529380198157</v>
      </c>
      <c r="AS15" s="17">
        <v>7.9883969356365506E-2</v>
      </c>
      <c r="AT15" s="17">
        <v>0.110184823532611</v>
      </c>
      <c r="AU15" s="17">
        <v>5.0653003821594302E-2</v>
      </c>
    </row>
    <row r="16" spans="2:47" x14ac:dyDescent="0.3">
      <c r="B16" s="18" t="s">
        <v>137</v>
      </c>
      <c r="C16" s="17">
        <v>9.3326769964393305E-2</v>
      </c>
      <c r="D16" s="17">
        <v>0.11559503270324301</v>
      </c>
      <c r="E16" s="17">
        <v>7.1983017188745196E-2</v>
      </c>
      <c r="F16" s="17"/>
      <c r="G16" s="17">
        <v>0.19703538406113899</v>
      </c>
      <c r="H16" s="17">
        <v>0.19854560167936999</v>
      </c>
      <c r="I16" s="17">
        <v>0.11781350493253</v>
      </c>
      <c r="J16" s="17">
        <v>4.4586178183080902E-2</v>
      </c>
      <c r="K16" s="17">
        <v>1.9293809534037702E-2</v>
      </c>
      <c r="L16" s="17">
        <v>8.4431904063840702E-3</v>
      </c>
      <c r="M16" s="17"/>
      <c r="N16" s="17">
        <v>0.10788282506447699</v>
      </c>
      <c r="O16" s="17">
        <v>7.4972106969590405E-2</v>
      </c>
      <c r="P16" s="17">
        <v>0.11800223247776399</v>
      </c>
      <c r="Q16" s="17">
        <v>7.6338644084272697E-2</v>
      </c>
      <c r="R16" s="17"/>
      <c r="S16" s="17">
        <v>0.190303829647781</v>
      </c>
      <c r="T16" s="17">
        <v>5.7475662540797702E-2</v>
      </c>
      <c r="U16" s="17">
        <v>3.9793965461341403E-2</v>
      </c>
      <c r="V16" s="17">
        <v>8.2039481246150903E-2</v>
      </c>
      <c r="W16" s="17">
        <v>9.0100713143637004E-2</v>
      </c>
      <c r="X16" s="17">
        <v>0.112525469985702</v>
      </c>
      <c r="Y16" s="17">
        <v>5.4283967269923301E-2</v>
      </c>
      <c r="Z16" s="17">
        <v>9.2806399792461497E-2</v>
      </c>
      <c r="AA16" s="17">
        <v>0.10081095995283</v>
      </c>
      <c r="AB16" s="17">
        <v>8.5947666560925701E-2</v>
      </c>
      <c r="AC16" s="17">
        <v>6.3922029028893601E-2</v>
      </c>
      <c r="AD16" s="17">
        <v>7.1716994737171205E-2</v>
      </c>
      <c r="AE16" s="17"/>
      <c r="AF16" s="17">
        <v>9.6914023683371001E-2</v>
      </c>
      <c r="AG16" s="17">
        <v>8.9315851481350197E-2</v>
      </c>
      <c r="AH16" s="17"/>
      <c r="AI16" s="17">
        <v>0.112989703351095</v>
      </c>
      <c r="AJ16" s="17">
        <v>8.3511715728362398E-2</v>
      </c>
      <c r="AK16" s="17"/>
      <c r="AL16" s="17">
        <v>9.3831453400580994E-2</v>
      </c>
      <c r="AM16" s="17">
        <v>9.3209899787927306E-2</v>
      </c>
      <c r="AN16" s="17"/>
      <c r="AO16" s="17">
        <v>0.136474226018624</v>
      </c>
      <c r="AP16" s="17">
        <v>8.9565951357024595E-2</v>
      </c>
      <c r="AQ16" s="17"/>
      <c r="AR16" s="17">
        <v>0.17759610612701901</v>
      </c>
      <c r="AS16" s="17">
        <v>4.2294855607624901E-2</v>
      </c>
      <c r="AT16" s="17">
        <v>5.7666227792658897E-2</v>
      </c>
      <c r="AU16" s="17">
        <v>4.3778578832313002E-2</v>
      </c>
    </row>
    <row r="17" spans="2:47" x14ac:dyDescent="0.3">
      <c r="B17" s="18" t="s">
        <v>138</v>
      </c>
      <c r="C17" s="17">
        <v>9.2854681134045797E-2</v>
      </c>
      <c r="D17" s="17">
        <v>0.113399229243187</v>
      </c>
      <c r="E17" s="17">
        <v>7.2249245004677998E-2</v>
      </c>
      <c r="F17" s="17"/>
      <c r="G17" s="17">
        <v>8.6158148425433498E-2</v>
      </c>
      <c r="H17" s="17">
        <v>0.13827892680817999</v>
      </c>
      <c r="I17" s="17">
        <v>9.8559108051373107E-2</v>
      </c>
      <c r="J17" s="17">
        <v>9.07483002062245E-2</v>
      </c>
      <c r="K17" s="17">
        <v>8.2279500965029201E-2</v>
      </c>
      <c r="L17" s="17">
        <v>6.4561720166016801E-2</v>
      </c>
      <c r="M17" s="17"/>
      <c r="N17" s="17">
        <v>0.119663074116252</v>
      </c>
      <c r="O17" s="17">
        <v>0.10646857555099901</v>
      </c>
      <c r="P17" s="17">
        <v>8.6302074261610406E-2</v>
      </c>
      <c r="Q17" s="17">
        <v>5.5939759373238598E-2</v>
      </c>
      <c r="R17" s="17"/>
      <c r="S17" s="17">
        <v>0.125897371374318</v>
      </c>
      <c r="T17" s="17">
        <v>8.3595397635148103E-2</v>
      </c>
      <c r="U17" s="17">
        <v>6.2503474380119495E-2</v>
      </c>
      <c r="V17" s="17">
        <v>7.2567386928868799E-2</v>
      </c>
      <c r="W17" s="17">
        <v>9.8030839770711198E-2</v>
      </c>
      <c r="X17" s="17">
        <v>9.2655846940562503E-2</v>
      </c>
      <c r="Y17" s="17">
        <v>8.4119841647974106E-2</v>
      </c>
      <c r="Z17" s="17">
        <v>7.9855681982425403E-2</v>
      </c>
      <c r="AA17" s="17">
        <v>0.115845661274057</v>
      </c>
      <c r="AB17" s="17">
        <v>8.2739221563199003E-2</v>
      </c>
      <c r="AC17" s="17">
        <v>8.7774938693851404E-2</v>
      </c>
      <c r="AD17" s="17">
        <v>0.104370186618386</v>
      </c>
      <c r="AE17" s="17"/>
      <c r="AF17" s="17">
        <v>0.113942024340161</v>
      </c>
      <c r="AG17" s="17">
        <v>6.5582262582231696E-2</v>
      </c>
      <c r="AH17" s="17"/>
      <c r="AI17" s="17">
        <v>0.16614742678649499</v>
      </c>
      <c r="AJ17" s="17">
        <v>5.6269485042554801E-2</v>
      </c>
      <c r="AK17" s="17"/>
      <c r="AL17" s="17">
        <v>0.17677448327708101</v>
      </c>
      <c r="AM17" s="17">
        <v>7.3421267270622495E-2</v>
      </c>
      <c r="AN17" s="17"/>
      <c r="AO17" s="17">
        <v>0.17009497412656999</v>
      </c>
      <c r="AP17" s="17">
        <v>8.6122262639667005E-2</v>
      </c>
      <c r="AQ17" s="17"/>
      <c r="AR17" s="17">
        <v>0.140549847508144</v>
      </c>
      <c r="AS17" s="17">
        <v>7.32846012650092E-2</v>
      </c>
      <c r="AT17" s="17">
        <v>7.2667026675371393E-2</v>
      </c>
      <c r="AU17" s="17">
        <v>4.87769324864019E-2</v>
      </c>
    </row>
    <row r="18" spans="2:47" x14ac:dyDescent="0.3">
      <c r="B18" s="18" t="s">
        <v>139</v>
      </c>
      <c r="C18" s="17">
        <v>9.0394431984137893E-2</v>
      </c>
      <c r="D18" s="17">
        <v>0.13619726664471801</v>
      </c>
      <c r="E18" s="17">
        <v>4.5475952675873302E-2</v>
      </c>
      <c r="F18" s="17"/>
      <c r="G18" s="17">
        <v>0.105995889934291</v>
      </c>
      <c r="H18" s="17">
        <v>0.107342421136574</v>
      </c>
      <c r="I18" s="17">
        <v>0.103131002299109</v>
      </c>
      <c r="J18" s="17">
        <v>7.4416163274348704E-2</v>
      </c>
      <c r="K18" s="17">
        <v>8.3399308180691301E-2</v>
      </c>
      <c r="L18" s="17">
        <v>7.3590433375693098E-2</v>
      </c>
      <c r="M18" s="17"/>
      <c r="N18" s="17">
        <v>0.117533645232812</v>
      </c>
      <c r="O18" s="17">
        <v>8.8302957240666197E-2</v>
      </c>
      <c r="P18" s="17">
        <v>9.6825665555317797E-2</v>
      </c>
      <c r="Q18" s="17">
        <v>5.8908719020691398E-2</v>
      </c>
      <c r="R18" s="17"/>
      <c r="S18" s="17">
        <v>9.7498204765032501E-2</v>
      </c>
      <c r="T18" s="17">
        <v>7.6220425569591702E-2</v>
      </c>
      <c r="U18" s="17">
        <v>0.103661483718995</v>
      </c>
      <c r="V18" s="17">
        <v>9.8271087713034999E-2</v>
      </c>
      <c r="W18" s="17">
        <v>7.6090620264726502E-2</v>
      </c>
      <c r="X18" s="17">
        <v>9.0288961438708404E-2</v>
      </c>
      <c r="Y18" s="17">
        <v>6.3500004217743794E-2</v>
      </c>
      <c r="Z18" s="17">
        <v>8.3754774703108895E-2</v>
      </c>
      <c r="AA18" s="17">
        <v>0.111551239922969</v>
      </c>
      <c r="AB18" s="17">
        <v>8.5308072631937001E-2</v>
      </c>
      <c r="AC18" s="17">
        <v>9.7485443961228005E-2</v>
      </c>
      <c r="AD18" s="17">
        <v>9.9899161838588796E-2</v>
      </c>
      <c r="AE18" s="17"/>
      <c r="AF18" s="17">
        <v>9.8974997854224103E-2</v>
      </c>
      <c r="AG18" s="17">
        <v>7.9723615222623598E-2</v>
      </c>
      <c r="AH18" s="17"/>
      <c r="AI18" s="17">
        <v>0.122377090456113</v>
      </c>
      <c r="AJ18" s="17">
        <v>7.4429798358964405E-2</v>
      </c>
      <c r="AK18" s="17"/>
      <c r="AL18" s="17">
        <v>9.7031220082853295E-2</v>
      </c>
      <c r="AM18" s="17">
        <v>8.8857542637969703E-2</v>
      </c>
      <c r="AN18" s="17"/>
      <c r="AO18" s="17">
        <v>0.12121604458829301</v>
      </c>
      <c r="AP18" s="17">
        <v>8.77079585557827E-2</v>
      </c>
      <c r="AQ18" s="17"/>
      <c r="AR18" s="17">
        <v>0.12767185727788999</v>
      </c>
      <c r="AS18" s="17">
        <v>8.6565673377712704E-2</v>
      </c>
      <c r="AT18" s="17">
        <v>6.4668830790875306E-2</v>
      </c>
      <c r="AU18" s="17">
        <v>5.6919806090542202E-2</v>
      </c>
    </row>
    <row r="19" spans="2:47" x14ac:dyDescent="0.3">
      <c r="B19" s="18" t="s">
        <v>140</v>
      </c>
      <c r="C19" s="17">
        <v>8.2719630985991194E-2</v>
      </c>
      <c r="D19" s="17">
        <v>9.0818265333497794E-2</v>
      </c>
      <c r="E19" s="17">
        <v>7.4112930560715301E-2</v>
      </c>
      <c r="F19" s="17"/>
      <c r="G19" s="17">
        <v>8.5196692448880396E-2</v>
      </c>
      <c r="H19" s="17">
        <v>0.12937103232232899</v>
      </c>
      <c r="I19" s="17">
        <v>9.6408490526494903E-2</v>
      </c>
      <c r="J19" s="17">
        <v>9.5370450338661095E-2</v>
      </c>
      <c r="K19" s="17">
        <v>4.9122115681400798E-2</v>
      </c>
      <c r="L19" s="17">
        <v>4.4320296129469298E-2</v>
      </c>
      <c r="M19" s="17"/>
      <c r="N19" s="17">
        <v>8.6770775602912006E-2</v>
      </c>
      <c r="O19" s="17">
        <v>8.3507720807958999E-2</v>
      </c>
      <c r="P19" s="17">
        <v>9.6162037415983406E-2</v>
      </c>
      <c r="Q19" s="17">
        <v>6.5989332390069405E-2</v>
      </c>
      <c r="R19" s="17"/>
      <c r="S19" s="17">
        <v>8.6077536504336402E-2</v>
      </c>
      <c r="T19" s="17">
        <v>7.6779080420771598E-2</v>
      </c>
      <c r="U19" s="17">
        <v>7.1051936886344896E-2</v>
      </c>
      <c r="V19" s="17">
        <v>7.0727849854887004E-2</v>
      </c>
      <c r="W19" s="17">
        <v>8.7009465875599198E-2</v>
      </c>
      <c r="X19" s="17">
        <v>5.94433345610169E-2</v>
      </c>
      <c r="Y19" s="17">
        <v>8.8152934088208304E-2</v>
      </c>
      <c r="Z19" s="17">
        <v>7.7403017417631295E-2</v>
      </c>
      <c r="AA19" s="17">
        <v>0.11711694290666901</v>
      </c>
      <c r="AB19" s="17">
        <v>9.88564594223484E-2</v>
      </c>
      <c r="AC19" s="17">
        <v>8.1273212646528994E-2</v>
      </c>
      <c r="AD19" s="17">
        <v>4.0363023198666297E-2</v>
      </c>
      <c r="AE19" s="17"/>
      <c r="AF19" s="17">
        <v>8.4189913269003006E-2</v>
      </c>
      <c r="AG19" s="17">
        <v>8.1436187394266404E-2</v>
      </c>
      <c r="AH19" s="17"/>
      <c r="AI19" s="17">
        <v>5.5152522266055402E-2</v>
      </c>
      <c r="AJ19" s="17">
        <v>9.6480175351142894E-2</v>
      </c>
      <c r="AK19" s="17"/>
      <c r="AL19" s="17">
        <v>6.75359005409331E-2</v>
      </c>
      <c r="AM19" s="17">
        <v>8.6235746493825094E-2</v>
      </c>
      <c r="AN19" s="17"/>
      <c r="AO19" s="17">
        <v>9.0869783699325093E-2</v>
      </c>
      <c r="AP19" s="17">
        <v>8.2009247367112806E-2</v>
      </c>
      <c r="AQ19" s="17"/>
      <c r="AR19" s="17">
        <v>0.117400486251964</v>
      </c>
      <c r="AS19" s="17">
        <v>6.1173483824920001E-2</v>
      </c>
      <c r="AT19" s="17">
        <v>7.8235688852593202E-2</v>
      </c>
      <c r="AU19" s="17">
        <v>4.2027057385682902E-2</v>
      </c>
    </row>
    <row r="20" spans="2:47" x14ac:dyDescent="0.3">
      <c r="B20" s="18" t="s">
        <v>141</v>
      </c>
      <c r="C20" s="17">
        <v>6.2233771751598901E-2</v>
      </c>
      <c r="D20" s="17">
        <v>6.6215793472133896E-2</v>
      </c>
      <c r="E20" s="17">
        <v>5.7959757541161103E-2</v>
      </c>
      <c r="F20" s="17"/>
      <c r="G20" s="17">
        <v>0.10063838384259299</v>
      </c>
      <c r="H20" s="17">
        <v>0.109122533194043</v>
      </c>
      <c r="I20" s="17">
        <v>7.1664235268698001E-2</v>
      </c>
      <c r="J20" s="17">
        <v>5.0216391335945298E-2</v>
      </c>
      <c r="K20" s="17">
        <v>2.8562067940527899E-2</v>
      </c>
      <c r="L20" s="17">
        <v>2.3372642617063202E-2</v>
      </c>
      <c r="M20" s="17"/>
      <c r="N20" s="17">
        <v>6.8317801794020597E-2</v>
      </c>
      <c r="O20" s="17">
        <v>6.7245490351663703E-2</v>
      </c>
      <c r="P20" s="17">
        <v>7.2035977278078298E-2</v>
      </c>
      <c r="Q20" s="17">
        <v>4.2733816917536901E-2</v>
      </c>
      <c r="R20" s="17"/>
      <c r="S20" s="17">
        <v>8.51904204219332E-2</v>
      </c>
      <c r="T20" s="17">
        <v>4.3419335229725499E-2</v>
      </c>
      <c r="U20" s="17">
        <v>6.2929621481361095E-2</v>
      </c>
      <c r="V20" s="17">
        <v>5.4405164008754503E-2</v>
      </c>
      <c r="W20" s="17">
        <v>6.0871520761379201E-2</v>
      </c>
      <c r="X20" s="17">
        <v>7.1336335213007002E-2</v>
      </c>
      <c r="Y20" s="17">
        <v>5.1746042950520398E-2</v>
      </c>
      <c r="Z20" s="17">
        <v>4.9336953669767099E-2</v>
      </c>
      <c r="AA20" s="17">
        <v>7.4411548265576194E-2</v>
      </c>
      <c r="AB20" s="17">
        <v>6.2780328764900195E-2</v>
      </c>
      <c r="AC20" s="17">
        <v>6.2827342794143801E-2</v>
      </c>
      <c r="AD20" s="17">
        <v>3.2191812177705503E-2</v>
      </c>
      <c r="AE20" s="17"/>
      <c r="AF20" s="17">
        <v>6.4799128287349003E-2</v>
      </c>
      <c r="AG20" s="17">
        <v>5.9328902614015099E-2</v>
      </c>
      <c r="AH20" s="17"/>
      <c r="AI20" s="17">
        <v>8.9115690737243597E-2</v>
      </c>
      <c r="AJ20" s="17">
        <v>4.8815250332453299E-2</v>
      </c>
      <c r="AK20" s="17"/>
      <c r="AL20" s="17">
        <v>7.5715657050161603E-2</v>
      </c>
      <c r="AM20" s="17">
        <v>5.9111754659380199E-2</v>
      </c>
      <c r="AN20" s="17"/>
      <c r="AO20" s="17">
        <v>7.7674419266317005E-2</v>
      </c>
      <c r="AP20" s="17">
        <v>6.0887934017615601E-2</v>
      </c>
      <c r="AQ20" s="17"/>
      <c r="AR20" s="17">
        <v>0.111352573212605</v>
      </c>
      <c r="AS20" s="17">
        <v>4.4719644599347498E-2</v>
      </c>
      <c r="AT20" s="17">
        <v>4.0777238780576798E-2</v>
      </c>
      <c r="AU20" s="17">
        <v>1.36809064806745E-2</v>
      </c>
    </row>
    <row r="21" spans="2:47" x14ac:dyDescent="0.3">
      <c r="B21" s="18" t="s">
        <v>142</v>
      </c>
      <c r="C21" s="17">
        <v>4.7977727019259599E-2</v>
      </c>
      <c r="D21" s="17">
        <v>5.1603858134222198E-2</v>
      </c>
      <c r="E21" s="17">
        <v>4.3996244634534602E-2</v>
      </c>
      <c r="F21" s="17"/>
      <c r="G21" s="17">
        <v>3.8155034825094601E-2</v>
      </c>
      <c r="H21" s="17">
        <v>5.1718467594751301E-2</v>
      </c>
      <c r="I21" s="17">
        <v>3.6150441173329703E-2</v>
      </c>
      <c r="J21" s="17">
        <v>3.7043214985822699E-2</v>
      </c>
      <c r="K21" s="17">
        <v>6.4231282160995898E-2</v>
      </c>
      <c r="L21" s="17">
        <v>5.9037279982410998E-2</v>
      </c>
      <c r="M21" s="17"/>
      <c r="N21" s="17">
        <v>6.03803533092373E-2</v>
      </c>
      <c r="O21" s="17">
        <v>4.9612975728511297E-2</v>
      </c>
      <c r="P21" s="17">
        <v>4.4586591311176801E-2</v>
      </c>
      <c r="Q21" s="17">
        <v>3.6558121668876398E-2</v>
      </c>
      <c r="R21" s="17"/>
      <c r="S21" s="17">
        <v>4.3585818912234599E-2</v>
      </c>
      <c r="T21" s="17">
        <v>5.48790047909311E-2</v>
      </c>
      <c r="U21" s="17">
        <v>5.5505049276230997E-2</v>
      </c>
      <c r="V21" s="17">
        <v>4.89025632230249E-2</v>
      </c>
      <c r="W21" s="17">
        <v>3.0184115459219198E-2</v>
      </c>
      <c r="X21" s="17">
        <v>3.3707620090333498E-2</v>
      </c>
      <c r="Y21" s="17">
        <v>3.3228000827926797E-2</v>
      </c>
      <c r="Z21" s="17">
        <v>5.6424060287458201E-2</v>
      </c>
      <c r="AA21" s="17">
        <v>6.3193639628059003E-2</v>
      </c>
      <c r="AB21" s="17">
        <v>4.9206169672976502E-2</v>
      </c>
      <c r="AC21" s="17">
        <v>3.62849438388873E-2</v>
      </c>
      <c r="AD21" s="17">
        <v>8.8097311644456597E-2</v>
      </c>
      <c r="AE21" s="17"/>
      <c r="AF21" s="17">
        <v>5.9014050296759199E-2</v>
      </c>
      <c r="AG21" s="17">
        <v>3.3699350340439402E-2</v>
      </c>
      <c r="AH21" s="17"/>
      <c r="AI21" s="17">
        <v>2.7848564601883698E-2</v>
      </c>
      <c r="AJ21" s="17">
        <v>5.8025506613836098E-2</v>
      </c>
      <c r="AK21" s="17"/>
      <c r="AL21" s="17">
        <v>2.31715540464042E-2</v>
      </c>
      <c r="AM21" s="17">
        <v>5.3722123615041702E-2</v>
      </c>
      <c r="AN21" s="17"/>
      <c r="AO21" s="17">
        <v>2.7309654726916099E-2</v>
      </c>
      <c r="AP21" s="17">
        <v>4.9779197556892002E-2</v>
      </c>
      <c r="AQ21" s="17"/>
      <c r="AR21" s="17">
        <v>6.1437108522002397E-2</v>
      </c>
      <c r="AS21" s="17">
        <v>4.4148170997760597E-2</v>
      </c>
      <c r="AT21" s="17">
        <v>4.0169302144486399E-2</v>
      </c>
      <c r="AU21" s="17">
        <v>3.70227553504534E-2</v>
      </c>
    </row>
    <row r="22" spans="2:47" x14ac:dyDescent="0.3">
      <c r="B22" s="18" t="s">
        <v>143</v>
      </c>
      <c r="C22" s="17">
        <v>4.7045422144866497E-2</v>
      </c>
      <c r="D22" s="17">
        <v>5.4377731525223197E-2</v>
      </c>
      <c r="E22" s="17">
        <v>4.0079626817825398E-2</v>
      </c>
      <c r="F22" s="17"/>
      <c r="G22" s="17">
        <v>6.2584179189655295E-2</v>
      </c>
      <c r="H22" s="17">
        <v>6.6024484324013602E-2</v>
      </c>
      <c r="I22" s="17">
        <v>5.2536816628138798E-2</v>
      </c>
      <c r="J22" s="17">
        <v>5.5547142157139101E-2</v>
      </c>
      <c r="K22" s="17">
        <v>2.6414197081487401E-2</v>
      </c>
      <c r="L22" s="17">
        <v>2.3815126859091599E-2</v>
      </c>
      <c r="M22" s="17"/>
      <c r="N22" s="17">
        <v>4.63198196259502E-2</v>
      </c>
      <c r="O22" s="17">
        <v>5.2904913601494699E-2</v>
      </c>
      <c r="P22" s="17">
        <v>3.8211379615193698E-2</v>
      </c>
      <c r="Q22" s="17">
        <v>4.9283218777239797E-2</v>
      </c>
      <c r="R22" s="17"/>
      <c r="S22" s="17">
        <v>4.5690383740055802E-2</v>
      </c>
      <c r="T22" s="17">
        <v>3.6548071276800403E-2</v>
      </c>
      <c r="U22" s="17">
        <v>3.4265611032610901E-2</v>
      </c>
      <c r="V22" s="17">
        <v>5.9103387004597503E-2</v>
      </c>
      <c r="W22" s="17">
        <v>7.1296891780291E-2</v>
      </c>
      <c r="X22" s="17">
        <v>6.1380722961500198E-2</v>
      </c>
      <c r="Y22" s="17">
        <v>4.0756589337783401E-2</v>
      </c>
      <c r="Z22" s="17">
        <v>3.6637318866865297E-2</v>
      </c>
      <c r="AA22" s="17">
        <v>5.1032128987369099E-2</v>
      </c>
      <c r="AB22" s="17">
        <v>3.4045682196029901E-2</v>
      </c>
      <c r="AC22" s="17">
        <v>5.45931812167363E-2</v>
      </c>
      <c r="AD22" s="17">
        <v>3.9731966466683699E-2</v>
      </c>
      <c r="AE22" s="17"/>
      <c r="AF22" s="17">
        <v>5.1183933697324602E-2</v>
      </c>
      <c r="AG22" s="17">
        <v>4.19267008715365E-2</v>
      </c>
      <c r="AH22" s="17"/>
      <c r="AI22" s="17">
        <v>5.6749122673510198E-2</v>
      </c>
      <c r="AJ22" s="17">
        <v>4.22016714640421E-2</v>
      </c>
      <c r="AK22" s="17"/>
      <c r="AL22" s="17">
        <v>5.4428624433360898E-2</v>
      </c>
      <c r="AM22" s="17">
        <v>4.5335684728360998E-2</v>
      </c>
      <c r="AN22" s="17"/>
      <c r="AO22" s="17">
        <v>5.9146419842904398E-2</v>
      </c>
      <c r="AP22" s="17">
        <v>4.5990674971515003E-2</v>
      </c>
      <c r="AQ22" s="17"/>
      <c r="AR22" s="17">
        <v>7.4299463735445298E-2</v>
      </c>
      <c r="AS22" s="17">
        <v>2.9373164141825399E-2</v>
      </c>
      <c r="AT22" s="17">
        <v>4.0470791593819701E-2</v>
      </c>
      <c r="AU22" s="17">
        <v>2.2699613677606902E-2</v>
      </c>
    </row>
    <row r="23" spans="2:47" x14ac:dyDescent="0.3">
      <c r="B23" s="18" t="s">
        <v>144</v>
      </c>
      <c r="C23" s="17">
        <v>4.6675108751085499E-2</v>
      </c>
      <c r="D23" s="17">
        <v>4.9885265365457301E-2</v>
      </c>
      <c r="E23" s="17">
        <v>4.3331331226197402E-2</v>
      </c>
      <c r="F23" s="17"/>
      <c r="G23" s="17">
        <v>7.0993948681767602E-2</v>
      </c>
      <c r="H23" s="17">
        <v>7.8836223589519E-2</v>
      </c>
      <c r="I23" s="17">
        <v>4.0177289314400198E-2</v>
      </c>
      <c r="J23" s="17">
        <v>3.4242973481127002E-2</v>
      </c>
      <c r="K23" s="17">
        <v>2.9031969785607299E-2</v>
      </c>
      <c r="L23" s="17">
        <v>3.1644650895264401E-2</v>
      </c>
      <c r="M23" s="17"/>
      <c r="N23" s="17">
        <v>5.2506903004469599E-2</v>
      </c>
      <c r="O23" s="17">
        <v>3.8956512273934998E-2</v>
      </c>
      <c r="P23" s="17">
        <v>4.9882886619273099E-2</v>
      </c>
      <c r="Q23" s="17">
        <v>4.38274906706776E-2</v>
      </c>
      <c r="R23" s="17"/>
      <c r="S23" s="17">
        <v>7.1854820277600498E-2</v>
      </c>
      <c r="T23" s="17">
        <v>3.1417685324599598E-2</v>
      </c>
      <c r="U23" s="17">
        <v>4.1504813073011002E-2</v>
      </c>
      <c r="V23" s="17">
        <v>7.0369989573166494E-2</v>
      </c>
      <c r="W23" s="17">
        <v>3.76837685266238E-2</v>
      </c>
      <c r="X23" s="17">
        <v>5.2360461658995203E-2</v>
      </c>
      <c r="Y23" s="17">
        <v>2.36945107506541E-2</v>
      </c>
      <c r="Z23" s="17">
        <v>4.7069274700428099E-2</v>
      </c>
      <c r="AA23" s="17">
        <v>6.5321351215110499E-2</v>
      </c>
      <c r="AB23" s="17">
        <v>3.4397122944536701E-2</v>
      </c>
      <c r="AC23" s="17">
        <v>2.3677579367971099E-2</v>
      </c>
      <c r="AD23" s="17">
        <v>9.7770797373752695E-3</v>
      </c>
      <c r="AE23" s="17"/>
      <c r="AF23" s="17">
        <v>5.3045395446015199E-2</v>
      </c>
      <c r="AG23" s="17">
        <v>3.8587349464041298E-2</v>
      </c>
      <c r="AH23" s="17"/>
      <c r="AI23" s="17">
        <v>3.2263514023009497E-2</v>
      </c>
      <c r="AJ23" s="17">
        <v>5.3868876898590198E-2</v>
      </c>
      <c r="AK23" s="17"/>
      <c r="AL23" s="17">
        <v>2.9716872927158199E-2</v>
      </c>
      <c r="AM23" s="17">
        <v>5.0602148695700698E-2</v>
      </c>
      <c r="AN23" s="17"/>
      <c r="AO23" s="17">
        <v>4.3101723804605398E-2</v>
      </c>
      <c r="AP23" s="17">
        <v>4.6986572133332703E-2</v>
      </c>
      <c r="AQ23" s="17"/>
      <c r="AR23" s="17">
        <v>7.0819021906857293E-2</v>
      </c>
      <c r="AS23" s="17">
        <v>3.2084278480281697E-2</v>
      </c>
      <c r="AT23" s="17">
        <v>3.4210553892752599E-2</v>
      </c>
      <c r="AU23" s="17">
        <v>3.7110328585263398E-2</v>
      </c>
    </row>
    <row r="24" spans="2:47" x14ac:dyDescent="0.3">
      <c r="B24" s="18" t="s">
        <v>128</v>
      </c>
      <c r="C24" s="17">
        <v>0.13175108448950701</v>
      </c>
      <c r="D24" s="17">
        <v>0.12515273399674001</v>
      </c>
      <c r="E24" s="17">
        <v>0.138682206897804</v>
      </c>
      <c r="F24" s="17"/>
      <c r="G24" s="17">
        <v>4.3331006461312299E-2</v>
      </c>
      <c r="H24" s="17">
        <v>2.5781386427088701E-2</v>
      </c>
      <c r="I24" s="17">
        <v>7.9635137924364996E-2</v>
      </c>
      <c r="J24" s="17">
        <v>0.12064032706338899</v>
      </c>
      <c r="K24" s="17">
        <v>0.21487895290616199</v>
      </c>
      <c r="L24" s="17">
        <v>0.27199540289220703</v>
      </c>
      <c r="M24" s="17"/>
      <c r="N24" s="17">
        <v>9.9796274599986801E-2</v>
      </c>
      <c r="O24" s="17">
        <v>0.14146569044119001</v>
      </c>
      <c r="P24" s="17">
        <v>9.7176791826314501E-2</v>
      </c>
      <c r="Q24" s="17">
        <v>0.184128421315189</v>
      </c>
      <c r="R24" s="17"/>
      <c r="S24" s="17">
        <v>0.11766125858681301</v>
      </c>
      <c r="T24" s="17">
        <v>0.137470164748005</v>
      </c>
      <c r="U24" s="17">
        <v>0.16586762132414601</v>
      </c>
      <c r="V24" s="17">
        <v>0.109294837291303</v>
      </c>
      <c r="W24" s="17">
        <v>0.13326633798217699</v>
      </c>
      <c r="X24" s="17">
        <v>0.13388845601572999</v>
      </c>
      <c r="Y24" s="17">
        <v>0.14739625379037799</v>
      </c>
      <c r="Z24" s="17">
        <v>0.104966251636402</v>
      </c>
      <c r="AA24" s="17">
        <v>0.13458093494670401</v>
      </c>
      <c r="AB24" s="17">
        <v>0.113699867781951</v>
      </c>
      <c r="AC24" s="17">
        <v>0.171050014414348</v>
      </c>
      <c r="AD24" s="17">
        <v>0.11116285079652299</v>
      </c>
      <c r="AE24" s="17"/>
      <c r="AF24" s="17">
        <v>0.116699862468632</v>
      </c>
      <c r="AG24" s="17">
        <v>0.14956361271061999</v>
      </c>
      <c r="AH24" s="17"/>
      <c r="AI24" s="17">
        <v>1.0532390711033001E-2</v>
      </c>
      <c r="AJ24" s="17">
        <v>0.192259251325957</v>
      </c>
      <c r="AK24" s="17"/>
      <c r="AL24" s="17">
        <v>5.1364102571865002E-2</v>
      </c>
      <c r="AM24" s="17">
        <v>0.15036639874125499</v>
      </c>
      <c r="AN24" s="17"/>
      <c r="AO24" s="17">
        <v>3.7615933301954098E-2</v>
      </c>
      <c r="AP24" s="17">
        <v>0.139956092630628</v>
      </c>
      <c r="AQ24" s="17"/>
      <c r="AR24" s="17">
        <v>5.7430889144998998E-2</v>
      </c>
      <c r="AS24" s="17">
        <v>0.19713039297230001</v>
      </c>
      <c r="AT24" s="17">
        <v>9.5581179192819596E-2</v>
      </c>
      <c r="AU24" s="17">
        <v>0.28126317399081702</v>
      </c>
    </row>
    <row r="25" spans="2:47" x14ac:dyDescent="0.3">
      <c r="B25" s="18" t="s">
        <v>79</v>
      </c>
      <c r="C25" s="19">
        <v>3.8585621718774401E-3</v>
      </c>
      <c r="D25" s="19">
        <v>4.0165556220729901E-3</v>
      </c>
      <c r="E25" s="19">
        <v>3.7192940575207999E-3</v>
      </c>
      <c r="F25" s="19"/>
      <c r="G25" s="19">
        <v>1.44821774506593E-2</v>
      </c>
      <c r="H25" s="19">
        <v>0</v>
      </c>
      <c r="I25" s="19">
        <v>1.4116041331335601E-3</v>
      </c>
      <c r="J25" s="19">
        <v>2.3206861353459998E-3</v>
      </c>
      <c r="K25" s="19">
        <v>1.72292439709444E-3</v>
      </c>
      <c r="L25" s="19">
        <v>4.6268998722127398E-3</v>
      </c>
      <c r="M25" s="19"/>
      <c r="N25" s="19">
        <v>1.42353488337134E-3</v>
      </c>
      <c r="O25" s="19">
        <v>4.71834836773253E-3</v>
      </c>
      <c r="P25" s="19">
        <v>8.3884376607201092E-3</v>
      </c>
      <c r="Q25" s="19">
        <v>1.6674112695076299E-3</v>
      </c>
      <c r="R25" s="19"/>
      <c r="S25" s="19">
        <v>6.0884195414063801E-3</v>
      </c>
      <c r="T25" s="19">
        <v>4.8904064196143397E-3</v>
      </c>
      <c r="U25" s="19">
        <v>0</v>
      </c>
      <c r="V25" s="19">
        <v>2.6768354551028098E-3</v>
      </c>
      <c r="W25" s="19">
        <v>2.2526173109502002E-3</v>
      </c>
      <c r="X25" s="19">
        <v>1.0505403376534101E-2</v>
      </c>
      <c r="Y25" s="19">
        <v>9.6573698702121496E-3</v>
      </c>
      <c r="Z25" s="19">
        <v>0</v>
      </c>
      <c r="AA25" s="19">
        <v>0</v>
      </c>
      <c r="AB25" s="19">
        <v>2.8152637717438101E-3</v>
      </c>
      <c r="AC25" s="19">
        <v>0</v>
      </c>
      <c r="AD25" s="19">
        <v>0</v>
      </c>
      <c r="AE25" s="19"/>
      <c r="AF25" s="19">
        <v>1.8476063465284801E-3</v>
      </c>
      <c r="AG25" s="19">
        <v>5.4124232792725898E-3</v>
      </c>
      <c r="AH25" s="19"/>
      <c r="AI25" s="19">
        <v>5.5625207523450799E-4</v>
      </c>
      <c r="AJ25" s="19">
        <v>5.5069608144046904E-3</v>
      </c>
      <c r="AK25" s="19"/>
      <c r="AL25" s="19">
        <v>0</v>
      </c>
      <c r="AM25" s="19">
        <v>4.7520942547586301E-3</v>
      </c>
      <c r="AN25" s="19"/>
      <c r="AO25" s="19">
        <v>0</v>
      </c>
      <c r="AP25" s="19">
        <v>4.1948821717274201E-3</v>
      </c>
      <c r="AQ25" s="19"/>
      <c r="AR25" s="19">
        <v>8.9752654972411697E-4</v>
      </c>
      <c r="AS25" s="19">
        <v>2.5285892451757299E-3</v>
      </c>
      <c r="AT25" s="19">
        <v>6.8224478258239801E-3</v>
      </c>
      <c r="AU25" s="19">
        <v>7.4144646843017498E-3</v>
      </c>
    </row>
    <row r="26" spans="2:47" x14ac:dyDescent="0.3">
      <c r="B26" s="16"/>
    </row>
    <row r="27" spans="2:47" x14ac:dyDescent="0.3">
      <c r="B27" t="s">
        <v>72</v>
      </c>
    </row>
    <row r="28" spans="2:47" x14ac:dyDescent="0.3">
      <c r="B28" t="s">
        <v>73</v>
      </c>
    </row>
    <row r="30" spans="2:47" x14ac:dyDescent="0.3">
      <c r="B30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2:AU26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156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133</v>
      </c>
      <c r="C9" s="17">
        <v>0.33296215337514501</v>
      </c>
      <c r="D9" s="17">
        <v>0.35504430295699202</v>
      </c>
      <c r="E9" s="17">
        <v>0.31108385114091203</v>
      </c>
      <c r="F9" s="17"/>
      <c r="G9" s="17">
        <v>0.328251884741252</v>
      </c>
      <c r="H9" s="17">
        <v>0.382237426689297</v>
      </c>
      <c r="I9" s="17">
        <v>0.32844542162979701</v>
      </c>
      <c r="J9" s="17">
        <v>0.325983709823218</v>
      </c>
      <c r="K9" s="17">
        <v>0.30155151585885198</v>
      </c>
      <c r="L9" s="17">
        <v>0.326427016214759</v>
      </c>
      <c r="M9" s="17"/>
      <c r="N9" s="17">
        <v>0.39089362041047299</v>
      </c>
      <c r="O9" s="17">
        <v>0.32309133522841599</v>
      </c>
      <c r="P9" s="17">
        <v>0.333154477696052</v>
      </c>
      <c r="Q9" s="17">
        <v>0.28248622352149</v>
      </c>
      <c r="R9" s="17"/>
      <c r="S9" s="17">
        <v>0.35463939867891098</v>
      </c>
      <c r="T9" s="17">
        <v>0.288661967284843</v>
      </c>
      <c r="U9" s="17">
        <v>0.31527470555609899</v>
      </c>
      <c r="V9" s="17">
        <v>0.34204625298335001</v>
      </c>
      <c r="W9" s="17">
        <v>0.31854221457367898</v>
      </c>
      <c r="X9" s="17">
        <v>0.32219821605462601</v>
      </c>
      <c r="Y9" s="17">
        <v>0.30701762536123101</v>
      </c>
      <c r="Z9" s="17">
        <v>0.34403840226822802</v>
      </c>
      <c r="AA9" s="17">
        <v>0.32378882156286198</v>
      </c>
      <c r="AB9" s="17">
        <v>0.39927594725397703</v>
      </c>
      <c r="AC9" s="17">
        <v>0.37121935384821902</v>
      </c>
      <c r="AD9" s="17">
        <v>0.33532072153887099</v>
      </c>
      <c r="AE9" s="17"/>
      <c r="AF9" s="17">
        <v>0.37818666613714602</v>
      </c>
      <c r="AG9" s="17">
        <v>0.27355463955694198</v>
      </c>
      <c r="AH9" s="17"/>
      <c r="AI9" s="17">
        <v>1</v>
      </c>
      <c r="AJ9" s="17">
        <v>0</v>
      </c>
      <c r="AK9" s="17"/>
      <c r="AL9" s="17">
        <v>0.81636812785630197</v>
      </c>
      <c r="AM9" s="17">
        <v>0.22101922541003899</v>
      </c>
      <c r="AN9" s="17"/>
      <c r="AO9" s="17">
        <v>0.75745007815349796</v>
      </c>
      <c r="AP9" s="17">
        <v>0.29596293645484101</v>
      </c>
      <c r="AQ9" s="17"/>
      <c r="AR9" s="17">
        <v>0.39655278393379201</v>
      </c>
      <c r="AS9" s="17">
        <v>0.31228802842811498</v>
      </c>
      <c r="AT9" s="17">
        <v>0.31054708635265199</v>
      </c>
      <c r="AU9" s="17">
        <v>0.25548275990004199</v>
      </c>
    </row>
    <row r="10" spans="2:47" x14ac:dyDescent="0.3">
      <c r="B10" s="18" t="s">
        <v>134</v>
      </c>
      <c r="C10" s="17">
        <v>0.149141706969775</v>
      </c>
      <c r="D10" s="17">
        <v>0.15652161173905599</v>
      </c>
      <c r="E10" s="17">
        <v>0.142115072002655</v>
      </c>
      <c r="F10" s="17"/>
      <c r="G10" s="17">
        <v>0.17415473122070199</v>
      </c>
      <c r="H10" s="17">
        <v>0.13233936159963</v>
      </c>
      <c r="I10" s="17">
        <v>0.15145672785862099</v>
      </c>
      <c r="J10" s="17">
        <v>0.16857102101529101</v>
      </c>
      <c r="K10" s="17">
        <v>0.160315939613182</v>
      </c>
      <c r="L10" s="17">
        <v>0.12113319886700501</v>
      </c>
      <c r="M10" s="17"/>
      <c r="N10" s="17">
        <v>0.151932810253919</v>
      </c>
      <c r="O10" s="17">
        <v>0.14713119782487899</v>
      </c>
      <c r="P10" s="17">
        <v>0.16269302289442</v>
      </c>
      <c r="Q10" s="17">
        <v>0.13846019207719801</v>
      </c>
      <c r="R10" s="17"/>
      <c r="S10" s="17">
        <v>0.136852653766287</v>
      </c>
      <c r="T10" s="17">
        <v>0.13104912153634299</v>
      </c>
      <c r="U10" s="17">
        <v>0.10864468511901</v>
      </c>
      <c r="V10" s="17">
        <v>0.164242450462982</v>
      </c>
      <c r="W10" s="17">
        <v>0.18867535358358301</v>
      </c>
      <c r="X10" s="17">
        <v>0.18114184246130899</v>
      </c>
      <c r="Y10" s="17">
        <v>0.153862818211775</v>
      </c>
      <c r="Z10" s="17">
        <v>0.16334481283159599</v>
      </c>
      <c r="AA10" s="17">
        <v>0.15917839928199401</v>
      </c>
      <c r="AB10" s="17">
        <v>0.17117377370210901</v>
      </c>
      <c r="AC10" s="17">
        <v>7.8743238931758205E-2</v>
      </c>
      <c r="AD10" s="17">
        <v>0.142658867146017</v>
      </c>
      <c r="AE10" s="17"/>
      <c r="AF10" s="17">
        <v>0.14862054936921501</v>
      </c>
      <c r="AG10" s="17">
        <v>0.15104334324222801</v>
      </c>
      <c r="AH10" s="17"/>
      <c r="AI10" s="17">
        <v>0</v>
      </c>
      <c r="AJ10" s="17">
        <v>0.22358807333709299</v>
      </c>
      <c r="AK10" s="17"/>
      <c r="AL10" s="17">
        <v>7.3104289814982298E-3</v>
      </c>
      <c r="AM10" s="17">
        <v>0.18198575394722799</v>
      </c>
      <c r="AN10" s="17"/>
      <c r="AO10" s="17">
        <v>5.75607730820894E-2</v>
      </c>
      <c r="AP10" s="17">
        <v>0.157124084420073</v>
      </c>
      <c r="AQ10" s="17"/>
      <c r="AR10" s="17">
        <v>0.14595191764462201</v>
      </c>
      <c r="AS10" s="17">
        <v>0.140114708097586</v>
      </c>
      <c r="AT10" s="17">
        <v>0.16724673406635099</v>
      </c>
      <c r="AU10" s="17">
        <v>0.134980310032488</v>
      </c>
    </row>
    <row r="11" spans="2:47" x14ac:dyDescent="0.3">
      <c r="B11" s="18" t="s">
        <v>146</v>
      </c>
      <c r="C11" s="17">
        <v>0.22632179617532799</v>
      </c>
      <c r="D11" s="17">
        <v>0.21795923414922899</v>
      </c>
      <c r="E11" s="17">
        <v>0.23470507574904301</v>
      </c>
      <c r="F11" s="17"/>
      <c r="G11" s="17">
        <v>5.9247341258043103E-2</v>
      </c>
      <c r="H11" s="17">
        <v>0.136170263913414</v>
      </c>
      <c r="I11" s="17">
        <v>0.22410253073046499</v>
      </c>
      <c r="J11" s="17">
        <v>0.28203184910984702</v>
      </c>
      <c r="K11" s="17">
        <v>0.27987779681075797</v>
      </c>
      <c r="L11" s="17">
        <v>0.33084596772301</v>
      </c>
      <c r="M11" s="17"/>
      <c r="N11" s="17">
        <v>0.20384887895985601</v>
      </c>
      <c r="O11" s="17">
        <v>0.25177084914015402</v>
      </c>
      <c r="P11" s="17">
        <v>0.18784523124604699</v>
      </c>
      <c r="Q11" s="17">
        <v>0.25687104276262102</v>
      </c>
      <c r="R11" s="17"/>
      <c r="S11" s="17">
        <v>0.18434533325643701</v>
      </c>
      <c r="T11" s="17">
        <v>0.26300527777589899</v>
      </c>
      <c r="U11" s="17">
        <v>0.27823995446646399</v>
      </c>
      <c r="V11" s="17">
        <v>0.24691244117644401</v>
      </c>
      <c r="W11" s="17">
        <v>0.19927715251870401</v>
      </c>
      <c r="X11" s="17">
        <v>0.24150707396051399</v>
      </c>
      <c r="Y11" s="17">
        <v>0.27203731084341198</v>
      </c>
      <c r="Z11" s="17">
        <v>0.14655618630459399</v>
      </c>
      <c r="AA11" s="17">
        <v>0.24367621430504399</v>
      </c>
      <c r="AB11" s="17">
        <v>0.149765565742108</v>
      </c>
      <c r="AC11" s="17">
        <v>0.19506896823273701</v>
      </c>
      <c r="AD11" s="17">
        <v>0.28240260511405202</v>
      </c>
      <c r="AE11" s="17"/>
      <c r="AF11" s="17">
        <v>0.21617020535798201</v>
      </c>
      <c r="AG11" s="17">
        <v>0.24087017092896301</v>
      </c>
      <c r="AH11" s="17"/>
      <c r="AI11" s="17">
        <v>0</v>
      </c>
      <c r="AJ11" s="17">
        <v>0.339293785683217</v>
      </c>
      <c r="AK11" s="17"/>
      <c r="AL11" s="17">
        <v>8.6673202839190194E-2</v>
      </c>
      <c r="AM11" s="17">
        <v>0.258660396129609</v>
      </c>
      <c r="AN11" s="17"/>
      <c r="AO11" s="17">
        <v>6.6567079271750304E-2</v>
      </c>
      <c r="AP11" s="17">
        <v>0.240246336968435</v>
      </c>
      <c r="AQ11" s="17"/>
      <c r="AR11" s="17">
        <v>0.168114773120453</v>
      </c>
      <c r="AS11" s="17">
        <v>0.29696860771598799</v>
      </c>
      <c r="AT11" s="17">
        <v>0.21156405313495699</v>
      </c>
      <c r="AU11" s="17">
        <v>0.28164885494007802</v>
      </c>
    </row>
    <row r="12" spans="2:47" x14ac:dyDescent="0.3">
      <c r="B12" s="18" t="s">
        <v>147</v>
      </c>
      <c r="C12" s="17">
        <v>5.6074565023821197E-3</v>
      </c>
      <c r="D12" s="17">
        <v>5.6120393060968103E-3</v>
      </c>
      <c r="E12" s="17">
        <v>5.6243335457900803E-3</v>
      </c>
      <c r="F12" s="17"/>
      <c r="G12" s="17">
        <v>9.7348096609220797E-3</v>
      </c>
      <c r="H12" s="17">
        <v>1.37372041400945E-2</v>
      </c>
      <c r="I12" s="17">
        <v>3.7973092196847001E-3</v>
      </c>
      <c r="J12" s="17">
        <v>3.04769009978919E-3</v>
      </c>
      <c r="K12" s="17">
        <v>2.7009700388863898E-3</v>
      </c>
      <c r="L12" s="17">
        <v>1.7689241140540399E-3</v>
      </c>
      <c r="M12" s="17"/>
      <c r="N12" s="17">
        <v>2.5719617168582301E-3</v>
      </c>
      <c r="O12" s="17">
        <v>7.3897848720429499E-3</v>
      </c>
      <c r="P12" s="17">
        <v>5.5642897256607702E-3</v>
      </c>
      <c r="Q12" s="17">
        <v>7.1524254135842498E-3</v>
      </c>
      <c r="R12" s="17"/>
      <c r="S12" s="17">
        <v>1.5435769413934399E-2</v>
      </c>
      <c r="T12" s="17">
        <v>1.25133204358369E-3</v>
      </c>
      <c r="U12" s="17">
        <v>0</v>
      </c>
      <c r="V12" s="17">
        <v>2.4661035242986001E-3</v>
      </c>
      <c r="W12" s="17">
        <v>6.4296266807705397E-3</v>
      </c>
      <c r="X12" s="17">
        <v>7.7872904443869601E-3</v>
      </c>
      <c r="Y12" s="17">
        <v>3.6221900036675198E-3</v>
      </c>
      <c r="Z12" s="17">
        <v>6.8535054782542697E-3</v>
      </c>
      <c r="AA12" s="17">
        <v>6.4532732906805498E-3</v>
      </c>
      <c r="AB12" s="17">
        <v>4.5657250053643302E-3</v>
      </c>
      <c r="AC12" s="17">
        <v>0</v>
      </c>
      <c r="AD12" s="17">
        <v>7.5869707428798299E-3</v>
      </c>
      <c r="AE12" s="17"/>
      <c r="AF12" s="17">
        <v>5.6018922148996404E-3</v>
      </c>
      <c r="AG12" s="17">
        <v>5.6603082647372401E-3</v>
      </c>
      <c r="AH12" s="17"/>
      <c r="AI12" s="17">
        <v>0</v>
      </c>
      <c r="AJ12" s="17">
        <v>8.4065042647209504E-3</v>
      </c>
      <c r="AK12" s="17"/>
      <c r="AL12" s="17">
        <v>5.2971359507370799E-3</v>
      </c>
      <c r="AM12" s="17">
        <v>5.6793178218376298E-3</v>
      </c>
      <c r="AN12" s="17"/>
      <c r="AO12" s="17">
        <v>8.7113392180652397E-3</v>
      </c>
      <c r="AP12" s="17">
        <v>5.3369158740410299E-3</v>
      </c>
      <c r="AQ12" s="17"/>
      <c r="AR12" s="17">
        <v>1.01679585081824E-2</v>
      </c>
      <c r="AS12" s="17">
        <v>3.76961337587062E-3</v>
      </c>
      <c r="AT12" s="17">
        <v>2.30362525704193E-3</v>
      </c>
      <c r="AU12" s="17">
        <v>4.1974909977111896E-3</v>
      </c>
    </row>
    <row r="13" spans="2:47" x14ac:dyDescent="0.3">
      <c r="B13" s="18" t="s">
        <v>148</v>
      </c>
      <c r="C13" s="17">
        <v>5.5797084818910297E-2</v>
      </c>
      <c r="D13" s="17">
        <v>4.9725357047549802E-2</v>
      </c>
      <c r="E13" s="17">
        <v>6.1925957320449303E-2</v>
      </c>
      <c r="F13" s="17"/>
      <c r="G13" s="17">
        <v>6.6736246571301006E-2</v>
      </c>
      <c r="H13" s="17">
        <v>6.6793938309746198E-2</v>
      </c>
      <c r="I13" s="17">
        <v>4.1462729579223E-2</v>
      </c>
      <c r="J13" s="17">
        <v>3.59751061420054E-2</v>
      </c>
      <c r="K13" s="17">
        <v>7.0605025677540095E-2</v>
      </c>
      <c r="L13" s="17">
        <v>5.74390706284841E-2</v>
      </c>
      <c r="M13" s="17"/>
      <c r="N13" s="17">
        <v>5.22401320069859E-2</v>
      </c>
      <c r="O13" s="17">
        <v>5.1586971701578901E-2</v>
      </c>
      <c r="P13" s="17">
        <v>6.4639004400117897E-2</v>
      </c>
      <c r="Q13" s="17">
        <v>5.7048522615930297E-2</v>
      </c>
      <c r="R13" s="17"/>
      <c r="S13" s="17">
        <v>5.0311597916173199E-2</v>
      </c>
      <c r="T13" s="17">
        <v>7.8927149631216303E-2</v>
      </c>
      <c r="U13" s="17">
        <v>5.3318379952868297E-2</v>
      </c>
      <c r="V13" s="17">
        <v>4.30042479107135E-2</v>
      </c>
      <c r="W13" s="17">
        <v>4.8739100986628398E-2</v>
      </c>
      <c r="X13" s="17">
        <v>3.0121649039554999E-2</v>
      </c>
      <c r="Y13" s="17">
        <v>5.17476103378611E-2</v>
      </c>
      <c r="Z13" s="17">
        <v>7.8025017453411102E-2</v>
      </c>
      <c r="AA13" s="17">
        <v>4.99882778963925E-2</v>
      </c>
      <c r="AB13" s="17">
        <v>7.6798174200120001E-2</v>
      </c>
      <c r="AC13" s="17">
        <v>5.3631071945477601E-2</v>
      </c>
      <c r="AD13" s="17">
        <v>6.2651493323913093E-2</v>
      </c>
      <c r="AE13" s="17"/>
      <c r="AF13" s="17">
        <v>5.7607044394486502E-2</v>
      </c>
      <c r="AG13" s="17">
        <v>5.3843961621261198E-2</v>
      </c>
      <c r="AH13" s="17"/>
      <c r="AI13" s="17">
        <v>0</v>
      </c>
      <c r="AJ13" s="17">
        <v>8.3649053949843996E-2</v>
      </c>
      <c r="AK13" s="17"/>
      <c r="AL13" s="17">
        <v>5.9588378530035704E-3</v>
      </c>
      <c r="AM13" s="17">
        <v>6.73381901931243E-2</v>
      </c>
      <c r="AN13" s="17"/>
      <c r="AO13" s="17">
        <v>6.7480037475938504E-3</v>
      </c>
      <c r="AP13" s="17">
        <v>6.0072300871868302E-2</v>
      </c>
      <c r="AQ13" s="17"/>
      <c r="AR13" s="17">
        <v>7.3663347334475299E-2</v>
      </c>
      <c r="AS13" s="17">
        <v>4.3992247464821499E-2</v>
      </c>
      <c r="AT13" s="17">
        <v>4.9673639358394001E-2</v>
      </c>
      <c r="AU13" s="17">
        <v>4.3995000873590498E-2</v>
      </c>
    </row>
    <row r="14" spans="2:47" x14ac:dyDescent="0.3">
      <c r="B14" s="18" t="s">
        <v>149</v>
      </c>
      <c r="C14" s="17">
        <v>3.8633372007950702E-2</v>
      </c>
      <c r="D14" s="17">
        <v>4.3101025237847597E-2</v>
      </c>
      <c r="E14" s="17">
        <v>3.4426979496056297E-2</v>
      </c>
      <c r="F14" s="17"/>
      <c r="G14" s="17">
        <v>1.13535614100498E-2</v>
      </c>
      <c r="H14" s="17">
        <v>2.5656868770171998E-2</v>
      </c>
      <c r="I14" s="17">
        <v>2.9890353483249199E-2</v>
      </c>
      <c r="J14" s="17">
        <v>3.1661197223990398E-2</v>
      </c>
      <c r="K14" s="17">
        <v>5.7864045267527302E-2</v>
      </c>
      <c r="L14" s="17">
        <v>6.7099673110728703E-2</v>
      </c>
      <c r="M14" s="17"/>
      <c r="N14" s="17">
        <v>3.8722486753077101E-2</v>
      </c>
      <c r="O14" s="17">
        <v>4.71446461853667E-2</v>
      </c>
      <c r="P14" s="17">
        <v>3.5276180836692102E-2</v>
      </c>
      <c r="Q14" s="17">
        <v>3.3200495606659802E-2</v>
      </c>
      <c r="R14" s="17"/>
      <c r="S14" s="17">
        <v>1.92103966768974E-2</v>
      </c>
      <c r="T14" s="17">
        <v>5.9094053977091603E-2</v>
      </c>
      <c r="U14" s="17">
        <v>4.9248188177908901E-2</v>
      </c>
      <c r="V14" s="17">
        <v>2.25874719137482E-2</v>
      </c>
      <c r="W14" s="17">
        <v>2.5601538103355699E-2</v>
      </c>
      <c r="X14" s="17">
        <v>2.9297775176488801E-2</v>
      </c>
      <c r="Y14" s="17">
        <v>2.01943140751672E-2</v>
      </c>
      <c r="Z14" s="17">
        <v>3.90320634124963E-2</v>
      </c>
      <c r="AA14" s="17">
        <v>3.7163890285966297E-2</v>
      </c>
      <c r="AB14" s="17">
        <v>5.4185621431115598E-2</v>
      </c>
      <c r="AC14" s="17">
        <v>9.3089166908118803E-2</v>
      </c>
      <c r="AD14" s="17">
        <v>3.5350881593556899E-2</v>
      </c>
      <c r="AE14" s="17"/>
      <c r="AF14" s="17">
        <v>4.3988469544444297E-2</v>
      </c>
      <c r="AG14" s="17">
        <v>3.09383880236721E-2</v>
      </c>
      <c r="AH14" s="17"/>
      <c r="AI14" s="17">
        <v>0</v>
      </c>
      <c r="AJ14" s="17">
        <v>5.7917811115863603E-2</v>
      </c>
      <c r="AK14" s="17"/>
      <c r="AL14" s="17">
        <v>1.9161349944851701E-2</v>
      </c>
      <c r="AM14" s="17">
        <v>4.3142532585628703E-2</v>
      </c>
      <c r="AN14" s="17"/>
      <c r="AO14" s="17">
        <v>2.73361810031626E-2</v>
      </c>
      <c r="AP14" s="17">
        <v>3.9618057781508398E-2</v>
      </c>
      <c r="AQ14" s="17"/>
      <c r="AR14" s="17">
        <v>2.64251841067073E-2</v>
      </c>
      <c r="AS14" s="17">
        <v>5.8670189023814101E-2</v>
      </c>
      <c r="AT14" s="17">
        <v>3.04791086185645E-2</v>
      </c>
      <c r="AU14" s="17">
        <v>5.1788207093380501E-2</v>
      </c>
    </row>
    <row r="15" spans="2:47" x14ac:dyDescent="0.3">
      <c r="B15" s="18" t="s">
        <v>150</v>
      </c>
      <c r="C15" s="17">
        <v>2.9457703498796999E-2</v>
      </c>
      <c r="D15" s="17">
        <v>2.9422578359363401E-2</v>
      </c>
      <c r="E15" s="17">
        <v>2.9604050382185401E-2</v>
      </c>
      <c r="F15" s="17"/>
      <c r="G15" s="17">
        <v>5.6091043940259599E-2</v>
      </c>
      <c r="H15" s="17">
        <v>3.5153067973354497E-2</v>
      </c>
      <c r="I15" s="17">
        <v>2.66328515992614E-2</v>
      </c>
      <c r="J15" s="17">
        <v>2.45391187446211E-2</v>
      </c>
      <c r="K15" s="17">
        <v>1.45637613810424E-2</v>
      </c>
      <c r="L15" s="17">
        <v>2.3464189471169801E-2</v>
      </c>
      <c r="M15" s="17"/>
      <c r="N15" s="17">
        <v>3.5159176742929801E-2</v>
      </c>
      <c r="O15" s="17">
        <v>1.8124536881982199E-2</v>
      </c>
      <c r="P15" s="17">
        <v>3.1344320024081003E-2</v>
      </c>
      <c r="Q15" s="17">
        <v>3.23646947443261E-2</v>
      </c>
      <c r="R15" s="17"/>
      <c r="S15" s="17">
        <v>3.96973320503336E-2</v>
      </c>
      <c r="T15" s="17">
        <v>2.1205173989940599E-2</v>
      </c>
      <c r="U15" s="17">
        <v>2.4044185729911901E-2</v>
      </c>
      <c r="V15" s="17">
        <v>2.9912915824803401E-2</v>
      </c>
      <c r="W15" s="17">
        <v>2.6612992637360298E-2</v>
      </c>
      <c r="X15" s="17">
        <v>4.0677822327120902E-2</v>
      </c>
      <c r="Y15" s="17">
        <v>1.54614256246979E-2</v>
      </c>
      <c r="Z15" s="17">
        <v>4.2757698630913603E-2</v>
      </c>
      <c r="AA15" s="17">
        <v>4.1188136548164903E-2</v>
      </c>
      <c r="AB15" s="17">
        <v>2.69627986866889E-2</v>
      </c>
      <c r="AC15" s="17">
        <v>1.8201255549854401E-2</v>
      </c>
      <c r="AD15" s="17">
        <v>6.5320270061971402E-3</v>
      </c>
      <c r="AE15" s="17"/>
      <c r="AF15" s="17">
        <v>2.9911047921360599E-2</v>
      </c>
      <c r="AG15" s="17">
        <v>2.90940060264894E-2</v>
      </c>
      <c r="AH15" s="17"/>
      <c r="AI15" s="17">
        <v>0</v>
      </c>
      <c r="AJ15" s="17">
        <v>4.4161967192491401E-2</v>
      </c>
      <c r="AK15" s="17"/>
      <c r="AL15" s="17">
        <v>5.7096907934688903E-3</v>
      </c>
      <c r="AM15" s="17">
        <v>3.4957060593918302E-2</v>
      </c>
      <c r="AN15" s="17"/>
      <c r="AO15" s="17">
        <v>1.27827275708467E-2</v>
      </c>
      <c r="AP15" s="17">
        <v>3.0911127767158E-2</v>
      </c>
      <c r="AQ15" s="17"/>
      <c r="AR15" s="17">
        <v>3.9219991590162602E-2</v>
      </c>
      <c r="AS15" s="17">
        <v>2.1067263202802802E-2</v>
      </c>
      <c r="AT15" s="17">
        <v>3.01873583829173E-2</v>
      </c>
      <c r="AU15" s="17">
        <v>1.7858432059764999E-2</v>
      </c>
    </row>
    <row r="16" spans="2:47" x14ac:dyDescent="0.3">
      <c r="B16" s="18" t="s">
        <v>139</v>
      </c>
      <c r="C16" s="17">
        <v>1.33124607103332E-2</v>
      </c>
      <c r="D16" s="17">
        <v>2.1375764878143501E-2</v>
      </c>
      <c r="E16" s="17">
        <v>5.5059668508958904E-3</v>
      </c>
      <c r="F16" s="17"/>
      <c r="G16" s="17">
        <v>4.8876586115198302E-2</v>
      </c>
      <c r="H16" s="17">
        <v>2.7772804775332501E-2</v>
      </c>
      <c r="I16" s="17">
        <v>6.9576670008470801E-3</v>
      </c>
      <c r="J16" s="17">
        <v>3.5907244441133598E-3</v>
      </c>
      <c r="K16" s="17">
        <v>0</v>
      </c>
      <c r="L16" s="17">
        <v>0</v>
      </c>
      <c r="M16" s="17"/>
      <c r="N16" s="17">
        <v>1.17398401495643E-2</v>
      </c>
      <c r="O16" s="17">
        <v>8.60614153607887E-3</v>
      </c>
      <c r="P16" s="17">
        <v>1.8298776010000101E-2</v>
      </c>
      <c r="Q16" s="17">
        <v>1.5711709581791501E-2</v>
      </c>
      <c r="R16" s="17"/>
      <c r="S16" s="17">
        <v>2.704653573768E-2</v>
      </c>
      <c r="T16" s="17">
        <v>4.10228321589989E-3</v>
      </c>
      <c r="U16" s="17">
        <v>4.4577349159813998E-3</v>
      </c>
      <c r="V16" s="17">
        <v>1.17641591916558E-2</v>
      </c>
      <c r="W16" s="17">
        <v>2.5068555705628898E-2</v>
      </c>
      <c r="X16" s="17">
        <v>1.5023077250919E-2</v>
      </c>
      <c r="Y16" s="17">
        <v>2.0885381581315001E-2</v>
      </c>
      <c r="Z16" s="17">
        <v>2.2225796126069199E-2</v>
      </c>
      <c r="AA16" s="17">
        <v>1.2136899812360699E-2</v>
      </c>
      <c r="AB16" s="17">
        <v>0</v>
      </c>
      <c r="AC16" s="17">
        <v>6.8940488999460099E-3</v>
      </c>
      <c r="AD16" s="17">
        <v>7.7521001583083504E-3</v>
      </c>
      <c r="AE16" s="17"/>
      <c r="AF16" s="17">
        <v>8.9854066664896808E-3</v>
      </c>
      <c r="AG16" s="17">
        <v>1.9171046295052799E-2</v>
      </c>
      <c r="AH16" s="17"/>
      <c r="AI16" s="17">
        <v>0</v>
      </c>
      <c r="AJ16" s="17">
        <v>1.9957579285332799E-2</v>
      </c>
      <c r="AK16" s="17"/>
      <c r="AL16" s="17">
        <v>1.68552214009965E-2</v>
      </c>
      <c r="AM16" s="17">
        <v>1.2492059172643901E-2</v>
      </c>
      <c r="AN16" s="17"/>
      <c r="AO16" s="17">
        <v>1.1250744851342099E-2</v>
      </c>
      <c r="AP16" s="17">
        <v>1.34921639900783E-2</v>
      </c>
      <c r="AQ16" s="17"/>
      <c r="AR16" s="17">
        <v>2.3762945435959599E-2</v>
      </c>
      <c r="AS16" s="17">
        <v>2.4877368962075699E-3</v>
      </c>
      <c r="AT16" s="17">
        <v>1.0390924992075799E-2</v>
      </c>
      <c r="AU16" s="17">
        <v>1.1785538510833001E-2</v>
      </c>
    </row>
    <row r="17" spans="2:47" ht="28.8" x14ac:dyDescent="0.3">
      <c r="B17" s="18" t="s">
        <v>151</v>
      </c>
      <c r="C17" s="17">
        <v>6.6669366651461604E-3</v>
      </c>
      <c r="D17" s="17">
        <v>7.3998829684050202E-3</v>
      </c>
      <c r="E17" s="17">
        <v>5.9781036109763097E-3</v>
      </c>
      <c r="F17" s="17"/>
      <c r="G17" s="17">
        <v>1.21979249335763E-2</v>
      </c>
      <c r="H17" s="17">
        <v>9.1812398710740192E-3</v>
      </c>
      <c r="I17" s="17">
        <v>7.1875629886186199E-3</v>
      </c>
      <c r="J17" s="17">
        <v>2.6244583534274901E-3</v>
      </c>
      <c r="K17" s="17">
        <v>3.53605086861226E-3</v>
      </c>
      <c r="L17" s="17">
        <v>5.91429066420056E-3</v>
      </c>
      <c r="M17" s="17"/>
      <c r="N17" s="17">
        <v>6.1336677947582104E-3</v>
      </c>
      <c r="O17" s="17">
        <v>8.7351781578442703E-3</v>
      </c>
      <c r="P17" s="17">
        <v>6.3438972562228401E-3</v>
      </c>
      <c r="Q17" s="17">
        <v>5.47342771711006E-3</v>
      </c>
      <c r="R17" s="17"/>
      <c r="S17" s="17">
        <v>1.13862317172019E-2</v>
      </c>
      <c r="T17" s="17">
        <v>3.8356186983976399E-3</v>
      </c>
      <c r="U17" s="17">
        <v>2.4163322952549499E-2</v>
      </c>
      <c r="V17" s="17">
        <v>6.8629052462486698E-3</v>
      </c>
      <c r="W17" s="17">
        <v>5.4927677630439101E-3</v>
      </c>
      <c r="X17" s="17">
        <v>4.00532899014522E-3</v>
      </c>
      <c r="Y17" s="17">
        <v>0</v>
      </c>
      <c r="Z17" s="17">
        <v>4.1570878503439396E-3</v>
      </c>
      <c r="AA17" s="17">
        <v>8.5305098649814896E-3</v>
      </c>
      <c r="AB17" s="17">
        <v>0</v>
      </c>
      <c r="AC17" s="17">
        <v>0</v>
      </c>
      <c r="AD17" s="17">
        <v>5.7743898581261296E-3</v>
      </c>
      <c r="AE17" s="17"/>
      <c r="AF17" s="17">
        <v>6.8862369925502603E-3</v>
      </c>
      <c r="AG17" s="17">
        <v>6.4295313270123699E-3</v>
      </c>
      <c r="AH17" s="17"/>
      <c r="AI17" s="17">
        <v>0</v>
      </c>
      <c r="AJ17" s="17">
        <v>9.9948401711839902E-3</v>
      </c>
      <c r="AK17" s="17"/>
      <c r="AL17" s="17">
        <v>0</v>
      </c>
      <c r="AM17" s="17">
        <v>8.2108075526655094E-3</v>
      </c>
      <c r="AN17" s="17"/>
      <c r="AO17" s="17">
        <v>0</v>
      </c>
      <c r="AP17" s="17">
        <v>7.2480402053622297E-3</v>
      </c>
      <c r="AQ17" s="17"/>
      <c r="AR17" s="17">
        <v>1.02274846370981E-2</v>
      </c>
      <c r="AS17" s="17">
        <v>6.2979726224375396E-3</v>
      </c>
      <c r="AT17" s="17">
        <v>5.1427097325492397E-3</v>
      </c>
      <c r="AU17" s="17">
        <v>1.5311359229808401E-3</v>
      </c>
    </row>
    <row r="18" spans="2:47" ht="28.8" x14ac:dyDescent="0.3">
      <c r="B18" s="18" t="s">
        <v>152</v>
      </c>
      <c r="C18" s="17">
        <v>1.5397150442979599E-2</v>
      </c>
      <c r="D18" s="17">
        <v>1.35007815115791E-2</v>
      </c>
      <c r="E18" s="17">
        <v>1.7303641483719798E-2</v>
      </c>
      <c r="F18" s="17"/>
      <c r="G18" s="17">
        <v>8.96542396683782E-3</v>
      </c>
      <c r="H18" s="17">
        <v>1.41374224069918E-2</v>
      </c>
      <c r="I18" s="17">
        <v>1.6335836488857901E-2</v>
      </c>
      <c r="J18" s="17">
        <v>1.9731223361493699E-2</v>
      </c>
      <c r="K18" s="17">
        <v>1.3984173803936399E-2</v>
      </c>
      <c r="L18" s="17">
        <v>1.7345185603682801E-2</v>
      </c>
      <c r="M18" s="17"/>
      <c r="N18" s="17">
        <v>1.2002910567778399E-2</v>
      </c>
      <c r="O18" s="17">
        <v>1.37511108314442E-2</v>
      </c>
      <c r="P18" s="17">
        <v>1.5987916295192601E-2</v>
      </c>
      <c r="Q18" s="17">
        <v>1.86937479895074E-2</v>
      </c>
      <c r="R18" s="17"/>
      <c r="S18" s="17">
        <v>1.12889513588844E-2</v>
      </c>
      <c r="T18" s="17">
        <v>3.2485691637410503E-2</v>
      </c>
      <c r="U18" s="17">
        <v>1.14254501273072E-2</v>
      </c>
      <c r="V18" s="17">
        <v>9.1856815083730496E-3</v>
      </c>
      <c r="W18" s="17">
        <v>7.7211784027140604E-3</v>
      </c>
      <c r="X18" s="17">
        <v>1.72337254824718E-2</v>
      </c>
      <c r="Y18" s="17">
        <v>1.0631600812663899E-2</v>
      </c>
      <c r="Z18" s="17">
        <v>2.1290068989826699E-2</v>
      </c>
      <c r="AA18" s="17">
        <v>1.3236195133163599E-2</v>
      </c>
      <c r="AB18" s="17">
        <v>9.2220364073163294E-3</v>
      </c>
      <c r="AC18" s="17">
        <v>3.2473950522147799E-2</v>
      </c>
      <c r="AD18" s="17">
        <v>4.94088584423771E-3</v>
      </c>
      <c r="AE18" s="17"/>
      <c r="AF18" s="17">
        <v>1.6078660189283299E-2</v>
      </c>
      <c r="AG18" s="17">
        <v>1.46162387739512E-2</v>
      </c>
      <c r="AH18" s="17"/>
      <c r="AI18" s="17">
        <v>0</v>
      </c>
      <c r="AJ18" s="17">
        <v>2.3082873814263601E-2</v>
      </c>
      <c r="AK18" s="17"/>
      <c r="AL18" s="17">
        <v>3.24581909802484E-3</v>
      </c>
      <c r="AM18" s="17">
        <v>1.8211049486921701E-2</v>
      </c>
      <c r="AN18" s="17"/>
      <c r="AO18" s="17">
        <v>7.5469786297095998E-3</v>
      </c>
      <c r="AP18" s="17">
        <v>1.6081387126349302E-2</v>
      </c>
      <c r="AQ18" s="17"/>
      <c r="AR18" s="17">
        <v>1.2141279360259201E-2</v>
      </c>
      <c r="AS18" s="17">
        <v>1.33992042900902E-2</v>
      </c>
      <c r="AT18" s="17">
        <v>1.9533991044581998E-2</v>
      </c>
      <c r="AU18" s="17">
        <v>1.84004234467296E-2</v>
      </c>
    </row>
    <row r="19" spans="2:47" ht="28.8" x14ac:dyDescent="0.3">
      <c r="B19" s="18" t="s">
        <v>153</v>
      </c>
      <c r="C19" s="17">
        <v>8.8816069576528406E-2</v>
      </c>
      <c r="D19" s="17">
        <v>7.0771283571313806E-2</v>
      </c>
      <c r="E19" s="17">
        <v>0.10598273317941501</v>
      </c>
      <c r="F19" s="17"/>
      <c r="G19" s="17">
        <v>0.12005071871326101</v>
      </c>
      <c r="H19" s="17">
        <v>0.11656838499757299</v>
      </c>
      <c r="I19" s="17">
        <v>0.13475042268131601</v>
      </c>
      <c r="J19" s="17">
        <v>6.84807651619328E-2</v>
      </c>
      <c r="K19" s="17">
        <v>6.9092970471785198E-2</v>
      </c>
      <c r="L19" s="17">
        <v>3.7961007103432802E-2</v>
      </c>
      <c r="M19" s="17"/>
      <c r="N19" s="17">
        <v>7.1597832638357797E-2</v>
      </c>
      <c r="O19" s="17">
        <v>8.5475351538610397E-2</v>
      </c>
      <c r="P19" s="17">
        <v>9.6667219751480099E-2</v>
      </c>
      <c r="Q19" s="17">
        <v>0.104495224077719</v>
      </c>
      <c r="R19" s="17"/>
      <c r="S19" s="17">
        <v>9.6824634221721606E-2</v>
      </c>
      <c r="T19" s="17">
        <v>8.2947148599106096E-2</v>
      </c>
      <c r="U19" s="17">
        <v>9.5248074792567694E-2</v>
      </c>
      <c r="V19" s="17">
        <v>9.4629034905752807E-2</v>
      </c>
      <c r="W19" s="17">
        <v>0.10049179868597601</v>
      </c>
      <c r="X19" s="17">
        <v>7.6945543847560596E-2</v>
      </c>
      <c r="Y19" s="17">
        <v>9.1472952003822799E-2</v>
      </c>
      <c r="Z19" s="17">
        <v>9.8179560441837205E-2</v>
      </c>
      <c r="AA19" s="17">
        <v>7.2772304366426399E-2</v>
      </c>
      <c r="AB19" s="17">
        <v>7.3531467662008604E-2</v>
      </c>
      <c r="AC19" s="17">
        <v>0.117956876902995</v>
      </c>
      <c r="AD19" s="17">
        <v>8.7117220932819706E-2</v>
      </c>
      <c r="AE19" s="17"/>
      <c r="AF19" s="17">
        <v>7.0629762804004098E-2</v>
      </c>
      <c r="AG19" s="17">
        <v>0.112706758947586</v>
      </c>
      <c r="AH19" s="17"/>
      <c r="AI19" s="17">
        <v>0</v>
      </c>
      <c r="AJ19" s="17">
        <v>0.133149970464088</v>
      </c>
      <c r="AK19" s="17"/>
      <c r="AL19" s="17">
        <v>2.5378902957454E-2</v>
      </c>
      <c r="AM19" s="17">
        <v>0.103506293835282</v>
      </c>
      <c r="AN19" s="17"/>
      <c r="AO19" s="17">
        <v>3.5247716674067002E-2</v>
      </c>
      <c r="AP19" s="17">
        <v>9.3485194405312305E-2</v>
      </c>
      <c r="AQ19" s="17"/>
      <c r="AR19" s="17">
        <v>7.0189280545298702E-2</v>
      </c>
      <c r="AS19" s="17">
        <v>6.7724289796337295E-2</v>
      </c>
      <c r="AT19" s="17">
        <v>0.119552178098199</v>
      </c>
      <c r="AU19" s="17">
        <v>0.107909960895854</v>
      </c>
    </row>
    <row r="20" spans="2:47" x14ac:dyDescent="0.3">
      <c r="B20" s="18" t="s">
        <v>154</v>
      </c>
      <c r="C20" s="17">
        <v>2.3530893001141001E-2</v>
      </c>
      <c r="D20" s="17">
        <v>2.07388324151981E-2</v>
      </c>
      <c r="E20" s="17">
        <v>2.5947793933613201E-2</v>
      </c>
      <c r="F20" s="17"/>
      <c r="G20" s="17">
        <v>5.90938010970243E-2</v>
      </c>
      <c r="H20" s="17">
        <v>1.83100258095646E-2</v>
      </c>
      <c r="I20" s="17">
        <v>1.9126174553311E-2</v>
      </c>
      <c r="J20" s="17">
        <v>2.36555449814684E-2</v>
      </c>
      <c r="K20" s="17">
        <v>2.18682709670962E-2</v>
      </c>
      <c r="L20" s="17">
        <v>8.8356751638104594E-3</v>
      </c>
      <c r="M20" s="17"/>
      <c r="N20" s="17">
        <v>1.50134186319285E-2</v>
      </c>
      <c r="O20" s="17">
        <v>2.22355070270365E-2</v>
      </c>
      <c r="P20" s="17">
        <v>2.2718015354450099E-2</v>
      </c>
      <c r="Q20" s="17">
        <v>3.1891191913088902E-2</v>
      </c>
      <c r="R20" s="17"/>
      <c r="S20" s="17">
        <v>4.6224746276205202E-2</v>
      </c>
      <c r="T20" s="17">
        <v>1.8100327041486799E-2</v>
      </c>
      <c r="U20" s="17">
        <v>1.7612247446334599E-2</v>
      </c>
      <c r="V20" s="17">
        <v>1.8187064579288301E-2</v>
      </c>
      <c r="W20" s="17">
        <v>2.48807554428997E-2</v>
      </c>
      <c r="X20" s="17">
        <v>1.2053191462476199E-2</v>
      </c>
      <c r="Y20" s="17">
        <v>3.0715572747270301E-2</v>
      </c>
      <c r="Z20" s="17">
        <v>5.0698717713684701E-3</v>
      </c>
      <c r="AA20" s="17">
        <v>2.0382011990709201E-2</v>
      </c>
      <c r="AB20" s="17">
        <v>2.3188457302965301E-2</v>
      </c>
      <c r="AC20" s="17">
        <v>3.2722068258746101E-2</v>
      </c>
      <c r="AD20" s="17">
        <v>6.9384703801023103E-3</v>
      </c>
      <c r="AE20" s="17"/>
      <c r="AF20" s="17">
        <v>1.02230808212108E-2</v>
      </c>
      <c r="AG20" s="17">
        <v>3.9122389482318297E-2</v>
      </c>
      <c r="AH20" s="17"/>
      <c r="AI20" s="17">
        <v>0</v>
      </c>
      <c r="AJ20" s="17">
        <v>3.5276698496502001E-2</v>
      </c>
      <c r="AK20" s="17"/>
      <c r="AL20" s="17">
        <v>6.4399251428912396E-3</v>
      </c>
      <c r="AM20" s="17">
        <v>2.7488669869462599E-2</v>
      </c>
      <c r="AN20" s="17"/>
      <c r="AO20" s="17">
        <v>3.9725334037126001E-3</v>
      </c>
      <c r="AP20" s="17">
        <v>2.5235638759759201E-2</v>
      </c>
      <c r="AQ20" s="17"/>
      <c r="AR20" s="17">
        <v>1.11654555774514E-2</v>
      </c>
      <c r="AS20" s="17">
        <v>1.98962386827508E-2</v>
      </c>
      <c r="AT20" s="17">
        <v>2.4700722587862399E-2</v>
      </c>
      <c r="AU20" s="17">
        <v>5.8428488383341401E-2</v>
      </c>
    </row>
    <row r="21" spans="2:47" x14ac:dyDescent="0.3">
      <c r="B21" s="18" t="s">
        <v>155</v>
      </c>
      <c r="C21" s="19">
        <v>1.4355216255583499E-2</v>
      </c>
      <c r="D21" s="19">
        <v>8.8273058592257102E-3</v>
      </c>
      <c r="E21" s="19">
        <v>1.97964413042881E-2</v>
      </c>
      <c r="F21" s="19"/>
      <c r="G21" s="19">
        <v>4.5245926371572799E-2</v>
      </c>
      <c r="H21" s="19">
        <v>2.1941990743755899E-2</v>
      </c>
      <c r="I21" s="19">
        <v>9.8544121867484898E-3</v>
      </c>
      <c r="J21" s="19">
        <v>1.0107591538802699E-2</v>
      </c>
      <c r="K21" s="19">
        <v>4.0394792407809502E-3</v>
      </c>
      <c r="L21" s="19">
        <v>1.76580133566291E-3</v>
      </c>
      <c r="M21" s="19"/>
      <c r="N21" s="19">
        <v>8.1432633735139103E-3</v>
      </c>
      <c r="O21" s="19">
        <v>1.49573890745665E-2</v>
      </c>
      <c r="P21" s="19">
        <v>1.9467648509583699E-2</v>
      </c>
      <c r="Q21" s="19">
        <v>1.6151101978972099E-2</v>
      </c>
      <c r="R21" s="19"/>
      <c r="S21" s="19">
        <v>6.7364189293326604E-3</v>
      </c>
      <c r="T21" s="19">
        <v>1.5334854568782899E-2</v>
      </c>
      <c r="U21" s="19">
        <v>1.8323070762997402E-2</v>
      </c>
      <c r="V21" s="19">
        <v>8.1992707723416297E-3</v>
      </c>
      <c r="W21" s="19">
        <v>2.24669649156552E-2</v>
      </c>
      <c r="X21" s="19">
        <v>2.2007463502427001E-2</v>
      </c>
      <c r="Y21" s="19">
        <v>2.2351198397116599E-2</v>
      </c>
      <c r="Z21" s="19">
        <v>2.84699284410606E-2</v>
      </c>
      <c r="AA21" s="19">
        <v>1.1505065661255E-2</v>
      </c>
      <c r="AB21" s="19">
        <v>1.1330432606226799E-2</v>
      </c>
      <c r="AC21" s="19">
        <v>0</v>
      </c>
      <c r="AD21" s="19">
        <v>1.4973366360918601E-2</v>
      </c>
      <c r="AE21" s="19"/>
      <c r="AF21" s="19">
        <v>7.1109775869283697E-3</v>
      </c>
      <c r="AG21" s="19">
        <v>2.2949217509785701E-2</v>
      </c>
      <c r="AH21" s="19"/>
      <c r="AI21" s="19">
        <v>0</v>
      </c>
      <c r="AJ21" s="19">
        <v>2.1520842225399101E-2</v>
      </c>
      <c r="AK21" s="19"/>
      <c r="AL21" s="19">
        <v>1.60135718158173E-3</v>
      </c>
      <c r="AM21" s="19">
        <v>1.7308643401638998E-2</v>
      </c>
      <c r="AN21" s="19"/>
      <c r="AO21" s="19">
        <v>4.8258443941623097E-3</v>
      </c>
      <c r="AP21" s="19">
        <v>1.5185815375214601E-2</v>
      </c>
      <c r="AQ21" s="19"/>
      <c r="AR21" s="19">
        <v>1.24175982055377E-2</v>
      </c>
      <c r="AS21" s="19">
        <v>1.33239004031781E-2</v>
      </c>
      <c r="AT21" s="19">
        <v>1.8677868373853601E-2</v>
      </c>
      <c r="AU21" s="19">
        <v>1.1993396943207E-2</v>
      </c>
    </row>
    <row r="22" spans="2:47" x14ac:dyDescent="0.3">
      <c r="B22" s="16"/>
    </row>
    <row r="23" spans="2:47" x14ac:dyDescent="0.3">
      <c r="B23" t="s">
        <v>72</v>
      </c>
    </row>
    <row r="24" spans="2:47" x14ac:dyDescent="0.3">
      <c r="B24" t="s">
        <v>73</v>
      </c>
    </row>
    <row r="26" spans="2:47" x14ac:dyDescent="0.3">
      <c r="B26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2:J24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10" width="20.77734375" customWidth="1"/>
  </cols>
  <sheetData>
    <row r="2" spans="2:10" ht="40.049999999999997" customHeight="1" x14ac:dyDescent="0.3">
      <c r="D2" s="30" t="s">
        <v>174</v>
      </c>
      <c r="E2" s="26"/>
      <c r="F2" s="26"/>
      <c r="G2" s="26"/>
      <c r="H2" s="26"/>
      <c r="I2" s="26"/>
      <c r="J2" s="26"/>
    </row>
    <row r="6" spans="2:10" ht="49.95" customHeight="1" x14ac:dyDescent="0.3">
      <c r="B6" s="20" t="s">
        <v>15</v>
      </c>
      <c r="C6" s="20" t="s">
        <v>157</v>
      </c>
      <c r="D6" s="20" t="s">
        <v>158</v>
      </c>
      <c r="E6" s="20" t="s">
        <v>159</v>
      </c>
      <c r="F6" s="20" t="s">
        <v>160</v>
      </c>
      <c r="G6" s="20" t="s">
        <v>161</v>
      </c>
      <c r="H6" s="20" t="s">
        <v>162</v>
      </c>
      <c r="I6" s="20" t="s">
        <v>163</v>
      </c>
    </row>
    <row r="7" spans="2:10" x14ac:dyDescent="0.3">
      <c r="B7" s="18" t="s">
        <v>164</v>
      </c>
      <c r="C7" s="17">
        <v>0.36286962646373799</v>
      </c>
      <c r="D7" s="17">
        <v>0.14947786869055399</v>
      </c>
      <c r="E7" s="17">
        <v>0.39243418552510301</v>
      </c>
      <c r="F7" s="17">
        <v>0.117065831796969</v>
      </c>
      <c r="G7" s="17">
        <v>0.188210190676037</v>
      </c>
      <c r="H7" s="17">
        <v>1.6667200985809202E-2</v>
      </c>
      <c r="I7" s="17">
        <v>1.58622362486198E-2</v>
      </c>
    </row>
    <row r="8" spans="2:10" x14ac:dyDescent="0.3">
      <c r="B8" s="18" t="s">
        <v>165</v>
      </c>
      <c r="C8" s="17">
        <v>0.174377767315511</v>
      </c>
      <c r="D8" s="17">
        <v>0.11225932851327999</v>
      </c>
      <c r="E8" s="17">
        <v>9.21193469474164E-2</v>
      </c>
      <c r="F8" s="17">
        <v>8.4255584123229796E-2</v>
      </c>
      <c r="G8" s="17">
        <v>9.5377632365853199E-2</v>
      </c>
      <c r="H8" s="17">
        <v>2.6011540652700199E-2</v>
      </c>
      <c r="I8" s="17">
        <v>2.53312616714375E-2</v>
      </c>
    </row>
    <row r="9" spans="2:10" x14ac:dyDescent="0.3">
      <c r="B9" s="18" t="s">
        <v>166</v>
      </c>
      <c r="C9" s="17">
        <v>0.13115543009868499</v>
      </c>
      <c r="D9" s="17">
        <v>9.3733103831605102E-2</v>
      </c>
      <c r="E9" s="17">
        <v>0.12822448187993599</v>
      </c>
      <c r="F9" s="17">
        <v>0.11346309911644401</v>
      </c>
      <c r="G9" s="17">
        <v>0.15407159900283399</v>
      </c>
      <c r="H9" s="17">
        <v>3.4980338528881598E-2</v>
      </c>
      <c r="I9" s="17">
        <v>3.3998481398864799E-2</v>
      </c>
    </row>
    <row r="10" spans="2:10" x14ac:dyDescent="0.3">
      <c r="B10" s="18" t="s">
        <v>167</v>
      </c>
      <c r="C10" s="17">
        <v>4.1633170816460799E-2</v>
      </c>
      <c r="D10" s="17">
        <v>4.5586005129162097E-2</v>
      </c>
      <c r="E10" s="17">
        <v>4.9452443341829001E-2</v>
      </c>
      <c r="F10" s="17">
        <v>5.7573511095534498E-2</v>
      </c>
      <c r="G10" s="17">
        <v>6.6401738474881206E-2</v>
      </c>
      <c r="H10" s="17">
        <v>2.6343835367792799E-2</v>
      </c>
      <c r="I10" s="17">
        <v>2.42235204011561E-2</v>
      </c>
    </row>
    <row r="11" spans="2:10" x14ac:dyDescent="0.3">
      <c r="B11" s="18" t="s">
        <v>168</v>
      </c>
      <c r="C11" s="17">
        <v>3.1427792611388602E-2</v>
      </c>
      <c r="D11" s="17">
        <v>3.07222739765531E-2</v>
      </c>
      <c r="E11" s="17">
        <v>4.7539652423204598E-2</v>
      </c>
      <c r="F11" s="17">
        <v>6.1361153373414599E-2</v>
      </c>
      <c r="G11" s="17">
        <v>7.0905441344747605E-2</v>
      </c>
      <c r="H11" s="17">
        <v>2.6391776126071902E-2</v>
      </c>
      <c r="I11" s="17">
        <v>2.00571788347658E-2</v>
      </c>
    </row>
    <row r="12" spans="2:10" x14ac:dyDescent="0.3">
      <c r="B12" s="18" t="s">
        <v>169</v>
      </c>
      <c r="C12" s="17">
        <v>1.4622647434618601E-2</v>
      </c>
      <c r="D12" s="17">
        <v>1.6884025606685501E-2</v>
      </c>
      <c r="E12" s="17">
        <v>2.3735905258794199E-2</v>
      </c>
      <c r="F12" s="17">
        <v>3.8165584272912001E-2</v>
      </c>
      <c r="G12" s="17">
        <v>3.6402656198394799E-2</v>
      </c>
      <c r="H12" s="17">
        <v>1.60767804246559E-2</v>
      </c>
      <c r="I12" s="17">
        <v>1.1265947123358501E-2</v>
      </c>
    </row>
    <row r="13" spans="2:10" x14ac:dyDescent="0.3">
      <c r="B13" s="18" t="s">
        <v>170</v>
      </c>
      <c r="C13" s="17">
        <v>1.49268316700902E-2</v>
      </c>
      <c r="D13" s="17">
        <v>2.3149466263401801E-2</v>
      </c>
      <c r="E13" s="17">
        <v>2.36278820555549E-2</v>
      </c>
      <c r="F13" s="17">
        <v>4.5269463534788203E-2</v>
      </c>
      <c r="G13" s="17">
        <v>4.2794548447903001E-2</v>
      </c>
      <c r="H13" s="17">
        <v>1.43032692109467E-2</v>
      </c>
      <c r="I13" s="17">
        <v>1.0687385968446801E-2</v>
      </c>
    </row>
    <row r="14" spans="2:10" x14ac:dyDescent="0.3">
      <c r="B14" s="18" t="s">
        <v>171</v>
      </c>
      <c r="C14" s="17">
        <v>6.3806517089383397E-3</v>
      </c>
      <c r="D14" s="17">
        <v>6.1334334252711904E-3</v>
      </c>
      <c r="E14" s="17">
        <v>7.6374801667152097E-3</v>
      </c>
      <c r="F14" s="17">
        <v>1.00466432432043E-2</v>
      </c>
      <c r="G14" s="17">
        <v>1.0783202423864401E-2</v>
      </c>
      <c r="H14" s="17">
        <v>7.4707582803519197E-3</v>
      </c>
      <c r="I14" s="17">
        <v>9.22086176411549E-3</v>
      </c>
    </row>
    <row r="15" spans="2:10" x14ac:dyDescent="0.3">
      <c r="B15" s="18" t="s">
        <v>172</v>
      </c>
      <c r="C15" s="17">
        <v>2.6670102304259799E-2</v>
      </c>
      <c r="D15" s="17">
        <v>5.6002381207735298E-2</v>
      </c>
      <c r="E15" s="17">
        <v>4.5787724661797702E-2</v>
      </c>
      <c r="F15" s="17">
        <v>8.0808003747482496E-2</v>
      </c>
      <c r="G15" s="17">
        <v>7.5080727997818494E-2</v>
      </c>
      <c r="H15" s="17">
        <v>4.3925311786516201E-2</v>
      </c>
      <c r="I15" s="17">
        <v>4.6779325312453601E-2</v>
      </c>
    </row>
    <row r="16" spans="2:10" x14ac:dyDescent="0.3">
      <c r="B16" s="18" t="s">
        <v>173</v>
      </c>
      <c r="C16" s="17">
        <v>0.184201261169335</v>
      </c>
      <c r="D16" s="17">
        <v>0.44714521573850602</v>
      </c>
      <c r="E16" s="17">
        <v>0.18419861290428399</v>
      </c>
      <c r="F16" s="17">
        <v>0.382506143976031</v>
      </c>
      <c r="G16" s="17">
        <v>0.253513407750315</v>
      </c>
      <c r="H16" s="17">
        <v>0.76787473767907999</v>
      </c>
      <c r="I16" s="17">
        <v>0.76887716628097502</v>
      </c>
    </row>
    <row r="17" spans="2:9" x14ac:dyDescent="0.3">
      <c r="B17" s="18" t="s">
        <v>155</v>
      </c>
      <c r="C17" s="17">
        <v>1.17347184069749E-2</v>
      </c>
      <c r="D17" s="17">
        <v>1.8906897617246898E-2</v>
      </c>
      <c r="E17" s="17">
        <v>5.2422848353649801E-3</v>
      </c>
      <c r="F17" s="17">
        <v>9.4849817199900103E-3</v>
      </c>
      <c r="G17" s="17">
        <v>6.4588553173512203E-3</v>
      </c>
      <c r="H17" s="17">
        <v>1.99544509571934E-2</v>
      </c>
      <c r="I17" s="17">
        <v>3.36966349958066E-2</v>
      </c>
    </row>
    <row r="18" spans="2:9" x14ac:dyDescent="0.3">
      <c r="B18" s="16"/>
      <c r="C18" s="16"/>
      <c r="D18" s="16"/>
      <c r="E18" s="16"/>
      <c r="F18" s="16"/>
      <c r="G18" s="16"/>
      <c r="H18" s="16"/>
      <c r="I18" s="16"/>
    </row>
    <row r="19" spans="2:9" x14ac:dyDescent="0.3">
      <c r="B19" t="s">
        <v>72</v>
      </c>
    </row>
    <row r="20" spans="2:9" x14ac:dyDescent="0.3">
      <c r="B20" t="s">
        <v>73</v>
      </c>
    </row>
    <row r="24" spans="2:9" x14ac:dyDescent="0.3">
      <c r="B24" s="8" t="str">
        <f>HYPERLINK("#'Contents'!A1", "Return to Contents")</f>
        <v>Return to Contents</v>
      </c>
    </row>
  </sheetData>
  <mergeCells count="1">
    <mergeCell ref="D2:J2"/>
  </mergeCells>
  <pageMargins left="0.7" right="0.7" top="0.75" bottom="0.75" header="0.3" footer="0.3"/>
  <pageSetup paperSize="9" orientation="portrait" horizontalDpi="300" verticalDpi="3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2:AU24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175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164</v>
      </c>
      <c r="C9" s="17">
        <v>0.36286962646373799</v>
      </c>
      <c r="D9" s="17">
        <v>0.37617678977670799</v>
      </c>
      <c r="E9" s="17">
        <v>0.35005839454292098</v>
      </c>
      <c r="F9" s="17"/>
      <c r="G9" s="17">
        <v>0.31271099448615802</v>
      </c>
      <c r="H9" s="17">
        <v>0.40038428689456701</v>
      </c>
      <c r="I9" s="17">
        <v>0.41608646435954499</v>
      </c>
      <c r="J9" s="17">
        <v>0.39360103686279901</v>
      </c>
      <c r="K9" s="17">
        <v>0.35519514560555199</v>
      </c>
      <c r="L9" s="17">
        <v>0.30257780626340203</v>
      </c>
      <c r="M9" s="17"/>
      <c r="N9" s="17">
        <v>0.37098430016377598</v>
      </c>
      <c r="O9" s="17">
        <v>0.35818594293392803</v>
      </c>
      <c r="P9" s="17">
        <v>0.35353416106920099</v>
      </c>
      <c r="Q9" s="17">
        <v>0.37075081665978898</v>
      </c>
      <c r="R9" s="17"/>
      <c r="S9" s="17">
        <v>0.33115135511898097</v>
      </c>
      <c r="T9" s="17">
        <v>0.32504005959379201</v>
      </c>
      <c r="U9" s="17">
        <v>0.36575044452331601</v>
      </c>
      <c r="V9" s="17">
        <v>0.36389255209793497</v>
      </c>
      <c r="W9" s="17">
        <v>0.39696695364001899</v>
      </c>
      <c r="X9" s="17">
        <v>0.37427301650220401</v>
      </c>
      <c r="Y9" s="17">
        <v>0.36903109563084402</v>
      </c>
      <c r="Z9" s="17">
        <v>0.350294742643942</v>
      </c>
      <c r="AA9" s="17">
        <v>0.40352206610631902</v>
      </c>
      <c r="AB9" s="17">
        <v>0.34822461698489099</v>
      </c>
      <c r="AC9" s="17">
        <v>0.39590586965928698</v>
      </c>
      <c r="AD9" s="17">
        <v>0.39054749554858398</v>
      </c>
      <c r="AE9" s="17"/>
      <c r="AF9" s="17">
        <v>0.41070647064122401</v>
      </c>
      <c r="AG9" s="17">
        <v>0.30054118785061201</v>
      </c>
      <c r="AH9" s="17"/>
      <c r="AI9" s="17">
        <v>0.444884945395916</v>
      </c>
      <c r="AJ9" s="17">
        <v>0.32193042437860397</v>
      </c>
      <c r="AK9" s="17"/>
      <c r="AL9" s="17">
        <v>0.43020460271546801</v>
      </c>
      <c r="AM9" s="17">
        <v>0.34727678153837299</v>
      </c>
      <c r="AN9" s="17"/>
      <c r="AO9" s="17">
        <v>0.48389578932808502</v>
      </c>
      <c r="AP9" s="17">
        <v>0.35232074393618901</v>
      </c>
      <c r="AQ9" s="17"/>
      <c r="AR9" s="17">
        <v>0.46239440135907001</v>
      </c>
      <c r="AS9" s="17">
        <v>0.27506221120457403</v>
      </c>
      <c r="AT9" s="17">
        <v>0.37303303371499402</v>
      </c>
      <c r="AU9" s="17">
        <v>0.242846947886595</v>
      </c>
    </row>
    <row r="10" spans="2:47" x14ac:dyDescent="0.3">
      <c r="B10" s="18" t="s">
        <v>165</v>
      </c>
      <c r="C10" s="17">
        <v>0.174377767315511</v>
      </c>
      <c r="D10" s="17">
        <v>0.17858267806134601</v>
      </c>
      <c r="E10" s="17">
        <v>0.17094406045034299</v>
      </c>
      <c r="F10" s="17"/>
      <c r="G10" s="17">
        <v>0.15217218312498301</v>
      </c>
      <c r="H10" s="17">
        <v>0.189323178687302</v>
      </c>
      <c r="I10" s="17">
        <v>0.20252798009669501</v>
      </c>
      <c r="J10" s="17">
        <v>0.18487993540950901</v>
      </c>
      <c r="K10" s="17">
        <v>0.18276334745254799</v>
      </c>
      <c r="L10" s="17">
        <v>0.139933323179877</v>
      </c>
      <c r="M10" s="17"/>
      <c r="N10" s="17">
        <v>0.21121266805021099</v>
      </c>
      <c r="O10" s="17">
        <v>0.164701260819275</v>
      </c>
      <c r="P10" s="17">
        <v>0.17003872514751101</v>
      </c>
      <c r="Q10" s="17">
        <v>0.14931412270351399</v>
      </c>
      <c r="R10" s="17"/>
      <c r="S10" s="17">
        <v>0.20263236246934199</v>
      </c>
      <c r="T10" s="17">
        <v>0.18403977106378</v>
      </c>
      <c r="U10" s="17">
        <v>0.17646328679347301</v>
      </c>
      <c r="V10" s="17">
        <v>0.181793648436122</v>
      </c>
      <c r="W10" s="17">
        <v>0.166952849649358</v>
      </c>
      <c r="X10" s="17">
        <v>0.13316797826512999</v>
      </c>
      <c r="Y10" s="17">
        <v>0.17298303884956701</v>
      </c>
      <c r="Z10" s="17">
        <v>0.19399451426179601</v>
      </c>
      <c r="AA10" s="17">
        <v>0.18087542899863601</v>
      </c>
      <c r="AB10" s="17">
        <v>0.16161521865287601</v>
      </c>
      <c r="AC10" s="17">
        <v>0.15315764686234401</v>
      </c>
      <c r="AD10" s="17">
        <v>0.141245735989074</v>
      </c>
      <c r="AE10" s="17"/>
      <c r="AF10" s="17">
        <v>0.180174192870213</v>
      </c>
      <c r="AG10" s="17">
        <v>0.16620295184582501</v>
      </c>
      <c r="AH10" s="17"/>
      <c r="AI10" s="17">
        <v>0.16955006903168299</v>
      </c>
      <c r="AJ10" s="17">
        <v>0.17678758682509699</v>
      </c>
      <c r="AK10" s="17"/>
      <c r="AL10" s="17">
        <v>0.17512986383009899</v>
      </c>
      <c r="AM10" s="17">
        <v>0.17420360338209001</v>
      </c>
      <c r="AN10" s="17"/>
      <c r="AO10" s="17">
        <v>0.17942628704466901</v>
      </c>
      <c r="AP10" s="17">
        <v>0.17393772823387399</v>
      </c>
      <c r="AQ10" s="17"/>
      <c r="AR10" s="17">
        <v>0.18633639556999701</v>
      </c>
      <c r="AS10" s="17">
        <v>0.18224365292721201</v>
      </c>
      <c r="AT10" s="17">
        <v>0.17371830721576201</v>
      </c>
      <c r="AU10" s="17">
        <v>0.13215010266214799</v>
      </c>
    </row>
    <row r="11" spans="2:47" x14ac:dyDescent="0.3">
      <c r="B11" s="18" t="s">
        <v>166</v>
      </c>
      <c r="C11" s="17">
        <v>0.13115543009868499</v>
      </c>
      <c r="D11" s="17">
        <v>0.13871670974818101</v>
      </c>
      <c r="E11" s="17">
        <v>0.123659751820936</v>
      </c>
      <c r="F11" s="17"/>
      <c r="G11" s="17">
        <v>0.182696744903208</v>
      </c>
      <c r="H11" s="17">
        <v>0.177365778385352</v>
      </c>
      <c r="I11" s="17">
        <v>0.14319840389230001</v>
      </c>
      <c r="J11" s="17">
        <v>9.4850323809152801E-2</v>
      </c>
      <c r="K11" s="17">
        <v>9.87653757812956E-2</v>
      </c>
      <c r="L11" s="17">
        <v>0.100850986603312</v>
      </c>
      <c r="M11" s="17"/>
      <c r="N11" s="17">
        <v>0.14039007154796701</v>
      </c>
      <c r="O11" s="17">
        <v>0.118549179620707</v>
      </c>
      <c r="P11" s="17">
        <v>0.15461249429841201</v>
      </c>
      <c r="Q11" s="17">
        <v>0.113130516959262</v>
      </c>
      <c r="R11" s="17"/>
      <c r="S11" s="17">
        <v>0.14070447497313401</v>
      </c>
      <c r="T11" s="17">
        <v>0.12096877371775901</v>
      </c>
      <c r="U11" s="17">
        <v>0.12894991919582</v>
      </c>
      <c r="V11" s="17">
        <v>0.122028264631538</v>
      </c>
      <c r="W11" s="17">
        <v>0.105683651133733</v>
      </c>
      <c r="X11" s="17">
        <v>0.16373440703677999</v>
      </c>
      <c r="Y11" s="17">
        <v>0.12530034052257499</v>
      </c>
      <c r="Z11" s="17">
        <v>0.156902496036534</v>
      </c>
      <c r="AA11" s="17">
        <v>0.11210330553192401</v>
      </c>
      <c r="AB11" s="17">
        <v>0.15546448731965601</v>
      </c>
      <c r="AC11" s="17">
        <v>0.13108011827181701</v>
      </c>
      <c r="AD11" s="17">
        <v>0.104227037540394</v>
      </c>
      <c r="AE11" s="17"/>
      <c r="AF11" s="17">
        <v>0.124257092919196</v>
      </c>
      <c r="AG11" s="17">
        <v>0.139204404414452</v>
      </c>
      <c r="AH11" s="17"/>
      <c r="AI11" s="17">
        <v>0.13542907318106401</v>
      </c>
      <c r="AJ11" s="17">
        <v>0.12902217572538999</v>
      </c>
      <c r="AK11" s="17"/>
      <c r="AL11" s="17">
        <v>0.13197572683505601</v>
      </c>
      <c r="AM11" s="17">
        <v>0.13096547295434399</v>
      </c>
      <c r="AN11" s="17"/>
      <c r="AO11" s="17">
        <v>0.14129163941711001</v>
      </c>
      <c r="AP11" s="17">
        <v>0.13027193781202501</v>
      </c>
      <c r="AQ11" s="17"/>
      <c r="AR11" s="17">
        <v>0.15268998941269901</v>
      </c>
      <c r="AS11" s="17">
        <v>0.118835873514555</v>
      </c>
      <c r="AT11" s="17">
        <v>0.127541375806629</v>
      </c>
      <c r="AU11" s="17">
        <v>0.105792552014171</v>
      </c>
    </row>
    <row r="12" spans="2:47" x14ac:dyDescent="0.3">
      <c r="B12" s="18" t="s">
        <v>167</v>
      </c>
      <c r="C12" s="17">
        <v>4.1633170816460799E-2</v>
      </c>
      <c r="D12" s="17">
        <v>4.5025854394815497E-2</v>
      </c>
      <c r="E12" s="17">
        <v>3.8485683564688303E-2</v>
      </c>
      <c r="F12" s="17"/>
      <c r="G12" s="17">
        <v>8.2082811818159504E-2</v>
      </c>
      <c r="H12" s="17">
        <v>5.7624366667726801E-2</v>
      </c>
      <c r="I12" s="17">
        <v>4.0256449513360097E-2</v>
      </c>
      <c r="J12" s="17">
        <v>2.71815566214243E-2</v>
      </c>
      <c r="K12" s="17">
        <v>2.0836742636450901E-2</v>
      </c>
      <c r="L12" s="17">
        <v>2.86393399231878E-2</v>
      </c>
      <c r="M12" s="17"/>
      <c r="N12" s="17">
        <v>4.1614227326067003E-2</v>
      </c>
      <c r="O12" s="17">
        <v>4.38858145379162E-2</v>
      </c>
      <c r="P12" s="17">
        <v>4.5068102751638098E-2</v>
      </c>
      <c r="Q12" s="17">
        <v>3.6894150591599097E-2</v>
      </c>
      <c r="R12" s="17"/>
      <c r="S12" s="17">
        <v>3.9515705082054202E-2</v>
      </c>
      <c r="T12" s="17">
        <v>5.0638825514522298E-2</v>
      </c>
      <c r="U12" s="17">
        <v>4.2375208234140899E-2</v>
      </c>
      <c r="V12" s="17">
        <v>4.0205554676262301E-2</v>
      </c>
      <c r="W12" s="17">
        <v>4.0134662273834602E-2</v>
      </c>
      <c r="X12" s="17">
        <v>4.707945304938E-2</v>
      </c>
      <c r="Y12" s="17">
        <v>4.4297930081516397E-2</v>
      </c>
      <c r="Z12" s="17">
        <v>4.0408092194025899E-2</v>
      </c>
      <c r="AA12" s="17">
        <v>5.3557864500100902E-2</v>
      </c>
      <c r="AB12" s="17">
        <v>2.0253502727282699E-2</v>
      </c>
      <c r="AC12" s="17">
        <v>3.3631331995607597E-2</v>
      </c>
      <c r="AD12" s="17">
        <v>3.0220670960850699E-2</v>
      </c>
      <c r="AE12" s="17"/>
      <c r="AF12" s="17">
        <v>3.7528133676980699E-2</v>
      </c>
      <c r="AG12" s="17">
        <v>4.7426276887407297E-2</v>
      </c>
      <c r="AH12" s="17"/>
      <c r="AI12" s="17">
        <v>3.9803311188539303E-2</v>
      </c>
      <c r="AJ12" s="17">
        <v>4.2546573264567497E-2</v>
      </c>
      <c r="AK12" s="17"/>
      <c r="AL12" s="17">
        <v>3.3848632397153397E-2</v>
      </c>
      <c r="AM12" s="17">
        <v>4.3435846144272802E-2</v>
      </c>
      <c r="AN12" s="17"/>
      <c r="AO12" s="17">
        <v>2.95243926662625E-2</v>
      </c>
      <c r="AP12" s="17">
        <v>4.2688596149591203E-2</v>
      </c>
      <c r="AQ12" s="17"/>
      <c r="AR12" s="17">
        <v>3.9972466911896098E-2</v>
      </c>
      <c r="AS12" s="17">
        <v>3.6567157756230803E-2</v>
      </c>
      <c r="AT12" s="17">
        <v>3.9691201264454801E-2</v>
      </c>
      <c r="AU12" s="17">
        <v>5.8580073165996803E-2</v>
      </c>
    </row>
    <row r="13" spans="2:47" x14ac:dyDescent="0.3">
      <c r="B13" s="18" t="s">
        <v>168</v>
      </c>
      <c r="C13" s="17">
        <v>3.1427792611388602E-2</v>
      </c>
      <c r="D13" s="17">
        <v>3.35788214672317E-2</v>
      </c>
      <c r="E13" s="17">
        <v>2.9451373756496001E-2</v>
      </c>
      <c r="F13" s="17"/>
      <c r="G13" s="17">
        <v>4.71768954161935E-2</v>
      </c>
      <c r="H13" s="17">
        <v>2.88261919393577E-2</v>
      </c>
      <c r="I13" s="17">
        <v>2.1672334152080499E-2</v>
      </c>
      <c r="J13" s="17">
        <v>2.9752408234857301E-2</v>
      </c>
      <c r="K13" s="17">
        <v>3.3661845390379301E-2</v>
      </c>
      <c r="L13" s="17">
        <v>3.0914206321254599E-2</v>
      </c>
      <c r="M13" s="17"/>
      <c r="N13" s="17">
        <v>2.4952866725423101E-2</v>
      </c>
      <c r="O13" s="17">
        <v>3.4888593884866002E-2</v>
      </c>
      <c r="P13" s="17">
        <v>3.2003258388263997E-2</v>
      </c>
      <c r="Q13" s="17">
        <v>3.3692217084152098E-2</v>
      </c>
      <c r="R13" s="17"/>
      <c r="S13" s="17">
        <v>3.6852422710323199E-2</v>
      </c>
      <c r="T13" s="17">
        <v>3.0294321451728098E-2</v>
      </c>
      <c r="U13" s="17">
        <v>2.60215452447306E-2</v>
      </c>
      <c r="V13" s="17">
        <v>2.7754904789984599E-2</v>
      </c>
      <c r="W13" s="17">
        <v>2.4292588492788699E-2</v>
      </c>
      <c r="X13" s="17">
        <v>4.8734893094086802E-2</v>
      </c>
      <c r="Y13" s="17">
        <v>3.43787416070035E-2</v>
      </c>
      <c r="Z13" s="17">
        <v>3.3535536472598201E-2</v>
      </c>
      <c r="AA13" s="17">
        <v>1.5397572919929201E-2</v>
      </c>
      <c r="AB13" s="17">
        <v>4.1454642317651703E-2</v>
      </c>
      <c r="AC13" s="17">
        <v>3.2134776934373901E-2</v>
      </c>
      <c r="AD13" s="17">
        <v>1.8058594713228401E-2</v>
      </c>
      <c r="AE13" s="17"/>
      <c r="AF13" s="17">
        <v>3.04875329839795E-2</v>
      </c>
      <c r="AG13" s="17">
        <v>3.2932169747790299E-2</v>
      </c>
      <c r="AH13" s="17"/>
      <c r="AI13" s="17">
        <v>3.0009213640837799E-2</v>
      </c>
      <c r="AJ13" s="17">
        <v>3.2135898022734102E-2</v>
      </c>
      <c r="AK13" s="17"/>
      <c r="AL13" s="17">
        <v>3.3985649811916201E-2</v>
      </c>
      <c r="AM13" s="17">
        <v>3.08354664105157E-2</v>
      </c>
      <c r="AN13" s="17"/>
      <c r="AO13" s="17">
        <v>2.4191572900035301E-2</v>
      </c>
      <c r="AP13" s="17">
        <v>3.2058516001042502E-2</v>
      </c>
      <c r="AQ13" s="17"/>
      <c r="AR13" s="17">
        <v>2.53649623505132E-2</v>
      </c>
      <c r="AS13" s="17">
        <v>3.77066933130688E-2</v>
      </c>
      <c r="AT13" s="17">
        <v>2.6906653140156101E-2</v>
      </c>
      <c r="AU13" s="17">
        <v>4.5268544215899202E-2</v>
      </c>
    </row>
    <row r="14" spans="2:47" x14ac:dyDescent="0.3">
      <c r="B14" s="18" t="s">
        <v>169</v>
      </c>
      <c r="C14" s="17">
        <v>1.4622647434618601E-2</v>
      </c>
      <c r="D14" s="17">
        <v>1.4624960682934699E-2</v>
      </c>
      <c r="E14" s="17">
        <v>1.4676048964043301E-2</v>
      </c>
      <c r="F14" s="17"/>
      <c r="G14" s="17">
        <v>1.4572868364506501E-2</v>
      </c>
      <c r="H14" s="17">
        <v>1.7072910329481199E-2</v>
      </c>
      <c r="I14" s="17">
        <v>1.24201736826333E-2</v>
      </c>
      <c r="J14" s="17">
        <v>1.11608240355324E-2</v>
      </c>
      <c r="K14" s="17">
        <v>1.71778595202975E-2</v>
      </c>
      <c r="L14" s="17">
        <v>1.5552230153695799E-2</v>
      </c>
      <c r="M14" s="17"/>
      <c r="N14" s="17">
        <v>1.62976264829174E-2</v>
      </c>
      <c r="O14" s="17">
        <v>1.13840448620465E-2</v>
      </c>
      <c r="P14" s="17">
        <v>2.0767153492778901E-2</v>
      </c>
      <c r="Q14" s="17">
        <v>1.0098059933644699E-2</v>
      </c>
      <c r="R14" s="17"/>
      <c r="S14" s="17">
        <v>1.2494759683138399E-2</v>
      </c>
      <c r="T14" s="17">
        <v>1.69121213948875E-2</v>
      </c>
      <c r="U14" s="17">
        <v>8.76918124273573E-3</v>
      </c>
      <c r="V14" s="17">
        <v>1.7242739667224598E-2</v>
      </c>
      <c r="W14" s="17">
        <v>3.1707330470199101E-2</v>
      </c>
      <c r="X14" s="17">
        <v>2.0109904653662299E-2</v>
      </c>
      <c r="Y14" s="17">
        <v>0</v>
      </c>
      <c r="Z14" s="17">
        <v>1.11463431362144E-2</v>
      </c>
      <c r="AA14" s="17">
        <v>1.90828290389085E-2</v>
      </c>
      <c r="AB14" s="17">
        <v>6.65448948931465E-3</v>
      </c>
      <c r="AC14" s="17">
        <v>1.4081943739312101E-2</v>
      </c>
      <c r="AD14" s="17">
        <v>1.8192365197424998E-2</v>
      </c>
      <c r="AE14" s="17"/>
      <c r="AF14" s="17">
        <v>1.3944531301111399E-2</v>
      </c>
      <c r="AG14" s="17">
        <v>1.5642404264097898E-2</v>
      </c>
      <c r="AH14" s="17"/>
      <c r="AI14" s="17">
        <v>1.6177621483538299E-2</v>
      </c>
      <c r="AJ14" s="17">
        <v>1.38464583317206E-2</v>
      </c>
      <c r="AK14" s="17"/>
      <c r="AL14" s="17">
        <v>1.59026617589513E-2</v>
      </c>
      <c r="AM14" s="17">
        <v>1.4326232911697399E-2</v>
      </c>
      <c r="AN14" s="17"/>
      <c r="AO14" s="17">
        <v>1.9907804324182699E-2</v>
      </c>
      <c r="AP14" s="17">
        <v>1.4161982584571501E-2</v>
      </c>
      <c r="AQ14" s="17"/>
      <c r="AR14" s="17">
        <v>7.45764340439723E-3</v>
      </c>
      <c r="AS14" s="17">
        <v>1.52699015632894E-2</v>
      </c>
      <c r="AT14" s="17">
        <v>1.35291119047841E-2</v>
      </c>
      <c r="AU14" s="17">
        <v>3.3791917825908201E-2</v>
      </c>
    </row>
    <row r="15" spans="2:47" x14ac:dyDescent="0.3">
      <c r="B15" s="18" t="s">
        <v>170</v>
      </c>
      <c r="C15" s="17">
        <v>1.49268316700902E-2</v>
      </c>
      <c r="D15" s="17">
        <v>1.28533636734013E-2</v>
      </c>
      <c r="E15" s="17">
        <v>1.6373440128525998E-2</v>
      </c>
      <c r="F15" s="17"/>
      <c r="G15" s="17">
        <v>2.9814089400144302E-2</v>
      </c>
      <c r="H15" s="17">
        <v>1.1611000018005999E-2</v>
      </c>
      <c r="I15" s="17">
        <v>9.8897814870710105E-3</v>
      </c>
      <c r="J15" s="17">
        <v>8.8724041355838206E-3</v>
      </c>
      <c r="K15" s="17">
        <v>1.2583931565603799E-2</v>
      </c>
      <c r="L15" s="17">
        <v>1.83376700571924E-2</v>
      </c>
      <c r="M15" s="17"/>
      <c r="N15" s="17">
        <v>1.3887052909655299E-2</v>
      </c>
      <c r="O15" s="17">
        <v>1.5937847776529901E-2</v>
      </c>
      <c r="P15" s="17">
        <v>1.6093548489478301E-2</v>
      </c>
      <c r="Q15" s="17">
        <v>1.41890628852253E-2</v>
      </c>
      <c r="R15" s="17"/>
      <c r="S15" s="17">
        <v>1.49974261676218E-2</v>
      </c>
      <c r="T15" s="17">
        <v>1.77038284547772E-2</v>
      </c>
      <c r="U15" s="17">
        <v>1.2206114259066101E-2</v>
      </c>
      <c r="V15" s="17">
        <v>1.7626893232756399E-2</v>
      </c>
      <c r="W15" s="17">
        <v>2.2287785915200701E-2</v>
      </c>
      <c r="X15" s="17">
        <v>7.29860409782774E-3</v>
      </c>
      <c r="Y15" s="17">
        <v>1.33493302481721E-2</v>
      </c>
      <c r="Z15" s="17">
        <v>4.7293454065530302E-3</v>
      </c>
      <c r="AA15" s="17">
        <v>1.08643508390879E-2</v>
      </c>
      <c r="AB15" s="17">
        <v>1.5749488583508699E-2</v>
      </c>
      <c r="AC15" s="17">
        <v>1.4213638129708101E-2</v>
      </c>
      <c r="AD15" s="17">
        <v>3.8763985107828497E-2</v>
      </c>
      <c r="AE15" s="17"/>
      <c r="AF15" s="17">
        <v>1.04726538969923E-2</v>
      </c>
      <c r="AG15" s="17">
        <v>2.0967451971322999E-2</v>
      </c>
      <c r="AH15" s="17"/>
      <c r="AI15" s="17">
        <v>1.32907656252651E-2</v>
      </c>
      <c r="AJ15" s="17">
        <v>1.5743499084248699E-2</v>
      </c>
      <c r="AK15" s="17"/>
      <c r="AL15" s="17">
        <v>8.0984049573970297E-3</v>
      </c>
      <c r="AM15" s="17">
        <v>1.65080990105166E-2</v>
      </c>
      <c r="AN15" s="17"/>
      <c r="AO15" s="17">
        <v>5.0090555765803998E-3</v>
      </c>
      <c r="AP15" s="17">
        <v>1.57912848797837E-2</v>
      </c>
      <c r="AQ15" s="17"/>
      <c r="AR15" s="17">
        <v>1.2486215392076099E-2</v>
      </c>
      <c r="AS15" s="17">
        <v>1.6234955971360401E-2</v>
      </c>
      <c r="AT15" s="17">
        <v>1.48853747552178E-2</v>
      </c>
      <c r="AU15" s="17">
        <v>1.88930274529064E-2</v>
      </c>
    </row>
    <row r="16" spans="2:47" x14ac:dyDescent="0.3">
      <c r="B16" s="18" t="s">
        <v>171</v>
      </c>
      <c r="C16" s="17">
        <v>6.3806517089383397E-3</v>
      </c>
      <c r="D16" s="17">
        <v>6.1848261299839204E-3</v>
      </c>
      <c r="E16" s="17">
        <v>6.5957564976774803E-3</v>
      </c>
      <c r="F16" s="17"/>
      <c r="G16" s="17">
        <v>1.39477483139637E-2</v>
      </c>
      <c r="H16" s="17">
        <v>9.8423823292876304E-3</v>
      </c>
      <c r="I16" s="17">
        <v>2.7335800809006302E-3</v>
      </c>
      <c r="J16" s="17">
        <v>3.0767267407248002E-3</v>
      </c>
      <c r="K16" s="17">
        <v>1.3583950651618699E-3</v>
      </c>
      <c r="L16" s="17">
        <v>7.5673140802119702E-3</v>
      </c>
      <c r="M16" s="17"/>
      <c r="N16" s="17">
        <v>6.3976630124643E-3</v>
      </c>
      <c r="O16" s="17">
        <v>6.5040699384884496E-3</v>
      </c>
      <c r="P16" s="17">
        <v>3.8804569959063001E-3</v>
      </c>
      <c r="Q16" s="17">
        <v>8.5248892353237196E-3</v>
      </c>
      <c r="R16" s="17"/>
      <c r="S16" s="17">
        <v>9.8792609248916294E-3</v>
      </c>
      <c r="T16" s="17">
        <v>0</v>
      </c>
      <c r="U16" s="17">
        <v>3.5628114757610498E-3</v>
      </c>
      <c r="V16" s="17">
        <v>0</v>
      </c>
      <c r="W16" s="17">
        <v>8.1765947660169605E-3</v>
      </c>
      <c r="X16" s="17">
        <v>1.8530365516097599E-2</v>
      </c>
      <c r="Y16" s="17">
        <v>5.6334057656479697E-3</v>
      </c>
      <c r="Z16" s="17">
        <v>0</v>
      </c>
      <c r="AA16" s="17">
        <v>4.5898698582904204E-3</v>
      </c>
      <c r="AB16" s="17">
        <v>9.8243498470618196E-3</v>
      </c>
      <c r="AC16" s="17">
        <v>6.8017517763151502E-3</v>
      </c>
      <c r="AD16" s="17">
        <v>9.7770797373752695E-3</v>
      </c>
      <c r="AE16" s="17"/>
      <c r="AF16" s="17">
        <v>5.9470131657003997E-3</v>
      </c>
      <c r="AG16" s="17">
        <v>7.0086833834609504E-3</v>
      </c>
      <c r="AH16" s="17"/>
      <c r="AI16" s="17">
        <v>4.4209379269265804E-3</v>
      </c>
      <c r="AJ16" s="17">
        <v>7.3588728461035299E-3</v>
      </c>
      <c r="AK16" s="17"/>
      <c r="AL16" s="17">
        <v>0</v>
      </c>
      <c r="AM16" s="17">
        <v>7.8582272299913096E-3</v>
      </c>
      <c r="AN16" s="17"/>
      <c r="AO16" s="17">
        <v>3.6655532217983E-3</v>
      </c>
      <c r="AP16" s="17">
        <v>6.6173051259657799E-3</v>
      </c>
      <c r="AQ16" s="17"/>
      <c r="AR16" s="17">
        <v>1.63580704770716E-3</v>
      </c>
      <c r="AS16" s="17">
        <v>8.6314647641573695E-3</v>
      </c>
      <c r="AT16" s="17">
        <v>9.7442763406610493E-3</v>
      </c>
      <c r="AU16" s="17">
        <v>7.4178731561358102E-3</v>
      </c>
    </row>
    <row r="17" spans="2:47" x14ac:dyDescent="0.3">
      <c r="B17" s="18" t="s">
        <v>172</v>
      </c>
      <c r="C17" s="17">
        <v>2.6670102304259799E-2</v>
      </c>
      <c r="D17" s="17">
        <v>2.1477636125983999E-2</v>
      </c>
      <c r="E17" s="17">
        <v>3.1831330900603701E-2</v>
      </c>
      <c r="F17" s="17"/>
      <c r="G17" s="17">
        <v>2.90099239254063E-2</v>
      </c>
      <c r="H17" s="17">
        <v>1.9272866020667301E-2</v>
      </c>
      <c r="I17" s="17">
        <v>2.4235332007898999E-2</v>
      </c>
      <c r="J17" s="17">
        <v>2.3673871474918302E-2</v>
      </c>
      <c r="K17" s="17">
        <v>1.9210060676738E-2</v>
      </c>
      <c r="L17" s="17">
        <v>4.0524508365287301E-2</v>
      </c>
      <c r="M17" s="17"/>
      <c r="N17" s="17">
        <v>1.9791543465345101E-2</v>
      </c>
      <c r="O17" s="17">
        <v>2.27715301839016E-2</v>
      </c>
      <c r="P17" s="17">
        <v>3.13626996987506E-2</v>
      </c>
      <c r="Q17" s="17">
        <v>3.44123463414742E-2</v>
      </c>
      <c r="R17" s="17"/>
      <c r="S17" s="17">
        <v>2.5740763758137102E-2</v>
      </c>
      <c r="T17" s="17">
        <v>3.4688515988704101E-2</v>
      </c>
      <c r="U17" s="17">
        <v>1.9892284392493999E-2</v>
      </c>
      <c r="V17" s="17">
        <v>2.66192359753364E-2</v>
      </c>
      <c r="W17" s="17">
        <v>1.99855058660371E-2</v>
      </c>
      <c r="X17" s="17">
        <v>1.4344643164624899E-2</v>
      </c>
      <c r="Y17" s="17">
        <v>1.59356017509731E-2</v>
      </c>
      <c r="Z17" s="17">
        <v>4.8807337952883001E-2</v>
      </c>
      <c r="AA17" s="17">
        <v>2.6524613824576701E-2</v>
      </c>
      <c r="AB17" s="17">
        <v>3.0994587188307599E-2</v>
      </c>
      <c r="AC17" s="17">
        <v>3.69883110807313E-2</v>
      </c>
      <c r="AD17" s="17">
        <v>3.65642905634442E-2</v>
      </c>
      <c r="AE17" s="17"/>
      <c r="AF17" s="17">
        <v>2.5234219781808499E-2</v>
      </c>
      <c r="AG17" s="17">
        <v>2.8794595618591001E-2</v>
      </c>
      <c r="AH17" s="17"/>
      <c r="AI17" s="17">
        <v>1.5199470584746799E-2</v>
      </c>
      <c r="AJ17" s="17">
        <v>3.2395843740412898E-2</v>
      </c>
      <c r="AK17" s="17"/>
      <c r="AL17" s="17">
        <v>2.1597560129045401E-2</v>
      </c>
      <c r="AM17" s="17">
        <v>2.7844757259506199E-2</v>
      </c>
      <c r="AN17" s="17"/>
      <c r="AO17" s="17">
        <v>1.9110131997196099E-2</v>
      </c>
      <c r="AP17" s="17">
        <v>2.7329044443657899E-2</v>
      </c>
      <c r="AQ17" s="17"/>
      <c r="AR17" s="17">
        <v>1.6995073597726701E-2</v>
      </c>
      <c r="AS17" s="17">
        <v>3.3882280071011302E-2</v>
      </c>
      <c r="AT17" s="17">
        <v>2.6797728912452901E-2</v>
      </c>
      <c r="AU17" s="17">
        <v>3.8293392285459499E-2</v>
      </c>
    </row>
    <row r="18" spans="2:47" x14ac:dyDescent="0.3">
      <c r="B18" s="18" t="s">
        <v>173</v>
      </c>
      <c r="C18" s="17">
        <v>0.184201261169335</v>
      </c>
      <c r="D18" s="17">
        <v>0.16747112438471101</v>
      </c>
      <c r="E18" s="17">
        <v>0.20041809668624899</v>
      </c>
      <c r="F18" s="17"/>
      <c r="G18" s="17">
        <v>0.121020738516347</v>
      </c>
      <c r="H18" s="17">
        <v>8.3694590475027503E-2</v>
      </c>
      <c r="I18" s="17">
        <v>0.118559421838413</v>
      </c>
      <c r="J18" s="17">
        <v>0.21315048796932101</v>
      </c>
      <c r="K18" s="17">
        <v>0.24777272531002401</v>
      </c>
      <c r="L18" s="17">
        <v>0.29494089021698799</v>
      </c>
      <c r="M18" s="17"/>
      <c r="N18" s="17">
        <v>0.14810570821608901</v>
      </c>
      <c r="O18" s="17">
        <v>0.21140302461876501</v>
      </c>
      <c r="P18" s="17">
        <v>0.157969086034741</v>
      </c>
      <c r="Q18" s="17">
        <v>0.213928156487035</v>
      </c>
      <c r="R18" s="17"/>
      <c r="S18" s="17">
        <v>0.16808247411191299</v>
      </c>
      <c r="T18" s="17">
        <v>0.201705856688148</v>
      </c>
      <c r="U18" s="17">
        <v>0.205587943893773</v>
      </c>
      <c r="V18" s="17">
        <v>0.18865550810839701</v>
      </c>
      <c r="W18" s="17">
        <v>0.175242537119701</v>
      </c>
      <c r="X18" s="17">
        <v>0.166575165319197</v>
      </c>
      <c r="Y18" s="17">
        <v>0.210897039383318</v>
      </c>
      <c r="Z18" s="17">
        <v>0.15531253964327599</v>
      </c>
      <c r="AA18" s="17">
        <v>0.16479867359296099</v>
      </c>
      <c r="AB18" s="17">
        <v>0.19347504771616</v>
      </c>
      <c r="AC18" s="17">
        <v>0.17508782894378999</v>
      </c>
      <c r="AD18" s="17">
        <v>0.21240274464179601</v>
      </c>
      <c r="AE18" s="17"/>
      <c r="AF18" s="17">
        <v>0.151603296508311</v>
      </c>
      <c r="AG18" s="17">
        <v>0.22667260290254801</v>
      </c>
      <c r="AH18" s="17"/>
      <c r="AI18" s="17">
        <v>0.12136167029915</v>
      </c>
      <c r="AJ18" s="17">
        <v>0.21556860501529401</v>
      </c>
      <c r="AK18" s="17"/>
      <c r="AL18" s="17">
        <v>0.137954992486024</v>
      </c>
      <c r="AM18" s="17">
        <v>0.19491056762635001</v>
      </c>
      <c r="AN18" s="17"/>
      <c r="AO18" s="17">
        <v>8.9289344415227095E-2</v>
      </c>
      <c r="AP18" s="17">
        <v>0.19247397375153799</v>
      </c>
      <c r="AQ18" s="17"/>
      <c r="AR18" s="17">
        <v>8.8507634973999202E-2</v>
      </c>
      <c r="AS18" s="17">
        <v>0.26273073049672802</v>
      </c>
      <c r="AT18" s="17">
        <v>0.175368809578862</v>
      </c>
      <c r="AU18" s="17">
        <v>0.30780536497264699</v>
      </c>
    </row>
    <row r="19" spans="2:47" x14ac:dyDescent="0.3">
      <c r="B19" s="18" t="s">
        <v>155</v>
      </c>
      <c r="C19" s="19">
        <v>1.17347184069749E-2</v>
      </c>
      <c r="D19" s="19">
        <v>5.3072355547028197E-3</v>
      </c>
      <c r="E19" s="19">
        <v>1.7506062687515599E-2</v>
      </c>
      <c r="F19" s="19"/>
      <c r="G19" s="19">
        <v>1.47950017309304E-2</v>
      </c>
      <c r="H19" s="19">
        <v>4.9824482532251097E-3</v>
      </c>
      <c r="I19" s="19">
        <v>8.4200788891029693E-3</v>
      </c>
      <c r="J19" s="19">
        <v>9.8004247061770095E-3</v>
      </c>
      <c r="K19" s="19">
        <v>1.06745709959487E-2</v>
      </c>
      <c r="L19" s="19">
        <v>2.0161724835590401E-2</v>
      </c>
      <c r="M19" s="19"/>
      <c r="N19" s="19">
        <v>6.3662721000845501E-3</v>
      </c>
      <c r="O19" s="19">
        <v>1.17886908235748E-2</v>
      </c>
      <c r="P19" s="19">
        <v>1.46703136333186E-2</v>
      </c>
      <c r="Q19" s="19">
        <v>1.50656611189805E-2</v>
      </c>
      <c r="R19" s="19"/>
      <c r="S19" s="19">
        <v>1.7948995000462702E-2</v>
      </c>
      <c r="T19" s="19">
        <v>1.8007926131902802E-2</v>
      </c>
      <c r="U19" s="19">
        <v>1.0421260744690001E-2</v>
      </c>
      <c r="V19" s="19">
        <v>1.4180698384443901E-2</v>
      </c>
      <c r="W19" s="19">
        <v>8.5695406731109997E-3</v>
      </c>
      <c r="X19" s="19">
        <v>6.1515693010092999E-3</v>
      </c>
      <c r="Y19" s="19">
        <v>8.1934761603838294E-3</v>
      </c>
      <c r="Z19" s="19">
        <v>4.8690522521771702E-3</v>
      </c>
      <c r="AA19" s="19">
        <v>8.6834247892663505E-3</v>
      </c>
      <c r="AB19" s="19">
        <v>1.6289569173289699E-2</v>
      </c>
      <c r="AC19" s="19">
        <v>6.9167826067133703E-3</v>
      </c>
      <c r="AD19" s="19">
        <v>0</v>
      </c>
      <c r="AE19" s="19"/>
      <c r="AF19" s="19">
        <v>9.6448622544838495E-3</v>
      </c>
      <c r="AG19" s="19">
        <v>1.46072711138926E-2</v>
      </c>
      <c r="AH19" s="19"/>
      <c r="AI19" s="19">
        <v>9.8729216423322306E-3</v>
      </c>
      <c r="AJ19" s="19">
        <v>1.2664062765828E-2</v>
      </c>
      <c r="AK19" s="19"/>
      <c r="AL19" s="19">
        <v>1.13019050788895E-2</v>
      </c>
      <c r="AM19" s="19">
        <v>1.18349455323434E-2</v>
      </c>
      <c r="AN19" s="19"/>
      <c r="AO19" s="19">
        <v>4.6884291088541002E-3</v>
      </c>
      <c r="AP19" s="19">
        <v>1.2348887081762299E-2</v>
      </c>
      <c r="AQ19" s="19"/>
      <c r="AR19" s="19">
        <v>6.1594099799180697E-3</v>
      </c>
      <c r="AS19" s="19">
        <v>1.28350784178129E-2</v>
      </c>
      <c r="AT19" s="19">
        <v>1.8784127366026099E-2</v>
      </c>
      <c r="AU19" s="19">
        <v>9.1602043621328306E-3</v>
      </c>
    </row>
    <row r="20" spans="2:47" x14ac:dyDescent="0.3">
      <c r="B20" s="16"/>
    </row>
    <row r="21" spans="2:47" x14ac:dyDescent="0.3">
      <c r="B21" t="s">
        <v>72</v>
      </c>
    </row>
    <row r="22" spans="2:47" x14ac:dyDescent="0.3">
      <c r="B22" t="s">
        <v>73</v>
      </c>
    </row>
    <row r="24" spans="2:47" x14ac:dyDescent="0.3">
      <c r="B24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2:AU24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176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164</v>
      </c>
      <c r="C9" s="17">
        <v>0.14947786869055399</v>
      </c>
      <c r="D9" s="17">
        <v>0.15407993253743199</v>
      </c>
      <c r="E9" s="17">
        <v>0.14510154823521901</v>
      </c>
      <c r="F9" s="17"/>
      <c r="G9" s="17">
        <v>0.162655178274795</v>
      </c>
      <c r="H9" s="17">
        <v>0.14210541264426799</v>
      </c>
      <c r="I9" s="17">
        <v>0.16461062076032101</v>
      </c>
      <c r="J9" s="17">
        <v>0.152934372913797</v>
      </c>
      <c r="K9" s="17">
        <v>0.15072200454023801</v>
      </c>
      <c r="L9" s="17">
        <v>0.130810405027973</v>
      </c>
      <c r="M9" s="17"/>
      <c r="N9" s="17">
        <v>0.140711249575772</v>
      </c>
      <c r="O9" s="17">
        <v>0.14103315539466199</v>
      </c>
      <c r="P9" s="17">
        <v>0.14490748504249901</v>
      </c>
      <c r="Q9" s="17">
        <v>0.172151245637961</v>
      </c>
      <c r="R9" s="17"/>
      <c r="S9" s="17">
        <v>0.14197038940555301</v>
      </c>
      <c r="T9" s="17">
        <v>0.128343249378463</v>
      </c>
      <c r="U9" s="17">
        <v>0.134572705927025</v>
      </c>
      <c r="V9" s="17">
        <v>0.16459418379820201</v>
      </c>
      <c r="W9" s="17">
        <v>0.13663139838904001</v>
      </c>
      <c r="X9" s="17">
        <v>0.192607231217515</v>
      </c>
      <c r="Y9" s="17">
        <v>0.15693603321046801</v>
      </c>
      <c r="Z9" s="17">
        <v>0.15403611749266899</v>
      </c>
      <c r="AA9" s="17">
        <v>0.149074637761476</v>
      </c>
      <c r="AB9" s="17">
        <v>0.141653819553032</v>
      </c>
      <c r="AC9" s="17">
        <v>0.14581443170128</v>
      </c>
      <c r="AD9" s="17">
        <v>0.176285033984935</v>
      </c>
      <c r="AE9" s="17"/>
      <c r="AF9" s="17">
        <v>0.150139958680265</v>
      </c>
      <c r="AG9" s="17">
        <v>0.147537643603147</v>
      </c>
      <c r="AH9" s="17"/>
      <c r="AI9" s="17">
        <v>0.15819673016437899</v>
      </c>
      <c r="AJ9" s="17">
        <v>0.14512571550165501</v>
      </c>
      <c r="AK9" s="17"/>
      <c r="AL9" s="17">
        <v>0.16119500036895801</v>
      </c>
      <c r="AM9" s="17">
        <v>0.146764517808118</v>
      </c>
      <c r="AN9" s="17"/>
      <c r="AO9" s="17">
        <v>0.19148488791672899</v>
      </c>
      <c r="AP9" s="17">
        <v>0.14581645283912201</v>
      </c>
      <c r="AQ9" s="17"/>
      <c r="AR9" s="17">
        <v>0.19734765623265399</v>
      </c>
      <c r="AS9" s="17">
        <v>0.14012731445190901</v>
      </c>
      <c r="AT9" s="17">
        <v>0.12269982835662301</v>
      </c>
      <c r="AU9" s="17">
        <v>0.101089937891578</v>
      </c>
    </row>
    <row r="10" spans="2:47" x14ac:dyDescent="0.3">
      <c r="B10" s="18" t="s">
        <v>165</v>
      </c>
      <c r="C10" s="17">
        <v>0.11225932851327999</v>
      </c>
      <c r="D10" s="17">
        <v>0.115779166362955</v>
      </c>
      <c r="E10" s="17">
        <v>0.108853697422527</v>
      </c>
      <c r="F10" s="17"/>
      <c r="G10" s="17">
        <v>0.131178760664801</v>
      </c>
      <c r="H10" s="17">
        <v>0.16101959620879</v>
      </c>
      <c r="I10" s="17">
        <v>0.103158710635308</v>
      </c>
      <c r="J10" s="17">
        <v>0.100536488216553</v>
      </c>
      <c r="K10" s="17">
        <v>8.6600693999339104E-2</v>
      </c>
      <c r="L10" s="17">
        <v>9.4232535986956703E-2</v>
      </c>
      <c r="M10" s="17"/>
      <c r="N10" s="17">
        <v>0.13867914119805</v>
      </c>
      <c r="O10" s="17">
        <v>9.0336317968305602E-2</v>
      </c>
      <c r="P10" s="17">
        <v>0.12591956834203299</v>
      </c>
      <c r="Q10" s="17">
        <v>9.5255117900522102E-2</v>
      </c>
      <c r="R10" s="17"/>
      <c r="S10" s="17">
        <v>0.137062863524642</v>
      </c>
      <c r="T10" s="17">
        <v>0.11631479604020099</v>
      </c>
      <c r="U10" s="17">
        <v>0.113326716283145</v>
      </c>
      <c r="V10" s="17">
        <v>9.2792435808932205E-2</v>
      </c>
      <c r="W10" s="17">
        <v>0.103242991308028</v>
      </c>
      <c r="X10" s="17">
        <v>0.10157639594380399</v>
      </c>
      <c r="Y10" s="17">
        <v>9.58974295799567E-2</v>
      </c>
      <c r="Z10" s="17">
        <v>6.35933610177086E-2</v>
      </c>
      <c r="AA10" s="17">
        <v>0.130850996058019</v>
      </c>
      <c r="AB10" s="17">
        <v>0.144301526719879</v>
      </c>
      <c r="AC10" s="17">
        <v>7.5418588024015396E-2</v>
      </c>
      <c r="AD10" s="17">
        <v>9.3264033667259494E-2</v>
      </c>
      <c r="AE10" s="17"/>
      <c r="AF10" s="17">
        <v>0.10461850374977801</v>
      </c>
      <c r="AG10" s="17">
        <v>0.12286672586019701</v>
      </c>
      <c r="AH10" s="17"/>
      <c r="AI10" s="17">
        <v>0.112637089632781</v>
      </c>
      <c r="AJ10" s="17">
        <v>0.112070763267024</v>
      </c>
      <c r="AK10" s="17"/>
      <c r="AL10" s="17">
        <v>0.12145280229434199</v>
      </c>
      <c r="AM10" s="17">
        <v>0.110130384256173</v>
      </c>
      <c r="AN10" s="17"/>
      <c r="AO10" s="17">
        <v>0.12603539747966699</v>
      </c>
      <c r="AP10" s="17">
        <v>0.111058578776376</v>
      </c>
      <c r="AQ10" s="17"/>
      <c r="AR10" s="17">
        <v>0.13167833494703601</v>
      </c>
      <c r="AS10" s="17">
        <v>0.12916108727990699</v>
      </c>
      <c r="AT10" s="17">
        <v>8.9991386571162998E-2</v>
      </c>
      <c r="AU10" s="17">
        <v>8.0746403417235796E-2</v>
      </c>
    </row>
    <row r="11" spans="2:47" x14ac:dyDescent="0.3">
      <c r="B11" s="18" t="s">
        <v>166</v>
      </c>
      <c r="C11" s="17">
        <v>9.3733103831605102E-2</v>
      </c>
      <c r="D11" s="17">
        <v>0.106258266238134</v>
      </c>
      <c r="E11" s="17">
        <v>8.1884911919624506E-2</v>
      </c>
      <c r="F11" s="17"/>
      <c r="G11" s="17">
        <v>0.14291853655661599</v>
      </c>
      <c r="H11" s="17">
        <v>0.154287995819649</v>
      </c>
      <c r="I11" s="17">
        <v>6.78475210095979E-2</v>
      </c>
      <c r="J11" s="17">
        <v>9.1525516618012795E-2</v>
      </c>
      <c r="K11" s="17">
        <v>7.5528624922740595E-2</v>
      </c>
      <c r="L11" s="17">
        <v>4.7060495792764501E-2</v>
      </c>
      <c r="M11" s="17"/>
      <c r="N11" s="17">
        <v>0.104594967436106</v>
      </c>
      <c r="O11" s="17">
        <v>8.3729344021899799E-2</v>
      </c>
      <c r="P11" s="17">
        <v>0.104407518307359</v>
      </c>
      <c r="Q11" s="17">
        <v>8.2887391532351404E-2</v>
      </c>
      <c r="R11" s="17"/>
      <c r="S11" s="17">
        <v>0.12543681551629099</v>
      </c>
      <c r="T11" s="17">
        <v>0.104358416843256</v>
      </c>
      <c r="U11" s="17">
        <v>6.1651153934695897E-2</v>
      </c>
      <c r="V11" s="17">
        <v>9.0231743655745697E-2</v>
      </c>
      <c r="W11" s="17">
        <v>8.6577376874473505E-2</v>
      </c>
      <c r="X11" s="17">
        <v>9.7649521626444205E-2</v>
      </c>
      <c r="Y11" s="17">
        <v>9.1104870122635698E-2</v>
      </c>
      <c r="Z11" s="17">
        <v>8.2785527726951302E-2</v>
      </c>
      <c r="AA11" s="17">
        <v>7.5049574564183E-2</v>
      </c>
      <c r="AB11" s="17">
        <v>8.8704623866441498E-2</v>
      </c>
      <c r="AC11" s="17">
        <v>7.8495561831285102E-2</v>
      </c>
      <c r="AD11" s="17">
        <v>0.131260443427826</v>
      </c>
      <c r="AE11" s="17"/>
      <c r="AF11" s="17">
        <v>8.9566826370049604E-2</v>
      </c>
      <c r="AG11" s="17">
        <v>9.8558803865653494E-2</v>
      </c>
      <c r="AH11" s="17"/>
      <c r="AI11" s="17">
        <v>0.10758538354993601</v>
      </c>
      <c r="AJ11" s="17">
        <v>8.6818526334229304E-2</v>
      </c>
      <c r="AK11" s="17"/>
      <c r="AL11" s="17">
        <v>9.3785122012881403E-2</v>
      </c>
      <c r="AM11" s="17">
        <v>9.3721057916107894E-2</v>
      </c>
      <c r="AN11" s="17"/>
      <c r="AO11" s="17">
        <v>0.109404206950418</v>
      </c>
      <c r="AP11" s="17">
        <v>9.2367179126029306E-2</v>
      </c>
      <c r="AQ11" s="17"/>
      <c r="AR11" s="17">
        <v>0.127232232164913</v>
      </c>
      <c r="AS11" s="17">
        <v>6.9628775224753997E-2</v>
      </c>
      <c r="AT11" s="17">
        <v>8.2669315508369701E-2</v>
      </c>
      <c r="AU11" s="17">
        <v>7.4128165118251002E-2</v>
      </c>
    </row>
    <row r="12" spans="2:47" x14ac:dyDescent="0.3">
      <c r="B12" s="18" t="s">
        <v>167</v>
      </c>
      <c r="C12" s="17">
        <v>4.5586005129162097E-2</v>
      </c>
      <c r="D12" s="17">
        <v>5.2910670915164597E-2</v>
      </c>
      <c r="E12" s="17">
        <v>3.79914393092224E-2</v>
      </c>
      <c r="F12" s="17"/>
      <c r="G12" s="17">
        <v>9.8699231055535894E-2</v>
      </c>
      <c r="H12" s="17">
        <v>6.2694109004325094E-2</v>
      </c>
      <c r="I12" s="17">
        <v>3.6165673538871297E-2</v>
      </c>
      <c r="J12" s="17">
        <v>3.4856928078887899E-2</v>
      </c>
      <c r="K12" s="17">
        <v>2.13755668063331E-2</v>
      </c>
      <c r="L12" s="17">
        <v>2.91159160505426E-2</v>
      </c>
      <c r="M12" s="17"/>
      <c r="N12" s="17">
        <v>3.9594782664025399E-2</v>
      </c>
      <c r="O12" s="17">
        <v>4.6035369200655998E-2</v>
      </c>
      <c r="P12" s="17">
        <v>5.9666750107896301E-2</v>
      </c>
      <c r="Q12" s="17">
        <v>3.9868287209084301E-2</v>
      </c>
      <c r="R12" s="17"/>
      <c r="S12" s="17">
        <v>6.8846295861288903E-2</v>
      </c>
      <c r="T12" s="17">
        <v>4.24100745448283E-2</v>
      </c>
      <c r="U12" s="17">
        <v>3.8917433080982701E-2</v>
      </c>
      <c r="V12" s="17">
        <v>4.0738838361896602E-2</v>
      </c>
      <c r="W12" s="17">
        <v>6.0151385920245097E-2</v>
      </c>
      <c r="X12" s="17">
        <v>4.0486583591307197E-2</v>
      </c>
      <c r="Y12" s="17">
        <v>2.2292934293149502E-2</v>
      </c>
      <c r="Z12" s="17">
        <v>2.40332065318342E-2</v>
      </c>
      <c r="AA12" s="17">
        <v>4.9235125699840697E-2</v>
      </c>
      <c r="AB12" s="17">
        <v>4.5867874111113899E-2</v>
      </c>
      <c r="AC12" s="17">
        <v>5.53437788601258E-2</v>
      </c>
      <c r="AD12" s="17">
        <v>2.4898762714939199E-2</v>
      </c>
      <c r="AE12" s="17"/>
      <c r="AF12" s="17">
        <v>4.1581982590129699E-2</v>
      </c>
      <c r="AG12" s="17">
        <v>5.07912448583294E-2</v>
      </c>
      <c r="AH12" s="17"/>
      <c r="AI12" s="17">
        <v>4.4390871926661399E-2</v>
      </c>
      <c r="AJ12" s="17">
        <v>4.61825741644699E-2</v>
      </c>
      <c r="AK12" s="17"/>
      <c r="AL12" s="17">
        <v>3.6636018423915499E-2</v>
      </c>
      <c r="AM12" s="17">
        <v>4.76585647786563E-2</v>
      </c>
      <c r="AN12" s="17"/>
      <c r="AO12" s="17">
        <v>4.1441000512145297E-2</v>
      </c>
      <c r="AP12" s="17">
        <v>4.59472920256992E-2</v>
      </c>
      <c r="AQ12" s="17"/>
      <c r="AR12" s="17">
        <v>5.6312338366970097E-2</v>
      </c>
      <c r="AS12" s="17">
        <v>4.3392263168371199E-2</v>
      </c>
      <c r="AT12" s="17">
        <v>3.8121844867894397E-2</v>
      </c>
      <c r="AU12" s="17">
        <v>3.7963844956185502E-2</v>
      </c>
    </row>
    <row r="13" spans="2:47" x14ac:dyDescent="0.3">
      <c r="B13" s="18" t="s">
        <v>168</v>
      </c>
      <c r="C13" s="17">
        <v>3.07222739765531E-2</v>
      </c>
      <c r="D13" s="17">
        <v>2.9234730237799201E-2</v>
      </c>
      <c r="E13" s="17">
        <v>3.2288720945772897E-2</v>
      </c>
      <c r="F13" s="17"/>
      <c r="G13" s="17">
        <v>6.72845019557715E-2</v>
      </c>
      <c r="H13" s="17">
        <v>2.5207255507864301E-2</v>
      </c>
      <c r="I13" s="17">
        <v>3.2386547862999597E-2</v>
      </c>
      <c r="J13" s="17">
        <v>1.63028986316044E-2</v>
      </c>
      <c r="K13" s="17">
        <v>2.9009537542370799E-2</v>
      </c>
      <c r="L13" s="17">
        <v>2.2487909040240599E-2</v>
      </c>
      <c r="M13" s="17"/>
      <c r="N13" s="17">
        <v>2.3640853190335601E-2</v>
      </c>
      <c r="O13" s="17">
        <v>3.6079389068771603E-2</v>
      </c>
      <c r="P13" s="17">
        <v>3.8101980542007897E-2</v>
      </c>
      <c r="Q13" s="17">
        <v>2.5676941376613301E-2</v>
      </c>
      <c r="R13" s="17"/>
      <c r="S13" s="17">
        <v>2.8988977561078301E-2</v>
      </c>
      <c r="T13" s="17">
        <v>1.7751703732026499E-2</v>
      </c>
      <c r="U13" s="17">
        <v>1.5573697125826E-2</v>
      </c>
      <c r="V13" s="17">
        <v>3.49347040709551E-2</v>
      </c>
      <c r="W13" s="17">
        <v>4.0687367497453997E-2</v>
      </c>
      <c r="X13" s="17">
        <v>4.09076016145178E-2</v>
      </c>
      <c r="Y13" s="17">
        <v>3.7346578987199203E-2</v>
      </c>
      <c r="Z13" s="17">
        <v>6.6560620428515502E-2</v>
      </c>
      <c r="AA13" s="17">
        <v>3.1384550504424999E-2</v>
      </c>
      <c r="AB13" s="17">
        <v>1.7665973334076199E-2</v>
      </c>
      <c r="AC13" s="17">
        <v>4.7916509494280599E-2</v>
      </c>
      <c r="AD13" s="17">
        <v>1.17813788970434E-2</v>
      </c>
      <c r="AE13" s="17"/>
      <c r="AF13" s="17">
        <v>2.5870686056339E-2</v>
      </c>
      <c r="AG13" s="17">
        <v>3.7419099236140403E-2</v>
      </c>
      <c r="AH13" s="17"/>
      <c r="AI13" s="17">
        <v>2.5764935715363101E-2</v>
      </c>
      <c r="AJ13" s="17">
        <v>3.3196805265604701E-2</v>
      </c>
      <c r="AK13" s="17"/>
      <c r="AL13" s="17">
        <v>2.54038834308314E-2</v>
      </c>
      <c r="AM13" s="17">
        <v>3.19538603473856E-2</v>
      </c>
      <c r="AN13" s="17"/>
      <c r="AO13" s="17">
        <v>1.7216187141342602E-2</v>
      </c>
      <c r="AP13" s="17">
        <v>3.1899491530671599E-2</v>
      </c>
      <c r="AQ13" s="17"/>
      <c r="AR13" s="17">
        <v>2.4537983123773501E-2</v>
      </c>
      <c r="AS13" s="17">
        <v>4.1516441573522397E-2</v>
      </c>
      <c r="AT13" s="17">
        <v>2.9978582020685499E-2</v>
      </c>
      <c r="AU13" s="17">
        <v>2.9218612096050301E-2</v>
      </c>
    </row>
    <row r="14" spans="2:47" x14ac:dyDescent="0.3">
      <c r="B14" s="18" t="s">
        <v>169</v>
      </c>
      <c r="C14" s="17">
        <v>1.6884025606685501E-2</v>
      </c>
      <c r="D14" s="17">
        <v>1.6985443104244099E-2</v>
      </c>
      <c r="E14" s="17">
        <v>1.68494636145647E-2</v>
      </c>
      <c r="F14" s="17"/>
      <c r="G14" s="17">
        <v>2.06528517406664E-2</v>
      </c>
      <c r="H14" s="17">
        <v>1.8642342948393901E-2</v>
      </c>
      <c r="I14" s="17">
        <v>1.8385302110553101E-2</v>
      </c>
      <c r="J14" s="17">
        <v>1.8260145716387101E-2</v>
      </c>
      <c r="K14" s="17">
        <v>1.9430953961416499E-2</v>
      </c>
      <c r="L14" s="17">
        <v>8.9243542641336809E-3</v>
      </c>
      <c r="M14" s="17"/>
      <c r="N14" s="17">
        <v>1.8412563771453599E-2</v>
      </c>
      <c r="O14" s="17">
        <v>1.51637673382914E-2</v>
      </c>
      <c r="P14" s="17">
        <v>2.30933375012378E-2</v>
      </c>
      <c r="Q14" s="17">
        <v>1.18057062986237E-2</v>
      </c>
      <c r="R14" s="17"/>
      <c r="S14" s="17">
        <v>1.71029383606889E-2</v>
      </c>
      <c r="T14" s="17">
        <v>1.85333718555587E-2</v>
      </c>
      <c r="U14" s="17">
        <v>1.6295429400560401E-2</v>
      </c>
      <c r="V14" s="17">
        <v>2.3667092558604899E-2</v>
      </c>
      <c r="W14" s="17">
        <v>1.3498439284987699E-2</v>
      </c>
      <c r="X14" s="17">
        <v>1.58789825345904E-2</v>
      </c>
      <c r="Y14" s="17">
        <v>1.3237064439641301E-2</v>
      </c>
      <c r="Z14" s="17">
        <v>2.5843429393816401E-2</v>
      </c>
      <c r="AA14" s="17">
        <v>1.6545755241432099E-2</v>
      </c>
      <c r="AB14" s="17">
        <v>1.8830434412767601E-2</v>
      </c>
      <c r="AC14" s="17">
        <v>9.5309527457907092E-3</v>
      </c>
      <c r="AD14" s="17">
        <v>6.3500501951119503E-3</v>
      </c>
      <c r="AE14" s="17"/>
      <c r="AF14" s="17">
        <v>1.81433558113945E-2</v>
      </c>
      <c r="AG14" s="17">
        <v>1.53472421034767E-2</v>
      </c>
      <c r="AH14" s="17"/>
      <c r="AI14" s="17">
        <v>1.8325867276987901E-2</v>
      </c>
      <c r="AJ14" s="17">
        <v>1.6164308262611098E-2</v>
      </c>
      <c r="AK14" s="17"/>
      <c r="AL14" s="17">
        <v>1.70222822852951E-2</v>
      </c>
      <c r="AM14" s="17">
        <v>1.6852009334170599E-2</v>
      </c>
      <c r="AN14" s="17"/>
      <c r="AO14" s="17">
        <v>8.3145243653483594E-3</v>
      </c>
      <c r="AP14" s="17">
        <v>1.76309604823774E-2</v>
      </c>
      <c r="AQ14" s="17"/>
      <c r="AR14" s="17">
        <v>1.8151604421377102E-2</v>
      </c>
      <c r="AS14" s="17">
        <v>1.9872500122221502E-2</v>
      </c>
      <c r="AT14" s="17">
        <v>1.6065207675051599E-2</v>
      </c>
      <c r="AU14" s="17">
        <v>1.02568407110286E-2</v>
      </c>
    </row>
    <row r="15" spans="2:47" x14ac:dyDescent="0.3">
      <c r="B15" s="18" t="s">
        <v>170</v>
      </c>
      <c r="C15" s="17">
        <v>2.3149466263401801E-2</v>
      </c>
      <c r="D15" s="17">
        <v>2.4107521336496799E-2</v>
      </c>
      <c r="E15" s="17">
        <v>2.2304014014358501E-2</v>
      </c>
      <c r="F15" s="17"/>
      <c r="G15" s="17">
        <v>4.3341729729480999E-2</v>
      </c>
      <c r="H15" s="17">
        <v>1.8917982325014501E-2</v>
      </c>
      <c r="I15" s="17">
        <v>2.0653745746264801E-2</v>
      </c>
      <c r="J15" s="17">
        <v>1.1534626710173201E-2</v>
      </c>
      <c r="K15" s="17">
        <v>2.01543757704266E-2</v>
      </c>
      <c r="L15" s="17">
        <v>2.6669635831373301E-2</v>
      </c>
      <c r="M15" s="17"/>
      <c r="N15" s="17">
        <v>2.7217857982185598E-2</v>
      </c>
      <c r="O15" s="17">
        <v>1.8037669496845599E-2</v>
      </c>
      <c r="P15" s="17">
        <v>2.2390937594405101E-2</v>
      </c>
      <c r="Q15" s="17">
        <v>2.5071412591267699E-2</v>
      </c>
      <c r="R15" s="17"/>
      <c r="S15" s="17">
        <v>3.4591730571334502E-2</v>
      </c>
      <c r="T15" s="17">
        <v>2.4365861746613201E-2</v>
      </c>
      <c r="U15" s="17">
        <v>1.4601353335427E-2</v>
      </c>
      <c r="V15" s="17">
        <v>3.4354903819372701E-2</v>
      </c>
      <c r="W15" s="17">
        <v>2.1925635936574501E-2</v>
      </c>
      <c r="X15" s="17">
        <v>1.91866842069125E-2</v>
      </c>
      <c r="Y15" s="17">
        <v>2.6434487433283201E-2</v>
      </c>
      <c r="Z15" s="17">
        <v>3.5698812446186001E-2</v>
      </c>
      <c r="AA15" s="17">
        <v>1.3665843830335599E-2</v>
      </c>
      <c r="AB15" s="17">
        <v>2.1790626287201902E-2</v>
      </c>
      <c r="AC15" s="17">
        <v>5.1449081633818299E-3</v>
      </c>
      <c r="AD15" s="17">
        <v>1.1830824736582901E-2</v>
      </c>
      <c r="AE15" s="17"/>
      <c r="AF15" s="17">
        <v>1.9073186598400401E-2</v>
      </c>
      <c r="AG15" s="17">
        <v>2.8754515539582699E-2</v>
      </c>
      <c r="AH15" s="17"/>
      <c r="AI15" s="17">
        <v>1.7868101539149299E-2</v>
      </c>
      <c r="AJ15" s="17">
        <v>2.5785740322279399E-2</v>
      </c>
      <c r="AK15" s="17"/>
      <c r="AL15" s="17">
        <v>1.82230967875027E-2</v>
      </c>
      <c r="AM15" s="17">
        <v>2.4290271823287499E-2</v>
      </c>
      <c r="AN15" s="17"/>
      <c r="AO15" s="17">
        <v>2.48117683219925E-2</v>
      </c>
      <c r="AP15" s="17">
        <v>2.3004576689723201E-2</v>
      </c>
      <c r="AQ15" s="17"/>
      <c r="AR15" s="17">
        <v>1.8535649921657099E-2</v>
      </c>
      <c r="AS15" s="17">
        <v>2.9273979273201099E-2</v>
      </c>
      <c r="AT15" s="17">
        <v>1.7282733041954199E-2</v>
      </c>
      <c r="AU15" s="17">
        <v>3.6418790407804498E-2</v>
      </c>
    </row>
    <row r="16" spans="2:47" x14ac:dyDescent="0.3">
      <c r="B16" s="18" t="s">
        <v>171</v>
      </c>
      <c r="C16" s="17">
        <v>6.1334334252711904E-3</v>
      </c>
      <c r="D16" s="17">
        <v>5.6890282080229596E-3</v>
      </c>
      <c r="E16" s="17">
        <v>6.5898218763662001E-3</v>
      </c>
      <c r="F16" s="17"/>
      <c r="G16" s="17">
        <v>1.4492393427133101E-2</v>
      </c>
      <c r="H16" s="17">
        <v>7.69148403772909E-3</v>
      </c>
      <c r="I16" s="17">
        <v>2.8690702615140101E-3</v>
      </c>
      <c r="J16" s="17">
        <v>2.89237138450852E-3</v>
      </c>
      <c r="K16" s="17">
        <v>2.7066072581658899E-3</v>
      </c>
      <c r="L16" s="17">
        <v>6.9118177636968304E-3</v>
      </c>
      <c r="M16" s="17"/>
      <c r="N16" s="17">
        <v>5.0407657207999198E-3</v>
      </c>
      <c r="O16" s="17">
        <v>9.4688387200765403E-3</v>
      </c>
      <c r="P16" s="17">
        <v>7.5859338787724198E-3</v>
      </c>
      <c r="Q16" s="17">
        <v>2.6577937023343598E-3</v>
      </c>
      <c r="R16" s="17"/>
      <c r="S16" s="17">
        <v>5.0798318163377898E-3</v>
      </c>
      <c r="T16" s="17">
        <v>6.2967548304822896E-3</v>
      </c>
      <c r="U16" s="17">
        <v>5.2698985006650097E-3</v>
      </c>
      <c r="V16" s="17">
        <v>6.5193670169539902E-3</v>
      </c>
      <c r="W16" s="17">
        <v>1.7384448327829798E-2</v>
      </c>
      <c r="X16" s="17">
        <v>7.9519665897003801E-3</v>
      </c>
      <c r="Y16" s="17">
        <v>1.9814679193840001E-3</v>
      </c>
      <c r="Z16" s="17">
        <v>4.3388872177011302E-3</v>
      </c>
      <c r="AA16" s="17">
        <v>4.9522711831109798E-3</v>
      </c>
      <c r="AB16" s="17">
        <v>0</v>
      </c>
      <c r="AC16" s="17">
        <v>7.4299197273426801E-3</v>
      </c>
      <c r="AD16" s="17">
        <v>1.3803454463449801E-2</v>
      </c>
      <c r="AE16" s="17"/>
      <c r="AF16" s="17">
        <v>5.9803945062069201E-3</v>
      </c>
      <c r="AG16" s="17">
        <v>6.38654325763273E-3</v>
      </c>
      <c r="AH16" s="17"/>
      <c r="AI16" s="17">
        <v>4.80526260435429E-3</v>
      </c>
      <c r="AJ16" s="17">
        <v>6.7964102245939998E-3</v>
      </c>
      <c r="AK16" s="17"/>
      <c r="AL16" s="17">
        <v>3.9719208745452698E-3</v>
      </c>
      <c r="AM16" s="17">
        <v>6.6339775983573603E-3</v>
      </c>
      <c r="AN16" s="17"/>
      <c r="AO16" s="17">
        <v>4.4981816844692803E-3</v>
      </c>
      <c r="AP16" s="17">
        <v>6.2759652391239096E-3</v>
      </c>
      <c r="AQ16" s="17"/>
      <c r="AR16" s="17">
        <v>4.8389779908801899E-3</v>
      </c>
      <c r="AS16" s="17">
        <v>7.1733693604053598E-3</v>
      </c>
      <c r="AT16" s="17">
        <v>9.7781700447774605E-3</v>
      </c>
      <c r="AU16" s="17">
        <v>0</v>
      </c>
    </row>
    <row r="17" spans="2:47" x14ac:dyDescent="0.3">
      <c r="B17" s="18" t="s">
        <v>172</v>
      </c>
      <c r="C17" s="17">
        <v>5.6002381207735298E-2</v>
      </c>
      <c r="D17" s="17">
        <v>5.5441406162840101E-2</v>
      </c>
      <c r="E17" s="17">
        <v>5.6762166834010697E-2</v>
      </c>
      <c r="F17" s="17"/>
      <c r="G17" s="17">
        <v>5.8860684917034403E-2</v>
      </c>
      <c r="H17" s="17">
        <v>6.4750745626208195E-2</v>
      </c>
      <c r="I17" s="17">
        <v>6.1174240648344397E-2</v>
      </c>
      <c r="J17" s="17">
        <v>4.3782685442230899E-2</v>
      </c>
      <c r="K17" s="17">
        <v>5.6544674769425901E-2</v>
      </c>
      <c r="L17" s="17">
        <v>5.2344068754829297E-2</v>
      </c>
      <c r="M17" s="17"/>
      <c r="N17" s="17">
        <v>5.6825199294261303E-2</v>
      </c>
      <c r="O17" s="17">
        <v>5.7915258422410403E-2</v>
      </c>
      <c r="P17" s="17">
        <v>5.4869617863497797E-2</v>
      </c>
      <c r="Q17" s="17">
        <v>5.4931996000871203E-2</v>
      </c>
      <c r="R17" s="17"/>
      <c r="S17" s="17">
        <v>5.4322332542570802E-2</v>
      </c>
      <c r="T17" s="17">
        <v>5.7992065516960602E-2</v>
      </c>
      <c r="U17" s="17">
        <v>6.4621584914770006E-2</v>
      </c>
      <c r="V17" s="17">
        <v>5.78937205326049E-2</v>
      </c>
      <c r="W17" s="17">
        <v>3.8557020363451301E-2</v>
      </c>
      <c r="X17" s="17">
        <v>7.1033080355513006E-2</v>
      </c>
      <c r="Y17" s="17">
        <v>2.9179643999087301E-2</v>
      </c>
      <c r="Z17" s="17">
        <v>0.116436908729828</v>
      </c>
      <c r="AA17" s="17">
        <v>4.9078443672008303E-2</v>
      </c>
      <c r="AB17" s="17">
        <v>5.8037563971496599E-2</v>
      </c>
      <c r="AC17" s="17">
        <v>4.1872728391963002E-2</v>
      </c>
      <c r="AD17" s="17">
        <v>5.6165947450382399E-2</v>
      </c>
      <c r="AE17" s="17"/>
      <c r="AF17" s="17">
        <v>5.8455895721799003E-2</v>
      </c>
      <c r="AG17" s="17">
        <v>5.2194617464419099E-2</v>
      </c>
      <c r="AH17" s="17"/>
      <c r="AI17" s="17">
        <v>5.6470173301285703E-2</v>
      </c>
      <c r="AJ17" s="17">
        <v>5.5768875622424802E-2</v>
      </c>
      <c r="AK17" s="17"/>
      <c r="AL17" s="17">
        <v>5.88893117032959E-2</v>
      </c>
      <c r="AM17" s="17">
        <v>5.5333851091094399E-2</v>
      </c>
      <c r="AN17" s="17"/>
      <c r="AO17" s="17">
        <v>5.8905971665269299E-2</v>
      </c>
      <c r="AP17" s="17">
        <v>5.57492984533976E-2</v>
      </c>
      <c r="AQ17" s="17"/>
      <c r="AR17" s="17">
        <v>5.8940435013533098E-2</v>
      </c>
      <c r="AS17" s="17">
        <v>4.87100821218827E-2</v>
      </c>
      <c r="AT17" s="17">
        <v>5.9195455693221703E-2</v>
      </c>
      <c r="AU17" s="17">
        <v>5.4527290023472202E-2</v>
      </c>
    </row>
    <row r="18" spans="2:47" x14ac:dyDescent="0.3">
      <c r="B18" s="18" t="s">
        <v>173</v>
      </c>
      <c r="C18" s="17">
        <v>0.44714521573850602</v>
      </c>
      <c r="D18" s="17">
        <v>0.424525666906585</v>
      </c>
      <c r="E18" s="17">
        <v>0.46857681034707599</v>
      </c>
      <c r="F18" s="17"/>
      <c r="G18" s="17">
        <v>0.234365556425774</v>
      </c>
      <c r="H18" s="17">
        <v>0.32334508063349199</v>
      </c>
      <c r="I18" s="17">
        <v>0.47415524036322598</v>
      </c>
      <c r="J18" s="17">
        <v>0.51667777606138598</v>
      </c>
      <c r="K18" s="17">
        <v>0.52591914222430802</v>
      </c>
      <c r="L18" s="17">
        <v>0.55738065904878398</v>
      </c>
      <c r="M18" s="17"/>
      <c r="N18" s="17">
        <v>0.42669405413018302</v>
      </c>
      <c r="O18" s="17">
        <v>0.48117697478688998</v>
      </c>
      <c r="P18" s="17">
        <v>0.40169944590206502</v>
      </c>
      <c r="Q18" s="17">
        <v>0.47100790617232502</v>
      </c>
      <c r="R18" s="17"/>
      <c r="S18" s="17">
        <v>0.36739622839250602</v>
      </c>
      <c r="T18" s="17">
        <v>0.46024394924377099</v>
      </c>
      <c r="U18" s="17">
        <v>0.51437420144427404</v>
      </c>
      <c r="V18" s="17">
        <v>0.43869604619326302</v>
      </c>
      <c r="W18" s="17">
        <v>0.453484409485512</v>
      </c>
      <c r="X18" s="17">
        <v>0.39535914322122301</v>
      </c>
      <c r="Y18" s="17">
        <v>0.50834465199066303</v>
      </c>
      <c r="Z18" s="17">
        <v>0.41070872740508402</v>
      </c>
      <c r="AA18" s="17">
        <v>0.47220828340707699</v>
      </c>
      <c r="AB18" s="17">
        <v>0.44337858804699498</v>
      </c>
      <c r="AC18" s="17">
        <v>0.51001421849010697</v>
      </c>
      <c r="AD18" s="17">
        <v>0.44855543764371902</v>
      </c>
      <c r="AE18" s="17"/>
      <c r="AF18" s="17">
        <v>0.46894578731617598</v>
      </c>
      <c r="AG18" s="17">
        <v>0.41937765568989599</v>
      </c>
      <c r="AH18" s="17"/>
      <c r="AI18" s="17">
        <v>0.43063645396448702</v>
      </c>
      <c r="AJ18" s="17">
        <v>0.45538581692425201</v>
      </c>
      <c r="AK18" s="17"/>
      <c r="AL18" s="17">
        <v>0.43844330670418702</v>
      </c>
      <c r="AM18" s="17">
        <v>0.449160327730519</v>
      </c>
      <c r="AN18" s="17"/>
      <c r="AO18" s="17">
        <v>0.40824760358526202</v>
      </c>
      <c r="AP18" s="17">
        <v>0.45053560944756399</v>
      </c>
      <c r="AQ18" s="17"/>
      <c r="AR18" s="17">
        <v>0.34769173782663298</v>
      </c>
      <c r="AS18" s="17">
        <v>0.45074083461157199</v>
      </c>
      <c r="AT18" s="17">
        <v>0.50717583213301898</v>
      </c>
      <c r="AU18" s="17">
        <v>0.56578354492299798</v>
      </c>
    </row>
    <row r="19" spans="2:47" x14ac:dyDescent="0.3">
      <c r="B19" s="18" t="s">
        <v>155</v>
      </c>
      <c r="C19" s="19">
        <v>1.8906897617246898E-2</v>
      </c>
      <c r="D19" s="19">
        <v>1.49881679903266E-2</v>
      </c>
      <c r="E19" s="19">
        <v>2.2797405481258599E-2</v>
      </c>
      <c r="F19" s="19"/>
      <c r="G19" s="19">
        <v>2.5550575252392502E-2</v>
      </c>
      <c r="H19" s="19">
        <v>2.1337995244266501E-2</v>
      </c>
      <c r="I19" s="19">
        <v>1.85933270630004E-2</v>
      </c>
      <c r="J19" s="19">
        <v>1.0696190226459099E-2</v>
      </c>
      <c r="K19" s="19">
        <v>1.2007818205235801E-2</v>
      </c>
      <c r="L19" s="19">
        <v>2.40622024387054E-2</v>
      </c>
      <c r="M19" s="19"/>
      <c r="N19" s="19">
        <v>1.85885650368274E-2</v>
      </c>
      <c r="O19" s="19">
        <v>2.10239155811906E-2</v>
      </c>
      <c r="P19" s="19">
        <v>1.7357424918227501E-2</v>
      </c>
      <c r="Q19" s="19">
        <v>1.8686201578045399E-2</v>
      </c>
      <c r="R19" s="19"/>
      <c r="S19" s="19">
        <v>1.9201596447708899E-2</v>
      </c>
      <c r="T19" s="19">
        <v>2.3389756267840199E-2</v>
      </c>
      <c r="U19" s="19">
        <v>2.0795826052628301E-2</v>
      </c>
      <c r="V19" s="19">
        <v>1.55769641834695E-2</v>
      </c>
      <c r="W19" s="19">
        <v>2.7859526612404598E-2</v>
      </c>
      <c r="X19" s="19">
        <v>1.7362809098472098E-2</v>
      </c>
      <c r="Y19" s="19">
        <v>1.7244838024532701E-2</v>
      </c>
      <c r="Z19" s="19">
        <v>1.59644016097064E-2</v>
      </c>
      <c r="AA19" s="19">
        <v>7.9545180780922504E-3</v>
      </c>
      <c r="AB19" s="19">
        <v>1.97689696969955E-2</v>
      </c>
      <c r="AC19" s="19">
        <v>2.3018402570428802E-2</v>
      </c>
      <c r="AD19" s="19">
        <v>2.5804632818750901E-2</v>
      </c>
      <c r="AE19" s="19"/>
      <c r="AF19" s="19">
        <v>1.7623422599462101E-2</v>
      </c>
      <c r="AG19" s="19">
        <v>2.07659085215256E-2</v>
      </c>
      <c r="AH19" s="19"/>
      <c r="AI19" s="19">
        <v>2.33191303246153E-2</v>
      </c>
      <c r="AJ19" s="19">
        <v>1.6704464110855601E-2</v>
      </c>
      <c r="AK19" s="19"/>
      <c r="AL19" s="19">
        <v>2.49772551142469E-2</v>
      </c>
      <c r="AM19" s="19">
        <v>1.75011773161305E-2</v>
      </c>
      <c r="AN19" s="19"/>
      <c r="AO19" s="19">
        <v>9.6402703773576098E-3</v>
      </c>
      <c r="AP19" s="19">
        <v>1.9714595389915601E-2</v>
      </c>
      <c r="AQ19" s="19"/>
      <c r="AR19" s="19">
        <v>1.47330499905727E-2</v>
      </c>
      <c r="AS19" s="19">
        <v>2.0403352812253899E-2</v>
      </c>
      <c r="AT19" s="19">
        <v>2.70416440872411E-2</v>
      </c>
      <c r="AU19" s="19">
        <v>9.8665704553961096E-3</v>
      </c>
    </row>
    <row r="20" spans="2:47" x14ac:dyDescent="0.3">
      <c r="B20" s="16"/>
    </row>
    <row r="21" spans="2:47" x14ac:dyDescent="0.3">
      <c r="B21" t="s">
        <v>72</v>
      </c>
    </row>
    <row r="22" spans="2:47" x14ac:dyDescent="0.3">
      <c r="B22" t="s">
        <v>73</v>
      </c>
    </row>
    <row r="24" spans="2:47" x14ac:dyDescent="0.3">
      <c r="B24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2:AU24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177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164</v>
      </c>
      <c r="C9" s="17">
        <v>0.39243418552510301</v>
      </c>
      <c r="D9" s="17">
        <v>0.39079160784516997</v>
      </c>
      <c r="E9" s="17">
        <v>0.393350285069135</v>
      </c>
      <c r="F9" s="17"/>
      <c r="G9" s="17">
        <v>0.65446510568791105</v>
      </c>
      <c r="H9" s="17">
        <v>0.55810463890723805</v>
      </c>
      <c r="I9" s="17">
        <v>0.45169240546950201</v>
      </c>
      <c r="J9" s="17">
        <v>0.33756787988717002</v>
      </c>
      <c r="K9" s="17">
        <v>0.25836164221531399</v>
      </c>
      <c r="L9" s="17">
        <v>0.17062568529615099</v>
      </c>
      <c r="M9" s="17"/>
      <c r="N9" s="17">
        <v>0.397456379502861</v>
      </c>
      <c r="O9" s="17">
        <v>0.367145372057403</v>
      </c>
      <c r="P9" s="17">
        <v>0.40662859777980997</v>
      </c>
      <c r="Q9" s="17">
        <v>0.40054244214718998</v>
      </c>
      <c r="R9" s="17"/>
      <c r="S9" s="17">
        <v>0.51739298785152898</v>
      </c>
      <c r="T9" s="17">
        <v>0.32163033606917302</v>
      </c>
      <c r="U9" s="17">
        <v>0.33511577779338902</v>
      </c>
      <c r="V9" s="17">
        <v>0.34035666616520999</v>
      </c>
      <c r="W9" s="17">
        <v>0.42511244075263799</v>
      </c>
      <c r="X9" s="17">
        <v>0.45951510608471102</v>
      </c>
      <c r="Y9" s="17">
        <v>0.39096798962986201</v>
      </c>
      <c r="Z9" s="17">
        <v>0.394567002506374</v>
      </c>
      <c r="AA9" s="17">
        <v>0.40790046046480299</v>
      </c>
      <c r="AB9" s="17">
        <v>0.32445231892177001</v>
      </c>
      <c r="AC9" s="17">
        <v>0.36425621688215598</v>
      </c>
      <c r="AD9" s="17">
        <v>0.34355752362140002</v>
      </c>
      <c r="AE9" s="17"/>
      <c r="AF9" s="17">
        <v>0.35074362226595401</v>
      </c>
      <c r="AG9" s="17">
        <v>0.447353149801892</v>
      </c>
      <c r="AH9" s="17"/>
      <c r="AI9" s="17">
        <v>0.42704246542797603</v>
      </c>
      <c r="AJ9" s="17">
        <v>0.37515893276489198</v>
      </c>
      <c r="AK9" s="17"/>
      <c r="AL9" s="17">
        <v>0.41859435052983801</v>
      </c>
      <c r="AM9" s="17">
        <v>0.38637624329585402</v>
      </c>
      <c r="AN9" s="17"/>
      <c r="AO9" s="17">
        <v>0.44179251285343502</v>
      </c>
      <c r="AP9" s="17">
        <v>0.38813201494958399</v>
      </c>
      <c r="AQ9" s="17"/>
      <c r="AR9" s="17">
        <v>0.52063600272458199</v>
      </c>
      <c r="AS9" s="17">
        <v>0.29288978925474302</v>
      </c>
      <c r="AT9" s="17">
        <v>0.39154059965093002</v>
      </c>
      <c r="AU9" s="17">
        <v>0.24360582304016601</v>
      </c>
    </row>
    <row r="10" spans="2:47" x14ac:dyDescent="0.3">
      <c r="B10" s="18" t="s">
        <v>165</v>
      </c>
      <c r="C10" s="17">
        <v>9.21193469474164E-2</v>
      </c>
      <c r="D10" s="17">
        <v>0.102856514181113</v>
      </c>
      <c r="E10" s="17">
        <v>8.2007297276765395E-2</v>
      </c>
      <c r="F10" s="17"/>
      <c r="G10" s="17">
        <v>0.112209257750881</v>
      </c>
      <c r="H10" s="17">
        <v>0.124946948933143</v>
      </c>
      <c r="I10" s="17">
        <v>0.108820345479245</v>
      </c>
      <c r="J10" s="17">
        <v>9.4626205414567593E-2</v>
      </c>
      <c r="K10" s="17">
        <v>6.0736524982756897E-2</v>
      </c>
      <c r="L10" s="17">
        <v>5.7576935496953301E-2</v>
      </c>
      <c r="M10" s="17"/>
      <c r="N10" s="17">
        <v>7.2549087072027604E-2</v>
      </c>
      <c r="O10" s="17">
        <v>8.8875435755398594E-2</v>
      </c>
      <c r="P10" s="17">
        <v>0.133349628035204</v>
      </c>
      <c r="Q10" s="17">
        <v>8.1707973672898698E-2</v>
      </c>
      <c r="R10" s="17"/>
      <c r="S10" s="17">
        <v>8.4205493482422594E-2</v>
      </c>
      <c r="T10" s="17">
        <v>9.2178962050681906E-2</v>
      </c>
      <c r="U10" s="17">
        <v>7.3292445544321794E-2</v>
      </c>
      <c r="V10" s="17">
        <v>0.135210966231325</v>
      </c>
      <c r="W10" s="17">
        <v>7.17551924129817E-2</v>
      </c>
      <c r="X10" s="17">
        <v>0.113834468256927</v>
      </c>
      <c r="Y10" s="17">
        <v>9.1313512128402899E-2</v>
      </c>
      <c r="Z10" s="17">
        <v>7.3125203650011697E-2</v>
      </c>
      <c r="AA10" s="17">
        <v>9.7667554446795299E-2</v>
      </c>
      <c r="AB10" s="17">
        <v>8.7707923636730106E-2</v>
      </c>
      <c r="AC10" s="17">
        <v>8.0558423351490493E-2</v>
      </c>
      <c r="AD10" s="17">
        <v>7.1867244278200404E-2</v>
      </c>
      <c r="AE10" s="17"/>
      <c r="AF10" s="17">
        <v>9.1000593946099106E-2</v>
      </c>
      <c r="AG10" s="17">
        <v>9.3867610367216206E-2</v>
      </c>
      <c r="AH10" s="17"/>
      <c r="AI10" s="17">
        <v>8.3693165168370706E-2</v>
      </c>
      <c r="AJ10" s="17">
        <v>9.6325404585791002E-2</v>
      </c>
      <c r="AK10" s="17"/>
      <c r="AL10" s="17">
        <v>8.3862855369400705E-2</v>
      </c>
      <c r="AM10" s="17">
        <v>9.40313130602769E-2</v>
      </c>
      <c r="AN10" s="17"/>
      <c r="AO10" s="17">
        <v>9.1114518390717797E-2</v>
      </c>
      <c r="AP10" s="17">
        <v>9.2206929815071406E-2</v>
      </c>
      <c r="AQ10" s="17"/>
      <c r="AR10" s="17">
        <v>0.117582272517482</v>
      </c>
      <c r="AS10" s="17">
        <v>7.1154108208255906E-2</v>
      </c>
      <c r="AT10" s="17">
        <v>9.1690441856472404E-2</v>
      </c>
      <c r="AU10" s="17">
        <v>6.5140637272628393E-2</v>
      </c>
    </row>
    <row r="11" spans="2:47" x14ac:dyDescent="0.3">
      <c r="B11" s="18" t="s">
        <v>166</v>
      </c>
      <c r="C11" s="17">
        <v>0.12822448187993599</v>
      </c>
      <c r="D11" s="17">
        <v>0.13189507079431001</v>
      </c>
      <c r="E11" s="17">
        <v>0.12513577148757199</v>
      </c>
      <c r="F11" s="17"/>
      <c r="G11" s="17">
        <v>0.11006567911267</v>
      </c>
      <c r="H11" s="17">
        <v>0.16057877985522301</v>
      </c>
      <c r="I11" s="17">
        <v>0.153402588745427</v>
      </c>
      <c r="J11" s="17">
        <v>0.14375732836518201</v>
      </c>
      <c r="K11" s="17">
        <v>0.120559697166465</v>
      </c>
      <c r="L11" s="17">
        <v>8.6053216372782806E-2</v>
      </c>
      <c r="M11" s="17"/>
      <c r="N11" s="17">
        <v>0.12864396107373699</v>
      </c>
      <c r="O11" s="17">
        <v>0.11282118864754299</v>
      </c>
      <c r="P11" s="17">
        <v>0.13094748840787299</v>
      </c>
      <c r="Q11" s="17">
        <v>0.13995346363563599</v>
      </c>
      <c r="R11" s="17"/>
      <c r="S11" s="17">
        <v>0.14364819471430801</v>
      </c>
      <c r="T11" s="17">
        <v>0.13485371616063199</v>
      </c>
      <c r="U11" s="17">
        <v>0.14249219277504299</v>
      </c>
      <c r="V11" s="17">
        <v>0.108867521683347</v>
      </c>
      <c r="W11" s="17">
        <v>0.11867581193553101</v>
      </c>
      <c r="X11" s="17">
        <v>0.131141103437072</v>
      </c>
      <c r="Y11" s="17">
        <v>0.10966843977443699</v>
      </c>
      <c r="Z11" s="17">
        <v>0.12674014534397299</v>
      </c>
      <c r="AA11" s="17">
        <v>0.10223304109356</v>
      </c>
      <c r="AB11" s="17">
        <v>0.16306753240626801</v>
      </c>
      <c r="AC11" s="17">
        <v>0.119758905271185</v>
      </c>
      <c r="AD11" s="17">
        <v>0.117405775513915</v>
      </c>
      <c r="AE11" s="17"/>
      <c r="AF11" s="17">
        <v>0.13506645650412899</v>
      </c>
      <c r="AG11" s="17">
        <v>0.119020942485433</v>
      </c>
      <c r="AH11" s="17"/>
      <c r="AI11" s="17">
        <v>0.136795444849618</v>
      </c>
      <c r="AJ11" s="17">
        <v>0.123946154493681</v>
      </c>
      <c r="AK11" s="17"/>
      <c r="AL11" s="17">
        <v>0.11781099667723501</v>
      </c>
      <c r="AM11" s="17">
        <v>0.13063594571251</v>
      </c>
      <c r="AN11" s="17"/>
      <c r="AO11" s="17">
        <v>0.15460055530450001</v>
      </c>
      <c r="AP11" s="17">
        <v>0.12592549054195901</v>
      </c>
      <c r="AQ11" s="17"/>
      <c r="AR11" s="17">
        <v>0.13887567554695299</v>
      </c>
      <c r="AS11" s="17">
        <v>0.134219977166918</v>
      </c>
      <c r="AT11" s="17">
        <v>0.124177625601254</v>
      </c>
      <c r="AU11" s="17">
        <v>9.9563073144935302E-2</v>
      </c>
    </row>
    <row r="12" spans="2:47" x14ac:dyDescent="0.3">
      <c r="B12" s="18" t="s">
        <v>167</v>
      </c>
      <c r="C12" s="17">
        <v>4.9452443341829001E-2</v>
      </c>
      <c r="D12" s="17">
        <v>5.4324365059762701E-2</v>
      </c>
      <c r="E12" s="17">
        <v>4.4893296366694403E-2</v>
      </c>
      <c r="F12" s="17"/>
      <c r="G12" s="17">
        <v>3.5548537038517299E-2</v>
      </c>
      <c r="H12" s="17">
        <v>3.13094022701048E-2</v>
      </c>
      <c r="I12" s="17">
        <v>6.3998001043568301E-2</v>
      </c>
      <c r="J12" s="17">
        <v>5.3352020050069698E-2</v>
      </c>
      <c r="K12" s="17">
        <v>5.8793012268792202E-2</v>
      </c>
      <c r="L12" s="17">
        <v>5.2141930948671401E-2</v>
      </c>
      <c r="M12" s="17"/>
      <c r="N12" s="17">
        <v>5.9057520124031197E-2</v>
      </c>
      <c r="O12" s="17">
        <v>5.5776276760000597E-2</v>
      </c>
      <c r="P12" s="17">
        <v>4.2148931351454699E-2</v>
      </c>
      <c r="Q12" s="17">
        <v>3.9642053923589202E-2</v>
      </c>
      <c r="R12" s="17"/>
      <c r="S12" s="17">
        <v>4.94822979856595E-2</v>
      </c>
      <c r="T12" s="17">
        <v>8.0169892717537397E-2</v>
      </c>
      <c r="U12" s="17">
        <v>4.9245081710149602E-2</v>
      </c>
      <c r="V12" s="17">
        <v>5.2008795764455898E-2</v>
      </c>
      <c r="W12" s="17">
        <v>3.47721563899209E-2</v>
      </c>
      <c r="X12" s="17">
        <v>4.7527065084286099E-2</v>
      </c>
      <c r="Y12" s="17">
        <v>4.1483932511309801E-2</v>
      </c>
      <c r="Z12" s="17">
        <v>8.0664414165537393E-2</v>
      </c>
      <c r="AA12" s="17">
        <v>3.8495773899933E-2</v>
      </c>
      <c r="AB12" s="17">
        <v>3.0805739881002599E-2</v>
      </c>
      <c r="AC12" s="17">
        <v>3.10908567066145E-2</v>
      </c>
      <c r="AD12" s="17">
        <v>5.5398344232751903E-2</v>
      </c>
      <c r="AE12" s="17"/>
      <c r="AF12" s="17">
        <v>5.3557170869011503E-2</v>
      </c>
      <c r="AG12" s="17">
        <v>4.3898814713867799E-2</v>
      </c>
      <c r="AH12" s="17"/>
      <c r="AI12" s="17">
        <v>4.3997657735168998E-2</v>
      </c>
      <c r="AJ12" s="17">
        <v>5.2175283089203599E-2</v>
      </c>
      <c r="AK12" s="17"/>
      <c r="AL12" s="17">
        <v>4.2534496972447301E-2</v>
      </c>
      <c r="AM12" s="17">
        <v>5.1054440861461201E-2</v>
      </c>
      <c r="AN12" s="17"/>
      <c r="AO12" s="17">
        <v>5.2430171376703201E-2</v>
      </c>
      <c r="AP12" s="17">
        <v>4.91928986079017E-2</v>
      </c>
      <c r="AQ12" s="17"/>
      <c r="AR12" s="17">
        <v>4.3367923261503898E-2</v>
      </c>
      <c r="AS12" s="17">
        <v>5.87885668718858E-2</v>
      </c>
      <c r="AT12" s="17">
        <v>4.3971795015635202E-2</v>
      </c>
      <c r="AU12" s="17">
        <v>6.0080664757121698E-2</v>
      </c>
    </row>
    <row r="13" spans="2:47" x14ac:dyDescent="0.3">
      <c r="B13" s="18" t="s">
        <v>168</v>
      </c>
      <c r="C13" s="17">
        <v>4.7539652423204598E-2</v>
      </c>
      <c r="D13" s="17">
        <v>5.5578344767292003E-2</v>
      </c>
      <c r="E13" s="17">
        <v>3.9350932810741701E-2</v>
      </c>
      <c r="F13" s="17"/>
      <c r="G13" s="17">
        <v>4.6887436558210399E-2</v>
      </c>
      <c r="H13" s="17">
        <v>4.93100904543914E-2</v>
      </c>
      <c r="I13" s="17">
        <v>3.6966122081408898E-2</v>
      </c>
      <c r="J13" s="17">
        <v>4.5682946933066002E-2</v>
      </c>
      <c r="K13" s="17">
        <v>5.9669162200250397E-2</v>
      </c>
      <c r="L13" s="17">
        <v>4.85177679277028E-2</v>
      </c>
      <c r="M13" s="17"/>
      <c r="N13" s="17">
        <v>5.4169711642535999E-2</v>
      </c>
      <c r="O13" s="17">
        <v>5.9899198689755302E-2</v>
      </c>
      <c r="P13" s="17">
        <v>3.0803033124344799E-2</v>
      </c>
      <c r="Q13" s="17">
        <v>4.2063592356506703E-2</v>
      </c>
      <c r="R13" s="17"/>
      <c r="S13" s="17">
        <v>4.3787793225570901E-2</v>
      </c>
      <c r="T13" s="17">
        <v>4.8560270519760099E-2</v>
      </c>
      <c r="U13" s="17">
        <v>6.0067576069248202E-2</v>
      </c>
      <c r="V13" s="17">
        <v>7.1345798899062896E-2</v>
      </c>
      <c r="W13" s="17">
        <v>5.3097571314549501E-2</v>
      </c>
      <c r="X13" s="17">
        <v>2.55421751383938E-2</v>
      </c>
      <c r="Y13" s="17">
        <v>3.8017442559227399E-2</v>
      </c>
      <c r="Z13" s="17">
        <v>4.8592379719143299E-2</v>
      </c>
      <c r="AA13" s="17">
        <v>3.4063518798274198E-2</v>
      </c>
      <c r="AB13" s="17">
        <v>5.6345928757069903E-2</v>
      </c>
      <c r="AC13" s="17">
        <v>4.3112159506878703E-2</v>
      </c>
      <c r="AD13" s="17">
        <v>6.3124957810094098E-2</v>
      </c>
      <c r="AE13" s="17"/>
      <c r="AF13" s="17">
        <v>4.6817992894617598E-2</v>
      </c>
      <c r="AG13" s="17">
        <v>4.8884120031114399E-2</v>
      </c>
      <c r="AH13" s="17"/>
      <c r="AI13" s="17">
        <v>4.49752857245454E-2</v>
      </c>
      <c r="AJ13" s="17">
        <v>4.8819695320844299E-2</v>
      </c>
      <c r="AK13" s="17"/>
      <c r="AL13" s="17">
        <v>4.9955126133051198E-2</v>
      </c>
      <c r="AM13" s="17">
        <v>4.6980298145895098E-2</v>
      </c>
      <c r="AN13" s="17"/>
      <c r="AO13" s="17">
        <v>4.2151966140980199E-2</v>
      </c>
      <c r="AP13" s="17">
        <v>4.80092539402764E-2</v>
      </c>
      <c r="AQ13" s="17"/>
      <c r="AR13" s="17">
        <v>3.2651602123582202E-2</v>
      </c>
      <c r="AS13" s="17">
        <v>6.1130398868112799E-2</v>
      </c>
      <c r="AT13" s="17">
        <v>4.57929457631353E-2</v>
      </c>
      <c r="AU13" s="17">
        <v>6.5180999741447906E-2</v>
      </c>
    </row>
    <row r="14" spans="2:47" x14ac:dyDescent="0.3">
      <c r="B14" s="18" t="s">
        <v>169</v>
      </c>
      <c r="C14" s="17">
        <v>2.3735905258794199E-2</v>
      </c>
      <c r="D14" s="17">
        <v>2.7065425440807499E-2</v>
      </c>
      <c r="E14" s="17">
        <v>1.9951183408661501E-2</v>
      </c>
      <c r="F14" s="17"/>
      <c r="G14" s="17">
        <v>1.53964742642624E-2</v>
      </c>
      <c r="H14" s="17">
        <v>1.6134426909478299E-2</v>
      </c>
      <c r="I14" s="17">
        <v>1.21742621374252E-2</v>
      </c>
      <c r="J14" s="17">
        <v>2.63193343908932E-2</v>
      </c>
      <c r="K14" s="17">
        <v>4.9380976320964498E-2</v>
      </c>
      <c r="L14" s="17">
        <v>2.5568254842422901E-2</v>
      </c>
      <c r="M14" s="17"/>
      <c r="N14" s="17">
        <v>2.4052600239177199E-2</v>
      </c>
      <c r="O14" s="17">
        <v>2.1177314709515001E-2</v>
      </c>
      <c r="P14" s="17">
        <v>2.1212977130767301E-2</v>
      </c>
      <c r="Q14" s="17">
        <v>2.78423210989063E-2</v>
      </c>
      <c r="R14" s="17"/>
      <c r="S14" s="17">
        <v>1.0218754788165399E-2</v>
      </c>
      <c r="T14" s="17">
        <v>1.38652143337389E-2</v>
      </c>
      <c r="U14" s="17">
        <v>3.7590079235185703E-2</v>
      </c>
      <c r="V14" s="17">
        <v>2.7840945690529199E-2</v>
      </c>
      <c r="W14" s="17">
        <v>3.46994218938547E-2</v>
      </c>
      <c r="X14" s="17">
        <v>1.6558565677112402E-2</v>
      </c>
      <c r="Y14" s="17">
        <v>1.44919549877495E-2</v>
      </c>
      <c r="Z14" s="17">
        <v>2.5273179677904E-2</v>
      </c>
      <c r="AA14" s="17">
        <v>2.3720873252181598E-2</v>
      </c>
      <c r="AB14" s="17">
        <v>3.0419306722836999E-2</v>
      </c>
      <c r="AC14" s="17">
        <v>3.0754940132348599E-2</v>
      </c>
      <c r="AD14" s="17">
        <v>6.7126857547049196E-2</v>
      </c>
      <c r="AE14" s="17"/>
      <c r="AF14" s="17">
        <v>2.4635772706713601E-2</v>
      </c>
      <c r="AG14" s="17">
        <v>2.2732393586413199E-2</v>
      </c>
      <c r="AH14" s="17"/>
      <c r="AI14" s="17">
        <v>2.1899406827153099E-2</v>
      </c>
      <c r="AJ14" s="17">
        <v>2.4652621567416499E-2</v>
      </c>
      <c r="AK14" s="17"/>
      <c r="AL14" s="17">
        <v>2.7643178763462201E-2</v>
      </c>
      <c r="AM14" s="17">
        <v>2.28310930314682E-2</v>
      </c>
      <c r="AN14" s="17"/>
      <c r="AO14" s="17">
        <v>2.3543320886066098E-2</v>
      </c>
      <c r="AP14" s="17">
        <v>2.3752691298080799E-2</v>
      </c>
      <c r="AQ14" s="17"/>
      <c r="AR14" s="17">
        <v>1.8147755558770101E-2</v>
      </c>
      <c r="AS14" s="17">
        <v>2.7094867074474501E-2</v>
      </c>
      <c r="AT14" s="17">
        <v>2.4080890708528899E-2</v>
      </c>
      <c r="AU14" s="17">
        <v>3.12736827325589E-2</v>
      </c>
    </row>
    <row r="15" spans="2:47" x14ac:dyDescent="0.3">
      <c r="B15" s="18" t="s">
        <v>170</v>
      </c>
      <c r="C15" s="17">
        <v>2.36278820555549E-2</v>
      </c>
      <c r="D15" s="17">
        <v>2.2206463664892699E-2</v>
      </c>
      <c r="E15" s="17">
        <v>2.51028920465045E-2</v>
      </c>
      <c r="F15" s="17"/>
      <c r="G15" s="17">
        <v>7.1184938482714904E-3</v>
      </c>
      <c r="H15" s="17">
        <v>8.2886884086148596E-3</v>
      </c>
      <c r="I15" s="17">
        <v>2.5081473708450999E-2</v>
      </c>
      <c r="J15" s="17">
        <v>3.04067721514103E-2</v>
      </c>
      <c r="K15" s="17">
        <v>3.9344622791622999E-2</v>
      </c>
      <c r="L15" s="17">
        <v>2.9808708412068698E-2</v>
      </c>
      <c r="M15" s="17"/>
      <c r="N15" s="17">
        <v>2.5997148782867501E-2</v>
      </c>
      <c r="O15" s="17">
        <v>2.91658201222873E-2</v>
      </c>
      <c r="P15" s="17">
        <v>2.0830286189810001E-2</v>
      </c>
      <c r="Q15" s="17">
        <v>1.8113846629679801E-2</v>
      </c>
      <c r="R15" s="17"/>
      <c r="S15" s="17">
        <v>8.3975482139010595E-3</v>
      </c>
      <c r="T15" s="17">
        <v>2.1013623345428601E-2</v>
      </c>
      <c r="U15" s="17">
        <v>3.6402993308906097E-2</v>
      </c>
      <c r="V15" s="17">
        <v>2.1908509073103901E-2</v>
      </c>
      <c r="W15" s="17">
        <v>2.4755772673662701E-2</v>
      </c>
      <c r="X15" s="17">
        <v>1.0527633976704E-2</v>
      </c>
      <c r="Y15" s="17">
        <v>1.6196527645992099E-2</v>
      </c>
      <c r="Z15" s="17">
        <v>4.1837988775860903E-2</v>
      </c>
      <c r="AA15" s="17">
        <v>2.3838033560142802E-2</v>
      </c>
      <c r="AB15" s="17">
        <v>4.8257471746495501E-2</v>
      </c>
      <c r="AC15" s="17">
        <v>2.35763788898741E-2</v>
      </c>
      <c r="AD15" s="17">
        <v>3.4784395615422799E-2</v>
      </c>
      <c r="AE15" s="17"/>
      <c r="AF15" s="17">
        <v>2.9915254807743898E-2</v>
      </c>
      <c r="AG15" s="17">
        <v>1.5463483472350799E-2</v>
      </c>
      <c r="AH15" s="17"/>
      <c r="AI15" s="17">
        <v>2.7362188162968301E-2</v>
      </c>
      <c r="AJ15" s="17">
        <v>2.1763845990468499E-2</v>
      </c>
      <c r="AK15" s="17"/>
      <c r="AL15" s="17">
        <v>2.3282102392654901E-2</v>
      </c>
      <c r="AM15" s="17">
        <v>2.37079546858888E-2</v>
      </c>
      <c r="AN15" s="17"/>
      <c r="AO15" s="17">
        <v>1.25685487048155E-2</v>
      </c>
      <c r="AP15" s="17">
        <v>2.4591835680034601E-2</v>
      </c>
      <c r="AQ15" s="17"/>
      <c r="AR15" s="17">
        <v>1.51213214916143E-2</v>
      </c>
      <c r="AS15" s="17">
        <v>2.3144043546647598E-2</v>
      </c>
      <c r="AT15" s="17">
        <v>3.3434406333855797E-2</v>
      </c>
      <c r="AU15" s="17">
        <v>2.5403233249023299E-2</v>
      </c>
    </row>
    <row r="16" spans="2:47" x14ac:dyDescent="0.3">
      <c r="B16" s="18" t="s">
        <v>171</v>
      </c>
      <c r="C16" s="17">
        <v>7.6374801667152097E-3</v>
      </c>
      <c r="D16" s="17">
        <v>8.9952256449324208E-3</v>
      </c>
      <c r="E16" s="17">
        <v>6.3435151744825804E-3</v>
      </c>
      <c r="F16" s="17"/>
      <c r="G16" s="17">
        <v>5.0570845721921503E-3</v>
      </c>
      <c r="H16" s="17">
        <v>5.1944016396926499E-3</v>
      </c>
      <c r="I16" s="17">
        <v>8.3796202786174095E-3</v>
      </c>
      <c r="J16" s="17">
        <v>8.4604727031188601E-3</v>
      </c>
      <c r="K16" s="17">
        <v>8.0276515548427692E-3</v>
      </c>
      <c r="L16" s="17">
        <v>9.7961707878064692E-3</v>
      </c>
      <c r="M16" s="17"/>
      <c r="N16" s="17">
        <v>1.0522237433420701E-2</v>
      </c>
      <c r="O16" s="17">
        <v>1.1677504730588199E-2</v>
      </c>
      <c r="P16" s="17">
        <v>5.0804232951778801E-3</v>
      </c>
      <c r="Q16" s="17">
        <v>2.6808114174262198E-3</v>
      </c>
      <c r="R16" s="17"/>
      <c r="S16" s="17">
        <v>8.8153507250198007E-3</v>
      </c>
      <c r="T16" s="17">
        <v>6.2739958103207698E-3</v>
      </c>
      <c r="U16" s="17">
        <v>2.9169604931978598E-3</v>
      </c>
      <c r="V16" s="17">
        <v>2.7096984243267798E-3</v>
      </c>
      <c r="W16" s="17">
        <v>7.3000317888430102E-3</v>
      </c>
      <c r="X16" s="17">
        <v>1.1931235251554199E-2</v>
      </c>
      <c r="Y16" s="17">
        <v>1.89691794778146E-2</v>
      </c>
      <c r="Z16" s="17">
        <v>9.8959563155736601E-3</v>
      </c>
      <c r="AA16" s="17">
        <v>7.9406402251093796E-3</v>
      </c>
      <c r="AB16" s="17">
        <v>8.2134531025847401E-3</v>
      </c>
      <c r="AC16" s="17">
        <v>0</v>
      </c>
      <c r="AD16" s="17">
        <v>0</v>
      </c>
      <c r="AE16" s="17"/>
      <c r="AF16" s="17">
        <v>7.2708433534136802E-3</v>
      </c>
      <c r="AG16" s="17">
        <v>7.8654972624052598E-3</v>
      </c>
      <c r="AH16" s="17"/>
      <c r="AI16" s="17">
        <v>8.0781622385699397E-3</v>
      </c>
      <c r="AJ16" s="17">
        <v>7.4175069637837402E-3</v>
      </c>
      <c r="AK16" s="17"/>
      <c r="AL16" s="17">
        <v>6.4488694368759003E-3</v>
      </c>
      <c r="AM16" s="17">
        <v>7.9127282445896393E-3</v>
      </c>
      <c r="AN16" s="17"/>
      <c r="AO16" s="17">
        <v>2.2175220503753501E-3</v>
      </c>
      <c r="AP16" s="17">
        <v>8.1098945614241497E-3</v>
      </c>
      <c r="AQ16" s="17"/>
      <c r="AR16" s="17">
        <v>3.0803960093493399E-3</v>
      </c>
      <c r="AS16" s="17">
        <v>1.16523373332366E-2</v>
      </c>
      <c r="AT16" s="17">
        <v>8.7024394140640202E-3</v>
      </c>
      <c r="AU16" s="17">
        <v>9.9540504899472398E-3</v>
      </c>
    </row>
    <row r="17" spans="2:47" x14ac:dyDescent="0.3">
      <c r="B17" s="18" t="s">
        <v>172</v>
      </c>
      <c r="C17" s="17">
        <v>4.5787724661797702E-2</v>
      </c>
      <c r="D17" s="17">
        <v>3.87556298270934E-2</v>
      </c>
      <c r="E17" s="17">
        <v>5.2814315195300603E-2</v>
      </c>
      <c r="F17" s="17"/>
      <c r="G17" s="17">
        <v>4.6977478461290899E-3</v>
      </c>
      <c r="H17" s="17">
        <v>4.9024396873979803E-3</v>
      </c>
      <c r="I17" s="17">
        <v>4.6006624368574597E-2</v>
      </c>
      <c r="J17" s="17">
        <v>6.1519565706035603E-2</v>
      </c>
      <c r="K17" s="17">
        <v>6.2709124121580903E-2</v>
      </c>
      <c r="L17" s="17">
        <v>8.1906933112585401E-2</v>
      </c>
      <c r="M17" s="17"/>
      <c r="N17" s="17">
        <v>4.7353694733360999E-2</v>
      </c>
      <c r="O17" s="17">
        <v>5.0980811682131602E-2</v>
      </c>
      <c r="P17" s="17">
        <v>3.4576860226355297E-2</v>
      </c>
      <c r="Q17" s="17">
        <v>4.8314968343449602E-2</v>
      </c>
      <c r="R17" s="17"/>
      <c r="S17" s="17">
        <v>3.8347002062129501E-2</v>
      </c>
      <c r="T17" s="17">
        <v>5.1269594896776197E-2</v>
      </c>
      <c r="U17" s="17">
        <v>5.1317890661449199E-2</v>
      </c>
      <c r="V17" s="17">
        <v>3.14359164575971E-2</v>
      </c>
      <c r="W17" s="17">
        <v>4.3854873067217602E-2</v>
      </c>
      <c r="X17" s="17">
        <v>3.8891580139184E-2</v>
      </c>
      <c r="Y17" s="17">
        <v>5.9354244567985E-2</v>
      </c>
      <c r="Z17" s="17">
        <v>3.1163983829187902E-2</v>
      </c>
      <c r="AA17" s="17">
        <v>5.6067631850754897E-2</v>
      </c>
      <c r="AB17" s="17">
        <v>5.5218652450372899E-2</v>
      </c>
      <c r="AC17" s="17">
        <v>3.2543654244089303E-2</v>
      </c>
      <c r="AD17" s="17">
        <v>4.9576308281652298E-2</v>
      </c>
      <c r="AE17" s="17"/>
      <c r="AF17" s="17">
        <v>4.9340653431084999E-2</v>
      </c>
      <c r="AG17" s="17">
        <v>4.0890871859215298E-2</v>
      </c>
      <c r="AH17" s="17"/>
      <c r="AI17" s="17">
        <v>3.7557478125537301E-2</v>
      </c>
      <c r="AJ17" s="17">
        <v>4.9895978224001901E-2</v>
      </c>
      <c r="AK17" s="17"/>
      <c r="AL17" s="17">
        <v>4.0461997896697702E-2</v>
      </c>
      <c r="AM17" s="17">
        <v>4.7021009890155299E-2</v>
      </c>
      <c r="AN17" s="17"/>
      <c r="AO17" s="17">
        <v>3.57880402833924E-2</v>
      </c>
      <c r="AP17" s="17">
        <v>4.6659317161500499E-2</v>
      </c>
      <c r="AQ17" s="17"/>
      <c r="AR17" s="17">
        <v>2.9032976818946999E-2</v>
      </c>
      <c r="AS17" s="17">
        <v>5.62217078374476E-2</v>
      </c>
      <c r="AT17" s="17">
        <v>5.4406715373903E-2</v>
      </c>
      <c r="AU17" s="17">
        <v>5.1957821411278901E-2</v>
      </c>
    </row>
    <row r="18" spans="2:47" x14ac:dyDescent="0.3">
      <c r="B18" s="18" t="s">
        <v>173</v>
      </c>
      <c r="C18" s="17">
        <v>0.18419861290428399</v>
      </c>
      <c r="D18" s="17">
        <v>0.161717519836269</v>
      </c>
      <c r="E18" s="17">
        <v>0.206345209792787</v>
      </c>
      <c r="F18" s="17"/>
      <c r="G18" s="17">
        <v>8.5541833209545302E-3</v>
      </c>
      <c r="H18" s="17">
        <v>3.5788885049568599E-2</v>
      </c>
      <c r="I18" s="17">
        <v>9.1815214277681995E-2</v>
      </c>
      <c r="J18" s="17">
        <v>0.19445074862534301</v>
      </c>
      <c r="K18" s="17">
        <v>0.276599710396846</v>
      </c>
      <c r="L18" s="17">
        <v>0.42580909486509899</v>
      </c>
      <c r="M18" s="17"/>
      <c r="N18" s="17">
        <v>0.17476170616938999</v>
      </c>
      <c r="O18" s="17">
        <v>0.197917930117403</v>
      </c>
      <c r="P18" s="17">
        <v>0.16554642174994599</v>
      </c>
      <c r="Q18" s="17">
        <v>0.196518224322275</v>
      </c>
      <c r="R18" s="17"/>
      <c r="S18" s="17">
        <v>9.3029780019021999E-2</v>
      </c>
      <c r="T18" s="17">
        <v>0.224206256053741</v>
      </c>
      <c r="U18" s="17">
        <v>0.206282769521548</v>
      </c>
      <c r="V18" s="17">
        <v>0.20513947356141801</v>
      </c>
      <c r="W18" s="17">
        <v>0.178075439316597</v>
      </c>
      <c r="X18" s="17">
        <v>0.14180874660442</v>
      </c>
      <c r="Y18" s="17">
        <v>0.217334051209816</v>
      </c>
      <c r="Z18" s="17">
        <v>0.16327069376425701</v>
      </c>
      <c r="AA18" s="17">
        <v>0.203765434146918</v>
      </c>
      <c r="AB18" s="17">
        <v>0.18332198967469501</v>
      </c>
      <c r="AC18" s="17">
        <v>0.27434846501536297</v>
      </c>
      <c r="AD18" s="17">
        <v>0.17575066074119</v>
      </c>
      <c r="AE18" s="17"/>
      <c r="AF18" s="17">
        <v>0.20527139774526401</v>
      </c>
      <c r="AG18" s="17">
        <v>0.15625068293609801</v>
      </c>
      <c r="AH18" s="17"/>
      <c r="AI18" s="17">
        <v>0.16377054339222899</v>
      </c>
      <c r="AJ18" s="17">
        <v>0.194395596551386</v>
      </c>
      <c r="AK18" s="17"/>
      <c r="AL18" s="17">
        <v>0.18179530051645501</v>
      </c>
      <c r="AM18" s="17">
        <v>0.184755150968997</v>
      </c>
      <c r="AN18" s="17"/>
      <c r="AO18" s="17">
        <v>0.14379284400901499</v>
      </c>
      <c r="AP18" s="17">
        <v>0.18772046057278599</v>
      </c>
      <c r="AQ18" s="17"/>
      <c r="AR18" s="17">
        <v>7.8417927325419495E-2</v>
      </c>
      <c r="AS18" s="17">
        <v>0.25885906679593801</v>
      </c>
      <c r="AT18" s="17">
        <v>0.17450804215563701</v>
      </c>
      <c r="AU18" s="17">
        <v>0.341604372235704</v>
      </c>
    </row>
    <row r="19" spans="2:47" x14ac:dyDescent="0.3">
      <c r="B19" s="18" t="s">
        <v>155</v>
      </c>
      <c r="C19" s="19">
        <v>5.2422848353649801E-3</v>
      </c>
      <c r="D19" s="19">
        <v>5.8138329383572301E-3</v>
      </c>
      <c r="E19" s="19">
        <v>4.7053013713552099E-3</v>
      </c>
      <c r="F19" s="19"/>
      <c r="G19" s="19">
        <v>0</v>
      </c>
      <c r="H19" s="19">
        <v>5.4412978851463203E-3</v>
      </c>
      <c r="I19" s="19">
        <v>1.66334241009867E-3</v>
      </c>
      <c r="J19" s="19">
        <v>3.8567257731443E-3</v>
      </c>
      <c r="K19" s="19">
        <v>5.8178759805649202E-3</v>
      </c>
      <c r="L19" s="19">
        <v>1.21953019377566E-2</v>
      </c>
      <c r="M19" s="19"/>
      <c r="N19" s="19">
        <v>5.4359532265904698E-3</v>
      </c>
      <c r="O19" s="19">
        <v>4.5631467279747904E-3</v>
      </c>
      <c r="P19" s="19">
        <v>8.8753527092569808E-3</v>
      </c>
      <c r="Q19" s="19">
        <v>2.62030245244293E-3</v>
      </c>
      <c r="R19" s="19"/>
      <c r="S19" s="19">
        <v>2.6747969322722799E-3</v>
      </c>
      <c r="T19" s="19">
        <v>5.9781380422105103E-3</v>
      </c>
      <c r="U19" s="19">
        <v>5.276232887561E-3</v>
      </c>
      <c r="V19" s="19">
        <v>3.1757080496253101E-3</v>
      </c>
      <c r="W19" s="19">
        <v>7.9012884542047895E-3</v>
      </c>
      <c r="X19" s="19">
        <v>2.7223203496362799E-3</v>
      </c>
      <c r="Y19" s="19">
        <v>2.2027255074033901E-3</v>
      </c>
      <c r="Z19" s="19">
        <v>4.8690522521771702E-3</v>
      </c>
      <c r="AA19" s="19">
        <v>4.3070382615275002E-3</v>
      </c>
      <c r="AB19" s="19">
        <v>1.2189682700174301E-2</v>
      </c>
      <c r="AC19" s="19">
        <v>0</v>
      </c>
      <c r="AD19" s="19">
        <v>2.1407932358323601E-2</v>
      </c>
      <c r="AE19" s="19"/>
      <c r="AF19" s="19">
        <v>6.3802414759681902E-3</v>
      </c>
      <c r="AG19" s="19">
        <v>3.77243348399442E-3</v>
      </c>
      <c r="AH19" s="19"/>
      <c r="AI19" s="19">
        <v>4.8282023478630701E-3</v>
      </c>
      <c r="AJ19" s="19">
        <v>5.4489804485317603E-3</v>
      </c>
      <c r="AK19" s="19"/>
      <c r="AL19" s="19">
        <v>7.6107253118818698E-3</v>
      </c>
      <c r="AM19" s="19">
        <v>4.6938221029030197E-3</v>
      </c>
      <c r="AN19" s="19"/>
      <c r="AO19" s="19">
        <v>0</v>
      </c>
      <c r="AP19" s="19">
        <v>5.69921287138147E-3</v>
      </c>
      <c r="AQ19" s="19"/>
      <c r="AR19" s="19">
        <v>3.0861466217957799E-3</v>
      </c>
      <c r="AS19" s="19">
        <v>4.8451370423401204E-3</v>
      </c>
      <c r="AT19" s="19">
        <v>7.6940981265839602E-3</v>
      </c>
      <c r="AU19" s="19">
        <v>6.2356419251884398E-3</v>
      </c>
    </row>
    <row r="20" spans="2:47" x14ac:dyDescent="0.3">
      <c r="B20" s="16"/>
    </row>
    <row r="21" spans="2:47" x14ac:dyDescent="0.3">
      <c r="B21" t="s">
        <v>72</v>
      </c>
    </row>
    <row r="22" spans="2:47" x14ac:dyDescent="0.3">
      <c r="B22" t="s">
        <v>73</v>
      </c>
    </row>
    <row r="24" spans="2:47" x14ac:dyDescent="0.3">
      <c r="B24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2:AU24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178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164</v>
      </c>
      <c r="C9" s="17">
        <v>0.117065831796969</v>
      </c>
      <c r="D9" s="17">
        <v>0.11910143429108699</v>
      </c>
      <c r="E9" s="17">
        <v>0.114897173602641</v>
      </c>
      <c r="F9" s="17"/>
      <c r="G9" s="17">
        <v>0.168828231158375</v>
      </c>
      <c r="H9" s="17">
        <v>0.137278226573675</v>
      </c>
      <c r="I9" s="17">
        <v>0.124120040618675</v>
      </c>
      <c r="J9" s="17">
        <v>0.10495774502199</v>
      </c>
      <c r="K9" s="17">
        <v>0.100802002767736</v>
      </c>
      <c r="L9" s="17">
        <v>8.1377451839914197E-2</v>
      </c>
      <c r="M9" s="17"/>
      <c r="N9" s="17">
        <v>0.146010111822477</v>
      </c>
      <c r="O9" s="17">
        <v>0.104303021959938</v>
      </c>
      <c r="P9" s="17">
        <v>9.77163356225835E-2</v>
      </c>
      <c r="Q9" s="17">
        <v>0.116022688276139</v>
      </c>
      <c r="R9" s="17"/>
      <c r="S9" s="17">
        <v>0.132278519997682</v>
      </c>
      <c r="T9" s="17">
        <v>9.9831232705266004E-2</v>
      </c>
      <c r="U9" s="17">
        <v>0.107696049360619</v>
      </c>
      <c r="V9" s="17">
        <v>9.3626676579669901E-2</v>
      </c>
      <c r="W9" s="17">
        <v>0.11940718909421399</v>
      </c>
      <c r="X9" s="17">
        <v>0.14371743530351</v>
      </c>
      <c r="Y9" s="17">
        <v>0.11498359436305799</v>
      </c>
      <c r="Z9" s="17">
        <v>9.4655861765579399E-2</v>
      </c>
      <c r="AA9" s="17">
        <v>0.12707534877153301</v>
      </c>
      <c r="AB9" s="17">
        <v>0.11518377010989</v>
      </c>
      <c r="AC9" s="17">
        <v>0.135808378273886</v>
      </c>
      <c r="AD9" s="17">
        <v>0.1038756827656</v>
      </c>
      <c r="AE9" s="17"/>
      <c r="AF9" s="17">
        <v>0.12517584593012601</v>
      </c>
      <c r="AG9" s="17">
        <v>0.105996707432127</v>
      </c>
      <c r="AH9" s="17"/>
      <c r="AI9" s="17">
        <v>0.136590426694124</v>
      </c>
      <c r="AJ9" s="17">
        <v>0.10731983133593299</v>
      </c>
      <c r="AK9" s="17"/>
      <c r="AL9" s="17">
        <v>0.132162567234029</v>
      </c>
      <c r="AM9" s="17">
        <v>0.11356986183227601</v>
      </c>
      <c r="AN9" s="17"/>
      <c r="AO9" s="17">
        <v>0.16832394284399499</v>
      </c>
      <c r="AP9" s="17">
        <v>0.112598072271078</v>
      </c>
      <c r="AQ9" s="17"/>
      <c r="AR9" s="17">
        <v>0.181281413268741</v>
      </c>
      <c r="AS9" s="17">
        <v>7.57664151697411E-2</v>
      </c>
      <c r="AT9" s="17">
        <v>9.3139975111988793E-2</v>
      </c>
      <c r="AU9" s="17">
        <v>7.6693960514417403E-2</v>
      </c>
    </row>
    <row r="10" spans="2:47" x14ac:dyDescent="0.3">
      <c r="B10" s="18" t="s">
        <v>165</v>
      </c>
      <c r="C10" s="17">
        <v>8.4255584123229796E-2</v>
      </c>
      <c r="D10" s="17">
        <v>9.4226870176420605E-2</v>
      </c>
      <c r="E10" s="17">
        <v>7.4859905120296402E-2</v>
      </c>
      <c r="F10" s="17"/>
      <c r="G10" s="17">
        <v>0.141694358503134</v>
      </c>
      <c r="H10" s="17">
        <v>0.100637195694387</v>
      </c>
      <c r="I10" s="17">
        <v>0.11296574056722</v>
      </c>
      <c r="J10" s="17">
        <v>6.4785057170749005E-2</v>
      </c>
      <c r="K10" s="17">
        <v>4.36654310267406E-2</v>
      </c>
      <c r="L10" s="17">
        <v>5.2558956746581502E-2</v>
      </c>
      <c r="M10" s="17"/>
      <c r="N10" s="17">
        <v>9.4244487028873697E-2</v>
      </c>
      <c r="O10" s="17">
        <v>8.6797406953735098E-2</v>
      </c>
      <c r="P10" s="17">
        <v>9.5756442973837494E-2</v>
      </c>
      <c r="Q10" s="17">
        <v>6.1930705560560899E-2</v>
      </c>
      <c r="R10" s="17"/>
      <c r="S10" s="17">
        <v>0.11724981159020501</v>
      </c>
      <c r="T10" s="17">
        <v>7.0964343928368298E-2</v>
      </c>
      <c r="U10" s="17">
        <v>5.5766409251552601E-2</v>
      </c>
      <c r="V10" s="17">
        <v>0.108015588933544</v>
      </c>
      <c r="W10" s="17">
        <v>7.7928147302446807E-2</v>
      </c>
      <c r="X10" s="17">
        <v>9.7315293465735198E-2</v>
      </c>
      <c r="Y10" s="17">
        <v>6.2606079215013793E-2</v>
      </c>
      <c r="Z10" s="17">
        <v>7.8926727480504694E-2</v>
      </c>
      <c r="AA10" s="17">
        <v>8.3816446677128703E-2</v>
      </c>
      <c r="AB10" s="17">
        <v>7.7329258286134295E-2</v>
      </c>
      <c r="AC10" s="17">
        <v>8.4118178481511693E-2</v>
      </c>
      <c r="AD10" s="17">
        <v>5.5895676315664403E-2</v>
      </c>
      <c r="AE10" s="17"/>
      <c r="AF10" s="17">
        <v>7.9759294585648399E-2</v>
      </c>
      <c r="AG10" s="17">
        <v>9.00002328869908E-2</v>
      </c>
      <c r="AH10" s="17"/>
      <c r="AI10" s="17">
        <v>9.9327702788360506E-2</v>
      </c>
      <c r="AJ10" s="17">
        <v>7.6732105340038603E-2</v>
      </c>
      <c r="AK10" s="17"/>
      <c r="AL10" s="17">
        <v>9.2481611870350394E-2</v>
      </c>
      <c r="AM10" s="17">
        <v>8.2350672557907803E-2</v>
      </c>
      <c r="AN10" s="17"/>
      <c r="AO10" s="17">
        <v>8.3667778560367001E-2</v>
      </c>
      <c r="AP10" s="17">
        <v>8.4306818432282701E-2</v>
      </c>
      <c r="AQ10" s="17"/>
      <c r="AR10" s="17">
        <v>0.118896009279857</v>
      </c>
      <c r="AS10" s="17">
        <v>7.0208589744778602E-2</v>
      </c>
      <c r="AT10" s="17">
        <v>6.9034539309921594E-2</v>
      </c>
      <c r="AU10" s="17">
        <v>5.31204344457313E-2</v>
      </c>
    </row>
    <row r="11" spans="2:47" x14ac:dyDescent="0.3">
      <c r="B11" s="18" t="s">
        <v>166</v>
      </c>
      <c r="C11" s="17">
        <v>0.11346309911644401</v>
      </c>
      <c r="D11" s="17">
        <v>0.12872775965136399</v>
      </c>
      <c r="E11" s="17">
        <v>9.9020540224812895E-2</v>
      </c>
      <c r="F11" s="17"/>
      <c r="G11" s="17">
        <v>0.14459022976730199</v>
      </c>
      <c r="H11" s="17">
        <v>0.158234541750991</v>
      </c>
      <c r="I11" s="17">
        <v>0.128650110432008</v>
      </c>
      <c r="J11" s="17">
        <v>0.11372664075030001</v>
      </c>
      <c r="K11" s="17">
        <v>8.3043769982931503E-2</v>
      </c>
      <c r="L11" s="17">
        <v>6.4329050752969602E-2</v>
      </c>
      <c r="M11" s="17"/>
      <c r="N11" s="17">
        <v>0.13687616627169499</v>
      </c>
      <c r="O11" s="17">
        <v>0.10443073273232201</v>
      </c>
      <c r="P11" s="17">
        <v>0.124657736447343</v>
      </c>
      <c r="Q11" s="17">
        <v>8.7879007874712797E-2</v>
      </c>
      <c r="R11" s="17"/>
      <c r="S11" s="17">
        <v>0.161790837828311</v>
      </c>
      <c r="T11" s="17">
        <v>9.9743818962846606E-2</v>
      </c>
      <c r="U11" s="17">
        <v>7.7008702788321004E-2</v>
      </c>
      <c r="V11" s="17">
        <v>0.101304579343243</v>
      </c>
      <c r="W11" s="17">
        <v>0.12671044308387899</v>
      </c>
      <c r="X11" s="17">
        <v>0.11930001318187</v>
      </c>
      <c r="Y11" s="17">
        <v>8.0974717407088503E-2</v>
      </c>
      <c r="Z11" s="17">
        <v>0.12661931708438501</v>
      </c>
      <c r="AA11" s="17">
        <v>0.115765792378068</v>
      </c>
      <c r="AB11" s="17">
        <v>0.117837555146455</v>
      </c>
      <c r="AC11" s="17">
        <v>7.0890595647318297E-2</v>
      </c>
      <c r="AD11" s="17">
        <v>0.15141525358537999</v>
      </c>
      <c r="AE11" s="17"/>
      <c r="AF11" s="17">
        <v>0.11995083806194801</v>
      </c>
      <c r="AG11" s="17">
        <v>0.104610676988595</v>
      </c>
      <c r="AH11" s="17"/>
      <c r="AI11" s="17">
        <v>0.13964618836996001</v>
      </c>
      <c r="AJ11" s="17">
        <v>0.10039340925705099</v>
      </c>
      <c r="AK11" s="17"/>
      <c r="AL11" s="17">
        <v>0.13387231910153899</v>
      </c>
      <c r="AM11" s="17">
        <v>0.108736910440213</v>
      </c>
      <c r="AN11" s="17"/>
      <c r="AO11" s="17">
        <v>0.136382538500078</v>
      </c>
      <c r="AP11" s="17">
        <v>0.11146539491816899</v>
      </c>
      <c r="AQ11" s="17"/>
      <c r="AR11" s="17">
        <v>0.151716540200482</v>
      </c>
      <c r="AS11" s="17">
        <v>0.10067455396003699</v>
      </c>
      <c r="AT11" s="17">
        <v>0.104166134854286</v>
      </c>
      <c r="AU11" s="17">
        <v>5.87359829094527E-2</v>
      </c>
    </row>
    <row r="12" spans="2:47" x14ac:dyDescent="0.3">
      <c r="B12" s="18" t="s">
        <v>167</v>
      </c>
      <c r="C12" s="17">
        <v>5.7573511095534498E-2</v>
      </c>
      <c r="D12" s="17">
        <v>6.4535205666328394E-2</v>
      </c>
      <c r="E12" s="17">
        <v>5.0615585786458299E-2</v>
      </c>
      <c r="F12" s="17"/>
      <c r="G12" s="17">
        <v>6.5834720504223398E-2</v>
      </c>
      <c r="H12" s="17">
        <v>7.25163121947901E-2</v>
      </c>
      <c r="I12" s="17">
        <v>6.5352741661626093E-2</v>
      </c>
      <c r="J12" s="17">
        <v>5.4194136297862898E-2</v>
      </c>
      <c r="K12" s="17">
        <v>5.0475552152805699E-2</v>
      </c>
      <c r="L12" s="17">
        <v>4.1143963177522301E-2</v>
      </c>
      <c r="M12" s="17"/>
      <c r="N12" s="17">
        <v>5.7741031966603497E-2</v>
      </c>
      <c r="O12" s="17">
        <v>4.6429932940152699E-2</v>
      </c>
      <c r="P12" s="17">
        <v>7.8329451681668702E-2</v>
      </c>
      <c r="Q12" s="17">
        <v>5.1559146820519701E-2</v>
      </c>
      <c r="R12" s="17"/>
      <c r="S12" s="17">
        <v>6.4168856429761806E-2</v>
      </c>
      <c r="T12" s="17">
        <v>6.3192306373522605E-2</v>
      </c>
      <c r="U12" s="17">
        <v>4.0139907782152803E-2</v>
      </c>
      <c r="V12" s="17">
        <v>5.6655650008862898E-2</v>
      </c>
      <c r="W12" s="17">
        <v>7.7966465862375503E-2</v>
      </c>
      <c r="X12" s="17">
        <v>4.5588766783056102E-2</v>
      </c>
      <c r="Y12" s="17">
        <v>4.7931067824905298E-2</v>
      </c>
      <c r="Z12" s="17">
        <v>0.106932577979008</v>
      </c>
      <c r="AA12" s="17">
        <v>6.8332940638009695E-2</v>
      </c>
      <c r="AB12" s="17">
        <v>4.2134436098616598E-2</v>
      </c>
      <c r="AC12" s="17">
        <v>4.1776604500149597E-2</v>
      </c>
      <c r="AD12" s="17">
        <v>3.3395046009371702E-2</v>
      </c>
      <c r="AE12" s="17"/>
      <c r="AF12" s="17">
        <v>6.3835518504675698E-2</v>
      </c>
      <c r="AG12" s="17">
        <v>4.8200178979328698E-2</v>
      </c>
      <c r="AH12" s="17"/>
      <c r="AI12" s="17">
        <v>6.2358061726166203E-2</v>
      </c>
      <c r="AJ12" s="17">
        <v>5.5185229397624297E-2</v>
      </c>
      <c r="AK12" s="17"/>
      <c r="AL12" s="17">
        <v>5.56053045844885E-2</v>
      </c>
      <c r="AM12" s="17">
        <v>5.8029291146500898E-2</v>
      </c>
      <c r="AN12" s="17"/>
      <c r="AO12" s="17">
        <v>5.4197871345314501E-2</v>
      </c>
      <c r="AP12" s="17">
        <v>5.7867738610789303E-2</v>
      </c>
      <c r="AQ12" s="17"/>
      <c r="AR12" s="17">
        <v>6.67203243964411E-2</v>
      </c>
      <c r="AS12" s="17">
        <v>5.68546401069841E-2</v>
      </c>
      <c r="AT12" s="17">
        <v>4.3128036945865797E-2</v>
      </c>
      <c r="AU12" s="17">
        <v>6.5927746602654505E-2</v>
      </c>
    </row>
    <row r="13" spans="2:47" x14ac:dyDescent="0.3">
      <c r="B13" s="18" t="s">
        <v>168</v>
      </c>
      <c r="C13" s="17">
        <v>6.1361153373414599E-2</v>
      </c>
      <c r="D13" s="17">
        <v>5.8793409585339997E-2</v>
      </c>
      <c r="E13" s="17">
        <v>6.3560318736153407E-2</v>
      </c>
      <c r="F13" s="17"/>
      <c r="G13" s="17">
        <v>7.7243122056913596E-2</v>
      </c>
      <c r="H13" s="17">
        <v>7.8152138731287998E-2</v>
      </c>
      <c r="I13" s="17">
        <v>5.8452606903221398E-2</v>
      </c>
      <c r="J13" s="17">
        <v>5.92789806954096E-2</v>
      </c>
      <c r="K13" s="17">
        <v>6.2237015964796902E-2</v>
      </c>
      <c r="L13" s="17">
        <v>4.06923347132341E-2</v>
      </c>
      <c r="M13" s="17"/>
      <c r="N13" s="17">
        <v>5.6716943920895699E-2</v>
      </c>
      <c r="O13" s="17">
        <v>6.8779510358792706E-2</v>
      </c>
      <c r="P13" s="17">
        <v>5.7358226466350401E-2</v>
      </c>
      <c r="Q13" s="17">
        <v>6.3073878872500905E-2</v>
      </c>
      <c r="R13" s="17"/>
      <c r="S13" s="17">
        <v>6.1587984274884502E-2</v>
      </c>
      <c r="T13" s="17">
        <v>7.2133866190808305E-2</v>
      </c>
      <c r="U13" s="17">
        <v>7.2741585416292803E-2</v>
      </c>
      <c r="V13" s="17">
        <v>6.2150039625880497E-2</v>
      </c>
      <c r="W13" s="17">
        <v>6.9131547785882402E-2</v>
      </c>
      <c r="X13" s="17">
        <v>6.3559221937642907E-2</v>
      </c>
      <c r="Y13" s="17">
        <v>7.1323391248637402E-2</v>
      </c>
      <c r="Z13" s="17">
        <v>5.9051449453614901E-2</v>
      </c>
      <c r="AA13" s="17">
        <v>3.5324315319828999E-2</v>
      </c>
      <c r="AB13" s="17">
        <v>5.1741315907518001E-2</v>
      </c>
      <c r="AC13" s="17">
        <v>5.5761782283399702E-2</v>
      </c>
      <c r="AD13" s="17">
        <v>6.6163917227565899E-2</v>
      </c>
      <c r="AE13" s="17"/>
      <c r="AF13" s="17">
        <v>6.6151441517274895E-2</v>
      </c>
      <c r="AG13" s="17">
        <v>5.54922693686042E-2</v>
      </c>
      <c r="AH13" s="17"/>
      <c r="AI13" s="17">
        <v>6.80255899646693E-2</v>
      </c>
      <c r="AJ13" s="17">
        <v>5.8034497817535502E-2</v>
      </c>
      <c r="AK13" s="17"/>
      <c r="AL13" s="17">
        <v>5.9214855828438599E-2</v>
      </c>
      <c r="AM13" s="17">
        <v>6.1858174188531401E-2</v>
      </c>
      <c r="AN13" s="17"/>
      <c r="AO13" s="17">
        <v>6.3248728130550894E-2</v>
      </c>
      <c r="AP13" s="17">
        <v>6.1196628580562101E-2</v>
      </c>
      <c r="AQ13" s="17"/>
      <c r="AR13" s="17">
        <v>6.2949557222659602E-2</v>
      </c>
      <c r="AS13" s="17">
        <v>5.9520237790111098E-2</v>
      </c>
      <c r="AT13" s="17">
        <v>6.1642099593640101E-2</v>
      </c>
      <c r="AU13" s="17">
        <v>5.9955305349447999E-2</v>
      </c>
    </row>
    <row r="14" spans="2:47" x14ac:dyDescent="0.3">
      <c r="B14" s="18" t="s">
        <v>169</v>
      </c>
      <c r="C14" s="17">
        <v>3.8165584272912001E-2</v>
      </c>
      <c r="D14" s="17">
        <v>4.2048227330076002E-2</v>
      </c>
      <c r="E14" s="17">
        <v>3.4527465469467902E-2</v>
      </c>
      <c r="F14" s="17"/>
      <c r="G14" s="17">
        <v>3.6145206781154099E-2</v>
      </c>
      <c r="H14" s="17">
        <v>3.1053260153665701E-2</v>
      </c>
      <c r="I14" s="17">
        <v>4.7081885661954002E-2</v>
      </c>
      <c r="J14" s="17">
        <v>4.0565604401255499E-2</v>
      </c>
      <c r="K14" s="17">
        <v>3.5644298116907301E-2</v>
      </c>
      <c r="L14" s="17">
        <v>3.7769093735408897E-2</v>
      </c>
      <c r="M14" s="17"/>
      <c r="N14" s="17">
        <v>4.7011830678881997E-2</v>
      </c>
      <c r="O14" s="17">
        <v>3.8026617440765999E-2</v>
      </c>
      <c r="P14" s="17">
        <v>3.1937250496793398E-2</v>
      </c>
      <c r="Q14" s="17">
        <v>3.4784516110825697E-2</v>
      </c>
      <c r="R14" s="17"/>
      <c r="S14" s="17">
        <v>4.01418677149257E-2</v>
      </c>
      <c r="T14" s="17">
        <v>5.1254702269847199E-2</v>
      </c>
      <c r="U14" s="17">
        <v>2.7708380234192E-2</v>
      </c>
      <c r="V14" s="17">
        <v>3.0266468739143501E-2</v>
      </c>
      <c r="W14" s="17">
        <v>3.7552507464547198E-2</v>
      </c>
      <c r="X14" s="17">
        <v>2.80623560994867E-2</v>
      </c>
      <c r="Y14" s="17">
        <v>2.7675357462888499E-2</v>
      </c>
      <c r="Z14" s="17">
        <v>5.2409828585252199E-2</v>
      </c>
      <c r="AA14" s="17">
        <v>4.1796330988463602E-2</v>
      </c>
      <c r="AB14" s="17">
        <v>2.6597222788600699E-2</v>
      </c>
      <c r="AC14" s="17">
        <v>4.29345140166289E-2</v>
      </c>
      <c r="AD14" s="17">
        <v>7.79055058918382E-2</v>
      </c>
      <c r="AE14" s="17"/>
      <c r="AF14" s="17">
        <v>3.9786119667069103E-2</v>
      </c>
      <c r="AG14" s="17">
        <v>3.6321276762213701E-2</v>
      </c>
      <c r="AH14" s="17"/>
      <c r="AI14" s="17">
        <v>3.3218641560913698E-2</v>
      </c>
      <c r="AJ14" s="17">
        <v>4.06349264644306E-2</v>
      </c>
      <c r="AK14" s="17"/>
      <c r="AL14" s="17">
        <v>3.0669059167107899E-2</v>
      </c>
      <c r="AM14" s="17">
        <v>3.9901563996390499E-2</v>
      </c>
      <c r="AN14" s="17"/>
      <c r="AO14" s="17">
        <v>1.6353898955960702E-2</v>
      </c>
      <c r="AP14" s="17">
        <v>4.0066734410128903E-2</v>
      </c>
      <c r="AQ14" s="17"/>
      <c r="AR14" s="17">
        <v>3.4630756036329598E-2</v>
      </c>
      <c r="AS14" s="17">
        <v>3.6495947839940902E-2</v>
      </c>
      <c r="AT14" s="17">
        <v>4.1902338910466498E-2</v>
      </c>
      <c r="AU14" s="17">
        <v>4.2138018754439101E-2</v>
      </c>
    </row>
    <row r="15" spans="2:47" x14ac:dyDescent="0.3">
      <c r="B15" s="18" t="s">
        <v>170</v>
      </c>
      <c r="C15" s="17">
        <v>4.5269463534788203E-2</v>
      </c>
      <c r="D15" s="17">
        <v>4.6140694930257402E-2</v>
      </c>
      <c r="E15" s="17">
        <v>4.4592806780244902E-2</v>
      </c>
      <c r="F15" s="17"/>
      <c r="G15" s="17">
        <v>3.51220732417417E-2</v>
      </c>
      <c r="H15" s="17">
        <v>5.4348033488455197E-2</v>
      </c>
      <c r="I15" s="17">
        <v>4.8564271510803197E-2</v>
      </c>
      <c r="J15" s="17">
        <v>4.0207114710759002E-2</v>
      </c>
      <c r="K15" s="17">
        <v>4.7489190028405799E-2</v>
      </c>
      <c r="L15" s="17">
        <v>4.4551187511517397E-2</v>
      </c>
      <c r="M15" s="17"/>
      <c r="N15" s="17">
        <v>4.5805459906667102E-2</v>
      </c>
      <c r="O15" s="17">
        <v>4.8926716735263803E-2</v>
      </c>
      <c r="P15" s="17">
        <v>4.3417959832406101E-2</v>
      </c>
      <c r="Q15" s="17">
        <v>4.3172089199698602E-2</v>
      </c>
      <c r="R15" s="17"/>
      <c r="S15" s="17">
        <v>3.0749828303512701E-2</v>
      </c>
      <c r="T15" s="17">
        <v>4.84843727983017E-2</v>
      </c>
      <c r="U15" s="17">
        <v>5.55268459614391E-2</v>
      </c>
      <c r="V15" s="17">
        <v>4.6947991774041499E-2</v>
      </c>
      <c r="W15" s="17">
        <v>4.4319181186064698E-2</v>
      </c>
      <c r="X15" s="17">
        <v>4.1130345114409002E-2</v>
      </c>
      <c r="Y15" s="17">
        <v>3.2772081199187203E-2</v>
      </c>
      <c r="Z15" s="17">
        <v>4.4905559387302001E-2</v>
      </c>
      <c r="AA15" s="17">
        <v>4.7576465228011601E-2</v>
      </c>
      <c r="AB15" s="17">
        <v>7.7884951249575798E-2</v>
      </c>
      <c r="AC15" s="17">
        <v>4.3326874682142302E-2</v>
      </c>
      <c r="AD15" s="17">
        <v>1.21994221589565E-2</v>
      </c>
      <c r="AE15" s="17"/>
      <c r="AF15" s="17">
        <v>4.3494688022405498E-2</v>
      </c>
      <c r="AG15" s="17">
        <v>4.7995122273713303E-2</v>
      </c>
      <c r="AH15" s="17"/>
      <c r="AI15" s="17">
        <v>4.91184541220544E-2</v>
      </c>
      <c r="AJ15" s="17">
        <v>4.3348180955784001E-2</v>
      </c>
      <c r="AK15" s="17"/>
      <c r="AL15" s="17">
        <v>4.7851931818257601E-2</v>
      </c>
      <c r="AM15" s="17">
        <v>4.4671438114562798E-2</v>
      </c>
      <c r="AN15" s="17"/>
      <c r="AO15" s="17">
        <v>5.8966874090610299E-2</v>
      </c>
      <c r="AP15" s="17">
        <v>4.4075569822344098E-2</v>
      </c>
      <c r="AQ15" s="17"/>
      <c r="AR15" s="17">
        <v>4.1646874163762199E-2</v>
      </c>
      <c r="AS15" s="17">
        <v>4.39635616661571E-2</v>
      </c>
      <c r="AT15" s="17">
        <v>5.19666701247311E-2</v>
      </c>
      <c r="AU15" s="17">
        <v>4.2666831194297601E-2</v>
      </c>
    </row>
    <row r="16" spans="2:47" x14ac:dyDescent="0.3">
      <c r="B16" s="18" t="s">
        <v>171</v>
      </c>
      <c r="C16" s="17">
        <v>1.00466432432043E-2</v>
      </c>
      <c r="D16" s="17">
        <v>9.5573160753143205E-3</v>
      </c>
      <c r="E16" s="17">
        <v>1.05616993680225E-2</v>
      </c>
      <c r="F16" s="17"/>
      <c r="G16" s="17">
        <v>1.24703558091927E-2</v>
      </c>
      <c r="H16" s="17">
        <v>9.1410733901448708E-3</v>
      </c>
      <c r="I16" s="17">
        <v>8.1516050464474805E-3</v>
      </c>
      <c r="J16" s="17">
        <v>9.1453488051018508E-3</v>
      </c>
      <c r="K16" s="17">
        <v>1.01747145929261E-2</v>
      </c>
      <c r="L16" s="17">
        <v>1.13633683599474E-2</v>
      </c>
      <c r="M16" s="17"/>
      <c r="N16" s="17">
        <v>1.32716050121633E-2</v>
      </c>
      <c r="O16" s="17">
        <v>1.07536134379668E-2</v>
      </c>
      <c r="P16" s="17">
        <v>1.2013130625290599E-2</v>
      </c>
      <c r="Q16" s="17">
        <v>4.2446070697902396E-3</v>
      </c>
      <c r="R16" s="17"/>
      <c r="S16" s="17">
        <v>8.6516995132353107E-3</v>
      </c>
      <c r="T16" s="17">
        <v>8.6973876300140106E-3</v>
      </c>
      <c r="U16" s="17">
        <v>8.4551963221282701E-3</v>
      </c>
      <c r="V16" s="17">
        <v>1.15996280797866E-2</v>
      </c>
      <c r="W16" s="17">
        <v>1.0814370802978E-2</v>
      </c>
      <c r="X16" s="17">
        <v>1.2812415116302499E-2</v>
      </c>
      <c r="Y16" s="17">
        <v>1.81053182623566E-2</v>
      </c>
      <c r="Z16" s="17">
        <v>0</v>
      </c>
      <c r="AA16" s="17">
        <v>1.4287897621707299E-2</v>
      </c>
      <c r="AB16" s="17">
        <v>9.3973565641411096E-3</v>
      </c>
      <c r="AC16" s="17">
        <v>0</v>
      </c>
      <c r="AD16" s="17">
        <v>6.9384703801023103E-3</v>
      </c>
      <c r="AE16" s="17"/>
      <c r="AF16" s="17">
        <v>6.4035733256518701E-3</v>
      </c>
      <c r="AG16" s="17">
        <v>1.49697374808888E-2</v>
      </c>
      <c r="AH16" s="17"/>
      <c r="AI16" s="17">
        <v>1.0410474132628101E-2</v>
      </c>
      <c r="AJ16" s="17">
        <v>9.8650314845613596E-3</v>
      </c>
      <c r="AK16" s="17"/>
      <c r="AL16" s="17">
        <v>4.5973791490804099E-3</v>
      </c>
      <c r="AM16" s="17">
        <v>1.13085361658271E-2</v>
      </c>
      <c r="AN16" s="17"/>
      <c r="AO16" s="17">
        <v>4.7332275306887E-3</v>
      </c>
      <c r="AP16" s="17">
        <v>1.05097711888055E-2</v>
      </c>
      <c r="AQ16" s="17"/>
      <c r="AR16" s="17">
        <v>1.2040978153825901E-2</v>
      </c>
      <c r="AS16" s="17">
        <v>1.0917787648503E-2</v>
      </c>
      <c r="AT16" s="17">
        <v>7.6501917120945298E-3</v>
      </c>
      <c r="AU16" s="17">
        <v>8.5280091972663296E-3</v>
      </c>
    </row>
    <row r="17" spans="2:47" x14ac:dyDescent="0.3">
      <c r="B17" s="18" t="s">
        <v>172</v>
      </c>
      <c r="C17" s="17">
        <v>8.0808003747482496E-2</v>
      </c>
      <c r="D17" s="17">
        <v>6.8979228325466005E-2</v>
      </c>
      <c r="E17" s="17">
        <v>9.2238885148975797E-2</v>
      </c>
      <c r="F17" s="17"/>
      <c r="G17" s="17">
        <v>8.3850362531199693E-2</v>
      </c>
      <c r="H17" s="17">
        <v>6.24003574978092E-2</v>
      </c>
      <c r="I17" s="17">
        <v>7.1113816199349797E-2</v>
      </c>
      <c r="J17" s="17">
        <v>9.6298668797100098E-2</v>
      </c>
      <c r="K17" s="17">
        <v>9.4023748162611206E-2</v>
      </c>
      <c r="L17" s="17">
        <v>8.0223420012756702E-2</v>
      </c>
      <c r="M17" s="17"/>
      <c r="N17" s="17">
        <v>6.71501210068325E-2</v>
      </c>
      <c r="O17" s="17">
        <v>7.5368511609291602E-2</v>
      </c>
      <c r="P17" s="17">
        <v>8.3552155912531498E-2</v>
      </c>
      <c r="Q17" s="17">
        <v>9.7054728898549894E-2</v>
      </c>
      <c r="R17" s="17"/>
      <c r="S17" s="17">
        <v>9.0733720038382301E-2</v>
      </c>
      <c r="T17" s="17">
        <v>7.6388734138064004E-2</v>
      </c>
      <c r="U17" s="17">
        <v>7.8862780649379099E-2</v>
      </c>
      <c r="V17" s="17">
        <v>6.9029822120322507E-2</v>
      </c>
      <c r="W17" s="17">
        <v>7.2138208035839702E-2</v>
      </c>
      <c r="X17" s="17">
        <v>7.2332551349735999E-2</v>
      </c>
      <c r="Y17" s="17">
        <v>8.6520283539679596E-2</v>
      </c>
      <c r="Z17" s="17">
        <v>8.8856537499991103E-2</v>
      </c>
      <c r="AA17" s="17">
        <v>7.0771354100946399E-2</v>
      </c>
      <c r="AB17" s="17">
        <v>8.8536041194146403E-2</v>
      </c>
      <c r="AC17" s="17">
        <v>7.6882732425215705E-2</v>
      </c>
      <c r="AD17" s="17">
        <v>0.13388834239970901</v>
      </c>
      <c r="AE17" s="17"/>
      <c r="AF17" s="17">
        <v>8.5220710298607893E-2</v>
      </c>
      <c r="AG17" s="17">
        <v>7.4098235400994195E-2</v>
      </c>
      <c r="AH17" s="17"/>
      <c r="AI17" s="17">
        <v>8.0826500428742495E-2</v>
      </c>
      <c r="AJ17" s="17">
        <v>8.0798770845850701E-2</v>
      </c>
      <c r="AK17" s="17"/>
      <c r="AL17" s="17">
        <v>9.4492744676670903E-2</v>
      </c>
      <c r="AM17" s="17">
        <v>7.7639011122388302E-2</v>
      </c>
      <c r="AN17" s="17"/>
      <c r="AO17" s="17">
        <v>0.122259547028767</v>
      </c>
      <c r="AP17" s="17">
        <v>7.7195004290910293E-2</v>
      </c>
      <c r="AQ17" s="17"/>
      <c r="AR17" s="17">
        <v>6.8805877531302906E-2</v>
      </c>
      <c r="AS17" s="17">
        <v>9.1471320351185395E-2</v>
      </c>
      <c r="AT17" s="17">
        <v>9.3239383696408801E-2</v>
      </c>
      <c r="AU17" s="17">
        <v>6.6695483406130004E-2</v>
      </c>
    </row>
    <row r="18" spans="2:47" x14ac:dyDescent="0.3">
      <c r="B18" s="18" t="s">
        <v>173</v>
      </c>
      <c r="C18" s="17">
        <v>0.382506143976031</v>
      </c>
      <c r="D18" s="17">
        <v>0.35939432356171702</v>
      </c>
      <c r="E18" s="17">
        <v>0.40464038138916503</v>
      </c>
      <c r="F18" s="17"/>
      <c r="G18" s="17">
        <v>0.22431545015538301</v>
      </c>
      <c r="H18" s="17">
        <v>0.28159504261638202</v>
      </c>
      <c r="I18" s="17">
        <v>0.32603857291732002</v>
      </c>
      <c r="J18" s="17">
        <v>0.41098845549844099</v>
      </c>
      <c r="K18" s="17">
        <v>0.46424693516871002</v>
      </c>
      <c r="L18" s="17">
        <v>0.53718621112451403</v>
      </c>
      <c r="M18" s="17"/>
      <c r="N18" s="17">
        <v>0.32665496924680498</v>
      </c>
      <c r="O18" s="17">
        <v>0.40501659234431697</v>
      </c>
      <c r="P18" s="17">
        <v>0.36271793388214102</v>
      </c>
      <c r="Q18" s="17">
        <v>0.43404940272172998</v>
      </c>
      <c r="R18" s="17"/>
      <c r="S18" s="17">
        <v>0.28380807341920899</v>
      </c>
      <c r="T18" s="17">
        <v>0.40474951152807098</v>
      </c>
      <c r="U18" s="17">
        <v>0.47122492660945797</v>
      </c>
      <c r="V18" s="17">
        <v>0.39957825339492598</v>
      </c>
      <c r="W18" s="17">
        <v>0.35272522325858102</v>
      </c>
      <c r="X18" s="17">
        <v>0.371642812905154</v>
      </c>
      <c r="Y18" s="17">
        <v>0.452098940926561</v>
      </c>
      <c r="Z18" s="17">
        <v>0.33547559523926601</v>
      </c>
      <c r="AA18" s="17">
        <v>0.38642335948779599</v>
      </c>
      <c r="AB18" s="17">
        <v>0.37996068884429401</v>
      </c>
      <c r="AC18" s="17">
        <v>0.42958349682311597</v>
      </c>
      <c r="AD18" s="17">
        <v>0.35223870016353598</v>
      </c>
      <c r="AE18" s="17"/>
      <c r="AF18" s="17">
        <v>0.36232290204426598</v>
      </c>
      <c r="AG18" s="17">
        <v>0.41064600658295503</v>
      </c>
      <c r="AH18" s="17"/>
      <c r="AI18" s="17">
        <v>0.31299440810644502</v>
      </c>
      <c r="AJ18" s="17">
        <v>0.41720399114780998</v>
      </c>
      <c r="AK18" s="17"/>
      <c r="AL18" s="17">
        <v>0.33666809039739898</v>
      </c>
      <c r="AM18" s="17">
        <v>0.39312091954913198</v>
      </c>
      <c r="AN18" s="17"/>
      <c r="AO18" s="17">
        <v>0.29186559301366699</v>
      </c>
      <c r="AP18" s="17">
        <v>0.39040655576886002</v>
      </c>
      <c r="AQ18" s="17"/>
      <c r="AR18" s="17">
        <v>0.25525239296853403</v>
      </c>
      <c r="AS18" s="17">
        <v>0.44241467415406999</v>
      </c>
      <c r="AT18" s="17">
        <v>0.41970795466060201</v>
      </c>
      <c r="AU18" s="17">
        <v>0.52157054201973896</v>
      </c>
    </row>
    <row r="19" spans="2:47" x14ac:dyDescent="0.3">
      <c r="B19" s="18" t="s">
        <v>155</v>
      </c>
      <c r="C19" s="19">
        <v>9.4849817199900103E-3</v>
      </c>
      <c r="D19" s="19">
        <v>8.4955304066290094E-3</v>
      </c>
      <c r="E19" s="19">
        <v>1.0485238373761901E-2</v>
      </c>
      <c r="F19" s="19"/>
      <c r="G19" s="19">
        <v>9.9058894913807791E-3</v>
      </c>
      <c r="H19" s="19">
        <v>1.46438179084117E-2</v>
      </c>
      <c r="I19" s="19">
        <v>9.5086084813752192E-3</v>
      </c>
      <c r="J19" s="19">
        <v>5.8522478510309398E-3</v>
      </c>
      <c r="K19" s="19">
        <v>8.1973420354285193E-3</v>
      </c>
      <c r="L19" s="19">
        <v>8.8049620256343795E-3</v>
      </c>
      <c r="M19" s="19"/>
      <c r="N19" s="19">
        <v>8.5172731381056802E-3</v>
      </c>
      <c r="O19" s="19">
        <v>1.11673434874539E-2</v>
      </c>
      <c r="P19" s="19">
        <v>1.2543376059054199E-2</v>
      </c>
      <c r="Q19" s="19">
        <v>6.2292285949729301E-3</v>
      </c>
      <c r="R19" s="19"/>
      <c r="S19" s="19">
        <v>8.8388008898903202E-3</v>
      </c>
      <c r="T19" s="19">
        <v>4.5597234748902104E-3</v>
      </c>
      <c r="U19" s="19">
        <v>4.8692156244652101E-3</v>
      </c>
      <c r="V19" s="19">
        <v>2.0825301400580101E-2</v>
      </c>
      <c r="W19" s="19">
        <v>1.1306716123192E-2</v>
      </c>
      <c r="X19" s="19">
        <v>4.5387887430975203E-3</v>
      </c>
      <c r="Y19" s="19">
        <v>5.0091685506240703E-3</v>
      </c>
      <c r="Z19" s="19">
        <v>1.2166545525096099E-2</v>
      </c>
      <c r="AA19" s="19">
        <v>8.8297487885069907E-3</v>
      </c>
      <c r="AB19" s="19">
        <v>1.33974038106273E-2</v>
      </c>
      <c r="AC19" s="19">
        <v>1.89168428666323E-2</v>
      </c>
      <c r="AD19" s="19">
        <v>6.0839831022757801E-3</v>
      </c>
      <c r="AE19" s="19"/>
      <c r="AF19" s="19">
        <v>7.8990680423259296E-3</v>
      </c>
      <c r="AG19" s="19">
        <v>1.16695558435887E-2</v>
      </c>
      <c r="AH19" s="19"/>
      <c r="AI19" s="19">
        <v>7.4835521059367603E-3</v>
      </c>
      <c r="AJ19" s="19">
        <v>1.0484025953380801E-2</v>
      </c>
      <c r="AK19" s="19"/>
      <c r="AL19" s="19">
        <v>1.2384136172639299E-2</v>
      </c>
      <c r="AM19" s="19">
        <v>8.8136208862705494E-3</v>
      </c>
      <c r="AN19" s="19"/>
      <c r="AO19" s="19">
        <v>0</v>
      </c>
      <c r="AP19" s="19">
        <v>1.0311711706069799E-2</v>
      </c>
      <c r="AQ19" s="19"/>
      <c r="AR19" s="19">
        <v>6.0592767780645899E-3</v>
      </c>
      <c r="AS19" s="19">
        <v>1.17122715684909E-2</v>
      </c>
      <c r="AT19" s="19">
        <v>1.4422675079994099E-2</v>
      </c>
      <c r="AU19" s="19">
        <v>3.9676856064241803E-3</v>
      </c>
    </row>
    <row r="20" spans="2:47" x14ac:dyDescent="0.3">
      <c r="B20" s="16"/>
    </row>
    <row r="21" spans="2:47" x14ac:dyDescent="0.3">
      <c r="B21" t="s">
        <v>72</v>
      </c>
    </row>
    <row r="22" spans="2:47" x14ac:dyDescent="0.3">
      <c r="B22" t="s">
        <v>73</v>
      </c>
    </row>
    <row r="24" spans="2:47" x14ac:dyDescent="0.3">
      <c r="B24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2:AU24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179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164</v>
      </c>
      <c r="C9" s="17">
        <v>0.188210190676037</v>
      </c>
      <c r="D9" s="17">
        <v>0.22527652436556</v>
      </c>
      <c r="E9" s="17">
        <v>0.15280782345753499</v>
      </c>
      <c r="F9" s="17"/>
      <c r="G9" s="17">
        <v>0.29718888781592201</v>
      </c>
      <c r="H9" s="17">
        <v>0.24423981582790999</v>
      </c>
      <c r="I9" s="17">
        <v>0.16813464795601701</v>
      </c>
      <c r="J9" s="17">
        <v>0.153254954072336</v>
      </c>
      <c r="K9" s="17">
        <v>0.15672417978174499</v>
      </c>
      <c r="L9" s="17">
        <v>0.13635235122914999</v>
      </c>
      <c r="M9" s="17"/>
      <c r="N9" s="17">
        <v>0.22418449050063899</v>
      </c>
      <c r="O9" s="17">
        <v>0.16665465901368501</v>
      </c>
      <c r="P9" s="17">
        <v>0.18103815074773399</v>
      </c>
      <c r="Q9" s="17">
        <v>0.179881618613876</v>
      </c>
      <c r="R9" s="17"/>
      <c r="S9" s="17">
        <v>0.251168069487677</v>
      </c>
      <c r="T9" s="17">
        <v>0.17367096029360199</v>
      </c>
      <c r="U9" s="17">
        <v>0.17762590104267401</v>
      </c>
      <c r="V9" s="17">
        <v>0.16715433177140801</v>
      </c>
      <c r="W9" s="17">
        <v>0.154468290659077</v>
      </c>
      <c r="X9" s="17">
        <v>0.232933494861538</v>
      </c>
      <c r="Y9" s="17">
        <v>0.129942253065675</v>
      </c>
      <c r="Z9" s="17">
        <v>0.19186890666982701</v>
      </c>
      <c r="AA9" s="17">
        <v>0.20877094490534201</v>
      </c>
      <c r="AB9" s="17">
        <v>0.16962682849740299</v>
      </c>
      <c r="AC9" s="17">
        <v>0.18431811068135401</v>
      </c>
      <c r="AD9" s="17">
        <v>0.13118905561435201</v>
      </c>
      <c r="AE9" s="17"/>
      <c r="AF9" s="17">
        <v>0.15492129816240699</v>
      </c>
      <c r="AG9" s="17">
        <v>0.23228223167663001</v>
      </c>
      <c r="AH9" s="17"/>
      <c r="AI9" s="17">
        <v>0.208326463812679</v>
      </c>
      <c r="AJ9" s="17">
        <v>0.17816884496327201</v>
      </c>
      <c r="AK9" s="17"/>
      <c r="AL9" s="17">
        <v>0.19484536022850099</v>
      </c>
      <c r="AM9" s="17">
        <v>0.18667367613865499</v>
      </c>
      <c r="AN9" s="17"/>
      <c r="AO9" s="17">
        <v>0.21088821392283899</v>
      </c>
      <c r="AP9" s="17">
        <v>0.18623352879131999</v>
      </c>
      <c r="AQ9" s="17"/>
      <c r="AR9" s="17">
        <v>0.24760139427338099</v>
      </c>
      <c r="AS9" s="17">
        <v>0.156133145016181</v>
      </c>
      <c r="AT9" s="17">
        <v>0.15386135451840599</v>
      </c>
      <c r="AU9" s="17">
        <v>0.165794672790958</v>
      </c>
    </row>
    <row r="10" spans="2:47" x14ac:dyDescent="0.3">
      <c r="B10" s="18" t="s">
        <v>165</v>
      </c>
      <c r="C10" s="17">
        <v>9.5377632365853199E-2</v>
      </c>
      <c r="D10" s="17">
        <v>0.101144080312038</v>
      </c>
      <c r="E10" s="17">
        <v>8.9490961167567204E-2</v>
      </c>
      <c r="F10" s="17"/>
      <c r="G10" s="17">
        <v>0.149848854297115</v>
      </c>
      <c r="H10" s="17">
        <v>0.11133419896633701</v>
      </c>
      <c r="I10" s="17">
        <v>0.10456329238131901</v>
      </c>
      <c r="J10" s="17">
        <v>9.0365717300724693E-2</v>
      </c>
      <c r="K10" s="17">
        <v>6.8245671641708402E-2</v>
      </c>
      <c r="L10" s="17">
        <v>6.1141728622300398E-2</v>
      </c>
      <c r="M10" s="17"/>
      <c r="N10" s="17">
        <v>0.104347486184814</v>
      </c>
      <c r="O10" s="17">
        <v>8.43102313941895E-2</v>
      </c>
      <c r="P10" s="17">
        <v>0.110211955414906</v>
      </c>
      <c r="Q10" s="17">
        <v>8.5531030638889699E-2</v>
      </c>
      <c r="R10" s="17"/>
      <c r="S10" s="17">
        <v>0.11567542888727</v>
      </c>
      <c r="T10" s="17">
        <v>7.9841075450461596E-2</v>
      </c>
      <c r="U10" s="17">
        <v>7.8995574022476797E-2</v>
      </c>
      <c r="V10" s="17">
        <v>0.10883864452058099</v>
      </c>
      <c r="W10" s="17">
        <v>0.12718962712308099</v>
      </c>
      <c r="X10" s="17">
        <v>8.1159575061018993E-2</v>
      </c>
      <c r="Y10" s="17">
        <v>9.0376609764900001E-2</v>
      </c>
      <c r="Z10" s="17">
        <v>8.4848301398111697E-2</v>
      </c>
      <c r="AA10" s="17">
        <v>9.3532386121500902E-2</v>
      </c>
      <c r="AB10" s="17">
        <v>0.10030307073104699</v>
      </c>
      <c r="AC10" s="17">
        <v>8.9105125711048797E-2</v>
      </c>
      <c r="AD10" s="17">
        <v>6.9697262493368495E-2</v>
      </c>
      <c r="AE10" s="17"/>
      <c r="AF10" s="17">
        <v>8.2913088166664706E-2</v>
      </c>
      <c r="AG10" s="17">
        <v>0.112716228291509</v>
      </c>
      <c r="AH10" s="17"/>
      <c r="AI10" s="17">
        <v>9.4246272286578295E-2</v>
      </c>
      <c r="AJ10" s="17">
        <v>9.5942368070347506E-2</v>
      </c>
      <c r="AK10" s="17"/>
      <c r="AL10" s="17">
        <v>8.1171475107059202E-2</v>
      </c>
      <c r="AM10" s="17">
        <v>9.8667370024534407E-2</v>
      </c>
      <c r="AN10" s="17"/>
      <c r="AO10" s="17">
        <v>9.6646007153352406E-2</v>
      </c>
      <c r="AP10" s="17">
        <v>9.5267078281367906E-2</v>
      </c>
      <c r="AQ10" s="17"/>
      <c r="AR10" s="17">
        <v>0.12637914270693601</v>
      </c>
      <c r="AS10" s="17">
        <v>7.8955164336533601E-2</v>
      </c>
      <c r="AT10" s="17">
        <v>7.7772124258893294E-2</v>
      </c>
      <c r="AU10" s="17">
        <v>8.2447855998571504E-2</v>
      </c>
    </row>
    <row r="11" spans="2:47" x14ac:dyDescent="0.3">
      <c r="B11" s="18" t="s">
        <v>166</v>
      </c>
      <c r="C11" s="17">
        <v>0.15407159900283399</v>
      </c>
      <c r="D11" s="17">
        <v>0.184506282863975</v>
      </c>
      <c r="E11" s="17">
        <v>0.12358782329099401</v>
      </c>
      <c r="F11" s="17"/>
      <c r="G11" s="17">
        <v>0.221892290506819</v>
      </c>
      <c r="H11" s="17">
        <v>0.197264821916351</v>
      </c>
      <c r="I11" s="17">
        <v>0.167702468844285</v>
      </c>
      <c r="J11" s="17">
        <v>0.14584859272704201</v>
      </c>
      <c r="K11" s="17">
        <v>0.14472094025337301</v>
      </c>
      <c r="L11" s="17">
        <v>7.5989060792151605E-2</v>
      </c>
      <c r="M11" s="17"/>
      <c r="N11" s="17">
        <v>0.174698884478002</v>
      </c>
      <c r="O11" s="17">
        <v>0.13940653365240899</v>
      </c>
      <c r="P11" s="17">
        <v>0.156200801425223</v>
      </c>
      <c r="Q11" s="17">
        <v>0.14231855571048199</v>
      </c>
      <c r="R11" s="17"/>
      <c r="S11" s="17">
        <v>0.22599676947576</v>
      </c>
      <c r="T11" s="17">
        <v>0.147688048357699</v>
      </c>
      <c r="U11" s="17">
        <v>0.146214172709035</v>
      </c>
      <c r="V11" s="17">
        <v>0.160224916276447</v>
      </c>
      <c r="W11" s="17">
        <v>0.14199653740287699</v>
      </c>
      <c r="X11" s="17">
        <v>0.17637778743171301</v>
      </c>
      <c r="Y11" s="17">
        <v>0.13523682677783799</v>
      </c>
      <c r="Z11" s="17">
        <v>0.120222276658799</v>
      </c>
      <c r="AA11" s="17">
        <v>0.12732042171018099</v>
      </c>
      <c r="AB11" s="17">
        <v>0.13455446782099201</v>
      </c>
      <c r="AC11" s="17">
        <v>9.6292670181838597E-2</v>
      </c>
      <c r="AD11" s="17">
        <v>0.15816157420090499</v>
      </c>
      <c r="AE11" s="17"/>
      <c r="AF11" s="17">
        <v>0.15363816046529699</v>
      </c>
      <c r="AG11" s="17">
        <v>0.15322881153182499</v>
      </c>
      <c r="AH11" s="17"/>
      <c r="AI11" s="17">
        <v>0.16424370662860199</v>
      </c>
      <c r="AJ11" s="17">
        <v>0.14899403574824999</v>
      </c>
      <c r="AK11" s="17"/>
      <c r="AL11" s="17">
        <v>0.15442097985759101</v>
      </c>
      <c r="AM11" s="17">
        <v>0.15399069243998401</v>
      </c>
      <c r="AN11" s="17"/>
      <c r="AO11" s="17">
        <v>0.14559575327081001</v>
      </c>
      <c r="AP11" s="17">
        <v>0.15481037067692999</v>
      </c>
      <c r="AQ11" s="17"/>
      <c r="AR11" s="17">
        <v>0.19297343618969201</v>
      </c>
      <c r="AS11" s="17">
        <v>0.14056176499185399</v>
      </c>
      <c r="AT11" s="17">
        <v>0.13468812786991899</v>
      </c>
      <c r="AU11" s="17">
        <v>0.119975983482419</v>
      </c>
    </row>
    <row r="12" spans="2:47" x14ac:dyDescent="0.3">
      <c r="B12" s="18" t="s">
        <v>167</v>
      </c>
      <c r="C12" s="17">
        <v>6.6401738474881206E-2</v>
      </c>
      <c r="D12" s="17">
        <v>7.7972285858636303E-2</v>
      </c>
      <c r="E12" s="17">
        <v>5.5379729872909997E-2</v>
      </c>
      <c r="F12" s="17"/>
      <c r="G12" s="17">
        <v>8.6595996715134196E-2</v>
      </c>
      <c r="H12" s="17">
        <v>8.7503499557919404E-2</v>
      </c>
      <c r="I12" s="17">
        <v>6.5728522999823999E-2</v>
      </c>
      <c r="J12" s="17">
        <v>5.4537380808927602E-2</v>
      </c>
      <c r="K12" s="17">
        <v>4.3156924738202297E-2</v>
      </c>
      <c r="L12" s="17">
        <v>6.16291139977415E-2</v>
      </c>
      <c r="M12" s="17"/>
      <c r="N12" s="17">
        <v>6.4836365016825007E-2</v>
      </c>
      <c r="O12" s="17">
        <v>5.8968382613115697E-2</v>
      </c>
      <c r="P12" s="17">
        <v>7.0753413958423994E-2</v>
      </c>
      <c r="Q12" s="17">
        <v>7.2181301450381694E-2</v>
      </c>
      <c r="R12" s="17"/>
      <c r="S12" s="17">
        <v>7.3566478872140906E-2</v>
      </c>
      <c r="T12" s="17">
        <v>8.4232485091243495E-2</v>
      </c>
      <c r="U12" s="17">
        <v>6.1913549995227198E-2</v>
      </c>
      <c r="V12" s="17">
        <v>4.2948122509300003E-2</v>
      </c>
      <c r="W12" s="17">
        <v>6.4956020302001302E-2</v>
      </c>
      <c r="X12" s="17">
        <v>4.5680890899353399E-2</v>
      </c>
      <c r="Y12" s="17">
        <v>7.4013915113634504E-2</v>
      </c>
      <c r="Z12" s="17">
        <v>8.2143360844755806E-2</v>
      </c>
      <c r="AA12" s="17">
        <v>6.7924241747917502E-2</v>
      </c>
      <c r="AB12" s="17">
        <v>5.8772626557524799E-2</v>
      </c>
      <c r="AC12" s="17">
        <v>7.27742890484782E-2</v>
      </c>
      <c r="AD12" s="17">
        <v>6.8847977501877794E-2</v>
      </c>
      <c r="AE12" s="17"/>
      <c r="AF12" s="17">
        <v>6.2954328385650904E-2</v>
      </c>
      <c r="AG12" s="17">
        <v>7.15216423821321E-2</v>
      </c>
      <c r="AH12" s="17"/>
      <c r="AI12" s="17">
        <v>6.5490553085623099E-2</v>
      </c>
      <c r="AJ12" s="17">
        <v>6.6856570612017704E-2</v>
      </c>
      <c r="AK12" s="17"/>
      <c r="AL12" s="17">
        <v>7.0641030699859303E-2</v>
      </c>
      <c r="AM12" s="17">
        <v>6.5420040255960502E-2</v>
      </c>
      <c r="AN12" s="17"/>
      <c r="AO12" s="17">
        <v>6.5096785506305696E-2</v>
      </c>
      <c r="AP12" s="17">
        <v>6.6515480786821707E-2</v>
      </c>
      <c r="AQ12" s="17"/>
      <c r="AR12" s="17">
        <v>6.7901481146814005E-2</v>
      </c>
      <c r="AS12" s="17">
        <v>6.5922855403847597E-2</v>
      </c>
      <c r="AT12" s="17">
        <v>6.6651742418168194E-2</v>
      </c>
      <c r="AU12" s="17">
        <v>6.2936890064061293E-2</v>
      </c>
    </row>
    <row r="13" spans="2:47" x14ac:dyDescent="0.3">
      <c r="B13" s="18" t="s">
        <v>168</v>
      </c>
      <c r="C13" s="17">
        <v>7.0905441344747605E-2</v>
      </c>
      <c r="D13" s="17">
        <v>7.6399843065914103E-2</v>
      </c>
      <c r="E13" s="17">
        <v>6.5821381115521493E-2</v>
      </c>
      <c r="F13" s="17"/>
      <c r="G13" s="17">
        <v>8.9285486268191994E-2</v>
      </c>
      <c r="H13" s="17">
        <v>8.9032599986409097E-2</v>
      </c>
      <c r="I13" s="17">
        <v>7.2054717264865994E-2</v>
      </c>
      <c r="J13" s="17">
        <v>7.5931320402121694E-2</v>
      </c>
      <c r="K13" s="17">
        <v>5.3984887837175602E-2</v>
      </c>
      <c r="L13" s="17">
        <v>5.03500252308378E-2</v>
      </c>
      <c r="M13" s="17"/>
      <c r="N13" s="17">
        <v>6.8403249453887496E-2</v>
      </c>
      <c r="O13" s="17">
        <v>7.39231428259427E-2</v>
      </c>
      <c r="P13" s="17">
        <v>8.1829105990246495E-2</v>
      </c>
      <c r="Q13" s="17">
        <v>6.0811453363312E-2</v>
      </c>
      <c r="R13" s="17"/>
      <c r="S13" s="17">
        <v>7.3592348380787806E-2</v>
      </c>
      <c r="T13" s="17">
        <v>6.13564763403966E-2</v>
      </c>
      <c r="U13" s="17">
        <v>8.5665004801225297E-2</v>
      </c>
      <c r="V13" s="17">
        <v>9.4467303766803096E-2</v>
      </c>
      <c r="W13" s="17">
        <v>6.2196738244258698E-2</v>
      </c>
      <c r="X13" s="17">
        <v>7.0381895784507001E-2</v>
      </c>
      <c r="Y13" s="17">
        <v>6.7944371445703894E-2</v>
      </c>
      <c r="Z13" s="17">
        <v>5.9386343207940097E-2</v>
      </c>
      <c r="AA13" s="17">
        <v>5.6207511025721899E-2</v>
      </c>
      <c r="AB13" s="17">
        <v>7.6480778589019804E-2</v>
      </c>
      <c r="AC13" s="17">
        <v>6.4546646415548498E-2</v>
      </c>
      <c r="AD13" s="17">
        <v>8.2561633125972506E-2</v>
      </c>
      <c r="AE13" s="17"/>
      <c r="AF13" s="17">
        <v>7.16320129007611E-2</v>
      </c>
      <c r="AG13" s="17">
        <v>7.01934624211175E-2</v>
      </c>
      <c r="AH13" s="17"/>
      <c r="AI13" s="17">
        <v>8.0772424087615993E-2</v>
      </c>
      <c r="AJ13" s="17">
        <v>6.5980185846871001E-2</v>
      </c>
      <c r="AK13" s="17"/>
      <c r="AL13" s="17">
        <v>6.8348076109818107E-2</v>
      </c>
      <c r="AM13" s="17">
        <v>7.1497653620529802E-2</v>
      </c>
      <c r="AN13" s="17"/>
      <c r="AO13" s="17">
        <v>9.1910509820247704E-2</v>
      </c>
      <c r="AP13" s="17">
        <v>6.90745975454648E-2</v>
      </c>
      <c r="AQ13" s="17"/>
      <c r="AR13" s="17">
        <v>7.7014807962403606E-2</v>
      </c>
      <c r="AS13" s="17">
        <v>7.94122278245393E-2</v>
      </c>
      <c r="AT13" s="17">
        <v>6.0314131747011397E-2</v>
      </c>
      <c r="AU13" s="17">
        <v>6.29689462331431E-2</v>
      </c>
    </row>
    <row r="14" spans="2:47" x14ac:dyDescent="0.3">
      <c r="B14" s="18" t="s">
        <v>169</v>
      </c>
      <c r="C14" s="17">
        <v>3.6402656198394799E-2</v>
      </c>
      <c r="D14" s="17">
        <v>3.2295529940022098E-2</v>
      </c>
      <c r="E14" s="17">
        <v>4.0543335324807701E-2</v>
      </c>
      <c r="F14" s="17"/>
      <c r="G14" s="17">
        <v>2.8514804743941299E-2</v>
      </c>
      <c r="H14" s="17">
        <v>3.96572132399187E-2</v>
      </c>
      <c r="I14" s="17">
        <v>3.4508661062124198E-2</v>
      </c>
      <c r="J14" s="17">
        <v>2.5249286486982599E-2</v>
      </c>
      <c r="K14" s="17">
        <v>4.1227734669207497E-2</v>
      </c>
      <c r="L14" s="17">
        <v>4.6326247803808701E-2</v>
      </c>
      <c r="M14" s="17"/>
      <c r="N14" s="17">
        <v>3.66536808337442E-2</v>
      </c>
      <c r="O14" s="17">
        <v>4.4240841964255401E-2</v>
      </c>
      <c r="P14" s="17">
        <v>2.9371125470966E-2</v>
      </c>
      <c r="Q14" s="17">
        <v>3.4693333513912003E-2</v>
      </c>
      <c r="R14" s="17"/>
      <c r="S14" s="17">
        <v>3.1216639315684299E-2</v>
      </c>
      <c r="T14" s="17">
        <v>3.4753081860445498E-2</v>
      </c>
      <c r="U14" s="17">
        <v>3.6689626660455797E-2</v>
      </c>
      <c r="V14" s="17">
        <v>1.8945806024887501E-2</v>
      </c>
      <c r="W14" s="17">
        <v>4.4311955213943301E-2</v>
      </c>
      <c r="X14" s="17">
        <v>4.0450803054834603E-2</v>
      </c>
      <c r="Y14" s="17">
        <v>4.3734359897675303E-2</v>
      </c>
      <c r="Z14" s="17">
        <v>7.1174832272524399E-2</v>
      </c>
      <c r="AA14" s="17">
        <v>3.7913728818895202E-2</v>
      </c>
      <c r="AB14" s="17">
        <v>2.81863634462944E-2</v>
      </c>
      <c r="AC14" s="17">
        <v>2.7107670401691899E-2</v>
      </c>
      <c r="AD14" s="17">
        <v>5.7453211630474801E-2</v>
      </c>
      <c r="AE14" s="17"/>
      <c r="AF14" s="17">
        <v>3.7164418374894898E-2</v>
      </c>
      <c r="AG14" s="17">
        <v>3.5685369787356799E-2</v>
      </c>
      <c r="AH14" s="17"/>
      <c r="AI14" s="17">
        <v>4.0534949868618497E-2</v>
      </c>
      <c r="AJ14" s="17">
        <v>3.4339958548212E-2</v>
      </c>
      <c r="AK14" s="17"/>
      <c r="AL14" s="17">
        <v>3.7298892803782902E-2</v>
      </c>
      <c r="AM14" s="17">
        <v>3.6195113563315999E-2</v>
      </c>
      <c r="AN14" s="17"/>
      <c r="AO14" s="17">
        <v>3.5315230990388198E-2</v>
      </c>
      <c r="AP14" s="17">
        <v>3.6497438355453E-2</v>
      </c>
      <c r="AQ14" s="17"/>
      <c r="AR14" s="17">
        <v>3.1851141122735301E-2</v>
      </c>
      <c r="AS14" s="17">
        <v>3.7355665957371699E-2</v>
      </c>
      <c r="AT14" s="17">
        <v>3.9435813052086301E-2</v>
      </c>
      <c r="AU14" s="17">
        <v>3.9878315716108101E-2</v>
      </c>
    </row>
    <row r="15" spans="2:47" x14ac:dyDescent="0.3">
      <c r="B15" s="18" t="s">
        <v>170</v>
      </c>
      <c r="C15" s="17">
        <v>4.2794548447903001E-2</v>
      </c>
      <c r="D15" s="17">
        <v>4.2791019332727401E-2</v>
      </c>
      <c r="E15" s="17">
        <v>4.2599364091758102E-2</v>
      </c>
      <c r="F15" s="17"/>
      <c r="G15" s="17">
        <v>3.0846983229647601E-2</v>
      </c>
      <c r="H15" s="17">
        <v>2.77939398406821E-2</v>
      </c>
      <c r="I15" s="17">
        <v>3.8129869244584301E-2</v>
      </c>
      <c r="J15" s="17">
        <v>5.2956980829287299E-2</v>
      </c>
      <c r="K15" s="17">
        <v>4.2974659160596E-2</v>
      </c>
      <c r="L15" s="17">
        <v>5.8311026815274801E-2</v>
      </c>
      <c r="M15" s="17"/>
      <c r="N15" s="17">
        <v>4.2322079862997602E-2</v>
      </c>
      <c r="O15" s="17">
        <v>4.7861727732573002E-2</v>
      </c>
      <c r="P15" s="17">
        <v>4.6939398114135798E-2</v>
      </c>
      <c r="Q15" s="17">
        <v>3.5012019912864199E-2</v>
      </c>
      <c r="R15" s="17"/>
      <c r="S15" s="17">
        <v>2.9281523948772599E-2</v>
      </c>
      <c r="T15" s="17">
        <v>4.6502807462416099E-2</v>
      </c>
      <c r="U15" s="17">
        <v>4.2802211622438302E-2</v>
      </c>
      <c r="V15" s="17">
        <v>4.5390651169324399E-2</v>
      </c>
      <c r="W15" s="17">
        <v>5.5650888530758801E-2</v>
      </c>
      <c r="X15" s="17">
        <v>4.1913178294667001E-2</v>
      </c>
      <c r="Y15" s="17">
        <v>3.3560053604539099E-2</v>
      </c>
      <c r="Z15" s="17">
        <v>7.3442694616541404E-2</v>
      </c>
      <c r="AA15" s="17">
        <v>3.0488105250109299E-2</v>
      </c>
      <c r="AB15" s="17">
        <v>3.8562657451556799E-2</v>
      </c>
      <c r="AC15" s="17">
        <v>7.0970575009005304E-2</v>
      </c>
      <c r="AD15" s="17">
        <v>4.92528314894762E-2</v>
      </c>
      <c r="AE15" s="17"/>
      <c r="AF15" s="17">
        <v>4.5193693487650302E-2</v>
      </c>
      <c r="AG15" s="17">
        <v>3.9952990974576497E-2</v>
      </c>
      <c r="AH15" s="17"/>
      <c r="AI15" s="17">
        <v>3.0967134944880698E-2</v>
      </c>
      <c r="AJ15" s="17">
        <v>4.8698382973561202E-2</v>
      </c>
      <c r="AK15" s="17"/>
      <c r="AL15" s="17">
        <v>2.6997568937829799E-2</v>
      </c>
      <c r="AM15" s="17">
        <v>4.64526748110708E-2</v>
      </c>
      <c r="AN15" s="17"/>
      <c r="AO15" s="17">
        <v>2.7916727195305299E-2</v>
      </c>
      <c r="AP15" s="17">
        <v>4.4091329118669503E-2</v>
      </c>
      <c r="AQ15" s="17"/>
      <c r="AR15" s="17">
        <v>2.6349408477849199E-2</v>
      </c>
      <c r="AS15" s="17">
        <v>5.3823805489104898E-2</v>
      </c>
      <c r="AT15" s="17">
        <v>4.90332832232361E-2</v>
      </c>
      <c r="AU15" s="17">
        <v>5.2121175528227502E-2</v>
      </c>
    </row>
    <row r="16" spans="2:47" x14ac:dyDescent="0.3">
      <c r="B16" s="18" t="s">
        <v>171</v>
      </c>
      <c r="C16" s="17">
        <v>1.0783202423864401E-2</v>
      </c>
      <c r="D16" s="17">
        <v>6.0351717295352497E-3</v>
      </c>
      <c r="E16" s="17">
        <v>1.5450890153871201E-2</v>
      </c>
      <c r="F16" s="17"/>
      <c r="G16" s="17">
        <v>1.0394308282908001E-2</v>
      </c>
      <c r="H16" s="17">
        <v>3.9925085945598402E-3</v>
      </c>
      <c r="I16" s="17">
        <v>4.19438095703141E-3</v>
      </c>
      <c r="J16" s="17">
        <v>1.46124036062092E-2</v>
      </c>
      <c r="K16" s="17">
        <v>1.49607788508928E-2</v>
      </c>
      <c r="L16" s="17">
        <v>1.6010595015477001E-2</v>
      </c>
      <c r="M16" s="17"/>
      <c r="N16" s="17">
        <v>8.7288934105046508E-3</v>
      </c>
      <c r="O16" s="17">
        <v>1.9194861673637601E-2</v>
      </c>
      <c r="P16" s="17">
        <v>6.8381731005462696E-3</v>
      </c>
      <c r="Q16" s="17">
        <v>7.8827048600079094E-3</v>
      </c>
      <c r="R16" s="17"/>
      <c r="S16" s="17">
        <v>6.4397841865767198E-3</v>
      </c>
      <c r="T16" s="17">
        <v>5.6735658873873296E-3</v>
      </c>
      <c r="U16" s="17">
        <v>5.4309365425745E-3</v>
      </c>
      <c r="V16" s="17">
        <v>1.33777228861807E-2</v>
      </c>
      <c r="W16" s="17">
        <v>1.23815376739073E-2</v>
      </c>
      <c r="X16" s="17">
        <v>2.0529561627842301E-2</v>
      </c>
      <c r="Y16" s="17">
        <v>1.9495846613246302E-2</v>
      </c>
      <c r="Z16" s="17">
        <v>2.1508987744313299E-2</v>
      </c>
      <c r="AA16" s="17">
        <v>1.2984319163920999E-2</v>
      </c>
      <c r="AB16" s="17">
        <v>5.9328721508050304E-3</v>
      </c>
      <c r="AC16" s="17">
        <v>0</v>
      </c>
      <c r="AD16" s="17">
        <v>1.36829469344961E-2</v>
      </c>
      <c r="AE16" s="17"/>
      <c r="AF16" s="17">
        <v>1.0228668185631E-2</v>
      </c>
      <c r="AG16" s="17">
        <v>1.11509547197948E-2</v>
      </c>
      <c r="AH16" s="17"/>
      <c r="AI16" s="17">
        <v>7.1296111616754301E-3</v>
      </c>
      <c r="AJ16" s="17">
        <v>1.2606948438227E-2</v>
      </c>
      <c r="AK16" s="17"/>
      <c r="AL16" s="17">
        <v>2.6815771509838002E-3</v>
      </c>
      <c r="AM16" s="17">
        <v>1.26593059521581E-2</v>
      </c>
      <c r="AN16" s="17"/>
      <c r="AO16" s="17">
        <v>0</v>
      </c>
      <c r="AP16" s="17">
        <v>1.17230879242221E-2</v>
      </c>
      <c r="AQ16" s="17"/>
      <c r="AR16" s="17">
        <v>8.1611503366693199E-3</v>
      </c>
      <c r="AS16" s="17">
        <v>1.7266564257162099E-2</v>
      </c>
      <c r="AT16" s="17">
        <v>8.9795112255208007E-3</v>
      </c>
      <c r="AU16" s="17">
        <v>9.9624742154260405E-3</v>
      </c>
    </row>
    <row r="17" spans="2:47" x14ac:dyDescent="0.3">
      <c r="B17" s="18" t="s">
        <v>172</v>
      </c>
      <c r="C17" s="17">
        <v>7.5080727997818494E-2</v>
      </c>
      <c r="D17" s="17">
        <v>5.90495213880039E-2</v>
      </c>
      <c r="E17" s="17">
        <v>9.05848051191466E-2</v>
      </c>
      <c r="F17" s="17"/>
      <c r="G17" s="17">
        <v>2.89567734052656E-2</v>
      </c>
      <c r="H17" s="17">
        <v>6.1939403574986097E-2</v>
      </c>
      <c r="I17" s="17">
        <v>9.76422067782131E-2</v>
      </c>
      <c r="J17" s="17">
        <v>9.0398851850694101E-2</v>
      </c>
      <c r="K17" s="17">
        <v>8.7876205513002195E-2</v>
      </c>
      <c r="L17" s="17">
        <v>7.6945174955653201E-2</v>
      </c>
      <c r="M17" s="17"/>
      <c r="N17" s="17">
        <v>6.7677821112530304E-2</v>
      </c>
      <c r="O17" s="17">
        <v>7.6335335274782104E-2</v>
      </c>
      <c r="P17" s="17">
        <v>7.9148122914820998E-2</v>
      </c>
      <c r="Q17" s="17">
        <v>7.6185796219356602E-2</v>
      </c>
      <c r="R17" s="17"/>
      <c r="S17" s="17">
        <v>6.96823652723432E-2</v>
      </c>
      <c r="T17" s="17">
        <v>7.7489445568350399E-2</v>
      </c>
      <c r="U17" s="17">
        <v>7.6938551136973996E-2</v>
      </c>
      <c r="V17" s="17">
        <v>9.1154455524991199E-2</v>
      </c>
      <c r="W17" s="17">
        <v>7.1317884709830207E-2</v>
      </c>
      <c r="X17" s="17">
        <v>4.4265582956327598E-2</v>
      </c>
      <c r="Y17" s="17">
        <v>7.5465106842498006E-2</v>
      </c>
      <c r="Z17" s="17">
        <v>7.2719630963658105E-2</v>
      </c>
      <c r="AA17" s="17">
        <v>0.10052825196314299</v>
      </c>
      <c r="AB17" s="17">
        <v>6.4870358869801997E-2</v>
      </c>
      <c r="AC17" s="17">
        <v>7.5651288898748698E-2</v>
      </c>
      <c r="AD17" s="17">
        <v>7.6381833833349802E-2</v>
      </c>
      <c r="AE17" s="17"/>
      <c r="AF17" s="17">
        <v>8.2437292938140699E-2</v>
      </c>
      <c r="AG17" s="17">
        <v>6.43816479260826E-2</v>
      </c>
      <c r="AH17" s="17"/>
      <c r="AI17" s="17">
        <v>6.3822512212595703E-2</v>
      </c>
      <c r="AJ17" s="17">
        <v>8.0700438768320101E-2</v>
      </c>
      <c r="AK17" s="17"/>
      <c r="AL17" s="17">
        <v>7.6745257487000507E-2</v>
      </c>
      <c r="AM17" s="17">
        <v>7.46952708157817E-2</v>
      </c>
      <c r="AN17" s="17"/>
      <c r="AO17" s="17">
        <v>9.6704134945787903E-2</v>
      </c>
      <c r="AP17" s="17">
        <v>7.3195988579985397E-2</v>
      </c>
      <c r="AQ17" s="17"/>
      <c r="AR17" s="17">
        <v>6.02460927415749E-2</v>
      </c>
      <c r="AS17" s="17">
        <v>7.9110073838770806E-2</v>
      </c>
      <c r="AT17" s="17">
        <v>9.1622324563819094E-2</v>
      </c>
      <c r="AU17" s="17">
        <v>7.0949228122049193E-2</v>
      </c>
    </row>
    <row r="18" spans="2:47" x14ac:dyDescent="0.3">
      <c r="B18" s="18" t="s">
        <v>173</v>
      </c>
      <c r="C18" s="17">
        <v>0.253513407750315</v>
      </c>
      <c r="D18" s="17">
        <v>0.18992155204425701</v>
      </c>
      <c r="E18" s="17">
        <v>0.315447094631636</v>
      </c>
      <c r="F18" s="17"/>
      <c r="G18" s="17">
        <v>5.3345994405408499E-2</v>
      </c>
      <c r="H18" s="17">
        <v>0.12939673068132301</v>
      </c>
      <c r="I18" s="17">
        <v>0.24039328862669701</v>
      </c>
      <c r="J18" s="17">
        <v>0.28777083649332502</v>
      </c>
      <c r="K18" s="17">
        <v>0.34118934867874801</v>
      </c>
      <c r="L18" s="17">
        <v>0.41090767197466999</v>
      </c>
      <c r="M18" s="17"/>
      <c r="N18" s="17">
        <v>0.20351043731166699</v>
      </c>
      <c r="O18" s="17">
        <v>0.28045482815748701</v>
      </c>
      <c r="P18" s="17">
        <v>0.23394032116267</v>
      </c>
      <c r="Q18" s="17">
        <v>0.29685877287791801</v>
      </c>
      <c r="R18" s="17"/>
      <c r="S18" s="17">
        <v>0.123380592172987</v>
      </c>
      <c r="T18" s="17">
        <v>0.28284036676742502</v>
      </c>
      <c r="U18" s="17">
        <v>0.27694870447832698</v>
      </c>
      <c r="V18" s="17">
        <v>0.243816074658288</v>
      </c>
      <c r="W18" s="17">
        <v>0.26009630872733203</v>
      </c>
      <c r="X18" s="17">
        <v>0.23900557909467299</v>
      </c>
      <c r="Y18" s="17">
        <v>0.31578558542686602</v>
      </c>
      <c r="Z18" s="17">
        <v>0.217552552058526</v>
      </c>
      <c r="AA18" s="17">
        <v>0.26233589079979103</v>
      </c>
      <c r="AB18" s="17">
        <v>0.314801110352039</v>
      </c>
      <c r="AC18" s="17">
        <v>0.31400837843539903</v>
      </c>
      <c r="AD18" s="17">
        <v>0.292771673175727</v>
      </c>
      <c r="AE18" s="17"/>
      <c r="AF18" s="17">
        <v>0.29152187303412402</v>
      </c>
      <c r="AG18" s="17">
        <v>0.2036198059662</v>
      </c>
      <c r="AH18" s="17"/>
      <c r="AI18" s="17">
        <v>0.23490171321213099</v>
      </c>
      <c r="AJ18" s="17">
        <v>0.26280372002082603</v>
      </c>
      <c r="AK18" s="17"/>
      <c r="AL18" s="17">
        <v>0.27811950241044803</v>
      </c>
      <c r="AM18" s="17">
        <v>0.24781534354041701</v>
      </c>
      <c r="AN18" s="17"/>
      <c r="AO18" s="17">
        <v>0.21166834369696999</v>
      </c>
      <c r="AP18" s="17">
        <v>0.25716070726481099</v>
      </c>
      <c r="AQ18" s="17"/>
      <c r="AR18" s="17">
        <v>0.157658106005368</v>
      </c>
      <c r="AS18" s="17">
        <v>0.28268423463280101</v>
      </c>
      <c r="AT18" s="17">
        <v>0.31036802410186098</v>
      </c>
      <c r="AU18" s="17">
        <v>0.325671074036057</v>
      </c>
    </row>
    <row r="19" spans="2:47" x14ac:dyDescent="0.3">
      <c r="B19" s="18" t="s">
        <v>155</v>
      </c>
      <c r="C19" s="19">
        <v>6.4588553173512203E-3</v>
      </c>
      <c r="D19" s="19">
        <v>4.6081890993295597E-3</v>
      </c>
      <c r="E19" s="19">
        <v>8.2867917742523497E-3</v>
      </c>
      <c r="F19" s="19"/>
      <c r="G19" s="19">
        <v>3.1296203296473399E-3</v>
      </c>
      <c r="H19" s="19">
        <v>7.8452678136031895E-3</v>
      </c>
      <c r="I19" s="19">
        <v>6.9479438850389404E-3</v>
      </c>
      <c r="J19" s="19">
        <v>9.0736754223505103E-3</v>
      </c>
      <c r="K19" s="19">
        <v>4.9386688753490096E-3</v>
      </c>
      <c r="L19" s="19">
        <v>6.03700356293441E-3</v>
      </c>
      <c r="M19" s="19"/>
      <c r="N19" s="19">
        <v>4.6366118343891798E-3</v>
      </c>
      <c r="O19" s="19">
        <v>8.64945569792289E-3</v>
      </c>
      <c r="P19" s="19">
        <v>3.7294317003279199E-3</v>
      </c>
      <c r="Q19" s="19">
        <v>8.64341283899921E-3</v>
      </c>
      <c r="R19" s="19"/>
      <c r="S19" s="19">
        <v>0</v>
      </c>
      <c r="T19" s="19">
        <v>5.9516869205741597E-3</v>
      </c>
      <c r="U19" s="19">
        <v>1.07757669885911E-2</v>
      </c>
      <c r="V19" s="19">
        <v>1.3681970891788599E-2</v>
      </c>
      <c r="W19" s="19">
        <v>5.4342114129343902E-3</v>
      </c>
      <c r="X19" s="19">
        <v>7.3016509335249004E-3</v>
      </c>
      <c r="Y19" s="19">
        <v>1.4445071447423701E-2</v>
      </c>
      <c r="Z19" s="19">
        <v>5.1321135650036999E-3</v>
      </c>
      <c r="AA19" s="19">
        <v>1.9941984934766701E-3</v>
      </c>
      <c r="AB19" s="19">
        <v>7.9088655335156008E-3</v>
      </c>
      <c r="AC19" s="19">
        <v>5.2252452168869102E-3</v>
      </c>
      <c r="AD19" s="19">
        <v>0</v>
      </c>
      <c r="AE19" s="19"/>
      <c r="AF19" s="19">
        <v>7.39516589877799E-3</v>
      </c>
      <c r="AG19" s="19">
        <v>5.2668543227743104E-3</v>
      </c>
      <c r="AH19" s="19"/>
      <c r="AI19" s="19">
        <v>9.5646586990013709E-3</v>
      </c>
      <c r="AJ19" s="19">
        <v>4.9085460100959299E-3</v>
      </c>
      <c r="AK19" s="19"/>
      <c r="AL19" s="19">
        <v>8.7302792071265404E-3</v>
      </c>
      <c r="AM19" s="19">
        <v>5.9328588375926698E-3</v>
      </c>
      <c r="AN19" s="19"/>
      <c r="AO19" s="19">
        <v>1.8258293497993398E-2</v>
      </c>
      <c r="AP19" s="19">
        <v>5.4303926749539001E-3</v>
      </c>
      <c r="AQ19" s="19"/>
      <c r="AR19" s="19">
        <v>3.86383903657583E-3</v>
      </c>
      <c r="AS19" s="19">
        <v>8.7744982518336897E-3</v>
      </c>
      <c r="AT19" s="19">
        <v>7.2735630210785497E-3</v>
      </c>
      <c r="AU19" s="19">
        <v>7.2933838129793796E-3</v>
      </c>
    </row>
    <row r="20" spans="2:47" x14ac:dyDescent="0.3">
      <c r="B20" s="16"/>
    </row>
    <row r="21" spans="2:47" x14ac:dyDescent="0.3">
      <c r="B21" t="s">
        <v>72</v>
      </c>
    </row>
    <row r="22" spans="2:47" x14ac:dyDescent="0.3">
      <c r="B22" t="s">
        <v>73</v>
      </c>
    </row>
    <row r="24" spans="2:47" x14ac:dyDescent="0.3">
      <c r="B24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2:AU24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180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164</v>
      </c>
      <c r="C9" s="17">
        <v>1.6667200985809202E-2</v>
      </c>
      <c r="D9" s="17">
        <v>2.14535703613257E-2</v>
      </c>
      <c r="E9" s="17">
        <v>1.20666344117192E-2</v>
      </c>
      <c r="F9" s="17"/>
      <c r="G9" s="17">
        <v>5.8836577405312299E-2</v>
      </c>
      <c r="H9" s="17">
        <v>2.65377535817518E-2</v>
      </c>
      <c r="I9" s="17">
        <v>2.1592652256996501E-2</v>
      </c>
      <c r="J9" s="17">
        <v>1.7434370738950401E-3</v>
      </c>
      <c r="K9" s="17">
        <v>0</v>
      </c>
      <c r="L9" s="17">
        <v>0</v>
      </c>
      <c r="M9" s="17"/>
      <c r="N9" s="17">
        <v>1.9598066662498401E-2</v>
      </c>
      <c r="O9" s="17">
        <v>1.09700544764631E-2</v>
      </c>
      <c r="P9" s="17">
        <v>1.9716580606490799E-2</v>
      </c>
      <c r="Q9" s="17">
        <v>1.5903521807413602E-2</v>
      </c>
      <c r="R9" s="17"/>
      <c r="S9" s="17">
        <v>2.3518842959317499E-2</v>
      </c>
      <c r="T9" s="17">
        <v>3.61745884376713E-3</v>
      </c>
      <c r="U9" s="17">
        <v>1.66243434637991E-2</v>
      </c>
      <c r="V9" s="17">
        <v>3.7284314845273697E-2</v>
      </c>
      <c r="W9" s="17">
        <v>1.9008193428816801E-2</v>
      </c>
      <c r="X9" s="17">
        <v>2.3274339517588699E-2</v>
      </c>
      <c r="Y9" s="17">
        <v>6.2248573944370398E-3</v>
      </c>
      <c r="Z9" s="17">
        <v>0</v>
      </c>
      <c r="AA9" s="17">
        <v>1.2279072259215099E-2</v>
      </c>
      <c r="AB9" s="17">
        <v>2.50262092064364E-2</v>
      </c>
      <c r="AC9" s="17">
        <v>1.39182661278299E-2</v>
      </c>
      <c r="AD9" s="17">
        <v>0</v>
      </c>
      <c r="AE9" s="17"/>
      <c r="AF9" s="17">
        <v>1.25160904975765E-2</v>
      </c>
      <c r="AG9" s="17">
        <v>2.1079268384677202E-2</v>
      </c>
      <c r="AH9" s="17"/>
      <c r="AI9" s="17">
        <v>2.1441607454044598E-2</v>
      </c>
      <c r="AJ9" s="17">
        <v>1.42839829018644E-2</v>
      </c>
      <c r="AK9" s="17"/>
      <c r="AL9" s="17">
        <v>2.61732188474781E-2</v>
      </c>
      <c r="AM9" s="17">
        <v>1.44658805038562E-2</v>
      </c>
      <c r="AN9" s="17"/>
      <c r="AO9" s="17">
        <v>3.5613616201242398E-2</v>
      </c>
      <c r="AP9" s="17">
        <v>1.5015793524020901E-2</v>
      </c>
      <c r="AQ9" s="17"/>
      <c r="AR9" s="17">
        <v>3.6476078952741901E-2</v>
      </c>
      <c r="AS9" s="17">
        <v>6.8046417171533204E-3</v>
      </c>
      <c r="AT9" s="17">
        <v>3.13690544402263E-3</v>
      </c>
      <c r="AU9" s="17">
        <v>1.20720156195506E-2</v>
      </c>
    </row>
    <row r="10" spans="2:47" x14ac:dyDescent="0.3">
      <c r="B10" s="18" t="s">
        <v>165</v>
      </c>
      <c r="C10" s="17">
        <v>2.6011540652700199E-2</v>
      </c>
      <c r="D10" s="17">
        <v>3.6560263016910899E-2</v>
      </c>
      <c r="E10" s="17">
        <v>1.52008395959653E-2</v>
      </c>
      <c r="F10" s="17"/>
      <c r="G10" s="17">
        <v>5.9983749895913999E-2</v>
      </c>
      <c r="H10" s="17">
        <v>6.21640677766278E-2</v>
      </c>
      <c r="I10" s="17">
        <v>2.3411634519552301E-2</v>
      </c>
      <c r="J10" s="17">
        <v>1.0697721659333401E-2</v>
      </c>
      <c r="K10" s="17">
        <v>6.2436467302229796E-3</v>
      </c>
      <c r="L10" s="17">
        <v>1.94351024515923E-3</v>
      </c>
      <c r="M10" s="17"/>
      <c r="N10" s="17">
        <v>3.0128506396196901E-2</v>
      </c>
      <c r="O10" s="17">
        <v>1.5822199851276302E-2</v>
      </c>
      <c r="P10" s="17">
        <v>3.1645627767653402E-2</v>
      </c>
      <c r="Q10" s="17">
        <v>2.7579644054465301E-2</v>
      </c>
      <c r="R10" s="17"/>
      <c r="S10" s="17">
        <v>5.6191050264737002E-2</v>
      </c>
      <c r="T10" s="17">
        <v>9.5517490897851706E-3</v>
      </c>
      <c r="U10" s="17">
        <v>6.9056420370680804E-3</v>
      </c>
      <c r="V10" s="17">
        <v>1.5492989944819799E-2</v>
      </c>
      <c r="W10" s="17">
        <v>1.31867283476095E-2</v>
      </c>
      <c r="X10" s="17">
        <v>3.0582679171616198E-2</v>
      </c>
      <c r="Y10" s="17">
        <v>1.0481967031012901E-2</v>
      </c>
      <c r="Z10" s="17">
        <v>2.03438488344573E-2</v>
      </c>
      <c r="AA10" s="17">
        <v>3.5865384550327797E-2</v>
      </c>
      <c r="AB10" s="17">
        <v>4.4841357972362397E-2</v>
      </c>
      <c r="AC10" s="17">
        <v>7.6614378882855797E-3</v>
      </c>
      <c r="AD10" s="17">
        <v>4.2339016385692901E-2</v>
      </c>
      <c r="AE10" s="17"/>
      <c r="AF10" s="17">
        <v>2.8473062354539301E-2</v>
      </c>
      <c r="AG10" s="17">
        <v>2.29510330666521E-2</v>
      </c>
      <c r="AH10" s="17"/>
      <c r="AI10" s="17">
        <v>3.61196496823014E-2</v>
      </c>
      <c r="AJ10" s="17">
        <v>2.0965923277199702E-2</v>
      </c>
      <c r="AK10" s="17"/>
      <c r="AL10" s="17">
        <v>2.4825539604120699E-2</v>
      </c>
      <c r="AM10" s="17">
        <v>2.6286184403411302E-2</v>
      </c>
      <c r="AN10" s="17"/>
      <c r="AO10" s="17">
        <v>5.7846778921463303E-2</v>
      </c>
      <c r="AP10" s="17">
        <v>2.3236717583161599E-2</v>
      </c>
      <c r="AQ10" s="17"/>
      <c r="AR10" s="17">
        <v>5.72412542459367E-2</v>
      </c>
      <c r="AS10" s="17">
        <v>8.3193014692798002E-3</v>
      </c>
      <c r="AT10" s="17">
        <v>1.19837686772427E-2</v>
      </c>
      <c r="AU10" s="17">
        <v>7.2403108460507301E-3</v>
      </c>
    </row>
    <row r="11" spans="2:47" x14ac:dyDescent="0.3">
      <c r="B11" s="18" t="s">
        <v>166</v>
      </c>
      <c r="C11" s="17">
        <v>3.4980338528881598E-2</v>
      </c>
      <c r="D11" s="17">
        <v>4.5642224919540599E-2</v>
      </c>
      <c r="E11" s="17">
        <v>2.47241668522892E-2</v>
      </c>
      <c r="F11" s="17"/>
      <c r="G11" s="17">
        <v>6.4800046178607906E-2</v>
      </c>
      <c r="H11" s="17">
        <v>8.5294121133203005E-2</v>
      </c>
      <c r="I11" s="17">
        <v>3.91234024822062E-2</v>
      </c>
      <c r="J11" s="17">
        <v>1.5448842688430201E-2</v>
      </c>
      <c r="K11" s="17">
        <v>8.8447467732250193E-3</v>
      </c>
      <c r="L11" s="17">
        <v>4.3616781040765303E-3</v>
      </c>
      <c r="M11" s="17"/>
      <c r="N11" s="17">
        <v>5.6396435679283E-2</v>
      </c>
      <c r="O11" s="17">
        <v>2.4536139493936699E-2</v>
      </c>
      <c r="P11" s="17">
        <v>3.3877423276483902E-2</v>
      </c>
      <c r="Q11" s="17">
        <v>2.26983536529155E-2</v>
      </c>
      <c r="R11" s="17"/>
      <c r="S11" s="17">
        <v>5.5629011060553298E-2</v>
      </c>
      <c r="T11" s="17">
        <v>1.2718675260117499E-2</v>
      </c>
      <c r="U11" s="17">
        <v>3.2497169183758598E-2</v>
      </c>
      <c r="V11" s="17">
        <v>3.3229006671027697E-2</v>
      </c>
      <c r="W11" s="17">
        <v>4.3845085510060999E-2</v>
      </c>
      <c r="X11" s="17">
        <v>4.7684945168395297E-2</v>
      </c>
      <c r="Y11" s="17">
        <v>3.5365789476716002E-2</v>
      </c>
      <c r="Z11" s="17">
        <v>2.85031117394672E-2</v>
      </c>
      <c r="AA11" s="17">
        <v>3.2496078004909702E-2</v>
      </c>
      <c r="AB11" s="17">
        <v>3.6510573499891501E-2</v>
      </c>
      <c r="AC11" s="17">
        <v>3.07961187572597E-2</v>
      </c>
      <c r="AD11" s="17">
        <v>7.41986104170465E-3</v>
      </c>
      <c r="AE11" s="17"/>
      <c r="AF11" s="17">
        <v>4.45122958762686E-2</v>
      </c>
      <c r="AG11" s="17">
        <v>2.1445920772385899E-2</v>
      </c>
      <c r="AH11" s="17"/>
      <c r="AI11" s="17">
        <v>5.3878975916927599E-2</v>
      </c>
      <c r="AJ11" s="17">
        <v>2.5546794341817201E-2</v>
      </c>
      <c r="AK11" s="17"/>
      <c r="AL11" s="17">
        <v>5.06404530478584E-2</v>
      </c>
      <c r="AM11" s="17">
        <v>3.13539061634052E-2</v>
      </c>
      <c r="AN11" s="17"/>
      <c r="AO11" s="17">
        <v>6.1434205863076997E-2</v>
      </c>
      <c r="AP11" s="17">
        <v>3.2674566518076098E-2</v>
      </c>
      <c r="AQ11" s="17"/>
      <c r="AR11" s="17">
        <v>6.6235147700232797E-2</v>
      </c>
      <c r="AS11" s="17">
        <v>1.5552274703885101E-2</v>
      </c>
      <c r="AT11" s="17">
        <v>2.24579851648582E-2</v>
      </c>
      <c r="AU11" s="17">
        <v>1.59992222997716E-2</v>
      </c>
    </row>
    <row r="12" spans="2:47" x14ac:dyDescent="0.3">
      <c r="B12" s="18" t="s">
        <v>167</v>
      </c>
      <c r="C12" s="17">
        <v>2.6343835367792799E-2</v>
      </c>
      <c r="D12" s="17">
        <v>2.6821241486317302E-2</v>
      </c>
      <c r="E12" s="17">
        <v>2.5978902273237701E-2</v>
      </c>
      <c r="F12" s="17"/>
      <c r="G12" s="17">
        <v>5.9157900623323101E-2</v>
      </c>
      <c r="H12" s="17">
        <v>5.6874725667797499E-2</v>
      </c>
      <c r="I12" s="17">
        <v>2.3338336400147899E-2</v>
      </c>
      <c r="J12" s="17">
        <v>1.5801178955605299E-2</v>
      </c>
      <c r="K12" s="17">
        <v>9.3390789599570798E-3</v>
      </c>
      <c r="L12" s="17">
        <v>2.2200396759346299E-3</v>
      </c>
      <c r="M12" s="17"/>
      <c r="N12" s="17">
        <v>2.7168602676108301E-2</v>
      </c>
      <c r="O12" s="17">
        <v>2.0997642717758801E-2</v>
      </c>
      <c r="P12" s="17">
        <v>2.7379011903839099E-2</v>
      </c>
      <c r="Q12" s="17">
        <v>3.04819112097428E-2</v>
      </c>
      <c r="R12" s="17"/>
      <c r="S12" s="17">
        <v>3.7904275598854301E-2</v>
      </c>
      <c r="T12" s="17">
        <v>3.5435333940344198E-2</v>
      </c>
      <c r="U12" s="17">
        <v>2.1458979851980999E-2</v>
      </c>
      <c r="V12" s="17">
        <v>1.3772531527593701E-2</v>
      </c>
      <c r="W12" s="17">
        <v>3.2689253268893298E-2</v>
      </c>
      <c r="X12" s="17">
        <v>2.9543644952555199E-2</v>
      </c>
      <c r="Y12" s="17">
        <v>2.3347416667751201E-2</v>
      </c>
      <c r="Z12" s="17">
        <v>4.2535803567962702E-2</v>
      </c>
      <c r="AA12" s="17">
        <v>1.9093661974431499E-2</v>
      </c>
      <c r="AB12" s="17">
        <v>1.5515200918776E-2</v>
      </c>
      <c r="AC12" s="17">
        <v>2.21397341614403E-2</v>
      </c>
      <c r="AD12" s="17">
        <v>1.18339858558949E-2</v>
      </c>
      <c r="AE12" s="17"/>
      <c r="AF12" s="17">
        <v>2.7368319529651301E-2</v>
      </c>
      <c r="AG12" s="17">
        <v>2.4710187615205801E-2</v>
      </c>
      <c r="AH12" s="17"/>
      <c r="AI12" s="17">
        <v>3.39181484185863E-2</v>
      </c>
      <c r="AJ12" s="17">
        <v>2.25630010470859E-2</v>
      </c>
      <c r="AK12" s="17"/>
      <c r="AL12" s="17">
        <v>3.10376082291541E-2</v>
      </c>
      <c r="AM12" s="17">
        <v>2.5256892497738499E-2</v>
      </c>
      <c r="AN12" s="17"/>
      <c r="AO12" s="17">
        <v>3.5971358685775202E-2</v>
      </c>
      <c r="AP12" s="17">
        <v>2.5504681170807501E-2</v>
      </c>
      <c r="AQ12" s="17"/>
      <c r="AR12" s="17">
        <v>4.6313010248674E-2</v>
      </c>
      <c r="AS12" s="17">
        <v>1.85914970592773E-2</v>
      </c>
      <c r="AT12" s="17">
        <v>1.16023677948833E-2</v>
      </c>
      <c r="AU12" s="17">
        <v>2.0234546081229099E-2</v>
      </c>
    </row>
    <row r="13" spans="2:47" x14ac:dyDescent="0.3">
      <c r="B13" s="18" t="s">
        <v>168</v>
      </c>
      <c r="C13" s="17">
        <v>2.6391776126071902E-2</v>
      </c>
      <c r="D13" s="17">
        <v>3.1807002791079397E-2</v>
      </c>
      <c r="E13" s="17">
        <v>2.1215442194088899E-2</v>
      </c>
      <c r="F13" s="17"/>
      <c r="G13" s="17">
        <v>7.0056156536306105E-2</v>
      </c>
      <c r="H13" s="17">
        <v>4.6784969857025897E-2</v>
      </c>
      <c r="I13" s="17">
        <v>2.61427892530357E-2</v>
      </c>
      <c r="J13" s="17">
        <v>1.9515634217375101E-2</v>
      </c>
      <c r="K13" s="17">
        <v>3.7342602995673901E-3</v>
      </c>
      <c r="L13" s="17">
        <v>1.88964888216371E-3</v>
      </c>
      <c r="M13" s="17"/>
      <c r="N13" s="17">
        <v>3.2144964787386099E-2</v>
      </c>
      <c r="O13" s="17">
        <v>1.9634136138356899E-2</v>
      </c>
      <c r="P13" s="17">
        <v>3.0843064960583599E-2</v>
      </c>
      <c r="Q13" s="17">
        <v>2.36706493581272E-2</v>
      </c>
      <c r="R13" s="17"/>
      <c r="S13" s="17">
        <v>4.5927680011494297E-2</v>
      </c>
      <c r="T13" s="17">
        <v>1.78799916614697E-2</v>
      </c>
      <c r="U13" s="17">
        <v>2.1612639707228199E-2</v>
      </c>
      <c r="V13" s="17">
        <v>2.6960408561948999E-2</v>
      </c>
      <c r="W13" s="17">
        <v>8.4835170306418201E-3</v>
      </c>
      <c r="X13" s="17">
        <v>2.0212631422663899E-2</v>
      </c>
      <c r="Y13" s="17">
        <v>2.14824111960728E-2</v>
      </c>
      <c r="Z13" s="17">
        <v>5.4394433610137502E-2</v>
      </c>
      <c r="AA13" s="17">
        <v>3.1086327308930101E-2</v>
      </c>
      <c r="AB13" s="17">
        <v>2.5620969490215501E-2</v>
      </c>
      <c r="AC13" s="17">
        <v>2.1421498315995002E-2</v>
      </c>
      <c r="AD13" s="17">
        <v>1.27701372747993E-2</v>
      </c>
      <c r="AE13" s="17"/>
      <c r="AF13" s="17">
        <v>2.8213539197823E-2</v>
      </c>
      <c r="AG13" s="17">
        <v>2.4184592115415599E-2</v>
      </c>
      <c r="AH13" s="17"/>
      <c r="AI13" s="17">
        <v>2.9932358299316099E-2</v>
      </c>
      <c r="AJ13" s="17">
        <v>2.4624440328605501E-2</v>
      </c>
      <c r="AK13" s="17"/>
      <c r="AL13" s="17">
        <v>2.8738043365318801E-2</v>
      </c>
      <c r="AM13" s="17">
        <v>2.5848448077981898E-2</v>
      </c>
      <c r="AN13" s="17"/>
      <c r="AO13" s="17">
        <v>1.7429257868179698E-2</v>
      </c>
      <c r="AP13" s="17">
        <v>2.71729671513504E-2</v>
      </c>
      <c r="AQ13" s="17"/>
      <c r="AR13" s="17">
        <v>3.8194117276183902E-2</v>
      </c>
      <c r="AS13" s="17">
        <v>2.0935699716321698E-2</v>
      </c>
      <c r="AT13" s="17">
        <v>2.2632915520234401E-2</v>
      </c>
      <c r="AU13" s="17">
        <v>1.39642813496638E-2</v>
      </c>
    </row>
    <row r="14" spans="2:47" x14ac:dyDescent="0.3">
      <c r="B14" s="18" t="s">
        <v>169</v>
      </c>
      <c r="C14" s="17">
        <v>1.60767804246559E-2</v>
      </c>
      <c r="D14" s="17">
        <v>2.1239447766778399E-2</v>
      </c>
      <c r="E14" s="17">
        <v>1.11072888680337E-2</v>
      </c>
      <c r="F14" s="17"/>
      <c r="G14" s="17">
        <v>2.6670062659551599E-2</v>
      </c>
      <c r="H14" s="17">
        <v>2.5095747301257399E-2</v>
      </c>
      <c r="I14" s="17">
        <v>2.6621719884555101E-2</v>
      </c>
      <c r="J14" s="17">
        <v>8.5581271779335694E-3</v>
      </c>
      <c r="K14" s="17">
        <v>1.19163903796393E-2</v>
      </c>
      <c r="L14" s="17">
        <v>2.0522671624665198E-3</v>
      </c>
      <c r="M14" s="17"/>
      <c r="N14" s="17">
        <v>1.83743406027746E-2</v>
      </c>
      <c r="O14" s="17">
        <v>1.3357324698052E-2</v>
      </c>
      <c r="P14" s="17">
        <v>2.77057722508312E-2</v>
      </c>
      <c r="Q14" s="17">
        <v>6.4291203194065099E-3</v>
      </c>
      <c r="R14" s="17"/>
      <c r="S14" s="17">
        <v>2.0581646834551999E-2</v>
      </c>
      <c r="T14" s="17">
        <v>8.9152075104668507E-3</v>
      </c>
      <c r="U14" s="17">
        <v>1.3542724073318E-2</v>
      </c>
      <c r="V14" s="17">
        <v>1.3831436783407E-2</v>
      </c>
      <c r="W14" s="17">
        <v>1.6157755335524E-2</v>
      </c>
      <c r="X14" s="17">
        <v>2.1444933860043699E-2</v>
      </c>
      <c r="Y14" s="17">
        <v>7.7378060960414099E-3</v>
      </c>
      <c r="Z14" s="17">
        <v>2.9377243546778599E-2</v>
      </c>
      <c r="AA14" s="17">
        <v>2.7001733778774802E-2</v>
      </c>
      <c r="AB14" s="17">
        <v>9.6116523717352208E-3</v>
      </c>
      <c r="AC14" s="17">
        <v>1.6516800472273201E-2</v>
      </c>
      <c r="AD14" s="17">
        <v>6.5320270061971402E-3</v>
      </c>
      <c r="AE14" s="17"/>
      <c r="AF14" s="17">
        <v>1.6350747989380399E-2</v>
      </c>
      <c r="AG14" s="17">
        <v>1.5843002991832701E-2</v>
      </c>
      <c r="AH14" s="17"/>
      <c r="AI14" s="17">
        <v>1.5757254885967201E-2</v>
      </c>
      <c r="AJ14" s="17">
        <v>1.6236276489172301E-2</v>
      </c>
      <c r="AK14" s="17"/>
      <c r="AL14" s="17">
        <v>1.31859014510442E-2</v>
      </c>
      <c r="AM14" s="17">
        <v>1.6746224895312599E-2</v>
      </c>
      <c r="AN14" s="17"/>
      <c r="AO14" s="17">
        <v>7.8155695871985394E-3</v>
      </c>
      <c r="AP14" s="17">
        <v>1.67968440918593E-2</v>
      </c>
      <c r="AQ14" s="17"/>
      <c r="AR14" s="17">
        <v>2.1019691374229099E-2</v>
      </c>
      <c r="AS14" s="17">
        <v>1.0105395765075499E-2</v>
      </c>
      <c r="AT14" s="17">
        <v>1.51503471999047E-2</v>
      </c>
      <c r="AU14" s="17">
        <v>1.5872350887502301E-2</v>
      </c>
    </row>
    <row r="15" spans="2:47" x14ac:dyDescent="0.3">
      <c r="B15" s="18" t="s">
        <v>170</v>
      </c>
      <c r="C15" s="17">
        <v>1.43032692109467E-2</v>
      </c>
      <c r="D15" s="17">
        <v>1.7281265155709099E-2</v>
      </c>
      <c r="E15" s="17">
        <v>1.14558468981157E-2</v>
      </c>
      <c r="F15" s="17"/>
      <c r="G15" s="17">
        <v>3.7072342265726199E-2</v>
      </c>
      <c r="H15" s="17">
        <v>1.7404961568885401E-2</v>
      </c>
      <c r="I15" s="17">
        <v>1.86425004721875E-2</v>
      </c>
      <c r="J15" s="17">
        <v>1.07331697085864E-2</v>
      </c>
      <c r="K15" s="17">
        <v>3.0124444894223299E-3</v>
      </c>
      <c r="L15" s="17">
        <v>3.6439101646161699E-3</v>
      </c>
      <c r="M15" s="17"/>
      <c r="N15" s="17">
        <v>1.07103267498491E-2</v>
      </c>
      <c r="O15" s="17">
        <v>2.1878211849483301E-2</v>
      </c>
      <c r="P15" s="17">
        <v>1.6347158537169601E-2</v>
      </c>
      <c r="Q15" s="17">
        <v>8.7191526609846602E-3</v>
      </c>
      <c r="R15" s="17"/>
      <c r="S15" s="17">
        <v>2.7041619368578799E-2</v>
      </c>
      <c r="T15" s="17">
        <v>1.05381784222416E-2</v>
      </c>
      <c r="U15" s="17">
        <v>9.0365164181116907E-3</v>
      </c>
      <c r="V15" s="17">
        <v>3.6309284535676399E-3</v>
      </c>
      <c r="W15" s="17">
        <v>8.3924070784061004E-3</v>
      </c>
      <c r="X15" s="17">
        <v>1.9517562866869499E-2</v>
      </c>
      <c r="Y15" s="17">
        <v>5.4490338175368401E-3</v>
      </c>
      <c r="Z15" s="17">
        <v>1.53559387356081E-2</v>
      </c>
      <c r="AA15" s="17">
        <v>2.54322483154205E-2</v>
      </c>
      <c r="AB15" s="17">
        <v>1.12058785142495E-2</v>
      </c>
      <c r="AC15" s="17">
        <v>1.3259614607362601E-2</v>
      </c>
      <c r="AD15" s="17">
        <v>7.9136520655709395E-3</v>
      </c>
      <c r="AE15" s="17"/>
      <c r="AF15" s="17">
        <v>1.02268088803659E-2</v>
      </c>
      <c r="AG15" s="17">
        <v>1.98368469574636E-2</v>
      </c>
      <c r="AH15" s="17"/>
      <c r="AI15" s="17">
        <v>1.70659996026318E-2</v>
      </c>
      <c r="AJ15" s="17">
        <v>1.2924210039019699E-2</v>
      </c>
      <c r="AK15" s="17"/>
      <c r="AL15" s="17">
        <v>1.6523268160912201E-2</v>
      </c>
      <c r="AM15" s="17">
        <v>1.3789181269014799E-2</v>
      </c>
      <c r="AN15" s="17"/>
      <c r="AO15" s="17">
        <v>2.00307988592195E-2</v>
      </c>
      <c r="AP15" s="17">
        <v>1.3804046266066501E-2</v>
      </c>
      <c r="AQ15" s="17"/>
      <c r="AR15" s="17">
        <v>1.9224389947991499E-2</v>
      </c>
      <c r="AS15" s="17">
        <v>6.3277742705966401E-3</v>
      </c>
      <c r="AT15" s="17">
        <v>1.35375813128917E-2</v>
      </c>
      <c r="AU15" s="17">
        <v>1.7270981595602999E-2</v>
      </c>
    </row>
    <row r="16" spans="2:47" x14ac:dyDescent="0.3">
      <c r="B16" s="18" t="s">
        <v>171</v>
      </c>
      <c r="C16" s="17">
        <v>7.4707582803519197E-3</v>
      </c>
      <c r="D16" s="17">
        <v>6.7000862601505297E-3</v>
      </c>
      <c r="E16" s="17">
        <v>8.2501624277101192E-3</v>
      </c>
      <c r="F16" s="17"/>
      <c r="G16" s="17">
        <v>1.6462626123885701E-2</v>
      </c>
      <c r="H16" s="17">
        <v>1.5879463472351901E-2</v>
      </c>
      <c r="I16" s="17">
        <v>6.8339799734359902E-3</v>
      </c>
      <c r="J16" s="17">
        <v>4.6748685729402703E-3</v>
      </c>
      <c r="K16" s="17">
        <v>2.5189610591035698E-3</v>
      </c>
      <c r="L16" s="17">
        <v>7.9393792006074004E-4</v>
      </c>
      <c r="M16" s="17"/>
      <c r="N16" s="17">
        <v>8.7668930431254906E-3</v>
      </c>
      <c r="O16" s="17">
        <v>3.90307795613574E-3</v>
      </c>
      <c r="P16" s="17">
        <v>3.9386951559151296E-3</v>
      </c>
      <c r="Q16" s="17">
        <v>1.2993719467807901E-2</v>
      </c>
      <c r="R16" s="17"/>
      <c r="S16" s="17">
        <v>1.30416009728598E-2</v>
      </c>
      <c r="T16" s="17">
        <v>6.6596179443244004E-3</v>
      </c>
      <c r="U16" s="17">
        <v>1.6266291761839701E-2</v>
      </c>
      <c r="V16" s="17">
        <v>4.17986369714839E-3</v>
      </c>
      <c r="W16" s="17">
        <v>1.08389052969339E-2</v>
      </c>
      <c r="X16" s="17">
        <v>2.6426001168447901E-3</v>
      </c>
      <c r="Y16" s="17">
        <v>1.4457909912893099E-2</v>
      </c>
      <c r="Z16" s="17">
        <v>0</v>
      </c>
      <c r="AA16" s="17">
        <v>1.9945694772858101E-3</v>
      </c>
      <c r="AB16" s="17">
        <v>4.1589896985849504E-3</v>
      </c>
      <c r="AC16" s="17">
        <v>7.0518363379757599E-3</v>
      </c>
      <c r="AD16" s="17">
        <v>0</v>
      </c>
      <c r="AE16" s="17"/>
      <c r="AF16" s="17">
        <v>7.4412135312351101E-3</v>
      </c>
      <c r="AG16" s="17">
        <v>7.57058499331095E-3</v>
      </c>
      <c r="AH16" s="17"/>
      <c r="AI16" s="17">
        <v>8.2959197862372703E-3</v>
      </c>
      <c r="AJ16" s="17">
        <v>7.0588662816114299E-3</v>
      </c>
      <c r="AK16" s="17"/>
      <c r="AL16" s="17">
        <v>3.5684966938233499E-3</v>
      </c>
      <c r="AM16" s="17">
        <v>8.3744098915067497E-3</v>
      </c>
      <c r="AN16" s="17"/>
      <c r="AO16" s="17">
        <v>1.03152644794588E-2</v>
      </c>
      <c r="AP16" s="17">
        <v>7.2228254282057603E-3</v>
      </c>
      <c r="AQ16" s="17"/>
      <c r="AR16" s="17">
        <v>7.6728782663155097E-3</v>
      </c>
      <c r="AS16" s="17">
        <v>1.0820717262429801E-2</v>
      </c>
      <c r="AT16" s="17">
        <v>5.1220170451200999E-3</v>
      </c>
      <c r="AU16" s="17">
        <v>6.0864213035143697E-3</v>
      </c>
    </row>
    <row r="17" spans="2:47" x14ac:dyDescent="0.3">
      <c r="B17" s="18" t="s">
        <v>172</v>
      </c>
      <c r="C17" s="17">
        <v>4.3925311786516201E-2</v>
      </c>
      <c r="D17" s="17">
        <v>4.68791090153131E-2</v>
      </c>
      <c r="E17" s="17">
        <v>4.1214214766967502E-2</v>
      </c>
      <c r="F17" s="17"/>
      <c r="G17" s="17">
        <v>7.0487773611270094E-2</v>
      </c>
      <c r="H17" s="17">
        <v>7.5431373665713203E-2</v>
      </c>
      <c r="I17" s="17">
        <v>5.9983537030726397E-2</v>
      </c>
      <c r="J17" s="17">
        <v>2.9598158059529599E-2</v>
      </c>
      <c r="K17" s="17">
        <v>2.4199028825438399E-2</v>
      </c>
      <c r="L17" s="17">
        <v>1.25354039202119E-2</v>
      </c>
      <c r="M17" s="17"/>
      <c r="N17" s="17">
        <v>4.22313385662893E-2</v>
      </c>
      <c r="O17" s="17">
        <v>4.1456725466105897E-2</v>
      </c>
      <c r="P17" s="17">
        <v>5.2158390309658499E-2</v>
      </c>
      <c r="Q17" s="17">
        <v>4.1717559511160199E-2</v>
      </c>
      <c r="R17" s="17"/>
      <c r="S17" s="17">
        <v>6.4898429705446195E-2</v>
      </c>
      <c r="T17" s="17">
        <v>3.1312852507681899E-2</v>
      </c>
      <c r="U17" s="17">
        <v>1.93629389070296E-2</v>
      </c>
      <c r="V17" s="17">
        <v>3.9791622501241297E-2</v>
      </c>
      <c r="W17" s="17">
        <v>4.9289512469167497E-2</v>
      </c>
      <c r="X17" s="17">
        <v>6.2379203335952697E-2</v>
      </c>
      <c r="Y17" s="17">
        <v>4.1822782590737302E-2</v>
      </c>
      <c r="Z17" s="17">
        <v>6.3012179740104604E-2</v>
      </c>
      <c r="AA17" s="17">
        <v>4.2599519240546203E-2</v>
      </c>
      <c r="AB17" s="17">
        <v>3.2213128728831399E-2</v>
      </c>
      <c r="AC17" s="17">
        <v>3.9681871454637599E-2</v>
      </c>
      <c r="AD17" s="17">
        <v>3.8148130715237698E-2</v>
      </c>
      <c r="AE17" s="17"/>
      <c r="AF17" s="17">
        <v>4.4222923695749199E-2</v>
      </c>
      <c r="AG17" s="17">
        <v>4.3431023941860103E-2</v>
      </c>
      <c r="AH17" s="17"/>
      <c r="AI17" s="17">
        <v>5.2424670506499897E-2</v>
      </c>
      <c r="AJ17" s="17">
        <v>3.9682726757746298E-2</v>
      </c>
      <c r="AK17" s="17"/>
      <c r="AL17" s="17">
        <v>5.50105818973727E-2</v>
      </c>
      <c r="AM17" s="17">
        <v>4.1358281879975999E-2</v>
      </c>
      <c r="AN17" s="17"/>
      <c r="AO17" s="17">
        <v>6.2398982630173398E-2</v>
      </c>
      <c r="AP17" s="17">
        <v>4.23151096701294E-2</v>
      </c>
      <c r="AQ17" s="17"/>
      <c r="AR17" s="17">
        <v>6.5058570937914201E-2</v>
      </c>
      <c r="AS17" s="17">
        <v>3.3732349819299699E-2</v>
      </c>
      <c r="AT17" s="17">
        <v>3.7595329518682302E-2</v>
      </c>
      <c r="AU17" s="17">
        <v>2.15670372639413E-2</v>
      </c>
    </row>
    <row r="18" spans="2:47" x14ac:dyDescent="0.3">
      <c r="B18" s="18" t="s">
        <v>173</v>
      </c>
      <c r="C18" s="17">
        <v>0.76787473767907999</v>
      </c>
      <c r="D18" s="17">
        <v>0.72127873302693701</v>
      </c>
      <c r="E18" s="17">
        <v>0.81302666389039302</v>
      </c>
      <c r="F18" s="17"/>
      <c r="G18" s="17">
        <v>0.52009804469256304</v>
      </c>
      <c r="H18" s="17">
        <v>0.563100018692969</v>
      </c>
      <c r="I18" s="17">
        <v>0.72852487955492495</v>
      </c>
      <c r="J18" s="17">
        <v>0.86206932233839295</v>
      </c>
      <c r="K18" s="17">
        <v>0.917185516044417</v>
      </c>
      <c r="L18" s="17">
        <v>0.95374997261873795</v>
      </c>
      <c r="M18" s="17"/>
      <c r="N18" s="17">
        <v>0.73123372408265597</v>
      </c>
      <c r="O18" s="17">
        <v>0.80782477912659101</v>
      </c>
      <c r="P18" s="17">
        <v>0.74057445812530398</v>
      </c>
      <c r="Q18" s="17">
        <v>0.78913009006839197</v>
      </c>
      <c r="R18" s="17"/>
      <c r="S18" s="17">
        <v>0.638885081365417</v>
      </c>
      <c r="T18" s="17">
        <v>0.84921025947756501</v>
      </c>
      <c r="U18" s="17">
        <v>0.82234476607263696</v>
      </c>
      <c r="V18" s="17">
        <v>0.77887945829741001</v>
      </c>
      <c r="W18" s="17">
        <v>0.77519595592471302</v>
      </c>
      <c r="X18" s="17">
        <v>0.72497310196465203</v>
      </c>
      <c r="Y18" s="17">
        <v>0.82303037913189103</v>
      </c>
      <c r="Z18" s="17">
        <v>0.72510653082513898</v>
      </c>
      <c r="AA18" s="17">
        <v>0.75924856524051398</v>
      </c>
      <c r="AB18" s="17">
        <v>0.76922012188878297</v>
      </c>
      <c r="AC18" s="17">
        <v>0.80211075322828596</v>
      </c>
      <c r="AD18" s="17">
        <v>0.83019975467674301</v>
      </c>
      <c r="AE18" s="17"/>
      <c r="AF18" s="17">
        <v>0.76229614382212896</v>
      </c>
      <c r="AG18" s="17">
        <v>0.77673735518540199</v>
      </c>
      <c r="AH18" s="17"/>
      <c r="AI18" s="17">
        <v>0.706900048799044</v>
      </c>
      <c r="AJ18" s="17">
        <v>0.798311187145334</v>
      </c>
      <c r="AK18" s="17"/>
      <c r="AL18" s="17">
        <v>0.72750838628820003</v>
      </c>
      <c r="AM18" s="17">
        <v>0.77722242431206701</v>
      </c>
      <c r="AN18" s="17"/>
      <c r="AO18" s="17">
        <v>0.67121300868732003</v>
      </c>
      <c r="AP18" s="17">
        <v>0.77629996739727603</v>
      </c>
      <c r="AQ18" s="17"/>
      <c r="AR18" s="17">
        <v>0.61945199753657398</v>
      </c>
      <c r="AS18" s="17">
        <v>0.84487097211261297</v>
      </c>
      <c r="AT18" s="17">
        <v>0.84160732653672599</v>
      </c>
      <c r="AU18" s="17">
        <v>0.854577281436943</v>
      </c>
    </row>
    <row r="19" spans="2:47" x14ac:dyDescent="0.3">
      <c r="B19" s="18" t="s">
        <v>155</v>
      </c>
      <c r="C19" s="19">
        <v>1.99544509571934E-2</v>
      </c>
      <c r="D19" s="19">
        <v>2.4337056199937701E-2</v>
      </c>
      <c r="E19" s="19">
        <v>1.5759837821479699E-2</v>
      </c>
      <c r="F19" s="19"/>
      <c r="G19" s="19">
        <v>1.6374720007540498E-2</v>
      </c>
      <c r="H19" s="19">
        <v>2.5432797282416899E-2</v>
      </c>
      <c r="I19" s="19">
        <v>2.5784568172231199E-2</v>
      </c>
      <c r="J19" s="19">
        <v>2.11595395479783E-2</v>
      </c>
      <c r="K19" s="19">
        <v>1.30059264390072E-2</v>
      </c>
      <c r="L19" s="19">
        <v>1.6809631306572901E-2</v>
      </c>
      <c r="M19" s="19"/>
      <c r="N19" s="19">
        <v>2.32468007538334E-2</v>
      </c>
      <c r="O19" s="19">
        <v>1.96197082258407E-2</v>
      </c>
      <c r="P19" s="19">
        <v>1.5813817106071E-2</v>
      </c>
      <c r="Q19" s="19">
        <v>2.06762778895846E-2</v>
      </c>
      <c r="R19" s="19"/>
      <c r="S19" s="19">
        <v>1.6380761858189801E-2</v>
      </c>
      <c r="T19" s="19">
        <v>1.41606753422361E-2</v>
      </c>
      <c r="U19" s="19">
        <v>2.0347988523229499E-2</v>
      </c>
      <c r="V19" s="19">
        <v>3.2947438716561701E-2</v>
      </c>
      <c r="W19" s="19">
        <v>2.2912686309232801E-2</v>
      </c>
      <c r="X19" s="19">
        <v>1.77443576228178E-2</v>
      </c>
      <c r="Y19" s="19">
        <v>1.0599646684910501E-2</v>
      </c>
      <c r="Z19" s="19">
        <v>2.13709094003454E-2</v>
      </c>
      <c r="AA19" s="19">
        <v>1.2902839849644699E-2</v>
      </c>
      <c r="AB19" s="19">
        <v>2.60759177101344E-2</v>
      </c>
      <c r="AC19" s="19">
        <v>2.5442068648654101E-2</v>
      </c>
      <c r="AD19" s="19">
        <v>4.2843434978159602E-2</v>
      </c>
      <c r="AE19" s="19"/>
      <c r="AF19" s="19">
        <v>1.8378854625281799E-2</v>
      </c>
      <c r="AG19" s="19">
        <v>2.22101839757941E-2</v>
      </c>
      <c r="AH19" s="19"/>
      <c r="AI19" s="19">
        <v>2.42653666484434E-2</v>
      </c>
      <c r="AJ19" s="19">
        <v>1.7802591390543399E-2</v>
      </c>
      <c r="AK19" s="19"/>
      <c r="AL19" s="19">
        <v>2.2788502414717901E-2</v>
      </c>
      <c r="AM19" s="19">
        <v>1.9298166105729601E-2</v>
      </c>
      <c r="AN19" s="19"/>
      <c r="AO19" s="19">
        <v>1.9931158216891801E-2</v>
      </c>
      <c r="AP19" s="19">
        <v>1.9956481199046701E-2</v>
      </c>
      <c r="AQ19" s="19"/>
      <c r="AR19" s="19">
        <v>2.3112863513206201E-2</v>
      </c>
      <c r="AS19" s="19">
        <v>2.3939376104067801E-2</v>
      </c>
      <c r="AT19" s="19">
        <v>1.51734557854335E-2</v>
      </c>
      <c r="AU19" s="19">
        <v>1.5115551316230101E-2</v>
      </c>
    </row>
    <row r="20" spans="2:47" x14ac:dyDescent="0.3">
      <c r="B20" s="16"/>
    </row>
    <row r="21" spans="2:47" x14ac:dyDescent="0.3">
      <c r="B21" t="s">
        <v>72</v>
      </c>
    </row>
    <row r="22" spans="2:47" x14ac:dyDescent="0.3">
      <c r="B22" t="s">
        <v>73</v>
      </c>
    </row>
    <row r="24" spans="2:47" x14ac:dyDescent="0.3">
      <c r="B24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2:AU24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181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164</v>
      </c>
      <c r="C9" s="17">
        <v>1.58622362486198E-2</v>
      </c>
      <c r="D9" s="17">
        <v>2.28616860565789E-2</v>
      </c>
      <c r="E9" s="17">
        <v>9.1021036789563792E-3</v>
      </c>
      <c r="F9" s="17"/>
      <c r="G9" s="17">
        <v>4.8042611355013802E-2</v>
      </c>
      <c r="H9" s="17">
        <v>2.7161044229303401E-2</v>
      </c>
      <c r="I9" s="17">
        <v>1.79163505859769E-2</v>
      </c>
      <c r="J9" s="17">
        <v>7.8783427484718695E-3</v>
      </c>
      <c r="K9" s="17">
        <v>1.22035895119341E-3</v>
      </c>
      <c r="L9" s="17">
        <v>0</v>
      </c>
      <c r="M9" s="17"/>
      <c r="N9" s="17">
        <v>2.2370160911378899E-2</v>
      </c>
      <c r="O9" s="17">
        <v>8.0332250382667905E-3</v>
      </c>
      <c r="P9" s="17">
        <v>1.8220805275895501E-2</v>
      </c>
      <c r="Q9" s="17">
        <v>1.51274433295114E-2</v>
      </c>
      <c r="R9" s="17"/>
      <c r="S9" s="17">
        <v>2.08098891459838E-2</v>
      </c>
      <c r="T9" s="17">
        <v>4.2723811540766503E-3</v>
      </c>
      <c r="U9" s="17">
        <v>1.17893600928618E-2</v>
      </c>
      <c r="V9" s="17">
        <v>1.27883928017284E-2</v>
      </c>
      <c r="W9" s="17">
        <v>2.1368018397831499E-2</v>
      </c>
      <c r="X9" s="17">
        <v>2.2415557778144302E-2</v>
      </c>
      <c r="Y9" s="17">
        <v>8.2897026955779905E-3</v>
      </c>
      <c r="Z9" s="17">
        <v>1.38949075839382E-2</v>
      </c>
      <c r="AA9" s="17">
        <v>1.55322675755027E-2</v>
      </c>
      <c r="AB9" s="17">
        <v>3.8443377925467398E-2</v>
      </c>
      <c r="AC9" s="17">
        <v>8.0688307626394992E-3</v>
      </c>
      <c r="AD9" s="17">
        <v>0</v>
      </c>
      <c r="AE9" s="17"/>
      <c r="AF9" s="17">
        <v>1.2682475252674E-2</v>
      </c>
      <c r="AG9" s="17">
        <v>2.0216735559922799E-2</v>
      </c>
      <c r="AH9" s="17"/>
      <c r="AI9" s="17">
        <v>2.9435131932093201E-2</v>
      </c>
      <c r="AJ9" s="17">
        <v>9.0871175695634507E-3</v>
      </c>
      <c r="AK9" s="17"/>
      <c r="AL9" s="17">
        <v>2.7122124278033899E-2</v>
      </c>
      <c r="AM9" s="17">
        <v>1.3254769851613101E-2</v>
      </c>
      <c r="AN9" s="17"/>
      <c r="AO9" s="17">
        <v>4.4791825724982602E-2</v>
      </c>
      <c r="AP9" s="17">
        <v>1.33406753420046E-2</v>
      </c>
      <c r="AQ9" s="17"/>
      <c r="AR9" s="17">
        <v>3.3188332117275898E-2</v>
      </c>
      <c r="AS9" s="17">
        <v>3.51808255997621E-3</v>
      </c>
      <c r="AT9" s="17">
        <v>7.1883675886148801E-3</v>
      </c>
      <c r="AU9" s="17">
        <v>1.1661230317181999E-2</v>
      </c>
    </row>
    <row r="10" spans="2:47" x14ac:dyDescent="0.3">
      <c r="B10" s="18" t="s">
        <v>165</v>
      </c>
      <c r="C10" s="17">
        <v>2.53312616714375E-2</v>
      </c>
      <c r="D10" s="17">
        <v>3.4406530819343799E-2</v>
      </c>
      <c r="E10" s="17">
        <v>1.6584419168345101E-2</v>
      </c>
      <c r="F10" s="17"/>
      <c r="G10" s="17">
        <v>6.1332900175001197E-2</v>
      </c>
      <c r="H10" s="17">
        <v>4.8702730494310099E-2</v>
      </c>
      <c r="I10" s="17">
        <v>2.5713570491360499E-2</v>
      </c>
      <c r="J10" s="17">
        <v>1.6159642319432201E-2</v>
      </c>
      <c r="K10" s="17">
        <v>5.8570775997043101E-3</v>
      </c>
      <c r="L10" s="17">
        <v>2.6972924631232099E-3</v>
      </c>
      <c r="M10" s="17"/>
      <c r="N10" s="17">
        <v>2.8404988182778201E-2</v>
      </c>
      <c r="O10" s="17">
        <v>1.37852213837055E-2</v>
      </c>
      <c r="P10" s="17">
        <v>3.5859004607828503E-2</v>
      </c>
      <c r="Q10" s="17">
        <v>2.5123520873866802E-2</v>
      </c>
      <c r="R10" s="17"/>
      <c r="S10" s="17">
        <v>4.8762678571029699E-2</v>
      </c>
      <c r="T10" s="17">
        <v>8.0841562091031501E-3</v>
      </c>
      <c r="U10" s="17">
        <v>1.9378796039536898E-2</v>
      </c>
      <c r="V10" s="17">
        <v>1.49018544837078E-2</v>
      </c>
      <c r="W10" s="17">
        <v>1.1571578098410499E-2</v>
      </c>
      <c r="X10" s="17">
        <v>2.8032825139822699E-2</v>
      </c>
      <c r="Y10" s="17">
        <v>2.5047669774330601E-2</v>
      </c>
      <c r="Z10" s="17">
        <v>3.5345848444993201E-2</v>
      </c>
      <c r="AA10" s="17">
        <v>3.3778503683195099E-2</v>
      </c>
      <c r="AB10" s="17">
        <v>2.4279214186507098E-2</v>
      </c>
      <c r="AC10" s="17">
        <v>1.8266382401284802E-2</v>
      </c>
      <c r="AD10" s="17">
        <v>3.3357613938200303E-2</v>
      </c>
      <c r="AE10" s="17"/>
      <c r="AF10" s="17">
        <v>2.7693088596082001E-2</v>
      </c>
      <c r="AG10" s="17">
        <v>2.11578502413289E-2</v>
      </c>
      <c r="AH10" s="17"/>
      <c r="AI10" s="17">
        <v>2.5854523542219E-2</v>
      </c>
      <c r="AJ10" s="17">
        <v>2.5070067497589599E-2</v>
      </c>
      <c r="AK10" s="17"/>
      <c r="AL10" s="17">
        <v>2.0154840546115799E-2</v>
      </c>
      <c r="AM10" s="17">
        <v>2.6529972005481101E-2</v>
      </c>
      <c r="AN10" s="17"/>
      <c r="AO10" s="17">
        <v>5.6081718253631001E-2</v>
      </c>
      <c r="AP10" s="17">
        <v>2.2650990344339001E-2</v>
      </c>
      <c r="AQ10" s="17"/>
      <c r="AR10" s="17">
        <v>4.7197859215496303E-2</v>
      </c>
      <c r="AS10" s="17">
        <v>1.0629823213741601E-2</v>
      </c>
      <c r="AT10" s="17">
        <v>1.5998385413739501E-2</v>
      </c>
      <c r="AU10" s="17">
        <v>1.5154040582642799E-2</v>
      </c>
    </row>
    <row r="11" spans="2:47" x14ac:dyDescent="0.3">
      <c r="B11" s="18" t="s">
        <v>166</v>
      </c>
      <c r="C11" s="17">
        <v>3.3998481398864799E-2</v>
      </c>
      <c r="D11" s="17">
        <v>4.0421593563593601E-2</v>
      </c>
      <c r="E11" s="17">
        <v>2.7868981018010299E-2</v>
      </c>
      <c r="F11" s="17"/>
      <c r="G11" s="17">
        <v>8.1803046339909799E-2</v>
      </c>
      <c r="H11" s="17">
        <v>6.7408235342580405E-2</v>
      </c>
      <c r="I11" s="17">
        <v>3.8692084146036997E-2</v>
      </c>
      <c r="J11" s="17">
        <v>2.0226985989372601E-2</v>
      </c>
      <c r="K11" s="17">
        <v>3.3906553886846602E-3</v>
      </c>
      <c r="L11" s="17">
        <v>3.0810823095329099E-3</v>
      </c>
      <c r="M11" s="17"/>
      <c r="N11" s="17">
        <v>4.4902954976574899E-2</v>
      </c>
      <c r="O11" s="17">
        <v>2.5556683263582399E-2</v>
      </c>
      <c r="P11" s="17">
        <v>4.1256960592229101E-2</v>
      </c>
      <c r="Q11" s="17">
        <v>2.3621866032421401E-2</v>
      </c>
      <c r="R11" s="17"/>
      <c r="S11" s="17">
        <v>5.97680537505191E-2</v>
      </c>
      <c r="T11" s="17">
        <v>1.2630197021842E-2</v>
      </c>
      <c r="U11" s="17">
        <v>2.4291170044706201E-2</v>
      </c>
      <c r="V11" s="17">
        <v>3.4116054958016097E-2</v>
      </c>
      <c r="W11" s="17">
        <v>2.84072927105588E-2</v>
      </c>
      <c r="X11" s="17">
        <v>5.6393221487425801E-2</v>
      </c>
      <c r="Y11" s="17">
        <v>1.6486454655243E-2</v>
      </c>
      <c r="Z11" s="17">
        <v>1.7092085543684899E-2</v>
      </c>
      <c r="AA11" s="17">
        <v>2.8026957105984001E-2</v>
      </c>
      <c r="AB11" s="17">
        <v>4.6059238307344E-2</v>
      </c>
      <c r="AC11" s="17">
        <v>4.9641707719292903E-2</v>
      </c>
      <c r="AD11" s="17">
        <v>6.8159487394039396E-3</v>
      </c>
      <c r="AE11" s="17"/>
      <c r="AF11" s="17">
        <v>3.4591944244427901E-2</v>
      </c>
      <c r="AG11" s="17">
        <v>3.1303228169527797E-2</v>
      </c>
      <c r="AH11" s="17"/>
      <c r="AI11" s="17">
        <v>4.9187718722467501E-2</v>
      </c>
      <c r="AJ11" s="17">
        <v>2.64165410442312E-2</v>
      </c>
      <c r="AK11" s="17"/>
      <c r="AL11" s="17">
        <v>4.1328056982257499E-2</v>
      </c>
      <c r="AM11" s="17">
        <v>3.2301162385736798E-2</v>
      </c>
      <c r="AN11" s="17"/>
      <c r="AO11" s="17">
        <v>5.6075977756255398E-2</v>
      </c>
      <c r="AP11" s="17">
        <v>3.2074162639477599E-2</v>
      </c>
      <c r="AQ11" s="17"/>
      <c r="AR11" s="17">
        <v>6.1279059310763301E-2</v>
      </c>
      <c r="AS11" s="17">
        <v>2.1077600536863601E-2</v>
      </c>
      <c r="AT11" s="17">
        <v>2.3936673790277401E-2</v>
      </c>
      <c r="AU11" s="17">
        <v>8.6677324983186494E-3</v>
      </c>
    </row>
    <row r="12" spans="2:47" x14ac:dyDescent="0.3">
      <c r="B12" s="18" t="s">
        <v>167</v>
      </c>
      <c r="C12" s="17">
        <v>2.42235204011561E-2</v>
      </c>
      <c r="D12" s="17">
        <v>3.13540035982161E-2</v>
      </c>
      <c r="E12" s="17">
        <v>1.7367528461351301E-2</v>
      </c>
      <c r="F12" s="17"/>
      <c r="G12" s="17">
        <v>4.6897823968617303E-2</v>
      </c>
      <c r="H12" s="17">
        <v>4.7146636197868103E-2</v>
      </c>
      <c r="I12" s="17">
        <v>3.0426996266738698E-2</v>
      </c>
      <c r="J12" s="17">
        <v>1.0932191638635499E-2</v>
      </c>
      <c r="K12" s="17">
        <v>1.2823166530470401E-2</v>
      </c>
      <c r="L12" s="17">
        <v>3.9727499660495297E-3</v>
      </c>
      <c r="M12" s="17"/>
      <c r="N12" s="17">
        <v>2.8137642606385901E-2</v>
      </c>
      <c r="O12" s="17">
        <v>1.8425946728739599E-2</v>
      </c>
      <c r="P12" s="17">
        <v>2.5994663707156598E-2</v>
      </c>
      <c r="Q12" s="17">
        <v>2.48161124395644E-2</v>
      </c>
      <c r="R12" s="17"/>
      <c r="S12" s="17">
        <v>2.4091235396854701E-2</v>
      </c>
      <c r="T12" s="17">
        <v>2.58308032929544E-2</v>
      </c>
      <c r="U12" s="17">
        <v>6.8726493429837297E-3</v>
      </c>
      <c r="V12" s="17">
        <v>3.34904514419486E-2</v>
      </c>
      <c r="W12" s="17">
        <v>2.83311428333951E-2</v>
      </c>
      <c r="X12" s="17">
        <v>2.5418359376732199E-2</v>
      </c>
      <c r="Y12" s="17">
        <v>2.2547476608071E-2</v>
      </c>
      <c r="Z12" s="17">
        <v>3.5438617547513603E-2</v>
      </c>
      <c r="AA12" s="17">
        <v>3.6279496025302102E-2</v>
      </c>
      <c r="AB12" s="17">
        <v>1.16359788017099E-2</v>
      </c>
      <c r="AC12" s="17">
        <v>1.8945070417513199E-2</v>
      </c>
      <c r="AD12" s="17">
        <v>1.5171961200013E-2</v>
      </c>
      <c r="AE12" s="17"/>
      <c r="AF12" s="17">
        <v>2.69432571302584E-2</v>
      </c>
      <c r="AG12" s="17">
        <v>2.0805349671093602E-2</v>
      </c>
      <c r="AH12" s="17"/>
      <c r="AI12" s="17">
        <v>2.6584942655862601E-2</v>
      </c>
      <c r="AJ12" s="17">
        <v>2.3044780329758999E-2</v>
      </c>
      <c r="AK12" s="17"/>
      <c r="AL12" s="17">
        <v>3.8004283680030601E-2</v>
      </c>
      <c r="AM12" s="17">
        <v>2.1032291760080701E-2</v>
      </c>
      <c r="AN12" s="17"/>
      <c r="AO12" s="17">
        <v>2.48035477675503E-2</v>
      </c>
      <c r="AP12" s="17">
        <v>2.4172964055271501E-2</v>
      </c>
      <c r="AQ12" s="17"/>
      <c r="AR12" s="17">
        <v>3.8871082561249798E-2</v>
      </c>
      <c r="AS12" s="17">
        <v>1.8087385280397099E-2</v>
      </c>
      <c r="AT12" s="17">
        <v>1.4158905473832001E-2</v>
      </c>
      <c r="AU12" s="17">
        <v>1.89575390444616E-2</v>
      </c>
    </row>
    <row r="13" spans="2:47" x14ac:dyDescent="0.3">
      <c r="B13" s="18" t="s">
        <v>168</v>
      </c>
      <c r="C13" s="17">
        <v>2.00571788347658E-2</v>
      </c>
      <c r="D13" s="17">
        <v>2.2707496026055301E-2</v>
      </c>
      <c r="E13" s="17">
        <v>1.75509581498174E-2</v>
      </c>
      <c r="F13" s="17"/>
      <c r="G13" s="17">
        <v>4.22161240155806E-2</v>
      </c>
      <c r="H13" s="17">
        <v>4.5581353523814601E-2</v>
      </c>
      <c r="I13" s="17">
        <v>2.0042840068301201E-2</v>
      </c>
      <c r="J13" s="17">
        <v>1.1041679419457801E-2</v>
      </c>
      <c r="K13" s="17">
        <v>3.73498905635578E-3</v>
      </c>
      <c r="L13" s="17">
        <v>2.9198362690734002E-3</v>
      </c>
      <c r="M13" s="17"/>
      <c r="N13" s="17">
        <v>3.04499740389058E-2</v>
      </c>
      <c r="O13" s="17">
        <v>1.23445090101121E-2</v>
      </c>
      <c r="P13" s="17">
        <v>2.0381826107473501E-2</v>
      </c>
      <c r="Q13" s="17">
        <v>1.6854583839403001E-2</v>
      </c>
      <c r="R13" s="17"/>
      <c r="S13" s="17">
        <v>3.5615004907224301E-2</v>
      </c>
      <c r="T13" s="17">
        <v>1.91447832258002E-2</v>
      </c>
      <c r="U13" s="17">
        <v>1.4656869267487001E-2</v>
      </c>
      <c r="V13" s="17">
        <v>1.2704058260246801E-2</v>
      </c>
      <c r="W13" s="17">
        <v>2.47220063194456E-2</v>
      </c>
      <c r="X13" s="17">
        <v>1.23516366272162E-2</v>
      </c>
      <c r="Y13" s="17">
        <v>1.16072245674529E-2</v>
      </c>
      <c r="Z13" s="17">
        <v>2.21008467228044E-2</v>
      </c>
      <c r="AA13" s="17">
        <v>2.92510696553826E-2</v>
      </c>
      <c r="AB13" s="17">
        <v>2.0059814844257898E-2</v>
      </c>
      <c r="AC13" s="17">
        <v>0</v>
      </c>
      <c r="AD13" s="17">
        <v>1.97024500704218E-2</v>
      </c>
      <c r="AE13" s="17"/>
      <c r="AF13" s="17">
        <v>2.3395525765280301E-2</v>
      </c>
      <c r="AG13" s="17">
        <v>1.5783098813800599E-2</v>
      </c>
      <c r="AH13" s="17"/>
      <c r="AI13" s="17">
        <v>2.5358707638595102E-2</v>
      </c>
      <c r="AJ13" s="17">
        <v>1.7410839566859002E-2</v>
      </c>
      <c r="AK13" s="17"/>
      <c r="AL13" s="17">
        <v>2.1711106290777899E-2</v>
      </c>
      <c r="AM13" s="17">
        <v>1.9674176778850801E-2</v>
      </c>
      <c r="AN13" s="17"/>
      <c r="AO13" s="17">
        <v>2.66470283790218E-2</v>
      </c>
      <c r="AP13" s="17">
        <v>1.9482794362257201E-2</v>
      </c>
      <c r="AQ13" s="17"/>
      <c r="AR13" s="17">
        <v>3.3534804984663998E-2</v>
      </c>
      <c r="AS13" s="17">
        <v>1.0591840731691801E-2</v>
      </c>
      <c r="AT13" s="17">
        <v>1.53135787934421E-2</v>
      </c>
      <c r="AU13" s="17">
        <v>1.2378222020120301E-2</v>
      </c>
    </row>
    <row r="14" spans="2:47" x14ac:dyDescent="0.3">
      <c r="B14" s="18" t="s">
        <v>169</v>
      </c>
      <c r="C14" s="17">
        <v>1.1265947123358501E-2</v>
      </c>
      <c r="D14" s="17">
        <v>1.3991175192714001E-2</v>
      </c>
      <c r="E14" s="17">
        <v>8.0226061986617293E-3</v>
      </c>
      <c r="F14" s="17"/>
      <c r="G14" s="17">
        <v>2.2770922856628999E-2</v>
      </c>
      <c r="H14" s="17">
        <v>2.5773639664361199E-2</v>
      </c>
      <c r="I14" s="17">
        <v>1.1660429466349201E-2</v>
      </c>
      <c r="J14" s="17">
        <v>5.7996540476519401E-3</v>
      </c>
      <c r="K14" s="17">
        <v>4.1111180124971001E-3</v>
      </c>
      <c r="L14" s="17">
        <v>7.7578304435907603E-4</v>
      </c>
      <c r="M14" s="17"/>
      <c r="N14" s="17">
        <v>1.0131520269943999E-2</v>
      </c>
      <c r="O14" s="17">
        <v>1.0944761287173E-2</v>
      </c>
      <c r="P14" s="17">
        <v>1.89899355641364E-2</v>
      </c>
      <c r="Q14" s="17">
        <v>6.19623335100757E-3</v>
      </c>
      <c r="R14" s="17"/>
      <c r="S14" s="17">
        <v>1.9659544841227901E-2</v>
      </c>
      <c r="T14" s="17">
        <v>1.6185760931265902E-2</v>
      </c>
      <c r="U14" s="17">
        <v>6.7135501689794203E-3</v>
      </c>
      <c r="V14" s="17">
        <v>6.1112725623323197E-3</v>
      </c>
      <c r="W14" s="17">
        <v>2.3475244644283199E-2</v>
      </c>
      <c r="X14" s="17">
        <v>4.6810820198129903E-3</v>
      </c>
      <c r="Y14" s="17">
        <v>5.7830837135153003E-3</v>
      </c>
      <c r="Z14" s="17">
        <v>5.4072712400086102E-3</v>
      </c>
      <c r="AA14" s="17">
        <v>1.35377342576057E-2</v>
      </c>
      <c r="AB14" s="17">
        <v>4.5657250053643302E-3</v>
      </c>
      <c r="AC14" s="17">
        <v>4.1928264136548996E-3</v>
      </c>
      <c r="AD14" s="17">
        <v>1.56241333536252E-2</v>
      </c>
      <c r="AE14" s="17"/>
      <c r="AF14" s="17">
        <v>1.25211249611766E-2</v>
      </c>
      <c r="AG14" s="17">
        <v>9.6891392145114896E-3</v>
      </c>
      <c r="AH14" s="17"/>
      <c r="AI14" s="17">
        <v>1.2337871824038E-2</v>
      </c>
      <c r="AJ14" s="17">
        <v>1.07308794980354E-2</v>
      </c>
      <c r="AK14" s="17"/>
      <c r="AL14" s="17">
        <v>1.7407948570332999E-2</v>
      </c>
      <c r="AM14" s="17">
        <v>9.8436361428659996E-3</v>
      </c>
      <c r="AN14" s="17"/>
      <c r="AO14" s="17">
        <v>1.41720196091434E-2</v>
      </c>
      <c r="AP14" s="17">
        <v>1.1012648030471899E-2</v>
      </c>
      <c r="AQ14" s="17"/>
      <c r="AR14" s="17">
        <v>1.8060248604773298E-2</v>
      </c>
      <c r="AS14" s="17">
        <v>3.62393325152477E-3</v>
      </c>
      <c r="AT14" s="17">
        <v>6.6257305755711704E-3</v>
      </c>
      <c r="AU14" s="17">
        <v>1.7025716477891299E-2</v>
      </c>
    </row>
    <row r="15" spans="2:47" x14ac:dyDescent="0.3">
      <c r="B15" s="18" t="s">
        <v>170</v>
      </c>
      <c r="C15" s="17">
        <v>1.0687385968446801E-2</v>
      </c>
      <c r="D15" s="17">
        <v>1.3203959633863199E-2</v>
      </c>
      <c r="E15" s="17">
        <v>8.2758269935025806E-3</v>
      </c>
      <c r="F15" s="17"/>
      <c r="G15" s="17">
        <v>1.49649869186684E-2</v>
      </c>
      <c r="H15" s="17">
        <v>2.0187065401417102E-2</v>
      </c>
      <c r="I15" s="17">
        <v>1.6235569690137501E-2</v>
      </c>
      <c r="J15" s="17">
        <v>9.3142608412827808E-3</v>
      </c>
      <c r="K15" s="17">
        <v>4.4714216411591498E-3</v>
      </c>
      <c r="L15" s="17">
        <v>9.0891382954029097E-4</v>
      </c>
      <c r="M15" s="17"/>
      <c r="N15" s="17">
        <v>1.2025052337629599E-2</v>
      </c>
      <c r="O15" s="17">
        <v>1.18946915415596E-2</v>
      </c>
      <c r="P15" s="17">
        <v>1.5922675828865401E-2</v>
      </c>
      <c r="Q15" s="17">
        <v>3.53858766470875E-3</v>
      </c>
      <c r="R15" s="17"/>
      <c r="S15" s="17">
        <v>2.6884111689550499E-2</v>
      </c>
      <c r="T15" s="17">
        <v>6.8266444654146701E-3</v>
      </c>
      <c r="U15" s="17">
        <v>9.5358674510481207E-3</v>
      </c>
      <c r="V15" s="17">
        <v>3.6309284535676399E-3</v>
      </c>
      <c r="W15" s="17">
        <v>2.8096266418628701E-3</v>
      </c>
      <c r="X15" s="17">
        <v>1.3093763599079E-2</v>
      </c>
      <c r="Y15" s="17">
        <v>3.1842576679119599E-3</v>
      </c>
      <c r="Z15" s="17">
        <v>2.4499161965405698E-2</v>
      </c>
      <c r="AA15" s="17">
        <v>8.5255462308587594E-3</v>
      </c>
      <c r="AB15" s="17">
        <v>7.7965578689396303E-3</v>
      </c>
      <c r="AC15" s="17">
        <v>1.3991562796589601E-2</v>
      </c>
      <c r="AD15" s="17">
        <v>0</v>
      </c>
      <c r="AE15" s="17"/>
      <c r="AF15" s="17">
        <v>9.4185073773926306E-3</v>
      </c>
      <c r="AG15" s="17">
        <v>1.24603667625117E-2</v>
      </c>
      <c r="AH15" s="17"/>
      <c r="AI15" s="17">
        <v>1.15251037402842E-2</v>
      </c>
      <c r="AJ15" s="17">
        <v>1.02692263173221E-2</v>
      </c>
      <c r="AK15" s="17"/>
      <c r="AL15" s="17">
        <v>4.97425937786779E-3</v>
      </c>
      <c r="AM15" s="17">
        <v>1.20103818604011E-2</v>
      </c>
      <c r="AN15" s="17"/>
      <c r="AO15" s="17">
        <v>3.33949971450532E-3</v>
      </c>
      <c r="AP15" s="17">
        <v>1.13278424373965E-2</v>
      </c>
      <c r="AQ15" s="17"/>
      <c r="AR15" s="17">
        <v>1.96993804823971E-2</v>
      </c>
      <c r="AS15" s="17">
        <v>1.3206950611313901E-2</v>
      </c>
      <c r="AT15" s="17">
        <v>1.7179393553649199E-3</v>
      </c>
      <c r="AU15" s="17">
        <v>2.39076581384007E-3</v>
      </c>
    </row>
    <row r="16" spans="2:47" x14ac:dyDescent="0.3">
      <c r="B16" s="18" t="s">
        <v>171</v>
      </c>
      <c r="C16" s="17">
        <v>9.22086176411549E-3</v>
      </c>
      <c r="D16" s="17">
        <v>1.2289979479058501E-2</v>
      </c>
      <c r="E16" s="17">
        <v>6.2653029602935499E-3</v>
      </c>
      <c r="F16" s="17"/>
      <c r="G16" s="17">
        <v>2.7200858635057602E-2</v>
      </c>
      <c r="H16" s="17">
        <v>1.62459570711001E-2</v>
      </c>
      <c r="I16" s="17">
        <v>5.8615478881441901E-3</v>
      </c>
      <c r="J16" s="17">
        <v>4.0748401177772599E-3</v>
      </c>
      <c r="K16" s="17">
        <v>4.7021249603025296E-3</v>
      </c>
      <c r="L16" s="17">
        <v>1.54883209632466E-3</v>
      </c>
      <c r="M16" s="17"/>
      <c r="N16" s="17">
        <v>1.02681410650512E-2</v>
      </c>
      <c r="O16" s="17">
        <v>7.0494113600419201E-3</v>
      </c>
      <c r="P16" s="17">
        <v>5.8118063425093899E-3</v>
      </c>
      <c r="Q16" s="17">
        <v>1.3478302848077901E-2</v>
      </c>
      <c r="R16" s="17"/>
      <c r="S16" s="17">
        <v>1.4573449384086799E-2</v>
      </c>
      <c r="T16" s="17">
        <v>7.6159921009517897E-3</v>
      </c>
      <c r="U16" s="17">
        <v>5.18371201448555E-3</v>
      </c>
      <c r="V16" s="17">
        <v>1.1242484836241601E-2</v>
      </c>
      <c r="W16" s="17">
        <v>2.35112963899607E-3</v>
      </c>
      <c r="X16" s="17">
        <v>1.9002592124668899E-2</v>
      </c>
      <c r="Y16" s="17">
        <v>1.18233056971794E-2</v>
      </c>
      <c r="Z16" s="17">
        <v>3.1043789308195201E-2</v>
      </c>
      <c r="AA16" s="17">
        <v>1.1151054728148701E-3</v>
      </c>
      <c r="AB16" s="17">
        <v>0</v>
      </c>
      <c r="AC16" s="17">
        <v>7.0518363379757599E-3</v>
      </c>
      <c r="AD16" s="17">
        <v>7.5883821587019E-3</v>
      </c>
      <c r="AE16" s="17"/>
      <c r="AF16" s="17">
        <v>9.2152625367284708E-3</v>
      </c>
      <c r="AG16" s="17">
        <v>9.3030520062929896E-3</v>
      </c>
      <c r="AH16" s="17"/>
      <c r="AI16" s="17">
        <v>1.5342590911259E-2</v>
      </c>
      <c r="AJ16" s="17">
        <v>6.1651069377200701E-3</v>
      </c>
      <c r="AK16" s="17"/>
      <c r="AL16" s="17">
        <v>8.2920503768321007E-3</v>
      </c>
      <c r="AM16" s="17">
        <v>9.4359477823042995E-3</v>
      </c>
      <c r="AN16" s="17"/>
      <c r="AO16" s="17">
        <v>9.3300568630283395E-3</v>
      </c>
      <c r="AP16" s="17">
        <v>9.2113441007958003E-3</v>
      </c>
      <c r="AQ16" s="17"/>
      <c r="AR16" s="17">
        <v>1.50597815569311E-2</v>
      </c>
      <c r="AS16" s="17">
        <v>7.32496170973584E-3</v>
      </c>
      <c r="AT16" s="17">
        <v>4.56819619779725E-3</v>
      </c>
      <c r="AU16" s="17">
        <v>7.5089840432481904E-3</v>
      </c>
    </row>
    <row r="17" spans="2:47" x14ac:dyDescent="0.3">
      <c r="B17" s="18" t="s">
        <v>172</v>
      </c>
      <c r="C17" s="17">
        <v>4.6779325312453601E-2</v>
      </c>
      <c r="D17" s="17">
        <v>5.4297366479766698E-2</v>
      </c>
      <c r="E17" s="17">
        <v>3.9631533703410902E-2</v>
      </c>
      <c r="F17" s="17"/>
      <c r="G17" s="17">
        <v>9.4598191136313695E-2</v>
      </c>
      <c r="H17" s="17">
        <v>6.9932355841490698E-2</v>
      </c>
      <c r="I17" s="17">
        <v>6.4609189213568799E-2</v>
      </c>
      <c r="J17" s="17">
        <v>2.7348444304391699E-2</v>
      </c>
      <c r="K17" s="17">
        <v>2.0981348903881501E-2</v>
      </c>
      <c r="L17" s="17">
        <v>1.4865323534137401E-2</v>
      </c>
      <c r="M17" s="17"/>
      <c r="N17" s="17">
        <v>4.6392070459687199E-2</v>
      </c>
      <c r="O17" s="17">
        <v>5.0950141486482997E-2</v>
      </c>
      <c r="P17" s="17">
        <v>4.66858502432414E-2</v>
      </c>
      <c r="Q17" s="17">
        <v>4.25407460856587E-2</v>
      </c>
      <c r="R17" s="17"/>
      <c r="S17" s="17">
        <v>6.3140255221537905E-2</v>
      </c>
      <c r="T17" s="17">
        <v>2.9007311867041499E-2</v>
      </c>
      <c r="U17" s="17">
        <v>2.8700321377794401E-2</v>
      </c>
      <c r="V17" s="17">
        <v>5.80586659047631E-2</v>
      </c>
      <c r="W17" s="17">
        <v>5.34967055383E-2</v>
      </c>
      <c r="X17" s="17">
        <v>6.5880459777485106E-2</v>
      </c>
      <c r="Y17" s="17">
        <v>3.1960826130313598E-2</v>
      </c>
      <c r="Z17" s="17">
        <v>6.1892451049305998E-2</v>
      </c>
      <c r="AA17" s="17">
        <v>6.0486998686893098E-2</v>
      </c>
      <c r="AB17" s="17">
        <v>3.0669019262922901E-2</v>
      </c>
      <c r="AC17" s="17">
        <v>4.2458662574170497E-2</v>
      </c>
      <c r="AD17" s="17">
        <v>1.3803454463449801E-2</v>
      </c>
      <c r="AE17" s="17"/>
      <c r="AF17" s="17">
        <v>4.6141474041368702E-2</v>
      </c>
      <c r="AG17" s="17">
        <v>4.7551406970077398E-2</v>
      </c>
      <c r="AH17" s="17"/>
      <c r="AI17" s="17">
        <v>6.0971949673466697E-2</v>
      </c>
      <c r="AJ17" s="17">
        <v>3.9694859576066097E-2</v>
      </c>
      <c r="AK17" s="17"/>
      <c r="AL17" s="17">
        <v>4.4580105312164602E-2</v>
      </c>
      <c r="AM17" s="17">
        <v>4.7288601446940803E-2</v>
      </c>
      <c r="AN17" s="17"/>
      <c r="AO17" s="17">
        <v>4.7639233279385601E-2</v>
      </c>
      <c r="AP17" s="17">
        <v>4.6704374013387499E-2</v>
      </c>
      <c r="AQ17" s="17"/>
      <c r="AR17" s="17">
        <v>6.0414067243399899E-2</v>
      </c>
      <c r="AS17" s="17">
        <v>3.7912792439308902E-2</v>
      </c>
      <c r="AT17" s="17">
        <v>4.8564496033422701E-2</v>
      </c>
      <c r="AU17" s="17">
        <v>2.40692812417704E-2</v>
      </c>
    </row>
    <row r="18" spans="2:47" x14ac:dyDescent="0.3">
      <c r="B18" s="18" t="s">
        <v>173</v>
      </c>
      <c r="C18" s="17">
        <v>0.76887716628097502</v>
      </c>
      <c r="D18" s="17">
        <v>0.72596489463086</v>
      </c>
      <c r="E18" s="17">
        <v>0.81044335088030195</v>
      </c>
      <c r="F18" s="17"/>
      <c r="G18" s="17">
        <v>0.52105982804346196</v>
      </c>
      <c r="H18" s="17">
        <v>0.59801524696648201</v>
      </c>
      <c r="I18" s="17">
        <v>0.73488471281329104</v>
      </c>
      <c r="J18" s="17">
        <v>0.860785067927062</v>
      </c>
      <c r="K18" s="17">
        <v>0.90183178584992396</v>
      </c>
      <c r="L18" s="17">
        <v>0.93569599064400899</v>
      </c>
      <c r="M18" s="17"/>
      <c r="N18" s="17">
        <v>0.73395538115438297</v>
      </c>
      <c r="O18" s="17">
        <v>0.80893510264455304</v>
      </c>
      <c r="P18" s="17">
        <v>0.73153465835792497</v>
      </c>
      <c r="Q18" s="17">
        <v>0.79872784391455698</v>
      </c>
      <c r="R18" s="17"/>
      <c r="S18" s="17">
        <v>0.65577656459800504</v>
      </c>
      <c r="T18" s="17">
        <v>0.83130069866926803</v>
      </c>
      <c r="U18" s="17">
        <v>0.85225487799786503</v>
      </c>
      <c r="V18" s="17">
        <v>0.77333486631902004</v>
      </c>
      <c r="W18" s="17">
        <v>0.76521065801503396</v>
      </c>
      <c r="X18" s="17">
        <v>0.70249300016309302</v>
      </c>
      <c r="Y18" s="17">
        <v>0.82709294580002901</v>
      </c>
      <c r="Z18" s="17">
        <v>0.71307408587921295</v>
      </c>
      <c r="AA18" s="17">
        <v>0.75143224734942704</v>
      </c>
      <c r="AB18" s="17">
        <v>0.79799771759562299</v>
      </c>
      <c r="AC18" s="17">
        <v>0.79835889329614096</v>
      </c>
      <c r="AD18" s="17">
        <v>0.84370303061935903</v>
      </c>
      <c r="AE18" s="17"/>
      <c r="AF18" s="17">
        <v>0.76522968615828102</v>
      </c>
      <c r="AG18" s="17">
        <v>0.77621361674767797</v>
      </c>
      <c r="AH18" s="17"/>
      <c r="AI18" s="17">
        <v>0.70300616238469105</v>
      </c>
      <c r="AJ18" s="17">
        <v>0.80175768634931299</v>
      </c>
      <c r="AK18" s="17"/>
      <c r="AL18" s="17">
        <v>0.73384710049662105</v>
      </c>
      <c r="AM18" s="17">
        <v>0.77698912256144803</v>
      </c>
      <c r="AN18" s="17"/>
      <c r="AO18" s="17">
        <v>0.69548423161051698</v>
      </c>
      <c r="AP18" s="17">
        <v>0.77527424132547196</v>
      </c>
      <c r="AQ18" s="17"/>
      <c r="AR18" s="17">
        <v>0.64031771625130596</v>
      </c>
      <c r="AS18" s="17">
        <v>0.83589587706397195</v>
      </c>
      <c r="AT18" s="17">
        <v>0.82380507099600797</v>
      </c>
      <c r="AU18" s="17">
        <v>0.86203666807576396</v>
      </c>
    </row>
    <row r="19" spans="2:47" x14ac:dyDescent="0.3">
      <c r="B19" s="18" t="s">
        <v>155</v>
      </c>
      <c r="C19" s="19">
        <v>3.36966349958066E-2</v>
      </c>
      <c r="D19" s="19">
        <v>2.850131451995E-2</v>
      </c>
      <c r="E19" s="19">
        <v>3.8887388787348598E-2</v>
      </c>
      <c r="F19" s="19"/>
      <c r="G19" s="19">
        <v>3.91127065557463E-2</v>
      </c>
      <c r="H19" s="19">
        <v>3.3845735267272498E-2</v>
      </c>
      <c r="I19" s="19">
        <v>3.3956709370095199E-2</v>
      </c>
      <c r="J19" s="19">
        <v>2.6438890646464201E-2</v>
      </c>
      <c r="K19" s="19">
        <v>3.6875953105827003E-2</v>
      </c>
      <c r="L19" s="19">
        <v>3.3534195843851103E-2</v>
      </c>
      <c r="M19" s="19"/>
      <c r="N19" s="19">
        <v>3.2962113997280801E-2</v>
      </c>
      <c r="O19" s="19">
        <v>3.2080306255782301E-2</v>
      </c>
      <c r="P19" s="19">
        <v>3.9341813372738801E-2</v>
      </c>
      <c r="Q19" s="19">
        <v>2.9974759621223299E-2</v>
      </c>
      <c r="R19" s="19"/>
      <c r="S19" s="19">
        <v>3.09192124939799E-2</v>
      </c>
      <c r="T19" s="19">
        <v>3.9101271062281402E-2</v>
      </c>
      <c r="U19" s="19">
        <v>2.0622826202251601E-2</v>
      </c>
      <c r="V19" s="19">
        <v>3.9620969978427602E-2</v>
      </c>
      <c r="W19" s="19">
        <v>3.8256597161882198E-2</v>
      </c>
      <c r="X19" s="19">
        <v>5.02375019065203E-2</v>
      </c>
      <c r="Y19" s="19">
        <v>3.6177052690375598E-2</v>
      </c>
      <c r="Z19" s="19">
        <v>4.0210934714937301E-2</v>
      </c>
      <c r="AA19" s="19">
        <v>2.2034073957033801E-2</v>
      </c>
      <c r="AB19" s="19">
        <v>1.84933562018634E-2</v>
      </c>
      <c r="AC19" s="19">
        <v>3.90242272807374E-2</v>
      </c>
      <c r="AD19" s="19">
        <v>4.42330254568256E-2</v>
      </c>
      <c r="AE19" s="19"/>
      <c r="AF19" s="19">
        <v>3.2167653936330101E-2</v>
      </c>
      <c r="AG19" s="19">
        <v>3.5516155843255001E-2</v>
      </c>
      <c r="AH19" s="19"/>
      <c r="AI19" s="19">
        <v>4.0395296975023399E-2</v>
      </c>
      <c r="AJ19" s="19">
        <v>3.03528953135415E-2</v>
      </c>
      <c r="AK19" s="19"/>
      <c r="AL19" s="19">
        <v>4.2578124088965399E-2</v>
      </c>
      <c r="AM19" s="19">
        <v>3.1639937424276898E-2</v>
      </c>
      <c r="AN19" s="19"/>
      <c r="AO19" s="19">
        <v>2.1634861041978801E-2</v>
      </c>
      <c r="AP19" s="19">
        <v>3.4747963349126401E-2</v>
      </c>
      <c r="AQ19" s="19"/>
      <c r="AR19" s="19">
        <v>3.2377667671743299E-2</v>
      </c>
      <c r="AS19" s="19">
        <v>3.8130752601473902E-2</v>
      </c>
      <c r="AT19" s="19">
        <v>3.8122655781930401E-2</v>
      </c>
      <c r="AU19" s="19">
        <v>2.0149819884760601E-2</v>
      </c>
    </row>
    <row r="20" spans="2:47" x14ac:dyDescent="0.3">
      <c r="B20" s="16"/>
    </row>
    <row r="21" spans="2:47" x14ac:dyDescent="0.3">
      <c r="B21" t="s">
        <v>72</v>
      </c>
    </row>
    <row r="22" spans="2:47" x14ac:dyDescent="0.3">
      <c r="B22" t="s">
        <v>73</v>
      </c>
    </row>
    <row r="24" spans="2:47" x14ac:dyDescent="0.3">
      <c r="B24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2:AU23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189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ht="43.2" x14ac:dyDescent="0.3">
      <c r="B9" s="18" t="s">
        <v>182</v>
      </c>
      <c r="C9" s="17">
        <v>0.74645573047267999</v>
      </c>
      <c r="D9" s="17">
        <v>0.70134157654886298</v>
      </c>
      <c r="E9" s="17">
        <v>0.79008216658684105</v>
      </c>
      <c r="F9" s="17"/>
      <c r="G9" s="17">
        <v>0.55862239200367803</v>
      </c>
      <c r="H9" s="17">
        <v>0.55491581283091196</v>
      </c>
      <c r="I9" s="17">
        <v>0.70868011785930496</v>
      </c>
      <c r="J9" s="17">
        <v>0.80729143165893702</v>
      </c>
      <c r="K9" s="17">
        <v>0.86869786949824102</v>
      </c>
      <c r="L9" s="17">
        <v>0.92579536495374504</v>
      </c>
      <c r="M9" s="17"/>
      <c r="N9" s="17">
        <v>0.71661266288187797</v>
      </c>
      <c r="O9" s="17">
        <v>0.78172347310497503</v>
      </c>
      <c r="P9" s="17">
        <v>0.70168033785370898</v>
      </c>
      <c r="Q9" s="17">
        <v>0.77921213906901599</v>
      </c>
      <c r="R9" s="17"/>
      <c r="S9" s="17">
        <v>0.61461473137346201</v>
      </c>
      <c r="T9" s="17">
        <v>0.80820437089865904</v>
      </c>
      <c r="U9" s="17">
        <v>0.77122470907789897</v>
      </c>
      <c r="V9" s="17">
        <v>0.75256797531373698</v>
      </c>
      <c r="W9" s="17">
        <v>0.76496938490370703</v>
      </c>
      <c r="X9" s="17">
        <v>0.75088711245981998</v>
      </c>
      <c r="Y9" s="17">
        <v>0.79728321035240901</v>
      </c>
      <c r="Z9" s="17">
        <v>0.69850697432361597</v>
      </c>
      <c r="AA9" s="17">
        <v>0.760844741878971</v>
      </c>
      <c r="AB9" s="17">
        <v>0.74397790711838196</v>
      </c>
      <c r="AC9" s="17">
        <v>0.79739961524720804</v>
      </c>
      <c r="AD9" s="17">
        <v>0.75079258224230305</v>
      </c>
      <c r="AE9" s="17"/>
      <c r="AF9" s="17">
        <v>0.736588475935265</v>
      </c>
      <c r="AG9" s="17">
        <v>0.75969613515706602</v>
      </c>
      <c r="AH9" s="17"/>
      <c r="AI9" s="17">
        <v>0.686537744457548</v>
      </c>
      <c r="AJ9" s="17">
        <v>0.77636471052598199</v>
      </c>
      <c r="AK9" s="17"/>
      <c r="AL9" s="17">
        <v>0.70722977919860497</v>
      </c>
      <c r="AM9" s="17">
        <v>0.75553933321993505</v>
      </c>
      <c r="AN9" s="17"/>
      <c r="AO9" s="17">
        <v>0.65128647797373096</v>
      </c>
      <c r="AP9" s="17">
        <v>0.75475087295332999</v>
      </c>
      <c r="AQ9" s="17"/>
      <c r="AR9" s="17">
        <v>0.60772198217545303</v>
      </c>
      <c r="AS9" s="17">
        <v>0.82670078095885902</v>
      </c>
      <c r="AT9" s="17">
        <v>0.80958137496840399</v>
      </c>
      <c r="AU9" s="17">
        <v>0.82531637799301405</v>
      </c>
    </row>
    <row r="10" spans="2:47" x14ac:dyDescent="0.3">
      <c r="B10" s="18" t="s">
        <v>183</v>
      </c>
      <c r="C10" s="17">
        <v>0.10030325792672599</v>
      </c>
      <c r="D10" s="17">
        <v>0.12672906510777401</v>
      </c>
      <c r="E10" s="17">
        <v>7.4934803289387994E-2</v>
      </c>
      <c r="F10" s="17"/>
      <c r="G10" s="17">
        <v>0.17013823451058499</v>
      </c>
      <c r="H10" s="17">
        <v>0.19044132444263501</v>
      </c>
      <c r="I10" s="17">
        <v>0.13380273056768199</v>
      </c>
      <c r="J10" s="17">
        <v>6.6455776207125297E-2</v>
      </c>
      <c r="K10" s="17">
        <v>4.4844337712083203E-2</v>
      </c>
      <c r="L10" s="17">
        <v>1.8246468892547298E-2</v>
      </c>
      <c r="M10" s="17"/>
      <c r="N10" s="17">
        <v>0.12693215375883099</v>
      </c>
      <c r="O10" s="17">
        <v>8.0517672512330996E-2</v>
      </c>
      <c r="P10" s="17">
        <v>0.102252421052415</v>
      </c>
      <c r="Q10" s="17">
        <v>9.0363890612894404E-2</v>
      </c>
      <c r="R10" s="17"/>
      <c r="S10" s="17">
        <v>0.17300526226299501</v>
      </c>
      <c r="T10" s="17">
        <v>7.0473873985805305E-2</v>
      </c>
      <c r="U10" s="17">
        <v>8.38124548847103E-2</v>
      </c>
      <c r="V10" s="17">
        <v>0.105947713468583</v>
      </c>
      <c r="W10" s="17">
        <v>8.37128243528244E-2</v>
      </c>
      <c r="X10" s="17">
        <v>7.9908460779079399E-2</v>
      </c>
      <c r="Y10" s="17">
        <v>6.4722314362232497E-2</v>
      </c>
      <c r="Z10" s="17">
        <v>0.14411360711535001</v>
      </c>
      <c r="AA10" s="17">
        <v>9.1386564553254002E-2</v>
      </c>
      <c r="AB10" s="17">
        <v>9.8290255550376807E-2</v>
      </c>
      <c r="AC10" s="17">
        <v>8.6862272780617394E-2</v>
      </c>
      <c r="AD10" s="17">
        <v>0.115154954659641</v>
      </c>
      <c r="AE10" s="17"/>
      <c r="AF10" s="17">
        <v>0.108319111896079</v>
      </c>
      <c r="AG10" s="17">
        <v>8.9431107948577504E-2</v>
      </c>
      <c r="AH10" s="17"/>
      <c r="AI10" s="17">
        <v>0.115523154543196</v>
      </c>
      <c r="AJ10" s="17">
        <v>9.2706013516668906E-2</v>
      </c>
      <c r="AK10" s="17"/>
      <c r="AL10" s="17">
        <v>0.11993560256995001</v>
      </c>
      <c r="AM10" s="17">
        <v>9.5756971248036504E-2</v>
      </c>
      <c r="AN10" s="17"/>
      <c r="AO10" s="17">
        <v>0.16334798559542299</v>
      </c>
      <c r="AP10" s="17">
        <v>9.4808153311173704E-2</v>
      </c>
      <c r="AQ10" s="17"/>
      <c r="AR10" s="17">
        <v>0.15811919624212201</v>
      </c>
      <c r="AS10" s="17">
        <v>6.9683186836200603E-2</v>
      </c>
      <c r="AT10" s="17">
        <v>6.9666461327942006E-2</v>
      </c>
      <c r="AU10" s="17">
        <v>7.1601325516687894E-2</v>
      </c>
    </row>
    <row r="11" spans="2:47" x14ac:dyDescent="0.3">
      <c r="B11" s="18" t="s">
        <v>184</v>
      </c>
      <c r="C11" s="17">
        <v>8.0934347271228294E-2</v>
      </c>
      <c r="D11" s="17">
        <v>0.10554855061830801</v>
      </c>
      <c r="E11" s="17">
        <v>5.7257461619542198E-2</v>
      </c>
      <c r="F11" s="17"/>
      <c r="G11" s="17">
        <v>0.17998792124577501</v>
      </c>
      <c r="H11" s="17">
        <v>0.152452552507678</v>
      </c>
      <c r="I11" s="17">
        <v>8.4402704162825901E-2</v>
      </c>
      <c r="J11" s="17">
        <v>4.6041007451386597E-2</v>
      </c>
      <c r="K11" s="17">
        <v>2.8374588066112202E-2</v>
      </c>
      <c r="L11" s="17">
        <v>1.79822346213299E-2</v>
      </c>
      <c r="M11" s="17"/>
      <c r="N11" s="17">
        <v>0.11266175670567601</v>
      </c>
      <c r="O11" s="17">
        <v>6.0743190614198E-2</v>
      </c>
      <c r="P11" s="17">
        <v>9.3765852350902498E-2</v>
      </c>
      <c r="Q11" s="17">
        <v>5.7543824726788297E-2</v>
      </c>
      <c r="R11" s="17"/>
      <c r="S11" s="17">
        <v>0.13778356590664401</v>
      </c>
      <c r="T11" s="17">
        <v>6.3258390628044101E-2</v>
      </c>
      <c r="U11" s="17">
        <v>5.22206142097279E-2</v>
      </c>
      <c r="V11" s="17">
        <v>6.4880278399195399E-2</v>
      </c>
      <c r="W11" s="17">
        <v>9.2207242278228393E-2</v>
      </c>
      <c r="X11" s="17">
        <v>9.61770230033442E-2</v>
      </c>
      <c r="Y11" s="17">
        <v>5.2164505916080101E-2</v>
      </c>
      <c r="Z11" s="17">
        <v>7.6659295131100993E-2</v>
      </c>
      <c r="AA11" s="17">
        <v>8.1562622012479005E-2</v>
      </c>
      <c r="AB11" s="17">
        <v>9.1129272970440101E-2</v>
      </c>
      <c r="AC11" s="17">
        <v>4.6288901575396703E-2</v>
      </c>
      <c r="AD11" s="17">
        <v>5.2573448754537899E-2</v>
      </c>
      <c r="AE11" s="17"/>
      <c r="AF11" s="17">
        <v>8.1518322170293103E-2</v>
      </c>
      <c r="AG11" s="17">
        <v>8.0814336545527901E-2</v>
      </c>
      <c r="AH11" s="17"/>
      <c r="AI11" s="17">
        <v>0.100846142514406</v>
      </c>
      <c r="AJ11" s="17">
        <v>7.0995069829505902E-2</v>
      </c>
      <c r="AK11" s="17"/>
      <c r="AL11" s="17">
        <v>9.4726180706461494E-2</v>
      </c>
      <c r="AM11" s="17">
        <v>7.77405551001569E-2</v>
      </c>
      <c r="AN11" s="17"/>
      <c r="AO11" s="17">
        <v>0.13026695195614901</v>
      </c>
      <c r="AP11" s="17">
        <v>7.6634418732780402E-2</v>
      </c>
      <c r="AQ11" s="17"/>
      <c r="AR11" s="17">
        <v>0.140820485783063</v>
      </c>
      <c r="AS11" s="17">
        <v>4.5991342192986499E-2</v>
      </c>
      <c r="AT11" s="17">
        <v>4.65004350111132E-2</v>
      </c>
      <c r="AU11" s="17">
        <v>6.23893458963014E-2</v>
      </c>
    </row>
    <row r="12" spans="2:47" x14ac:dyDescent="0.3">
      <c r="B12" s="18" t="s">
        <v>185</v>
      </c>
      <c r="C12" s="17">
        <v>6.7051051085745605E-2</v>
      </c>
      <c r="D12" s="17">
        <v>7.8376634619228294E-2</v>
      </c>
      <c r="E12" s="17">
        <v>5.62702151066432E-2</v>
      </c>
      <c r="F12" s="17"/>
      <c r="G12" s="17">
        <v>0.11695764984482999</v>
      </c>
      <c r="H12" s="17">
        <v>0.12432113618071799</v>
      </c>
      <c r="I12" s="17">
        <v>7.7086536226529098E-2</v>
      </c>
      <c r="J12" s="17">
        <v>4.9562655792243497E-2</v>
      </c>
      <c r="K12" s="17">
        <v>3.4110111064826101E-2</v>
      </c>
      <c r="L12" s="17">
        <v>1.5607186805413301E-2</v>
      </c>
      <c r="M12" s="17"/>
      <c r="N12" s="17">
        <v>7.6441524104709793E-2</v>
      </c>
      <c r="O12" s="17">
        <v>5.5795561539334897E-2</v>
      </c>
      <c r="P12" s="17">
        <v>8.2555465653753005E-2</v>
      </c>
      <c r="Q12" s="17">
        <v>5.59462895298527E-2</v>
      </c>
      <c r="R12" s="17"/>
      <c r="S12" s="17">
        <v>0.11381161977964301</v>
      </c>
      <c r="T12" s="17">
        <v>4.3703893061992002E-2</v>
      </c>
      <c r="U12" s="17">
        <v>3.3716711222455301E-2</v>
      </c>
      <c r="V12" s="17">
        <v>7.1399182799899194E-2</v>
      </c>
      <c r="W12" s="17">
        <v>7.3040139654672806E-2</v>
      </c>
      <c r="X12" s="17">
        <v>6.3508242844290699E-2</v>
      </c>
      <c r="Y12" s="17">
        <v>5.5521936662474701E-2</v>
      </c>
      <c r="Z12" s="17">
        <v>6.9893869073233195E-2</v>
      </c>
      <c r="AA12" s="17">
        <v>6.5730465225562806E-2</v>
      </c>
      <c r="AB12" s="17">
        <v>8.3835270675991697E-2</v>
      </c>
      <c r="AC12" s="17">
        <v>4.9839353314134298E-2</v>
      </c>
      <c r="AD12" s="17">
        <v>3.2986435793596898E-2</v>
      </c>
      <c r="AE12" s="17"/>
      <c r="AF12" s="17">
        <v>7.08330442973234E-2</v>
      </c>
      <c r="AG12" s="17">
        <v>6.2568319282361007E-2</v>
      </c>
      <c r="AH12" s="17"/>
      <c r="AI12" s="17">
        <v>9.3901150348192394E-2</v>
      </c>
      <c r="AJ12" s="17">
        <v>5.3648412968588501E-2</v>
      </c>
      <c r="AK12" s="17"/>
      <c r="AL12" s="17">
        <v>9.2197820625853202E-2</v>
      </c>
      <c r="AM12" s="17">
        <v>6.1227782115591198E-2</v>
      </c>
      <c r="AN12" s="17"/>
      <c r="AO12" s="17">
        <v>0.10182134250722499</v>
      </c>
      <c r="AP12" s="17">
        <v>6.4020402910400606E-2</v>
      </c>
      <c r="AQ12" s="17"/>
      <c r="AR12" s="17">
        <v>0.11027353580985901</v>
      </c>
      <c r="AS12" s="17">
        <v>4.1983833505934799E-2</v>
      </c>
      <c r="AT12" s="17">
        <v>4.3712439418490401E-2</v>
      </c>
      <c r="AU12" s="17">
        <v>5.0248628716322401E-2</v>
      </c>
    </row>
    <row r="13" spans="2:47" ht="43.2" x14ac:dyDescent="0.3">
      <c r="B13" s="18" t="s">
        <v>113</v>
      </c>
      <c r="C13" s="17">
        <v>6.1953644732313101E-2</v>
      </c>
      <c r="D13" s="17">
        <v>7.9166983532070606E-2</v>
      </c>
      <c r="E13" s="17">
        <v>4.54161747951334E-2</v>
      </c>
      <c r="F13" s="17"/>
      <c r="G13" s="17">
        <v>9.7446226224097099E-2</v>
      </c>
      <c r="H13" s="17">
        <v>0.112279627799365</v>
      </c>
      <c r="I13" s="17">
        <v>9.6039380194439805E-2</v>
      </c>
      <c r="J13" s="17">
        <v>3.7710285044080201E-2</v>
      </c>
      <c r="K13" s="17">
        <v>2.5479401757391901E-2</v>
      </c>
      <c r="L13" s="17">
        <v>1.3966819574695701E-2</v>
      </c>
      <c r="M13" s="17"/>
      <c r="N13" s="17">
        <v>7.2708417249713705E-2</v>
      </c>
      <c r="O13" s="17">
        <v>4.55096916928985E-2</v>
      </c>
      <c r="P13" s="17">
        <v>8.15544938248947E-2</v>
      </c>
      <c r="Q13" s="17">
        <v>5.1093102381078698E-2</v>
      </c>
      <c r="R13" s="17"/>
      <c r="S13" s="17">
        <v>0.104253009023558</v>
      </c>
      <c r="T13" s="17">
        <v>4.1885172230230701E-2</v>
      </c>
      <c r="U13" s="17">
        <v>5.8186672855796602E-2</v>
      </c>
      <c r="V13" s="17">
        <v>4.8850255973145802E-2</v>
      </c>
      <c r="W13" s="17">
        <v>6.0621231702306301E-2</v>
      </c>
      <c r="X13" s="17">
        <v>4.5683774809736101E-2</v>
      </c>
      <c r="Y13" s="17">
        <v>4.32221176733667E-2</v>
      </c>
      <c r="Z13" s="17">
        <v>5.6497809262229103E-2</v>
      </c>
      <c r="AA13" s="17">
        <v>7.3414849692807094E-2</v>
      </c>
      <c r="AB13" s="17">
        <v>6.7850598451460201E-2</v>
      </c>
      <c r="AC13" s="17">
        <v>5.7728333568071201E-2</v>
      </c>
      <c r="AD13" s="17">
        <v>5.75074943070722E-2</v>
      </c>
      <c r="AE13" s="17"/>
      <c r="AF13" s="17">
        <v>6.8871248582339506E-2</v>
      </c>
      <c r="AG13" s="17">
        <v>5.3262354597917401E-2</v>
      </c>
      <c r="AH13" s="17"/>
      <c r="AI13" s="17">
        <v>7.5371978154355299E-2</v>
      </c>
      <c r="AJ13" s="17">
        <v>5.52556781723713E-2</v>
      </c>
      <c r="AK13" s="17"/>
      <c r="AL13" s="17">
        <v>5.64666772710729E-2</v>
      </c>
      <c r="AM13" s="17">
        <v>6.3224268670959594E-2</v>
      </c>
      <c r="AN13" s="17"/>
      <c r="AO13" s="17">
        <v>8.5189748183179106E-2</v>
      </c>
      <c r="AP13" s="17">
        <v>5.9928339460296E-2</v>
      </c>
      <c r="AQ13" s="17"/>
      <c r="AR13" s="17">
        <v>9.5608556255449895E-2</v>
      </c>
      <c r="AS13" s="17">
        <v>4.45304775652898E-2</v>
      </c>
      <c r="AT13" s="17">
        <v>4.1938508323047498E-2</v>
      </c>
      <c r="AU13" s="17">
        <v>4.9100969983237798E-2</v>
      </c>
    </row>
    <row r="14" spans="2:47" ht="43.2" x14ac:dyDescent="0.3">
      <c r="B14" s="18" t="s">
        <v>121</v>
      </c>
      <c r="C14" s="17">
        <v>4.8068487895293902E-2</v>
      </c>
      <c r="D14" s="17">
        <v>6.5618031552537398E-2</v>
      </c>
      <c r="E14" s="17">
        <v>3.0519895696967701E-2</v>
      </c>
      <c r="F14" s="17"/>
      <c r="G14" s="17">
        <v>7.6637866727280998E-2</v>
      </c>
      <c r="H14" s="17">
        <v>0.11956263484971</v>
      </c>
      <c r="I14" s="17">
        <v>5.4600440341240002E-2</v>
      </c>
      <c r="J14" s="17">
        <v>2.4910296338981199E-2</v>
      </c>
      <c r="K14" s="17">
        <v>2.0786622763211401E-2</v>
      </c>
      <c r="L14" s="17">
        <v>2.8494251507118701E-3</v>
      </c>
      <c r="M14" s="17"/>
      <c r="N14" s="17">
        <v>7.5577993490608703E-2</v>
      </c>
      <c r="O14" s="17">
        <v>4.10468832529607E-2</v>
      </c>
      <c r="P14" s="17">
        <v>3.8112709623431697E-2</v>
      </c>
      <c r="Q14" s="17">
        <v>3.5105044616077101E-2</v>
      </c>
      <c r="R14" s="17"/>
      <c r="S14" s="17">
        <v>8.5762013068698698E-2</v>
      </c>
      <c r="T14" s="17">
        <v>3.0230488984741202E-2</v>
      </c>
      <c r="U14" s="17">
        <v>4.1605842421221201E-2</v>
      </c>
      <c r="V14" s="17">
        <v>4.1081338630493701E-2</v>
      </c>
      <c r="W14" s="17">
        <v>4.3480793684015799E-2</v>
      </c>
      <c r="X14" s="17">
        <v>3.72887333890079E-2</v>
      </c>
      <c r="Y14" s="17">
        <v>3.7651458089025501E-2</v>
      </c>
      <c r="Z14" s="17">
        <v>9.8461476642877896E-2</v>
      </c>
      <c r="AA14" s="17">
        <v>3.54326509844895E-2</v>
      </c>
      <c r="AB14" s="17">
        <v>4.7383311456824E-2</v>
      </c>
      <c r="AC14" s="17">
        <v>3.0112212474712401E-2</v>
      </c>
      <c r="AD14" s="17">
        <v>6.9767021135899193E-2</v>
      </c>
      <c r="AE14" s="17"/>
      <c r="AF14" s="17">
        <v>5.4121750383909199E-2</v>
      </c>
      <c r="AG14" s="17">
        <v>4.0413350177826102E-2</v>
      </c>
      <c r="AH14" s="17"/>
      <c r="AI14" s="17">
        <v>6.5173472845531905E-2</v>
      </c>
      <c r="AJ14" s="17">
        <v>3.9530272783065402E-2</v>
      </c>
      <c r="AK14" s="17"/>
      <c r="AL14" s="17">
        <v>5.8720716741530697E-2</v>
      </c>
      <c r="AM14" s="17">
        <v>4.5601737897671399E-2</v>
      </c>
      <c r="AN14" s="17"/>
      <c r="AO14" s="17">
        <v>7.4655732640821607E-2</v>
      </c>
      <c r="AP14" s="17">
        <v>4.5751090442429601E-2</v>
      </c>
      <c r="AQ14" s="17"/>
      <c r="AR14" s="17">
        <v>9.4156548749599805E-2</v>
      </c>
      <c r="AS14" s="17">
        <v>2.1833655205896901E-2</v>
      </c>
      <c r="AT14" s="17">
        <v>2.9019740239609199E-2</v>
      </c>
      <c r="AU14" s="17">
        <v>1.7137022090676898E-2</v>
      </c>
    </row>
    <row r="15" spans="2:47" ht="28.8" x14ac:dyDescent="0.3">
      <c r="B15" s="18" t="s">
        <v>186</v>
      </c>
      <c r="C15" s="17">
        <v>2.5094901462686999E-2</v>
      </c>
      <c r="D15" s="17">
        <v>3.55197134220692E-2</v>
      </c>
      <c r="E15" s="17">
        <v>1.50321181012211E-2</v>
      </c>
      <c r="F15" s="17"/>
      <c r="G15" s="17">
        <v>5.9001845834320998E-2</v>
      </c>
      <c r="H15" s="17">
        <v>6.47594410331543E-2</v>
      </c>
      <c r="I15" s="17">
        <v>2.2744967600424101E-2</v>
      </c>
      <c r="J15" s="17">
        <v>5.9895300371379202E-3</v>
      </c>
      <c r="K15" s="17">
        <v>2.7446166734782099E-3</v>
      </c>
      <c r="L15" s="17">
        <v>2.81608107336638E-3</v>
      </c>
      <c r="M15" s="17"/>
      <c r="N15" s="17">
        <v>2.5200404299622701E-2</v>
      </c>
      <c r="O15" s="17">
        <v>1.69205289454743E-2</v>
      </c>
      <c r="P15" s="17">
        <v>3.4080806968930399E-2</v>
      </c>
      <c r="Q15" s="17">
        <v>2.5940466262165202E-2</v>
      </c>
      <c r="R15" s="17"/>
      <c r="S15" s="17">
        <v>4.6314795010298497E-2</v>
      </c>
      <c r="T15" s="17">
        <v>1.9188978240623499E-2</v>
      </c>
      <c r="U15" s="17">
        <v>6.9338415273591403E-3</v>
      </c>
      <c r="V15" s="17">
        <v>2.7613098257139999E-2</v>
      </c>
      <c r="W15" s="17">
        <v>2.47222794386741E-2</v>
      </c>
      <c r="X15" s="17">
        <v>1.30858601581079E-2</v>
      </c>
      <c r="Y15" s="17">
        <v>1.7006164535752401E-2</v>
      </c>
      <c r="Z15" s="17">
        <v>2.0933604379044499E-2</v>
      </c>
      <c r="AA15" s="17">
        <v>3.3984800611904203E-2</v>
      </c>
      <c r="AB15" s="17">
        <v>3.4804063316171203E-2</v>
      </c>
      <c r="AC15" s="17">
        <v>9.0471145133591904E-3</v>
      </c>
      <c r="AD15" s="17">
        <v>2.1717106529020699E-2</v>
      </c>
      <c r="AE15" s="17"/>
      <c r="AF15" s="17">
        <v>2.5090718320003699E-2</v>
      </c>
      <c r="AG15" s="17">
        <v>2.5303892516139501E-2</v>
      </c>
      <c r="AH15" s="17"/>
      <c r="AI15" s="17">
        <v>2.5341572457749501E-2</v>
      </c>
      <c r="AJ15" s="17">
        <v>2.49717718590119E-2</v>
      </c>
      <c r="AK15" s="17"/>
      <c r="AL15" s="17">
        <v>2.2213272104163299E-2</v>
      </c>
      <c r="AM15" s="17">
        <v>2.57622039883737E-2</v>
      </c>
      <c r="AN15" s="17"/>
      <c r="AO15" s="17">
        <v>3.3744770736479399E-2</v>
      </c>
      <c r="AP15" s="17">
        <v>2.4340961548470499E-2</v>
      </c>
      <c r="AQ15" s="17"/>
      <c r="AR15" s="17">
        <v>4.5199256605649399E-2</v>
      </c>
      <c r="AS15" s="17">
        <v>1.8402444303246699E-2</v>
      </c>
      <c r="AT15" s="17">
        <v>1.2385588709399001E-2</v>
      </c>
      <c r="AU15" s="17">
        <v>1.25854899171067E-2</v>
      </c>
    </row>
    <row r="16" spans="2:47" x14ac:dyDescent="0.3">
      <c r="B16" s="18" t="s">
        <v>187</v>
      </c>
      <c r="C16" s="17">
        <v>2.1541665954945902E-2</v>
      </c>
      <c r="D16" s="17">
        <v>3.3617137918105298E-2</v>
      </c>
      <c r="E16" s="17">
        <v>9.8568982718101293E-3</v>
      </c>
      <c r="F16" s="17"/>
      <c r="G16" s="17">
        <v>5.49412793480493E-2</v>
      </c>
      <c r="H16" s="17">
        <v>4.8908371865664199E-2</v>
      </c>
      <c r="I16" s="17">
        <v>2.0241470248797699E-2</v>
      </c>
      <c r="J16" s="17">
        <v>9.9873950209049302E-3</v>
      </c>
      <c r="K16" s="17">
        <v>3.09024481750609E-3</v>
      </c>
      <c r="L16" s="17">
        <v>0</v>
      </c>
      <c r="M16" s="17"/>
      <c r="N16" s="17">
        <v>3.1578538158538297E-2</v>
      </c>
      <c r="O16" s="17">
        <v>1.3267436580394899E-2</v>
      </c>
      <c r="P16" s="17">
        <v>3.3490679038102801E-2</v>
      </c>
      <c r="Q16" s="17">
        <v>9.1069739772817494E-3</v>
      </c>
      <c r="R16" s="17"/>
      <c r="S16" s="17">
        <v>4.8269962806171601E-2</v>
      </c>
      <c r="T16" s="17">
        <v>9.3973580234814596E-3</v>
      </c>
      <c r="U16" s="17">
        <v>1.2890064324529301E-2</v>
      </c>
      <c r="V16" s="17">
        <v>1.8557751139803302E-2</v>
      </c>
      <c r="W16" s="17">
        <v>6.94500046737998E-3</v>
      </c>
      <c r="X16" s="17">
        <v>2.3518389448406701E-2</v>
      </c>
      <c r="Y16" s="17">
        <v>2.66036143893498E-2</v>
      </c>
      <c r="Z16" s="17">
        <v>2.3673458965525401E-2</v>
      </c>
      <c r="AA16" s="17">
        <v>2.7164543116587302E-2</v>
      </c>
      <c r="AB16" s="17">
        <v>1.21306418106552E-2</v>
      </c>
      <c r="AC16" s="17">
        <v>1.8196653903291001E-2</v>
      </c>
      <c r="AD16" s="17">
        <v>6.5320270061971402E-3</v>
      </c>
      <c r="AE16" s="17"/>
      <c r="AF16" s="17">
        <v>2.5032071700007302E-2</v>
      </c>
      <c r="AG16" s="17">
        <v>1.7077533283386601E-2</v>
      </c>
      <c r="AH16" s="17"/>
      <c r="AI16" s="17">
        <v>2.61383489026316E-2</v>
      </c>
      <c r="AJ16" s="17">
        <v>1.9247161287199499E-2</v>
      </c>
      <c r="AK16" s="17"/>
      <c r="AL16" s="17">
        <v>2.20207132036821E-2</v>
      </c>
      <c r="AM16" s="17">
        <v>2.14307323825698E-2</v>
      </c>
      <c r="AN16" s="17"/>
      <c r="AO16" s="17">
        <v>4.05497718277949E-2</v>
      </c>
      <c r="AP16" s="17">
        <v>1.9884881412014901E-2</v>
      </c>
      <c r="AQ16" s="17"/>
      <c r="AR16" s="17">
        <v>4.5075393959333403E-2</v>
      </c>
      <c r="AS16" s="17">
        <v>1.0265366779086E-2</v>
      </c>
      <c r="AT16" s="17">
        <v>1.1750729893384E-2</v>
      </c>
      <c r="AU16" s="17">
        <v>2.2292281577998801E-3</v>
      </c>
    </row>
    <row r="17" spans="2:47" x14ac:dyDescent="0.3">
      <c r="B17" s="18" t="s">
        <v>155</v>
      </c>
      <c r="C17" s="17">
        <v>1.39280975251935E-2</v>
      </c>
      <c r="D17" s="17">
        <v>1.1457741739185101E-2</v>
      </c>
      <c r="E17" s="17">
        <v>1.63883098300843E-2</v>
      </c>
      <c r="F17" s="17"/>
      <c r="G17" s="17">
        <v>6.8904978266713804E-3</v>
      </c>
      <c r="H17" s="17">
        <v>2.4594182957723199E-2</v>
      </c>
      <c r="I17" s="17">
        <v>1.40490858350417E-2</v>
      </c>
      <c r="J17" s="17">
        <v>1.9625510261340899E-2</v>
      </c>
      <c r="K17" s="17">
        <v>6.2904471233361601E-3</v>
      </c>
      <c r="L17" s="17">
        <v>1.03226567929903E-2</v>
      </c>
      <c r="M17" s="17"/>
      <c r="N17" s="17">
        <v>6.6105068896920201E-3</v>
      </c>
      <c r="O17" s="17">
        <v>1.6112558732452799E-2</v>
      </c>
      <c r="P17" s="17">
        <v>2.01176067945638E-2</v>
      </c>
      <c r="Q17" s="17">
        <v>1.4319987215723799E-2</v>
      </c>
      <c r="R17" s="17"/>
      <c r="S17" s="17">
        <v>1.0455176312146401E-2</v>
      </c>
      <c r="T17" s="17">
        <v>1.12820032537663E-2</v>
      </c>
      <c r="U17" s="17">
        <v>2.55269414039213E-2</v>
      </c>
      <c r="V17" s="17">
        <v>2.7136573266659799E-2</v>
      </c>
      <c r="W17" s="17">
        <v>2.7382016227749601E-3</v>
      </c>
      <c r="X17" s="17">
        <v>1.22618367604884E-2</v>
      </c>
      <c r="Y17" s="17">
        <v>1.2665030118223701E-2</v>
      </c>
      <c r="Z17" s="17">
        <v>2.4333650845843199E-2</v>
      </c>
      <c r="AA17" s="17">
        <v>1.11752365758664E-2</v>
      </c>
      <c r="AB17" s="17">
        <v>3.9044538898779201E-3</v>
      </c>
      <c r="AC17" s="17">
        <v>2.5907687158832599E-2</v>
      </c>
      <c r="AD17" s="17">
        <v>1.1829413320760899E-2</v>
      </c>
      <c r="AE17" s="17"/>
      <c r="AF17" s="17">
        <v>1.4698168403963799E-2</v>
      </c>
      <c r="AG17" s="17">
        <v>1.1867594154876201E-2</v>
      </c>
      <c r="AH17" s="17"/>
      <c r="AI17" s="17">
        <v>1.7876510184869802E-2</v>
      </c>
      <c r="AJ17" s="17">
        <v>1.1957186896611301E-2</v>
      </c>
      <c r="AK17" s="17"/>
      <c r="AL17" s="17">
        <v>1.31377276619429E-2</v>
      </c>
      <c r="AM17" s="17">
        <v>1.4111124465980901E-2</v>
      </c>
      <c r="AN17" s="17"/>
      <c r="AO17" s="17">
        <v>1.0225970622323E-2</v>
      </c>
      <c r="AP17" s="17">
        <v>1.42507823139712E-2</v>
      </c>
      <c r="AQ17" s="17"/>
      <c r="AR17" s="17">
        <v>1.7016556926027701E-2</v>
      </c>
      <c r="AS17" s="17">
        <v>6.2715539760340401E-3</v>
      </c>
      <c r="AT17" s="17">
        <v>1.89199737607673E-2</v>
      </c>
      <c r="AU17" s="17">
        <v>8.9541331131740495E-3</v>
      </c>
    </row>
    <row r="18" spans="2:47" x14ac:dyDescent="0.3">
      <c r="B18" s="18" t="s">
        <v>188</v>
      </c>
      <c r="C18" s="19">
        <v>1.19310824047401E-2</v>
      </c>
      <c r="D18" s="19">
        <v>1.6446022012874002E-2</v>
      </c>
      <c r="E18" s="19">
        <v>7.5769801297853696E-3</v>
      </c>
      <c r="F18" s="19"/>
      <c r="G18" s="19">
        <v>2.7683578565678199E-2</v>
      </c>
      <c r="H18" s="19">
        <v>3.1066903071794799E-2</v>
      </c>
      <c r="I18" s="19">
        <v>1.2096319662461E-2</v>
      </c>
      <c r="J18" s="19">
        <v>4.31343566668577E-3</v>
      </c>
      <c r="K18" s="19">
        <v>0</v>
      </c>
      <c r="L18" s="19">
        <v>0</v>
      </c>
      <c r="M18" s="19"/>
      <c r="N18" s="19">
        <v>1.25571936381348E-2</v>
      </c>
      <c r="O18" s="19">
        <v>5.8427237460467298E-3</v>
      </c>
      <c r="P18" s="19">
        <v>2.5216178531410401E-2</v>
      </c>
      <c r="Q18" s="19">
        <v>6.0746996536960602E-3</v>
      </c>
      <c r="R18" s="19"/>
      <c r="S18" s="19">
        <v>1.58916662890165E-2</v>
      </c>
      <c r="T18" s="19">
        <v>0</v>
      </c>
      <c r="U18" s="19">
        <v>5.6494025160635404E-3</v>
      </c>
      <c r="V18" s="19">
        <v>1.11407991179807E-2</v>
      </c>
      <c r="W18" s="19">
        <v>2.0597873624143899E-2</v>
      </c>
      <c r="X18" s="19">
        <v>2.0170891152129399E-2</v>
      </c>
      <c r="Y18" s="19">
        <v>5.9010886522219098E-3</v>
      </c>
      <c r="Z18" s="19">
        <v>9.4316785366018608E-3</v>
      </c>
      <c r="AA18" s="19">
        <v>2.2415076516694901E-2</v>
      </c>
      <c r="AB18" s="19">
        <v>1.13774139540291E-2</v>
      </c>
      <c r="AC18" s="19">
        <v>4.8992036921622802E-3</v>
      </c>
      <c r="AD18" s="19">
        <v>1.3803454463449801E-2</v>
      </c>
      <c r="AE18" s="19"/>
      <c r="AF18" s="19">
        <v>1.24478375886341E-2</v>
      </c>
      <c r="AG18" s="19">
        <v>1.13410324025961E-2</v>
      </c>
      <c r="AH18" s="19"/>
      <c r="AI18" s="19">
        <v>1.2077635411741399E-2</v>
      </c>
      <c r="AJ18" s="19">
        <v>1.1857928227594501E-2</v>
      </c>
      <c r="AK18" s="19"/>
      <c r="AL18" s="19">
        <v>1.2412128966951499E-2</v>
      </c>
      <c r="AM18" s="19">
        <v>1.1819685848834201E-2</v>
      </c>
      <c r="AN18" s="19"/>
      <c r="AO18" s="19">
        <v>1.43613786335505E-2</v>
      </c>
      <c r="AP18" s="19">
        <v>1.1719252922435501E-2</v>
      </c>
      <c r="AQ18" s="19"/>
      <c r="AR18" s="19">
        <v>2.1958126279868002E-2</v>
      </c>
      <c r="AS18" s="19">
        <v>3.2710955120625598E-3</v>
      </c>
      <c r="AT18" s="19">
        <v>9.31895995084976E-3</v>
      </c>
      <c r="AU18" s="19">
        <v>7.0944527920124602E-3</v>
      </c>
    </row>
    <row r="19" spans="2:47" x14ac:dyDescent="0.3">
      <c r="B19" s="16"/>
    </row>
    <row r="20" spans="2:47" x14ac:dyDescent="0.3">
      <c r="B20" t="s">
        <v>72</v>
      </c>
    </row>
    <row r="21" spans="2:47" x14ac:dyDescent="0.3">
      <c r="B21" t="s">
        <v>73</v>
      </c>
    </row>
    <row r="23" spans="2:47" x14ac:dyDescent="0.3">
      <c r="B23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2:L24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12" width="20.77734375" customWidth="1"/>
  </cols>
  <sheetData>
    <row r="2" spans="2:12" ht="40.049999999999997" customHeight="1" x14ac:dyDescent="0.3">
      <c r="D2" s="30" t="s">
        <v>199</v>
      </c>
      <c r="E2" s="26"/>
      <c r="F2" s="26"/>
      <c r="G2" s="26"/>
      <c r="H2" s="26"/>
      <c r="I2" s="26"/>
      <c r="J2" s="26"/>
      <c r="K2" s="26"/>
      <c r="L2" s="26"/>
    </row>
    <row r="6" spans="2:12" ht="49.95" customHeight="1" x14ac:dyDescent="0.3">
      <c r="B6" s="20" t="s">
        <v>15</v>
      </c>
      <c r="C6" s="20" t="s">
        <v>190</v>
      </c>
      <c r="D6" s="20" t="s">
        <v>191</v>
      </c>
      <c r="E6" s="20" t="s">
        <v>192</v>
      </c>
      <c r="F6" s="20" t="s">
        <v>193</v>
      </c>
      <c r="G6" s="20" t="s">
        <v>194</v>
      </c>
      <c r="H6" s="20" t="s">
        <v>195</v>
      </c>
      <c r="I6" s="20" t="s">
        <v>196</v>
      </c>
      <c r="J6" s="20" t="s">
        <v>197</v>
      </c>
      <c r="K6" s="20" t="s">
        <v>198</v>
      </c>
    </row>
    <row r="7" spans="2:12" x14ac:dyDescent="0.3">
      <c r="B7" s="18" t="s">
        <v>164</v>
      </c>
      <c r="C7" s="17">
        <v>0.22653464937516801</v>
      </c>
      <c r="D7" s="17">
        <v>7.6893238751660806E-2</v>
      </c>
      <c r="E7" s="17">
        <v>8.0736267563454603E-2</v>
      </c>
      <c r="F7" s="17">
        <v>1.5181744973881001E-2</v>
      </c>
      <c r="G7" s="17">
        <v>0.17079876907081201</v>
      </c>
      <c r="H7" s="17">
        <v>0.30075660698576701</v>
      </c>
      <c r="I7" s="17">
        <v>0.15987822109727501</v>
      </c>
      <c r="J7" s="17">
        <v>2.77870298692738E-2</v>
      </c>
      <c r="K7" s="17">
        <v>1.34057516565326E-2</v>
      </c>
    </row>
    <row r="8" spans="2:12" x14ac:dyDescent="0.3">
      <c r="B8" s="18" t="s">
        <v>165</v>
      </c>
      <c r="C8" s="17">
        <v>0.17190685912949999</v>
      </c>
      <c r="D8" s="17">
        <v>8.4205996191237198E-2</v>
      </c>
      <c r="E8" s="17">
        <v>0.11685033507546901</v>
      </c>
      <c r="F8" s="17">
        <v>2.8102108926104399E-2</v>
      </c>
      <c r="G8" s="17">
        <v>0.16349201266604699</v>
      </c>
      <c r="H8" s="17">
        <v>0.103783002853995</v>
      </c>
      <c r="I8" s="17">
        <v>0.108539706455321</v>
      </c>
      <c r="J8" s="17">
        <v>4.3612127739990299E-2</v>
      </c>
      <c r="K8" s="17">
        <v>1.6811129182451302E-2</v>
      </c>
    </row>
    <row r="9" spans="2:12" x14ac:dyDescent="0.3">
      <c r="B9" s="18" t="s">
        <v>166</v>
      </c>
      <c r="C9" s="17">
        <v>0.17670855395037099</v>
      </c>
      <c r="D9" s="17">
        <v>0.173484155566173</v>
      </c>
      <c r="E9" s="17">
        <v>0.25607965202515398</v>
      </c>
      <c r="F9" s="17">
        <v>5.6311935892845902E-2</v>
      </c>
      <c r="G9" s="17">
        <v>0.26725718920105201</v>
      </c>
      <c r="H9" s="17">
        <v>0.147349513558484</v>
      </c>
      <c r="I9" s="17">
        <v>0.17095224581635399</v>
      </c>
      <c r="J9" s="17">
        <v>5.7789011005767603E-2</v>
      </c>
      <c r="K9" s="17">
        <v>2.7312401622656701E-2</v>
      </c>
    </row>
    <row r="10" spans="2:12" x14ac:dyDescent="0.3">
      <c r="B10" s="18" t="s">
        <v>167</v>
      </c>
      <c r="C10" s="17">
        <v>8.1461209229883397E-2</v>
      </c>
      <c r="D10" s="17">
        <v>9.2005754519035907E-2</v>
      </c>
      <c r="E10" s="17">
        <v>0.12077677273194</v>
      </c>
      <c r="F10" s="17">
        <v>5.7234449501550898E-2</v>
      </c>
      <c r="G10" s="17">
        <v>7.9634505383432599E-2</v>
      </c>
      <c r="H10" s="17">
        <v>5.2382376567094803E-2</v>
      </c>
      <c r="I10" s="17">
        <v>8.9058986416347699E-2</v>
      </c>
      <c r="J10" s="17">
        <v>5.1650141523261701E-2</v>
      </c>
      <c r="K10" s="17">
        <v>3.05276097500994E-2</v>
      </c>
    </row>
    <row r="11" spans="2:12" x14ac:dyDescent="0.3">
      <c r="B11" s="18" t="s">
        <v>168</v>
      </c>
      <c r="C11" s="17">
        <v>5.5846049532349097E-2</v>
      </c>
      <c r="D11" s="17">
        <v>7.5365234067417297E-2</v>
      </c>
      <c r="E11" s="17">
        <v>0.110251423877422</v>
      </c>
      <c r="F11" s="17">
        <v>6.5343079975752796E-2</v>
      </c>
      <c r="G11" s="17">
        <v>6.39360326035711E-2</v>
      </c>
      <c r="H11" s="17">
        <v>5.1987256457276101E-2</v>
      </c>
      <c r="I11" s="17">
        <v>7.7028087381608906E-2</v>
      </c>
      <c r="J11" s="17">
        <v>4.0250359176085097E-2</v>
      </c>
      <c r="K11" s="17">
        <v>5.39349758316051E-2</v>
      </c>
    </row>
    <row r="12" spans="2:12" x14ac:dyDescent="0.3">
      <c r="B12" s="18" t="s">
        <v>169</v>
      </c>
      <c r="C12" s="17">
        <v>2.8465275986301899E-2</v>
      </c>
      <c r="D12" s="17">
        <v>4.1043033609144998E-2</v>
      </c>
      <c r="E12" s="17">
        <v>5.6212581629853001E-2</v>
      </c>
      <c r="F12" s="17">
        <v>5.8896959186996299E-2</v>
      </c>
      <c r="G12" s="17">
        <v>2.4916297962614301E-2</v>
      </c>
      <c r="H12" s="17">
        <v>2.22544022224446E-2</v>
      </c>
      <c r="I12" s="17">
        <v>4.2569491922394599E-2</v>
      </c>
      <c r="J12" s="17">
        <v>4.86019798099072E-2</v>
      </c>
      <c r="K12" s="17">
        <v>0.122888175781541</v>
      </c>
    </row>
    <row r="13" spans="2:12" x14ac:dyDescent="0.3">
      <c r="B13" s="18" t="s">
        <v>170</v>
      </c>
      <c r="C13" s="17">
        <v>3.4150714895900901E-2</v>
      </c>
      <c r="D13" s="17">
        <v>4.3497622553278402E-2</v>
      </c>
      <c r="E13" s="17">
        <v>5.5311151837151101E-2</v>
      </c>
      <c r="F13" s="17">
        <v>0.108966901900641</v>
      </c>
      <c r="G13" s="17">
        <v>2.0484129400107898E-2</v>
      </c>
      <c r="H13" s="17">
        <v>1.79779356305362E-2</v>
      </c>
      <c r="I13" s="17">
        <v>4.1118823400789803E-2</v>
      </c>
      <c r="J13" s="17">
        <v>7.6722897587961802E-2</v>
      </c>
      <c r="K13" s="17">
        <v>0.26647255392583402</v>
      </c>
    </row>
    <row r="14" spans="2:12" x14ac:dyDescent="0.3">
      <c r="B14" s="18" t="s">
        <v>171</v>
      </c>
      <c r="C14" s="17">
        <v>1.0766439658020399E-2</v>
      </c>
      <c r="D14" s="17">
        <v>1.0820460578358899E-2</v>
      </c>
      <c r="E14" s="17">
        <v>7.2530994431464603E-3</v>
      </c>
      <c r="F14" s="17">
        <v>4.9409873427971103E-2</v>
      </c>
      <c r="G14" s="17">
        <v>2.86010597846224E-3</v>
      </c>
      <c r="H14" s="17">
        <v>3.7831424577363299E-3</v>
      </c>
      <c r="I14" s="17">
        <v>1.2111777847478199E-2</v>
      </c>
      <c r="J14" s="17">
        <v>3.4913353532084301E-2</v>
      </c>
      <c r="K14" s="17">
        <v>9.5389692362262704E-2</v>
      </c>
    </row>
    <row r="15" spans="2:12" x14ac:dyDescent="0.3">
      <c r="B15" s="18" t="s">
        <v>172</v>
      </c>
      <c r="C15" s="17">
        <v>6.1137245282659097E-2</v>
      </c>
      <c r="D15" s="17">
        <v>8.1541249578660394E-2</v>
      </c>
      <c r="E15" s="17">
        <v>5.7660034483267598E-2</v>
      </c>
      <c r="F15" s="17">
        <v>0.19129060174248599</v>
      </c>
      <c r="G15" s="17">
        <v>2.77154634528528E-2</v>
      </c>
      <c r="H15" s="17">
        <v>3.7664567275049403E-2</v>
      </c>
      <c r="I15" s="17">
        <v>7.5213076165464202E-2</v>
      </c>
      <c r="J15" s="17">
        <v>0.125579638942588</v>
      </c>
      <c r="K15" s="17">
        <v>0.16328152056954501</v>
      </c>
    </row>
    <row r="16" spans="2:12" x14ac:dyDescent="0.3">
      <c r="B16" s="18" t="s">
        <v>173</v>
      </c>
      <c r="C16" s="17">
        <v>0.13765980845612599</v>
      </c>
      <c r="D16" s="17">
        <v>0.31146287033242898</v>
      </c>
      <c r="E16" s="17">
        <v>0.1304043503492</v>
      </c>
      <c r="F16" s="17">
        <v>0.35803443454957001</v>
      </c>
      <c r="G16" s="17">
        <v>0.17122449764993999</v>
      </c>
      <c r="H16" s="17">
        <v>0.253067714040629</v>
      </c>
      <c r="I16" s="17">
        <v>0.214463560618952</v>
      </c>
      <c r="J16" s="17">
        <v>0.47936887627768598</v>
      </c>
      <c r="K16" s="17">
        <v>0.20505181034771799</v>
      </c>
    </row>
    <row r="17" spans="2:11" x14ac:dyDescent="0.3">
      <c r="B17" s="18" t="s">
        <v>155</v>
      </c>
      <c r="C17" s="17">
        <v>1.536319450372E-2</v>
      </c>
      <c r="D17" s="17">
        <v>9.6803842526043005E-3</v>
      </c>
      <c r="E17" s="17">
        <v>8.4643309839413303E-3</v>
      </c>
      <c r="F17" s="17">
        <v>1.12279099222011E-2</v>
      </c>
      <c r="G17" s="17">
        <v>7.6809966311070102E-3</v>
      </c>
      <c r="H17" s="17">
        <v>8.9934819509865996E-3</v>
      </c>
      <c r="I17" s="17">
        <v>9.0660228780140104E-3</v>
      </c>
      <c r="J17" s="17">
        <v>1.37245845353935E-2</v>
      </c>
      <c r="K17" s="17">
        <v>4.92437896975376E-3</v>
      </c>
    </row>
    <row r="18" spans="2:11" x14ac:dyDescent="0.3"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19" spans="2:11" x14ac:dyDescent="0.3">
      <c r="B19" t="s">
        <v>72</v>
      </c>
    </row>
    <row r="20" spans="2:11" x14ac:dyDescent="0.3">
      <c r="B20" t="s">
        <v>73</v>
      </c>
    </row>
    <row r="24" spans="2:11" x14ac:dyDescent="0.3">
      <c r="B24" s="8" t="str">
        <f>HYPERLINK("#'Contents'!A1", "Return to Contents")</f>
        <v>Return to Contents</v>
      </c>
    </row>
  </sheetData>
  <mergeCells count="1">
    <mergeCell ref="D2:L2"/>
  </mergeCells>
  <pageMargins left="0.7" right="0.7" top="0.75" bottom="0.75" header="0.3" footer="0.3"/>
  <pageSetup paperSize="9" orientation="portrait" horizontalDpi="300" verticalDpi="300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2:AU24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200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164</v>
      </c>
      <c r="C9" s="17">
        <v>0.22653464937516801</v>
      </c>
      <c r="D9" s="17">
        <v>0.238753183396688</v>
      </c>
      <c r="E9" s="17">
        <v>0.21549070619426799</v>
      </c>
      <c r="F9" s="17"/>
      <c r="G9" s="17">
        <v>8.3885539714813898E-2</v>
      </c>
      <c r="H9" s="17">
        <v>0.11613173235626</v>
      </c>
      <c r="I9" s="17">
        <v>0.14628465574733901</v>
      </c>
      <c r="J9" s="17">
        <v>0.2396901708974</v>
      </c>
      <c r="K9" s="17">
        <v>0.32420310325423302</v>
      </c>
      <c r="L9" s="17">
        <v>0.39973093110658098</v>
      </c>
      <c r="M9" s="17"/>
      <c r="N9" s="17">
        <v>0.23206927903109301</v>
      </c>
      <c r="O9" s="17">
        <v>0.24449845414563301</v>
      </c>
      <c r="P9" s="17">
        <v>0.192591747655596</v>
      </c>
      <c r="Q9" s="17">
        <v>0.23327332706603601</v>
      </c>
      <c r="R9" s="17"/>
      <c r="S9" s="17">
        <v>0.17254801339200701</v>
      </c>
      <c r="T9" s="17">
        <v>0.217383670212007</v>
      </c>
      <c r="U9" s="17">
        <v>0.26164604534708602</v>
      </c>
      <c r="V9" s="17">
        <v>0.25869163279539797</v>
      </c>
      <c r="W9" s="17">
        <v>0.172686384495399</v>
      </c>
      <c r="X9" s="17">
        <v>0.24585130745103301</v>
      </c>
      <c r="Y9" s="17">
        <v>0.236375028717868</v>
      </c>
      <c r="Z9" s="17">
        <v>0.22593482990757899</v>
      </c>
      <c r="AA9" s="17">
        <v>0.25110844885227801</v>
      </c>
      <c r="AB9" s="17">
        <v>0.21814475663934199</v>
      </c>
      <c r="AC9" s="17">
        <v>0.26427329983183201</v>
      </c>
      <c r="AD9" s="17">
        <v>0.24235732916267699</v>
      </c>
      <c r="AE9" s="17"/>
      <c r="AF9" s="17">
        <v>0.264308131380666</v>
      </c>
      <c r="AG9" s="17">
        <v>0.177713337075454</v>
      </c>
      <c r="AH9" s="17"/>
      <c r="AI9" s="17">
        <v>0.236106159076447</v>
      </c>
      <c r="AJ9" s="17">
        <v>0.22175688376964101</v>
      </c>
      <c r="AK9" s="17"/>
      <c r="AL9" s="17">
        <v>0.24040267568788201</v>
      </c>
      <c r="AM9" s="17">
        <v>0.22332321312387099</v>
      </c>
      <c r="AN9" s="17"/>
      <c r="AO9" s="17">
        <v>0.26158317903482498</v>
      </c>
      <c r="AP9" s="17">
        <v>0.22347974939823101</v>
      </c>
      <c r="AQ9" s="17"/>
      <c r="AR9" s="17">
        <v>0.22911446609812999</v>
      </c>
      <c r="AS9" s="17">
        <v>0.30010898905004302</v>
      </c>
      <c r="AT9" s="17">
        <v>0.16553322621900601</v>
      </c>
      <c r="AU9" s="17">
        <v>0.220425572833782</v>
      </c>
    </row>
    <row r="10" spans="2:47" x14ac:dyDescent="0.3">
      <c r="B10" s="18" t="s">
        <v>165</v>
      </c>
      <c r="C10" s="17">
        <v>0.17190685912949999</v>
      </c>
      <c r="D10" s="17">
        <v>0.18766633300736699</v>
      </c>
      <c r="E10" s="17">
        <v>0.156801528929149</v>
      </c>
      <c r="F10" s="17"/>
      <c r="G10" s="17">
        <v>0.105397147642456</v>
      </c>
      <c r="H10" s="17">
        <v>0.14580666000592099</v>
      </c>
      <c r="I10" s="17">
        <v>0.148350937784093</v>
      </c>
      <c r="J10" s="17">
        <v>0.183937126274517</v>
      </c>
      <c r="K10" s="17">
        <v>0.20135770282010301</v>
      </c>
      <c r="L10" s="17">
        <v>0.22678325859613199</v>
      </c>
      <c r="M10" s="17"/>
      <c r="N10" s="17">
        <v>0.18728553699452699</v>
      </c>
      <c r="O10" s="17">
        <v>0.174887115704743</v>
      </c>
      <c r="P10" s="17">
        <v>0.14872362580194601</v>
      </c>
      <c r="Q10" s="17">
        <v>0.17328872978277601</v>
      </c>
      <c r="R10" s="17"/>
      <c r="S10" s="17">
        <v>0.158017898430929</v>
      </c>
      <c r="T10" s="17">
        <v>0.18791885396496499</v>
      </c>
      <c r="U10" s="17">
        <v>0.149472162078614</v>
      </c>
      <c r="V10" s="17">
        <v>0.17945075908668001</v>
      </c>
      <c r="W10" s="17">
        <v>0.160991116714401</v>
      </c>
      <c r="X10" s="17">
        <v>0.16113911195310601</v>
      </c>
      <c r="Y10" s="17">
        <v>0.17797841421865801</v>
      </c>
      <c r="Z10" s="17">
        <v>0.17958083987358101</v>
      </c>
      <c r="AA10" s="17">
        <v>0.17070196198989299</v>
      </c>
      <c r="AB10" s="17">
        <v>0.184276295596462</v>
      </c>
      <c r="AC10" s="17">
        <v>0.16379834311181901</v>
      </c>
      <c r="AD10" s="17">
        <v>0.216624579138124</v>
      </c>
      <c r="AE10" s="17"/>
      <c r="AF10" s="17">
        <v>0.17956627861829999</v>
      </c>
      <c r="AG10" s="17">
        <v>0.16217838918327099</v>
      </c>
      <c r="AH10" s="17"/>
      <c r="AI10" s="17">
        <v>0.18038867273832701</v>
      </c>
      <c r="AJ10" s="17">
        <v>0.16767303201157699</v>
      </c>
      <c r="AK10" s="17"/>
      <c r="AL10" s="17">
        <v>0.19695234897937999</v>
      </c>
      <c r="AM10" s="17">
        <v>0.166107043624272</v>
      </c>
      <c r="AN10" s="17"/>
      <c r="AO10" s="17">
        <v>0.18415929537043901</v>
      </c>
      <c r="AP10" s="17">
        <v>0.170838912269722</v>
      </c>
      <c r="AQ10" s="17"/>
      <c r="AR10" s="17">
        <v>0.16844041955412101</v>
      </c>
      <c r="AS10" s="17">
        <v>0.20088171570830099</v>
      </c>
      <c r="AT10" s="17">
        <v>0.16173978874608499</v>
      </c>
      <c r="AU10" s="17">
        <v>0.15189118568965501</v>
      </c>
    </row>
    <row r="11" spans="2:47" x14ac:dyDescent="0.3">
      <c r="B11" s="18" t="s">
        <v>166</v>
      </c>
      <c r="C11" s="17">
        <v>0.17670855395037099</v>
      </c>
      <c r="D11" s="17">
        <v>0.19575378299882101</v>
      </c>
      <c r="E11" s="17">
        <v>0.157655653050845</v>
      </c>
      <c r="F11" s="17"/>
      <c r="G11" s="17">
        <v>0.192610087672756</v>
      </c>
      <c r="H11" s="17">
        <v>0.20228576089387401</v>
      </c>
      <c r="I11" s="17">
        <v>0.16649647633855499</v>
      </c>
      <c r="J11" s="17">
        <v>0.194697590901076</v>
      </c>
      <c r="K11" s="17">
        <v>0.186281906516926</v>
      </c>
      <c r="L11" s="17">
        <v>0.132751950405396</v>
      </c>
      <c r="M11" s="17"/>
      <c r="N11" s="17">
        <v>0.21031065218730299</v>
      </c>
      <c r="O11" s="17">
        <v>0.172236690858766</v>
      </c>
      <c r="P11" s="17">
        <v>0.17527886640135801</v>
      </c>
      <c r="Q11" s="17">
        <v>0.14716162880553901</v>
      </c>
      <c r="R11" s="17"/>
      <c r="S11" s="17">
        <v>0.21277107518212299</v>
      </c>
      <c r="T11" s="17">
        <v>0.17394509929496599</v>
      </c>
      <c r="U11" s="17">
        <v>0.18681613034688399</v>
      </c>
      <c r="V11" s="17">
        <v>0.16800525762864399</v>
      </c>
      <c r="W11" s="17">
        <v>0.229362442670973</v>
      </c>
      <c r="X11" s="17">
        <v>0.17954008412081801</v>
      </c>
      <c r="Y11" s="17">
        <v>0.153748891479767</v>
      </c>
      <c r="Z11" s="17">
        <v>0.14087283634877601</v>
      </c>
      <c r="AA11" s="17">
        <v>0.15831472876387501</v>
      </c>
      <c r="AB11" s="17">
        <v>0.17991121068028099</v>
      </c>
      <c r="AC11" s="17">
        <v>0.12834738409018701</v>
      </c>
      <c r="AD11" s="17">
        <v>0.13572471497793001</v>
      </c>
      <c r="AE11" s="17"/>
      <c r="AF11" s="17">
        <v>0.178104457545816</v>
      </c>
      <c r="AG11" s="17">
        <v>0.17550988193999301</v>
      </c>
      <c r="AH11" s="17"/>
      <c r="AI11" s="17">
        <v>0.21951592091406899</v>
      </c>
      <c r="AJ11" s="17">
        <v>0.15534060135716601</v>
      </c>
      <c r="AK11" s="17"/>
      <c r="AL11" s="17">
        <v>0.204179883905207</v>
      </c>
      <c r="AM11" s="17">
        <v>0.170346983608712</v>
      </c>
      <c r="AN11" s="17"/>
      <c r="AO11" s="17">
        <v>0.19694770283898</v>
      </c>
      <c r="AP11" s="17">
        <v>0.17494446923488</v>
      </c>
      <c r="AQ11" s="17"/>
      <c r="AR11" s="17">
        <v>0.20642492486473701</v>
      </c>
      <c r="AS11" s="17">
        <v>0.16556390684852801</v>
      </c>
      <c r="AT11" s="17">
        <v>0.170031156745684</v>
      </c>
      <c r="AU11" s="17">
        <v>0.13514442340402</v>
      </c>
    </row>
    <row r="12" spans="2:47" x14ac:dyDescent="0.3">
      <c r="B12" s="18" t="s">
        <v>167</v>
      </c>
      <c r="C12" s="17">
        <v>8.1461209229883397E-2</v>
      </c>
      <c r="D12" s="17">
        <v>8.7202920771276005E-2</v>
      </c>
      <c r="E12" s="17">
        <v>7.5715496625807593E-2</v>
      </c>
      <c r="F12" s="17"/>
      <c r="G12" s="17">
        <v>0.13804206933857899</v>
      </c>
      <c r="H12" s="17">
        <v>9.7942946146575893E-2</v>
      </c>
      <c r="I12" s="17">
        <v>8.5524227420266594E-2</v>
      </c>
      <c r="J12" s="17">
        <v>8.4996364112707098E-2</v>
      </c>
      <c r="K12" s="17">
        <v>5.7107813137786102E-2</v>
      </c>
      <c r="L12" s="17">
        <v>4.0784018307776199E-2</v>
      </c>
      <c r="M12" s="17"/>
      <c r="N12" s="17">
        <v>6.9802614714068206E-2</v>
      </c>
      <c r="O12" s="17">
        <v>7.4554417261902997E-2</v>
      </c>
      <c r="P12" s="17">
        <v>9.9534542187409605E-2</v>
      </c>
      <c r="Q12" s="17">
        <v>8.5036795304351306E-2</v>
      </c>
      <c r="R12" s="17"/>
      <c r="S12" s="17">
        <v>9.2936972800074E-2</v>
      </c>
      <c r="T12" s="17">
        <v>9.3135392798321906E-2</v>
      </c>
      <c r="U12" s="17">
        <v>5.2973740701766601E-2</v>
      </c>
      <c r="V12" s="17">
        <v>8.4611066101333204E-2</v>
      </c>
      <c r="W12" s="17">
        <v>5.8396122049530902E-2</v>
      </c>
      <c r="X12" s="17">
        <v>6.3453408316182999E-2</v>
      </c>
      <c r="Y12" s="17">
        <v>8.5212085983305499E-2</v>
      </c>
      <c r="Z12" s="17">
        <v>0.12872439290561899</v>
      </c>
      <c r="AA12" s="17">
        <v>7.6060687142348801E-2</v>
      </c>
      <c r="AB12" s="17">
        <v>8.7110277378750198E-2</v>
      </c>
      <c r="AC12" s="17">
        <v>7.6257559147157705E-2</v>
      </c>
      <c r="AD12" s="17">
        <v>9.02760366962157E-2</v>
      </c>
      <c r="AE12" s="17"/>
      <c r="AF12" s="17">
        <v>7.4524055299553194E-2</v>
      </c>
      <c r="AG12" s="17">
        <v>9.13410729960345E-2</v>
      </c>
      <c r="AH12" s="17"/>
      <c r="AI12" s="17">
        <v>9.4831119853477502E-2</v>
      </c>
      <c r="AJ12" s="17">
        <v>7.4787413651131507E-2</v>
      </c>
      <c r="AK12" s="17"/>
      <c r="AL12" s="17">
        <v>8.6602930583298598E-2</v>
      </c>
      <c r="AM12" s="17">
        <v>8.0270534365552607E-2</v>
      </c>
      <c r="AN12" s="17"/>
      <c r="AO12" s="17">
        <v>0.11013382017505099</v>
      </c>
      <c r="AP12" s="17">
        <v>7.8962047086258993E-2</v>
      </c>
      <c r="AQ12" s="17"/>
      <c r="AR12" s="17">
        <v>9.0180224381587695E-2</v>
      </c>
      <c r="AS12" s="17">
        <v>6.7822535700183303E-2</v>
      </c>
      <c r="AT12" s="17">
        <v>8.6464792480122593E-2</v>
      </c>
      <c r="AU12" s="17">
        <v>7.2618377623074298E-2</v>
      </c>
    </row>
    <row r="13" spans="2:47" x14ac:dyDescent="0.3">
      <c r="B13" s="18" t="s">
        <v>168</v>
      </c>
      <c r="C13" s="17">
        <v>5.5846049532349097E-2</v>
      </c>
      <c r="D13" s="17">
        <v>5.5488009506984397E-2</v>
      </c>
      <c r="E13" s="17">
        <v>5.5780593549881997E-2</v>
      </c>
      <c r="F13" s="17"/>
      <c r="G13" s="17">
        <v>5.8670558962563603E-2</v>
      </c>
      <c r="H13" s="17">
        <v>8.0836729188989598E-2</v>
      </c>
      <c r="I13" s="17">
        <v>8.3380009430708904E-2</v>
      </c>
      <c r="J13" s="17">
        <v>5.0573611019843499E-2</v>
      </c>
      <c r="K13" s="17">
        <v>3.37747699274406E-2</v>
      </c>
      <c r="L13" s="17">
        <v>3.0351280032475898E-2</v>
      </c>
      <c r="M13" s="17"/>
      <c r="N13" s="17">
        <v>6.6762698700469303E-2</v>
      </c>
      <c r="O13" s="17">
        <v>5.6574494127332897E-2</v>
      </c>
      <c r="P13" s="17">
        <v>6.0048451820662298E-2</v>
      </c>
      <c r="Q13" s="17">
        <v>3.9637205303318698E-2</v>
      </c>
      <c r="R13" s="17"/>
      <c r="S13" s="17">
        <v>6.4534321718255405E-2</v>
      </c>
      <c r="T13" s="17">
        <v>4.2091274063503097E-2</v>
      </c>
      <c r="U13" s="17">
        <v>6.2103669221939599E-2</v>
      </c>
      <c r="V13" s="17">
        <v>5.8709463486438698E-2</v>
      </c>
      <c r="W13" s="17">
        <v>6.6383296642644599E-2</v>
      </c>
      <c r="X13" s="17">
        <v>6.3477139086452306E-2</v>
      </c>
      <c r="Y13" s="17">
        <v>4.7780238482957003E-2</v>
      </c>
      <c r="Z13" s="17">
        <v>6.1423713557911999E-2</v>
      </c>
      <c r="AA13" s="17">
        <v>5.2631743536814699E-2</v>
      </c>
      <c r="AB13" s="17">
        <v>4.8364340331587798E-2</v>
      </c>
      <c r="AC13" s="17">
        <v>5.3468741333361901E-2</v>
      </c>
      <c r="AD13" s="17">
        <v>5.4490988753085598E-2</v>
      </c>
      <c r="AE13" s="17"/>
      <c r="AF13" s="17">
        <v>5.5011272648803698E-2</v>
      </c>
      <c r="AG13" s="17">
        <v>5.7408186205348301E-2</v>
      </c>
      <c r="AH13" s="17"/>
      <c r="AI13" s="17">
        <v>5.84816789662609E-2</v>
      </c>
      <c r="AJ13" s="17">
        <v>5.4530434749387999E-2</v>
      </c>
      <c r="AK13" s="17"/>
      <c r="AL13" s="17">
        <v>4.9362236647558601E-2</v>
      </c>
      <c r="AM13" s="17">
        <v>5.7347514216314503E-2</v>
      </c>
      <c r="AN13" s="17"/>
      <c r="AO13" s="17">
        <v>5.1596487399188901E-2</v>
      </c>
      <c r="AP13" s="17">
        <v>5.6216449871212E-2</v>
      </c>
      <c r="AQ13" s="17"/>
      <c r="AR13" s="17">
        <v>5.9014998687178598E-2</v>
      </c>
      <c r="AS13" s="17">
        <v>4.0966222492218901E-2</v>
      </c>
      <c r="AT13" s="17">
        <v>7.0640231307528403E-2</v>
      </c>
      <c r="AU13" s="17">
        <v>4.2686712737968598E-2</v>
      </c>
    </row>
    <row r="14" spans="2:47" x14ac:dyDescent="0.3">
      <c r="B14" s="18" t="s">
        <v>169</v>
      </c>
      <c r="C14" s="17">
        <v>2.8465275986301899E-2</v>
      </c>
      <c r="D14" s="17">
        <v>2.27255147214015E-2</v>
      </c>
      <c r="E14" s="17">
        <v>3.4166640521657403E-2</v>
      </c>
      <c r="F14" s="17"/>
      <c r="G14" s="17">
        <v>4.78915800766486E-2</v>
      </c>
      <c r="H14" s="17">
        <v>3.7573252561262302E-2</v>
      </c>
      <c r="I14" s="17">
        <v>3.1821249987145701E-2</v>
      </c>
      <c r="J14" s="17">
        <v>2.9466066387690702E-2</v>
      </c>
      <c r="K14" s="17">
        <v>1.7424746219930901E-2</v>
      </c>
      <c r="L14" s="17">
        <v>1.20708423578956E-2</v>
      </c>
      <c r="M14" s="17"/>
      <c r="N14" s="17">
        <v>2.60642613738119E-2</v>
      </c>
      <c r="O14" s="17">
        <v>2.39370379550547E-2</v>
      </c>
      <c r="P14" s="17">
        <v>3.4533114520401399E-2</v>
      </c>
      <c r="Q14" s="17">
        <v>2.9938646894424301E-2</v>
      </c>
      <c r="R14" s="17"/>
      <c r="S14" s="17">
        <v>3.0000762044438599E-2</v>
      </c>
      <c r="T14" s="17">
        <v>4.0005988413904001E-2</v>
      </c>
      <c r="U14" s="17">
        <v>1.8266550026704801E-2</v>
      </c>
      <c r="V14" s="17">
        <v>3.0875393288075301E-2</v>
      </c>
      <c r="W14" s="17">
        <v>2.4750788949801698E-2</v>
      </c>
      <c r="X14" s="17">
        <v>2.5851304214344499E-2</v>
      </c>
      <c r="Y14" s="17">
        <v>2.0770502663972699E-2</v>
      </c>
      <c r="Z14" s="17">
        <v>2.3501334594913801E-2</v>
      </c>
      <c r="AA14" s="17">
        <v>2.1921797041280298E-2</v>
      </c>
      <c r="AB14" s="17">
        <v>3.5194452827794001E-2</v>
      </c>
      <c r="AC14" s="17">
        <v>4.0602885775822502E-2</v>
      </c>
      <c r="AD14" s="17">
        <v>1.8476775050747199E-2</v>
      </c>
      <c r="AE14" s="17"/>
      <c r="AF14" s="17">
        <v>2.6766600245111401E-2</v>
      </c>
      <c r="AG14" s="17">
        <v>3.04679136155174E-2</v>
      </c>
      <c r="AH14" s="17"/>
      <c r="AI14" s="17">
        <v>2.6944722355694499E-2</v>
      </c>
      <c r="AJ14" s="17">
        <v>2.9224283610428801E-2</v>
      </c>
      <c r="AK14" s="17"/>
      <c r="AL14" s="17">
        <v>3.06565864477816E-2</v>
      </c>
      <c r="AM14" s="17">
        <v>2.7957831473639699E-2</v>
      </c>
      <c r="AN14" s="17"/>
      <c r="AO14" s="17">
        <v>3.4649625785387002E-2</v>
      </c>
      <c r="AP14" s="17">
        <v>2.7926235682983899E-2</v>
      </c>
      <c r="AQ14" s="17"/>
      <c r="AR14" s="17">
        <v>2.7760950153487E-2</v>
      </c>
      <c r="AS14" s="17">
        <v>2.26706133487647E-2</v>
      </c>
      <c r="AT14" s="17">
        <v>3.2986743023140502E-2</v>
      </c>
      <c r="AU14" s="17">
        <v>3.0795420843793799E-2</v>
      </c>
    </row>
    <row r="15" spans="2:47" x14ac:dyDescent="0.3">
      <c r="B15" s="18" t="s">
        <v>170</v>
      </c>
      <c r="C15" s="17">
        <v>3.4150714895900901E-2</v>
      </c>
      <c r="D15" s="17">
        <v>3.3433371923850402E-2</v>
      </c>
      <c r="E15" s="17">
        <v>3.4979700649005602E-2</v>
      </c>
      <c r="F15" s="17"/>
      <c r="G15" s="17">
        <v>6.1662168271580602E-2</v>
      </c>
      <c r="H15" s="17">
        <v>4.3466465813334298E-2</v>
      </c>
      <c r="I15" s="17">
        <v>4.3821014447834102E-2</v>
      </c>
      <c r="J15" s="17">
        <v>2.2117822334848099E-2</v>
      </c>
      <c r="K15" s="17">
        <v>2.3922922981832E-2</v>
      </c>
      <c r="L15" s="17">
        <v>1.7122066564892499E-2</v>
      </c>
      <c r="M15" s="17"/>
      <c r="N15" s="17">
        <v>3.2684400248331399E-2</v>
      </c>
      <c r="O15" s="17">
        <v>4.1651221920848198E-2</v>
      </c>
      <c r="P15" s="17">
        <v>3.7781772115761503E-2</v>
      </c>
      <c r="Q15" s="17">
        <v>2.52386759199427E-2</v>
      </c>
      <c r="R15" s="17"/>
      <c r="S15" s="17">
        <v>3.3590121923723501E-2</v>
      </c>
      <c r="T15" s="17">
        <v>3.0686214390131899E-2</v>
      </c>
      <c r="U15" s="17">
        <v>3.6367202123557298E-2</v>
      </c>
      <c r="V15" s="17">
        <v>3.9186086989483303E-2</v>
      </c>
      <c r="W15" s="17">
        <v>4.7141933637643102E-2</v>
      </c>
      <c r="X15" s="17">
        <v>1.7951875505809001E-2</v>
      </c>
      <c r="Y15" s="17">
        <v>2.3584232958031699E-2</v>
      </c>
      <c r="Z15" s="17">
        <v>4.1943855724622801E-2</v>
      </c>
      <c r="AA15" s="17">
        <v>4.1778829527411E-2</v>
      </c>
      <c r="AB15" s="17">
        <v>3.1051342895222E-2</v>
      </c>
      <c r="AC15" s="17">
        <v>4.7810849925997503E-2</v>
      </c>
      <c r="AD15" s="17">
        <v>2.54609571850015E-2</v>
      </c>
      <c r="AE15" s="17"/>
      <c r="AF15" s="17">
        <v>2.3585608273590599E-2</v>
      </c>
      <c r="AG15" s="17">
        <v>4.8468616823983499E-2</v>
      </c>
      <c r="AH15" s="17"/>
      <c r="AI15" s="17">
        <v>3.1876523499090502E-2</v>
      </c>
      <c r="AJ15" s="17">
        <v>3.5285912349089898E-2</v>
      </c>
      <c r="AK15" s="17"/>
      <c r="AL15" s="17">
        <v>2.73180463551576E-2</v>
      </c>
      <c r="AM15" s="17">
        <v>3.57329645217703E-2</v>
      </c>
      <c r="AN15" s="17"/>
      <c r="AO15" s="17">
        <v>2.10188878099879E-2</v>
      </c>
      <c r="AP15" s="17">
        <v>3.5295311221380098E-2</v>
      </c>
      <c r="AQ15" s="17"/>
      <c r="AR15" s="17">
        <v>3.45445922087479E-2</v>
      </c>
      <c r="AS15" s="17">
        <v>2.31704624380265E-2</v>
      </c>
      <c r="AT15" s="17">
        <v>4.1547550832864599E-2</v>
      </c>
      <c r="AU15" s="17">
        <v>3.6662232626942598E-2</v>
      </c>
    </row>
    <row r="16" spans="2:47" x14ac:dyDescent="0.3">
      <c r="B16" s="18" t="s">
        <v>171</v>
      </c>
      <c r="C16" s="17">
        <v>1.0766439658020399E-2</v>
      </c>
      <c r="D16" s="17">
        <v>8.5384033971188308E-3</v>
      </c>
      <c r="E16" s="17">
        <v>1.2978493759424E-2</v>
      </c>
      <c r="F16" s="17"/>
      <c r="G16" s="17">
        <v>2.6369308227758102E-2</v>
      </c>
      <c r="H16" s="17">
        <v>1.13013514813622E-2</v>
      </c>
      <c r="I16" s="17">
        <v>1.3595097996865599E-2</v>
      </c>
      <c r="J16" s="17">
        <v>7.0377189828874703E-3</v>
      </c>
      <c r="K16" s="17">
        <v>9.3054996447247199E-3</v>
      </c>
      <c r="L16" s="17">
        <v>1.7099993562167E-3</v>
      </c>
      <c r="M16" s="17"/>
      <c r="N16" s="17">
        <v>6.7101544279512797E-3</v>
      </c>
      <c r="O16" s="17">
        <v>7.7042084617804296E-3</v>
      </c>
      <c r="P16" s="17">
        <v>2.3304894596025399E-2</v>
      </c>
      <c r="Q16" s="17">
        <v>7.4613917015972503E-3</v>
      </c>
      <c r="R16" s="17"/>
      <c r="S16" s="17">
        <v>1.7764147682177201E-2</v>
      </c>
      <c r="T16" s="17">
        <v>8.9304627645584393E-3</v>
      </c>
      <c r="U16" s="17">
        <v>6.4456106452565201E-3</v>
      </c>
      <c r="V16" s="17">
        <v>7.6187361145568303E-3</v>
      </c>
      <c r="W16" s="17">
        <v>1.6596158168802701E-2</v>
      </c>
      <c r="X16" s="17">
        <v>1.24417893665788E-2</v>
      </c>
      <c r="Y16" s="17">
        <v>7.7023452957796102E-3</v>
      </c>
      <c r="Z16" s="17">
        <v>1.8490851262305399E-2</v>
      </c>
      <c r="AA16" s="17">
        <v>1.61232963864382E-2</v>
      </c>
      <c r="AB16" s="17">
        <v>3.01058660450409E-3</v>
      </c>
      <c r="AC16" s="17">
        <v>4.75550914780885E-3</v>
      </c>
      <c r="AD16" s="17">
        <v>0</v>
      </c>
      <c r="AE16" s="17"/>
      <c r="AF16" s="17">
        <v>8.14924355542169E-3</v>
      </c>
      <c r="AG16" s="17">
        <v>1.43319794455978E-2</v>
      </c>
      <c r="AH16" s="17"/>
      <c r="AI16" s="17">
        <v>1.1885356394368199E-2</v>
      </c>
      <c r="AJ16" s="17">
        <v>1.02079152386536E-2</v>
      </c>
      <c r="AK16" s="17"/>
      <c r="AL16" s="17">
        <v>5.61937053451372E-3</v>
      </c>
      <c r="AM16" s="17">
        <v>1.19583529121802E-2</v>
      </c>
      <c r="AN16" s="17"/>
      <c r="AO16" s="17">
        <v>6.1720420149152097E-3</v>
      </c>
      <c r="AP16" s="17">
        <v>1.1166896549943E-2</v>
      </c>
      <c r="AQ16" s="17"/>
      <c r="AR16" s="17">
        <v>9.8369539945625997E-3</v>
      </c>
      <c r="AS16" s="17">
        <v>1.07804705348891E-2</v>
      </c>
      <c r="AT16" s="17">
        <v>1.33967602339219E-2</v>
      </c>
      <c r="AU16" s="17">
        <v>7.5969548336004902E-3</v>
      </c>
    </row>
    <row r="17" spans="2:47" x14ac:dyDescent="0.3">
      <c r="B17" s="18" t="s">
        <v>172</v>
      </c>
      <c r="C17" s="17">
        <v>6.1137245282659097E-2</v>
      </c>
      <c r="D17" s="17">
        <v>4.6084361690098399E-2</v>
      </c>
      <c r="E17" s="17">
        <v>7.6037992300627702E-2</v>
      </c>
      <c r="F17" s="17"/>
      <c r="G17" s="17">
        <v>9.2098654802829305E-2</v>
      </c>
      <c r="H17" s="17">
        <v>8.94033325480455E-2</v>
      </c>
      <c r="I17" s="17">
        <v>9.4623192704423403E-2</v>
      </c>
      <c r="J17" s="17">
        <v>3.8570185860554197E-2</v>
      </c>
      <c r="K17" s="17">
        <v>3.9572147612033599E-2</v>
      </c>
      <c r="L17" s="17">
        <v>2.32060218060334E-2</v>
      </c>
      <c r="M17" s="17"/>
      <c r="N17" s="17">
        <v>5.52889968398316E-2</v>
      </c>
      <c r="O17" s="17">
        <v>6.6412184341971103E-2</v>
      </c>
      <c r="P17" s="17">
        <v>5.85359411958093E-2</v>
      </c>
      <c r="Q17" s="17">
        <v>6.3116660442116099E-2</v>
      </c>
      <c r="R17" s="17"/>
      <c r="S17" s="17">
        <v>6.7782859331875805E-2</v>
      </c>
      <c r="T17" s="17">
        <v>6.8938899925112707E-2</v>
      </c>
      <c r="U17" s="17">
        <v>7.0979955224005895E-2</v>
      </c>
      <c r="V17" s="17">
        <v>5.7172339077469297E-2</v>
      </c>
      <c r="W17" s="17">
        <v>4.3447568471754197E-2</v>
      </c>
      <c r="X17" s="17">
        <v>7.7534616017069305E-2</v>
      </c>
      <c r="Y17" s="17">
        <v>8.7682266327918895E-2</v>
      </c>
      <c r="Z17" s="17">
        <v>5.0206604343937103E-2</v>
      </c>
      <c r="AA17" s="17">
        <v>5.6059260719479503E-2</v>
      </c>
      <c r="AB17" s="17">
        <v>4.3130663175644103E-2</v>
      </c>
      <c r="AC17" s="17">
        <v>2.1336754062425699E-2</v>
      </c>
      <c r="AD17" s="17">
        <v>5.6664099643684698E-2</v>
      </c>
      <c r="AE17" s="17"/>
      <c r="AF17" s="17">
        <v>5.6562769288720102E-2</v>
      </c>
      <c r="AG17" s="17">
        <v>6.6134006434614798E-2</v>
      </c>
      <c r="AH17" s="17"/>
      <c r="AI17" s="17">
        <v>5.82110567540002E-2</v>
      </c>
      <c r="AJ17" s="17">
        <v>6.2597897086172E-2</v>
      </c>
      <c r="AK17" s="17"/>
      <c r="AL17" s="17">
        <v>4.9177753094132498E-2</v>
      </c>
      <c r="AM17" s="17">
        <v>6.3906719892476302E-2</v>
      </c>
      <c r="AN17" s="17"/>
      <c r="AO17" s="17">
        <v>5.0732210162418398E-2</v>
      </c>
      <c r="AP17" s="17">
        <v>6.20441689641235E-2</v>
      </c>
      <c r="AQ17" s="17"/>
      <c r="AR17" s="17">
        <v>7.0170498508145093E-2</v>
      </c>
      <c r="AS17" s="17">
        <v>4.3197575681435799E-2</v>
      </c>
      <c r="AT17" s="17">
        <v>6.6087792953909805E-2</v>
      </c>
      <c r="AU17" s="17">
        <v>5.9024293315715598E-2</v>
      </c>
    </row>
    <row r="18" spans="2:47" x14ac:dyDescent="0.3">
      <c r="B18" s="18" t="s">
        <v>173</v>
      </c>
      <c r="C18" s="17">
        <v>0.13765980845612599</v>
      </c>
      <c r="D18" s="17">
        <v>0.114376994436928</v>
      </c>
      <c r="E18" s="17">
        <v>0.159723152222736</v>
      </c>
      <c r="F18" s="17"/>
      <c r="G18" s="17">
        <v>0.17183518134978801</v>
      </c>
      <c r="H18" s="17">
        <v>0.161563544022649</v>
      </c>
      <c r="I18" s="17">
        <v>0.17397313524767799</v>
      </c>
      <c r="J18" s="17">
        <v>0.132709523275058</v>
      </c>
      <c r="K18" s="17">
        <v>9.6918499454853299E-2</v>
      </c>
      <c r="L18" s="17">
        <v>9.7403151881581301E-2</v>
      </c>
      <c r="M18" s="17"/>
      <c r="N18" s="17">
        <v>0.104304384947892</v>
      </c>
      <c r="O18" s="17">
        <v>0.122265232924971</v>
      </c>
      <c r="P18" s="17">
        <v>0.148826370628029</v>
      </c>
      <c r="Q18" s="17">
        <v>0.178656862811161</v>
      </c>
      <c r="R18" s="17"/>
      <c r="S18" s="17">
        <v>0.14226814665491699</v>
      </c>
      <c r="T18" s="17">
        <v>0.124636833816012</v>
      </c>
      <c r="U18" s="17">
        <v>0.13966806002791399</v>
      </c>
      <c r="V18" s="17">
        <v>0.105603109132213</v>
      </c>
      <c r="W18" s="17">
        <v>0.159503108537914</v>
      </c>
      <c r="X18" s="17">
        <v>0.13529481579105701</v>
      </c>
      <c r="Y18" s="17">
        <v>0.15052672658783101</v>
      </c>
      <c r="Z18" s="17">
        <v>0.123996605906325</v>
      </c>
      <c r="AA18" s="17">
        <v>0.13534541812105799</v>
      </c>
      <c r="AB18" s="17">
        <v>0.150721423194207</v>
      </c>
      <c r="AC18" s="17">
        <v>0.14945596144583301</v>
      </c>
      <c r="AD18" s="17">
        <v>0.15298604901243201</v>
      </c>
      <c r="AE18" s="17"/>
      <c r="AF18" s="17">
        <v>0.118952707809782</v>
      </c>
      <c r="AG18" s="17">
        <v>0.16216019585303801</v>
      </c>
      <c r="AH18" s="17"/>
      <c r="AI18" s="17">
        <v>6.8402181263716499E-2</v>
      </c>
      <c r="AJ18" s="17">
        <v>0.172230813391333</v>
      </c>
      <c r="AK18" s="17"/>
      <c r="AL18" s="17">
        <v>9.5543662901794293E-2</v>
      </c>
      <c r="AM18" s="17">
        <v>0.147412697118739</v>
      </c>
      <c r="AN18" s="17"/>
      <c r="AO18" s="17">
        <v>6.8635467386926094E-2</v>
      </c>
      <c r="AP18" s="17">
        <v>0.14367610814081999</v>
      </c>
      <c r="AQ18" s="17"/>
      <c r="AR18" s="17">
        <v>9.1006476507228803E-2</v>
      </c>
      <c r="AS18" s="17">
        <v>0.11324428186202</v>
      </c>
      <c r="AT18" s="17">
        <v>0.17262221904400399</v>
      </c>
      <c r="AU18" s="17">
        <v>0.22410268006655801</v>
      </c>
    </row>
    <row r="19" spans="2:47" x14ac:dyDescent="0.3">
      <c r="B19" s="18" t="s">
        <v>155</v>
      </c>
      <c r="C19" s="19">
        <v>1.536319450372E-2</v>
      </c>
      <c r="D19" s="19">
        <v>9.9771241494667692E-3</v>
      </c>
      <c r="E19" s="19">
        <v>2.0670042196598001E-2</v>
      </c>
      <c r="F19" s="19"/>
      <c r="G19" s="19">
        <v>2.1537703940226902E-2</v>
      </c>
      <c r="H19" s="19">
        <v>1.3688224981726499E-2</v>
      </c>
      <c r="I19" s="19">
        <v>1.21300028950917E-2</v>
      </c>
      <c r="J19" s="19">
        <v>1.6203819953417398E-2</v>
      </c>
      <c r="K19" s="19">
        <v>1.0130888430137E-2</v>
      </c>
      <c r="L19" s="19">
        <v>1.80864795850189E-2</v>
      </c>
      <c r="M19" s="19"/>
      <c r="N19" s="19">
        <v>8.7170205347218803E-3</v>
      </c>
      <c r="O19" s="19">
        <v>1.52789422969964E-2</v>
      </c>
      <c r="P19" s="19">
        <v>2.0840673077001201E-2</v>
      </c>
      <c r="Q19" s="19">
        <v>1.7190075968736399E-2</v>
      </c>
      <c r="R19" s="19"/>
      <c r="S19" s="19">
        <v>7.78568083947894E-3</v>
      </c>
      <c r="T19" s="19">
        <v>1.2327310356517599E-2</v>
      </c>
      <c r="U19" s="19">
        <v>1.52608742562704E-2</v>
      </c>
      <c r="V19" s="19">
        <v>1.0076156299708599E-2</v>
      </c>
      <c r="W19" s="19">
        <v>2.0741079661136301E-2</v>
      </c>
      <c r="X19" s="19">
        <v>1.7464548177548399E-2</v>
      </c>
      <c r="Y19" s="19">
        <v>8.6392672839108106E-3</v>
      </c>
      <c r="Z19" s="19">
        <v>5.3241355744285202E-3</v>
      </c>
      <c r="AA19" s="19">
        <v>1.9953827919124398E-2</v>
      </c>
      <c r="AB19" s="19">
        <v>1.9084650676205E-2</v>
      </c>
      <c r="AC19" s="19">
        <v>4.9892712127754701E-2</v>
      </c>
      <c r="AD19" s="19">
        <v>6.9384703801023103E-3</v>
      </c>
      <c r="AE19" s="19"/>
      <c r="AF19" s="19">
        <v>1.4468875334235E-2</v>
      </c>
      <c r="AG19" s="19">
        <v>1.4286420427148601E-2</v>
      </c>
      <c r="AH19" s="19"/>
      <c r="AI19" s="19">
        <v>1.33566081845479E-2</v>
      </c>
      <c r="AJ19" s="19">
        <v>1.6364812785419101E-2</v>
      </c>
      <c r="AK19" s="19"/>
      <c r="AL19" s="19">
        <v>1.4184504863295E-2</v>
      </c>
      <c r="AM19" s="19">
        <v>1.5636145142472298E-2</v>
      </c>
      <c r="AN19" s="19"/>
      <c r="AO19" s="19">
        <v>1.43712820218813E-2</v>
      </c>
      <c r="AP19" s="19">
        <v>1.5449651580445299E-2</v>
      </c>
      <c r="AQ19" s="19"/>
      <c r="AR19" s="19">
        <v>1.35054950420735E-2</v>
      </c>
      <c r="AS19" s="19">
        <v>1.1593226335589899E-2</v>
      </c>
      <c r="AT19" s="19">
        <v>1.8949738413733801E-2</v>
      </c>
      <c r="AU19" s="19">
        <v>1.9052146024889801E-2</v>
      </c>
    </row>
    <row r="20" spans="2:47" x14ac:dyDescent="0.3">
      <c r="B20" s="16"/>
    </row>
    <row r="21" spans="2:47" x14ac:dyDescent="0.3">
      <c r="B21" t="s">
        <v>72</v>
      </c>
    </row>
    <row r="22" spans="2:47" x14ac:dyDescent="0.3">
      <c r="B22" t="s">
        <v>73</v>
      </c>
    </row>
    <row r="24" spans="2:47" x14ac:dyDescent="0.3">
      <c r="B24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2:AU24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201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164</v>
      </c>
      <c r="C9" s="17">
        <v>7.6893238751660806E-2</v>
      </c>
      <c r="D9" s="17">
        <v>8.4517855189551294E-2</v>
      </c>
      <c r="E9" s="17">
        <v>6.9295372152115606E-2</v>
      </c>
      <c r="F9" s="17"/>
      <c r="G9" s="17">
        <v>8.7740367004302003E-2</v>
      </c>
      <c r="H9" s="17">
        <v>8.6052130142028296E-2</v>
      </c>
      <c r="I9" s="17">
        <v>6.2667620306946004E-2</v>
      </c>
      <c r="J9" s="17">
        <v>6.4579985006632298E-2</v>
      </c>
      <c r="K9" s="17">
        <v>7.4565210141937302E-2</v>
      </c>
      <c r="L9" s="17">
        <v>8.5381964944983804E-2</v>
      </c>
      <c r="M9" s="17"/>
      <c r="N9" s="17">
        <v>6.8950182871997598E-2</v>
      </c>
      <c r="O9" s="17">
        <v>6.9341428379673095E-2</v>
      </c>
      <c r="P9" s="17">
        <v>8.0997672504633203E-2</v>
      </c>
      <c r="Q9" s="17">
        <v>9.0827446022211905E-2</v>
      </c>
      <c r="R9" s="17"/>
      <c r="S9" s="17">
        <v>7.4979704088073598E-2</v>
      </c>
      <c r="T9" s="17">
        <v>8.0788738492345705E-2</v>
      </c>
      <c r="U9" s="17">
        <v>8.7695049997514707E-2</v>
      </c>
      <c r="V9" s="17">
        <v>9.9351984045059905E-2</v>
      </c>
      <c r="W9" s="17">
        <v>7.6233147395493195E-2</v>
      </c>
      <c r="X9" s="17">
        <v>8.8777443489498495E-2</v>
      </c>
      <c r="Y9" s="17">
        <v>6.8818508054250299E-2</v>
      </c>
      <c r="Z9" s="17">
        <v>6.5834293246159206E-2</v>
      </c>
      <c r="AA9" s="17">
        <v>7.5224870331544597E-2</v>
      </c>
      <c r="AB9" s="17">
        <v>6.2371670913345202E-2</v>
      </c>
      <c r="AC9" s="17">
        <v>5.5254969397055501E-2</v>
      </c>
      <c r="AD9" s="17">
        <v>6.0697561799018002E-2</v>
      </c>
      <c r="AE9" s="17"/>
      <c r="AF9" s="17">
        <v>7.7101174018740906E-2</v>
      </c>
      <c r="AG9" s="17">
        <v>7.6208063733763598E-2</v>
      </c>
      <c r="AH9" s="17"/>
      <c r="AI9" s="17">
        <v>0.115950602776035</v>
      </c>
      <c r="AJ9" s="17">
        <v>5.73971575375068E-2</v>
      </c>
      <c r="AK9" s="17"/>
      <c r="AL9" s="17">
        <v>0.10571241205972499</v>
      </c>
      <c r="AM9" s="17">
        <v>7.0219546633765104E-2</v>
      </c>
      <c r="AN9" s="17"/>
      <c r="AO9" s="17">
        <v>0.116839764301135</v>
      </c>
      <c r="AP9" s="17">
        <v>7.3411419652120502E-2</v>
      </c>
      <c r="AQ9" s="17"/>
      <c r="AR9" s="17">
        <v>0.112326464524311</v>
      </c>
      <c r="AS9" s="17">
        <v>4.7950164009373603E-2</v>
      </c>
      <c r="AT9" s="17">
        <v>6.5516692923441103E-2</v>
      </c>
      <c r="AU9" s="17">
        <v>6.1415059684465201E-2</v>
      </c>
    </row>
    <row r="10" spans="2:47" x14ac:dyDescent="0.3">
      <c r="B10" s="18" t="s">
        <v>165</v>
      </c>
      <c r="C10" s="17">
        <v>8.4205996191237198E-2</v>
      </c>
      <c r="D10" s="17">
        <v>8.7472781419243903E-2</v>
      </c>
      <c r="E10" s="17">
        <v>8.1343226188914194E-2</v>
      </c>
      <c r="F10" s="17"/>
      <c r="G10" s="17">
        <v>7.4907978238309803E-2</v>
      </c>
      <c r="H10" s="17">
        <v>9.1838551499207902E-2</v>
      </c>
      <c r="I10" s="17">
        <v>7.36399623960243E-2</v>
      </c>
      <c r="J10" s="17">
        <v>8.2532875297534294E-2</v>
      </c>
      <c r="K10" s="17">
        <v>7.8808076022795298E-2</v>
      </c>
      <c r="L10" s="17">
        <v>9.7718353987092901E-2</v>
      </c>
      <c r="M10" s="17"/>
      <c r="N10" s="17">
        <v>0.106408294306798</v>
      </c>
      <c r="O10" s="17">
        <v>9.4858787458547603E-2</v>
      </c>
      <c r="P10" s="17">
        <v>6.3792092336107206E-2</v>
      </c>
      <c r="Q10" s="17">
        <v>6.8320599056764603E-2</v>
      </c>
      <c r="R10" s="17"/>
      <c r="S10" s="17">
        <v>0.104778692887098</v>
      </c>
      <c r="T10" s="17">
        <v>6.88369181810254E-2</v>
      </c>
      <c r="U10" s="17">
        <v>7.4946027957392497E-2</v>
      </c>
      <c r="V10" s="17">
        <v>8.8725116534136297E-2</v>
      </c>
      <c r="W10" s="17">
        <v>0.10030187253228701</v>
      </c>
      <c r="X10" s="17">
        <v>9.3187727138556303E-2</v>
      </c>
      <c r="Y10" s="17">
        <v>5.9610973594052E-2</v>
      </c>
      <c r="Z10" s="17">
        <v>8.4789997651457796E-2</v>
      </c>
      <c r="AA10" s="17">
        <v>8.8919542427621803E-2</v>
      </c>
      <c r="AB10" s="17">
        <v>6.24297336544542E-2</v>
      </c>
      <c r="AC10" s="17">
        <v>9.9682977288875194E-2</v>
      </c>
      <c r="AD10" s="17">
        <v>8.8642219833853994E-2</v>
      </c>
      <c r="AE10" s="17"/>
      <c r="AF10" s="17">
        <v>9.3899334409254007E-2</v>
      </c>
      <c r="AG10" s="17">
        <v>7.20061350241092E-2</v>
      </c>
      <c r="AH10" s="17"/>
      <c r="AI10" s="17">
        <v>0.13261912349118199</v>
      </c>
      <c r="AJ10" s="17">
        <v>6.0039842502988397E-2</v>
      </c>
      <c r="AK10" s="17"/>
      <c r="AL10" s="17">
        <v>0.119012431258177</v>
      </c>
      <c r="AM10" s="17">
        <v>7.6145826356549998E-2</v>
      </c>
      <c r="AN10" s="17"/>
      <c r="AO10" s="17">
        <v>0.125995601327691</v>
      </c>
      <c r="AP10" s="17">
        <v>8.0563530586909696E-2</v>
      </c>
      <c r="AQ10" s="17"/>
      <c r="AR10" s="17">
        <v>0.107149622918616</v>
      </c>
      <c r="AS10" s="17">
        <v>8.0280454772804599E-2</v>
      </c>
      <c r="AT10" s="17">
        <v>7.1041823309498306E-2</v>
      </c>
      <c r="AU10" s="17">
        <v>6.07430081519304E-2</v>
      </c>
    </row>
    <row r="11" spans="2:47" x14ac:dyDescent="0.3">
      <c r="B11" s="18" t="s">
        <v>166</v>
      </c>
      <c r="C11" s="17">
        <v>0.173484155566173</v>
      </c>
      <c r="D11" s="17">
        <v>0.19360018026970099</v>
      </c>
      <c r="E11" s="17">
        <v>0.154139654790477</v>
      </c>
      <c r="F11" s="17"/>
      <c r="G11" s="17">
        <v>0.117214666817949</v>
      </c>
      <c r="H11" s="17">
        <v>0.151312383979815</v>
      </c>
      <c r="I11" s="17">
        <v>0.16360776235758201</v>
      </c>
      <c r="J11" s="17">
        <v>0.19657053132480701</v>
      </c>
      <c r="K11" s="17">
        <v>0.191605904853208</v>
      </c>
      <c r="L11" s="17">
        <v>0.205900985400289</v>
      </c>
      <c r="M11" s="17"/>
      <c r="N11" s="17">
        <v>0.214146858165324</v>
      </c>
      <c r="O11" s="17">
        <v>0.17113391845786699</v>
      </c>
      <c r="P11" s="17">
        <v>0.15424564668565599</v>
      </c>
      <c r="Q11" s="17">
        <v>0.150492309980786</v>
      </c>
      <c r="R11" s="17"/>
      <c r="S11" s="17">
        <v>0.164211169443268</v>
      </c>
      <c r="T11" s="17">
        <v>0.16813458265307399</v>
      </c>
      <c r="U11" s="17">
        <v>0.183588530165363</v>
      </c>
      <c r="V11" s="17">
        <v>0.170829597933363</v>
      </c>
      <c r="W11" s="17">
        <v>0.17883592176208599</v>
      </c>
      <c r="X11" s="17">
        <v>0.168503090596336</v>
      </c>
      <c r="Y11" s="17">
        <v>0.167182863610086</v>
      </c>
      <c r="Z11" s="17">
        <v>0.142002959050197</v>
      </c>
      <c r="AA11" s="17">
        <v>0.201513801859667</v>
      </c>
      <c r="AB11" s="17">
        <v>0.184042436168664</v>
      </c>
      <c r="AC11" s="17">
        <v>0.174523563441324</v>
      </c>
      <c r="AD11" s="17">
        <v>0.146082673450286</v>
      </c>
      <c r="AE11" s="17"/>
      <c r="AF11" s="17">
        <v>0.195660629559399</v>
      </c>
      <c r="AG11" s="17">
        <v>0.14402109316699799</v>
      </c>
      <c r="AH11" s="17"/>
      <c r="AI11" s="17">
        <v>0.251576893628776</v>
      </c>
      <c r="AJ11" s="17">
        <v>0.13450296977611201</v>
      </c>
      <c r="AK11" s="17"/>
      <c r="AL11" s="17">
        <v>0.24562154268445099</v>
      </c>
      <c r="AM11" s="17">
        <v>0.156779210331601</v>
      </c>
      <c r="AN11" s="17"/>
      <c r="AO11" s="17">
        <v>0.28678705374730201</v>
      </c>
      <c r="AP11" s="17">
        <v>0.16360844824259799</v>
      </c>
      <c r="AQ11" s="17"/>
      <c r="AR11" s="17">
        <v>0.179991565785457</v>
      </c>
      <c r="AS11" s="17">
        <v>0.20550084251190101</v>
      </c>
      <c r="AT11" s="17">
        <v>0.157328615854951</v>
      </c>
      <c r="AU11" s="17">
        <v>0.135643265691784</v>
      </c>
    </row>
    <row r="12" spans="2:47" x14ac:dyDescent="0.3">
      <c r="B12" s="18" t="s">
        <v>167</v>
      </c>
      <c r="C12" s="17">
        <v>9.2005754519035907E-2</v>
      </c>
      <c r="D12" s="17">
        <v>0.100447414985692</v>
      </c>
      <c r="E12" s="17">
        <v>8.4130093773977899E-2</v>
      </c>
      <c r="F12" s="17"/>
      <c r="G12" s="17">
        <v>0.11302674434797599</v>
      </c>
      <c r="H12" s="17">
        <v>9.6168240353068202E-2</v>
      </c>
      <c r="I12" s="17">
        <v>6.5290248832660602E-2</v>
      </c>
      <c r="J12" s="17">
        <v>9.6169340131570996E-2</v>
      </c>
      <c r="K12" s="17">
        <v>9.0558320764774602E-2</v>
      </c>
      <c r="L12" s="17">
        <v>9.4034631616489395E-2</v>
      </c>
      <c r="M12" s="17"/>
      <c r="N12" s="17">
        <v>0.10039563957924</v>
      </c>
      <c r="O12" s="17">
        <v>9.3895430465880697E-2</v>
      </c>
      <c r="P12" s="17">
        <v>8.4790058685208794E-2</v>
      </c>
      <c r="Q12" s="17">
        <v>8.5246805722291194E-2</v>
      </c>
      <c r="R12" s="17"/>
      <c r="S12" s="17">
        <v>9.3521003250230897E-2</v>
      </c>
      <c r="T12" s="17">
        <v>9.46119612617176E-2</v>
      </c>
      <c r="U12" s="17">
        <v>5.6363405697621799E-2</v>
      </c>
      <c r="V12" s="17">
        <v>0.10576239627483799</v>
      </c>
      <c r="W12" s="17">
        <v>9.5361367580684295E-2</v>
      </c>
      <c r="X12" s="17">
        <v>9.1830200128456801E-2</v>
      </c>
      <c r="Y12" s="17">
        <v>8.8998397761535897E-2</v>
      </c>
      <c r="Z12" s="17">
        <v>0.110541121660907</v>
      </c>
      <c r="AA12" s="17">
        <v>7.8830270646434497E-2</v>
      </c>
      <c r="AB12" s="17">
        <v>0.110648670833264</v>
      </c>
      <c r="AC12" s="17">
        <v>8.4265289469685201E-2</v>
      </c>
      <c r="AD12" s="17">
        <v>0.10882884845549699</v>
      </c>
      <c r="AE12" s="17"/>
      <c r="AF12" s="17">
        <v>0.10748163843568199</v>
      </c>
      <c r="AG12" s="17">
        <v>7.2184100910384894E-2</v>
      </c>
      <c r="AH12" s="17"/>
      <c r="AI12" s="17">
        <v>0.11655573798530899</v>
      </c>
      <c r="AJ12" s="17">
        <v>7.9751254415907899E-2</v>
      </c>
      <c r="AK12" s="17"/>
      <c r="AL12" s="17">
        <v>0.109499712969578</v>
      </c>
      <c r="AM12" s="17">
        <v>8.7954656613687301E-2</v>
      </c>
      <c r="AN12" s="17"/>
      <c r="AO12" s="17">
        <v>8.82655313739963E-2</v>
      </c>
      <c r="AP12" s="17">
        <v>9.2331759852511297E-2</v>
      </c>
      <c r="AQ12" s="17"/>
      <c r="AR12" s="17">
        <v>0.10399388550380199</v>
      </c>
      <c r="AS12" s="17">
        <v>0.10397354892223</v>
      </c>
      <c r="AT12" s="17">
        <v>7.0682619554264497E-2</v>
      </c>
      <c r="AU12" s="17">
        <v>8.5697097328311503E-2</v>
      </c>
    </row>
    <row r="13" spans="2:47" x14ac:dyDescent="0.3">
      <c r="B13" s="18" t="s">
        <v>168</v>
      </c>
      <c r="C13" s="17">
        <v>7.5365234067417297E-2</v>
      </c>
      <c r="D13" s="17">
        <v>8.4021155387172697E-2</v>
      </c>
      <c r="E13" s="17">
        <v>6.6680972840254496E-2</v>
      </c>
      <c r="F13" s="17"/>
      <c r="G13" s="17">
        <v>0.10092241130992299</v>
      </c>
      <c r="H13" s="17">
        <v>7.4639360630765705E-2</v>
      </c>
      <c r="I13" s="17">
        <v>7.6234766710225693E-2</v>
      </c>
      <c r="J13" s="17">
        <v>6.4645651584675001E-2</v>
      </c>
      <c r="K13" s="17">
        <v>7.7142839878564698E-2</v>
      </c>
      <c r="L13" s="17">
        <v>6.58367993239279E-2</v>
      </c>
      <c r="M13" s="17"/>
      <c r="N13" s="17">
        <v>7.5432330561493996E-2</v>
      </c>
      <c r="O13" s="17">
        <v>7.4552446795150704E-2</v>
      </c>
      <c r="P13" s="17">
        <v>8.9242613346739399E-2</v>
      </c>
      <c r="Q13" s="17">
        <v>6.4135153125091299E-2</v>
      </c>
      <c r="R13" s="17"/>
      <c r="S13" s="17">
        <v>5.9546747176058998E-2</v>
      </c>
      <c r="T13" s="17">
        <v>8.9672617652343606E-2</v>
      </c>
      <c r="U13" s="17">
        <v>8.1987186382439195E-2</v>
      </c>
      <c r="V13" s="17">
        <v>8.6528131254006296E-2</v>
      </c>
      <c r="W13" s="17">
        <v>6.7117201117790501E-2</v>
      </c>
      <c r="X13" s="17">
        <v>7.9632289134729306E-2</v>
      </c>
      <c r="Y13" s="17">
        <v>5.8027403572168401E-2</v>
      </c>
      <c r="Z13" s="17">
        <v>0.104441320184674</v>
      </c>
      <c r="AA13" s="17">
        <v>6.0817780906670303E-2</v>
      </c>
      <c r="AB13" s="17">
        <v>8.6637019654452502E-2</v>
      </c>
      <c r="AC13" s="17">
        <v>8.0067167234898207E-2</v>
      </c>
      <c r="AD13" s="17">
        <v>6.1700846349149602E-2</v>
      </c>
      <c r="AE13" s="17"/>
      <c r="AF13" s="17">
        <v>8.1406140588029793E-2</v>
      </c>
      <c r="AG13" s="17">
        <v>6.7626640808799404E-2</v>
      </c>
      <c r="AH13" s="17"/>
      <c r="AI13" s="17">
        <v>0.105121720572008</v>
      </c>
      <c r="AJ13" s="17">
        <v>6.0511828262065699E-2</v>
      </c>
      <c r="AK13" s="17"/>
      <c r="AL13" s="17">
        <v>8.8291581300639493E-2</v>
      </c>
      <c r="AM13" s="17">
        <v>7.2371863621936997E-2</v>
      </c>
      <c r="AN13" s="17"/>
      <c r="AO13" s="17">
        <v>0.107182581413363</v>
      </c>
      <c r="AP13" s="17">
        <v>7.2591970406511094E-2</v>
      </c>
      <c r="AQ13" s="17"/>
      <c r="AR13" s="17">
        <v>8.6581818718910297E-2</v>
      </c>
      <c r="AS13" s="17">
        <v>7.6070648615561301E-2</v>
      </c>
      <c r="AT13" s="17">
        <v>7.0175677341750203E-2</v>
      </c>
      <c r="AU13" s="17">
        <v>5.6777049772700802E-2</v>
      </c>
    </row>
    <row r="14" spans="2:47" x14ac:dyDescent="0.3">
      <c r="B14" s="18" t="s">
        <v>169</v>
      </c>
      <c r="C14" s="17">
        <v>4.1043033609144998E-2</v>
      </c>
      <c r="D14" s="17">
        <v>4.6652871163521598E-2</v>
      </c>
      <c r="E14" s="17">
        <v>3.5102164669712999E-2</v>
      </c>
      <c r="F14" s="17"/>
      <c r="G14" s="17">
        <v>4.1238462718389199E-2</v>
      </c>
      <c r="H14" s="17">
        <v>5.1396154202781798E-2</v>
      </c>
      <c r="I14" s="17">
        <v>3.77396981888884E-2</v>
      </c>
      <c r="J14" s="17">
        <v>3.8628270043116399E-2</v>
      </c>
      <c r="K14" s="17">
        <v>2.7907644111768101E-2</v>
      </c>
      <c r="L14" s="17">
        <v>4.5941519303847198E-2</v>
      </c>
      <c r="M14" s="17"/>
      <c r="N14" s="17">
        <v>5.7389919906013602E-2</v>
      </c>
      <c r="O14" s="17">
        <v>3.2633234452108202E-2</v>
      </c>
      <c r="P14" s="17">
        <v>3.6997958988709799E-2</v>
      </c>
      <c r="Q14" s="17">
        <v>3.5506833587526099E-2</v>
      </c>
      <c r="R14" s="17"/>
      <c r="S14" s="17">
        <v>3.8933964818317297E-2</v>
      </c>
      <c r="T14" s="17">
        <v>3.8644137299636797E-2</v>
      </c>
      <c r="U14" s="17">
        <v>4.6296659370467202E-2</v>
      </c>
      <c r="V14" s="17">
        <v>4.6156103095833401E-2</v>
      </c>
      <c r="W14" s="17">
        <v>3.9633945807150399E-2</v>
      </c>
      <c r="X14" s="17">
        <v>2.9604454580323399E-2</v>
      </c>
      <c r="Y14" s="17">
        <v>3.5189645956769003E-2</v>
      </c>
      <c r="Z14" s="17">
        <v>4.1588451977731603E-2</v>
      </c>
      <c r="AA14" s="17">
        <v>3.74133977418276E-2</v>
      </c>
      <c r="AB14" s="17">
        <v>5.8989840187148798E-2</v>
      </c>
      <c r="AC14" s="17">
        <v>3.98657677490332E-2</v>
      </c>
      <c r="AD14" s="17">
        <v>4.5858139554022202E-2</v>
      </c>
      <c r="AE14" s="17"/>
      <c r="AF14" s="17">
        <v>4.2609296382071102E-2</v>
      </c>
      <c r="AG14" s="17">
        <v>3.9294180603012201E-2</v>
      </c>
      <c r="AH14" s="17"/>
      <c r="AI14" s="17">
        <v>4.5347519631853898E-2</v>
      </c>
      <c r="AJ14" s="17">
        <v>3.8894383509984302E-2</v>
      </c>
      <c r="AK14" s="17"/>
      <c r="AL14" s="17">
        <v>4.1842358490375799E-2</v>
      </c>
      <c r="AM14" s="17">
        <v>4.0857932943609399E-2</v>
      </c>
      <c r="AN14" s="17"/>
      <c r="AO14" s="17">
        <v>3.5254752443423999E-2</v>
      </c>
      <c r="AP14" s="17">
        <v>4.1547551777849197E-2</v>
      </c>
      <c r="AQ14" s="17"/>
      <c r="AR14" s="17">
        <v>4.8830061962909198E-2</v>
      </c>
      <c r="AS14" s="17">
        <v>4.9801065281975199E-2</v>
      </c>
      <c r="AT14" s="17">
        <v>3.00885136519847E-2</v>
      </c>
      <c r="AU14" s="17">
        <v>2.9214663360862401E-2</v>
      </c>
    </row>
    <row r="15" spans="2:47" x14ac:dyDescent="0.3">
      <c r="B15" s="18" t="s">
        <v>170</v>
      </c>
      <c r="C15" s="17">
        <v>4.3497622553278402E-2</v>
      </c>
      <c r="D15" s="17">
        <v>4.0488787708471002E-2</v>
      </c>
      <c r="E15" s="17">
        <v>4.6595092835381199E-2</v>
      </c>
      <c r="F15" s="17"/>
      <c r="G15" s="17">
        <v>5.1234701621491102E-2</v>
      </c>
      <c r="H15" s="17">
        <v>4.3062894038020397E-2</v>
      </c>
      <c r="I15" s="17">
        <v>5.8946828527621099E-2</v>
      </c>
      <c r="J15" s="17">
        <v>3.6615109118853399E-2</v>
      </c>
      <c r="K15" s="17">
        <v>4.0908157876709803E-2</v>
      </c>
      <c r="L15" s="17">
        <v>3.3482202743144798E-2</v>
      </c>
      <c r="M15" s="17"/>
      <c r="N15" s="17">
        <v>4.3905201140061301E-2</v>
      </c>
      <c r="O15" s="17">
        <v>3.5263355189579099E-2</v>
      </c>
      <c r="P15" s="17">
        <v>6.17124777097358E-2</v>
      </c>
      <c r="Q15" s="17">
        <v>3.5358502091559697E-2</v>
      </c>
      <c r="R15" s="17"/>
      <c r="S15" s="17">
        <v>4.4842652637157303E-2</v>
      </c>
      <c r="T15" s="17">
        <v>4.8214221822688502E-2</v>
      </c>
      <c r="U15" s="17">
        <v>6.0881349428319902E-2</v>
      </c>
      <c r="V15" s="17">
        <v>2.7299937038614299E-2</v>
      </c>
      <c r="W15" s="17">
        <v>6.2358013240882297E-2</v>
      </c>
      <c r="X15" s="17">
        <v>3.5689552752861703E-2</v>
      </c>
      <c r="Y15" s="17">
        <v>5.8142817405699099E-2</v>
      </c>
      <c r="Z15" s="17">
        <v>6.5790943006701005E-2</v>
      </c>
      <c r="AA15" s="17">
        <v>2.1353354153854101E-2</v>
      </c>
      <c r="AB15" s="17">
        <v>3.3256537141452901E-2</v>
      </c>
      <c r="AC15" s="17">
        <v>4.00078900747887E-2</v>
      </c>
      <c r="AD15" s="17">
        <v>4.7230347350955999E-2</v>
      </c>
      <c r="AE15" s="17"/>
      <c r="AF15" s="17">
        <v>3.67102650480838E-2</v>
      </c>
      <c r="AG15" s="17">
        <v>5.2870654855949099E-2</v>
      </c>
      <c r="AH15" s="17"/>
      <c r="AI15" s="17">
        <v>4.7387164881938899E-2</v>
      </c>
      <c r="AJ15" s="17">
        <v>4.1556097951717198E-2</v>
      </c>
      <c r="AK15" s="17"/>
      <c r="AL15" s="17">
        <v>3.9839548073631298E-2</v>
      </c>
      <c r="AM15" s="17">
        <v>4.4344727449749002E-2</v>
      </c>
      <c r="AN15" s="17"/>
      <c r="AO15" s="17">
        <v>4.7659641347498297E-2</v>
      </c>
      <c r="AP15" s="17">
        <v>4.3134852667011003E-2</v>
      </c>
      <c r="AQ15" s="17"/>
      <c r="AR15" s="17">
        <v>3.9719484169130702E-2</v>
      </c>
      <c r="AS15" s="17">
        <v>4.8173370090854303E-2</v>
      </c>
      <c r="AT15" s="17">
        <v>4.5997597207711002E-2</v>
      </c>
      <c r="AU15" s="17">
        <v>3.97279407692889E-2</v>
      </c>
    </row>
    <row r="16" spans="2:47" x14ac:dyDescent="0.3">
      <c r="B16" s="18" t="s">
        <v>171</v>
      </c>
      <c r="C16" s="17">
        <v>1.0820460578358899E-2</v>
      </c>
      <c r="D16" s="17">
        <v>1.25950423156333E-2</v>
      </c>
      <c r="E16" s="17">
        <v>9.1324307274183308E-3</v>
      </c>
      <c r="F16" s="17"/>
      <c r="G16" s="17">
        <v>2.3785219225909801E-2</v>
      </c>
      <c r="H16" s="17">
        <v>1.0216365931555799E-2</v>
      </c>
      <c r="I16" s="17">
        <v>1.02468043572525E-2</v>
      </c>
      <c r="J16" s="17">
        <v>4.2741091529757396E-3</v>
      </c>
      <c r="K16" s="17">
        <v>1.0905024910172201E-2</v>
      </c>
      <c r="L16" s="17">
        <v>8.4480300431942594E-3</v>
      </c>
      <c r="M16" s="17"/>
      <c r="N16" s="17">
        <v>1.2680804728791399E-2</v>
      </c>
      <c r="O16" s="17">
        <v>9.6314714771689406E-3</v>
      </c>
      <c r="P16" s="17">
        <v>1.5196979949264101E-2</v>
      </c>
      <c r="Q16" s="17">
        <v>6.3553195739459801E-3</v>
      </c>
      <c r="R16" s="17"/>
      <c r="S16" s="17">
        <v>1.5904636772414101E-2</v>
      </c>
      <c r="T16" s="17">
        <v>8.6567408211795892E-3</v>
      </c>
      <c r="U16" s="17">
        <v>2.6873248928327401E-3</v>
      </c>
      <c r="V16" s="17">
        <v>1.32423252712448E-2</v>
      </c>
      <c r="W16" s="17">
        <v>1.6462510923071501E-2</v>
      </c>
      <c r="X16" s="17">
        <v>1.13869874251034E-2</v>
      </c>
      <c r="Y16" s="17">
        <v>7.4355880386857897E-3</v>
      </c>
      <c r="Z16" s="17">
        <v>1.27419559216189E-2</v>
      </c>
      <c r="AA16" s="17">
        <v>1.4466750361296901E-2</v>
      </c>
      <c r="AB16" s="17">
        <v>5.0871474155803004E-3</v>
      </c>
      <c r="AC16" s="17">
        <v>0</v>
      </c>
      <c r="AD16" s="17">
        <v>2.43959472364427E-2</v>
      </c>
      <c r="AE16" s="17"/>
      <c r="AF16" s="17">
        <v>7.7630388183940703E-3</v>
      </c>
      <c r="AG16" s="17">
        <v>1.45141876736048E-2</v>
      </c>
      <c r="AH16" s="17"/>
      <c r="AI16" s="17">
        <v>8.5098431293511995E-3</v>
      </c>
      <c r="AJ16" s="17">
        <v>1.1973840653178599E-2</v>
      </c>
      <c r="AK16" s="17"/>
      <c r="AL16" s="17">
        <v>1.28408983496291E-2</v>
      </c>
      <c r="AM16" s="17">
        <v>1.0352585268935901E-2</v>
      </c>
      <c r="AN16" s="17"/>
      <c r="AO16" s="17">
        <v>7.4289619730306001E-3</v>
      </c>
      <c r="AP16" s="17">
        <v>1.1116070383158301E-2</v>
      </c>
      <c r="AQ16" s="17"/>
      <c r="AR16" s="17">
        <v>8.4620546240324994E-3</v>
      </c>
      <c r="AS16" s="17">
        <v>1.27638217556775E-2</v>
      </c>
      <c r="AT16" s="17">
        <v>9.2207019316753996E-3</v>
      </c>
      <c r="AU16" s="17">
        <v>1.67329923761389E-2</v>
      </c>
    </row>
    <row r="17" spans="2:47" x14ac:dyDescent="0.3">
      <c r="B17" s="18" t="s">
        <v>172</v>
      </c>
      <c r="C17" s="17">
        <v>8.1541249578660394E-2</v>
      </c>
      <c r="D17" s="17">
        <v>7.1453132449432202E-2</v>
      </c>
      <c r="E17" s="17">
        <v>9.16818164676661E-2</v>
      </c>
      <c r="F17" s="17"/>
      <c r="G17" s="17">
        <v>0.106538663697717</v>
      </c>
      <c r="H17" s="17">
        <v>8.9664966422176695E-2</v>
      </c>
      <c r="I17" s="17">
        <v>0.103425876207226</v>
      </c>
      <c r="J17" s="17">
        <v>6.9879402363962603E-2</v>
      </c>
      <c r="K17" s="17">
        <v>7.2118749392573206E-2</v>
      </c>
      <c r="L17" s="17">
        <v>5.6374502116068502E-2</v>
      </c>
      <c r="M17" s="17"/>
      <c r="N17" s="17">
        <v>8.1416857898936296E-2</v>
      </c>
      <c r="O17" s="17">
        <v>7.8487027290413E-2</v>
      </c>
      <c r="P17" s="17">
        <v>8.9501088547389598E-2</v>
      </c>
      <c r="Q17" s="17">
        <v>7.9031883880997494E-2</v>
      </c>
      <c r="R17" s="17"/>
      <c r="S17" s="17">
        <v>0.120764076947578</v>
      </c>
      <c r="T17" s="17">
        <v>7.0833840502884396E-2</v>
      </c>
      <c r="U17" s="17">
        <v>8.6478804814510798E-2</v>
      </c>
      <c r="V17" s="17">
        <v>7.3521055612818895E-2</v>
      </c>
      <c r="W17" s="17">
        <v>5.4578793019652502E-2</v>
      </c>
      <c r="X17" s="17">
        <v>8.9009776590861303E-2</v>
      </c>
      <c r="Y17" s="17">
        <v>8.8531482477988005E-2</v>
      </c>
      <c r="Z17" s="17">
        <v>5.7285654044919199E-2</v>
      </c>
      <c r="AA17" s="17">
        <v>7.6928203086583199E-2</v>
      </c>
      <c r="AB17" s="17">
        <v>7.1989255293936905E-2</v>
      </c>
      <c r="AC17" s="17">
        <v>6.7024179818264501E-2</v>
      </c>
      <c r="AD17" s="17">
        <v>7.9708521336909699E-2</v>
      </c>
      <c r="AE17" s="17"/>
      <c r="AF17" s="17">
        <v>7.6879987906654401E-2</v>
      </c>
      <c r="AG17" s="17">
        <v>8.7911433088077806E-2</v>
      </c>
      <c r="AH17" s="17"/>
      <c r="AI17" s="17">
        <v>6.0386115863857802E-2</v>
      </c>
      <c r="AJ17" s="17">
        <v>9.2101158453787996E-2</v>
      </c>
      <c r="AK17" s="17"/>
      <c r="AL17" s="17">
        <v>4.4700302198403701E-2</v>
      </c>
      <c r="AM17" s="17">
        <v>9.0072553982129405E-2</v>
      </c>
      <c r="AN17" s="17"/>
      <c r="AO17" s="17">
        <v>5.50436559431891E-2</v>
      </c>
      <c r="AP17" s="17">
        <v>8.3850832861380994E-2</v>
      </c>
      <c r="AQ17" s="17"/>
      <c r="AR17" s="17">
        <v>9.1257819421355704E-2</v>
      </c>
      <c r="AS17" s="17">
        <v>7.8677964133905806E-2</v>
      </c>
      <c r="AT17" s="17">
        <v>8.0203342429760904E-2</v>
      </c>
      <c r="AU17" s="17">
        <v>6.4844019787964197E-2</v>
      </c>
    </row>
    <row r="18" spans="2:47" x14ac:dyDescent="0.3">
      <c r="B18" s="18" t="s">
        <v>173</v>
      </c>
      <c r="C18" s="17">
        <v>0.31146287033242898</v>
      </c>
      <c r="D18" s="17">
        <v>0.26776057969766398</v>
      </c>
      <c r="E18" s="17">
        <v>0.35345827578302702</v>
      </c>
      <c r="F18" s="17"/>
      <c r="G18" s="17">
        <v>0.27007577467321903</v>
      </c>
      <c r="H18" s="17">
        <v>0.293582815740766</v>
      </c>
      <c r="I18" s="17">
        <v>0.33450650588217401</v>
      </c>
      <c r="J18" s="17">
        <v>0.339524419736286</v>
      </c>
      <c r="K18" s="17">
        <v>0.332546986738322</v>
      </c>
      <c r="L18" s="17">
        <v>0.29777765900803099</v>
      </c>
      <c r="M18" s="17"/>
      <c r="N18" s="17">
        <v>0.23445674166216099</v>
      </c>
      <c r="O18" s="17">
        <v>0.33216846528572702</v>
      </c>
      <c r="P18" s="17">
        <v>0.306300208059618</v>
      </c>
      <c r="Q18" s="17">
        <v>0.37457340846070802</v>
      </c>
      <c r="R18" s="17"/>
      <c r="S18" s="17">
        <v>0.27634606062178602</v>
      </c>
      <c r="T18" s="17">
        <v>0.32453051894353302</v>
      </c>
      <c r="U18" s="17">
        <v>0.30829356478442499</v>
      </c>
      <c r="V18" s="17">
        <v>0.27817578488460698</v>
      </c>
      <c r="W18" s="17">
        <v>0.29543271582880298</v>
      </c>
      <c r="X18" s="17">
        <v>0.30101052072933598</v>
      </c>
      <c r="Y18" s="17">
        <v>0.35846841066603302</v>
      </c>
      <c r="Z18" s="17">
        <v>0.31498330325563401</v>
      </c>
      <c r="AA18" s="17">
        <v>0.34103109279275601</v>
      </c>
      <c r="AB18" s="17">
        <v>0.31078198643142002</v>
      </c>
      <c r="AC18" s="17">
        <v>0.33153477104574802</v>
      </c>
      <c r="AD18" s="17">
        <v>0.32569649405986201</v>
      </c>
      <c r="AE18" s="17"/>
      <c r="AF18" s="17">
        <v>0.27107411292828698</v>
      </c>
      <c r="AG18" s="17">
        <v>0.36440111878753201</v>
      </c>
      <c r="AH18" s="17"/>
      <c r="AI18" s="17">
        <v>0.10904286970039299</v>
      </c>
      <c r="AJ18" s="17">
        <v>0.41250391266258901</v>
      </c>
      <c r="AK18" s="17"/>
      <c r="AL18" s="17">
        <v>0.18296847457578899</v>
      </c>
      <c r="AM18" s="17">
        <v>0.34121847875978401</v>
      </c>
      <c r="AN18" s="17"/>
      <c r="AO18" s="17">
        <v>0.12125807614881599</v>
      </c>
      <c r="AP18" s="17">
        <v>0.32804150079160199</v>
      </c>
      <c r="AQ18" s="17"/>
      <c r="AR18" s="17">
        <v>0.21516391127044701</v>
      </c>
      <c r="AS18" s="17">
        <v>0.28684773328337498</v>
      </c>
      <c r="AT18" s="17">
        <v>0.38729503547934802</v>
      </c>
      <c r="AU18" s="17">
        <v>0.437843260749818</v>
      </c>
    </row>
    <row r="19" spans="2:47" x14ac:dyDescent="0.3">
      <c r="B19" s="18" t="s">
        <v>155</v>
      </c>
      <c r="C19" s="19">
        <v>9.6803842526043005E-3</v>
      </c>
      <c r="D19" s="19">
        <v>1.09901994139172E-2</v>
      </c>
      <c r="E19" s="19">
        <v>8.4408997710560107E-3</v>
      </c>
      <c r="F19" s="19"/>
      <c r="G19" s="19">
        <v>1.33150103448144E-2</v>
      </c>
      <c r="H19" s="19">
        <v>1.20661370598143E-2</v>
      </c>
      <c r="I19" s="19">
        <v>1.36939262333998E-2</v>
      </c>
      <c r="J19" s="19">
        <v>6.5803062395861601E-3</v>
      </c>
      <c r="K19" s="19">
        <v>2.9330853091747598E-3</v>
      </c>
      <c r="L19" s="19">
        <v>9.10335151293192E-3</v>
      </c>
      <c r="M19" s="19"/>
      <c r="N19" s="19">
        <v>4.8171691791837204E-3</v>
      </c>
      <c r="O19" s="19">
        <v>8.0344347478841296E-3</v>
      </c>
      <c r="P19" s="19">
        <v>1.7223203186938801E-2</v>
      </c>
      <c r="Q19" s="19">
        <v>1.01517384981174E-2</v>
      </c>
      <c r="R19" s="19"/>
      <c r="S19" s="19">
        <v>6.1712913580175702E-3</v>
      </c>
      <c r="T19" s="19">
        <v>7.0757223695716402E-3</v>
      </c>
      <c r="U19" s="19">
        <v>1.07820965091128E-2</v>
      </c>
      <c r="V19" s="19">
        <v>1.04075680554781E-2</v>
      </c>
      <c r="W19" s="19">
        <v>1.36845107920987E-2</v>
      </c>
      <c r="X19" s="19">
        <v>1.13679574339372E-2</v>
      </c>
      <c r="Y19" s="19">
        <v>9.5939088627323508E-3</v>
      </c>
      <c r="Z19" s="19">
        <v>0</v>
      </c>
      <c r="AA19" s="19">
        <v>3.50093569174414E-3</v>
      </c>
      <c r="AB19" s="19">
        <v>1.3765702306281E-2</v>
      </c>
      <c r="AC19" s="19">
        <v>2.7773424480328299E-2</v>
      </c>
      <c r="AD19" s="19">
        <v>1.1158400574002801E-2</v>
      </c>
      <c r="AE19" s="19"/>
      <c r="AF19" s="19">
        <v>9.4143819054035294E-3</v>
      </c>
      <c r="AG19" s="19">
        <v>8.9623913477691608E-3</v>
      </c>
      <c r="AH19" s="19"/>
      <c r="AI19" s="19">
        <v>7.50240833929465E-3</v>
      </c>
      <c r="AJ19" s="19">
        <v>1.07675542741618E-2</v>
      </c>
      <c r="AK19" s="19"/>
      <c r="AL19" s="19">
        <v>9.6707380396001894E-3</v>
      </c>
      <c r="AM19" s="19">
        <v>9.6826180382512707E-3</v>
      </c>
      <c r="AN19" s="19"/>
      <c r="AO19" s="19">
        <v>8.2843799805538201E-3</v>
      </c>
      <c r="AP19" s="19">
        <v>9.8020627783485508E-3</v>
      </c>
      <c r="AQ19" s="19"/>
      <c r="AR19" s="19">
        <v>6.52331110102805E-3</v>
      </c>
      <c r="AS19" s="19">
        <v>9.9603866223409894E-3</v>
      </c>
      <c r="AT19" s="19">
        <v>1.24493803156151E-2</v>
      </c>
      <c r="AU19" s="19">
        <v>1.1361642326735E-2</v>
      </c>
    </row>
    <row r="20" spans="2:47" x14ac:dyDescent="0.3">
      <c r="B20" s="16"/>
    </row>
    <row r="21" spans="2:47" x14ac:dyDescent="0.3">
      <c r="B21" t="s">
        <v>72</v>
      </c>
    </row>
    <row r="22" spans="2:47" x14ac:dyDescent="0.3">
      <c r="B22" t="s">
        <v>73</v>
      </c>
    </row>
    <row r="24" spans="2:47" x14ac:dyDescent="0.3">
      <c r="B24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B2:AU24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202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164</v>
      </c>
      <c r="C9" s="17">
        <v>8.0736267563454603E-2</v>
      </c>
      <c r="D9" s="17">
        <v>8.8102562807241006E-2</v>
      </c>
      <c r="E9" s="17">
        <v>7.3865586837282907E-2</v>
      </c>
      <c r="F9" s="17"/>
      <c r="G9" s="17">
        <v>9.8021413633052307E-2</v>
      </c>
      <c r="H9" s="17">
        <v>0.109114674113638</v>
      </c>
      <c r="I9" s="17">
        <v>8.6877421969819499E-2</v>
      </c>
      <c r="J9" s="17">
        <v>7.43160728378673E-2</v>
      </c>
      <c r="K9" s="17">
        <v>5.7788154319679097E-2</v>
      </c>
      <c r="L9" s="17">
        <v>6.1833283291618801E-2</v>
      </c>
      <c r="M9" s="17"/>
      <c r="N9" s="17">
        <v>8.1729255592275701E-2</v>
      </c>
      <c r="O9" s="17">
        <v>6.0187163037023698E-2</v>
      </c>
      <c r="P9" s="17">
        <v>6.9346785971247604E-2</v>
      </c>
      <c r="Q9" s="17">
        <v>0.111297798187798</v>
      </c>
      <c r="R9" s="17"/>
      <c r="S9" s="17">
        <v>8.2989806456068002E-2</v>
      </c>
      <c r="T9" s="17">
        <v>8.0250310826417107E-2</v>
      </c>
      <c r="U9" s="17">
        <v>8.10406577386798E-2</v>
      </c>
      <c r="V9" s="17">
        <v>8.7867470164411099E-2</v>
      </c>
      <c r="W9" s="17">
        <v>7.7770287383955694E-2</v>
      </c>
      <c r="X9" s="17">
        <v>0.103559918226742</v>
      </c>
      <c r="Y9" s="17">
        <v>6.2274405760421099E-2</v>
      </c>
      <c r="Z9" s="17">
        <v>8.7227800003983294E-2</v>
      </c>
      <c r="AA9" s="17">
        <v>6.6979265056197196E-2</v>
      </c>
      <c r="AB9" s="17">
        <v>0.100125808046889</v>
      </c>
      <c r="AC9" s="17">
        <v>5.8116638465159999E-2</v>
      </c>
      <c r="AD9" s="17">
        <v>5.9292491575227403E-2</v>
      </c>
      <c r="AE9" s="17"/>
      <c r="AF9" s="17">
        <v>7.9637772234453605E-2</v>
      </c>
      <c r="AG9" s="17">
        <v>8.2850659245633396E-2</v>
      </c>
      <c r="AH9" s="17"/>
      <c r="AI9" s="17">
        <v>8.4583227877690695E-2</v>
      </c>
      <c r="AJ9" s="17">
        <v>7.8815998426316494E-2</v>
      </c>
      <c r="AK9" s="17"/>
      <c r="AL9" s="17">
        <v>8.4684693927924506E-2</v>
      </c>
      <c r="AM9" s="17">
        <v>7.9821925516756195E-2</v>
      </c>
      <c r="AN9" s="17"/>
      <c r="AO9" s="17">
        <v>0.101053825149682</v>
      </c>
      <c r="AP9" s="17">
        <v>7.8965348588984102E-2</v>
      </c>
      <c r="AQ9" s="17"/>
      <c r="AR9" s="17">
        <v>0.12403321437041399</v>
      </c>
      <c r="AS9" s="17">
        <v>5.3180864235072102E-2</v>
      </c>
      <c r="AT9" s="17">
        <v>7.1946879771568994E-2</v>
      </c>
      <c r="AU9" s="17">
        <v>3.77150947996387E-2</v>
      </c>
    </row>
    <row r="10" spans="2:47" x14ac:dyDescent="0.3">
      <c r="B10" s="18" t="s">
        <v>165</v>
      </c>
      <c r="C10" s="17">
        <v>0.11685033507546901</v>
      </c>
      <c r="D10" s="17">
        <v>0.120870753748337</v>
      </c>
      <c r="E10" s="17">
        <v>0.11297439464811899</v>
      </c>
      <c r="F10" s="17"/>
      <c r="G10" s="17">
        <v>0.12861248153893901</v>
      </c>
      <c r="H10" s="17">
        <v>0.13413883686939199</v>
      </c>
      <c r="I10" s="17">
        <v>0.115548817719877</v>
      </c>
      <c r="J10" s="17">
        <v>0.119960248515964</v>
      </c>
      <c r="K10" s="17">
        <v>0.116045841456695</v>
      </c>
      <c r="L10" s="17">
        <v>9.4114446992133893E-2</v>
      </c>
      <c r="M10" s="17"/>
      <c r="N10" s="17">
        <v>0.14764874141280601</v>
      </c>
      <c r="O10" s="17">
        <v>0.109426306166064</v>
      </c>
      <c r="P10" s="17">
        <v>0.101036383085909</v>
      </c>
      <c r="Q10" s="17">
        <v>0.10599619805532</v>
      </c>
      <c r="R10" s="17"/>
      <c r="S10" s="17">
        <v>0.126402387590271</v>
      </c>
      <c r="T10" s="17">
        <v>0.11178769481709599</v>
      </c>
      <c r="U10" s="17">
        <v>0.122618595852688</v>
      </c>
      <c r="V10" s="17">
        <v>0.14325476272586599</v>
      </c>
      <c r="W10" s="17">
        <v>0.10918278305461</v>
      </c>
      <c r="X10" s="17">
        <v>0.109500655521706</v>
      </c>
      <c r="Y10" s="17">
        <v>9.2718479486760597E-2</v>
      </c>
      <c r="Z10" s="17">
        <v>0.123624667581374</v>
      </c>
      <c r="AA10" s="17">
        <v>0.13901476554139799</v>
      </c>
      <c r="AB10" s="17">
        <v>0.102303135770792</v>
      </c>
      <c r="AC10" s="17">
        <v>0.102695497128883</v>
      </c>
      <c r="AD10" s="17">
        <v>8.1080099510980594E-2</v>
      </c>
      <c r="AE10" s="17"/>
      <c r="AF10" s="17">
        <v>0.116441300292509</v>
      </c>
      <c r="AG10" s="17">
        <v>0.11834118999505799</v>
      </c>
      <c r="AH10" s="17"/>
      <c r="AI10" s="17">
        <v>0.116188580984072</v>
      </c>
      <c r="AJ10" s="17">
        <v>0.117180659761529</v>
      </c>
      <c r="AK10" s="17"/>
      <c r="AL10" s="17">
        <v>0.119159862127347</v>
      </c>
      <c r="AM10" s="17">
        <v>0.11631551499866</v>
      </c>
      <c r="AN10" s="17"/>
      <c r="AO10" s="17">
        <v>0.120861424871652</v>
      </c>
      <c r="AP10" s="17">
        <v>0.116500720462678</v>
      </c>
      <c r="AQ10" s="17"/>
      <c r="AR10" s="17">
        <v>0.16431767156294</v>
      </c>
      <c r="AS10" s="17">
        <v>8.9831837472479206E-2</v>
      </c>
      <c r="AT10" s="17">
        <v>0.107389614591079</v>
      </c>
      <c r="AU10" s="17">
        <v>6.3823086935520301E-2</v>
      </c>
    </row>
    <row r="11" spans="2:47" x14ac:dyDescent="0.3">
      <c r="B11" s="18" t="s">
        <v>166</v>
      </c>
      <c r="C11" s="17">
        <v>0.25607965202515398</v>
      </c>
      <c r="D11" s="17">
        <v>0.26339754982345098</v>
      </c>
      <c r="E11" s="17">
        <v>0.24906932763756401</v>
      </c>
      <c r="F11" s="17"/>
      <c r="G11" s="17">
        <v>0.19564609058346999</v>
      </c>
      <c r="H11" s="17">
        <v>0.26190289592917898</v>
      </c>
      <c r="I11" s="17">
        <v>0.25915772944625198</v>
      </c>
      <c r="J11" s="17">
        <v>0.27309975650044499</v>
      </c>
      <c r="K11" s="17">
        <v>0.30919672140538701</v>
      </c>
      <c r="L11" s="17">
        <v>0.23949732587412001</v>
      </c>
      <c r="M11" s="17"/>
      <c r="N11" s="17">
        <v>0.28762639617091201</v>
      </c>
      <c r="O11" s="17">
        <v>0.28317621269458898</v>
      </c>
      <c r="P11" s="17">
        <v>0.25584597413430099</v>
      </c>
      <c r="Q11" s="17">
        <v>0.19377497014724701</v>
      </c>
      <c r="R11" s="17"/>
      <c r="S11" s="17">
        <v>0.25398964835655402</v>
      </c>
      <c r="T11" s="17">
        <v>0.245445321177583</v>
      </c>
      <c r="U11" s="17">
        <v>0.26256852895432098</v>
      </c>
      <c r="V11" s="17">
        <v>0.24816535307450299</v>
      </c>
      <c r="W11" s="17">
        <v>0.30832777440581599</v>
      </c>
      <c r="X11" s="17">
        <v>0.22150617003780901</v>
      </c>
      <c r="Y11" s="17">
        <v>0.29250367524764098</v>
      </c>
      <c r="Z11" s="17">
        <v>0.21805512963908799</v>
      </c>
      <c r="AA11" s="17">
        <v>0.27380729794321002</v>
      </c>
      <c r="AB11" s="17">
        <v>0.211848895807631</v>
      </c>
      <c r="AC11" s="17">
        <v>0.280136182988104</v>
      </c>
      <c r="AD11" s="17">
        <v>0.28101200660581799</v>
      </c>
      <c r="AE11" s="17"/>
      <c r="AF11" s="17">
        <v>0.27936181644158797</v>
      </c>
      <c r="AG11" s="17">
        <v>0.22721349138216801</v>
      </c>
      <c r="AH11" s="17"/>
      <c r="AI11" s="17">
        <v>0.269804998380412</v>
      </c>
      <c r="AJ11" s="17">
        <v>0.24922843525928401</v>
      </c>
      <c r="AK11" s="17"/>
      <c r="AL11" s="17">
        <v>0.27763725611829398</v>
      </c>
      <c r="AM11" s="17">
        <v>0.25108753060032302</v>
      </c>
      <c r="AN11" s="17"/>
      <c r="AO11" s="17">
        <v>0.27560177029420402</v>
      </c>
      <c r="AP11" s="17">
        <v>0.25437806513323602</v>
      </c>
      <c r="AQ11" s="17"/>
      <c r="AR11" s="17">
        <v>0.28347340882349298</v>
      </c>
      <c r="AS11" s="17">
        <v>0.277673128903349</v>
      </c>
      <c r="AT11" s="17">
        <v>0.25251789816368603</v>
      </c>
      <c r="AU11" s="17">
        <v>0.15746401647371999</v>
      </c>
    </row>
    <row r="12" spans="2:47" x14ac:dyDescent="0.3">
      <c r="B12" s="18" t="s">
        <v>167</v>
      </c>
      <c r="C12" s="17">
        <v>0.12077677273194</v>
      </c>
      <c r="D12" s="17">
        <v>0.114388871138583</v>
      </c>
      <c r="E12" s="17">
        <v>0.12746105683275799</v>
      </c>
      <c r="F12" s="17"/>
      <c r="G12" s="17">
        <v>0.12229023556983799</v>
      </c>
      <c r="H12" s="17">
        <v>9.9207499230912197E-2</v>
      </c>
      <c r="I12" s="17">
        <v>0.108599451807639</v>
      </c>
      <c r="J12" s="17">
        <v>0.14549323005377399</v>
      </c>
      <c r="K12" s="17">
        <v>0.10532750819198899</v>
      </c>
      <c r="L12" s="17">
        <v>0.13749379957787</v>
      </c>
      <c r="M12" s="17"/>
      <c r="N12" s="17">
        <v>0.138054076968222</v>
      </c>
      <c r="O12" s="17">
        <v>0.12779675814969099</v>
      </c>
      <c r="P12" s="17">
        <v>9.7299292058888404E-2</v>
      </c>
      <c r="Q12" s="17">
        <v>0.11721095106090799</v>
      </c>
      <c r="R12" s="17"/>
      <c r="S12" s="17">
        <v>0.104076718140087</v>
      </c>
      <c r="T12" s="17">
        <v>0.153411185010011</v>
      </c>
      <c r="U12" s="17">
        <v>0.115895870180993</v>
      </c>
      <c r="V12" s="17">
        <v>0.121245958580126</v>
      </c>
      <c r="W12" s="17">
        <v>0.11510834603120999</v>
      </c>
      <c r="X12" s="17">
        <v>0.116665719448903</v>
      </c>
      <c r="Y12" s="17">
        <v>0.110960959079489</v>
      </c>
      <c r="Z12" s="17">
        <v>0.118269183981525</v>
      </c>
      <c r="AA12" s="17">
        <v>0.14035660542002801</v>
      </c>
      <c r="AB12" s="17">
        <v>0.12589961526986601</v>
      </c>
      <c r="AC12" s="17">
        <v>6.5116969139547898E-2</v>
      </c>
      <c r="AD12" s="17">
        <v>0.129591009304521</v>
      </c>
      <c r="AE12" s="17"/>
      <c r="AF12" s="17">
        <v>0.12597535473336499</v>
      </c>
      <c r="AG12" s="17">
        <v>0.114040432062488</v>
      </c>
      <c r="AH12" s="17"/>
      <c r="AI12" s="17">
        <v>0.12635352206793399</v>
      </c>
      <c r="AJ12" s="17">
        <v>0.11799305292182501</v>
      </c>
      <c r="AK12" s="17"/>
      <c r="AL12" s="17">
        <v>9.2335863503410401E-2</v>
      </c>
      <c r="AM12" s="17">
        <v>0.127362869762389</v>
      </c>
      <c r="AN12" s="17"/>
      <c r="AO12" s="17">
        <v>0.113998265260778</v>
      </c>
      <c r="AP12" s="17">
        <v>0.121367601006861</v>
      </c>
      <c r="AQ12" s="17"/>
      <c r="AR12" s="17">
        <v>0.120153859887284</v>
      </c>
      <c r="AS12" s="17">
        <v>0.122863495551657</v>
      </c>
      <c r="AT12" s="17">
        <v>0.122605232043944</v>
      </c>
      <c r="AU12" s="17">
        <v>0.114937316918424</v>
      </c>
    </row>
    <row r="13" spans="2:47" x14ac:dyDescent="0.3">
      <c r="B13" s="18" t="s">
        <v>168</v>
      </c>
      <c r="C13" s="17">
        <v>0.110251423877422</v>
      </c>
      <c r="D13" s="17">
        <v>0.119073164969887</v>
      </c>
      <c r="E13" s="17">
        <v>0.100907699405897</v>
      </c>
      <c r="F13" s="17"/>
      <c r="G13" s="17">
        <v>0.11713711084817401</v>
      </c>
      <c r="H13" s="17">
        <v>9.3370699947183305E-2</v>
      </c>
      <c r="I13" s="17">
        <v>0.103452714078099</v>
      </c>
      <c r="J13" s="17">
        <v>0.102246764678213</v>
      </c>
      <c r="K13" s="17">
        <v>0.12089423747879301</v>
      </c>
      <c r="L13" s="17">
        <v>0.124288278680891</v>
      </c>
      <c r="M13" s="17"/>
      <c r="N13" s="17">
        <v>0.10067939504147599</v>
      </c>
      <c r="O13" s="17">
        <v>0.11026316569668899</v>
      </c>
      <c r="P13" s="17">
        <v>0.13135647639918799</v>
      </c>
      <c r="Q13" s="17">
        <v>0.101853350980268</v>
      </c>
      <c r="R13" s="17"/>
      <c r="S13" s="17">
        <v>9.9309746117897502E-2</v>
      </c>
      <c r="T13" s="17">
        <v>9.2266279268906598E-2</v>
      </c>
      <c r="U13" s="17">
        <v>0.15271699327462501</v>
      </c>
      <c r="V13" s="17">
        <v>0.103049068578831</v>
      </c>
      <c r="W13" s="17">
        <v>0.105358736067825</v>
      </c>
      <c r="X13" s="17">
        <v>0.12693089964645801</v>
      </c>
      <c r="Y13" s="17">
        <v>0.11325323005887</v>
      </c>
      <c r="Z13" s="17">
        <v>0.130884718479995</v>
      </c>
      <c r="AA13" s="17">
        <v>9.9659363854235405E-2</v>
      </c>
      <c r="AB13" s="17">
        <v>0.116360981281597</v>
      </c>
      <c r="AC13" s="17">
        <v>0.122573070567809</v>
      </c>
      <c r="AD13" s="17">
        <v>7.3486352373943603E-2</v>
      </c>
      <c r="AE13" s="17"/>
      <c r="AF13" s="17">
        <v>0.11293073061072301</v>
      </c>
      <c r="AG13" s="17">
        <v>0.106552206428373</v>
      </c>
      <c r="AH13" s="17"/>
      <c r="AI13" s="17">
        <v>0.123330048057916</v>
      </c>
      <c r="AJ13" s="17">
        <v>0.103723028386289</v>
      </c>
      <c r="AK13" s="17"/>
      <c r="AL13" s="17">
        <v>0.12506880842298199</v>
      </c>
      <c r="AM13" s="17">
        <v>0.106820143549133</v>
      </c>
      <c r="AN13" s="17"/>
      <c r="AO13" s="17">
        <v>0.123674190663926</v>
      </c>
      <c r="AP13" s="17">
        <v>0.109081468665472</v>
      </c>
      <c r="AQ13" s="17"/>
      <c r="AR13" s="17">
        <v>8.8300577508792402E-2</v>
      </c>
      <c r="AS13" s="17">
        <v>0.113889897860366</v>
      </c>
      <c r="AT13" s="17">
        <v>0.12763514099463</v>
      </c>
      <c r="AU13" s="17">
        <v>0.122921343821736</v>
      </c>
    </row>
    <row r="14" spans="2:47" x14ac:dyDescent="0.3">
      <c r="B14" s="18" t="s">
        <v>169</v>
      </c>
      <c r="C14" s="17">
        <v>5.6212581629853001E-2</v>
      </c>
      <c r="D14" s="17">
        <v>4.8400190369043902E-2</v>
      </c>
      <c r="E14" s="17">
        <v>6.4039198336898098E-2</v>
      </c>
      <c r="F14" s="17"/>
      <c r="G14" s="17">
        <v>5.5065916606629003E-2</v>
      </c>
      <c r="H14" s="17">
        <v>4.8369160409765001E-2</v>
      </c>
      <c r="I14" s="17">
        <v>3.9675346278309001E-2</v>
      </c>
      <c r="J14" s="17">
        <v>4.8837353657903301E-2</v>
      </c>
      <c r="K14" s="17">
        <v>7.19759041862265E-2</v>
      </c>
      <c r="L14" s="17">
        <v>7.2208254458333399E-2</v>
      </c>
      <c r="M14" s="17"/>
      <c r="N14" s="17">
        <v>5.2054107531186201E-2</v>
      </c>
      <c r="O14" s="17">
        <v>6.03736421867948E-2</v>
      </c>
      <c r="P14" s="17">
        <v>6.1906971095928402E-2</v>
      </c>
      <c r="Q14" s="17">
        <v>5.2185043229693702E-2</v>
      </c>
      <c r="R14" s="17"/>
      <c r="S14" s="17">
        <v>5.4647106521771599E-2</v>
      </c>
      <c r="T14" s="17">
        <v>7.9702466905933994E-2</v>
      </c>
      <c r="U14" s="17">
        <v>4.6589445798525198E-2</v>
      </c>
      <c r="V14" s="17">
        <v>3.4429733341457699E-2</v>
      </c>
      <c r="W14" s="17">
        <v>5.6144349399789802E-2</v>
      </c>
      <c r="X14" s="17">
        <v>5.6610341502249598E-2</v>
      </c>
      <c r="Y14" s="17">
        <v>6.5292254345616002E-2</v>
      </c>
      <c r="Z14" s="17">
        <v>5.1894759771789298E-2</v>
      </c>
      <c r="AA14" s="17">
        <v>3.8835538317331803E-2</v>
      </c>
      <c r="AB14" s="17">
        <v>6.7988047889975395E-2</v>
      </c>
      <c r="AC14" s="17">
        <v>4.6048061390318903E-2</v>
      </c>
      <c r="AD14" s="17">
        <v>7.8392115080571895E-2</v>
      </c>
      <c r="AE14" s="17"/>
      <c r="AF14" s="17">
        <v>5.61604130531752E-2</v>
      </c>
      <c r="AG14" s="17">
        <v>5.6280961353007301E-2</v>
      </c>
      <c r="AH14" s="17"/>
      <c r="AI14" s="17">
        <v>6.5859631318569395E-2</v>
      </c>
      <c r="AJ14" s="17">
        <v>5.13971090830928E-2</v>
      </c>
      <c r="AK14" s="17"/>
      <c r="AL14" s="17">
        <v>7.0126237875021605E-2</v>
      </c>
      <c r="AM14" s="17">
        <v>5.2990578797852697E-2</v>
      </c>
      <c r="AN14" s="17"/>
      <c r="AO14" s="17">
        <v>6.5209967929427098E-2</v>
      </c>
      <c r="AP14" s="17">
        <v>5.54283514362909E-2</v>
      </c>
      <c r="AQ14" s="17"/>
      <c r="AR14" s="17">
        <v>3.7437500542449903E-2</v>
      </c>
      <c r="AS14" s="17">
        <v>6.7544518642613294E-2</v>
      </c>
      <c r="AT14" s="17">
        <v>5.9217263363124203E-2</v>
      </c>
      <c r="AU14" s="17">
        <v>7.7612064259855798E-2</v>
      </c>
    </row>
    <row r="15" spans="2:47" x14ac:dyDescent="0.3">
      <c r="B15" s="18" t="s">
        <v>170</v>
      </c>
      <c r="C15" s="17">
        <v>5.5311151837151101E-2</v>
      </c>
      <c r="D15" s="17">
        <v>5.8573229588225903E-2</v>
      </c>
      <c r="E15" s="17">
        <v>5.17160918635058E-2</v>
      </c>
      <c r="F15" s="17"/>
      <c r="G15" s="17">
        <v>5.19147038179072E-2</v>
      </c>
      <c r="H15" s="17">
        <v>4.6500522412908897E-2</v>
      </c>
      <c r="I15" s="17">
        <v>5.4782362120044899E-2</v>
      </c>
      <c r="J15" s="17">
        <v>5.7197333870205702E-2</v>
      </c>
      <c r="K15" s="17">
        <v>5.9580007337502697E-2</v>
      </c>
      <c r="L15" s="17">
        <v>6.0754318012460902E-2</v>
      </c>
      <c r="M15" s="17"/>
      <c r="N15" s="17">
        <v>5.3764934906084902E-2</v>
      </c>
      <c r="O15" s="17">
        <v>5.4266488334714098E-2</v>
      </c>
      <c r="P15" s="17">
        <v>5.9663191988779798E-2</v>
      </c>
      <c r="Q15" s="17">
        <v>5.5041149942760402E-2</v>
      </c>
      <c r="R15" s="17"/>
      <c r="S15" s="17">
        <v>5.6458245076559499E-2</v>
      </c>
      <c r="T15" s="17">
        <v>4.2076970557781902E-2</v>
      </c>
      <c r="U15" s="17">
        <v>3.5005539785946498E-2</v>
      </c>
      <c r="V15" s="17">
        <v>8.0147649343594501E-2</v>
      </c>
      <c r="W15" s="17">
        <v>6.7781562000557405E-2</v>
      </c>
      <c r="X15" s="17">
        <v>6.2334409084022997E-2</v>
      </c>
      <c r="Y15" s="17">
        <v>4.2722512902541698E-2</v>
      </c>
      <c r="Z15" s="17">
        <v>5.1885071008039997E-2</v>
      </c>
      <c r="AA15" s="17">
        <v>4.8326999917747498E-2</v>
      </c>
      <c r="AB15" s="17">
        <v>5.1265041754297497E-2</v>
      </c>
      <c r="AC15" s="17">
        <v>5.55390419201717E-2</v>
      </c>
      <c r="AD15" s="17">
        <v>0.11232313740807801</v>
      </c>
      <c r="AE15" s="17"/>
      <c r="AF15" s="17">
        <v>4.6658760900354701E-2</v>
      </c>
      <c r="AG15" s="17">
        <v>6.6803744704481402E-2</v>
      </c>
      <c r="AH15" s="17"/>
      <c r="AI15" s="17">
        <v>5.29096782510491E-2</v>
      </c>
      <c r="AJ15" s="17">
        <v>5.6509884143793002E-2</v>
      </c>
      <c r="AK15" s="17"/>
      <c r="AL15" s="17">
        <v>4.7431538205996701E-2</v>
      </c>
      <c r="AM15" s="17">
        <v>5.7135843851046697E-2</v>
      </c>
      <c r="AN15" s="17"/>
      <c r="AO15" s="17">
        <v>5.4733067764513303E-2</v>
      </c>
      <c r="AP15" s="17">
        <v>5.5361538801663397E-2</v>
      </c>
      <c r="AQ15" s="17"/>
      <c r="AR15" s="17">
        <v>3.8258003430561502E-2</v>
      </c>
      <c r="AS15" s="17">
        <v>5.9817358884162598E-2</v>
      </c>
      <c r="AT15" s="17">
        <v>6.3108403504677904E-2</v>
      </c>
      <c r="AU15" s="17">
        <v>7.4154857592772197E-2</v>
      </c>
    </row>
    <row r="16" spans="2:47" x14ac:dyDescent="0.3">
      <c r="B16" s="18" t="s">
        <v>171</v>
      </c>
      <c r="C16" s="17">
        <v>7.2530994431464603E-3</v>
      </c>
      <c r="D16" s="17">
        <v>5.1525272770914102E-3</v>
      </c>
      <c r="E16" s="17">
        <v>9.3275759016963403E-3</v>
      </c>
      <c r="F16" s="17"/>
      <c r="G16" s="17">
        <v>9.8196125180076994E-3</v>
      </c>
      <c r="H16" s="17">
        <v>1.1760652618223E-2</v>
      </c>
      <c r="I16" s="17">
        <v>9.7085486692384294E-3</v>
      </c>
      <c r="J16" s="17">
        <v>5.2630200839866104E-3</v>
      </c>
      <c r="K16" s="17">
        <v>2.4620863060992302E-3</v>
      </c>
      <c r="L16" s="17">
        <v>4.71881979284573E-3</v>
      </c>
      <c r="M16" s="17"/>
      <c r="N16" s="17">
        <v>4.2019163982857698E-3</v>
      </c>
      <c r="O16" s="17">
        <v>1.11187646017972E-2</v>
      </c>
      <c r="P16" s="17">
        <v>5.6178606378899697E-3</v>
      </c>
      <c r="Q16" s="17">
        <v>8.0730333182121999E-3</v>
      </c>
      <c r="R16" s="17"/>
      <c r="S16" s="17">
        <v>9.0931580836570401E-3</v>
      </c>
      <c r="T16" s="17">
        <v>7.9275903388817091E-3</v>
      </c>
      <c r="U16" s="17">
        <v>5.1503965078201703E-3</v>
      </c>
      <c r="V16" s="17">
        <v>4.5490088265636303E-3</v>
      </c>
      <c r="W16" s="17">
        <v>1.2603660330592001E-2</v>
      </c>
      <c r="X16" s="17">
        <v>1.45965685675454E-2</v>
      </c>
      <c r="Y16" s="17">
        <v>5.8290579554329596E-3</v>
      </c>
      <c r="Z16" s="17">
        <v>1.2758619301798901E-2</v>
      </c>
      <c r="AA16" s="17">
        <v>8.6981557187380508E-3</v>
      </c>
      <c r="AB16" s="17">
        <v>0</v>
      </c>
      <c r="AC16" s="17">
        <v>0</v>
      </c>
      <c r="AD16" s="17">
        <v>0</v>
      </c>
      <c r="AE16" s="17"/>
      <c r="AF16" s="17">
        <v>7.5633341819378802E-3</v>
      </c>
      <c r="AG16" s="17">
        <v>6.8995937153507499E-3</v>
      </c>
      <c r="AH16" s="17"/>
      <c r="AI16" s="17">
        <v>8.0309362056531497E-3</v>
      </c>
      <c r="AJ16" s="17">
        <v>6.8648303145969402E-3</v>
      </c>
      <c r="AK16" s="17"/>
      <c r="AL16" s="17">
        <v>1.20065473966807E-2</v>
      </c>
      <c r="AM16" s="17">
        <v>6.1523375371325996E-3</v>
      </c>
      <c r="AN16" s="17"/>
      <c r="AO16" s="17">
        <v>7.6917107380834399E-3</v>
      </c>
      <c r="AP16" s="17">
        <v>7.2148692050223902E-3</v>
      </c>
      <c r="AQ16" s="17"/>
      <c r="AR16" s="17">
        <v>4.9878456022894998E-3</v>
      </c>
      <c r="AS16" s="17">
        <v>9.8826887693628501E-3</v>
      </c>
      <c r="AT16" s="17">
        <v>8.75398418226901E-3</v>
      </c>
      <c r="AU16" s="17">
        <v>5.2882617982820002E-3</v>
      </c>
    </row>
    <row r="17" spans="2:47" x14ac:dyDescent="0.3">
      <c r="B17" s="18" t="s">
        <v>172</v>
      </c>
      <c r="C17" s="17">
        <v>5.7660034483267598E-2</v>
      </c>
      <c r="D17" s="17">
        <v>5.3966053184737101E-2</v>
      </c>
      <c r="E17" s="17">
        <v>6.14790391165215E-2</v>
      </c>
      <c r="F17" s="17"/>
      <c r="G17" s="17">
        <v>8.0248864577200693E-2</v>
      </c>
      <c r="H17" s="17">
        <v>7.1058934246150202E-2</v>
      </c>
      <c r="I17" s="17">
        <v>5.9689227512276601E-2</v>
      </c>
      <c r="J17" s="17">
        <v>4.64475283305473E-2</v>
      </c>
      <c r="K17" s="17">
        <v>4.9346609272079102E-2</v>
      </c>
      <c r="L17" s="17">
        <v>4.4839637271535698E-2</v>
      </c>
      <c r="M17" s="17"/>
      <c r="N17" s="17">
        <v>4.47117207165506E-2</v>
      </c>
      <c r="O17" s="17">
        <v>5.6959148042438901E-2</v>
      </c>
      <c r="P17" s="17">
        <v>6.6905511926199895E-2</v>
      </c>
      <c r="Q17" s="17">
        <v>6.2375715962838099E-2</v>
      </c>
      <c r="R17" s="17"/>
      <c r="S17" s="17">
        <v>7.6644798541833398E-2</v>
      </c>
      <c r="T17" s="17">
        <v>5.7472065623885002E-2</v>
      </c>
      <c r="U17" s="17">
        <v>3.9060673798393397E-2</v>
      </c>
      <c r="V17" s="17">
        <v>4.82648485028144E-2</v>
      </c>
      <c r="W17" s="17">
        <v>4.1893140320190501E-2</v>
      </c>
      <c r="X17" s="17">
        <v>5.4045731091101598E-2</v>
      </c>
      <c r="Y17" s="17">
        <v>6.9026605604323096E-2</v>
      </c>
      <c r="Z17" s="17">
        <v>8.1595262759379797E-2</v>
      </c>
      <c r="AA17" s="17">
        <v>4.8795176616971497E-2</v>
      </c>
      <c r="AB17" s="17">
        <v>5.8682165274052601E-2</v>
      </c>
      <c r="AC17" s="17">
        <v>6.7448487072422597E-2</v>
      </c>
      <c r="AD17" s="17">
        <v>4.6242796048585701E-2</v>
      </c>
      <c r="AE17" s="17"/>
      <c r="AF17" s="17">
        <v>5.2800371853004097E-2</v>
      </c>
      <c r="AG17" s="17">
        <v>6.4039784481043194E-2</v>
      </c>
      <c r="AH17" s="17"/>
      <c r="AI17" s="17">
        <v>5.8624498125238698E-2</v>
      </c>
      <c r="AJ17" s="17">
        <v>5.7178607690608702E-2</v>
      </c>
      <c r="AK17" s="17"/>
      <c r="AL17" s="17">
        <v>4.9712671990329402E-2</v>
      </c>
      <c r="AM17" s="17">
        <v>5.9500415186080499E-2</v>
      </c>
      <c r="AN17" s="17"/>
      <c r="AO17" s="17">
        <v>5.23087570842483E-2</v>
      </c>
      <c r="AP17" s="17">
        <v>5.8126462529225403E-2</v>
      </c>
      <c r="AQ17" s="17"/>
      <c r="AR17" s="17">
        <v>5.49638701496033E-2</v>
      </c>
      <c r="AS17" s="17">
        <v>6.2478177315247102E-2</v>
      </c>
      <c r="AT17" s="17">
        <v>4.5813506207841997E-2</v>
      </c>
      <c r="AU17" s="17">
        <v>8.0821503288293295E-2</v>
      </c>
    </row>
    <row r="18" spans="2:47" x14ac:dyDescent="0.3">
      <c r="B18" s="18" t="s">
        <v>173</v>
      </c>
      <c r="C18" s="17">
        <v>0.1304043503492</v>
      </c>
      <c r="D18" s="17">
        <v>0.11811467041809</v>
      </c>
      <c r="E18" s="17">
        <v>0.142121329567541</v>
      </c>
      <c r="F18" s="17"/>
      <c r="G18" s="17">
        <v>0.127267199738615</v>
      </c>
      <c r="H18" s="17">
        <v>0.115111801527848</v>
      </c>
      <c r="I18" s="17">
        <v>0.15240257109403299</v>
      </c>
      <c r="J18" s="17">
        <v>0.122808637846209</v>
      </c>
      <c r="K18" s="17">
        <v>0.10011001506855401</v>
      </c>
      <c r="L18" s="17">
        <v>0.153433048314078</v>
      </c>
      <c r="M18" s="17"/>
      <c r="N18" s="17">
        <v>8.4295670876919804E-2</v>
      </c>
      <c r="O18" s="17">
        <v>0.11776796467023699</v>
      </c>
      <c r="P18" s="17">
        <v>0.13830743007600901</v>
      </c>
      <c r="Q18" s="17">
        <v>0.184060540449098</v>
      </c>
      <c r="R18" s="17"/>
      <c r="S18" s="17">
        <v>0.12896311478927699</v>
      </c>
      <c r="T18" s="17">
        <v>0.12086669197876899</v>
      </c>
      <c r="U18" s="17">
        <v>0.120845001476184</v>
      </c>
      <c r="V18" s="17">
        <v>0.12573119592506399</v>
      </c>
      <c r="W18" s="17">
        <v>0.10142196186406199</v>
      </c>
      <c r="X18" s="17">
        <v>0.121527277137053</v>
      </c>
      <c r="Y18" s="17">
        <v>0.14541881955890501</v>
      </c>
      <c r="Z18" s="17">
        <v>0.116086829060098</v>
      </c>
      <c r="AA18" s="17">
        <v>0.123388006937212</v>
      </c>
      <c r="AB18" s="17">
        <v>0.161559287807999</v>
      </c>
      <c r="AC18" s="17">
        <v>0.18132694999691401</v>
      </c>
      <c r="AD18" s="17">
        <v>0.13857999209227401</v>
      </c>
      <c r="AE18" s="17"/>
      <c r="AF18" s="17">
        <v>0.115195465024266</v>
      </c>
      <c r="AG18" s="17">
        <v>0.14801392548067799</v>
      </c>
      <c r="AH18" s="17"/>
      <c r="AI18" s="17">
        <v>8.7392246032506296E-2</v>
      </c>
      <c r="AJ18" s="17">
        <v>0.15187450072664499</v>
      </c>
      <c r="AK18" s="17"/>
      <c r="AL18" s="17">
        <v>0.112399400492032</v>
      </c>
      <c r="AM18" s="17">
        <v>0.134573779175643</v>
      </c>
      <c r="AN18" s="17"/>
      <c r="AO18" s="17">
        <v>8.1426374292928802E-2</v>
      </c>
      <c r="AP18" s="17">
        <v>0.134673368746766</v>
      </c>
      <c r="AQ18" s="17"/>
      <c r="AR18" s="17">
        <v>7.9231007126423697E-2</v>
      </c>
      <c r="AS18" s="17">
        <v>0.13724043552645701</v>
      </c>
      <c r="AT18" s="17">
        <v>0.13000722335642001</v>
      </c>
      <c r="AU18" s="17">
        <v>0.248053528475456</v>
      </c>
    </row>
    <row r="19" spans="2:47" x14ac:dyDescent="0.3">
      <c r="B19" s="18" t="s">
        <v>155</v>
      </c>
      <c r="C19" s="19">
        <v>8.4643309839413303E-3</v>
      </c>
      <c r="D19" s="19">
        <v>9.9604266753130499E-3</v>
      </c>
      <c r="E19" s="19">
        <v>7.0386998522164101E-3</v>
      </c>
      <c r="F19" s="19"/>
      <c r="G19" s="19">
        <v>1.3976370568166601E-2</v>
      </c>
      <c r="H19" s="19">
        <v>9.4643226948007905E-3</v>
      </c>
      <c r="I19" s="19">
        <v>1.0105809304411399E-2</v>
      </c>
      <c r="J19" s="19">
        <v>4.3300536248839401E-3</v>
      </c>
      <c r="K19" s="19">
        <v>7.2729149769951802E-3</v>
      </c>
      <c r="L19" s="19">
        <v>6.8187877341118301E-3</v>
      </c>
      <c r="M19" s="19"/>
      <c r="N19" s="19">
        <v>5.23378438528007E-3</v>
      </c>
      <c r="O19" s="19">
        <v>8.6643864199602103E-3</v>
      </c>
      <c r="P19" s="19">
        <v>1.27141226256585E-2</v>
      </c>
      <c r="Q19" s="19">
        <v>8.1312486658567992E-3</v>
      </c>
      <c r="R19" s="19"/>
      <c r="S19" s="19">
        <v>7.4252703260239104E-3</v>
      </c>
      <c r="T19" s="19">
        <v>8.7934234947335006E-3</v>
      </c>
      <c r="U19" s="19">
        <v>1.8508296631823601E-2</v>
      </c>
      <c r="V19" s="19">
        <v>3.29495093676851E-3</v>
      </c>
      <c r="W19" s="19">
        <v>4.4073991413912904E-3</v>
      </c>
      <c r="X19" s="19">
        <v>1.27223097364085E-2</v>
      </c>
      <c r="Y19" s="19">
        <v>0</v>
      </c>
      <c r="Z19" s="19">
        <v>7.71795841292852E-3</v>
      </c>
      <c r="AA19" s="19">
        <v>1.21388246769307E-2</v>
      </c>
      <c r="AB19" s="19">
        <v>3.9670210969002199E-3</v>
      </c>
      <c r="AC19" s="19">
        <v>2.0999101330668901E-2</v>
      </c>
      <c r="AD19" s="19">
        <v>0</v>
      </c>
      <c r="AE19" s="19"/>
      <c r="AF19" s="19">
        <v>7.2746806746226203E-3</v>
      </c>
      <c r="AG19" s="19">
        <v>8.9640111517193307E-3</v>
      </c>
      <c r="AH19" s="19"/>
      <c r="AI19" s="19">
        <v>6.9226326989585097E-3</v>
      </c>
      <c r="AJ19" s="19">
        <v>9.2338932860206308E-3</v>
      </c>
      <c r="AK19" s="19"/>
      <c r="AL19" s="19">
        <v>9.4371199399806895E-3</v>
      </c>
      <c r="AM19" s="19">
        <v>8.2390610249838594E-3</v>
      </c>
      <c r="AN19" s="19"/>
      <c r="AO19" s="19">
        <v>3.4406459505569699E-3</v>
      </c>
      <c r="AP19" s="19">
        <v>8.9022054238009005E-3</v>
      </c>
      <c r="AQ19" s="19"/>
      <c r="AR19" s="19">
        <v>4.8430409957481999E-3</v>
      </c>
      <c r="AS19" s="19">
        <v>5.5975968392343997E-3</v>
      </c>
      <c r="AT19" s="19">
        <v>1.1004853820759899E-2</v>
      </c>
      <c r="AU19" s="19">
        <v>1.7208925636300901E-2</v>
      </c>
    </row>
    <row r="20" spans="2:47" x14ac:dyDescent="0.3">
      <c r="B20" s="16"/>
    </row>
    <row r="21" spans="2:47" x14ac:dyDescent="0.3">
      <c r="B21" t="s">
        <v>72</v>
      </c>
    </row>
    <row r="22" spans="2:47" x14ac:dyDescent="0.3">
      <c r="B22" t="s">
        <v>73</v>
      </c>
    </row>
    <row r="24" spans="2:47" x14ac:dyDescent="0.3">
      <c r="B24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B2:AU24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203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164</v>
      </c>
      <c r="C9" s="17">
        <v>1.5181744973881001E-2</v>
      </c>
      <c r="D9" s="17">
        <v>2.1546339259172501E-2</v>
      </c>
      <c r="E9" s="17">
        <v>8.4069836201702206E-3</v>
      </c>
      <c r="F9" s="17"/>
      <c r="G9" s="17">
        <v>3.6164154526206298E-2</v>
      </c>
      <c r="H9" s="17">
        <v>3.3136727316100401E-2</v>
      </c>
      <c r="I9" s="17">
        <v>1.9032209442707001E-2</v>
      </c>
      <c r="J9" s="17">
        <v>2.1115424103416501E-3</v>
      </c>
      <c r="K9" s="17">
        <v>2.4438857267228701E-3</v>
      </c>
      <c r="L9" s="17">
        <v>2.71106563670493E-3</v>
      </c>
      <c r="M9" s="17"/>
      <c r="N9" s="17">
        <v>2.0762271045855901E-2</v>
      </c>
      <c r="O9" s="17">
        <v>9.3037907900311006E-3</v>
      </c>
      <c r="P9" s="17">
        <v>1.4006554256759601E-2</v>
      </c>
      <c r="Q9" s="17">
        <v>1.6517915726170899E-2</v>
      </c>
      <c r="R9" s="17"/>
      <c r="S9" s="17">
        <v>1.8938308376949702E-2</v>
      </c>
      <c r="T9" s="17">
        <v>3.9263448434812996E-3</v>
      </c>
      <c r="U9" s="17">
        <v>1.30492170609237E-2</v>
      </c>
      <c r="V9" s="17">
        <v>2.1072446472411001E-2</v>
      </c>
      <c r="W9" s="17">
        <v>1.6911292725077399E-2</v>
      </c>
      <c r="X9" s="17">
        <v>2.2713875639682302E-2</v>
      </c>
      <c r="Y9" s="17">
        <v>9.6171518128783801E-3</v>
      </c>
      <c r="Z9" s="17">
        <v>1.3770565754303001E-2</v>
      </c>
      <c r="AA9" s="17">
        <v>1.50183562446381E-2</v>
      </c>
      <c r="AB9" s="17">
        <v>2.6655239799564599E-2</v>
      </c>
      <c r="AC9" s="17">
        <v>3.3133216148306501E-3</v>
      </c>
      <c r="AD9" s="17">
        <v>1.06060962371342E-2</v>
      </c>
      <c r="AE9" s="17"/>
      <c r="AF9" s="17">
        <v>1.21057877778303E-2</v>
      </c>
      <c r="AG9" s="17">
        <v>1.9392772316115799E-2</v>
      </c>
      <c r="AH9" s="17"/>
      <c r="AI9" s="17">
        <v>2.6379582352526E-2</v>
      </c>
      <c r="AJ9" s="17">
        <v>9.5921730094056506E-3</v>
      </c>
      <c r="AK9" s="17"/>
      <c r="AL9" s="17">
        <v>1.7793802047944601E-2</v>
      </c>
      <c r="AM9" s="17">
        <v>1.4576867640297199E-2</v>
      </c>
      <c r="AN9" s="17"/>
      <c r="AO9" s="17">
        <v>2.6911261827236899E-2</v>
      </c>
      <c r="AP9" s="17">
        <v>1.4159376814282001E-2</v>
      </c>
      <c r="AQ9" s="17"/>
      <c r="AR9" s="17">
        <v>3.7696748635423501E-2</v>
      </c>
      <c r="AS9" s="17">
        <v>1.77180259303058E-3</v>
      </c>
      <c r="AT9" s="17">
        <v>4.0578492511471002E-3</v>
      </c>
      <c r="AU9" s="17">
        <v>4.8824662744891903E-3</v>
      </c>
    </row>
    <row r="10" spans="2:47" x14ac:dyDescent="0.3">
      <c r="B10" s="18" t="s">
        <v>165</v>
      </c>
      <c r="C10" s="17">
        <v>2.8102108926104399E-2</v>
      </c>
      <c r="D10" s="17">
        <v>3.5639638980664003E-2</v>
      </c>
      <c r="E10" s="17">
        <v>2.0864238831544601E-2</v>
      </c>
      <c r="F10" s="17"/>
      <c r="G10" s="17">
        <v>6.7702419695833196E-2</v>
      </c>
      <c r="H10" s="17">
        <v>3.8545987292817198E-2</v>
      </c>
      <c r="I10" s="17">
        <v>3.1352642075780902E-2</v>
      </c>
      <c r="J10" s="17">
        <v>1.9831050840572999E-2</v>
      </c>
      <c r="K10" s="17">
        <v>1.3198033188652E-2</v>
      </c>
      <c r="L10" s="17">
        <v>7.4609969229111504E-3</v>
      </c>
      <c r="M10" s="17"/>
      <c r="N10" s="17">
        <v>2.5528200143165598E-2</v>
      </c>
      <c r="O10" s="17">
        <v>1.8465071555665201E-2</v>
      </c>
      <c r="P10" s="17">
        <v>4.22029250256779E-2</v>
      </c>
      <c r="Q10" s="17">
        <v>2.8908075473644702E-2</v>
      </c>
      <c r="R10" s="17"/>
      <c r="S10" s="17">
        <v>4.7901852894543101E-2</v>
      </c>
      <c r="T10" s="17">
        <v>1.27161869463753E-2</v>
      </c>
      <c r="U10" s="17">
        <v>1.32524655758165E-2</v>
      </c>
      <c r="V10" s="17">
        <v>4.2322191291881799E-2</v>
      </c>
      <c r="W10" s="17">
        <v>1.8144806273156198E-2</v>
      </c>
      <c r="X10" s="17">
        <v>5.6219720595474601E-2</v>
      </c>
      <c r="Y10" s="17">
        <v>1.7283496667060302E-2</v>
      </c>
      <c r="Z10" s="17">
        <v>1.30767838829894E-2</v>
      </c>
      <c r="AA10" s="17">
        <v>1.7305673937914299E-2</v>
      </c>
      <c r="AB10" s="17">
        <v>2.44280196377386E-2</v>
      </c>
      <c r="AC10" s="17">
        <v>4.6249823666416001E-2</v>
      </c>
      <c r="AD10" s="17">
        <v>7.5869707428798299E-3</v>
      </c>
      <c r="AE10" s="17"/>
      <c r="AF10" s="17">
        <v>2.3977486011285899E-2</v>
      </c>
      <c r="AG10" s="17">
        <v>3.3811555094136699E-2</v>
      </c>
      <c r="AH10" s="17"/>
      <c r="AI10" s="17">
        <v>2.52821652629543E-2</v>
      </c>
      <c r="AJ10" s="17">
        <v>2.9509726978408299E-2</v>
      </c>
      <c r="AK10" s="17"/>
      <c r="AL10" s="17">
        <v>3.0548196564451301E-2</v>
      </c>
      <c r="AM10" s="17">
        <v>2.7535665342965601E-2</v>
      </c>
      <c r="AN10" s="17"/>
      <c r="AO10" s="17">
        <v>3.0341724437085701E-2</v>
      </c>
      <c r="AP10" s="17">
        <v>2.79068995567162E-2</v>
      </c>
      <c r="AQ10" s="17"/>
      <c r="AR10" s="17">
        <v>5.4442713195564103E-2</v>
      </c>
      <c r="AS10" s="17">
        <v>1.0976830165231301E-2</v>
      </c>
      <c r="AT10" s="17">
        <v>1.8152016370260898E-2</v>
      </c>
      <c r="AU10" s="17">
        <v>1.2143338831478801E-2</v>
      </c>
    </row>
    <row r="11" spans="2:47" x14ac:dyDescent="0.3">
      <c r="B11" s="18" t="s">
        <v>166</v>
      </c>
      <c r="C11" s="17">
        <v>5.6311935892845902E-2</v>
      </c>
      <c r="D11" s="17">
        <v>7.3309953064772504E-2</v>
      </c>
      <c r="E11" s="17">
        <v>3.9962809750318899E-2</v>
      </c>
      <c r="F11" s="17"/>
      <c r="G11" s="17">
        <v>8.8583305077375496E-2</v>
      </c>
      <c r="H11" s="17">
        <v>8.8845626528617994E-2</v>
      </c>
      <c r="I11" s="17">
        <v>5.1406778399536598E-2</v>
      </c>
      <c r="J11" s="17">
        <v>5.9147845468842199E-2</v>
      </c>
      <c r="K11" s="17">
        <v>3.6769166759519502E-2</v>
      </c>
      <c r="L11" s="17">
        <v>2.3325091667469499E-2</v>
      </c>
      <c r="M11" s="17"/>
      <c r="N11" s="17">
        <v>5.66128638485544E-2</v>
      </c>
      <c r="O11" s="17">
        <v>4.4050025065799601E-2</v>
      </c>
      <c r="P11" s="17">
        <v>6.2534146308465197E-2</v>
      </c>
      <c r="Q11" s="17">
        <v>6.4077944510659096E-2</v>
      </c>
      <c r="R11" s="17"/>
      <c r="S11" s="17">
        <v>7.0464502323456704E-2</v>
      </c>
      <c r="T11" s="17">
        <v>4.7007191459379802E-2</v>
      </c>
      <c r="U11" s="17">
        <v>4.2308758295676097E-2</v>
      </c>
      <c r="V11" s="17">
        <v>5.04191603336119E-2</v>
      </c>
      <c r="W11" s="17">
        <v>6.1586953715816101E-2</v>
      </c>
      <c r="X11" s="17">
        <v>6.09304820465165E-2</v>
      </c>
      <c r="Y11" s="17">
        <v>6.0669787444658597E-2</v>
      </c>
      <c r="Z11" s="17">
        <v>7.2479456493934599E-2</v>
      </c>
      <c r="AA11" s="17">
        <v>7.8103771492182894E-2</v>
      </c>
      <c r="AB11" s="17">
        <v>3.4812996781791401E-2</v>
      </c>
      <c r="AC11" s="17">
        <v>2.89862669637088E-2</v>
      </c>
      <c r="AD11" s="17">
        <v>5.6560517422473998E-2</v>
      </c>
      <c r="AE11" s="17"/>
      <c r="AF11" s="17">
        <v>5.3793550473752998E-2</v>
      </c>
      <c r="AG11" s="17">
        <v>6.01153702241966E-2</v>
      </c>
      <c r="AH11" s="17"/>
      <c r="AI11" s="17">
        <v>5.9554703140066501E-2</v>
      </c>
      <c r="AJ11" s="17">
        <v>5.4693258975198299E-2</v>
      </c>
      <c r="AK11" s="17"/>
      <c r="AL11" s="17">
        <v>6.6350728094082406E-2</v>
      </c>
      <c r="AM11" s="17">
        <v>5.3987240188689903E-2</v>
      </c>
      <c r="AN11" s="17"/>
      <c r="AO11" s="17">
        <v>7.80703390491609E-2</v>
      </c>
      <c r="AP11" s="17">
        <v>5.4415429935367098E-2</v>
      </c>
      <c r="AQ11" s="17"/>
      <c r="AR11" s="17">
        <v>8.5439251434768201E-2</v>
      </c>
      <c r="AS11" s="17">
        <v>4.6227808498442401E-2</v>
      </c>
      <c r="AT11" s="17">
        <v>3.6332187292194403E-2</v>
      </c>
      <c r="AU11" s="17">
        <v>4.2120815446133997E-2</v>
      </c>
    </row>
    <row r="12" spans="2:47" x14ac:dyDescent="0.3">
      <c r="B12" s="18" t="s">
        <v>167</v>
      </c>
      <c r="C12" s="17">
        <v>5.7234449501550898E-2</v>
      </c>
      <c r="D12" s="17">
        <v>7.6392898765178394E-2</v>
      </c>
      <c r="E12" s="17">
        <v>3.8380582359836997E-2</v>
      </c>
      <c r="F12" s="17"/>
      <c r="G12" s="17">
        <v>7.4478247425008401E-2</v>
      </c>
      <c r="H12" s="17">
        <v>8.0175245873212606E-2</v>
      </c>
      <c r="I12" s="17">
        <v>6.2485002046790999E-2</v>
      </c>
      <c r="J12" s="17">
        <v>6.7382795946999405E-2</v>
      </c>
      <c r="K12" s="17">
        <v>3.6656166922628297E-2</v>
      </c>
      <c r="L12" s="17">
        <v>2.84870868186364E-2</v>
      </c>
      <c r="M12" s="17"/>
      <c r="N12" s="17">
        <v>6.0664399348377002E-2</v>
      </c>
      <c r="O12" s="17">
        <v>5.92653391485145E-2</v>
      </c>
      <c r="P12" s="17">
        <v>6.0410438051729402E-2</v>
      </c>
      <c r="Q12" s="17">
        <v>4.94543424985898E-2</v>
      </c>
      <c r="R12" s="17"/>
      <c r="S12" s="17">
        <v>7.5309544047832702E-2</v>
      </c>
      <c r="T12" s="17">
        <v>5.4415463253730798E-2</v>
      </c>
      <c r="U12" s="17">
        <v>4.4556580447873598E-2</v>
      </c>
      <c r="V12" s="17">
        <v>6.03206222803465E-2</v>
      </c>
      <c r="W12" s="17">
        <v>6.8626620694789406E-2</v>
      </c>
      <c r="X12" s="17">
        <v>3.9258101911693599E-2</v>
      </c>
      <c r="Y12" s="17">
        <v>4.7758808770614197E-2</v>
      </c>
      <c r="Z12" s="17">
        <v>8.5225766946092602E-2</v>
      </c>
      <c r="AA12" s="17">
        <v>5.6676977638976701E-2</v>
      </c>
      <c r="AB12" s="17">
        <v>6.9148458252824702E-2</v>
      </c>
      <c r="AC12" s="17">
        <v>4.5728954403916097E-2</v>
      </c>
      <c r="AD12" s="17">
        <v>1.06737949993053E-2</v>
      </c>
      <c r="AE12" s="17"/>
      <c r="AF12" s="17">
        <v>5.5117927831971399E-2</v>
      </c>
      <c r="AG12" s="17">
        <v>6.0511284016338103E-2</v>
      </c>
      <c r="AH12" s="17"/>
      <c r="AI12" s="17">
        <v>6.36660918406807E-2</v>
      </c>
      <c r="AJ12" s="17">
        <v>5.4023996760658902E-2</v>
      </c>
      <c r="AK12" s="17"/>
      <c r="AL12" s="17">
        <v>4.0001211025780997E-2</v>
      </c>
      <c r="AM12" s="17">
        <v>6.1225172155256503E-2</v>
      </c>
      <c r="AN12" s="17"/>
      <c r="AO12" s="17">
        <v>6.6375332675223497E-2</v>
      </c>
      <c r="AP12" s="17">
        <v>5.64377118333063E-2</v>
      </c>
      <c r="AQ12" s="17"/>
      <c r="AR12" s="17">
        <v>7.0990558801834094E-2</v>
      </c>
      <c r="AS12" s="17">
        <v>5.7021578725328502E-2</v>
      </c>
      <c r="AT12" s="17">
        <v>4.3776461237142399E-2</v>
      </c>
      <c r="AU12" s="17">
        <v>5.1076217216782398E-2</v>
      </c>
    </row>
    <row r="13" spans="2:47" x14ac:dyDescent="0.3">
      <c r="B13" s="18" t="s">
        <v>168</v>
      </c>
      <c r="C13" s="17">
        <v>6.5343079975752796E-2</v>
      </c>
      <c r="D13" s="17">
        <v>8.0713307810623497E-2</v>
      </c>
      <c r="E13" s="17">
        <v>5.0252997103738199E-2</v>
      </c>
      <c r="F13" s="17"/>
      <c r="G13" s="17">
        <v>9.6961059462122398E-2</v>
      </c>
      <c r="H13" s="17">
        <v>7.3131808527696004E-2</v>
      </c>
      <c r="I13" s="17">
        <v>6.5721182037061898E-2</v>
      </c>
      <c r="J13" s="17">
        <v>6.8075307623119002E-2</v>
      </c>
      <c r="K13" s="17">
        <v>7.1275051327947495E-2</v>
      </c>
      <c r="L13" s="17">
        <v>3.1616118824456502E-2</v>
      </c>
      <c r="M13" s="17"/>
      <c r="N13" s="17">
        <v>6.6324251309608104E-2</v>
      </c>
      <c r="O13" s="17">
        <v>5.3918300935499403E-2</v>
      </c>
      <c r="P13" s="17">
        <v>8.4292145721607606E-2</v>
      </c>
      <c r="Q13" s="17">
        <v>5.9539691871009999E-2</v>
      </c>
      <c r="R13" s="17"/>
      <c r="S13" s="17">
        <v>6.8756812070906004E-2</v>
      </c>
      <c r="T13" s="17">
        <v>5.7604615620185401E-2</v>
      </c>
      <c r="U13" s="17">
        <v>6.1770743085182399E-2</v>
      </c>
      <c r="V13" s="17">
        <v>6.1405594456019098E-2</v>
      </c>
      <c r="W13" s="17">
        <v>6.8423007911827399E-2</v>
      </c>
      <c r="X13" s="17">
        <v>7.1727470936841994E-2</v>
      </c>
      <c r="Y13" s="17">
        <v>7.3921269586586402E-2</v>
      </c>
      <c r="Z13" s="17">
        <v>4.7060618766398901E-2</v>
      </c>
      <c r="AA13" s="17">
        <v>6.4173826710438198E-2</v>
      </c>
      <c r="AB13" s="17">
        <v>7.9452456337041705E-2</v>
      </c>
      <c r="AC13" s="17">
        <v>5.2263328289908997E-2</v>
      </c>
      <c r="AD13" s="17">
        <v>6.3215219443426104E-2</v>
      </c>
      <c r="AE13" s="17"/>
      <c r="AF13" s="17">
        <v>6.32395368261469E-2</v>
      </c>
      <c r="AG13" s="17">
        <v>6.7315078101509301E-2</v>
      </c>
      <c r="AH13" s="17"/>
      <c r="AI13" s="17">
        <v>7.6580494031547999E-2</v>
      </c>
      <c r="AJ13" s="17">
        <v>5.9733752706965799E-2</v>
      </c>
      <c r="AK13" s="17"/>
      <c r="AL13" s="17">
        <v>5.0301663863358097E-2</v>
      </c>
      <c r="AM13" s="17">
        <v>6.8826239575032006E-2</v>
      </c>
      <c r="AN13" s="17"/>
      <c r="AO13" s="17">
        <v>6.95993443062735E-2</v>
      </c>
      <c r="AP13" s="17">
        <v>6.4972095459956899E-2</v>
      </c>
      <c r="AQ13" s="17"/>
      <c r="AR13" s="17">
        <v>8.0140531969984399E-2</v>
      </c>
      <c r="AS13" s="17">
        <v>5.8101505525102799E-2</v>
      </c>
      <c r="AT13" s="17">
        <v>5.0929222223484803E-2</v>
      </c>
      <c r="AU13" s="17">
        <v>7.0667702546766895E-2</v>
      </c>
    </row>
    <row r="14" spans="2:47" x14ac:dyDescent="0.3">
      <c r="B14" s="18" t="s">
        <v>169</v>
      </c>
      <c r="C14" s="17">
        <v>5.8896959186996299E-2</v>
      </c>
      <c r="D14" s="17">
        <v>6.5082800109236394E-2</v>
      </c>
      <c r="E14" s="17">
        <v>5.3093430863844E-2</v>
      </c>
      <c r="F14" s="17"/>
      <c r="G14" s="17">
        <v>5.7761297134768401E-2</v>
      </c>
      <c r="H14" s="17">
        <v>4.7426927578390801E-2</v>
      </c>
      <c r="I14" s="17">
        <v>5.1338072330703297E-2</v>
      </c>
      <c r="J14" s="17">
        <v>5.63188129714415E-2</v>
      </c>
      <c r="K14" s="17">
        <v>6.08522202687053E-2</v>
      </c>
      <c r="L14" s="17">
        <v>7.5882882888557004E-2</v>
      </c>
      <c r="M14" s="17"/>
      <c r="N14" s="17">
        <v>7.2631811676828598E-2</v>
      </c>
      <c r="O14" s="17">
        <v>5.35012249177386E-2</v>
      </c>
      <c r="P14" s="17">
        <v>4.9336433365834098E-2</v>
      </c>
      <c r="Q14" s="17">
        <v>5.7895369411294098E-2</v>
      </c>
      <c r="R14" s="17"/>
      <c r="S14" s="17">
        <v>5.5752817435958099E-2</v>
      </c>
      <c r="T14" s="17">
        <v>7.1529681474230902E-2</v>
      </c>
      <c r="U14" s="17">
        <v>7.0600322207177393E-2</v>
      </c>
      <c r="V14" s="17">
        <v>6.9367908329476896E-2</v>
      </c>
      <c r="W14" s="17">
        <v>4.9558645701076799E-2</v>
      </c>
      <c r="X14" s="17">
        <v>5.7433875272509802E-2</v>
      </c>
      <c r="Y14" s="17">
        <v>4.5308487618990999E-2</v>
      </c>
      <c r="Z14" s="17">
        <v>4.6758618152047203E-2</v>
      </c>
      <c r="AA14" s="17">
        <v>6.7071425421550507E-2</v>
      </c>
      <c r="AB14" s="17">
        <v>5.8263088788696397E-2</v>
      </c>
      <c r="AC14" s="17">
        <v>4.0325607032447398E-2</v>
      </c>
      <c r="AD14" s="17">
        <v>3.77093129237921E-2</v>
      </c>
      <c r="AE14" s="17"/>
      <c r="AF14" s="17">
        <v>6.3776034930950701E-2</v>
      </c>
      <c r="AG14" s="17">
        <v>5.2404438964890797E-2</v>
      </c>
      <c r="AH14" s="17"/>
      <c r="AI14" s="17">
        <v>6.8032810657634196E-2</v>
      </c>
      <c r="AJ14" s="17">
        <v>5.4336659057144999E-2</v>
      </c>
      <c r="AK14" s="17"/>
      <c r="AL14" s="17">
        <v>7.8046651439380693E-2</v>
      </c>
      <c r="AM14" s="17">
        <v>5.4462440927962798E-2</v>
      </c>
      <c r="AN14" s="17"/>
      <c r="AO14" s="17">
        <v>8.4516325505609197E-2</v>
      </c>
      <c r="AP14" s="17">
        <v>5.6663923954538203E-2</v>
      </c>
      <c r="AQ14" s="17"/>
      <c r="AR14" s="17">
        <v>6.2011458356212003E-2</v>
      </c>
      <c r="AS14" s="17">
        <v>6.7728677721175107E-2</v>
      </c>
      <c r="AT14" s="17">
        <v>5.9041824288632902E-2</v>
      </c>
      <c r="AU14" s="17">
        <v>3.5554595545544701E-2</v>
      </c>
    </row>
    <row r="15" spans="2:47" x14ac:dyDescent="0.3">
      <c r="B15" s="18" t="s">
        <v>170</v>
      </c>
      <c r="C15" s="17">
        <v>0.108966901900641</v>
      </c>
      <c r="D15" s="17">
        <v>0.115195750947871</v>
      </c>
      <c r="E15" s="17">
        <v>0.103312037482479</v>
      </c>
      <c r="F15" s="17"/>
      <c r="G15" s="17">
        <v>7.0130139872839795E-2</v>
      </c>
      <c r="H15" s="17">
        <v>0.101959902486013</v>
      </c>
      <c r="I15" s="17">
        <v>0.105385132598177</v>
      </c>
      <c r="J15" s="17">
        <v>0.12459573121909601</v>
      </c>
      <c r="K15" s="17">
        <v>0.119228046494934</v>
      </c>
      <c r="L15" s="17">
        <v>0.123728258051479</v>
      </c>
      <c r="M15" s="17"/>
      <c r="N15" s="17">
        <v>0.10836710070488299</v>
      </c>
      <c r="O15" s="17">
        <v>0.126607689438167</v>
      </c>
      <c r="P15" s="17">
        <v>0.103321895484892</v>
      </c>
      <c r="Q15" s="17">
        <v>9.6904938334565593E-2</v>
      </c>
      <c r="R15" s="17"/>
      <c r="S15" s="17">
        <v>9.2018744239050307E-2</v>
      </c>
      <c r="T15" s="17">
        <v>0.122117805111416</v>
      </c>
      <c r="U15" s="17">
        <v>0.13241751450859801</v>
      </c>
      <c r="V15" s="17">
        <v>0.12497024786527899</v>
      </c>
      <c r="W15" s="17">
        <v>0.10071904117502301</v>
      </c>
      <c r="X15" s="17">
        <v>0.103574631010729</v>
      </c>
      <c r="Y15" s="17">
        <v>0.122231046913767</v>
      </c>
      <c r="Z15" s="17">
        <v>0.109714724345243</v>
      </c>
      <c r="AA15" s="17">
        <v>8.5503889140491202E-2</v>
      </c>
      <c r="AB15" s="17">
        <v>0.11462317521104901</v>
      </c>
      <c r="AC15" s="17">
        <v>6.9413629736805302E-2</v>
      </c>
      <c r="AD15" s="17">
        <v>0.154302324464032</v>
      </c>
      <c r="AE15" s="17"/>
      <c r="AF15" s="17">
        <v>0.110994407951331</v>
      </c>
      <c r="AG15" s="17">
        <v>0.10624352671232</v>
      </c>
      <c r="AH15" s="17"/>
      <c r="AI15" s="17">
        <v>0.101343787496017</v>
      </c>
      <c r="AJ15" s="17">
        <v>0.112772096164252</v>
      </c>
      <c r="AK15" s="17"/>
      <c r="AL15" s="17">
        <v>0.106208055651959</v>
      </c>
      <c r="AM15" s="17">
        <v>0.109605771387545</v>
      </c>
      <c r="AN15" s="17"/>
      <c r="AO15" s="17">
        <v>7.2501125267894595E-2</v>
      </c>
      <c r="AP15" s="17">
        <v>0.112145331959651</v>
      </c>
      <c r="AQ15" s="17"/>
      <c r="AR15" s="17">
        <v>9.7826588428813102E-2</v>
      </c>
      <c r="AS15" s="17">
        <v>0.118850215170598</v>
      </c>
      <c r="AT15" s="17">
        <v>0.119361844340915</v>
      </c>
      <c r="AU15" s="17">
        <v>9.8275875566425905E-2</v>
      </c>
    </row>
    <row r="16" spans="2:47" x14ac:dyDescent="0.3">
      <c r="B16" s="18" t="s">
        <v>171</v>
      </c>
      <c r="C16" s="17">
        <v>4.9409873427971103E-2</v>
      </c>
      <c r="D16" s="17">
        <v>4.3980236124561603E-2</v>
      </c>
      <c r="E16" s="17">
        <v>5.4495419096956703E-2</v>
      </c>
      <c r="F16" s="17"/>
      <c r="G16" s="17">
        <v>7.8956052697906204E-2</v>
      </c>
      <c r="H16" s="17">
        <v>4.2993040121662697E-2</v>
      </c>
      <c r="I16" s="17">
        <v>3.9507075691221902E-2</v>
      </c>
      <c r="J16" s="17">
        <v>4.3070864550057902E-2</v>
      </c>
      <c r="K16" s="17">
        <v>6.0853944285102102E-2</v>
      </c>
      <c r="L16" s="17">
        <v>4.0601720890140199E-2</v>
      </c>
      <c r="M16" s="17"/>
      <c r="N16" s="17">
        <v>4.8803885240019503E-2</v>
      </c>
      <c r="O16" s="17">
        <v>4.6039751754402003E-2</v>
      </c>
      <c r="P16" s="17">
        <v>5.1244854033207901E-2</v>
      </c>
      <c r="Q16" s="17">
        <v>5.1896169724416297E-2</v>
      </c>
      <c r="R16" s="17"/>
      <c r="S16" s="17">
        <v>2.61195417885745E-2</v>
      </c>
      <c r="T16" s="17">
        <v>5.5680050625058201E-2</v>
      </c>
      <c r="U16" s="17">
        <v>6.5875146064292706E-2</v>
      </c>
      <c r="V16" s="17">
        <v>4.5462008522630402E-2</v>
      </c>
      <c r="W16" s="17">
        <v>6.9856037312660296E-2</v>
      </c>
      <c r="X16" s="17">
        <v>6.2916791703889904E-2</v>
      </c>
      <c r="Y16" s="17">
        <v>4.4116420131329902E-2</v>
      </c>
      <c r="Z16" s="17">
        <v>6.77823684219203E-2</v>
      </c>
      <c r="AA16" s="17">
        <v>5.0807564734457897E-2</v>
      </c>
      <c r="AB16" s="17">
        <v>2.9746156907085802E-2</v>
      </c>
      <c r="AC16" s="17">
        <v>5.0766241029480803E-2</v>
      </c>
      <c r="AD16" s="17">
        <v>5.1833691457945703E-2</v>
      </c>
      <c r="AE16" s="17"/>
      <c r="AF16" s="17">
        <v>4.1875046041978302E-2</v>
      </c>
      <c r="AG16" s="17">
        <v>5.98242231358607E-2</v>
      </c>
      <c r="AH16" s="17"/>
      <c r="AI16" s="17">
        <v>3.5595934883602097E-2</v>
      </c>
      <c r="AJ16" s="17">
        <v>5.6305312341367299E-2</v>
      </c>
      <c r="AK16" s="17"/>
      <c r="AL16" s="17">
        <v>3.3800267690940501E-2</v>
      </c>
      <c r="AM16" s="17">
        <v>5.3024609411446703E-2</v>
      </c>
      <c r="AN16" s="17"/>
      <c r="AO16" s="17">
        <v>3.0954907403583701E-2</v>
      </c>
      <c r="AP16" s="17">
        <v>5.1018445194882203E-2</v>
      </c>
      <c r="AQ16" s="17"/>
      <c r="AR16" s="17">
        <v>5.1720431283345102E-2</v>
      </c>
      <c r="AS16" s="17">
        <v>5.9693287901031802E-2</v>
      </c>
      <c r="AT16" s="17">
        <v>4.7251275915554398E-2</v>
      </c>
      <c r="AU16" s="17">
        <v>3.0387045613471698E-2</v>
      </c>
    </row>
    <row r="17" spans="2:47" x14ac:dyDescent="0.3">
      <c r="B17" s="18" t="s">
        <v>172</v>
      </c>
      <c r="C17" s="17">
        <v>0.19129060174248599</v>
      </c>
      <c r="D17" s="17">
        <v>0.17929890410090199</v>
      </c>
      <c r="E17" s="17">
        <v>0.20370380325509499</v>
      </c>
      <c r="F17" s="17"/>
      <c r="G17" s="17">
        <v>0.18294695877226799</v>
      </c>
      <c r="H17" s="17">
        <v>0.195292126058355</v>
      </c>
      <c r="I17" s="17">
        <v>0.202696876382254</v>
      </c>
      <c r="J17" s="17">
        <v>0.18343930917715701</v>
      </c>
      <c r="K17" s="17">
        <v>0.20060428820568499</v>
      </c>
      <c r="L17" s="17">
        <v>0.184418829932054</v>
      </c>
      <c r="M17" s="17"/>
      <c r="N17" s="17">
        <v>0.19107820468800299</v>
      </c>
      <c r="O17" s="17">
        <v>0.19781334788942401</v>
      </c>
      <c r="P17" s="17">
        <v>0.184625150148544</v>
      </c>
      <c r="Q17" s="17">
        <v>0.19016913807408301</v>
      </c>
      <c r="R17" s="17"/>
      <c r="S17" s="17">
        <v>0.21965289789202599</v>
      </c>
      <c r="T17" s="17">
        <v>0.201182301790128</v>
      </c>
      <c r="U17" s="17">
        <v>0.19872041408003299</v>
      </c>
      <c r="V17" s="17">
        <v>0.17736986038633301</v>
      </c>
      <c r="W17" s="17">
        <v>0.20816785381460901</v>
      </c>
      <c r="X17" s="17">
        <v>0.173523199096113</v>
      </c>
      <c r="Y17" s="17">
        <v>0.20074506361097699</v>
      </c>
      <c r="Z17" s="17">
        <v>0.17709139167096399</v>
      </c>
      <c r="AA17" s="17">
        <v>0.16466649985482401</v>
      </c>
      <c r="AB17" s="17">
        <v>0.191806819303976</v>
      </c>
      <c r="AC17" s="17">
        <v>0.183997839580437</v>
      </c>
      <c r="AD17" s="17">
        <v>0.15375509006449201</v>
      </c>
      <c r="AE17" s="17"/>
      <c r="AF17" s="17">
        <v>0.188186916977405</v>
      </c>
      <c r="AG17" s="17">
        <v>0.195934599360643</v>
      </c>
      <c r="AH17" s="17"/>
      <c r="AI17" s="17">
        <v>0.20935088263910701</v>
      </c>
      <c r="AJ17" s="17">
        <v>0.18227553603320601</v>
      </c>
      <c r="AK17" s="17"/>
      <c r="AL17" s="17">
        <v>0.20114845243756799</v>
      </c>
      <c r="AM17" s="17">
        <v>0.18900780688990901</v>
      </c>
      <c r="AN17" s="17"/>
      <c r="AO17" s="17">
        <v>0.18567596583108401</v>
      </c>
      <c r="AP17" s="17">
        <v>0.19177998464336099</v>
      </c>
      <c r="AQ17" s="17"/>
      <c r="AR17" s="17">
        <v>0.19192996163130399</v>
      </c>
      <c r="AS17" s="17">
        <v>0.20420022094149201</v>
      </c>
      <c r="AT17" s="17">
        <v>0.18976726619906301</v>
      </c>
      <c r="AU17" s="17">
        <v>0.17061971065092699</v>
      </c>
    </row>
    <row r="18" spans="2:47" x14ac:dyDescent="0.3">
      <c r="B18" s="18" t="s">
        <v>173</v>
      </c>
      <c r="C18" s="17">
        <v>0.35803443454957001</v>
      </c>
      <c r="D18" s="17">
        <v>0.297084763552659</v>
      </c>
      <c r="E18" s="17">
        <v>0.416771064567453</v>
      </c>
      <c r="F18" s="17"/>
      <c r="G18" s="17">
        <v>0.22878787041788801</v>
      </c>
      <c r="H18" s="17">
        <v>0.28098787816155701</v>
      </c>
      <c r="I18" s="17">
        <v>0.36188920217605502</v>
      </c>
      <c r="J18" s="17">
        <v>0.36930387227445199</v>
      </c>
      <c r="K18" s="17">
        <v>0.38928885079201297</v>
      </c>
      <c r="L18" s="17">
        <v>0.47288822586693102</v>
      </c>
      <c r="M18" s="17"/>
      <c r="N18" s="17">
        <v>0.34096633401267601</v>
      </c>
      <c r="O18" s="17">
        <v>0.379809584643028</v>
      </c>
      <c r="P18" s="17">
        <v>0.33572640381799301</v>
      </c>
      <c r="Q18" s="17">
        <v>0.37098077089377102</v>
      </c>
      <c r="R18" s="17"/>
      <c r="S18" s="17">
        <v>0.313902116820102</v>
      </c>
      <c r="T18" s="17">
        <v>0.369600338661423</v>
      </c>
      <c r="U18" s="17">
        <v>0.33861020179614598</v>
      </c>
      <c r="V18" s="17">
        <v>0.33520755532250901</v>
      </c>
      <c r="W18" s="17">
        <v>0.32432122988386702</v>
      </c>
      <c r="X18" s="17">
        <v>0.32631799556200197</v>
      </c>
      <c r="Y18" s="17">
        <v>0.36983450314143301</v>
      </c>
      <c r="Z18" s="17">
        <v>0.36309415780260601</v>
      </c>
      <c r="AA18" s="17">
        <v>0.39667715221139099</v>
      </c>
      <c r="AB18" s="17">
        <v>0.35802522191820602</v>
      </c>
      <c r="AC18" s="17">
        <v>0.46244568983045198</v>
      </c>
      <c r="AD18" s="17">
        <v>0.45375698224451799</v>
      </c>
      <c r="AE18" s="17"/>
      <c r="AF18" s="17">
        <v>0.37544076648568597</v>
      </c>
      <c r="AG18" s="17">
        <v>0.334629900446689</v>
      </c>
      <c r="AH18" s="17"/>
      <c r="AI18" s="17">
        <v>0.32146103876479498</v>
      </c>
      <c r="AJ18" s="17">
        <v>0.37629060498780997</v>
      </c>
      <c r="AK18" s="17"/>
      <c r="AL18" s="17">
        <v>0.36165414633037302</v>
      </c>
      <c r="AM18" s="17">
        <v>0.35719621335139901</v>
      </c>
      <c r="AN18" s="17"/>
      <c r="AO18" s="17">
        <v>0.34863814222911299</v>
      </c>
      <c r="AP18" s="17">
        <v>0.35885343419012</v>
      </c>
      <c r="AQ18" s="17"/>
      <c r="AR18" s="17">
        <v>0.257107984616395</v>
      </c>
      <c r="AS18" s="17">
        <v>0.37165545793521199</v>
      </c>
      <c r="AT18" s="17">
        <v>0.41499006418958401</v>
      </c>
      <c r="AU18" s="17">
        <v>0.469511919740777</v>
      </c>
    </row>
    <row r="19" spans="2:47" x14ac:dyDescent="0.3">
      <c r="B19" s="18" t="s">
        <v>155</v>
      </c>
      <c r="C19" s="19">
        <v>1.12279099222011E-2</v>
      </c>
      <c r="D19" s="19">
        <v>1.1755407284359099E-2</v>
      </c>
      <c r="E19" s="19">
        <v>1.0756633068563899E-2</v>
      </c>
      <c r="F19" s="19"/>
      <c r="G19" s="19">
        <v>1.7528494917783601E-2</v>
      </c>
      <c r="H19" s="19">
        <v>1.7504730055576699E-2</v>
      </c>
      <c r="I19" s="19">
        <v>9.1858268197117492E-3</v>
      </c>
      <c r="J19" s="19">
        <v>6.7228675179205298E-3</v>
      </c>
      <c r="K19" s="19">
        <v>8.8303460280909404E-3</v>
      </c>
      <c r="L19" s="19">
        <v>8.8797225006596592E-3</v>
      </c>
      <c r="M19" s="19"/>
      <c r="N19" s="19">
        <v>8.2606779820285706E-3</v>
      </c>
      <c r="O19" s="19">
        <v>1.12258738617308E-2</v>
      </c>
      <c r="P19" s="19">
        <v>1.22990537852891E-2</v>
      </c>
      <c r="Q19" s="19">
        <v>1.36556434817953E-2</v>
      </c>
      <c r="R19" s="19"/>
      <c r="S19" s="19">
        <v>1.1182862110600199E-2</v>
      </c>
      <c r="T19" s="19">
        <v>4.2200202145906704E-3</v>
      </c>
      <c r="U19" s="19">
        <v>1.8838636878280302E-2</v>
      </c>
      <c r="V19" s="19">
        <v>1.2082404739501401E-2</v>
      </c>
      <c r="W19" s="19">
        <v>1.36845107920987E-2</v>
      </c>
      <c r="X19" s="19">
        <v>2.5383856224548199E-2</v>
      </c>
      <c r="Y19" s="19">
        <v>8.5139643017047295E-3</v>
      </c>
      <c r="Z19" s="19">
        <v>3.9455477635015499E-3</v>
      </c>
      <c r="AA19" s="19">
        <v>3.9948626131349699E-3</v>
      </c>
      <c r="AB19" s="19">
        <v>1.3038367062025699E-2</v>
      </c>
      <c r="AC19" s="19">
        <v>1.6509297851597701E-2</v>
      </c>
      <c r="AD19" s="19">
        <v>0</v>
      </c>
      <c r="AE19" s="19"/>
      <c r="AF19" s="19">
        <v>1.1492538691660699E-2</v>
      </c>
      <c r="AG19" s="19">
        <v>9.8172516272998604E-3</v>
      </c>
      <c r="AH19" s="19"/>
      <c r="AI19" s="19">
        <v>1.2752508931069001E-2</v>
      </c>
      <c r="AJ19" s="19">
        <v>1.04668829855815E-2</v>
      </c>
      <c r="AK19" s="19"/>
      <c r="AL19" s="19">
        <v>1.4146824854160999E-2</v>
      </c>
      <c r="AM19" s="19">
        <v>1.0551973129497299E-2</v>
      </c>
      <c r="AN19" s="19"/>
      <c r="AO19" s="19">
        <v>6.4155314677344696E-3</v>
      </c>
      <c r="AP19" s="19">
        <v>1.1647366457819599E-2</v>
      </c>
      <c r="AQ19" s="19"/>
      <c r="AR19" s="19">
        <v>1.06937716463558E-2</v>
      </c>
      <c r="AS19" s="19">
        <v>3.77261482335542E-3</v>
      </c>
      <c r="AT19" s="19">
        <v>1.6339988692020802E-2</v>
      </c>
      <c r="AU19" s="19">
        <v>1.4760312567202401E-2</v>
      </c>
    </row>
    <row r="20" spans="2:47" x14ac:dyDescent="0.3">
      <c r="B20" s="16"/>
    </row>
    <row r="21" spans="2:47" x14ac:dyDescent="0.3">
      <c r="B21" t="s">
        <v>72</v>
      </c>
    </row>
    <row r="22" spans="2:47" x14ac:dyDescent="0.3">
      <c r="B22" t="s">
        <v>73</v>
      </c>
    </row>
    <row r="24" spans="2:47" x14ac:dyDescent="0.3">
      <c r="B24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B2:AU24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204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164</v>
      </c>
      <c r="C9" s="17">
        <v>0.17079876907081201</v>
      </c>
      <c r="D9" s="17">
        <v>0.17253368196038099</v>
      </c>
      <c r="E9" s="17">
        <v>0.169355239148932</v>
      </c>
      <c r="F9" s="17"/>
      <c r="G9" s="17">
        <v>0.25236792154026499</v>
      </c>
      <c r="H9" s="17">
        <v>0.27281031256218302</v>
      </c>
      <c r="I9" s="17">
        <v>0.22726084671223501</v>
      </c>
      <c r="J9" s="17">
        <v>0.14626787763761601</v>
      </c>
      <c r="K9" s="17">
        <v>0.10066247308880701</v>
      </c>
      <c r="L9" s="17">
        <v>5.4949011476647401E-2</v>
      </c>
      <c r="M9" s="17"/>
      <c r="N9" s="17">
        <v>0.17359381491327899</v>
      </c>
      <c r="O9" s="17">
        <v>0.156764411533513</v>
      </c>
      <c r="P9" s="17">
        <v>0.17522583099192701</v>
      </c>
      <c r="Q9" s="17">
        <v>0.180037115507132</v>
      </c>
      <c r="R9" s="17"/>
      <c r="S9" s="17">
        <v>0.16804841272734999</v>
      </c>
      <c r="T9" s="17">
        <v>0.14196891942781401</v>
      </c>
      <c r="U9" s="17">
        <v>0.14742887800201501</v>
      </c>
      <c r="V9" s="17">
        <v>0.181773911777595</v>
      </c>
      <c r="W9" s="17">
        <v>0.193040200432186</v>
      </c>
      <c r="X9" s="17">
        <v>0.23931076956625499</v>
      </c>
      <c r="Y9" s="17">
        <v>0.16402062181233201</v>
      </c>
      <c r="Z9" s="17">
        <v>0.17411219195316799</v>
      </c>
      <c r="AA9" s="17">
        <v>0.18894692307258301</v>
      </c>
      <c r="AB9" s="17">
        <v>0.14305031057821199</v>
      </c>
      <c r="AC9" s="17">
        <v>0.141193025087093</v>
      </c>
      <c r="AD9" s="17">
        <v>0.160604164207856</v>
      </c>
      <c r="AE9" s="17"/>
      <c r="AF9" s="17">
        <v>0.166546094903574</v>
      </c>
      <c r="AG9" s="17">
        <v>0.176803002322199</v>
      </c>
      <c r="AH9" s="17"/>
      <c r="AI9" s="17">
        <v>0.18883317689642201</v>
      </c>
      <c r="AJ9" s="17">
        <v>0.161796618301041</v>
      </c>
      <c r="AK9" s="17"/>
      <c r="AL9" s="17">
        <v>0.200419773456572</v>
      </c>
      <c r="AM9" s="17">
        <v>0.163939395924321</v>
      </c>
      <c r="AN9" s="17"/>
      <c r="AO9" s="17">
        <v>0.223436297498259</v>
      </c>
      <c r="AP9" s="17">
        <v>0.16621077676584201</v>
      </c>
      <c r="AQ9" s="17"/>
      <c r="AR9" s="17">
        <v>0.27162396977762199</v>
      </c>
      <c r="AS9" s="17">
        <v>6.7973688148595099E-2</v>
      </c>
      <c r="AT9" s="17">
        <v>0.177369211068091</v>
      </c>
      <c r="AU9" s="17">
        <v>8.0865138341235501E-2</v>
      </c>
    </row>
    <row r="10" spans="2:47" x14ac:dyDescent="0.3">
      <c r="B10" s="18" t="s">
        <v>165</v>
      </c>
      <c r="C10" s="17">
        <v>0.16349201266604699</v>
      </c>
      <c r="D10" s="17">
        <v>0.15964611794921801</v>
      </c>
      <c r="E10" s="17">
        <v>0.167468515720648</v>
      </c>
      <c r="F10" s="17"/>
      <c r="G10" s="17">
        <v>0.21083347688654</v>
      </c>
      <c r="H10" s="17">
        <v>0.20227214965995899</v>
      </c>
      <c r="I10" s="17">
        <v>0.20294333192977701</v>
      </c>
      <c r="J10" s="17">
        <v>0.18136945328007401</v>
      </c>
      <c r="K10" s="17">
        <v>0.11415493731814499</v>
      </c>
      <c r="L10" s="17">
        <v>8.7157944929779907E-2</v>
      </c>
      <c r="M10" s="17"/>
      <c r="N10" s="17">
        <v>0.175799419757526</v>
      </c>
      <c r="O10" s="17">
        <v>0.16116146374138199</v>
      </c>
      <c r="P10" s="17">
        <v>0.179907378051721</v>
      </c>
      <c r="Q10" s="17">
        <v>0.13964990966865001</v>
      </c>
      <c r="R10" s="17"/>
      <c r="S10" s="17">
        <v>0.19414477938447799</v>
      </c>
      <c r="T10" s="17">
        <v>0.17163234815115999</v>
      </c>
      <c r="U10" s="17">
        <v>0.17527667833653501</v>
      </c>
      <c r="V10" s="17">
        <v>0.159531166903191</v>
      </c>
      <c r="W10" s="17">
        <v>0.16171354505704699</v>
      </c>
      <c r="X10" s="17">
        <v>0.15187394146761901</v>
      </c>
      <c r="Y10" s="17">
        <v>0.15164628799589</v>
      </c>
      <c r="Z10" s="17">
        <v>0.18025647535735401</v>
      </c>
      <c r="AA10" s="17">
        <v>0.15067490872338399</v>
      </c>
      <c r="AB10" s="17">
        <v>0.146722392370184</v>
      </c>
      <c r="AC10" s="17">
        <v>0.1331136759847</v>
      </c>
      <c r="AD10" s="17">
        <v>0.161780582421579</v>
      </c>
      <c r="AE10" s="17"/>
      <c r="AF10" s="17">
        <v>0.17433000559634099</v>
      </c>
      <c r="AG10" s="17">
        <v>0.15041363338427</v>
      </c>
      <c r="AH10" s="17"/>
      <c r="AI10" s="17">
        <v>0.17112603283241301</v>
      </c>
      <c r="AJ10" s="17">
        <v>0.159681374624497</v>
      </c>
      <c r="AK10" s="17"/>
      <c r="AL10" s="17">
        <v>0.16082583087785701</v>
      </c>
      <c r="AM10" s="17">
        <v>0.164109423727583</v>
      </c>
      <c r="AN10" s="17"/>
      <c r="AO10" s="17">
        <v>0.13577379004582901</v>
      </c>
      <c r="AP10" s="17">
        <v>0.16590798841354601</v>
      </c>
      <c r="AQ10" s="17"/>
      <c r="AR10" s="17">
        <v>0.205345400772142</v>
      </c>
      <c r="AS10" s="17">
        <v>0.118825299415106</v>
      </c>
      <c r="AT10" s="17">
        <v>0.19146435507103901</v>
      </c>
      <c r="AU10" s="17">
        <v>7.6970420432969894E-2</v>
      </c>
    </row>
    <row r="11" spans="2:47" x14ac:dyDescent="0.3">
      <c r="B11" s="18" t="s">
        <v>166</v>
      </c>
      <c r="C11" s="17">
        <v>0.26725718920105201</v>
      </c>
      <c r="D11" s="17">
        <v>0.28902743739322001</v>
      </c>
      <c r="E11" s="17">
        <v>0.24468165156716901</v>
      </c>
      <c r="F11" s="17"/>
      <c r="G11" s="17">
        <v>0.23702390471843501</v>
      </c>
      <c r="H11" s="17">
        <v>0.311761584428278</v>
      </c>
      <c r="I11" s="17">
        <v>0.30327662554226897</v>
      </c>
      <c r="J11" s="17">
        <v>0.31271086209667398</v>
      </c>
      <c r="K11" s="17">
        <v>0.26761968338530701</v>
      </c>
      <c r="L11" s="17">
        <v>0.18478642889779401</v>
      </c>
      <c r="M11" s="17"/>
      <c r="N11" s="17">
        <v>0.287358330644361</v>
      </c>
      <c r="O11" s="17">
        <v>0.27483944867031801</v>
      </c>
      <c r="P11" s="17">
        <v>0.28592754649958002</v>
      </c>
      <c r="Q11" s="17">
        <v>0.22142695223544501</v>
      </c>
      <c r="R11" s="17"/>
      <c r="S11" s="17">
        <v>0.26949721325982801</v>
      </c>
      <c r="T11" s="17">
        <v>0.245138199221339</v>
      </c>
      <c r="U11" s="17">
        <v>0.259361391833417</v>
      </c>
      <c r="V11" s="17">
        <v>0.28368556269116701</v>
      </c>
      <c r="W11" s="17">
        <v>0.26638084484722702</v>
      </c>
      <c r="X11" s="17">
        <v>0.22041303723758299</v>
      </c>
      <c r="Y11" s="17">
        <v>0.26947234687787702</v>
      </c>
      <c r="Z11" s="17">
        <v>0.26656779636121403</v>
      </c>
      <c r="AA11" s="17">
        <v>0.29229321796005298</v>
      </c>
      <c r="AB11" s="17">
        <v>0.308437970819537</v>
      </c>
      <c r="AC11" s="17">
        <v>0.27684605777028098</v>
      </c>
      <c r="AD11" s="17">
        <v>0.23093063590568999</v>
      </c>
      <c r="AE11" s="17"/>
      <c r="AF11" s="17">
        <v>0.264838036334751</v>
      </c>
      <c r="AG11" s="17">
        <v>0.27169860083344499</v>
      </c>
      <c r="AH11" s="17"/>
      <c r="AI11" s="17">
        <v>0.30138001609436799</v>
      </c>
      <c r="AJ11" s="17">
        <v>0.25022425774276402</v>
      </c>
      <c r="AK11" s="17"/>
      <c r="AL11" s="17">
        <v>0.29901894027199599</v>
      </c>
      <c r="AM11" s="17">
        <v>0.25990208065901099</v>
      </c>
      <c r="AN11" s="17"/>
      <c r="AO11" s="17">
        <v>0.34090497833790501</v>
      </c>
      <c r="AP11" s="17">
        <v>0.26083790053130301</v>
      </c>
      <c r="AQ11" s="17"/>
      <c r="AR11" s="17">
        <v>0.28288827435209202</v>
      </c>
      <c r="AS11" s="17">
        <v>0.258599498337172</v>
      </c>
      <c r="AT11" s="17">
        <v>0.28440782994586</v>
      </c>
      <c r="AU11" s="17">
        <v>0.20715184797333999</v>
      </c>
    </row>
    <row r="12" spans="2:47" x14ac:dyDescent="0.3">
      <c r="B12" s="18" t="s">
        <v>167</v>
      </c>
      <c r="C12" s="17">
        <v>7.9634505383432599E-2</v>
      </c>
      <c r="D12" s="17">
        <v>8.0359013820223701E-2</v>
      </c>
      <c r="E12" s="17">
        <v>7.9231618239389803E-2</v>
      </c>
      <c r="F12" s="17"/>
      <c r="G12" s="17">
        <v>0.105157249075204</v>
      </c>
      <c r="H12" s="17">
        <v>6.6066925844634194E-2</v>
      </c>
      <c r="I12" s="17">
        <v>6.3755310422029504E-2</v>
      </c>
      <c r="J12" s="17">
        <v>7.8655068854113705E-2</v>
      </c>
      <c r="K12" s="17">
        <v>6.5295979416471195E-2</v>
      </c>
      <c r="L12" s="17">
        <v>9.7059192555724594E-2</v>
      </c>
      <c r="M12" s="17"/>
      <c r="N12" s="17">
        <v>8.0966308972692996E-2</v>
      </c>
      <c r="O12" s="17">
        <v>7.8354246523789403E-2</v>
      </c>
      <c r="P12" s="17">
        <v>7.8704499276166504E-2</v>
      </c>
      <c r="Q12" s="17">
        <v>7.8491101679641198E-2</v>
      </c>
      <c r="R12" s="17"/>
      <c r="S12" s="17">
        <v>6.9657752895455893E-2</v>
      </c>
      <c r="T12" s="17">
        <v>8.62135111168809E-2</v>
      </c>
      <c r="U12" s="17">
        <v>8.1377346282080598E-2</v>
      </c>
      <c r="V12" s="17">
        <v>6.7214145940596798E-2</v>
      </c>
      <c r="W12" s="17">
        <v>7.6648414732474496E-2</v>
      </c>
      <c r="X12" s="17">
        <v>7.0900822283394102E-2</v>
      </c>
      <c r="Y12" s="17">
        <v>7.7377542197216598E-2</v>
      </c>
      <c r="Z12" s="17">
        <v>0.105780465674247</v>
      </c>
      <c r="AA12" s="17">
        <v>8.5442743283753106E-2</v>
      </c>
      <c r="AB12" s="17">
        <v>8.7491490826295704E-2</v>
      </c>
      <c r="AC12" s="17">
        <v>8.1928845244015905E-2</v>
      </c>
      <c r="AD12" s="17">
        <v>8.5952254380340695E-2</v>
      </c>
      <c r="AE12" s="17"/>
      <c r="AF12" s="17">
        <v>8.1433329395586604E-2</v>
      </c>
      <c r="AG12" s="17">
        <v>7.6583281545892196E-2</v>
      </c>
      <c r="AH12" s="17"/>
      <c r="AI12" s="17">
        <v>9.5500565313660093E-2</v>
      </c>
      <c r="AJ12" s="17">
        <v>7.1714718662666793E-2</v>
      </c>
      <c r="AK12" s="17"/>
      <c r="AL12" s="17">
        <v>7.5866507203583997E-2</v>
      </c>
      <c r="AM12" s="17">
        <v>8.0507065449062998E-2</v>
      </c>
      <c r="AN12" s="17"/>
      <c r="AO12" s="17">
        <v>7.40908002916848E-2</v>
      </c>
      <c r="AP12" s="17">
        <v>8.0117705812134704E-2</v>
      </c>
      <c r="AQ12" s="17"/>
      <c r="AR12" s="17">
        <v>6.6091337955791196E-2</v>
      </c>
      <c r="AS12" s="17">
        <v>0.102206189606833</v>
      </c>
      <c r="AT12" s="17">
        <v>8.6540986017646801E-2</v>
      </c>
      <c r="AU12" s="17">
        <v>6.0393702431414398E-2</v>
      </c>
    </row>
    <row r="13" spans="2:47" x14ac:dyDescent="0.3">
      <c r="B13" s="18" t="s">
        <v>168</v>
      </c>
      <c r="C13" s="17">
        <v>6.39360326035711E-2</v>
      </c>
      <c r="D13" s="17">
        <v>5.7576323160506503E-2</v>
      </c>
      <c r="E13" s="17">
        <v>6.9745838326997697E-2</v>
      </c>
      <c r="F13" s="17"/>
      <c r="G13" s="17">
        <v>8.5871734486062307E-2</v>
      </c>
      <c r="H13" s="17">
        <v>6.4064570392398504E-2</v>
      </c>
      <c r="I13" s="17">
        <v>5.7942726901809599E-2</v>
      </c>
      <c r="J13" s="17">
        <v>5.0771375486400698E-2</v>
      </c>
      <c r="K13" s="17">
        <v>6.4236864987413003E-2</v>
      </c>
      <c r="L13" s="17">
        <v>6.4657681302438597E-2</v>
      </c>
      <c r="M13" s="17"/>
      <c r="N13" s="17">
        <v>5.9266160864625397E-2</v>
      </c>
      <c r="O13" s="17">
        <v>6.2262783549716899E-2</v>
      </c>
      <c r="P13" s="17">
        <v>6.3574097736721596E-2</v>
      </c>
      <c r="Q13" s="17">
        <v>7.1963483240283899E-2</v>
      </c>
      <c r="R13" s="17"/>
      <c r="S13" s="17">
        <v>8.6462270846841494E-2</v>
      </c>
      <c r="T13" s="17">
        <v>7.1737376860753502E-2</v>
      </c>
      <c r="U13" s="17">
        <v>4.3589848719818698E-2</v>
      </c>
      <c r="V13" s="17">
        <v>6.0905123245041701E-2</v>
      </c>
      <c r="W13" s="17">
        <v>5.9326985662175299E-2</v>
      </c>
      <c r="X13" s="17">
        <v>7.5394851643653005E-2</v>
      </c>
      <c r="Y13" s="17">
        <v>5.6599892449966403E-2</v>
      </c>
      <c r="Z13" s="17">
        <v>4.53928248305486E-2</v>
      </c>
      <c r="AA13" s="17">
        <v>3.94563229935289E-2</v>
      </c>
      <c r="AB13" s="17">
        <v>6.5970368426936696E-2</v>
      </c>
      <c r="AC13" s="17">
        <v>7.661229375643E-2</v>
      </c>
      <c r="AD13" s="17">
        <v>7.1487017381349605E-2</v>
      </c>
      <c r="AE13" s="17"/>
      <c r="AF13" s="17">
        <v>6.44627454503853E-2</v>
      </c>
      <c r="AG13" s="17">
        <v>6.3754326603081002E-2</v>
      </c>
      <c r="AH13" s="17"/>
      <c r="AI13" s="17">
        <v>6.9579111550988698E-2</v>
      </c>
      <c r="AJ13" s="17">
        <v>6.1119203352419403E-2</v>
      </c>
      <c r="AK13" s="17"/>
      <c r="AL13" s="17">
        <v>6.1187355649295803E-2</v>
      </c>
      <c r="AM13" s="17">
        <v>6.4572547174211306E-2</v>
      </c>
      <c r="AN13" s="17"/>
      <c r="AO13" s="17">
        <v>6.3954190861964605E-2</v>
      </c>
      <c r="AP13" s="17">
        <v>6.3934449893434997E-2</v>
      </c>
      <c r="AQ13" s="17"/>
      <c r="AR13" s="17">
        <v>5.3260566203070299E-2</v>
      </c>
      <c r="AS13" s="17">
        <v>6.3305018319366094E-2</v>
      </c>
      <c r="AT13" s="17">
        <v>7.0062071021714897E-2</v>
      </c>
      <c r="AU13" s="17">
        <v>7.9084779369303998E-2</v>
      </c>
    </row>
    <row r="14" spans="2:47" x14ac:dyDescent="0.3">
      <c r="B14" s="18" t="s">
        <v>169</v>
      </c>
      <c r="C14" s="17">
        <v>2.4916297962614301E-2</v>
      </c>
      <c r="D14" s="17">
        <v>2.0503188293313698E-2</v>
      </c>
      <c r="E14" s="17">
        <v>2.9311419392111002E-2</v>
      </c>
      <c r="F14" s="17"/>
      <c r="G14" s="17">
        <v>1.7668140904016898E-2</v>
      </c>
      <c r="H14" s="17">
        <v>1.25114079196833E-2</v>
      </c>
      <c r="I14" s="17">
        <v>2.5036740406636299E-2</v>
      </c>
      <c r="J14" s="17">
        <v>2.8209127167838601E-2</v>
      </c>
      <c r="K14" s="17">
        <v>2.5360235804642198E-2</v>
      </c>
      <c r="L14" s="17">
        <v>3.6716496437807403E-2</v>
      </c>
      <c r="M14" s="17"/>
      <c r="N14" s="17">
        <v>3.01738063862758E-2</v>
      </c>
      <c r="O14" s="17">
        <v>2.3945960788827301E-2</v>
      </c>
      <c r="P14" s="17">
        <v>1.99266446016707E-2</v>
      </c>
      <c r="Q14" s="17">
        <v>2.2501771222933099E-2</v>
      </c>
      <c r="R14" s="17"/>
      <c r="S14" s="17">
        <v>2.17006767650498E-2</v>
      </c>
      <c r="T14" s="17">
        <v>4.1871363353919201E-2</v>
      </c>
      <c r="U14" s="17">
        <v>1.5826121896081399E-2</v>
      </c>
      <c r="V14" s="17">
        <v>2.7834884798474999E-2</v>
      </c>
      <c r="W14" s="17">
        <v>1.85424379032352E-2</v>
      </c>
      <c r="X14" s="17">
        <v>2.7969208236660999E-2</v>
      </c>
      <c r="Y14" s="17">
        <v>3.1837932931920797E-2</v>
      </c>
      <c r="Z14" s="17">
        <v>2.2121794924808501E-2</v>
      </c>
      <c r="AA14" s="17">
        <v>2.09501077227425E-2</v>
      </c>
      <c r="AB14" s="17">
        <v>2.1772384069373801E-2</v>
      </c>
      <c r="AC14" s="17">
        <v>1.18956353029305E-2</v>
      </c>
      <c r="AD14" s="17">
        <v>1.8541586788542098E-2</v>
      </c>
      <c r="AE14" s="17"/>
      <c r="AF14" s="17">
        <v>2.6427841878032401E-2</v>
      </c>
      <c r="AG14" s="17">
        <v>2.3109435217271899E-2</v>
      </c>
      <c r="AH14" s="17"/>
      <c r="AI14" s="17">
        <v>2.54393048978033E-2</v>
      </c>
      <c r="AJ14" s="17">
        <v>2.46552310437704E-2</v>
      </c>
      <c r="AK14" s="17"/>
      <c r="AL14" s="17">
        <v>2.69997218818522E-2</v>
      </c>
      <c r="AM14" s="17">
        <v>2.4433836871887601E-2</v>
      </c>
      <c r="AN14" s="17"/>
      <c r="AO14" s="17">
        <v>3.3432391693885698E-2</v>
      </c>
      <c r="AP14" s="17">
        <v>2.41740181923677E-2</v>
      </c>
      <c r="AQ14" s="17"/>
      <c r="AR14" s="17">
        <v>1.6936222791636101E-2</v>
      </c>
      <c r="AS14" s="17">
        <v>2.5523910438137901E-2</v>
      </c>
      <c r="AT14" s="17">
        <v>2.7974491007205799E-2</v>
      </c>
      <c r="AU14" s="17">
        <v>3.7550690404265799E-2</v>
      </c>
    </row>
    <row r="15" spans="2:47" x14ac:dyDescent="0.3">
      <c r="B15" s="18" t="s">
        <v>170</v>
      </c>
      <c r="C15" s="17">
        <v>2.0484129400107898E-2</v>
      </c>
      <c r="D15" s="17">
        <v>1.8004366907473798E-2</v>
      </c>
      <c r="E15" s="17">
        <v>2.2978461009044601E-2</v>
      </c>
      <c r="F15" s="17"/>
      <c r="G15" s="17">
        <v>2.4563644627012701E-2</v>
      </c>
      <c r="H15" s="17">
        <v>9.3299633975744006E-3</v>
      </c>
      <c r="I15" s="17">
        <v>2.01780023467488E-2</v>
      </c>
      <c r="J15" s="17">
        <v>2.1518851317362201E-2</v>
      </c>
      <c r="K15" s="17">
        <v>2.4457513109351198E-2</v>
      </c>
      <c r="L15" s="17">
        <v>2.3590586986125501E-2</v>
      </c>
      <c r="M15" s="17"/>
      <c r="N15" s="17">
        <v>1.7390495832081899E-2</v>
      </c>
      <c r="O15" s="17">
        <v>1.7024498313239499E-2</v>
      </c>
      <c r="P15" s="17">
        <v>1.66881979413195E-2</v>
      </c>
      <c r="Q15" s="17">
        <v>3.1056672009312801E-2</v>
      </c>
      <c r="R15" s="17"/>
      <c r="S15" s="17">
        <v>1.86059491029998E-2</v>
      </c>
      <c r="T15" s="17">
        <v>2.7609235669451698E-2</v>
      </c>
      <c r="U15" s="17">
        <v>1.32767263703622E-2</v>
      </c>
      <c r="V15" s="17">
        <v>2.9967241738045599E-2</v>
      </c>
      <c r="W15" s="17">
        <v>3.1270699176950301E-2</v>
      </c>
      <c r="X15" s="17">
        <v>1.52307140114277E-2</v>
      </c>
      <c r="Y15" s="17">
        <v>2.5483434070635101E-2</v>
      </c>
      <c r="Z15" s="17">
        <v>3.49499177947886E-2</v>
      </c>
      <c r="AA15" s="17">
        <v>1.1485919573898299E-2</v>
      </c>
      <c r="AB15" s="17">
        <v>5.6059896707175202E-3</v>
      </c>
      <c r="AC15" s="17">
        <v>2.3802057027234699E-2</v>
      </c>
      <c r="AD15" s="17">
        <v>1.9185763344584699E-2</v>
      </c>
      <c r="AE15" s="17"/>
      <c r="AF15" s="17">
        <v>1.77071503578673E-2</v>
      </c>
      <c r="AG15" s="17">
        <v>2.4340797593126601E-2</v>
      </c>
      <c r="AH15" s="17"/>
      <c r="AI15" s="17">
        <v>1.4373748656240099E-2</v>
      </c>
      <c r="AJ15" s="17">
        <v>2.3534219497266199E-2</v>
      </c>
      <c r="AK15" s="17"/>
      <c r="AL15" s="17">
        <v>2.0340570638187099E-2</v>
      </c>
      <c r="AM15" s="17">
        <v>2.05173734827068E-2</v>
      </c>
      <c r="AN15" s="17"/>
      <c r="AO15" s="17">
        <v>2.9548613679535201E-3</v>
      </c>
      <c r="AP15" s="17">
        <v>2.2012015477702401E-2</v>
      </c>
      <c r="AQ15" s="17"/>
      <c r="AR15" s="17">
        <v>1.32717532076237E-2</v>
      </c>
      <c r="AS15" s="17">
        <v>3.2059391727669001E-2</v>
      </c>
      <c r="AT15" s="17">
        <v>1.8109674555912201E-2</v>
      </c>
      <c r="AU15" s="17">
        <v>2.3616692819036798E-2</v>
      </c>
    </row>
    <row r="16" spans="2:47" x14ac:dyDescent="0.3">
      <c r="B16" s="18" t="s">
        <v>171</v>
      </c>
      <c r="C16" s="17">
        <v>2.86010597846224E-3</v>
      </c>
      <c r="D16" s="17">
        <v>2.7698690787109101E-3</v>
      </c>
      <c r="E16" s="17">
        <v>2.95892186165764E-3</v>
      </c>
      <c r="F16" s="17"/>
      <c r="G16" s="17">
        <v>1.54393717729698E-3</v>
      </c>
      <c r="H16" s="17">
        <v>5.8887100714071997E-3</v>
      </c>
      <c r="I16" s="17">
        <v>3.1247975777203901E-3</v>
      </c>
      <c r="J16" s="17">
        <v>1.89167257142708E-3</v>
      </c>
      <c r="K16" s="17">
        <v>2.5504448841377099E-3</v>
      </c>
      <c r="L16" s="17">
        <v>2.0492477160115301E-3</v>
      </c>
      <c r="M16" s="17"/>
      <c r="N16" s="17">
        <v>2.6055248507837799E-3</v>
      </c>
      <c r="O16" s="17">
        <v>2.8549052460092E-3</v>
      </c>
      <c r="P16" s="17">
        <v>3.18664739928499E-3</v>
      </c>
      <c r="Q16" s="17">
        <v>2.8947583201915299E-3</v>
      </c>
      <c r="R16" s="17"/>
      <c r="S16" s="17">
        <v>1.1902417048796699E-3</v>
      </c>
      <c r="T16" s="17">
        <v>4.1181393223755402E-3</v>
      </c>
      <c r="U16" s="17">
        <v>4.1634641169990003E-3</v>
      </c>
      <c r="V16" s="17">
        <v>3.5751036871997902E-3</v>
      </c>
      <c r="W16" s="17">
        <v>2.85296784446063E-3</v>
      </c>
      <c r="X16" s="17">
        <v>4.7877176920876098E-3</v>
      </c>
      <c r="Y16" s="17">
        <v>1.2564463893811201E-3</v>
      </c>
      <c r="Z16" s="17">
        <v>1.4616698078143101E-2</v>
      </c>
      <c r="AA16" s="17">
        <v>1.71229873836053E-3</v>
      </c>
      <c r="AB16" s="17">
        <v>0</v>
      </c>
      <c r="AC16" s="17">
        <v>0</v>
      </c>
      <c r="AD16" s="17">
        <v>0</v>
      </c>
      <c r="AE16" s="17"/>
      <c r="AF16" s="17">
        <v>3.0436020841161202E-3</v>
      </c>
      <c r="AG16" s="17">
        <v>2.6394245153927901E-3</v>
      </c>
      <c r="AH16" s="17"/>
      <c r="AI16" s="17">
        <v>2.2373731632103501E-3</v>
      </c>
      <c r="AJ16" s="17">
        <v>3.17095259712532E-3</v>
      </c>
      <c r="AK16" s="17"/>
      <c r="AL16" s="17">
        <v>0</v>
      </c>
      <c r="AM16" s="17">
        <v>3.5224243080261399E-3</v>
      </c>
      <c r="AN16" s="17"/>
      <c r="AO16" s="17">
        <v>2.4902900793482802E-3</v>
      </c>
      <c r="AP16" s="17">
        <v>2.8923398722274E-3</v>
      </c>
      <c r="AQ16" s="17"/>
      <c r="AR16" s="17">
        <v>6.2424184669961102E-4</v>
      </c>
      <c r="AS16" s="17">
        <v>2.8606384840995898E-3</v>
      </c>
      <c r="AT16" s="17">
        <v>3.8061425957369799E-3</v>
      </c>
      <c r="AU16" s="17">
        <v>6.5065124245794401E-3</v>
      </c>
    </row>
    <row r="17" spans="2:47" x14ac:dyDescent="0.3">
      <c r="B17" s="18" t="s">
        <v>172</v>
      </c>
      <c r="C17" s="17">
        <v>2.77154634528528E-2</v>
      </c>
      <c r="D17" s="17">
        <v>2.4402466219983199E-2</v>
      </c>
      <c r="E17" s="17">
        <v>3.1049251210921201E-2</v>
      </c>
      <c r="F17" s="17"/>
      <c r="G17" s="17">
        <v>2.2045982313536099E-2</v>
      </c>
      <c r="H17" s="17">
        <v>2.0057361363560601E-2</v>
      </c>
      <c r="I17" s="17">
        <v>2.2396794471934801E-2</v>
      </c>
      <c r="J17" s="17">
        <v>3.7372430128059797E-2</v>
      </c>
      <c r="K17" s="17">
        <v>3.8988182023434098E-2</v>
      </c>
      <c r="L17" s="17">
        <v>2.6638511445314199E-2</v>
      </c>
      <c r="M17" s="17"/>
      <c r="N17" s="17">
        <v>2.0106481056944601E-2</v>
      </c>
      <c r="O17" s="17">
        <v>3.0434762123730499E-2</v>
      </c>
      <c r="P17" s="17">
        <v>3.00098554264073E-2</v>
      </c>
      <c r="Q17" s="17">
        <v>3.0578358731348999E-2</v>
      </c>
      <c r="R17" s="17"/>
      <c r="S17" s="17">
        <v>3.9991796743830001E-2</v>
      </c>
      <c r="T17" s="17">
        <v>1.7276099961844801E-2</v>
      </c>
      <c r="U17" s="17">
        <v>1.89402386415513E-2</v>
      </c>
      <c r="V17" s="17">
        <v>3.1701982684049397E-2</v>
      </c>
      <c r="W17" s="17">
        <v>1.5133876018593799E-2</v>
      </c>
      <c r="X17" s="17">
        <v>2.71367835068097E-2</v>
      </c>
      <c r="Y17" s="17">
        <v>3.0255067525403901E-2</v>
      </c>
      <c r="Z17" s="17">
        <v>2.91974854297791E-2</v>
      </c>
      <c r="AA17" s="17">
        <v>3.6639173349503999E-2</v>
      </c>
      <c r="AB17" s="17">
        <v>2.9671364245200199E-2</v>
      </c>
      <c r="AC17" s="17">
        <v>1.50321041150119E-2</v>
      </c>
      <c r="AD17" s="17">
        <v>3.2092266695426801E-2</v>
      </c>
      <c r="AE17" s="17"/>
      <c r="AF17" s="17">
        <v>2.5281261542184401E-2</v>
      </c>
      <c r="AG17" s="17">
        <v>3.06290231920405E-2</v>
      </c>
      <c r="AH17" s="17"/>
      <c r="AI17" s="17">
        <v>2.1888864066341902E-2</v>
      </c>
      <c r="AJ17" s="17">
        <v>3.0623899740843601E-2</v>
      </c>
      <c r="AK17" s="17"/>
      <c r="AL17" s="17">
        <v>2.37030614537155E-2</v>
      </c>
      <c r="AM17" s="17">
        <v>2.8644620417531502E-2</v>
      </c>
      <c r="AN17" s="17"/>
      <c r="AO17" s="17">
        <v>2.7450689761141799E-2</v>
      </c>
      <c r="AP17" s="17">
        <v>2.7738541657632201E-2</v>
      </c>
      <c r="AQ17" s="17"/>
      <c r="AR17" s="17">
        <v>2.2693238124303398E-2</v>
      </c>
      <c r="AS17" s="17">
        <v>4.2464156306244498E-2</v>
      </c>
      <c r="AT17" s="17">
        <v>2.00131858447531E-2</v>
      </c>
      <c r="AU17" s="17">
        <v>3.09797455799527E-2</v>
      </c>
    </row>
    <row r="18" spans="2:47" x14ac:dyDescent="0.3">
      <c r="B18" s="18" t="s">
        <v>173</v>
      </c>
      <c r="C18" s="17">
        <v>0.17122449764993999</v>
      </c>
      <c r="D18" s="17">
        <v>0.166056844450723</v>
      </c>
      <c r="E18" s="17">
        <v>0.17691173986377501</v>
      </c>
      <c r="F18" s="17"/>
      <c r="G18" s="17">
        <v>3.3748149395937399E-2</v>
      </c>
      <c r="H18" s="17">
        <v>2.5148376340184402E-2</v>
      </c>
      <c r="I18" s="17">
        <v>6.8349036522081505E-2</v>
      </c>
      <c r="J18" s="17">
        <v>0.13808433061528699</v>
      </c>
      <c r="K18" s="17">
        <v>0.29110469853568199</v>
      </c>
      <c r="L18" s="17">
        <v>0.41099068129056598</v>
      </c>
      <c r="M18" s="17"/>
      <c r="N18" s="17">
        <v>0.14888758006172401</v>
      </c>
      <c r="O18" s="17">
        <v>0.18604296800341799</v>
      </c>
      <c r="P18" s="17">
        <v>0.13251749253473399</v>
      </c>
      <c r="Q18" s="17">
        <v>0.213899819714651</v>
      </c>
      <c r="R18" s="17"/>
      <c r="S18" s="17">
        <v>0.12156684118780101</v>
      </c>
      <c r="T18" s="17">
        <v>0.18826162654095799</v>
      </c>
      <c r="U18" s="17">
        <v>0.22912425265800199</v>
      </c>
      <c r="V18" s="17">
        <v>0.15163656802757799</v>
      </c>
      <c r="W18" s="17">
        <v>0.170682629184259</v>
      </c>
      <c r="X18" s="17">
        <v>0.152251886551835</v>
      </c>
      <c r="Y18" s="17">
        <v>0.187216305677014</v>
      </c>
      <c r="Z18" s="17">
        <v>0.122135297343772</v>
      </c>
      <c r="AA18" s="17">
        <v>0.162031457434613</v>
      </c>
      <c r="AB18" s="17">
        <v>0.18819876544578501</v>
      </c>
      <c r="AC18" s="17">
        <v>0.22427510608384299</v>
      </c>
      <c r="AD18" s="17">
        <v>0.208267328300628</v>
      </c>
      <c r="AE18" s="17"/>
      <c r="AF18" s="17">
        <v>0.16994535117666401</v>
      </c>
      <c r="AG18" s="17">
        <v>0.17118065578076599</v>
      </c>
      <c r="AH18" s="17"/>
      <c r="AI18" s="17">
        <v>0.104599014408022</v>
      </c>
      <c r="AJ18" s="17">
        <v>0.20448162763459801</v>
      </c>
      <c r="AK18" s="17"/>
      <c r="AL18" s="17">
        <v>0.12718015134579899</v>
      </c>
      <c r="AM18" s="17">
        <v>0.18142390217920101</v>
      </c>
      <c r="AN18" s="17"/>
      <c r="AO18" s="17">
        <v>8.63306077668545E-2</v>
      </c>
      <c r="AP18" s="17">
        <v>0.178624018964081</v>
      </c>
      <c r="AQ18" s="17"/>
      <c r="AR18" s="17">
        <v>6.1462749992191298E-2</v>
      </c>
      <c r="AS18" s="17">
        <v>0.27735844654180702</v>
      </c>
      <c r="AT18" s="17">
        <v>0.11260924641971901</v>
      </c>
      <c r="AU18" s="17">
        <v>0.38636718933175401</v>
      </c>
    </row>
    <row r="19" spans="2:47" x14ac:dyDescent="0.3">
      <c r="B19" s="18" t="s">
        <v>155</v>
      </c>
      <c r="C19" s="19">
        <v>7.6809966311070102E-3</v>
      </c>
      <c r="D19" s="19">
        <v>9.1206907662452798E-3</v>
      </c>
      <c r="E19" s="19">
        <v>6.3073436593535197E-3</v>
      </c>
      <c r="F19" s="19"/>
      <c r="G19" s="19">
        <v>9.1758588756929507E-3</v>
      </c>
      <c r="H19" s="19">
        <v>1.00886380201367E-2</v>
      </c>
      <c r="I19" s="19">
        <v>5.7357871667581897E-3</v>
      </c>
      <c r="J19" s="19">
        <v>3.1489508451478698E-3</v>
      </c>
      <c r="K19" s="19">
        <v>5.5689874466091603E-3</v>
      </c>
      <c r="L19" s="19">
        <v>1.1404216961790999E-2</v>
      </c>
      <c r="M19" s="19"/>
      <c r="N19" s="19">
        <v>3.8520766597052599E-3</v>
      </c>
      <c r="O19" s="19">
        <v>6.3145515060561899E-3</v>
      </c>
      <c r="P19" s="19">
        <v>1.43318095404669E-2</v>
      </c>
      <c r="Q19" s="19">
        <v>7.5000576704101502E-3</v>
      </c>
      <c r="R19" s="19"/>
      <c r="S19" s="19">
        <v>9.1340653814854008E-3</v>
      </c>
      <c r="T19" s="19">
        <v>4.1731803735029303E-3</v>
      </c>
      <c r="U19" s="19">
        <v>1.16350531431382E-2</v>
      </c>
      <c r="V19" s="19">
        <v>2.1743085070608801E-3</v>
      </c>
      <c r="W19" s="19">
        <v>4.4073991413912904E-3</v>
      </c>
      <c r="X19" s="19">
        <v>1.4730267802674999E-2</v>
      </c>
      <c r="Y19" s="19">
        <v>4.83412207236277E-3</v>
      </c>
      <c r="Z19" s="19">
        <v>4.8690522521771702E-3</v>
      </c>
      <c r="AA19" s="19">
        <v>1.0366927147579899E-2</v>
      </c>
      <c r="AB19" s="19">
        <v>3.0789635477590001E-3</v>
      </c>
      <c r="AC19" s="19">
        <v>1.5301199628460301E-2</v>
      </c>
      <c r="AD19" s="19">
        <v>1.1158400574002801E-2</v>
      </c>
      <c r="AE19" s="19"/>
      <c r="AF19" s="19">
        <v>5.9845812804976504E-3</v>
      </c>
      <c r="AG19" s="19">
        <v>8.8478190125147599E-3</v>
      </c>
      <c r="AH19" s="19"/>
      <c r="AI19" s="19">
        <v>5.0427921205296903E-3</v>
      </c>
      <c r="AJ19" s="19">
        <v>8.9978968030096605E-3</v>
      </c>
      <c r="AK19" s="19"/>
      <c r="AL19" s="19">
        <v>4.4580872211413798E-3</v>
      </c>
      <c r="AM19" s="19">
        <v>8.4273298064573392E-3</v>
      </c>
      <c r="AN19" s="19"/>
      <c r="AO19" s="19">
        <v>9.1811022951733007E-3</v>
      </c>
      <c r="AP19" s="19">
        <v>7.55024441972868E-3</v>
      </c>
      <c r="AQ19" s="19"/>
      <c r="AR19" s="19">
        <v>5.8022449768281199E-3</v>
      </c>
      <c r="AS19" s="19">
        <v>8.8237626749691402E-3</v>
      </c>
      <c r="AT19" s="19">
        <v>7.6428064523211504E-3</v>
      </c>
      <c r="AU19" s="19">
        <v>1.0513280892147999E-2</v>
      </c>
    </row>
    <row r="20" spans="2:47" x14ac:dyDescent="0.3">
      <c r="B20" s="16"/>
    </row>
    <row r="21" spans="2:47" x14ac:dyDescent="0.3">
      <c r="B21" t="s">
        <v>72</v>
      </c>
    </row>
    <row r="22" spans="2:47" x14ac:dyDescent="0.3">
      <c r="B22" t="s">
        <v>73</v>
      </c>
    </row>
    <row r="24" spans="2:47" x14ac:dyDescent="0.3">
      <c r="B24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B2:AU24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205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164</v>
      </c>
      <c r="C9" s="17">
        <v>0.30075660698576701</v>
      </c>
      <c r="D9" s="17">
        <v>0.29077714795104498</v>
      </c>
      <c r="E9" s="17">
        <v>0.31020236176914101</v>
      </c>
      <c r="F9" s="17"/>
      <c r="G9" s="17">
        <v>0.57194683502140398</v>
      </c>
      <c r="H9" s="17">
        <v>0.51996347629629103</v>
      </c>
      <c r="I9" s="17">
        <v>0.37095122387254997</v>
      </c>
      <c r="J9" s="17">
        <v>0.235791152854327</v>
      </c>
      <c r="K9" s="17">
        <v>0.13202689520616101</v>
      </c>
      <c r="L9" s="17">
        <v>5.1918310546075701E-2</v>
      </c>
      <c r="M9" s="17"/>
      <c r="N9" s="17">
        <v>0.31015617026641701</v>
      </c>
      <c r="O9" s="17">
        <v>0.25252083427054001</v>
      </c>
      <c r="P9" s="17">
        <v>0.34306014906451099</v>
      </c>
      <c r="Q9" s="17">
        <v>0.303080937626654</v>
      </c>
      <c r="R9" s="17"/>
      <c r="S9" s="17">
        <v>0.38994604480727302</v>
      </c>
      <c r="T9" s="17">
        <v>0.23210216674036299</v>
      </c>
      <c r="U9" s="17">
        <v>0.25349112944236701</v>
      </c>
      <c r="V9" s="17">
        <v>0.27090149233156502</v>
      </c>
      <c r="W9" s="17">
        <v>0.32913209798896798</v>
      </c>
      <c r="X9" s="17">
        <v>0.37094075957089001</v>
      </c>
      <c r="Y9" s="17">
        <v>0.30461745874395502</v>
      </c>
      <c r="Z9" s="17">
        <v>0.29906502058795398</v>
      </c>
      <c r="AA9" s="17">
        <v>0.30046622868728901</v>
      </c>
      <c r="AB9" s="17">
        <v>0.29490405658013902</v>
      </c>
      <c r="AC9" s="17">
        <v>0.233509193147417</v>
      </c>
      <c r="AD9" s="17">
        <v>0.24419802588655901</v>
      </c>
      <c r="AE9" s="17"/>
      <c r="AF9" s="17">
        <v>0.25656024897450003</v>
      </c>
      <c r="AG9" s="17">
        <v>0.36147447301800101</v>
      </c>
      <c r="AH9" s="17"/>
      <c r="AI9" s="17">
        <v>0.32583661020772903</v>
      </c>
      <c r="AJ9" s="17">
        <v>0.28823753940707803</v>
      </c>
      <c r="AK9" s="17"/>
      <c r="AL9" s="17">
        <v>0.315794085424212</v>
      </c>
      <c r="AM9" s="17">
        <v>0.29727435923858497</v>
      </c>
      <c r="AN9" s="17"/>
      <c r="AO9" s="17">
        <v>0.30574273878599301</v>
      </c>
      <c r="AP9" s="17">
        <v>0.30032200576085399</v>
      </c>
      <c r="AQ9" s="17"/>
      <c r="AR9" s="17">
        <v>0.42554347310656099</v>
      </c>
      <c r="AS9" s="17">
        <v>0.176684001206911</v>
      </c>
      <c r="AT9" s="17">
        <v>0.32488765370283901</v>
      </c>
      <c r="AU9" s="17">
        <v>0.150616410587015</v>
      </c>
    </row>
    <row r="10" spans="2:47" x14ac:dyDescent="0.3">
      <c r="B10" s="18" t="s">
        <v>165</v>
      </c>
      <c r="C10" s="17">
        <v>0.103783002853995</v>
      </c>
      <c r="D10" s="17">
        <v>0.10463175296303499</v>
      </c>
      <c r="E10" s="17">
        <v>0.102989457855114</v>
      </c>
      <c r="F10" s="17"/>
      <c r="G10" s="17">
        <v>0.14245909415910499</v>
      </c>
      <c r="H10" s="17">
        <v>0.14709572266651899</v>
      </c>
      <c r="I10" s="17">
        <v>0.100737198775287</v>
      </c>
      <c r="J10" s="17">
        <v>0.117427439505701</v>
      </c>
      <c r="K10" s="17">
        <v>8.4294242858530405E-2</v>
      </c>
      <c r="L10" s="17">
        <v>4.7506365464638399E-2</v>
      </c>
      <c r="M10" s="17"/>
      <c r="N10" s="17">
        <v>9.4784462136267802E-2</v>
      </c>
      <c r="O10" s="17">
        <v>0.12556734734202499</v>
      </c>
      <c r="P10" s="17">
        <v>0.11064814288187801</v>
      </c>
      <c r="Q10" s="17">
        <v>8.5548283640921194E-2</v>
      </c>
      <c r="R10" s="17"/>
      <c r="S10" s="17">
        <v>0.141652441549182</v>
      </c>
      <c r="T10" s="17">
        <v>9.7828048124935604E-2</v>
      </c>
      <c r="U10" s="17">
        <v>8.0662807090690306E-2</v>
      </c>
      <c r="V10" s="17">
        <v>0.12739199682888699</v>
      </c>
      <c r="W10" s="17">
        <v>0.117804518522341</v>
      </c>
      <c r="X10" s="17">
        <v>6.6987024516575497E-2</v>
      </c>
      <c r="Y10" s="17">
        <v>0.115130978152877</v>
      </c>
      <c r="Z10" s="17">
        <v>0.119198141228961</v>
      </c>
      <c r="AA10" s="17">
        <v>9.4465713566110401E-2</v>
      </c>
      <c r="AB10" s="17">
        <v>6.70566117680991E-2</v>
      </c>
      <c r="AC10" s="17">
        <v>0.104021313799239</v>
      </c>
      <c r="AD10" s="17">
        <v>0.11447007020217199</v>
      </c>
      <c r="AE10" s="17"/>
      <c r="AF10" s="17">
        <v>0.100805341414983</v>
      </c>
      <c r="AG10" s="17">
        <v>0.108096312685397</v>
      </c>
      <c r="AH10" s="17"/>
      <c r="AI10" s="17">
        <v>0.11723366374371701</v>
      </c>
      <c r="AJ10" s="17">
        <v>9.7068899543633597E-2</v>
      </c>
      <c r="AK10" s="17"/>
      <c r="AL10" s="17">
        <v>0.118511094008886</v>
      </c>
      <c r="AM10" s="17">
        <v>0.100372400308206</v>
      </c>
      <c r="AN10" s="17"/>
      <c r="AO10" s="17">
        <v>9.5039524528827204E-2</v>
      </c>
      <c r="AP10" s="17">
        <v>0.104545101920441</v>
      </c>
      <c r="AQ10" s="17"/>
      <c r="AR10" s="17">
        <v>0.13699157185850999</v>
      </c>
      <c r="AS10" s="17">
        <v>8.2965407231473207E-2</v>
      </c>
      <c r="AT10" s="17">
        <v>0.10247451783019799</v>
      </c>
      <c r="AU10" s="17">
        <v>5.8918173286093299E-2</v>
      </c>
    </row>
    <row r="11" spans="2:47" x14ac:dyDescent="0.3">
      <c r="B11" s="18" t="s">
        <v>166</v>
      </c>
      <c r="C11" s="17">
        <v>0.147349513558484</v>
      </c>
      <c r="D11" s="17">
        <v>0.15638695173488701</v>
      </c>
      <c r="E11" s="17">
        <v>0.13847328775475201</v>
      </c>
      <c r="F11" s="17"/>
      <c r="G11" s="17">
        <v>0.12917416454875799</v>
      </c>
      <c r="H11" s="17">
        <v>0.13440572868037401</v>
      </c>
      <c r="I11" s="17">
        <v>0.221533657978354</v>
      </c>
      <c r="J11" s="17">
        <v>0.16260526390272401</v>
      </c>
      <c r="K11" s="17">
        <v>0.147593565117804</v>
      </c>
      <c r="L11" s="17">
        <v>9.7049741492600997E-2</v>
      </c>
      <c r="M11" s="17"/>
      <c r="N11" s="17">
        <v>0.14833695328195701</v>
      </c>
      <c r="O11" s="17">
        <v>0.15061023693907999</v>
      </c>
      <c r="P11" s="17">
        <v>0.14114348994083201</v>
      </c>
      <c r="Q11" s="17">
        <v>0.14899989891937601</v>
      </c>
      <c r="R11" s="17"/>
      <c r="S11" s="17">
        <v>0.15851648249986899</v>
      </c>
      <c r="T11" s="17">
        <v>0.15105596786793499</v>
      </c>
      <c r="U11" s="17">
        <v>0.14337689057710901</v>
      </c>
      <c r="V11" s="17">
        <v>0.18850669935787501</v>
      </c>
      <c r="W11" s="17">
        <v>0.16113250856831901</v>
      </c>
      <c r="X11" s="17">
        <v>0.14383129175627701</v>
      </c>
      <c r="Y11" s="17">
        <v>0.13020076914089301</v>
      </c>
      <c r="Z11" s="17">
        <v>0.139936059549746</v>
      </c>
      <c r="AA11" s="17">
        <v>0.126660949426529</v>
      </c>
      <c r="AB11" s="17">
        <v>0.151196223344673</v>
      </c>
      <c r="AC11" s="17">
        <v>8.5431834462856404E-2</v>
      </c>
      <c r="AD11" s="17">
        <v>0.167876646694989</v>
      </c>
      <c r="AE11" s="17"/>
      <c r="AF11" s="17">
        <v>0.15922628691849999</v>
      </c>
      <c r="AG11" s="17">
        <v>0.132304891884164</v>
      </c>
      <c r="AH11" s="17"/>
      <c r="AI11" s="17">
        <v>0.14440111598824601</v>
      </c>
      <c r="AJ11" s="17">
        <v>0.14882125134511701</v>
      </c>
      <c r="AK11" s="17"/>
      <c r="AL11" s="17">
        <v>0.143021774438995</v>
      </c>
      <c r="AM11" s="17">
        <v>0.148351693535727</v>
      </c>
      <c r="AN11" s="17"/>
      <c r="AO11" s="17">
        <v>0.1642571626606</v>
      </c>
      <c r="AP11" s="17">
        <v>0.14587580903068501</v>
      </c>
      <c r="AQ11" s="17"/>
      <c r="AR11" s="17">
        <v>0.16235687093970499</v>
      </c>
      <c r="AS11" s="17">
        <v>0.14008404524982401</v>
      </c>
      <c r="AT11" s="17">
        <v>0.153778785575404</v>
      </c>
      <c r="AU11" s="17">
        <v>0.108754626414893</v>
      </c>
    </row>
    <row r="12" spans="2:47" x14ac:dyDescent="0.3">
      <c r="B12" s="18" t="s">
        <v>167</v>
      </c>
      <c r="C12" s="17">
        <v>5.2382376567094803E-2</v>
      </c>
      <c r="D12" s="17">
        <v>6.1166111416313201E-2</v>
      </c>
      <c r="E12" s="17">
        <v>4.4022575130527902E-2</v>
      </c>
      <c r="F12" s="17"/>
      <c r="G12" s="17">
        <v>5.70814788563241E-2</v>
      </c>
      <c r="H12" s="17">
        <v>5.5009804153464903E-2</v>
      </c>
      <c r="I12" s="17">
        <v>6.3557824026551205E-2</v>
      </c>
      <c r="J12" s="17">
        <v>4.01223537466497E-2</v>
      </c>
      <c r="K12" s="17">
        <v>5.9054914223190799E-2</v>
      </c>
      <c r="L12" s="17">
        <v>4.3524818443150898E-2</v>
      </c>
      <c r="M12" s="17"/>
      <c r="N12" s="17">
        <v>5.28845214627892E-2</v>
      </c>
      <c r="O12" s="17">
        <v>5.0290701978137002E-2</v>
      </c>
      <c r="P12" s="17">
        <v>5.3495695861804402E-2</v>
      </c>
      <c r="Q12" s="17">
        <v>5.37938969966811E-2</v>
      </c>
      <c r="R12" s="17"/>
      <c r="S12" s="17">
        <v>5.66141421639616E-2</v>
      </c>
      <c r="T12" s="17">
        <v>7.3915725698959794E-2</v>
      </c>
      <c r="U12" s="17">
        <v>4.6450085146954298E-2</v>
      </c>
      <c r="V12" s="17">
        <v>5.1292386070842598E-2</v>
      </c>
      <c r="W12" s="17">
        <v>7.6025366555271798E-2</v>
      </c>
      <c r="X12" s="17">
        <v>4.84194010042528E-2</v>
      </c>
      <c r="Y12" s="17">
        <v>3.1677151898935198E-2</v>
      </c>
      <c r="Z12" s="17">
        <v>4.2194239633693301E-2</v>
      </c>
      <c r="AA12" s="17">
        <v>5.1243365690064303E-2</v>
      </c>
      <c r="AB12" s="17">
        <v>4.6652356008055701E-2</v>
      </c>
      <c r="AC12" s="17">
        <v>2.7278409894838498E-2</v>
      </c>
      <c r="AD12" s="17">
        <v>4.7147107896846202E-2</v>
      </c>
      <c r="AE12" s="17"/>
      <c r="AF12" s="17">
        <v>5.0221051320617799E-2</v>
      </c>
      <c r="AG12" s="17">
        <v>5.51937606297827E-2</v>
      </c>
      <c r="AH12" s="17"/>
      <c r="AI12" s="17">
        <v>4.9202032990383698E-2</v>
      </c>
      <c r="AJ12" s="17">
        <v>5.3969893753912097E-2</v>
      </c>
      <c r="AK12" s="17"/>
      <c r="AL12" s="17">
        <v>4.8554187894805499E-2</v>
      </c>
      <c r="AM12" s="17">
        <v>5.3268875020571399E-2</v>
      </c>
      <c r="AN12" s="17"/>
      <c r="AO12" s="17">
        <v>4.3237779048831297E-2</v>
      </c>
      <c r="AP12" s="17">
        <v>5.31794379850462E-2</v>
      </c>
      <c r="AQ12" s="17"/>
      <c r="AR12" s="17">
        <v>4.6724860600947E-2</v>
      </c>
      <c r="AS12" s="17">
        <v>7.0087585892967402E-2</v>
      </c>
      <c r="AT12" s="17">
        <v>4.8893325405096603E-2</v>
      </c>
      <c r="AU12" s="17">
        <v>4.3370564344177603E-2</v>
      </c>
    </row>
    <row r="13" spans="2:47" x14ac:dyDescent="0.3">
      <c r="B13" s="18" t="s">
        <v>168</v>
      </c>
      <c r="C13" s="17">
        <v>5.1987256457276101E-2</v>
      </c>
      <c r="D13" s="17">
        <v>5.1532278409002298E-2</v>
      </c>
      <c r="E13" s="17">
        <v>5.2628472869307802E-2</v>
      </c>
      <c r="F13" s="17"/>
      <c r="G13" s="17">
        <v>4.1866174432976799E-2</v>
      </c>
      <c r="H13" s="17">
        <v>4.6498724120697797E-2</v>
      </c>
      <c r="I13" s="17">
        <v>3.8684727751475197E-2</v>
      </c>
      <c r="J13" s="17">
        <v>7.3184767326683595E-2</v>
      </c>
      <c r="K13" s="17">
        <v>6.5063431654374004E-2</v>
      </c>
      <c r="L13" s="17">
        <v>4.8027755140790697E-2</v>
      </c>
      <c r="M13" s="17"/>
      <c r="N13" s="17">
        <v>5.4329240233036001E-2</v>
      </c>
      <c r="O13" s="17">
        <v>6.23310958640668E-2</v>
      </c>
      <c r="P13" s="17">
        <v>4.6385569558341201E-2</v>
      </c>
      <c r="Q13" s="17">
        <v>4.3609410022832397E-2</v>
      </c>
      <c r="R13" s="17"/>
      <c r="S13" s="17">
        <v>4.9811437166126502E-2</v>
      </c>
      <c r="T13" s="17">
        <v>4.4425999921854802E-2</v>
      </c>
      <c r="U13" s="17">
        <v>5.8608382082566503E-2</v>
      </c>
      <c r="V13" s="17">
        <v>4.1578916127546599E-2</v>
      </c>
      <c r="W13" s="17">
        <v>4.4282273302060603E-2</v>
      </c>
      <c r="X13" s="17">
        <v>5.73628236748722E-2</v>
      </c>
      <c r="Y13" s="17">
        <v>5.8667096037737398E-2</v>
      </c>
      <c r="Z13" s="17">
        <v>5.2930509158287502E-2</v>
      </c>
      <c r="AA13" s="17">
        <v>4.4011085037596598E-2</v>
      </c>
      <c r="AB13" s="17">
        <v>6.11591274866565E-2</v>
      </c>
      <c r="AC13" s="17">
        <v>6.6083696312110501E-2</v>
      </c>
      <c r="AD13" s="17">
        <v>6.9417071073745895E-2</v>
      </c>
      <c r="AE13" s="17"/>
      <c r="AF13" s="17">
        <v>5.6424257896481998E-2</v>
      </c>
      <c r="AG13" s="17">
        <v>4.5479739237450197E-2</v>
      </c>
      <c r="AH13" s="17"/>
      <c r="AI13" s="17">
        <v>5.5335400826881799E-2</v>
      </c>
      <c r="AJ13" s="17">
        <v>5.0315978935684798E-2</v>
      </c>
      <c r="AK13" s="17"/>
      <c r="AL13" s="17">
        <v>3.5879057471561997E-2</v>
      </c>
      <c r="AM13" s="17">
        <v>5.5717452304856897E-2</v>
      </c>
      <c r="AN13" s="17"/>
      <c r="AO13" s="17">
        <v>5.3170291146823999E-2</v>
      </c>
      <c r="AP13" s="17">
        <v>5.1884140786492998E-2</v>
      </c>
      <c r="AQ13" s="17"/>
      <c r="AR13" s="17">
        <v>4.8952279706293997E-2</v>
      </c>
      <c r="AS13" s="17">
        <v>5.6839929797850103E-2</v>
      </c>
      <c r="AT13" s="17">
        <v>5.1756148748566502E-2</v>
      </c>
      <c r="AU13" s="17">
        <v>5.17363089015292E-2</v>
      </c>
    </row>
    <row r="14" spans="2:47" x14ac:dyDescent="0.3">
      <c r="B14" s="18" t="s">
        <v>169</v>
      </c>
      <c r="C14" s="17">
        <v>2.22544022224446E-2</v>
      </c>
      <c r="D14" s="17">
        <v>1.9415903352868601E-2</v>
      </c>
      <c r="E14" s="17">
        <v>2.5105036859272501E-2</v>
      </c>
      <c r="F14" s="17"/>
      <c r="G14" s="17">
        <v>2.12273755997105E-2</v>
      </c>
      <c r="H14" s="17">
        <v>1.77614597075029E-2</v>
      </c>
      <c r="I14" s="17">
        <v>2.1008708648998901E-2</v>
      </c>
      <c r="J14" s="17">
        <v>2.4563236260324899E-2</v>
      </c>
      <c r="K14" s="17">
        <v>2.7139628205834699E-2</v>
      </c>
      <c r="L14" s="17">
        <v>2.2453743056653399E-2</v>
      </c>
      <c r="M14" s="17"/>
      <c r="N14" s="17">
        <v>2.0359498912067099E-2</v>
      </c>
      <c r="O14" s="17">
        <v>1.8037794547556101E-2</v>
      </c>
      <c r="P14" s="17">
        <v>2.4514717032074002E-2</v>
      </c>
      <c r="Q14" s="17">
        <v>2.70192212494056E-2</v>
      </c>
      <c r="R14" s="17"/>
      <c r="S14" s="17">
        <v>1.4888438481629299E-2</v>
      </c>
      <c r="T14" s="17">
        <v>3.0278719742628399E-2</v>
      </c>
      <c r="U14" s="17">
        <v>2.4012061350743099E-2</v>
      </c>
      <c r="V14" s="17">
        <v>1.8891173105113599E-2</v>
      </c>
      <c r="W14" s="17">
        <v>9.0186759697717892E-3</v>
      </c>
      <c r="X14" s="17">
        <v>3.5608806302353697E-2</v>
      </c>
      <c r="Y14" s="17">
        <v>2.5016653232691099E-2</v>
      </c>
      <c r="Z14" s="17">
        <v>4.35904441766337E-2</v>
      </c>
      <c r="AA14" s="17">
        <v>1.45638642365462E-2</v>
      </c>
      <c r="AB14" s="17">
        <v>2.9836167412370201E-2</v>
      </c>
      <c r="AC14" s="17">
        <v>1.0604944512999301E-2</v>
      </c>
      <c r="AD14" s="17">
        <v>7.1813850424655001E-3</v>
      </c>
      <c r="AE14" s="17"/>
      <c r="AF14" s="17">
        <v>2.3054621377431202E-2</v>
      </c>
      <c r="AG14" s="17">
        <v>2.1371313645698501E-2</v>
      </c>
      <c r="AH14" s="17"/>
      <c r="AI14" s="17">
        <v>2.1632948747849799E-2</v>
      </c>
      <c r="AJ14" s="17">
        <v>2.25646102386322E-2</v>
      </c>
      <c r="AK14" s="17"/>
      <c r="AL14" s="17">
        <v>2.25014031882558E-2</v>
      </c>
      <c r="AM14" s="17">
        <v>2.2197203898917901E-2</v>
      </c>
      <c r="AN14" s="17"/>
      <c r="AO14" s="17">
        <v>3.1979467845455203E-2</v>
      </c>
      <c r="AP14" s="17">
        <v>2.1406746042971801E-2</v>
      </c>
      <c r="AQ14" s="17"/>
      <c r="AR14" s="17">
        <v>2.2776250123849599E-2</v>
      </c>
      <c r="AS14" s="17">
        <v>2.3018275653742901E-2</v>
      </c>
      <c r="AT14" s="17">
        <v>1.9296352158505999E-2</v>
      </c>
      <c r="AU14" s="17">
        <v>2.5791156749198501E-2</v>
      </c>
    </row>
    <row r="15" spans="2:47" x14ac:dyDescent="0.3">
      <c r="B15" s="18" t="s">
        <v>170</v>
      </c>
      <c r="C15" s="17">
        <v>1.79779356305362E-2</v>
      </c>
      <c r="D15" s="17">
        <v>1.4098398023685E-2</v>
      </c>
      <c r="E15" s="17">
        <v>2.18267176868445E-2</v>
      </c>
      <c r="F15" s="17"/>
      <c r="G15" s="17">
        <v>8.0137995345865003E-3</v>
      </c>
      <c r="H15" s="17">
        <v>9.8664154987991599E-3</v>
      </c>
      <c r="I15" s="17">
        <v>1.4074309476851E-2</v>
      </c>
      <c r="J15" s="17">
        <v>3.0602914419997001E-2</v>
      </c>
      <c r="K15" s="17">
        <v>1.27986353485644E-2</v>
      </c>
      <c r="L15" s="17">
        <v>2.7563218630413801E-2</v>
      </c>
      <c r="M15" s="17"/>
      <c r="N15" s="17">
        <v>1.5373075779109201E-2</v>
      </c>
      <c r="O15" s="17">
        <v>2.2946766359491399E-2</v>
      </c>
      <c r="P15" s="17">
        <v>2.3620203902790699E-2</v>
      </c>
      <c r="Q15" s="17">
        <v>1.09248179829456E-2</v>
      </c>
      <c r="R15" s="17"/>
      <c r="S15" s="17">
        <v>1.86662283562039E-2</v>
      </c>
      <c r="T15" s="17">
        <v>2.2958788968121199E-2</v>
      </c>
      <c r="U15" s="17">
        <v>1.1072105587925899E-2</v>
      </c>
      <c r="V15" s="17">
        <v>8.5353972729452603E-3</v>
      </c>
      <c r="W15" s="17">
        <v>2.3987929276628801E-2</v>
      </c>
      <c r="X15" s="17">
        <v>1.55172071298909E-2</v>
      </c>
      <c r="Y15" s="17">
        <v>1.8324189210966901E-2</v>
      </c>
      <c r="Z15" s="17">
        <v>1.84537687425784E-2</v>
      </c>
      <c r="AA15" s="17">
        <v>2.07113552410341E-2</v>
      </c>
      <c r="AB15" s="17">
        <v>1.8853072282198399E-2</v>
      </c>
      <c r="AC15" s="17">
        <v>1.8896504074094499E-2</v>
      </c>
      <c r="AD15" s="17">
        <v>1.7545893703608501E-2</v>
      </c>
      <c r="AE15" s="17"/>
      <c r="AF15" s="17">
        <v>1.8960333068387899E-2</v>
      </c>
      <c r="AG15" s="17">
        <v>1.6271887061122099E-2</v>
      </c>
      <c r="AH15" s="17"/>
      <c r="AI15" s="17">
        <v>1.4061783606018801E-2</v>
      </c>
      <c r="AJ15" s="17">
        <v>1.9932742869174101E-2</v>
      </c>
      <c r="AK15" s="17"/>
      <c r="AL15" s="17">
        <v>1.9388344804100101E-2</v>
      </c>
      <c r="AM15" s="17">
        <v>1.7651325408792301E-2</v>
      </c>
      <c r="AN15" s="17"/>
      <c r="AO15" s="17">
        <v>2.2419297727630801E-2</v>
      </c>
      <c r="AP15" s="17">
        <v>1.7590817623026701E-2</v>
      </c>
      <c r="AQ15" s="17"/>
      <c r="AR15" s="17">
        <v>1.28647026539171E-2</v>
      </c>
      <c r="AS15" s="17">
        <v>1.60672042273978E-2</v>
      </c>
      <c r="AT15" s="17">
        <v>2.2391297465097201E-2</v>
      </c>
      <c r="AU15" s="17">
        <v>2.49222687079204E-2</v>
      </c>
    </row>
    <row r="16" spans="2:47" x14ac:dyDescent="0.3">
      <c r="B16" s="18" t="s">
        <v>171</v>
      </c>
      <c r="C16" s="17">
        <v>3.7831424577363299E-3</v>
      </c>
      <c r="D16" s="17">
        <v>1.7343285006295099E-3</v>
      </c>
      <c r="E16" s="17">
        <v>5.79397683190581E-3</v>
      </c>
      <c r="F16" s="17"/>
      <c r="G16" s="17">
        <v>2.4348527817928899E-3</v>
      </c>
      <c r="H16" s="17">
        <v>1.7348528699697001E-3</v>
      </c>
      <c r="I16" s="17">
        <v>2.81356310768418E-3</v>
      </c>
      <c r="J16" s="17">
        <v>5.596186836095E-3</v>
      </c>
      <c r="K16" s="17">
        <v>4.2570530942479803E-3</v>
      </c>
      <c r="L16" s="17">
        <v>5.3397061933167797E-3</v>
      </c>
      <c r="M16" s="17"/>
      <c r="N16" s="17">
        <v>3.90444152101741E-3</v>
      </c>
      <c r="O16" s="17">
        <v>4.2834496172392796E-3</v>
      </c>
      <c r="P16" s="17">
        <v>3.0186013831667502E-3</v>
      </c>
      <c r="Q16" s="17">
        <v>3.8590880110208302E-3</v>
      </c>
      <c r="R16" s="17"/>
      <c r="S16" s="17">
        <v>1.12967434554594E-3</v>
      </c>
      <c r="T16" s="17">
        <v>5.1526784451842601E-3</v>
      </c>
      <c r="U16" s="17">
        <v>7.4525057806935999E-3</v>
      </c>
      <c r="V16" s="17">
        <v>0</v>
      </c>
      <c r="W16" s="17">
        <v>5.4913800661960596E-3</v>
      </c>
      <c r="X16" s="17">
        <v>3.7575857064409499E-3</v>
      </c>
      <c r="Y16" s="17">
        <v>2.2597624346829799E-3</v>
      </c>
      <c r="Z16" s="17">
        <v>7.4007319802534902E-3</v>
      </c>
      <c r="AA16" s="17">
        <v>5.4385233110769296E-3</v>
      </c>
      <c r="AB16" s="17">
        <v>6.24117931783706E-3</v>
      </c>
      <c r="AC16" s="17">
        <v>0</v>
      </c>
      <c r="AD16" s="17">
        <v>0</v>
      </c>
      <c r="AE16" s="17"/>
      <c r="AF16" s="17">
        <v>3.8975653252261099E-3</v>
      </c>
      <c r="AG16" s="17">
        <v>3.6617421307289402E-3</v>
      </c>
      <c r="AH16" s="17"/>
      <c r="AI16" s="17">
        <v>2.6346401196121901E-3</v>
      </c>
      <c r="AJ16" s="17">
        <v>4.3564349831802102E-3</v>
      </c>
      <c r="AK16" s="17"/>
      <c r="AL16" s="17">
        <v>1.9887559669578801E-3</v>
      </c>
      <c r="AM16" s="17">
        <v>4.1986707885443399E-3</v>
      </c>
      <c r="AN16" s="17"/>
      <c r="AO16" s="17">
        <v>2.4902900793482802E-3</v>
      </c>
      <c r="AP16" s="17">
        <v>3.8958300580229301E-3</v>
      </c>
      <c r="AQ16" s="17"/>
      <c r="AR16" s="17">
        <v>4.3459460766253101E-3</v>
      </c>
      <c r="AS16" s="17">
        <v>2.4052593076204398E-3</v>
      </c>
      <c r="AT16" s="17">
        <v>3.9488076585271602E-3</v>
      </c>
      <c r="AU16" s="17">
        <v>4.3971987500289397E-3</v>
      </c>
    </row>
    <row r="17" spans="2:47" x14ac:dyDescent="0.3">
      <c r="B17" s="18" t="s">
        <v>172</v>
      </c>
      <c r="C17" s="17">
        <v>3.7664567275049403E-2</v>
      </c>
      <c r="D17" s="17">
        <v>3.6185113619515097E-2</v>
      </c>
      <c r="E17" s="17">
        <v>3.9249554230136097E-2</v>
      </c>
      <c r="F17" s="17"/>
      <c r="G17" s="17">
        <v>5.60862013291831E-3</v>
      </c>
      <c r="H17" s="17">
        <v>2.0166388388926801E-2</v>
      </c>
      <c r="I17" s="17">
        <v>3.2412820203207099E-2</v>
      </c>
      <c r="J17" s="17">
        <v>5.3880703312977403E-2</v>
      </c>
      <c r="K17" s="17">
        <v>6.12684327694311E-2</v>
      </c>
      <c r="L17" s="17">
        <v>4.84094193976395E-2</v>
      </c>
      <c r="M17" s="17"/>
      <c r="N17" s="17">
        <v>4.01294710197726E-2</v>
      </c>
      <c r="O17" s="17">
        <v>4.5034010557630497E-2</v>
      </c>
      <c r="P17" s="17">
        <v>3.5398914371848098E-2</v>
      </c>
      <c r="Q17" s="17">
        <v>2.80203995917629E-2</v>
      </c>
      <c r="R17" s="17"/>
      <c r="S17" s="17">
        <v>3.3565881210702697E-2</v>
      </c>
      <c r="T17" s="17">
        <v>3.6544312235271798E-2</v>
      </c>
      <c r="U17" s="17">
        <v>3.57823458361703E-2</v>
      </c>
      <c r="V17" s="17">
        <v>2.4012981147149299E-2</v>
      </c>
      <c r="W17" s="17">
        <v>2.3456028969437302E-2</v>
      </c>
      <c r="X17" s="17">
        <v>3.1941660045757603E-2</v>
      </c>
      <c r="Y17" s="17">
        <v>4.8223632624321798E-2</v>
      </c>
      <c r="Z17" s="17">
        <v>7.3904030217024297E-2</v>
      </c>
      <c r="AA17" s="17">
        <v>5.4387596087160699E-2</v>
      </c>
      <c r="AB17" s="17">
        <v>2.8943675910977702E-2</v>
      </c>
      <c r="AC17" s="17">
        <v>4.8453916597980401E-2</v>
      </c>
      <c r="AD17" s="17">
        <v>2.8398519517843401E-2</v>
      </c>
      <c r="AE17" s="17"/>
      <c r="AF17" s="17">
        <v>4.0442736930225501E-2</v>
      </c>
      <c r="AG17" s="17">
        <v>3.3956541214712498E-2</v>
      </c>
      <c r="AH17" s="17"/>
      <c r="AI17" s="17">
        <v>3.6764948992429901E-2</v>
      </c>
      <c r="AJ17" s="17">
        <v>3.81136255138168E-2</v>
      </c>
      <c r="AK17" s="17"/>
      <c r="AL17" s="17">
        <v>4.0433177220952E-2</v>
      </c>
      <c r="AM17" s="17">
        <v>3.7023436796531202E-2</v>
      </c>
      <c r="AN17" s="17"/>
      <c r="AO17" s="17">
        <v>5.08718413883135E-2</v>
      </c>
      <c r="AP17" s="17">
        <v>3.6513394835697301E-2</v>
      </c>
      <c r="AQ17" s="17"/>
      <c r="AR17" s="17">
        <v>2.7212138510168501E-2</v>
      </c>
      <c r="AS17" s="17">
        <v>4.4827816537193199E-2</v>
      </c>
      <c r="AT17" s="17">
        <v>3.9099139267055903E-2</v>
      </c>
      <c r="AU17" s="17">
        <v>4.8602306133978597E-2</v>
      </c>
    </row>
    <row r="18" spans="2:47" x14ac:dyDescent="0.3">
      <c r="B18" s="18" t="s">
        <v>173</v>
      </c>
      <c r="C18" s="17">
        <v>0.253067714040629</v>
      </c>
      <c r="D18" s="17">
        <v>0.25194688906627299</v>
      </c>
      <c r="E18" s="17">
        <v>0.25373242811612701</v>
      </c>
      <c r="F18" s="17"/>
      <c r="G18" s="17">
        <v>1.32336887006101E-2</v>
      </c>
      <c r="H18" s="17">
        <v>4.1465146208332498E-2</v>
      </c>
      <c r="I18" s="17">
        <v>0.12906715124103599</v>
      </c>
      <c r="J18" s="17">
        <v>0.24838123046178601</v>
      </c>
      <c r="K18" s="17">
        <v>0.39749485493027598</v>
      </c>
      <c r="L18" s="17">
        <v>0.59142287159461804</v>
      </c>
      <c r="M18" s="17"/>
      <c r="N18" s="17">
        <v>0.25156270417395399</v>
      </c>
      <c r="O18" s="17">
        <v>0.26162894800807901</v>
      </c>
      <c r="P18" s="17">
        <v>0.206274693509093</v>
      </c>
      <c r="Q18" s="17">
        <v>0.28583812961810501</v>
      </c>
      <c r="R18" s="17"/>
      <c r="S18" s="17">
        <v>0.13260348795944099</v>
      </c>
      <c r="T18" s="17">
        <v>0.29896405572738299</v>
      </c>
      <c r="U18" s="17">
        <v>0.32002004672265999</v>
      </c>
      <c r="V18" s="17">
        <v>0.26120510526743401</v>
      </c>
      <c r="W18" s="17">
        <v>0.198963940920308</v>
      </c>
      <c r="X18" s="17">
        <v>0.210903172490015</v>
      </c>
      <c r="Y18" s="17">
        <v>0.26360496909255299</v>
      </c>
      <c r="Z18" s="17">
        <v>0.20332705472486801</v>
      </c>
      <c r="AA18" s="17">
        <v>0.27787758002733398</v>
      </c>
      <c r="AB18" s="17">
        <v>0.28502824050081299</v>
      </c>
      <c r="AC18" s="17">
        <v>0.38660625954802302</v>
      </c>
      <c r="AD18" s="17">
        <v>0.29421572058384898</v>
      </c>
      <c r="AE18" s="17"/>
      <c r="AF18" s="17">
        <v>0.28092778294861698</v>
      </c>
      <c r="AG18" s="17">
        <v>0.214919219163586</v>
      </c>
      <c r="AH18" s="17"/>
      <c r="AI18" s="17">
        <v>0.22560586511641201</v>
      </c>
      <c r="AJ18" s="17">
        <v>0.26677571636723901</v>
      </c>
      <c r="AK18" s="17"/>
      <c r="AL18" s="17">
        <v>0.245014656525157</v>
      </c>
      <c r="AM18" s="17">
        <v>0.25493257067240999</v>
      </c>
      <c r="AN18" s="17"/>
      <c r="AO18" s="17">
        <v>0.23079160678817601</v>
      </c>
      <c r="AP18" s="17">
        <v>0.25500934412304899</v>
      </c>
      <c r="AQ18" s="17"/>
      <c r="AR18" s="17">
        <v>0.107300395836101</v>
      </c>
      <c r="AS18" s="17">
        <v>0.37829372893157598</v>
      </c>
      <c r="AT18" s="17">
        <v>0.222621632785618</v>
      </c>
      <c r="AU18" s="17">
        <v>0.46710386478765797</v>
      </c>
    </row>
    <row r="19" spans="2:47" x14ac:dyDescent="0.3">
      <c r="B19" s="18" t="s">
        <v>155</v>
      </c>
      <c r="C19" s="19">
        <v>8.9934819509865996E-3</v>
      </c>
      <c r="D19" s="19">
        <v>1.2125124962745501E-2</v>
      </c>
      <c r="E19" s="19">
        <v>5.9761308968716001E-3</v>
      </c>
      <c r="F19" s="19"/>
      <c r="G19" s="19">
        <v>6.9539162318135103E-3</v>
      </c>
      <c r="H19" s="19">
        <v>6.0322814091221299E-3</v>
      </c>
      <c r="I19" s="19">
        <v>5.1588149180049701E-3</v>
      </c>
      <c r="J19" s="19">
        <v>7.8447513727345694E-3</v>
      </c>
      <c r="K19" s="19">
        <v>9.0083465915863706E-3</v>
      </c>
      <c r="L19" s="19">
        <v>1.6784050040101299E-2</v>
      </c>
      <c r="M19" s="19"/>
      <c r="N19" s="19">
        <v>8.1794612136127497E-3</v>
      </c>
      <c r="O19" s="19">
        <v>6.7488145161543004E-3</v>
      </c>
      <c r="P19" s="19">
        <v>1.2439822493660701E-2</v>
      </c>
      <c r="Q19" s="19">
        <v>9.3059163402959104E-3</v>
      </c>
      <c r="R19" s="19"/>
      <c r="S19" s="19">
        <v>2.60574146006515E-3</v>
      </c>
      <c r="T19" s="19">
        <v>6.7735365273631203E-3</v>
      </c>
      <c r="U19" s="19">
        <v>1.9071640382120399E-2</v>
      </c>
      <c r="V19" s="19">
        <v>7.6838524906422401E-3</v>
      </c>
      <c r="W19" s="19">
        <v>1.0705279860697E-2</v>
      </c>
      <c r="X19" s="19">
        <v>1.4730267802674999E-2</v>
      </c>
      <c r="Y19" s="19">
        <v>2.2773394303861202E-3</v>
      </c>
      <c r="Z19" s="19">
        <v>0</v>
      </c>
      <c r="AA19" s="19">
        <v>1.0173738689259301E-2</v>
      </c>
      <c r="AB19" s="19">
        <v>1.01292893881806E-2</v>
      </c>
      <c r="AC19" s="19">
        <v>1.91139276504417E-2</v>
      </c>
      <c r="AD19" s="19">
        <v>9.5495593979217294E-3</v>
      </c>
      <c r="AE19" s="19"/>
      <c r="AF19" s="19">
        <v>9.4797738250286204E-3</v>
      </c>
      <c r="AG19" s="19">
        <v>7.2701193293571104E-3</v>
      </c>
      <c r="AH19" s="19"/>
      <c r="AI19" s="19">
        <v>7.2909896607190796E-3</v>
      </c>
      <c r="AJ19" s="19">
        <v>9.8433070425317602E-3</v>
      </c>
      <c r="AK19" s="19"/>
      <c r="AL19" s="19">
        <v>8.9134630561165402E-3</v>
      </c>
      <c r="AM19" s="19">
        <v>9.0120120268589593E-3</v>
      </c>
      <c r="AN19" s="19"/>
      <c r="AO19" s="19">
        <v>0</v>
      </c>
      <c r="AP19" s="19">
        <v>9.7773718337132807E-3</v>
      </c>
      <c r="AQ19" s="19"/>
      <c r="AR19" s="19">
        <v>4.9315105873203001E-3</v>
      </c>
      <c r="AS19" s="19">
        <v>8.72674596344368E-3</v>
      </c>
      <c r="AT19" s="19">
        <v>1.0852339403091899E-2</v>
      </c>
      <c r="AU19" s="19">
        <v>1.5787121337507301E-2</v>
      </c>
    </row>
    <row r="20" spans="2:47" x14ac:dyDescent="0.3">
      <c r="B20" s="16"/>
    </row>
    <row r="21" spans="2:47" x14ac:dyDescent="0.3">
      <c r="B21" t="s">
        <v>72</v>
      </c>
    </row>
    <row r="22" spans="2:47" x14ac:dyDescent="0.3">
      <c r="B22" t="s">
        <v>73</v>
      </c>
    </row>
    <row r="24" spans="2:47" x14ac:dyDescent="0.3">
      <c r="B24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B2:AU24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206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164</v>
      </c>
      <c r="C9" s="17">
        <v>0.15987822109727501</v>
      </c>
      <c r="D9" s="17">
        <v>0.19165629550126001</v>
      </c>
      <c r="E9" s="17">
        <v>0.128894182098066</v>
      </c>
      <c r="F9" s="17"/>
      <c r="G9" s="17">
        <v>0.326750522596645</v>
      </c>
      <c r="H9" s="17">
        <v>0.25308849238601999</v>
      </c>
      <c r="I9" s="17">
        <v>0.202028275614556</v>
      </c>
      <c r="J9" s="17">
        <v>0.12617711039094801</v>
      </c>
      <c r="K9" s="17">
        <v>8.2753293459786506E-2</v>
      </c>
      <c r="L9" s="17">
        <v>1.8484073996099401E-2</v>
      </c>
      <c r="M9" s="17"/>
      <c r="N9" s="17">
        <v>0.16972097389405799</v>
      </c>
      <c r="O9" s="17">
        <v>0.13207423695277401</v>
      </c>
      <c r="P9" s="17">
        <v>0.180585983803635</v>
      </c>
      <c r="Q9" s="17">
        <v>0.16131102197053701</v>
      </c>
      <c r="R9" s="17"/>
      <c r="S9" s="17">
        <v>0.23442627117029</v>
      </c>
      <c r="T9" s="17">
        <v>0.102064371919681</v>
      </c>
      <c r="U9" s="17">
        <v>0.14021600343774401</v>
      </c>
      <c r="V9" s="17">
        <v>0.131984704907746</v>
      </c>
      <c r="W9" s="17">
        <v>0.18115231105499599</v>
      </c>
      <c r="X9" s="17">
        <v>0.23158329158636901</v>
      </c>
      <c r="Y9" s="17">
        <v>0.11918437264873601</v>
      </c>
      <c r="Z9" s="17">
        <v>0.12953994604361799</v>
      </c>
      <c r="AA9" s="17">
        <v>0.19139652162726001</v>
      </c>
      <c r="AB9" s="17">
        <v>0.13015348290836001</v>
      </c>
      <c r="AC9" s="17">
        <v>0.130196121606585</v>
      </c>
      <c r="AD9" s="17">
        <v>0.10652937221712699</v>
      </c>
      <c r="AE9" s="17"/>
      <c r="AF9" s="17">
        <v>0.124840287456375</v>
      </c>
      <c r="AG9" s="17">
        <v>0.20572265193241901</v>
      </c>
      <c r="AH9" s="17"/>
      <c r="AI9" s="17">
        <v>0.15886508586635401</v>
      </c>
      <c r="AJ9" s="17">
        <v>0.16038394305871201</v>
      </c>
      <c r="AK9" s="17"/>
      <c r="AL9" s="17">
        <v>0.15143177826239601</v>
      </c>
      <c r="AM9" s="17">
        <v>0.16183417446098999</v>
      </c>
      <c r="AN9" s="17"/>
      <c r="AO9" s="17">
        <v>0.14559771263070201</v>
      </c>
      <c r="AP9" s="17">
        <v>0.16112293879039399</v>
      </c>
      <c r="AQ9" s="17"/>
      <c r="AR9" s="17">
        <v>0.23104333840388899</v>
      </c>
      <c r="AS9" s="17">
        <v>9.9109354949071596E-2</v>
      </c>
      <c r="AT9" s="17">
        <v>0.154730962573883</v>
      </c>
      <c r="AU9" s="17">
        <v>9.6449923065661594E-2</v>
      </c>
    </row>
    <row r="10" spans="2:47" x14ac:dyDescent="0.3">
      <c r="B10" s="18" t="s">
        <v>165</v>
      </c>
      <c r="C10" s="17">
        <v>0.108539706455321</v>
      </c>
      <c r="D10" s="17">
        <v>0.13118188510933901</v>
      </c>
      <c r="E10" s="17">
        <v>8.6124942356900505E-2</v>
      </c>
      <c r="F10" s="17"/>
      <c r="G10" s="17">
        <v>0.15909708121900601</v>
      </c>
      <c r="H10" s="17">
        <v>0.162819320644809</v>
      </c>
      <c r="I10" s="17">
        <v>0.12956521301583199</v>
      </c>
      <c r="J10" s="17">
        <v>0.12413158330983801</v>
      </c>
      <c r="K10" s="17">
        <v>6.1807550471661497E-2</v>
      </c>
      <c r="L10" s="17">
        <v>3.2585680525796697E-2</v>
      </c>
      <c r="M10" s="17"/>
      <c r="N10" s="17">
        <v>0.112442045531455</v>
      </c>
      <c r="O10" s="17">
        <v>0.102552223462968</v>
      </c>
      <c r="P10" s="17">
        <v>0.102669364603798</v>
      </c>
      <c r="Q10" s="17">
        <v>0.115479465174558</v>
      </c>
      <c r="R10" s="17"/>
      <c r="S10" s="17">
        <v>0.13231266775671799</v>
      </c>
      <c r="T10" s="17">
        <v>0.101593911274628</v>
      </c>
      <c r="U10" s="17">
        <v>5.92924828692779E-2</v>
      </c>
      <c r="V10" s="17">
        <v>0.135744781176665</v>
      </c>
      <c r="W10" s="17">
        <v>0.148906083626624</v>
      </c>
      <c r="X10" s="17">
        <v>0.10774706600242299</v>
      </c>
      <c r="Y10" s="17">
        <v>0.12805294712248</v>
      </c>
      <c r="Z10" s="17">
        <v>6.3503007630868594E-2</v>
      </c>
      <c r="AA10" s="17">
        <v>9.4620159212595298E-2</v>
      </c>
      <c r="AB10" s="17">
        <v>0.106526153120127</v>
      </c>
      <c r="AC10" s="17">
        <v>9.4758657133138302E-2</v>
      </c>
      <c r="AD10" s="17">
        <v>7.3752127720941002E-2</v>
      </c>
      <c r="AE10" s="17"/>
      <c r="AF10" s="17">
        <v>9.3173078380989094E-2</v>
      </c>
      <c r="AG10" s="17">
        <v>0.129384567220203</v>
      </c>
      <c r="AH10" s="17"/>
      <c r="AI10" s="17">
        <v>0.12456754220999899</v>
      </c>
      <c r="AJ10" s="17">
        <v>0.100539166855021</v>
      </c>
      <c r="AK10" s="17"/>
      <c r="AL10" s="17">
        <v>0.123612811941868</v>
      </c>
      <c r="AM10" s="17">
        <v>0.10504920850791299</v>
      </c>
      <c r="AN10" s="17"/>
      <c r="AO10" s="17">
        <v>9.82741088103226E-2</v>
      </c>
      <c r="AP10" s="17">
        <v>0.10943447648743</v>
      </c>
      <c r="AQ10" s="17"/>
      <c r="AR10" s="17">
        <v>0.15661384085802901</v>
      </c>
      <c r="AS10" s="17">
        <v>8.4771125701106703E-2</v>
      </c>
      <c r="AT10" s="17">
        <v>9.0544049238144103E-2</v>
      </c>
      <c r="AU10" s="17">
        <v>6.6174382388307196E-2</v>
      </c>
    </row>
    <row r="11" spans="2:47" x14ac:dyDescent="0.3">
      <c r="B11" s="18" t="s">
        <v>166</v>
      </c>
      <c r="C11" s="17">
        <v>0.17095224581635399</v>
      </c>
      <c r="D11" s="17">
        <v>0.181617568722757</v>
      </c>
      <c r="E11" s="17">
        <v>0.16035606886866899</v>
      </c>
      <c r="F11" s="17"/>
      <c r="G11" s="17">
        <v>0.24160371238019199</v>
      </c>
      <c r="H11" s="17">
        <v>0.24648951691329901</v>
      </c>
      <c r="I11" s="17">
        <v>0.217157412042528</v>
      </c>
      <c r="J11" s="17">
        <v>0.15635756726732999</v>
      </c>
      <c r="K11" s="17">
        <v>0.119556103185674</v>
      </c>
      <c r="L11" s="17">
        <v>7.1560701815709504E-2</v>
      </c>
      <c r="M11" s="17"/>
      <c r="N11" s="17">
        <v>0.16846759232755901</v>
      </c>
      <c r="O11" s="17">
        <v>0.17182750188620799</v>
      </c>
      <c r="P11" s="17">
        <v>0.193283807037089</v>
      </c>
      <c r="Q11" s="17">
        <v>0.15408016186672299</v>
      </c>
      <c r="R11" s="17"/>
      <c r="S11" s="17">
        <v>0.20182919084846901</v>
      </c>
      <c r="T11" s="17">
        <v>0.154182016541137</v>
      </c>
      <c r="U11" s="17">
        <v>0.124327516410288</v>
      </c>
      <c r="V11" s="17">
        <v>0.17719446313381701</v>
      </c>
      <c r="W11" s="17">
        <v>0.134033006841241</v>
      </c>
      <c r="X11" s="17">
        <v>0.204068541366697</v>
      </c>
      <c r="Y11" s="17">
        <v>0.169893398849013</v>
      </c>
      <c r="Z11" s="17">
        <v>0.213040016960405</v>
      </c>
      <c r="AA11" s="17">
        <v>0.177335284631536</v>
      </c>
      <c r="AB11" s="17">
        <v>0.17054172405326501</v>
      </c>
      <c r="AC11" s="17">
        <v>0.15263669854814399</v>
      </c>
      <c r="AD11" s="17">
        <v>0.147420375450736</v>
      </c>
      <c r="AE11" s="17"/>
      <c r="AF11" s="17">
        <v>0.16826399039569101</v>
      </c>
      <c r="AG11" s="17">
        <v>0.175455927848925</v>
      </c>
      <c r="AH11" s="17"/>
      <c r="AI11" s="17">
        <v>0.184487563546467</v>
      </c>
      <c r="AJ11" s="17">
        <v>0.16419588474803001</v>
      </c>
      <c r="AK11" s="17"/>
      <c r="AL11" s="17">
        <v>0.16347367040972799</v>
      </c>
      <c r="AM11" s="17">
        <v>0.172684068905476</v>
      </c>
      <c r="AN11" s="17"/>
      <c r="AO11" s="17">
        <v>0.179880903907668</v>
      </c>
      <c r="AP11" s="17">
        <v>0.17017400611094899</v>
      </c>
      <c r="AQ11" s="17"/>
      <c r="AR11" s="17">
        <v>0.219702070042154</v>
      </c>
      <c r="AS11" s="17">
        <v>0.13284693754628599</v>
      </c>
      <c r="AT11" s="17">
        <v>0.16709697244942601</v>
      </c>
      <c r="AU11" s="17">
        <v>0.122119932856028</v>
      </c>
    </row>
    <row r="12" spans="2:47" x14ac:dyDescent="0.3">
      <c r="B12" s="18" t="s">
        <v>167</v>
      </c>
      <c r="C12" s="17">
        <v>8.9058986416347699E-2</v>
      </c>
      <c r="D12" s="17">
        <v>9.9955413465279794E-2</v>
      </c>
      <c r="E12" s="17">
        <v>7.8386759232097494E-2</v>
      </c>
      <c r="F12" s="17"/>
      <c r="G12" s="17">
        <v>0.115994075236415</v>
      </c>
      <c r="H12" s="17">
        <v>9.8765871439814495E-2</v>
      </c>
      <c r="I12" s="17">
        <v>9.3328648443872106E-2</v>
      </c>
      <c r="J12" s="17">
        <v>9.0475962479493799E-2</v>
      </c>
      <c r="K12" s="17">
        <v>7.8998818328115103E-2</v>
      </c>
      <c r="L12" s="17">
        <v>6.5475503280500502E-2</v>
      </c>
      <c r="M12" s="17"/>
      <c r="N12" s="17">
        <v>9.0670434220710999E-2</v>
      </c>
      <c r="O12" s="17">
        <v>7.5646924450430295E-2</v>
      </c>
      <c r="P12" s="17">
        <v>0.115005321446527</v>
      </c>
      <c r="Q12" s="17">
        <v>7.7926079375709806E-2</v>
      </c>
      <c r="R12" s="17"/>
      <c r="S12" s="17">
        <v>0.110574443099328</v>
      </c>
      <c r="T12" s="17">
        <v>9.52952511386818E-2</v>
      </c>
      <c r="U12" s="17">
        <v>8.75683051808437E-2</v>
      </c>
      <c r="V12" s="17">
        <v>0.101188047929215</v>
      </c>
      <c r="W12" s="17">
        <v>8.69951826493265E-2</v>
      </c>
      <c r="X12" s="17">
        <v>7.8151689113238998E-2</v>
      </c>
      <c r="Y12" s="17">
        <v>6.6370921912460204E-2</v>
      </c>
      <c r="Z12" s="17">
        <v>8.7749735007628199E-2</v>
      </c>
      <c r="AA12" s="17">
        <v>9.7049914654257996E-2</v>
      </c>
      <c r="AB12" s="17">
        <v>8.0707256256220106E-2</v>
      </c>
      <c r="AC12" s="17">
        <v>6.3511192078926595E-2</v>
      </c>
      <c r="AD12" s="17">
        <v>6.7471608012759005E-2</v>
      </c>
      <c r="AE12" s="17"/>
      <c r="AF12" s="17">
        <v>9.0305801636955396E-2</v>
      </c>
      <c r="AG12" s="17">
        <v>8.8123921182728507E-2</v>
      </c>
      <c r="AH12" s="17"/>
      <c r="AI12" s="17">
        <v>8.9591100152348904E-2</v>
      </c>
      <c r="AJ12" s="17">
        <v>8.8793373698454706E-2</v>
      </c>
      <c r="AK12" s="17"/>
      <c r="AL12" s="17">
        <v>0.103571828872092</v>
      </c>
      <c r="AM12" s="17">
        <v>8.5698229281858204E-2</v>
      </c>
      <c r="AN12" s="17"/>
      <c r="AO12" s="17">
        <v>0.11927719421236201</v>
      </c>
      <c r="AP12" s="17">
        <v>8.6425106958477702E-2</v>
      </c>
      <c r="AQ12" s="17"/>
      <c r="AR12" s="17">
        <v>9.8496695522723707E-2</v>
      </c>
      <c r="AS12" s="17">
        <v>9.3767943057988398E-2</v>
      </c>
      <c r="AT12" s="17">
        <v>8.1006663715968194E-2</v>
      </c>
      <c r="AU12" s="17">
        <v>7.4009919334284302E-2</v>
      </c>
    </row>
    <row r="13" spans="2:47" x14ac:dyDescent="0.3">
      <c r="B13" s="18" t="s">
        <v>168</v>
      </c>
      <c r="C13" s="17">
        <v>7.7028087381608906E-2</v>
      </c>
      <c r="D13" s="17">
        <v>7.2417003251979306E-2</v>
      </c>
      <c r="E13" s="17">
        <v>8.1183802065949398E-2</v>
      </c>
      <c r="F13" s="17"/>
      <c r="G13" s="17">
        <v>5.1392249855479903E-2</v>
      </c>
      <c r="H13" s="17">
        <v>8.2260763684697896E-2</v>
      </c>
      <c r="I13" s="17">
        <v>9.9066004415930303E-2</v>
      </c>
      <c r="J13" s="17">
        <v>8.2469551164690999E-2</v>
      </c>
      <c r="K13" s="17">
        <v>0.101973686834662</v>
      </c>
      <c r="L13" s="17">
        <v>5.0724292238449903E-2</v>
      </c>
      <c r="M13" s="17"/>
      <c r="N13" s="17">
        <v>6.3633626656309006E-2</v>
      </c>
      <c r="O13" s="17">
        <v>7.7384528042610798E-2</v>
      </c>
      <c r="P13" s="17">
        <v>7.8085530004128295E-2</v>
      </c>
      <c r="Q13" s="17">
        <v>9.0438821397167898E-2</v>
      </c>
      <c r="R13" s="17"/>
      <c r="S13" s="17">
        <v>7.5736696086133107E-2</v>
      </c>
      <c r="T13" s="17">
        <v>9.6434928626777605E-2</v>
      </c>
      <c r="U13" s="17">
        <v>8.4557199508422595E-2</v>
      </c>
      <c r="V13" s="17">
        <v>8.2496083108002202E-2</v>
      </c>
      <c r="W13" s="17">
        <v>6.6665174183709902E-2</v>
      </c>
      <c r="X13" s="17">
        <v>4.6820480698585201E-2</v>
      </c>
      <c r="Y13" s="17">
        <v>8.2873951406439106E-2</v>
      </c>
      <c r="Z13" s="17">
        <v>0.13094610436684001</v>
      </c>
      <c r="AA13" s="17">
        <v>5.14121760871133E-2</v>
      </c>
      <c r="AB13" s="17">
        <v>8.7753626318353997E-2</v>
      </c>
      <c r="AC13" s="17">
        <v>5.2639166796180602E-2</v>
      </c>
      <c r="AD13" s="17">
        <v>9.2110706128592096E-2</v>
      </c>
      <c r="AE13" s="17"/>
      <c r="AF13" s="17">
        <v>8.0354808544344E-2</v>
      </c>
      <c r="AG13" s="17">
        <v>7.32312923152416E-2</v>
      </c>
      <c r="AH13" s="17"/>
      <c r="AI13" s="17">
        <v>7.8723726512638106E-2</v>
      </c>
      <c r="AJ13" s="17">
        <v>7.61816831494182E-2</v>
      </c>
      <c r="AK13" s="17"/>
      <c r="AL13" s="17">
        <v>7.7335741054677706E-2</v>
      </c>
      <c r="AM13" s="17">
        <v>7.6956843634571004E-2</v>
      </c>
      <c r="AN13" s="17"/>
      <c r="AO13" s="17">
        <v>8.5089297504025205E-2</v>
      </c>
      <c r="AP13" s="17">
        <v>7.6325456176928097E-2</v>
      </c>
      <c r="AQ13" s="17"/>
      <c r="AR13" s="17">
        <v>6.5468748382590897E-2</v>
      </c>
      <c r="AS13" s="17">
        <v>8.8361949747833193E-2</v>
      </c>
      <c r="AT13" s="17">
        <v>8.6879622019298802E-2</v>
      </c>
      <c r="AU13" s="17">
        <v>6.6023661076498097E-2</v>
      </c>
    </row>
    <row r="14" spans="2:47" x14ac:dyDescent="0.3">
      <c r="B14" s="18" t="s">
        <v>169</v>
      </c>
      <c r="C14" s="17">
        <v>4.2569491922394599E-2</v>
      </c>
      <c r="D14" s="17">
        <v>4.1205327123680899E-2</v>
      </c>
      <c r="E14" s="17">
        <v>4.4060806184928802E-2</v>
      </c>
      <c r="F14" s="17"/>
      <c r="G14" s="17">
        <v>3.8661252772671698E-2</v>
      </c>
      <c r="H14" s="17">
        <v>2.50715907340405E-2</v>
      </c>
      <c r="I14" s="17">
        <v>3.3968860012714701E-2</v>
      </c>
      <c r="J14" s="17">
        <v>6.07402855878958E-2</v>
      </c>
      <c r="K14" s="17">
        <v>4.7029671285387403E-2</v>
      </c>
      <c r="L14" s="17">
        <v>4.8642445611647697E-2</v>
      </c>
      <c r="M14" s="17"/>
      <c r="N14" s="17">
        <v>4.0818980291307601E-2</v>
      </c>
      <c r="O14" s="17">
        <v>5.2632729083835497E-2</v>
      </c>
      <c r="P14" s="17">
        <v>3.4469762252235102E-2</v>
      </c>
      <c r="Q14" s="17">
        <v>4.0060127910365201E-2</v>
      </c>
      <c r="R14" s="17"/>
      <c r="S14" s="17">
        <v>3.3366099591387997E-2</v>
      </c>
      <c r="T14" s="17">
        <v>4.1008221004690502E-2</v>
      </c>
      <c r="U14" s="17">
        <v>4.6953813274384699E-2</v>
      </c>
      <c r="V14" s="17">
        <v>3.4504697176171502E-2</v>
      </c>
      <c r="W14" s="17">
        <v>4.5620795683903502E-2</v>
      </c>
      <c r="X14" s="17">
        <v>5.5394680156646801E-2</v>
      </c>
      <c r="Y14" s="17">
        <v>3.9952899936844602E-2</v>
      </c>
      <c r="Z14" s="17">
        <v>4.1427356383888302E-2</v>
      </c>
      <c r="AA14" s="17">
        <v>3.69426695430215E-2</v>
      </c>
      <c r="AB14" s="17">
        <v>4.9115914648159099E-2</v>
      </c>
      <c r="AC14" s="17">
        <v>4.3390083180459102E-2</v>
      </c>
      <c r="AD14" s="17">
        <v>6.7266804429090707E-2</v>
      </c>
      <c r="AE14" s="17"/>
      <c r="AF14" s="17">
        <v>4.5025433153244102E-2</v>
      </c>
      <c r="AG14" s="17">
        <v>3.9650627716176397E-2</v>
      </c>
      <c r="AH14" s="17"/>
      <c r="AI14" s="17">
        <v>4.00230018548412E-2</v>
      </c>
      <c r="AJ14" s="17">
        <v>4.3840611425929897E-2</v>
      </c>
      <c r="AK14" s="17"/>
      <c r="AL14" s="17">
        <v>3.98262860354031E-2</v>
      </c>
      <c r="AM14" s="17">
        <v>4.3204739551120197E-2</v>
      </c>
      <c r="AN14" s="17"/>
      <c r="AO14" s="17">
        <v>3.7639419672438897E-2</v>
      </c>
      <c r="AP14" s="17">
        <v>4.2999206884732202E-2</v>
      </c>
      <c r="AQ14" s="17"/>
      <c r="AR14" s="17">
        <v>3.9675969058153598E-2</v>
      </c>
      <c r="AS14" s="17">
        <v>5.1600832741184099E-2</v>
      </c>
      <c r="AT14" s="17">
        <v>4.4534124525238E-2</v>
      </c>
      <c r="AU14" s="17">
        <v>3.0189250528578501E-2</v>
      </c>
    </row>
    <row r="15" spans="2:47" x14ac:dyDescent="0.3">
      <c r="B15" s="18" t="s">
        <v>170</v>
      </c>
      <c r="C15" s="17">
        <v>4.1118823400789803E-2</v>
      </c>
      <c r="D15" s="17">
        <v>3.7203133517884499E-2</v>
      </c>
      <c r="E15" s="17">
        <v>4.5090910621353501E-2</v>
      </c>
      <c r="F15" s="17"/>
      <c r="G15" s="17">
        <v>2.1157762334784402E-2</v>
      </c>
      <c r="H15" s="17">
        <v>2.96695742153751E-2</v>
      </c>
      <c r="I15" s="17">
        <v>2.8998403876522701E-2</v>
      </c>
      <c r="J15" s="17">
        <v>5.4792076676396503E-2</v>
      </c>
      <c r="K15" s="17">
        <v>5.3362895145705101E-2</v>
      </c>
      <c r="L15" s="17">
        <v>5.4198167572466198E-2</v>
      </c>
      <c r="M15" s="17"/>
      <c r="N15" s="17">
        <v>4.8131678064227003E-2</v>
      </c>
      <c r="O15" s="17">
        <v>4.6282272983373E-2</v>
      </c>
      <c r="P15" s="17">
        <v>3.1071425601772298E-2</v>
      </c>
      <c r="Q15" s="17">
        <v>3.7606798475199398E-2</v>
      </c>
      <c r="R15" s="17"/>
      <c r="S15" s="17">
        <v>4.1701977442524601E-2</v>
      </c>
      <c r="T15" s="17">
        <v>3.9692761457124102E-2</v>
      </c>
      <c r="U15" s="17">
        <v>3.3758437817408497E-2</v>
      </c>
      <c r="V15" s="17">
        <v>4.3575571950896202E-2</v>
      </c>
      <c r="W15" s="17">
        <v>3.6325331762506602E-2</v>
      </c>
      <c r="X15" s="17">
        <v>3.1688423204614902E-2</v>
      </c>
      <c r="Y15" s="17">
        <v>5.6175958169063699E-2</v>
      </c>
      <c r="Z15" s="17">
        <v>3.0820405168101299E-2</v>
      </c>
      <c r="AA15" s="17">
        <v>2.8493449294041299E-2</v>
      </c>
      <c r="AB15" s="17">
        <v>5.1376028846664298E-2</v>
      </c>
      <c r="AC15" s="17">
        <v>4.6204510232930401E-2</v>
      </c>
      <c r="AD15" s="17">
        <v>7.6779259996507407E-2</v>
      </c>
      <c r="AE15" s="17"/>
      <c r="AF15" s="17">
        <v>4.0344776290364599E-2</v>
      </c>
      <c r="AG15" s="17">
        <v>4.24808638613417E-2</v>
      </c>
      <c r="AH15" s="17"/>
      <c r="AI15" s="17">
        <v>4.1095303237044599E-2</v>
      </c>
      <c r="AJ15" s="17">
        <v>4.1130563850612797E-2</v>
      </c>
      <c r="AK15" s="17"/>
      <c r="AL15" s="17">
        <v>3.5605695098079801E-2</v>
      </c>
      <c r="AM15" s="17">
        <v>4.2395505438315398E-2</v>
      </c>
      <c r="AN15" s="17"/>
      <c r="AO15" s="17">
        <v>3.4327952955779402E-2</v>
      </c>
      <c r="AP15" s="17">
        <v>4.1710729257249203E-2</v>
      </c>
      <c r="AQ15" s="17"/>
      <c r="AR15" s="17">
        <v>3.1876697954419303E-2</v>
      </c>
      <c r="AS15" s="17">
        <v>4.1498776248147497E-2</v>
      </c>
      <c r="AT15" s="17">
        <v>5.4912945838174701E-2</v>
      </c>
      <c r="AU15" s="17">
        <v>3.4945232297638601E-2</v>
      </c>
    </row>
    <row r="16" spans="2:47" x14ac:dyDescent="0.3">
      <c r="B16" s="18" t="s">
        <v>171</v>
      </c>
      <c r="C16" s="17">
        <v>1.2111777847478199E-2</v>
      </c>
      <c r="D16" s="17">
        <v>1.07376645147781E-2</v>
      </c>
      <c r="E16" s="17">
        <v>1.34968604083606E-2</v>
      </c>
      <c r="F16" s="17"/>
      <c r="G16" s="17">
        <v>6.0904257653051899E-3</v>
      </c>
      <c r="H16" s="17">
        <v>6.5203092816334702E-3</v>
      </c>
      <c r="I16" s="17">
        <v>1.7799449550335401E-2</v>
      </c>
      <c r="J16" s="17">
        <v>1.15888583473926E-2</v>
      </c>
      <c r="K16" s="17">
        <v>1.45933698124449E-2</v>
      </c>
      <c r="L16" s="17">
        <v>1.4772747473577701E-2</v>
      </c>
      <c r="M16" s="17"/>
      <c r="N16" s="17">
        <v>1.34230680880099E-2</v>
      </c>
      <c r="O16" s="17">
        <v>1.1355443955448999E-2</v>
      </c>
      <c r="P16" s="17">
        <v>1.24725619515359E-2</v>
      </c>
      <c r="Q16" s="17">
        <v>1.13398089010265E-2</v>
      </c>
      <c r="R16" s="17"/>
      <c r="S16" s="17">
        <v>1.39023582984846E-2</v>
      </c>
      <c r="T16" s="17">
        <v>2.4176898716873601E-2</v>
      </c>
      <c r="U16" s="17">
        <v>8.9276213329705506E-3</v>
      </c>
      <c r="V16" s="17">
        <v>1.6216502003779699E-2</v>
      </c>
      <c r="W16" s="17">
        <v>8.9649502636615103E-3</v>
      </c>
      <c r="X16" s="17">
        <v>7.9215506399384107E-3</v>
      </c>
      <c r="Y16" s="17">
        <v>1.5791032411131101E-2</v>
      </c>
      <c r="Z16" s="17">
        <v>9.1009213677901192E-3</v>
      </c>
      <c r="AA16" s="17">
        <v>4.5464452157715001E-3</v>
      </c>
      <c r="AB16" s="17">
        <v>2.0047497727300502E-3</v>
      </c>
      <c r="AC16" s="17">
        <v>6.1238745786467604E-3</v>
      </c>
      <c r="AD16" s="17">
        <v>2.9685765743183799E-2</v>
      </c>
      <c r="AE16" s="17"/>
      <c r="AF16" s="17">
        <v>1.21468638186905E-2</v>
      </c>
      <c r="AG16" s="17">
        <v>1.1617155181564399E-2</v>
      </c>
      <c r="AH16" s="17"/>
      <c r="AI16" s="17">
        <v>8.2006798822430692E-3</v>
      </c>
      <c r="AJ16" s="17">
        <v>1.4064062275048601E-2</v>
      </c>
      <c r="AK16" s="17"/>
      <c r="AL16" s="17">
        <v>4.8880588145512197E-3</v>
      </c>
      <c r="AM16" s="17">
        <v>1.3784583526413E-2</v>
      </c>
      <c r="AN16" s="17"/>
      <c r="AO16" s="17">
        <v>5.9565995367753498E-3</v>
      </c>
      <c r="AP16" s="17">
        <v>1.2648275505497001E-2</v>
      </c>
      <c r="AQ16" s="17"/>
      <c r="AR16" s="17">
        <v>5.5969723855142798E-3</v>
      </c>
      <c r="AS16" s="17">
        <v>1.54128638526065E-2</v>
      </c>
      <c r="AT16" s="17">
        <v>1.0017002776096099E-2</v>
      </c>
      <c r="AU16" s="17">
        <v>2.7161927957841499E-2</v>
      </c>
    </row>
    <row r="17" spans="2:47" x14ac:dyDescent="0.3">
      <c r="B17" s="18" t="s">
        <v>172</v>
      </c>
      <c r="C17" s="17">
        <v>7.5213076165464202E-2</v>
      </c>
      <c r="D17" s="17">
        <v>6.3355250458098505E-2</v>
      </c>
      <c r="E17" s="17">
        <v>8.7054022541426301E-2</v>
      </c>
      <c r="F17" s="17"/>
      <c r="G17" s="17">
        <v>1.02890901028961E-2</v>
      </c>
      <c r="H17" s="17">
        <v>3.5938259354397199E-2</v>
      </c>
      <c r="I17" s="17">
        <v>6.7085157099874906E-2</v>
      </c>
      <c r="J17" s="17">
        <v>8.0158341111032497E-2</v>
      </c>
      <c r="K17" s="17">
        <v>0.114851898964365</v>
      </c>
      <c r="L17" s="17">
        <v>0.126115093176808</v>
      </c>
      <c r="M17" s="17"/>
      <c r="N17" s="17">
        <v>7.7248132325933694E-2</v>
      </c>
      <c r="O17" s="17">
        <v>8.8534212265864304E-2</v>
      </c>
      <c r="P17" s="17">
        <v>6.6622070047770598E-2</v>
      </c>
      <c r="Q17" s="17">
        <v>6.5884412407742204E-2</v>
      </c>
      <c r="R17" s="17"/>
      <c r="S17" s="17">
        <v>3.7088218937467499E-2</v>
      </c>
      <c r="T17" s="17">
        <v>8.1770070246244594E-2</v>
      </c>
      <c r="U17" s="17">
        <v>0.11888072253794001</v>
      </c>
      <c r="V17" s="17">
        <v>8.2229382020622799E-2</v>
      </c>
      <c r="W17" s="17">
        <v>9.2059637172252198E-2</v>
      </c>
      <c r="X17" s="17">
        <v>7.1171770374401797E-2</v>
      </c>
      <c r="Y17" s="17">
        <v>8.6315170380331305E-2</v>
      </c>
      <c r="Z17" s="17">
        <v>7.3141466089612903E-2</v>
      </c>
      <c r="AA17" s="17">
        <v>7.3551612824816495E-2</v>
      </c>
      <c r="AB17" s="17">
        <v>7.0866101047930202E-2</v>
      </c>
      <c r="AC17" s="17">
        <v>6.6043890946509198E-2</v>
      </c>
      <c r="AD17" s="17">
        <v>6.7428245237299594E-2</v>
      </c>
      <c r="AE17" s="17"/>
      <c r="AF17" s="17">
        <v>8.9084850921842498E-2</v>
      </c>
      <c r="AG17" s="17">
        <v>5.7387158864778999E-2</v>
      </c>
      <c r="AH17" s="17"/>
      <c r="AI17" s="17">
        <v>7.7599919241566298E-2</v>
      </c>
      <c r="AJ17" s="17">
        <v>7.4021646901879207E-2</v>
      </c>
      <c r="AK17" s="17"/>
      <c r="AL17" s="17">
        <v>7.9547952168130306E-2</v>
      </c>
      <c r="AM17" s="17">
        <v>7.4209243491230106E-2</v>
      </c>
      <c r="AN17" s="17"/>
      <c r="AO17" s="17">
        <v>9.3728182924009598E-2</v>
      </c>
      <c r="AP17" s="17">
        <v>7.35992624118227E-2</v>
      </c>
      <c r="AQ17" s="17"/>
      <c r="AR17" s="17">
        <v>5.5219256388594998E-2</v>
      </c>
      <c r="AS17" s="17">
        <v>9.93355956895383E-2</v>
      </c>
      <c r="AT17" s="17">
        <v>7.6957417684036702E-2</v>
      </c>
      <c r="AU17" s="17">
        <v>8.0268060055742593E-2</v>
      </c>
    </row>
    <row r="18" spans="2:47" x14ac:dyDescent="0.3">
      <c r="B18" s="18" t="s">
        <v>173</v>
      </c>
      <c r="C18" s="17">
        <v>0.214463560618952</v>
      </c>
      <c r="D18" s="17">
        <v>0.16311388217615599</v>
      </c>
      <c r="E18" s="17">
        <v>0.26478025917297598</v>
      </c>
      <c r="F18" s="17"/>
      <c r="G18" s="17">
        <v>2.0774482411754801E-2</v>
      </c>
      <c r="H18" s="17">
        <v>5.1715342414742398E-2</v>
      </c>
      <c r="I18" s="17">
        <v>9.9390551713310002E-2</v>
      </c>
      <c r="J18" s="17">
        <v>0.21192112311941899</v>
      </c>
      <c r="K18" s="17">
        <v>0.31789274344733998</v>
      </c>
      <c r="L18" s="17">
        <v>0.50107970694785198</v>
      </c>
      <c r="M18" s="17"/>
      <c r="N18" s="17">
        <v>0.207946603954589</v>
      </c>
      <c r="O18" s="17">
        <v>0.231594534092014</v>
      </c>
      <c r="P18" s="17">
        <v>0.17180289864588699</v>
      </c>
      <c r="Q18" s="17">
        <v>0.240350269364207</v>
      </c>
      <c r="R18" s="17"/>
      <c r="S18" s="17">
        <v>0.119062076769198</v>
      </c>
      <c r="T18" s="17">
        <v>0.25666021347741402</v>
      </c>
      <c r="U18" s="17">
        <v>0.28329335570442798</v>
      </c>
      <c r="V18" s="17">
        <v>0.183535939643556</v>
      </c>
      <c r="W18" s="17">
        <v>0.192226185341377</v>
      </c>
      <c r="X18" s="17">
        <v>0.14510887377450299</v>
      </c>
      <c r="Y18" s="17">
        <v>0.231200250132401</v>
      </c>
      <c r="Z18" s="17">
        <v>0.20463654606713699</v>
      </c>
      <c r="AA18" s="17">
        <v>0.23778764932218699</v>
      </c>
      <c r="AB18" s="17">
        <v>0.24369966520811601</v>
      </c>
      <c r="AC18" s="17">
        <v>0.32158982525756402</v>
      </c>
      <c r="AD18" s="17">
        <v>0.262006175665842</v>
      </c>
      <c r="AE18" s="17"/>
      <c r="AF18" s="17">
        <v>0.24741669975297001</v>
      </c>
      <c r="AG18" s="17">
        <v>0.169868216113649</v>
      </c>
      <c r="AH18" s="17"/>
      <c r="AI18" s="17">
        <v>0.18577823566382101</v>
      </c>
      <c r="AJ18" s="17">
        <v>0.22878227973759599</v>
      </c>
      <c r="AK18" s="17"/>
      <c r="AL18" s="17">
        <v>0.20402833248591701</v>
      </c>
      <c r="AM18" s="17">
        <v>0.21688005948918199</v>
      </c>
      <c r="AN18" s="17"/>
      <c r="AO18" s="17">
        <v>0.19763848922319499</v>
      </c>
      <c r="AP18" s="17">
        <v>0.215930067508627</v>
      </c>
      <c r="AQ18" s="17"/>
      <c r="AR18" s="17">
        <v>9.0268638999586703E-2</v>
      </c>
      <c r="AS18" s="17">
        <v>0.28991450311648298</v>
      </c>
      <c r="AT18" s="17">
        <v>0.216128973410497</v>
      </c>
      <c r="AU18" s="17">
        <v>0.39311850319465402</v>
      </c>
    </row>
    <row r="19" spans="2:47" x14ac:dyDescent="0.3">
      <c r="B19" s="18" t="s">
        <v>155</v>
      </c>
      <c r="C19" s="19">
        <v>9.0660228780140104E-3</v>
      </c>
      <c r="D19" s="19">
        <v>7.55657615878622E-3</v>
      </c>
      <c r="E19" s="19">
        <v>1.05713864492714E-2</v>
      </c>
      <c r="F19" s="19"/>
      <c r="G19" s="19">
        <v>8.1893453248504198E-3</v>
      </c>
      <c r="H19" s="19">
        <v>7.6609589311712302E-3</v>
      </c>
      <c r="I19" s="19">
        <v>1.1612024214523399E-2</v>
      </c>
      <c r="J19" s="19">
        <v>1.18754054556349E-3</v>
      </c>
      <c r="K19" s="19">
        <v>7.1799690648594299E-3</v>
      </c>
      <c r="L19" s="19">
        <v>1.6361587361091699E-2</v>
      </c>
      <c r="M19" s="19"/>
      <c r="N19" s="19">
        <v>7.4968646458408996E-3</v>
      </c>
      <c r="O19" s="19">
        <v>1.01153928244725E-2</v>
      </c>
      <c r="P19" s="19">
        <v>1.39312746056215E-2</v>
      </c>
      <c r="Q19" s="19">
        <v>5.52303315676463E-3</v>
      </c>
      <c r="R19" s="19"/>
      <c r="S19" s="19">
        <v>0</v>
      </c>
      <c r="T19" s="19">
        <v>7.1213555967477703E-3</v>
      </c>
      <c r="U19" s="19">
        <v>1.2224541926291599E-2</v>
      </c>
      <c r="V19" s="19">
        <v>1.1329826949528899E-2</v>
      </c>
      <c r="W19" s="19">
        <v>7.0513414204011601E-3</v>
      </c>
      <c r="X19" s="19">
        <v>2.0343633082582101E-2</v>
      </c>
      <c r="Y19" s="19">
        <v>4.1890970310993203E-3</v>
      </c>
      <c r="Z19" s="19">
        <v>1.60944949141117E-2</v>
      </c>
      <c r="AA19" s="19">
        <v>6.8641175873991704E-3</v>
      </c>
      <c r="AB19" s="19">
        <v>7.2552978200746401E-3</v>
      </c>
      <c r="AC19" s="19">
        <v>2.2905979640916299E-2</v>
      </c>
      <c r="AD19" s="19">
        <v>9.5495593979217294E-3</v>
      </c>
      <c r="AE19" s="19"/>
      <c r="AF19" s="19">
        <v>9.0434096485339597E-3</v>
      </c>
      <c r="AG19" s="19">
        <v>7.0776177629716004E-3</v>
      </c>
      <c r="AH19" s="19"/>
      <c r="AI19" s="19">
        <v>1.1067841832677301E-2</v>
      </c>
      <c r="AJ19" s="19">
        <v>8.0667842992969904E-3</v>
      </c>
      <c r="AK19" s="19"/>
      <c r="AL19" s="19">
        <v>1.6677844857156E-2</v>
      </c>
      <c r="AM19" s="19">
        <v>7.3033437129315804E-3</v>
      </c>
      <c r="AN19" s="19"/>
      <c r="AO19" s="19">
        <v>2.59013862272196E-3</v>
      </c>
      <c r="AP19" s="19">
        <v>9.6304739078929905E-3</v>
      </c>
      <c r="AQ19" s="19"/>
      <c r="AR19" s="19">
        <v>6.0377720043441E-3</v>
      </c>
      <c r="AS19" s="19">
        <v>3.38011734975511E-3</v>
      </c>
      <c r="AT19" s="19">
        <v>1.7191265769237001E-2</v>
      </c>
      <c r="AU19" s="19">
        <v>9.5392072447655595E-3</v>
      </c>
    </row>
    <row r="20" spans="2:47" x14ac:dyDescent="0.3">
      <c r="B20" s="16"/>
    </row>
    <row r="21" spans="2:47" x14ac:dyDescent="0.3">
      <c r="B21" t="s">
        <v>72</v>
      </c>
    </row>
    <row r="22" spans="2:47" x14ac:dyDescent="0.3">
      <c r="B22" t="s">
        <v>73</v>
      </c>
    </row>
    <row r="24" spans="2:47" x14ac:dyDescent="0.3">
      <c r="B24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B2:AU24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207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164</v>
      </c>
      <c r="C9" s="17">
        <v>2.77870298692738E-2</v>
      </c>
      <c r="D9" s="17">
        <v>3.3055291642417897E-2</v>
      </c>
      <c r="E9" s="17">
        <v>2.2759214127944301E-2</v>
      </c>
      <c r="F9" s="17"/>
      <c r="G9" s="17">
        <v>8.0737855451472093E-2</v>
      </c>
      <c r="H9" s="17">
        <v>5.5341854931843799E-2</v>
      </c>
      <c r="I9" s="17">
        <v>2.3762536628365201E-2</v>
      </c>
      <c r="J9" s="17">
        <v>1.2071673290418E-2</v>
      </c>
      <c r="K9" s="17">
        <v>5.1349502341730604E-3</v>
      </c>
      <c r="L9" s="17">
        <v>1.55610937597946E-3</v>
      </c>
      <c r="M9" s="17"/>
      <c r="N9" s="17">
        <v>3.5403270981340801E-2</v>
      </c>
      <c r="O9" s="17">
        <v>1.4481463107427799E-2</v>
      </c>
      <c r="P9" s="17">
        <v>3.66841376016191E-2</v>
      </c>
      <c r="Q9" s="17">
        <v>2.5126255607196502E-2</v>
      </c>
      <c r="R9" s="17"/>
      <c r="S9" s="17">
        <v>3.9825766334917599E-2</v>
      </c>
      <c r="T9" s="17">
        <v>9.5512161626549498E-3</v>
      </c>
      <c r="U9" s="17">
        <v>2.7299877879258701E-2</v>
      </c>
      <c r="V9" s="17">
        <v>3.5583300518789301E-2</v>
      </c>
      <c r="W9" s="17">
        <v>2.575922207524E-2</v>
      </c>
      <c r="X9" s="17">
        <v>4.7058039906266703E-2</v>
      </c>
      <c r="Y9" s="17">
        <v>1.8704302549677199E-2</v>
      </c>
      <c r="Z9" s="17">
        <v>2.06318482692729E-2</v>
      </c>
      <c r="AA9" s="17">
        <v>3.0338518251968601E-2</v>
      </c>
      <c r="AB9" s="17">
        <v>2.9470186365414899E-2</v>
      </c>
      <c r="AC9" s="17">
        <v>1.8026595841092001E-2</v>
      </c>
      <c r="AD9" s="17">
        <v>1.1253320103862799E-2</v>
      </c>
      <c r="AE9" s="17"/>
      <c r="AF9" s="17">
        <v>2.5487515628781099E-2</v>
      </c>
      <c r="AG9" s="17">
        <v>3.1068346774990301E-2</v>
      </c>
      <c r="AH9" s="17"/>
      <c r="AI9" s="17">
        <v>4.5273712119764699E-2</v>
      </c>
      <c r="AJ9" s="17">
        <v>1.9058284705905398E-2</v>
      </c>
      <c r="AK9" s="17"/>
      <c r="AL9" s="17">
        <v>4.0148783691768802E-2</v>
      </c>
      <c r="AM9" s="17">
        <v>2.4924403028223401E-2</v>
      </c>
      <c r="AN9" s="17"/>
      <c r="AO9" s="17">
        <v>6.3515288417281698E-2</v>
      </c>
      <c r="AP9" s="17">
        <v>2.46728833622968E-2</v>
      </c>
      <c r="AQ9" s="17"/>
      <c r="AR9" s="17">
        <v>5.9297691510310599E-2</v>
      </c>
      <c r="AS9" s="17">
        <v>6.6319953838267802E-3</v>
      </c>
      <c r="AT9" s="17">
        <v>1.3154446486016699E-2</v>
      </c>
      <c r="AU9" s="17">
        <v>1.55352221293784E-2</v>
      </c>
    </row>
    <row r="10" spans="2:47" x14ac:dyDescent="0.3">
      <c r="B10" s="18" t="s">
        <v>165</v>
      </c>
      <c r="C10" s="17">
        <v>4.3612127739990299E-2</v>
      </c>
      <c r="D10" s="17">
        <v>6.0987749202811199E-2</v>
      </c>
      <c r="E10" s="17">
        <v>2.6846713832285901E-2</v>
      </c>
      <c r="F10" s="17"/>
      <c r="G10" s="17">
        <v>9.7602269686181603E-2</v>
      </c>
      <c r="H10" s="17">
        <v>8.5575806538154206E-2</v>
      </c>
      <c r="I10" s="17">
        <v>5.3179941405202602E-2</v>
      </c>
      <c r="J10" s="17">
        <v>2.59521396692238E-2</v>
      </c>
      <c r="K10" s="17">
        <v>1.1125364757672901E-2</v>
      </c>
      <c r="L10" s="17">
        <v>2.10555596737613E-3</v>
      </c>
      <c r="M10" s="17"/>
      <c r="N10" s="17">
        <v>5.0706395852106803E-2</v>
      </c>
      <c r="O10" s="17">
        <v>3.5459809648481999E-2</v>
      </c>
      <c r="P10" s="17">
        <v>5.37893300067325E-2</v>
      </c>
      <c r="Q10" s="17">
        <v>3.6106636637860998E-2</v>
      </c>
      <c r="R10" s="17"/>
      <c r="S10" s="17">
        <v>7.8044599461754904E-2</v>
      </c>
      <c r="T10" s="17">
        <v>2.2277813796676201E-2</v>
      </c>
      <c r="U10" s="17">
        <v>2.1624250420153701E-2</v>
      </c>
      <c r="V10" s="17">
        <v>5.3713990104708502E-2</v>
      </c>
      <c r="W10" s="17">
        <v>3.0058785170191001E-2</v>
      </c>
      <c r="X10" s="17">
        <v>5.3033465009504399E-2</v>
      </c>
      <c r="Y10" s="17">
        <v>3.0985726398085299E-2</v>
      </c>
      <c r="Z10" s="17">
        <v>5.1757258081204398E-2</v>
      </c>
      <c r="AA10" s="17">
        <v>4.37964871448785E-2</v>
      </c>
      <c r="AB10" s="17">
        <v>5.0511887440028498E-2</v>
      </c>
      <c r="AC10" s="17">
        <v>3.3062771246758202E-2</v>
      </c>
      <c r="AD10" s="17">
        <v>2.6370108214154499E-2</v>
      </c>
      <c r="AE10" s="17"/>
      <c r="AF10" s="17">
        <v>4.4287279759728099E-2</v>
      </c>
      <c r="AG10" s="17">
        <v>4.3068390026138603E-2</v>
      </c>
      <c r="AH10" s="17"/>
      <c r="AI10" s="17">
        <v>5.5708220234769699E-2</v>
      </c>
      <c r="AJ10" s="17">
        <v>3.7574177982168298E-2</v>
      </c>
      <c r="AK10" s="17"/>
      <c r="AL10" s="17">
        <v>4.2524789197445498E-2</v>
      </c>
      <c r="AM10" s="17">
        <v>4.3863924090402497E-2</v>
      </c>
      <c r="AN10" s="17"/>
      <c r="AO10" s="17">
        <v>7.8134254168213305E-2</v>
      </c>
      <c r="AP10" s="17">
        <v>4.0603110122033499E-2</v>
      </c>
      <c r="AQ10" s="17"/>
      <c r="AR10" s="17">
        <v>8.4561464843708398E-2</v>
      </c>
      <c r="AS10" s="17">
        <v>2.1222686137047399E-2</v>
      </c>
      <c r="AT10" s="17">
        <v>2.3189942188301602E-2</v>
      </c>
      <c r="AU10" s="17">
        <v>2.1831973432593101E-2</v>
      </c>
    </row>
    <row r="11" spans="2:47" x14ac:dyDescent="0.3">
      <c r="B11" s="18" t="s">
        <v>166</v>
      </c>
      <c r="C11" s="17">
        <v>5.7789011005767603E-2</v>
      </c>
      <c r="D11" s="17">
        <v>7.0228577639571799E-2</v>
      </c>
      <c r="E11" s="17">
        <v>4.5887418831904503E-2</v>
      </c>
      <c r="F11" s="17"/>
      <c r="G11" s="17">
        <v>0.117497633181754</v>
      </c>
      <c r="H11" s="17">
        <v>0.109724829879621</v>
      </c>
      <c r="I11" s="17">
        <v>8.1188953955278406E-2</v>
      </c>
      <c r="J11" s="17">
        <v>3.8572675255838303E-2</v>
      </c>
      <c r="K11" s="17">
        <v>1.3584916814196E-2</v>
      </c>
      <c r="L11" s="17">
        <v>2.2626982012651101E-3</v>
      </c>
      <c r="M11" s="17"/>
      <c r="N11" s="17">
        <v>7.6537577428896705E-2</v>
      </c>
      <c r="O11" s="17">
        <v>5.5927423863828298E-2</v>
      </c>
      <c r="P11" s="17">
        <v>5.7008259369738197E-2</v>
      </c>
      <c r="Q11" s="17">
        <v>3.9512945924871097E-2</v>
      </c>
      <c r="R11" s="17"/>
      <c r="S11" s="17">
        <v>0.102347506994449</v>
      </c>
      <c r="T11" s="17">
        <v>3.9256867265866899E-2</v>
      </c>
      <c r="U11" s="17">
        <v>2.9086365239173399E-2</v>
      </c>
      <c r="V11" s="17">
        <v>3.9754285293703298E-2</v>
      </c>
      <c r="W11" s="17">
        <v>6.0429112750944099E-2</v>
      </c>
      <c r="X11" s="17">
        <v>5.6486670851221402E-2</v>
      </c>
      <c r="Y11" s="17">
        <v>4.85821256453801E-2</v>
      </c>
      <c r="Z11" s="17">
        <v>3.0995712791759701E-2</v>
      </c>
      <c r="AA11" s="17">
        <v>7.6321477457977502E-2</v>
      </c>
      <c r="AB11" s="17">
        <v>6.8015059163263503E-2</v>
      </c>
      <c r="AC11" s="17">
        <v>4.9600570108506603E-2</v>
      </c>
      <c r="AD11" s="17">
        <v>3.4071646246116097E-2</v>
      </c>
      <c r="AE11" s="17"/>
      <c r="AF11" s="17">
        <v>5.8888922935101E-2</v>
      </c>
      <c r="AG11" s="17">
        <v>5.6340849932748897E-2</v>
      </c>
      <c r="AH11" s="17"/>
      <c r="AI11" s="17">
        <v>8.5616745480769904E-2</v>
      </c>
      <c r="AJ11" s="17">
        <v>4.3898371304839798E-2</v>
      </c>
      <c r="AK11" s="17"/>
      <c r="AL11" s="17">
        <v>8.3992987357087295E-2</v>
      </c>
      <c r="AM11" s="17">
        <v>5.1720923328027302E-2</v>
      </c>
      <c r="AN11" s="17"/>
      <c r="AO11" s="17">
        <v>8.4123328515402801E-2</v>
      </c>
      <c r="AP11" s="17">
        <v>5.5493659196888902E-2</v>
      </c>
      <c r="AQ11" s="17"/>
      <c r="AR11" s="17">
        <v>0.109488704018279</v>
      </c>
      <c r="AS11" s="17">
        <v>2.7848376215595699E-2</v>
      </c>
      <c r="AT11" s="17">
        <v>3.3414829639625498E-2</v>
      </c>
      <c r="AU11" s="17">
        <v>3.0236557335325799E-2</v>
      </c>
    </row>
    <row r="12" spans="2:47" x14ac:dyDescent="0.3">
      <c r="B12" s="18" t="s">
        <v>167</v>
      </c>
      <c r="C12" s="17">
        <v>5.1650141523261701E-2</v>
      </c>
      <c r="D12" s="17">
        <v>6.3556365814672E-2</v>
      </c>
      <c r="E12" s="17">
        <v>3.9614227332485999E-2</v>
      </c>
      <c r="F12" s="17"/>
      <c r="G12" s="17">
        <v>0.103286411238645</v>
      </c>
      <c r="H12" s="17">
        <v>9.0843540565956504E-2</v>
      </c>
      <c r="I12" s="17">
        <v>4.3591364852555201E-2</v>
      </c>
      <c r="J12" s="17">
        <v>4.7034609891453E-2</v>
      </c>
      <c r="K12" s="17">
        <v>2.2647325070376902E-2</v>
      </c>
      <c r="L12" s="17">
        <v>1.53785821207982E-2</v>
      </c>
      <c r="M12" s="17"/>
      <c r="N12" s="17">
        <v>6.2755818151097098E-2</v>
      </c>
      <c r="O12" s="17">
        <v>3.4965807765977797E-2</v>
      </c>
      <c r="P12" s="17">
        <v>6.4912608834866103E-2</v>
      </c>
      <c r="Q12" s="17">
        <v>4.6084909585061402E-2</v>
      </c>
      <c r="R12" s="17"/>
      <c r="S12" s="17">
        <v>8.6436138461495601E-2</v>
      </c>
      <c r="T12" s="17">
        <v>5.9791586728524401E-2</v>
      </c>
      <c r="U12" s="17">
        <v>2.35663429898329E-2</v>
      </c>
      <c r="V12" s="17">
        <v>6.7645973719676594E-2</v>
      </c>
      <c r="W12" s="17">
        <v>6.5840720925577897E-2</v>
      </c>
      <c r="X12" s="17">
        <v>5.2289959388276797E-2</v>
      </c>
      <c r="Y12" s="17">
        <v>1.51511862587004E-2</v>
      </c>
      <c r="Z12" s="17">
        <v>6.2884623102807499E-2</v>
      </c>
      <c r="AA12" s="17">
        <v>3.0222486147233201E-2</v>
      </c>
      <c r="AB12" s="17">
        <v>5.4661649720421701E-2</v>
      </c>
      <c r="AC12" s="17">
        <v>2.26164376642983E-2</v>
      </c>
      <c r="AD12" s="17">
        <v>4.6397460640000901E-2</v>
      </c>
      <c r="AE12" s="17"/>
      <c r="AF12" s="17">
        <v>4.8469006302184897E-2</v>
      </c>
      <c r="AG12" s="17">
        <v>5.5325592714500701E-2</v>
      </c>
      <c r="AH12" s="17"/>
      <c r="AI12" s="17">
        <v>7.0001629830799703E-2</v>
      </c>
      <c r="AJ12" s="17">
        <v>4.24897151764893E-2</v>
      </c>
      <c r="AK12" s="17"/>
      <c r="AL12" s="17">
        <v>5.3373314966360101E-2</v>
      </c>
      <c r="AM12" s="17">
        <v>5.1251104087245002E-2</v>
      </c>
      <c r="AN12" s="17"/>
      <c r="AO12" s="17">
        <v>7.3314381124731404E-2</v>
      </c>
      <c r="AP12" s="17">
        <v>4.9761843049643803E-2</v>
      </c>
      <c r="AQ12" s="17"/>
      <c r="AR12" s="17">
        <v>7.5996974545859602E-2</v>
      </c>
      <c r="AS12" s="17">
        <v>4.2388794438165497E-2</v>
      </c>
      <c r="AT12" s="17">
        <v>3.4405325027520903E-2</v>
      </c>
      <c r="AU12" s="17">
        <v>4.2355853851046898E-2</v>
      </c>
    </row>
    <row r="13" spans="2:47" x14ac:dyDescent="0.3">
      <c r="B13" s="18" t="s">
        <v>168</v>
      </c>
      <c r="C13" s="17">
        <v>4.0250359176085097E-2</v>
      </c>
      <c r="D13" s="17">
        <v>4.6147665115410401E-2</v>
      </c>
      <c r="E13" s="17">
        <v>3.4657018021202399E-2</v>
      </c>
      <c r="F13" s="17"/>
      <c r="G13" s="17">
        <v>7.0188839922498303E-2</v>
      </c>
      <c r="H13" s="17">
        <v>5.59822136480937E-2</v>
      </c>
      <c r="I13" s="17">
        <v>5.3228510891889298E-2</v>
      </c>
      <c r="J13" s="17">
        <v>3.8647566249861903E-2</v>
      </c>
      <c r="K13" s="17">
        <v>2.8091244361263701E-2</v>
      </c>
      <c r="L13" s="17">
        <v>6.5617654535430102E-3</v>
      </c>
      <c r="M13" s="17"/>
      <c r="N13" s="17">
        <v>4.2818921478624601E-2</v>
      </c>
      <c r="O13" s="17">
        <v>3.04668218073584E-2</v>
      </c>
      <c r="P13" s="17">
        <v>4.6806666180657097E-2</v>
      </c>
      <c r="Q13" s="17">
        <v>4.2464266739843E-2</v>
      </c>
      <c r="R13" s="17"/>
      <c r="S13" s="17">
        <v>5.2488909190675802E-2</v>
      </c>
      <c r="T13" s="17">
        <v>3.7469798795081E-2</v>
      </c>
      <c r="U13" s="17">
        <v>2.9822517854949701E-2</v>
      </c>
      <c r="V13" s="17">
        <v>3.0112160395978499E-2</v>
      </c>
      <c r="W13" s="17">
        <v>4.3794883456124797E-2</v>
      </c>
      <c r="X13" s="17">
        <v>5.8814708307178998E-2</v>
      </c>
      <c r="Y13" s="17">
        <v>3.1271918066239801E-2</v>
      </c>
      <c r="Z13" s="17">
        <v>7.1072534702184095E-2</v>
      </c>
      <c r="AA13" s="17">
        <v>4.09870254944193E-2</v>
      </c>
      <c r="AB13" s="17">
        <v>1.6229578163586299E-2</v>
      </c>
      <c r="AC13" s="17">
        <v>4.91875441619362E-2</v>
      </c>
      <c r="AD13" s="17">
        <v>2.6902739585037999E-2</v>
      </c>
      <c r="AE13" s="17"/>
      <c r="AF13" s="17">
        <v>3.9866977199648997E-2</v>
      </c>
      <c r="AG13" s="17">
        <v>4.0054001356700002E-2</v>
      </c>
      <c r="AH13" s="17"/>
      <c r="AI13" s="17">
        <v>5.5595198899384003E-2</v>
      </c>
      <c r="AJ13" s="17">
        <v>3.2590747501397697E-2</v>
      </c>
      <c r="AK13" s="17"/>
      <c r="AL13" s="17">
        <v>3.8539875708041002E-2</v>
      </c>
      <c r="AM13" s="17">
        <v>4.0646457978658401E-2</v>
      </c>
      <c r="AN13" s="17"/>
      <c r="AO13" s="17">
        <v>4.56156718314671E-2</v>
      </c>
      <c r="AP13" s="17">
        <v>3.9782707789098301E-2</v>
      </c>
      <c r="AQ13" s="17"/>
      <c r="AR13" s="17">
        <v>6.00309404780522E-2</v>
      </c>
      <c r="AS13" s="17">
        <v>2.07409135891552E-2</v>
      </c>
      <c r="AT13" s="17">
        <v>4.2109023421112397E-2</v>
      </c>
      <c r="AU13" s="17">
        <v>2.0276616313868599E-2</v>
      </c>
    </row>
    <row r="14" spans="2:47" x14ac:dyDescent="0.3">
      <c r="B14" s="18" t="s">
        <v>169</v>
      </c>
      <c r="C14" s="17">
        <v>4.86019798099072E-2</v>
      </c>
      <c r="D14" s="17">
        <v>5.0704965602094698E-2</v>
      </c>
      <c r="E14" s="17">
        <v>4.6334690530227401E-2</v>
      </c>
      <c r="F14" s="17"/>
      <c r="G14" s="17">
        <v>4.1390238279774803E-2</v>
      </c>
      <c r="H14" s="17">
        <v>7.3208534407790599E-2</v>
      </c>
      <c r="I14" s="17">
        <v>6.8014877600432996E-2</v>
      </c>
      <c r="J14" s="17">
        <v>5.2455130044316303E-2</v>
      </c>
      <c r="K14" s="17">
        <v>3.9209285342084101E-2</v>
      </c>
      <c r="L14" s="17">
        <v>2.07829703407066E-2</v>
      </c>
      <c r="M14" s="17"/>
      <c r="N14" s="17">
        <v>5.4311766973372803E-2</v>
      </c>
      <c r="O14" s="17">
        <v>3.70377039478713E-2</v>
      </c>
      <c r="P14" s="17">
        <v>6.2839758212832594E-2</v>
      </c>
      <c r="Q14" s="17">
        <v>4.2640480620311103E-2</v>
      </c>
      <c r="R14" s="17"/>
      <c r="S14" s="17">
        <v>4.7354805021790999E-2</v>
      </c>
      <c r="T14" s="17">
        <v>5.6409236695129497E-2</v>
      </c>
      <c r="U14" s="17">
        <v>5.8366405309640997E-2</v>
      </c>
      <c r="V14" s="17">
        <v>4.7007598072566201E-2</v>
      </c>
      <c r="W14" s="17">
        <v>4.4563333184675001E-2</v>
      </c>
      <c r="X14" s="17">
        <v>4.0558452428109397E-2</v>
      </c>
      <c r="Y14" s="17">
        <v>2.5765966487190001E-2</v>
      </c>
      <c r="Z14" s="17">
        <v>6.2915994682839593E-2</v>
      </c>
      <c r="AA14" s="17">
        <v>5.7438854528543901E-2</v>
      </c>
      <c r="AB14" s="17">
        <v>5.0717470755246699E-2</v>
      </c>
      <c r="AC14" s="17">
        <v>3.4877165151335598E-2</v>
      </c>
      <c r="AD14" s="17">
        <v>5.8882126613732703E-2</v>
      </c>
      <c r="AE14" s="17"/>
      <c r="AF14" s="17">
        <v>4.8944087819676602E-2</v>
      </c>
      <c r="AG14" s="17">
        <v>4.8541308816979802E-2</v>
      </c>
      <c r="AH14" s="17"/>
      <c r="AI14" s="17">
        <v>5.9701276930595903E-2</v>
      </c>
      <c r="AJ14" s="17">
        <v>4.30615957238248E-2</v>
      </c>
      <c r="AK14" s="17"/>
      <c r="AL14" s="17">
        <v>6.4017486648879102E-2</v>
      </c>
      <c r="AM14" s="17">
        <v>4.50321915517609E-2</v>
      </c>
      <c r="AN14" s="17"/>
      <c r="AO14" s="17">
        <v>5.1332691493206399E-2</v>
      </c>
      <c r="AP14" s="17">
        <v>4.8363965515460697E-2</v>
      </c>
      <c r="AQ14" s="17"/>
      <c r="AR14" s="17">
        <v>5.9127146292010997E-2</v>
      </c>
      <c r="AS14" s="17">
        <v>4.0582405515034503E-2</v>
      </c>
      <c r="AT14" s="17">
        <v>5.9764557140472699E-2</v>
      </c>
      <c r="AU14" s="17">
        <v>1.27064846216489E-2</v>
      </c>
    </row>
    <row r="15" spans="2:47" x14ac:dyDescent="0.3">
      <c r="B15" s="18" t="s">
        <v>170</v>
      </c>
      <c r="C15" s="17">
        <v>7.6722897587961802E-2</v>
      </c>
      <c r="D15" s="17">
        <v>8.0096386194459301E-2</v>
      </c>
      <c r="E15" s="17">
        <v>7.3334329385306096E-2</v>
      </c>
      <c r="F15" s="17"/>
      <c r="G15" s="17">
        <v>9.4449603742647603E-2</v>
      </c>
      <c r="H15" s="17">
        <v>7.5576656437026796E-2</v>
      </c>
      <c r="I15" s="17">
        <v>0.104784494968802</v>
      </c>
      <c r="J15" s="17">
        <v>9.0206802983127901E-2</v>
      </c>
      <c r="K15" s="17">
        <v>7.78800638865631E-2</v>
      </c>
      <c r="L15" s="17">
        <v>3.1416808771453399E-2</v>
      </c>
      <c r="M15" s="17"/>
      <c r="N15" s="17">
        <v>8.7265550389688001E-2</v>
      </c>
      <c r="O15" s="17">
        <v>7.6045131155481699E-2</v>
      </c>
      <c r="P15" s="17">
        <v>7.1227397097750597E-2</v>
      </c>
      <c r="Q15" s="17">
        <v>7.0948113883976899E-2</v>
      </c>
      <c r="R15" s="17"/>
      <c r="S15" s="17">
        <v>7.5869532544011103E-2</v>
      </c>
      <c r="T15" s="17">
        <v>0.101891327592668</v>
      </c>
      <c r="U15" s="17">
        <v>7.59081339230957E-2</v>
      </c>
      <c r="V15" s="17">
        <v>8.4077124837619199E-2</v>
      </c>
      <c r="W15" s="17">
        <v>8.2877767098710503E-2</v>
      </c>
      <c r="X15" s="17">
        <v>8.7221699407292699E-2</v>
      </c>
      <c r="Y15" s="17">
        <v>8.1527018251194405E-2</v>
      </c>
      <c r="Z15" s="17">
        <v>0.111885668362894</v>
      </c>
      <c r="AA15" s="17">
        <v>4.9822598152970597E-2</v>
      </c>
      <c r="AB15" s="17">
        <v>5.4206017499060601E-2</v>
      </c>
      <c r="AC15" s="17">
        <v>4.3773706511313001E-2</v>
      </c>
      <c r="AD15" s="17">
        <v>6.7247729420345806E-2</v>
      </c>
      <c r="AE15" s="17"/>
      <c r="AF15" s="17">
        <v>7.2481623157680794E-2</v>
      </c>
      <c r="AG15" s="17">
        <v>8.2981518065598295E-2</v>
      </c>
      <c r="AH15" s="17"/>
      <c r="AI15" s="17">
        <v>8.7658405050370897E-2</v>
      </c>
      <c r="AJ15" s="17">
        <v>7.1264271617400496E-2</v>
      </c>
      <c r="AK15" s="17"/>
      <c r="AL15" s="17">
        <v>9.61566832619625E-2</v>
      </c>
      <c r="AM15" s="17">
        <v>7.2222591458876495E-2</v>
      </c>
      <c r="AN15" s="17"/>
      <c r="AO15" s="17">
        <v>9.2402723955756105E-2</v>
      </c>
      <c r="AP15" s="17">
        <v>7.5356212546549506E-2</v>
      </c>
      <c r="AQ15" s="17"/>
      <c r="AR15" s="17">
        <v>9.0902993008614694E-2</v>
      </c>
      <c r="AS15" s="17">
        <v>6.5198428171310704E-2</v>
      </c>
      <c r="AT15" s="17">
        <v>8.7006408502835794E-2</v>
      </c>
      <c r="AU15" s="17">
        <v>3.9512088821286699E-2</v>
      </c>
    </row>
    <row r="16" spans="2:47" x14ac:dyDescent="0.3">
      <c r="B16" s="18" t="s">
        <v>171</v>
      </c>
      <c r="C16" s="17">
        <v>3.4913353532084301E-2</v>
      </c>
      <c r="D16" s="17">
        <v>3.11702970776912E-2</v>
      </c>
      <c r="E16" s="17">
        <v>3.8157120591752802E-2</v>
      </c>
      <c r="F16" s="17"/>
      <c r="G16" s="17">
        <v>2.28514436249335E-2</v>
      </c>
      <c r="H16" s="17">
        <v>3.5700313271202301E-2</v>
      </c>
      <c r="I16" s="17">
        <v>4.07357136265123E-2</v>
      </c>
      <c r="J16" s="17">
        <v>4.2116480399349503E-2</v>
      </c>
      <c r="K16" s="17">
        <v>3.9094710969035003E-2</v>
      </c>
      <c r="L16" s="17">
        <v>2.8886910753008501E-2</v>
      </c>
      <c r="M16" s="17"/>
      <c r="N16" s="17">
        <v>4.3717705777884898E-2</v>
      </c>
      <c r="O16" s="17">
        <v>4.0245279067100299E-2</v>
      </c>
      <c r="P16" s="17">
        <v>3.19191691773167E-2</v>
      </c>
      <c r="Q16" s="17">
        <v>2.22255626577871E-2</v>
      </c>
      <c r="R16" s="17"/>
      <c r="S16" s="17">
        <v>2.6099947745591299E-2</v>
      </c>
      <c r="T16" s="17">
        <v>3.5559693845156601E-2</v>
      </c>
      <c r="U16" s="17">
        <v>3.6532628755560299E-2</v>
      </c>
      <c r="V16" s="17">
        <v>5.1148799844880299E-2</v>
      </c>
      <c r="W16" s="17">
        <v>4.4140321719063097E-2</v>
      </c>
      <c r="X16" s="17">
        <v>3.3468829272230799E-2</v>
      </c>
      <c r="Y16" s="17">
        <v>2.1090829495251099E-2</v>
      </c>
      <c r="Z16" s="17">
        <v>9.0776613285052498E-3</v>
      </c>
      <c r="AA16" s="17">
        <v>3.4869861651206799E-2</v>
      </c>
      <c r="AB16" s="17">
        <v>4.22388114008799E-2</v>
      </c>
      <c r="AC16" s="17">
        <v>3.1333563459408902E-2</v>
      </c>
      <c r="AD16" s="17">
        <v>5.8438730825577698E-2</v>
      </c>
      <c r="AE16" s="17"/>
      <c r="AF16" s="17">
        <v>3.6676101685243899E-2</v>
      </c>
      <c r="AG16" s="17">
        <v>3.2853680638738503E-2</v>
      </c>
      <c r="AH16" s="17"/>
      <c r="AI16" s="17">
        <v>4.7999836372494102E-2</v>
      </c>
      <c r="AJ16" s="17">
        <v>2.83810352705385E-2</v>
      </c>
      <c r="AK16" s="17"/>
      <c r="AL16" s="17">
        <v>5.6211252651688998E-2</v>
      </c>
      <c r="AM16" s="17">
        <v>2.99813723137866E-2</v>
      </c>
      <c r="AN16" s="17"/>
      <c r="AO16" s="17">
        <v>6.6498913229817894E-2</v>
      </c>
      <c r="AP16" s="17">
        <v>3.2160292946401298E-2</v>
      </c>
      <c r="AQ16" s="17"/>
      <c r="AR16" s="17">
        <v>2.2039023464758101E-2</v>
      </c>
      <c r="AS16" s="17">
        <v>4.5482620098219198E-2</v>
      </c>
      <c r="AT16" s="17">
        <v>4.69198347241674E-2</v>
      </c>
      <c r="AU16" s="17">
        <v>2.4040089234017299E-2</v>
      </c>
    </row>
    <row r="17" spans="2:47" x14ac:dyDescent="0.3">
      <c r="B17" s="18" t="s">
        <v>172</v>
      </c>
      <c r="C17" s="17">
        <v>0.125579638942588</v>
      </c>
      <c r="D17" s="17">
        <v>0.112509966398366</v>
      </c>
      <c r="E17" s="17">
        <v>0.13879315231939399</v>
      </c>
      <c r="F17" s="17"/>
      <c r="G17" s="17">
        <v>9.6895711958949193E-2</v>
      </c>
      <c r="H17" s="17">
        <v>0.12576516891134701</v>
      </c>
      <c r="I17" s="17">
        <v>0.14539633651460601</v>
      </c>
      <c r="J17" s="17">
        <v>0.16261269405603701</v>
      </c>
      <c r="K17" s="17">
        <v>0.13668530359918701</v>
      </c>
      <c r="L17" s="17">
        <v>9.0860034550162505E-2</v>
      </c>
      <c r="M17" s="17"/>
      <c r="N17" s="17">
        <v>0.12948820714811701</v>
      </c>
      <c r="O17" s="17">
        <v>0.136292202521896</v>
      </c>
      <c r="P17" s="17">
        <v>0.125384083453907</v>
      </c>
      <c r="Q17" s="17">
        <v>0.110227255008676</v>
      </c>
      <c r="R17" s="17"/>
      <c r="S17" s="17">
        <v>0.10872624976807301</v>
      </c>
      <c r="T17" s="17">
        <v>0.15006926960744499</v>
      </c>
      <c r="U17" s="17">
        <v>0.147667004405243</v>
      </c>
      <c r="V17" s="17">
        <v>0.12539711824484301</v>
      </c>
      <c r="W17" s="17">
        <v>0.14077070677898501</v>
      </c>
      <c r="X17" s="17">
        <v>0.140682851570884</v>
      </c>
      <c r="Y17" s="17">
        <v>0.11837168790781399</v>
      </c>
      <c r="Z17" s="17">
        <v>0.122507049207327</v>
      </c>
      <c r="AA17" s="17">
        <v>0.10264654362357099</v>
      </c>
      <c r="AB17" s="17">
        <v>0.107772650278496</v>
      </c>
      <c r="AC17" s="17">
        <v>0.12592528429743599</v>
      </c>
      <c r="AD17" s="17">
        <v>0.11905949564488399</v>
      </c>
      <c r="AE17" s="17"/>
      <c r="AF17" s="17">
        <v>0.13375137712864299</v>
      </c>
      <c r="AG17" s="17">
        <v>0.115737384073392</v>
      </c>
      <c r="AH17" s="17"/>
      <c r="AI17" s="17">
        <v>0.147275999245669</v>
      </c>
      <c r="AJ17" s="17">
        <v>0.114749568529838</v>
      </c>
      <c r="AK17" s="17"/>
      <c r="AL17" s="17">
        <v>0.131278361859437</v>
      </c>
      <c r="AM17" s="17">
        <v>0.12425997852743</v>
      </c>
      <c r="AN17" s="17"/>
      <c r="AO17" s="17">
        <v>0.14563434399251299</v>
      </c>
      <c r="AP17" s="17">
        <v>0.123831630721148</v>
      </c>
      <c r="AQ17" s="17"/>
      <c r="AR17" s="17">
        <v>0.12650273714698501</v>
      </c>
      <c r="AS17" s="17">
        <v>0.126328861590804</v>
      </c>
      <c r="AT17" s="17">
        <v>0.13499403393789799</v>
      </c>
      <c r="AU17" s="17">
        <v>0.102351436542335</v>
      </c>
    </row>
    <row r="18" spans="2:47" x14ac:dyDescent="0.3">
      <c r="B18" s="18" t="s">
        <v>173</v>
      </c>
      <c r="C18" s="17">
        <v>0.47936887627768598</v>
      </c>
      <c r="D18" s="17">
        <v>0.43759039826202201</v>
      </c>
      <c r="E18" s="17">
        <v>0.52006122293031598</v>
      </c>
      <c r="F18" s="17"/>
      <c r="G18" s="17">
        <v>0.25511734629710198</v>
      </c>
      <c r="H18" s="17">
        <v>0.27458817741293301</v>
      </c>
      <c r="I18" s="17">
        <v>0.375855007071622</v>
      </c>
      <c r="J18" s="17">
        <v>0.478486393350112</v>
      </c>
      <c r="K18" s="17">
        <v>0.62049884406377098</v>
      </c>
      <c r="L18" s="17">
        <v>0.78434971780717899</v>
      </c>
      <c r="M18" s="17"/>
      <c r="N18" s="17">
        <v>0.40725014726490399</v>
      </c>
      <c r="O18" s="17">
        <v>0.52245338155137999</v>
      </c>
      <c r="P18" s="17">
        <v>0.43308594495560399</v>
      </c>
      <c r="Q18" s="17">
        <v>0.55175882084364503</v>
      </c>
      <c r="R18" s="17"/>
      <c r="S18" s="17">
        <v>0.37298045180081202</v>
      </c>
      <c r="T18" s="17">
        <v>0.48281151922434901</v>
      </c>
      <c r="U18" s="17">
        <v>0.53494135846909696</v>
      </c>
      <c r="V18" s="17">
        <v>0.44762385621968298</v>
      </c>
      <c r="W18" s="17">
        <v>0.447631897889119</v>
      </c>
      <c r="X18" s="17">
        <v>0.40343350281870199</v>
      </c>
      <c r="Y18" s="17">
        <v>0.59653682271783004</v>
      </c>
      <c r="Z18" s="17">
        <v>0.45108662992966497</v>
      </c>
      <c r="AA18" s="17">
        <v>0.52412370545070797</v>
      </c>
      <c r="AB18" s="17">
        <v>0.51404355715336303</v>
      </c>
      <c r="AC18" s="17">
        <v>0.54821532250324201</v>
      </c>
      <c r="AD18" s="17">
        <v>0.55137664270628695</v>
      </c>
      <c r="AE18" s="17"/>
      <c r="AF18" s="17">
        <v>0.47884467124664598</v>
      </c>
      <c r="AG18" s="17">
        <v>0.480692915171609</v>
      </c>
      <c r="AH18" s="17"/>
      <c r="AI18" s="17">
        <v>0.33293285051097199</v>
      </c>
      <c r="AJ18" s="17">
        <v>0.55246466044899301</v>
      </c>
      <c r="AK18" s="17"/>
      <c r="AL18" s="17">
        <v>0.38459109682749198</v>
      </c>
      <c r="AM18" s="17">
        <v>0.50131668556794795</v>
      </c>
      <c r="AN18" s="17"/>
      <c r="AO18" s="17">
        <v>0.29365228672898303</v>
      </c>
      <c r="AP18" s="17">
        <v>0.49555630584002203</v>
      </c>
      <c r="AQ18" s="17"/>
      <c r="AR18" s="17">
        <v>0.30311097463139502</v>
      </c>
      <c r="AS18" s="17">
        <v>0.59133699477700896</v>
      </c>
      <c r="AT18" s="17">
        <v>0.50751163712811698</v>
      </c>
      <c r="AU18" s="17">
        <v>0.67077763310626504</v>
      </c>
    </row>
    <row r="19" spans="2:47" x14ac:dyDescent="0.3">
      <c r="B19" s="18" t="s">
        <v>155</v>
      </c>
      <c r="C19" s="19">
        <v>1.37245845353935E-2</v>
      </c>
      <c r="D19" s="19">
        <v>1.39523370504844E-2</v>
      </c>
      <c r="E19" s="19">
        <v>1.35548920971807E-2</v>
      </c>
      <c r="F19" s="19"/>
      <c r="G19" s="19">
        <v>1.9982646616042699E-2</v>
      </c>
      <c r="H19" s="19">
        <v>1.7692903996031101E-2</v>
      </c>
      <c r="I19" s="19">
        <v>1.0262262484733701E-2</v>
      </c>
      <c r="J19" s="19">
        <v>1.1843834810262299E-2</v>
      </c>
      <c r="K19" s="19">
        <v>6.0479909016775499E-3</v>
      </c>
      <c r="L19" s="19">
        <v>1.58388466585286E-2</v>
      </c>
      <c r="M19" s="19"/>
      <c r="N19" s="19">
        <v>9.7446385539665392E-3</v>
      </c>
      <c r="O19" s="19">
        <v>1.6624975563196101E-2</v>
      </c>
      <c r="P19" s="19">
        <v>1.6342645108975401E-2</v>
      </c>
      <c r="Q19" s="19">
        <v>1.29047524907709E-2</v>
      </c>
      <c r="R19" s="19"/>
      <c r="S19" s="19">
        <v>9.8260926764286403E-3</v>
      </c>
      <c r="T19" s="19">
        <v>4.9116702864478298E-3</v>
      </c>
      <c r="U19" s="19">
        <v>1.51851147539939E-2</v>
      </c>
      <c r="V19" s="19">
        <v>1.7935792747552099E-2</v>
      </c>
      <c r="W19" s="19">
        <v>1.4133248951369101E-2</v>
      </c>
      <c r="X19" s="19">
        <v>2.6951821040332499E-2</v>
      </c>
      <c r="Y19" s="19">
        <v>1.2012416222637301E-2</v>
      </c>
      <c r="Z19" s="19">
        <v>5.1850195415411998E-3</v>
      </c>
      <c r="AA19" s="19">
        <v>9.4324420965236407E-3</v>
      </c>
      <c r="AB19" s="19">
        <v>1.21331320602395E-2</v>
      </c>
      <c r="AC19" s="19">
        <v>4.3381039054673699E-2</v>
      </c>
      <c r="AD19" s="19">
        <v>0</v>
      </c>
      <c r="AE19" s="19"/>
      <c r="AF19" s="19">
        <v>1.23024371366656E-2</v>
      </c>
      <c r="AG19" s="19">
        <v>1.33360124286036E-2</v>
      </c>
      <c r="AH19" s="19"/>
      <c r="AI19" s="19">
        <v>1.22361253244104E-2</v>
      </c>
      <c r="AJ19" s="19">
        <v>1.44675717386049E-2</v>
      </c>
      <c r="AK19" s="19"/>
      <c r="AL19" s="19">
        <v>9.1653678298369897E-3</v>
      </c>
      <c r="AM19" s="19">
        <v>1.4780368067641299E-2</v>
      </c>
      <c r="AN19" s="19"/>
      <c r="AO19" s="19">
        <v>5.77611654262706E-3</v>
      </c>
      <c r="AP19" s="19">
        <v>1.44173889104579E-2</v>
      </c>
      <c r="AQ19" s="19"/>
      <c r="AR19" s="19">
        <v>8.9413500600259901E-3</v>
      </c>
      <c r="AS19" s="19">
        <v>1.22379240838318E-2</v>
      </c>
      <c r="AT19" s="19">
        <v>1.7529961803932001E-2</v>
      </c>
      <c r="AU19" s="19">
        <v>2.0376044612234901E-2</v>
      </c>
    </row>
    <row r="20" spans="2:47" x14ac:dyDescent="0.3">
      <c r="B20" s="16"/>
    </row>
    <row r="21" spans="2:47" x14ac:dyDescent="0.3">
      <c r="B21" t="s">
        <v>72</v>
      </c>
    </row>
    <row r="22" spans="2:47" x14ac:dyDescent="0.3">
      <c r="B22" t="s">
        <v>73</v>
      </c>
    </row>
    <row r="24" spans="2:47" x14ac:dyDescent="0.3">
      <c r="B24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B2:AU24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208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164</v>
      </c>
      <c r="C9" s="17">
        <v>1.34057516565326E-2</v>
      </c>
      <c r="D9" s="17">
        <v>1.93318590280467E-2</v>
      </c>
      <c r="E9" s="17">
        <v>7.05150747928398E-3</v>
      </c>
      <c r="F9" s="17"/>
      <c r="G9" s="17">
        <v>3.8426669796647502E-2</v>
      </c>
      <c r="H9" s="17">
        <v>3.0683492475657801E-2</v>
      </c>
      <c r="I9" s="17">
        <v>1.2594360220068899E-2</v>
      </c>
      <c r="J9" s="17">
        <v>4.0999988474720202E-3</v>
      </c>
      <c r="K9" s="17">
        <v>0</v>
      </c>
      <c r="L9" s="17">
        <v>0</v>
      </c>
      <c r="M9" s="17"/>
      <c r="N9" s="17">
        <v>1.6165046097278198E-2</v>
      </c>
      <c r="O9" s="17">
        <v>1.03755723858457E-2</v>
      </c>
      <c r="P9" s="17">
        <v>1.9971905241405699E-2</v>
      </c>
      <c r="Q9" s="17">
        <v>7.9956869406678996E-3</v>
      </c>
      <c r="R9" s="17"/>
      <c r="S9" s="17">
        <v>2.1076965436406098E-2</v>
      </c>
      <c r="T9" s="17">
        <v>4.1827363371454897E-3</v>
      </c>
      <c r="U9" s="17">
        <v>1.5220979879763201E-2</v>
      </c>
      <c r="V9" s="17">
        <v>2.2073074376881899E-2</v>
      </c>
      <c r="W9" s="17">
        <v>4.4405152744722296E-3</v>
      </c>
      <c r="X9" s="17">
        <v>2.1575868899196798E-2</v>
      </c>
      <c r="Y9" s="17">
        <v>7.0337312909354698E-3</v>
      </c>
      <c r="Z9" s="17">
        <v>1.27194930997896E-2</v>
      </c>
      <c r="AA9" s="17">
        <v>1.3247014157601E-2</v>
      </c>
      <c r="AB9" s="17">
        <v>1.17881381259028E-2</v>
      </c>
      <c r="AC9" s="17">
        <v>1.09747595031162E-2</v>
      </c>
      <c r="AD9" s="17">
        <v>1.06060962371342E-2</v>
      </c>
      <c r="AE9" s="17"/>
      <c r="AF9" s="17">
        <v>1.44804552088057E-2</v>
      </c>
      <c r="AG9" s="17">
        <v>1.2086140942209301E-2</v>
      </c>
      <c r="AH9" s="17"/>
      <c r="AI9" s="17">
        <v>1.50626415071488E-2</v>
      </c>
      <c r="AJ9" s="17">
        <v>1.25786897209048E-2</v>
      </c>
      <c r="AK9" s="17"/>
      <c r="AL9" s="17">
        <v>1.5932540185268702E-2</v>
      </c>
      <c r="AM9" s="17">
        <v>1.2820620066963599E-2</v>
      </c>
      <c r="AN9" s="17"/>
      <c r="AO9" s="17">
        <v>2.88149277862285E-2</v>
      </c>
      <c r="AP9" s="17">
        <v>1.20626570314418E-2</v>
      </c>
      <c r="AQ9" s="17"/>
      <c r="AR9" s="17">
        <v>3.1623260390550703E-2</v>
      </c>
      <c r="AS9" s="17">
        <v>2.38326319888931E-3</v>
      </c>
      <c r="AT9" s="17">
        <v>2.1859985030864299E-3</v>
      </c>
      <c r="AU9" s="17">
        <v>9.9930435148315299E-3</v>
      </c>
    </row>
    <row r="10" spans="2:47" x14ac:dyDescent="0.3">
      <c r="B10" s="18" t="s">
        <v>165</v>
      </c>
      <c r="C10" s="17">
        <v>1.6811129182451302E-2</v>
      </c>
      <c r="D10" s="17">
        <v>2.1337677725395101E-2</v>
      </c>
      <c r="E10" s="17">
        <v>1.24642888324248E-2</v>
      </c>
      <c r="F10" s="17"/>
      <c r="G10" s="17">
        <v>5.6538028771028599E-2</v>
      </c>
      <c r="H10" s="17">
        <v>2.9760246879609299E-2</v>
      </c>
      <c r="I10" s="17">
        <v>1.7457037288622301E-2</v>
      </c>
      <c r="J10" s="17">
        <v>2.6476174876442298E-3</v>
      </c>
      <c r="K10" s="17">
        <v>2.01860894935118E-3</v>
      </c>
      <c r="L10" s="17">
        <v>8.6953699867326395E-4</v>
      </c>
      <c r="M10" s="17"/>
      <c r="N10" s="17">
        <v>2.1674877568800599E-2</v>
      </c>
      <c r="O10" s="17">
        <v>1.0113058662666E-2</v>
      </c>
      <c r="P10" s="17">
        <v>2.70162375348863E-2</v>
      </c>
      <c r="Q10" s="17">
        <v>9.7904735204360199E-3</v>
      </c>
      <c r="R10" s="17"/>
      <c r="S10" s="17">
        <v>3.2305620701515797E-2</v>
      </c>
      <c r="T10" s="17">
        <v>1.17710337629056E-2</v>
      </c>
      <c r="U10" s="17">
        <v>1.40206371672863E-2</v>
      </c>
      <c r="V10" s="17">
        <v>1.0402678774596E-2</v>
      </c>
      <c r="W10" s="17">
        <v>1.9142805400137301E-2</v>
      </c>
      <c r="X10" s="17">
        <v>1.70703356830103E-2</v>
      </c>
      <c r="Y10" s="17">
        <v>2.0669033199642899E-2</v>
      </c>
      <c r="Z10" s="17">
        <v>5.1850195415411998E-3</v>
      </c>
      <c r="AA10" s="17">
        <v>1.07204520631321E-2</v>
      </c>
      <c r="AB10" s="17">
        <v>2.37548082885773E-2</v>
      </c>
      <c r="AC10" s="17">
        <v>7.0518363379757599E-3</v>
      </c>
      <c r="AD10" s="17">
        <v>9.7770797373752695E-3</v>
      </c>
      <c r="AE10" s="17"/>
      <c r="AF10" s="17">
        <v>1.20774607091309E-2</v>
      </c>
      <c r="AG10" s="17">
        <v>2.32384685338448E-2</v>
      </c>
      <c r="AH10" s="17"/>
      <c r="AI10" s="17">
        <v>2.2587600530104099E-2</v>
      </c>
      <c r="AJ10" s="17">
        <v>1.3927715072507899E-2</v>
      </c>
      <c r="AK10" s="17"/>
      <c r="AL10" s="17">
        <v>1.07495955048631E-2</v>
      </c>
      <c r="AM10" s="17">
        <v>1.82148061406366E-2</v>
      </c>
      <c r="AN10" s="17"/>
      <c r="AO10" s="17">
        <v>2.47859270588267E-2</v>
      </c>
      <c r="AP10" s="17">
        <v>1.61160298420456E-2</v>
      </c>
      <c r="AQ10" s="17"/>
      <c r="AR10" s="17">
        <v>3.3270925606912499E-2</v>
      </c>
      <c r="AS10" s="17">
        <v>7.3593040293512902E-3</v>
      </c>
      <c r="AT10" s="17">
        <v>9.6005299064758406E-3</v>
      </c>
      <c r="AU10" s="17">
        <v>6.7555180584094104E-3</v>
      </c>
    </row>
    <row r="11" spans="2:47" x14ac:dyDescent="0.3">
      <c r="B11" s="18" t="s">
        <v>166</v>
      </c>
      <c r="C11" s="17">
        <v>2.7312401622656701E-2</v>
      </c>
      <c r="D11" s="17">
        <v>3.5991482602734701E-2</v>
      </c>
      <c r="E11" s="17">
        <v>1.89591590560769E-2</v>
      </c>
      <c r="F11" s="17"/>
      <c r="G11" s="17">
        <v>7.9594253831514097E-2</v>
      </c>
      <c r="H11" s="17">
        <v>5.8785915751603697E-2</v>
      </c>
      <c r="I11" s="17">
        <v>2.0905160029437101E-2</v>
      </c>
      <c r="J11" s="17">
        <v>1.13798294569831E-2</v>
      </c>
      <c r="K11" s="17">
        <v>2.4813256441208499E-3</v>
      </c>
      <c r="L11" s="17">
        <v>1.9143935007846901E-3</v>
      </c>
      <c r="M11" s="17"/>
      <c r="N11" s="17">
        <v>3.0765649571703701E-2</v>
      </c>
      <c r="O11" s="17">
        <v>2.2665530360191199E-2</v>
      </c>
      <c r="P11" s="17">
        <v>2.81081886377764E-2</v>
      </c>
      <c r="Q11" s="17">
        <v>2.6624981829754001E-2</v>
      </c>
      <c r="R11" s="17"/>
      <c r="S11" s="17">
        <v>6.2799348092238402E-2</v>
      </c>
      <c r="T11" s="17">
        <v>1.5425943021399499E-2</v>
      </c>
      <c r="U11" s="17">
        <v>1.0845404001753E-2</v>
      </c>
      <c r="V11" s="17">
        <v>3.3704835114380403E-2</v>
      </c>
      <c r="W11" s="17">
        <v>2.2016103296538001E-2</v>
      </c>
      <c r="X11" s="17">
        <v>1.8969167681713001E-2</v>
      </c>
      <c r="Y11" s="17">
        <v>2.4501179371193799E-2</v>
      </c>
      <c r="Z11" s="17">
        <v>1.6500789669389899E-2</v>
      </c>
      <c r="AA11" s="17">
        <v>3.2309524700544899E-2</v>
      </c>
      <c r="AB11" s="17">
        <v>2.43992170734539E-2</v>
      </c>
      <c r="AC11" s="17">
        <v>2.00026886688426E-2</v>
      </c>
      <c r="AD11" s="17">
        <v>0</v>
      </c>
      <c r="AE11" s="17"/>
      <c r="AF11" s="17">
        <v>2.3662593891617002E-2</v>
      </c>
      <c r="AG11" s="17">
        <v>3.2384415185336302E-2</v>
      </c>
      <c r="AH11" s="17"/>
      <c r="AI11" s="17">
        <v>3.3046386882410898E-2</v>
      </c>
      <c r="AJ11" s="17">
        <v>2.4450195093942601E-2</v>
      </c>
      <c r="AK11" s="17"/>
      <c r="AL11" s="17">
        <v>3.4359435087059499E-2</v>
      </c>
      <c r="AM11" s="17">
        <v>2.5680511242485E-2</v>
      </c>
      <c r="AN11" s="17"/>
      <c r="AO11" s="17">
        <v>3.4633803854826901E-2</v>
      </c>
      <c r="AP11" s="17">
        <v>2.6674253554039001E-2</v>
      </c>
      <c r="AQ11" s="17"/>
      <c r="AR11" s="17">
        <v>4.2467600351503897E-2</v>
      </c>
      <c r="AS11" s="17">
        <v>2.09692256576463E-2</v>
      </c>
      <c r="AT11" s="17">
        <v>1.93106933194922E-2</v>
      </c>
      <c r="AU11" s="17">
        <v>1.68286826357694E-2</v>
      </c>
    </row>
    <row r="12" spans="2:47" x14ac:dyDescent="0.3">
      <c r="B12" s="18" t="s">
        <v>167</v>
      </c>
      <c r="C12" s="17">
        <v>3.05276097500994E-2</v>
      </c>
      <c r="D12" s="17">
        <v>4.0310216307621702E-2</v>
      </c>
      <c r="E12" s="17">
        <v>2.1111291140013699E-2</v>
      </c>
      <c r="F12" s="17"/>
      <c r="G12" s="17">
        <v>5.2155994969978997E-2</v>
      </c>
      <c r="H12" s="17">
        <v>6.9351867511683499E-2</v>
      </c>
      <c r="I12" s="17">
        <v>2.9203259952151998E-2</v>
      </c>
      <c r="J12" s="17">
        <v>1.95894079482021E-2</v>
      </c>
      <c r="K12" s="17">
        <v>1.0245960958948801E-2</v>
      </c>
      <c r="L12" s="17">
        <v>8.2183564948410601E-3</v>
      </c>
      <c r="M12" s="17"/>
      <c r="N12" s="17">
        <v>4.4884529791170198E-2</v>
      </c>
      <c r="O12" s="17">
        <v>2.30451876689391E-2</v>
      </c>
      <c r="P12" s="17">
        <v>2.5211487573517599E-2</v>
      </c>
      <c r="Q12" s="17">
        <v>2.79157144842394E-2</v>
      </c>
      <c r="R12" s="17"/>
      <c r="S12" s="17">
        <v>4.55448788028694E-2</v>
      </c>
      <c r="T12" s="17">
        <v>1.8402719121546101E-2</v>
      </c>
      <c r="U12" s="17">
        <v>1.77585818403765E-2</v>
      </c>
      <c r="V12" s="17">
        <v>3.0859111504189001E-2</v>
      </c>
      <c r="W12" s="17">
        <v>2.7532804188904102E-2</v>
      </c>
      <c r="X12" s="17">
        <v>1.14908532995904E-2</v>
      </c>
      <c r="Y12" s="17">
        <v>3.6002701378150301E-2</v>
      </c>
      <c r="Z12" s="17">
        <v>5.56570818021438E-2</v>
      </c>
      <c r="AA12" s="17">
        <v>2.98438533068985E-2</v>
      </c>
      <c r="AB12" s="17">
        <v>5.0769861717045402E-2</v>
      </c>
      <c r="AC12" s="17">
        <v>1.1650973691878499E-2</v>
      </c>
      <c r="AD12" s="17">
        <v>3.5414520056719898E-2</v>
      </c>
      <c r="AE12" s="17"/>
      <c r="AF12" s="17">
        <v>3.15877554676669E-2</v>
      </c>
      <c r="AG12" s="17">
        <v>2.9366144666505001E-2</v>
      </c>
      <c r="AH12" s="17"/>
      <c r="AI12" s="17">
        <v>4.0100211636137098E-2</v>
      </c>
      <c r="AJ12" s="17">
        <v>2.57492989638291E-2</v>
      </c>
      <c r="AK12" s="17"/>
      <c r="AL12" s="17">
        <v>4.2877510054697497E-2</v>
      </c>
      <c r="AM12" s="17">
        <v>2.7667727843059101E-2</v>
      </c>
      <c r="AN12" s="17"/>
      <c r="AO12" s="17">
        <v>6.2107788657978301E-2</v>
      </c>
      <c r="AP12" s="17">
        <v>2.7775018164827098E-2</v>
      </c>
      <c r="AQ12" s="17"/>
      <c r="AR12" s="17">
        <v>5.0921412896426203E-2</v>
      </c>
      <c r="AS12" s="17">
        <v>2.08922089760629E-2</v>
      </c>
      <c r="AT12" s="17">
        <v>1.6951682884911799E-2</v>
      </c>
      <c r="AU12" s="17">
        <v>2.41662941538116E-2</v>
      </c>
    </row>
    <row r="13" spans="2:47" x14ac:dyDescent="0.3">
      <c r="B13" s="18" t="s">
        <v>168</v>
      </c>
      <c r="C13" s="17">
        <v>5.39349758316051E-2</v>
      </c>
      <c r="D13" s="17">
        <v>5.96571038659802E-2</v>
      </c>
      <c r="E13" s="17">
        <v>4.85644194679433E-2</v>
      </c>
      <c r="F13" s="17"/>
      <c r="G13" s="17">
        <v>0.102886809042427</v>
      </c>
      <c r="H13" s="17">
        <v>0.11338575723948401</v>
      </c>
      <c r="I13" s="17">
        <v>4.9957693139123002E-2</v>
      </c>
      <c r="J13" s="17">
        <v>3.8524255144792997E-2</v>
      </c>
      <c r="K13" s="17">
        <v>2.0583758281222601E-2</v>
      </c>
      <c r="L13" s="17">
        <v>1.13351643185001E-2</v>
      </c>
      <c r="M13" s="17"/>
      <c r="N13" s="17">
        <v>5.5200090443693797E-2</v>
      </c>
      <c r="O13" s="17">
        <v>5.3330768875977402E-2</v>
      </c>
      <c r="P13" s="17">
        <v>6.0480631843706903E-2</v>
      </c>
      <c r="Q13" s="17">
        <v>4.8221655031154401E-2</v>
      </c>
      <c r="R13" s="17"/>
      <c r="S13" s="17">
        <v>8.5333252537861198E-2</v>
      </c>
      <c r="T13" s="17">
        <v>4.0377738741211498E-2</v>
      </c>
      <c r="U13" s="17">
        <v>4.97060720228212E-2</v>
      </c>
      <c r="V13" s="17">
        <v>4.8691217397326701E-2</v>
      </c>
      <c r="W13" s="17">
        <v>6.8438258313089403E-2</v>
      </c>
      <c r="X13" s="17">
        <v>4.8772097256121201E-2</v>
      </c>
      <c r="Y13" s="17">
        <v>2.3679323284774401E-2</v>
      </c>
      <c r="Z13" s="17">
        <v>0.10037913843164301</v>
      </c>
      <c r="AA13" s="17">
        <v>5.53198656006956E-2</v>
      </c>
      <c r="AB13" s="17">
        <v>4.7205197761600703E-2</v>
      </c>
      <c r="AC13" s="17">
        <v>4.2120391297307498E-2</v>
      </c>
      <c r="AD13" s="17">
        <v>2.8700651207951001E-2</v>
      </c>
      <c r="AE13" s="17"/>
      <c r="AF13" s="17">
        <v>5.1373570178644599E-2</v>
      </c>
      <c r="AG13" s="17">
        <v>5.7776315376718602E-2</v>
      </c>
      <c r="AH13" s="17"/>
      <c r="AI13" s="17">
        <v>6.6057256745758006E-2</v>
      </c>
      <c r="AJ13" s="17">
        <v>4.7883953723312597E-2</v>
      </c>
      <c r="AK13" s="17"/>
      <c r="AL13" s="17">
        <v>5.42872279286499E-2</v>
      </c>
      <c r="AM13" s="17">
        <v>5.3853404371576402E-2</v>
      </c>
      <c r="AN13" s="17"/>
      <c r="AO13" s="17">
        <v>5.6102820113724701E-2</v>
      </c>
      <c r="AP13" s="17">
        <v>5.3746022186138102E-2</v>
      </c>
      <c r="AQ13" s="17"/>
      <c r="AR13" s="17">
        <v>7.7538051010877504E-2</v>
      </c>
      <c r="AS13" s="17">
        <v>4.0365872059860898E-2</v>
      </c>
      <c r="AT13" s="17">
        <v>4.62876339060267E-2</v>
      </c>
      <c r="AU13" s="17">
        <v>3.3931081874841201E-2</v>
      </c>
    </row>
    <row r="14" spans="2:47" x14ac:dyDescent="0.3">
      <c r="B14" s="18" t="s">
        <v>169</v>
      </c>
      <c r="C14" s="17">
        <v>0.122888175781541</v>
      </c>
      <c r="D14" s="17">
        <v>0.13807348093213101</v>
      </c>
      <c r="E14" s="17">
        <v>0.10855881655338</v>
      </c>
      <c r="F14" s="17"/>
      <c r="G14" s="17">
        <v>0.13511903591525101</v>
      </c>
      <c r="H14" s="17">
        <v>0.15718165236441101</v>
      </c>
      <c r="I14" s="17">
        <v>0.160390062446055</v>
      </c>
      <c r="J14" s="17">
        <v>0.13357192626184999</v>
      </c>
      <c r="K14" s="17">
        <v>0.10664282125270701</v>
      </c>
      <c r="L14" s="17">
        <v>5.8692082438524799E-2</v>
      </c>
      <c r="M14" s="17"/>
      <c r="N14" s="17">
        <v>0.13295160328384401</v>
      </c>
      <c r="O14" s="17">
        <v>0.12997719579179601</v>
      </c>
      <c r="P14" s="17">
        <v>0.133901535220778</v>
      </c>
      <c r="Q14" s="17">
        <v>9.5839805681167095E-2</v>
      </c>
      <c r="R14" s="17"/>
      <c r="S14" s="17">
        <v>0.15320652499749701</v>
      </c>
      <c r="T14" s="17">
        <v>0.114069182321864</v>
      </c>
      <c r="U14" s="17">
        <v>0.12666239594013101</v>
      </c>
      <c r="V14" s="17">
        <v>8.87050552600403E-2</v>
      </c>
      <c r="W14" s="17">
        <v>0.141047550274738</v>
      </c>
      <c r="X14" s="17">
        <v>0.124478276980098</v>
      </c>
      <c r="Y14" s="17">
        <v>9.7536065898053803E-2</v>
      </c>
      <c r="Z14" s="17">
        <v>0.15154879924074499</v>
      </c>
      <c r="AA14" s="17">
        <v>0.12790221108221</v>
      </c>
      <c r="AB14" s="17">
        <v>0.108206547807057</v>
      </c>
      <c r="AC14" s="17">
        <v>0.12158449957098599</v>
      </c>
      <c r="AD14" s="17">
        <v>0.122331588986985</v>
      </c>
      <c r="AE14" s="17"/>
      <c r="AF14" s="17">
        <v>0.12776888763762601</v>
      </c>
      <c r="AG14" s="17">
        <v>0.117397886761879</v>
      </c>
      <c r="AH14" s="17"/>
      <c r="AI14" s="17">
        <v>0.15863660511449301</v>
      </c>
      <c r="AJ14" s="17">
        <v>0.10504379997782</v>
      </c>
      <c r="AK14" s="17"/>
      <c r="AL14" s="17">
        <v>0.138556098788015</v>
      </c>
      <c r="AM14" s="17">
        <v>0.11925993519481901</v>
      </c>
      <c r="AN14" s="17"/>
      <c r="AO14" s="17">
        <v>0.15280220730975</v>
      </c>
      <c r="AP14" s="17">
        <v>0.120280808935827</v>
      </c>
      <c r="AQ14" s="17"/>
      <c r="AR14" s="17">
        <v>0.18410333542799001</v>
      </c>
      <c r="AS14" s="17">
        <v>0.10093767407154</v>
      </c>
      <c r="AT14" s="17">
        <v>0.101706313189925</v>
      </c>
      <c r="AU14" s="17">
        <v>5.1007260298890897E-2</v>
      </c>
    </row>
    <row r="15" spans="2:47" x14ac:dyDescent="0.3">
      <c r="B15" s="18" t="s">
        <v>170</v>
      </c>
      <c r="C15" s="17">
        <v>0.26647255392583402</v>
      </c>
      <c r="D15" s="17">
        <v>0.24638414071510201</v>
      </c>
      <c r="E15" s="17">
        <v>0.28528654080190802</v>
      </c>
      <c r="F15" s="17"/>
      <c r="G15" s="17">
        <v>0.28060678207426398</v>
      </c>
      <c r="H15" s="17">
        <v>0.28099798830877099</v>
      </c>
      <c r="I15" s="17">
        <v>0.36014069470202298</v>
      </c>
      <c r="J15" s="17">
        <v>0.31355908694379198</v>
      </c>
      <c r="K15" s="17">
        <v>0.226803176315577</v>
      </c>
      <c r="L15" s="17">
        <v>0.157584252774365</v>
      </c>
      <c r="M15" s="17"/>
      <c r="N15" s="17">
        <v>0.30112728225413499</v>
      </c>
      <c r="O15" s="17">
        <v>0.282969057793795</v>
      </c>
      <c r="P15" s="17">
        <v>0.26449497463225002</v>
      </c>
      <c r="Q15" s="17">
        <v>0.21502963899240399</v>
      </c>
      <c r="R15" s="17"/>
      <c r="S15" s="17">
        <v>0.25621426837915801</v>
      </c>
      <c r="T15" s="17">
        <v>0.31185810279049703</v>
      </c>
      <c r="U15" s="17">
        <v>0.205854854852939</v>
      </c>
      <c r="V15" s="17">
        <v>0.27538504225032201</v>
      </c>
      <c r="W15" s="17">
        <v>0.25393130485639998</v>
      </c>
      <c r="X15" s="17">
        <v>0.288807733604315</v>
      </c>
      <c r="Y15" s="17">
        <v>0.31417163159764799</v>
      </c>
      <c r="Z15" s="17">
        <v>0.248133250980726</v>
      </c>
      <c r="AA15" s="17">
        <v>0.26819409295164898</v>
      </c>
      <c r="AB15" s="17">
        <v>0.23834537083641499</v>
      </c>
      <c r="AC15" s="17">
        <v>0.199656614138019</v>
      </c>
      <c r="AD15" s="17">
        <v>0.30132432232289302</v>
      </c>
      <c r="AE15" s="17"/>
      <c r="AF15" s="17">
        <v>0.259936536944678</v>
      </c>
      <c r="AG15" s="17">
        <v>0.27654310014823102</v>
      </c>
      <c r="AH15" s="17"/>
      <c r="AI15" s="17">
        <v>0.238592562698973</v>
      </c>
      <c r="AJ15" s="17">
        <v>0.28038927838449401</v>
      </c>
      <c r="AK15" s="17"/>
      <c r="AL15" s="17">
        <v>0.242608695715016</v>
      </c>
      <c r="AM15" s="17">
        <v>0.27199873750999598</v>
      </c>
      <c r="AN15" s="17"/>
      <c r="AO15" s="17">
        <v>0.24618890023724799</v>
      </c>
      <c r="AP15" s="17">
        <v>0.26824051776874502</v>
      </c>
      <c r="AQ15" s="17"/>
      <c r="AR15" s="17">
        <v>0.28510657779679399</v>
      </c>
      <c r="AS15" s="17">
        <v>0.241319512108948</v>
      </c>
      <c r="AT15" s="17">
        <v>0.31272182522256797</v>
      </c>
      <c r="AU15" s="17">
        <v>0.16660021803539499</v>
      </c>
    </row>
    <row r="16" spans="2:47" x14ac:dyDescent="0.3">
      <c r="B16" s="18" t="s">
        <v>171</v>
      </c>
      <c r="C16" s="17">
        <v>9.5389692362262704E-2</v>
      </c>
      <c r="D16" s="17">
        <v>8.0356138138913194E-2</v>
      </c>
      <c r="E16" s="17">
        <v>0.10986549193251301</v>
      </c>
      <c r="F16" s="17"/>
      <c r="G16" s="17">
        <v>8.7561570257269294E-2</v>
      </c>
      <c r="H16" s="17">
        <v>5.9620927612581601E-2</v>
      </c>
      <c r="I16" s="17">
        <v>8.2117076024205204E-2</v>
      </c>
      <c r="J16" s="17">
        <v>0.121272810349897</v>
      </c>
      <c r="K16" s="17">
        <v>0.101115148329652</v>
      </c>
      <c r="L16" s="17">
        <v>0.11558794032280501</v>
      </c>
      <c r="M16" s="17"/>
      <c r="N16" s="17">
        <v>9.7685346652611096E-2</v>
      </c>
      <c r="O16" s="17">
        <v>0.100023708089854</v>
      </c>
      <c r="P16" s="17">
        <v>9.3812813993528699E-2</v>
      </c>
      <c r="Q16" s="17">
        <v>8.7943375270437593E-2</v>
      </c>
      <c r="R16" s="17"/>
      <c r="S16" s="17">
        <v>8.0322827812415301E-2</v>
      </c>
      <c r="T16" s="17">
        <v>0.116416833297299</v>
      </c>
      <c r="U16" s="17">
        <v>0.111999219623823</v>
      </c>
      <c r="V16" s="17">
        <v>8.2693243708302E-2</v>
      </c>
      <c r="W16" s="17">
        <v>8.8060430342901494E-2</v>
      </c>
      <c r="X16" s="17">
        <v>0.116464831400713</v>
      </c>
      <c r="Y16" s="17">
        <v>0.120786335918003</v>
      </c>
      <c r="Z16" s="17">
        <v>7.4352180480996996E-2</v>
      </c>
      <c r="AA16" s="17">
        <v>8.2105248170433298E-2</v>
      </c>
      <c r="AB16" s="17">
        <v>9.2392657422161406E-2</v>
      </c>
      <c r="AC16" s="17">
        <v>7.0076464156753906E-2</v>
      </c>
      <c r="AD16" s="17">
        <v>8.2236436128113904E-2</v>
      </c>
      <c r="AE16" s="17"/>
      <c r="AF16" s="17">
        <v>0.1023679040607</v>
      </c>
      <c r="AG16" s="17">
        <v>8.5857064703606503E-2</v>
      </c>
      <c r="AH16" s="17"/>
      <c r="AI16" s="17">
        <v>8.9311822492429499E-2</v>
      </c>
      <c r="AJ16" s="17">
        <v>9.8423554158910798E-2</v>
      </c>
      <c r="AK16" s="17"/>
      <c r="AL16" s="17">
        <v>9.2811315126958102E-2</v>
      </c>
      <c r="AM16" s="17">
        <v>9.5986770413332201E-2</v>
      </c>
      <c r="AN16" s="17"/>
      <c r="AO16" s="17">
        <v>9.4767081412423002E-2</v>
      </c>
      <c r="AP16" s="17">
        <v>9.5443960378489803E-2</v>
      </c>
      <c r="AQ16" s="17"/>
      <c r="AR16" s="17">
        <v>7.7782158787713704E-2</v>
      </c>
      <c r="AS16" s="17">
        <v>0.113497619382485</v>
      </c>
      <c r="AT16" s="17">
        <v>0.11146512127430799</v>
      </c>
      <c r="AU16" s="17">
        <v>7.4945613297803804E-2</v>
      </c>
    </row>
    <row r="17" spans="2:47" x14ac:dyDescent="0.3">
      <c r="B17" s="18" t="s">
        <v>172</v>
      </c>
      <c r="C17" s="17">
        <v>0.16328152056954501</v>
      </c>
      <c r="D17" s="17">
        <v>0.15340796019168301</v>
      </c>
      <c r="E17" s="17">
        <v>0.17312107733245999</v>
      </c>
      <c r="F17" s="17"/>
      <c r="G17" s="17">
        <v>9.2681026131332195E-2</v>
      </c>
      <c r="H17" s="17">
        <v>0.116612109977403</v>
      </c>
      <c r="I17" s="17">
        <v>0.14078521681339501</v>
      </c>
      <c r="J17" s="17">
        <v>0.17220925553760399</v>
      </c>
      <c r="K17" s="17">
        <v>0.212124206315844</v>
      </c>
      <c r="L17" s="17">
        <v>0.22623561976739101</v>
      </c>
      <c r="M17" s="17"/>
      <c r="N17" s="17">
        <v>0.14350861000682799</v>
      </c>
      <c r="O17" s="17">
        <v>0.17109320695827099</v>
      </c>
      <c r="P17" s="17">
        <v>0.14939438918501899</v>
      </c>
      <c r="Q17" s="17">
        <v>0.18846399407565201</v>
      </c>
      <c r="R17" s="17"/>
      <c r="S17" s="17">
        <v>0.14266067304754701</v>
      </c>
      <c r="T17" s="17">
        <v>0.15583930924348699</v>
      </c>
      <c r="U17" s="17">
        <v>0.187180019283335</v>
      </c>
      <c r="V17" s="17">
        <v>0.172976665755079</v>
      </c>
      <c r="W17" s="17">
        <v>0.187903138302904</v>
      </c>
      <c r="X17" s="17">
        <v>0.175253751256883</v>
      </c>
      <c r="Y17" s="17">
        <v>0.13583978663079599</v>
      </c>
      <c r="Z17" s="17">
        <v>0.13925182620582499</v>
      </c>
      <c r="AA17" s="17">
        <v>0.14426597394787599</v>
      </c>
      <c r="AB17" s="17">
        <v>0.146781824674348</v>
      </c>
      <c r="AC17" s="17">
        <v>0.25125780296201</v>
      </c>
      <c r="AD17" s="17">
        <v>0.18321052943209401</v>
      </c>
      <c r="AE17" s="17"/>
      <c r="AF17" s="17">
        <v>0.16071504392816599</v>
      </c>
      <c r="AG17" s="17">
        <v>0.166983853568374</v>
      </c>
      <c r="AH17" s="17"/>
      <c r="AI17" s="17">
        <v>0.15030388902671199</v>
      </c>
      <c r="AJ17" s="17">
        <v>0.16975950403941101</v>
      </c>
      <c r="AK17" s="17"/>
      <c r="AL17" s="17">
        <v>0.163982499123866</v>
      </c>
      <c r="AM17" s="17">
        <v>0.16311919408631101</v>
      </c>
      <c r="AN17" s="17"/>
      <c r="AO17" s="17">
        <v>0.13139142219844799</v>
      </c>
      <c r="AP17" s="17">
        <v>0.16606112535537701</v>
      </c>
      <c r="AQ17" s="17"/>
      <c r="AR17" s="17">
        <v>0.113999735916578</v>
      </c>
      <c r="AS17" s="17">
        <v>0.18410609375783701</v>
      </c>
      <c r="AT17" s="17">
        <v>0.18694241684493601</v>
      </c>
      <c r="AU17" s="17">
        <v>0.20194779527592699</v>
      </c>
    </row>
    <row r="18" spans="2:47" x14ac:dyDescent="0.3">
      <c r="B18" s="18" t="s">
        <v>173</v>
      </c>
      <c r="C18" s="17">
        <v>0.20505181034771799</v>
      </c>
      <c r="D18" s="17">
        <v>0.20004666510630101</v>
      </c>
      <c r="E18" s="17">
        <v>0.21024860848951399</v>
      </c>
      <c r="F18" s="17"/>
      <c r="G18" s="17">
        <v>6.8826346471117295E-2</v>
      </c>
      <c r="H18" s="17">
        <v>7.92137765189799E-2</v>
      </c>
      <c r="I18" s="17">
        <v>0.12325372088289401</v>
      </c>
      <c r="J18" s="17">
        <v>0.178123481662876</v>
      </c>
      <c r="K18" s="17">
        <v>0.31431392466601898</v>
      </c>
      <c r="L18" s="17">
        <v>0.412502483117755</v>
      </c>
      <c r="M18" s="17"/>
      <c r="N18" s="17">
        <v>0.156036964329935</v>
      </c>
      <c r="O18" s="17">
        <v>0.19144625099555501</v>
      </c>
      <c r="P18" s="17">
        <v>0.19033370878202899</v>
      </c>
      <c r="Q18" s="17">
        <v>0.283963844335756</v>
      </c>
      <c r="R18" s="17"/>
      <c r="S18" s="17">
        <v>0.12053564019249299</v>
      </c>
      <c r="T18" s="17">
        <v>0.21165640136264599</v>
      </c>
      <c r="U18" s="17">
        <v>0.24804933505287699</v>
      </c>
      <c r="V18" s="17">
        <v>0.234509075858883</v>
      </c>
      <c r="W18" s="17">
        <v>0.18748708974991601</v>
      </c>
      <c r="X18" s="17">
        <v>0.163848496848361</v>
      </c>
      <c r="Y18" s="17">
        <v>0.212589617980394</v>
      </c>
      <c r="Z18" s="17">
        <v>0.18087808271843001</v>
      </c>
      <c r="AA18" s="17">
        <v>0.23453469278880101</v>
      </c>
      <c r="AB18" s="17">
        <v>0.25245192240356201</v>
      </c>
      <c r="AC18" s="17">
        <v>0.24561762564515899</v>
      </c>
      <c r="AD18" s="17">
        <v>0.22639877589073401</v>
      </c>
      <c r="AE18" s="17"/>
      <c r="AF18" s="17">
        <v>0.21093581914503601</v>
      </c>
      <c r="AG18" s="17">
        <v>0.19526301490230599</v>
      </c>
      <c r="AH18" s="17"/>
      <c r="AI18" s="17">
        <v>0.18146981979774701</v>
      </c>
      <c r="AJ18" s="17">
        <v>0.21682312196687201</v>
      </c>
      <c r="AK18" s="17"/>
      <c r="AL18" s="17">
        <v>0.19693588515020399</v>
      </c>
      <c r="AM18" s="17">
        <v>0.206931225327499</v>
      </c>
      <c r="AN18" s="17"/>
      <c r="AO18" s="17">
        <v>0.16143455788518801</v>
      </c>
      <c r="AP18" s="17">
        <v>0.20885357735009299</v>
      </c>
      <c r="AQ18" s="17"/>
      <c r="AR18" s="17">
        <v>9.9290142196655107E-2</v>
      </c>
      <c r="AS18" s="17">
        <v>0.26644000394538098</v>
      </c>
      <c r="AT18" s="17">
        <v>0.18471384991105699</v>
      </c>
      <c r="AU18" s="17">
        <v>0.40746018133780898</v>
      </c>
    </row>
    <row r="19" spans="2:47" x14ac:dyDescent="0.3">
      <c r="B19" s="18" t="s">
        <v>155</v>
      </c>
      <c r="C19" s="19">
        <v>4.92437896975376E-3</v>
      </c>
      <c r="D19" s="19">
        <v>5.1032753860907002E-3</v>
      </c>
      <c r="E19" s="19">
        <v>4.7687989144833999E-3</v>
      </c>
      <c r="F19" s="19"/>
      <c r="G19" s="19">
        <v>5.6034827391704097E-3</v>
      </c>
      <c r="H19" s="19">
        <v>4.4062653598151503E-3</v>
      </c>
      <c r="I19" s="19">
        <v>3.1957185020243702E-3</v>
      </c>
      <c r="J19" s="19">
        <v>5.0223303588860201E-3</v>
      </c>
      <c r="K19" s="19">
        <v>3.6710692865569699E-3</v>
      </c>
      <c r="L19" s="19">
        <v>7.0601702663593601E-3</v>
      </c>
      <c r="M19" s="19"/>
      <c r="N19" s="19">
        <v>0</v>
      </c>
      <c r="O19" s="19">
        <v>4.96046241710962E-3</v>
      </c>
      <c r="P19" s="19">
        <v>7.2741273551019097E-3</v>
      </c>
      <c r="Q19" s="19">
        <v>8.2108298383312996E-3</v>
      </c>
      <c r="R19" s="19"/>
      <c r="S19" s="19">
        <v>0</v>
      </c>
      <c r="T19" s="19">
        <v>0</v>
      </c>
      <c r="U19" s="19">
        <v>1.2702500334895299E-2</v>
      </c>
      <c r="V19" s="19">
        <v>0</v>
      </c>
      <c r="W19" s="19">
        <v>0</v>
      </c>
      <c r="X19" s="19">
        <v>1.32685870899991E-2</v>
      </c>
      <c r="Y19" s="19">
        <v>7.19059345040795E-3</v>
      </c>
      <c r="Z19" s="19">
        <v>1.53943378287698E-2</v>
      </c>
      <c r="AA19" s="19">
        <v>1.5570712301585E-3</v>
      </c>
      <c r="AB19" s="19">
        <v>3.9044538898779201E-3</v>
      </c>
      <c r="AC19" s="19">
        <v>2.0006344027952299E-2</v>
      </c>
      <c r="AD19" s="19">
        <v>0</v>
      </c>
      <c r="AE19" s="19"/>
      <c r="AF19" s="19">
        <v>5.0939728279293297E-3</v>
      </c>
      <c r="AG19" s="19">
        <v>3.1035952109895498E-3</v>
      </c>
      <c r="AH19" s="19"/>
      <c r="AI19" s="19">
        <v>4.8312035680866099E-3</v>
      </c>
      <c r="AJ19" s="19">
        <v>4.9708888979949602E-3</v>
      </c>
      <c r="AK19" s="19"/>
      <c r="AL19" s="19">
        <v>6.8991973354023996E-3</v>
      </c>
      <c r="AM19" s="19">
        <v>4.46706780332217E-3</v>
      </c>
      <c r="AN19" s="19"/>
      <c r="AO19" s="19">
        <v>6.9705634853580003E-3</v>
      </c>
      <c r="AP19" s="19">
        <v>4.7460294329763801E-3</v>
      </c>
      <c r="AQ19" s="19"/>
      <c r="AR19" s="19">
        <v>3.89679961799914E-3</v>
      </c>
      <c r="AS19" s="19">
        <v>1.72922281199732E-3</v>
      </c>
      <c r="AT19" s="19">
        <v>8.1139350372125708E-3</v>
      </c>
      <c r="AU19" s="19">
        <v>6.3643115165108698E-3</v>
      </c>
    </row>
    <row r="20" spans="2:47" x14ac:dyDescent="0.3">
      <c r="B20" s="16"/>
    </row>
    <row r="21" spans="2:47" x14ac:dyDescent="0.3">
      <c r="B21" t="s">
        <v>72</v>
      </c>
    </row>
    <row r="22" spans="2:47" x14ac:dyDescent="0.3">
      <c r="B22" t="s">
        <v>73</v>
      </c>
    </row>
    <row r="24" spans="2:47" x14ac:dyDescent="0.3">
      <c r="B24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B2:AU24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219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209</v>
      </c>
      <c r="C9" s="17">
        <v>0.67944383833141098</v>
      </c>
      <c r="D9" s="17">
        <v>0.65298611961250996</v>
      </c>
      <c r="E9" s="17">
        <v>0.70548992514570996</v>
      </c>
      <c r="F9" s="17"/>
      <c r="G9" s="17">
        <v>0.53855287079429903</v>
      </c>
      <c r="H9" s="17">
        <v>0.79912819463264595</v>
      </c>
      <c r="I9" s="17">
        <v>0.79478428728886596</v>
      </c>
      <c r="J9" s="17">
        <v>0.70614913893211595</v>
      </c>
      <c r="K9" s="17">
        <v>0.65559931237110902</v>
      </c>
      <c r="L9" s="17">
        <v>0.57605963093913004</v>
      </c>
      <c r="M9" s="17"/>
      <c r="N9" s="17">
        <v>0.672411250298527</v>
      </c>
      <c r="O9" s="17">
        <v>0.66759005842822206</v>
      </c>
      <c r="P9" s="17">
        <v>0.69732692224316895</v>
      </c>
      <c r="Q9" s="17">
        <v>0.683475205839297</v>
      </c>
      <c r="R9" s="17"/>
      <c r="S9" s="17">
        <v>0.64743519873808897</v>
      </c>
      <c r="T9" s="17">
        <v>0.65242690482868704</v>
      </c>
      <c r="U9" s="17">
        <v>0.73022848678270402</v>
      </c>
      <c r="V9" s="17">
        <v>0.70179325991707098</v>
      </c>
      <c r="W9" s="17">
        <v>0.65020974562721001</v>
      </c>
      <c r="X9" s="17">
        <v>0.66202646500635698</v>
      </c>
      <c r="Y9" s="17">
        <v>0.73020198204119102</v>
      </c>
      <c r="Z9" s="17">
        <v>0.74220239662637699</v>
      </c>
      <c r="AA9" s="17">
        <v>0.68922160234501495</v>
      </c>
      <c r="AB9" s="17">
        <v>0.68125027293084195</v>
      </c>
      <c r="AC9" s="17">
        <v>0.63200496794592098</v>
      </c>
      <c r="AD9" s="17">
        <v>0.68263111887286698</v>
      </c>
      <c r="AE9" s="17"/>
      <c r="AF9" s="17">
        <v>0.72014162788479097</v>
      </c>
      <c r="AG9" s="17">
        <v>0.62798671009828799</v>
      </c>
      <c r="AH9" s="17"/>
      <c r="AI9" s="17">
        <v>0.71633796048749299</v>
      </c>
      <c r="AJ9" s="17">
        <v>0.66102757241466903</v>
      </c>
      <c r="AK9" s="17"/>
      <c r="AL9" s="17">
        <v>0.71761765242376296</v>
      </c>
      <c r="AM9" s="17">
        <v>0.67060388031128104</v>
      </c>
      <c r="AN9" s="17"/>
      <c r="AO9" s="17">
        <v>0.69885285138387998</v>
      </c>
      <c r="AP9" s="17">
        <v>0.67775210991649304</v>
      </c>
      <c r="AQ9" s="17"/>
      <c r="AR9" s="17">
        <v>0.75643723271489605</v>
      </c>
      <c r="AS9" s="17">
        <v>0.61794042828195705</v>
      </c>
      <c r="AT9" s="17">
        <v>0.69224595631180397</v>
      </c>
      <c r="AU9" s="17">
        <v>0.56523139141446299</v>
      </c>
    </row>
    <row r="10" spans="2:47" x14ac:dyDescent="0.3">
      <c r="B10" s="18" t="s">
        <v>210</v>
      </c>
      <c r="C10" s="17">
        <v>0.60734052126831894</v>
      </c>
      <c r="D10" s="17">
        <v>0.65930984306230001</v>
      </c>
      <c r="E10" s="17">
        <v>0.55566614499568801</v>
      </c>
      <c r="F10" s="17"/>
      <c r="G10" s="17">
        <v>0.80254161479834596</v>
      </c>
      <c r="H10" s="17">
        <v>0.80784125250549998</v>
      </c>
      <c r="I10" s="17">
        <v>0.73717815145954602</v>
      </c>
      <c r="J10" s="17">
        <v>0.61862634606395195</v>
      </c>
      <c r="K10" s="17">
        <v>0.45410171993311099</v>
      </c>
      <c r="L10" s="17">
        <v>0.30332498269984298</v>
      </c>
      <c r="M10" s="17"/>
      <c r="N10" s="17">
        <v>0.61034799899528103</v>
      </c>
      <c r="O10" s="17">
        <v>0.58439922193667304</v>
      </c>
      <c r="P10" s="17">
        <v>0.64790237569590003</v>
      </c>
      <c r="Q10" s="17">
        <v>0.59393146967791699</v>
      </c>
      <c r="R10" s="17"/>
      <c r="S10" s="17">
        <v>0.72097164627675303</v>
      </c>
      <c r="T10" s="17">
        <v>0.54113374511780299</v>
      </c>
      <c r="U10" s="17">
        <v>0.52456726154656397</v>
      </c>
      <c r="V10" s="17">
        <v>0.58404228310008099</v>
      </c>
      <c r="W10" s="17">
        <v>0.62732685132652599</v>
      </c>
      <c r="X10" s="17">
        <v>0.67167871215908903</v>
      </c>
      <c r="Y10" s="17">
        <v>0.56846446821473195</v>
      </c>
      <c r="Z10" s="17">
        <v>0.63320765435266002</v>
      </c>
      <c r="AA10" s="17">
        <v>0.60491885015913704</v>
      </c>
      <c r="AB10" s="17">
        <v>0.59295169110405599</v>
      </c>
      <c r="AC10" s="17">
        <v>0.594693479353267</v>
      </c>
      <c r="AD10" s="17">
        <v>0.558095808195059</v>
      </c>
      <c r="AE10" s="17"/>
      <c r="AF10" s="17">
        <v>0.56929164260562504</v>
      </c>
      <c r="AG10" s="17">
        <v>0.65990170457032205</v>
      </c>
      <c r="AH10" s="17"/>
      <c r="AI10" s="17">
        <v>0.61278984004550896</v>
      </c>
      <c r="AJ10" s="17">
        <v>0.60462041037257097</v>
      </c>
      <c r="AK10" s="17"/>
      <c r="AL10" s="17">
        <v>0.59731376661860502</v>
      </c>
      <c r="AM10" s="17">
        <v>0.60966242942156801</v>
      </c>
      <c r="AN10" s="17"/>
      <c r="AO10" s="17">
        <v>0.55708970313442296</v>
      </c>
      <c r="AP10" s="17">
        <v>0.61172048312831695</v>
      </c>
      <c r="AQ10" s="17"/>
      <c r="AR10" s="17">
        <v>0.74118098739834104</v>
      </c>
      <c r="AS10" s="17">
        <v>0.53001829008113699</v>
      </c>
      <c r="AT10" s="17">
        <v>0.595696673560417</v>
      </c>
      <c r="AU10" s="17">
        <v>0.42846323062076802</v>
      </c>
    </row>
    <row r="11" spans="2:47" x14ac:dyDescent="0.3">
      <c r="B11" s="18" t="s">
        <v>211</v>
      </c>
      <c r="C11" s="17">
        <v>0.48177127629155397</v>
      </c>
      <c r="D11" s="17">
        <v>0.44547908035413197</v>
      </c>
      <c r="E11" s="17">
        <v>0.517184532904995</v>
      </c>
      <c r="F11" s="17"/>
      <c r="G11" s="17">
        <v>0.77427131881771005</v>
      </c>
      <c r="H11" s="17">
        <v>0.79653405192300297</v>
      </c>
      <c r="I11" s="17">
        <v>0.597488622627393</v>
      </c>
      <c r="J11" s="17">
        <v>0.40005930453663702</v>
      </c>
      <c r="K11" s="17">
        <v>0.24510761329575501</v>
      </c>
      <c r="L11" s="17">
        <v>0.16329675555904799</v>
      </c>
      <c r="M11" s="17"/>
      <c r="N11" s="17">
        <v>0.49193415787783501</v>
      </c>
      <c r="O11" s="17">
        <v>0.49219586451851499</v>
      </c>
      <c r="P11" s="17">
        <v>0.53531983674609995</v>
      </c>
      <c r="Q11" s="17">
        <v>0.41513912769302702</v>
      </c>
      <c r="R11" s="17"/>
      <c r="S11" s="17">
        <v>0.62017795703434297</v>
      </c>
      <c r="T11" s="17">
        <v>0.43512529218519702</v>
      </c>
      <c r="U11" s="17">
        <v>0.41588579635631401</v>
      </c>
      <c r="V11" s="17">
        <v>0.465890689816294</v>
      </c>
      <c r="W11" s="17">
        <v>0.52939341364944004</v>
      </c>
      <c r="X11" s="17">
        <v>0.53941073481786805</v>
      </c>
      <c r="Y11" s="17">
        <v>0.43919037984046599</v>
      </c>
      <c r="Z11" s="17">
        <v>0.480024593643126</v>
      </c>
      <c r="AA11" s="17">
        <v>0.48512419587306799</v>
      </c>
      <c r="AB11" s="17">
        <v>0.40743191866671402</v>
      </c>
      <c r="AC11" s="17">
        <v>0.426896881906009</v>
      </c>
      <c r="AD11" s="17">
        <v>0.39611294982163298</v>
      </c>
      <c r="AE11" s="17"/>
      <c r="AF11" s="17">
        <v>0.44322701578812801</v>
      </c>
      <c r="AG11" s="17">
        <v>0.53486901209077697</v>
      </c>
      <c r="AH11" s="17"/>
      <c r="AI11" s="17">
        <v>0.52026342242283496</v>
      </c>
      <c r="AJ11" s="17">
        <v>0.46255733224212398</v>
      </c>
      <c r="AK11" s="17"/>
      <c r="AL11" s="17">
        <v>0.49562342847372698</v>
      </c>
      <c r="AM11" s="17">
        <v>0.47856351603258102</v>
      </c>
      <c r="AN11" s="17"/>
      <c r="AO11" s="17">
        <v>0.47938426671934598</v>
      </c>
      <c r="AP11" s="17">
        <v>0.48197933282225303</v>
      </c>
      <c r="AQ11" s="17"/>
      <c r="AR11" s="17">
        <v>0.641866296045421</v>
      </c>
      <c r="AS11" s="17">
        <v>0.32046039654464498</v>
      </c>
      <c r="AT11" s="17">
        <v>0.50723890151707296</v>
      </c>
      <c r="AU11" s="17">
        <v>0.30426501775841902</v>
      </c>
    </row>
    <row r="12" spans="2:47" x14ac:dyDescent="0.3">
      <c r="B12" s="18" t="s">
        <v>212</v>
      </c>
      <c r="C12" s="17">
        <v>0.31461522951267901</v>
      </c>
      <c r="D12" s="17">
        <v>0.28611434035241201</v>
      </c>
      <c r="E12" s="17">
        <v>0.342203202432042</v>
      </c>
      <c r="F12" s="17"/>
      <c r="G12" s="17">
        <v>0.69170271063355404</v>
      </c>
      <c r="H12" s="17">
        <v>0.57569638691493596</v>
      </c>
      <c r="I12" s="17">
        <v>0.34644485026902699</v>
      </c>
      <c r="J12" s="17">
        <v>0.21214721438495199</v>
      </c>
      <c r="K12" s="17">
        <v>0.120440909649628</v>
      </c>
      <c r="L12" s="17">
        <v>4.0335610941825098E-2</v>
      </c>
      <c r="M12" s="17"/>
      <c r="N12" s="17">
        <v>0.30785768926759499</v>
      </c>
      <c r="O12" s="17">
        <v>0.268683553000445</v>
      </c>
      <c r="P12" s="17">
        <v>0.386742572494439</v>
      </c>
      <c r="Q12" s="17">
        <v>0.30953359724749802</v>
      </c>
      <c r="R12" s="17"/>
      <c r="S12" s="17">
        <v>0.45758811533425497</v>
      </c>
      <c r="T12" s="17">
        <v>0.242448233794789</v>
      </c>
      <c r="U12" s="17">
        <v>0.23392597996380801</v>
      </c>
      <c r="V12" s="17">
        <v>0.27724502204037399</v>
      </c>
      <c r="W12" s="17">
        <v>0.34619707103518699</v>
      </c>
      <c r="X12" s="17">
        <v>0.38190842291911098</v>
      </c>
      <c r="Y12" s="17">
        <v>0.33223804342813101</v>
      </c>
      <c r="Z12" s="17">
        <v>0.35067255009431902</v>
      </c>
      <c r="AA12" s="17">
        <v>0.31522524557250398</v>
      </c>
      <c r="AB12" s="17">
        <v>0.227540070177917</v>
      </c>
      <c r="AC12" s="17">
        <v>0.27961026481858497</v>
      </c>
      <c r="AD12" s="17">
        <v>0.23480852900494001</v>
      </c>
      <c r="AE12" s="17"/>
      <c r="AF12" s="17">
        <v>0.29126391371038202</v>
      </c>
      <c r="AG12" s="17">
        <v>0.34501542709569899</v>
      </c>
      <c r="AH12" s="17"/>
      <c r="AI12" s="17">
        <v>0.37005110695480298</v>
      </c>
      <c r="AJ12" s="17">
        <v>0.28694356257388998</v>
      </c>
      <c r="AK12" s="17"/>
      <c r="AL12" s="17">
        <v>0.33912871250899101</v>
      </c>
      <c r="AM12" s="17">
        <v>0.308938611501958</v>
      </c>
      <c r="AN12" s="17"/>
      <c r="AO12" s="17">
        <v>0.32859928982199499</v>
      </c>
      <c r="AP12" s="17">
        <v>0.31339635083413703</v>
      </c>
      <c r="AQ12" s="17"/>
      <c r="AR12" s="17">
        <v>0.470736091077751</v>
      </c>
      <c r="AS12" s="17">
        <v>0.181973560096853</v>
      </c>
      <c r="AT12" s="17">
        <v>0.31327143769511501</v>
      </c>
      <c r="AU12" s="17">
        <v>0.15357940513742099</v>
      </c>
    </row>
    <row r="13" spans="2:47" x14ac:dyDescent="0.3">
      <c r="B13" s="18" t="s">
        <v>213</v>
      </c>
      <c r="C13" s="17">
        <v>0.27544332055909498</v>
      </c>
      <c r="D13" s="17">
        <v>0.34479363642605199</v>
      </c>
      <c r="E13" s="17">
        <v>0.20725372759887301</v>
      </c>
      <c r="F13" s="17"/>
      <c r="G13" s="17">
        <v>0.37659731965410498</v>
      </c>
      <c r="H13" s="17">
        <v>0.43130440040544699</v>
      </c>
      <c r="I13" s="17">
        <v>0.33910239780051599</v>
      </c>
      <c r="J13" s="17">
        <v>0.25812321521044601</v>
      </c>
      <c r="K13" s="17">
        <v>0.18769366722849501</v>
      </c>
      <c r="L13" s="17">
        <v>0.10302469363276801</v>
      </c>
      <c r="M13" s="17"/>
      <c r="N13" s="17">
        <v>0.35260098019158698</v>
      </c>
      <c r="O13" s="17">
        <v>0.25667711148134298</v>
      </c>
      <c r="P13" s="17">
        <v>0.258756156066409</v>
      </c>
      <c r="Q13" s="17">
        <v>0.228281845475929</v>
      </c>
      <c r="R13" s="17"/>
      <c r="S13" s="17">
        <v>0.39796969374754798</v>
      </c>
      <c r="T13" s="17">
        <v>0.21546908930324299</v>
      </c>
      <c r="U13" s="17">
        <v>0.210116277298244</v>
      </c>
      <c r="V13" s="17">
        <v>0.266089621576094</v>
      </c>
      <c r="W13" s="17">
        <v>0.27389837919287302</v>
      </c>
      <c r="X13" s="17">
        <v>0.25235685419642501</v>
      </c>
      <c r="Y13" s="17">
        <v>0.26969197273180101</v>
      </c>
      <c r="Z13" s="17">
        <v>0.29855997250954802</v>
      </c>
      <c r="AA13" s="17">
        <v>0.31144477379499902</v>
      </c>
      <c r="AB13" s="17">
        <v>0.26891658815782299</v>
      </c>
      <c r="AC13" s="17">
        <v>0.18896588867689501</v>
      </c>
      <c r="AD13" s="17">
        <v>0.25558252834144901</v>
      </c>
      <c r="AE13" s="17"/>
      <c r="AF13" s="17">
        <v>0.26456949367819599</v>
      </c>
      <c r="AG13" s="17">
        <v>0.29167270856273803</v>
      </c>
      <c r="AH13" s="17"/>
      <c r="AI13" s="17">
        <v>0.32990653204561299</v>
      </c>
      <c r="AJ13" s="17">
        <v>0.24825717472339101</v>
      </c>
      <c r="AK13" s="17"/>
      <c r="AL13" s="17">
        <v>0.3126762382071</v>
      </c>
      <c r="AM13" s="17">
        <v>0.26682124710897898</v>
      </c>
      <c r="AN13" s="17"/>
      <c r="AO13" s="17">
        <v>0.322778021205197</v>
      </c>
      <c r="AP13" s="17">
        <v>0.27131753333445902</v>
      </c>
      <c r="AQ13" s="17"/>
      <c r="AR13" s="17">
        <v>0.37955618177663702</v>
      </c>
      <c r="AS13" s="17">
        <v>0.22273590187233999</v>
      </c>
      <c r="AT13" s="17">
        <v>0.247498844540778</v>
      </c>
      <c r="AU13" s="17">
        <v>0.16283614341147901</v>
      </c>
    </row>
    <row r="14" spans="2:47" x14ac:dyDescent="0.3">
      <c r="B14" s="18" t="s">
        <v>214</v>
      </c>
      <c r="C14" s="17">
        <v>0.221207693813288</v>
      </c>
      <c r="D14" s="17">
        <v>0.19818245298582299</v>
      </c>
      <c r="E14" s="17">
        <v>0.24319490286991099</v>
      </c>
      <c r="F14" s="17"/>
      <c r="G14" s="17">
        <v>0.59049691805466897</v>
      </c>
      <c r="H14" s="17">
        <v>0.45272338740516799</v>
      </c>
      <c r="I14" s="17">
        <v>0.201218039220974</v>
      </c>
      <c r="J14" s="17">
        <v>0.115568192501165</v>
      </c>
      <c r="K14" s="17">
        <v>3.7274211595068697E-2</v>
      </c>
      <c r="L14" s="17">
        <v>1.39248236943784E-2</v>
      </c>
      <c r="M14" s="17"/>
      <c r="N14" s="17">
        <v>0.21507938151431399</v>
      </c>
      <c r="O14" s="17">
        <v>0.18533335756975999</v>
      </c>
      <c r="P14" s="17">
        <v>0.27542137820720902</v>
      </c>
      <c r="Q14" s="17">
        <v>0.22065141053256401</v>
      </c>
      <c r="R14" s="17"/>
      <c r="S14" s="17">
        <v>0.31874805941964501</v>
      </c>
      <c r="T14" s="17">
        <v>0.15963304993711599</v>
      </c>
      <c r="U14" s="17">
        <v>0.155846120672434</v>
      </c>
      <c r="V14" s="17">
        <v>0.150641132226187</v>
      </c>
      <c r="W14" s="17">
        <v>0.26538145810167202</v>
      </c>
      <c r="X14" s="17">
        <v>0.28958702699003702</v>
      </c>
      <c r="Y14" s="17">
        <v>0.217285064498176</v>
      </c>
      <c r="Z14" s="17">
        <v>0.28722860823526802</v>
      </c>
      <c r="AA14" s="17">
        <v>0.23228034032193101</v>
      </c>
      <c r="AB14" s="17">
        <v>0.16528488774771899</v>
      </c>
      <c r="AC14" s="17">
        <v>0.206942761759801</v>
      </c>
      <c r="AD14" s="17">
        <v>0.18468855425889899</v>
      </c>
      <c r="AE14" s="17"/>
      <c r="AF14" s="17">
        <v>0.19555049170103</v>
      </c>
      <c r="AG14" s="17">
        <v>0.255581589290025</v>
      </c>
      <c r="AH14" s="17"/>
      <c r="AI14" s="17">
        <v>0.254944666260571</v>
      </c>
      <c r="AJ14" s="17">
        <v>0.20436736750910101</v>
      </c>
      <c r="AK14" s="17"/>
      <c r="AL14" s="17">
        <v>0.23050346203057601</v>
      </c>
      <c r="AM14" s="17">
        <v>0.219055061105252</v>
      </c>
      <c r="AN14" s="17"/>
      <c r="AO14" s="17">
        <v>0.22388772440323701</v>
      </c>
      <c r="AP14" s="17">
        <v>0.22097409698435</v>
      </c>
      <c r="AQ14" s="17"/>
      <c r="AR14" s="17">
        <v>0.35021974332119599</v>
      </c>
      <c r="AS14" s="17">
        <v>0.11895463046818</v>
      </c>
      <c r="AT14" s="17">
        <v>0.20136489112008699</v>
      </c>
      <c r="AU14" s="17">
        <v>0.114495892802119</v>
      </c>
    </row>
    <row r="15" spans="2:47" x14ac:dyDescent="0.3">
      <c r="B15" s="18" t="s">
        <v>215</v>
      </c>
      <c r="C15" s="17">
        <v>0.21799814106403201</v>
      </c>
      <c r="D15" s="17">
        <v>0.236516260711334</v>
      </c>
      <c r="E15" s="17">
        <v>0.199387951495549</v>
      </c>
      <c r="F15" s="17"/>
      <c r="G15" s="17">
        <v>0.25958643000785397</v>
      </c>
      <c r="H15" s="17">
        <v>0.34567375806988099</v>
      </c>
      <c r="I15" s="17">
        <v>0.260651278326819</v>
      </c>
      <c r="J15" s="17">
        <v>0.20750936373287901</v>
      </c>
      <c r="K15" s="17">
        <v>0.165245305271185</v>
      </c>
      <c r="L15" s="17">
        <v>9.5983201973963206E-2</v>
      </c>
      <c r="M15" s="17"/>
      <c r="N15" s="17">
        <v>0.36152365179412799</v>
      </c>
      <c r="O15" s="17">
        <v>0.21674559345705699</v>
      </c>
      <c r="P15" s="17">
        <v>0.160378611866971</v>
      </c>
      <c r="Q15" s="17">
        <v>0.117187294048944</v>
      </c>
      <c r="R15" s="17"/>
      <c r="S15" s="17">
        <v>0.34965399563420202</v>
      </c>
      <c r="T15" s="17">
        <v>0.23523929544855501</v>
      </c>
      <c r="U15" s="17">
        <v>0.15642445717450301</v>
      </c>
      <c r="V15" s="17">
        <v>0.210141263863109</v>
      </c>
      <c r="W15" s="17">
        <v>0.23026755007812799</v>
      </c>
      <c r="X15" s="17">
        <v>0.21806468032989901</v>
      </c>
      <c r="Y15" s="17">
        <v>0.19742769472296201</v>
      </c>
      <c r="Z15" s="17">
        <v>0.167563792626506</v>
      </c>
      <c r="AA15" s="17">
        <v>0.19870158413629799</v>
      </c>
      <c r="AB15" s="17">
        <v>0.17689268944762199</v>
      </c>
      <c r="AC15" s="17">
        <v>0.104661693528354</v>
      </c>
      <c r="AD15" s="17">
        <v>0.19304608551485899</v>
      </c>
      <c r="AE15" s="17"/>
      <c r="AF15" s="17">
        <v>0.20722336303488501</v>
      </c>
      <c r="AG15" s="17">
        <v>0.23214073910756899</v>
      </c>
      <c r="AH15" s="17"/>
      <c r="AI15" s="17">
        <v>0.251754999669629</v>
      </c>
      <c r="AJ15" s="17">
        <v>0.201147888279468</v>
      </c>
      <c r="AK15" s="17"/>
      <c r="AL15" s="17">
        <v>0.23092682108820101</v>
      </c>
      <c r="AM15" s="17">
        <v>0.21500423041122599</v>
      </c>
      <c r="AN15" s="17"/>
      <c r="AO15" s="17">
        <v>0.21645607744623699</v>
      </c>
      <c r="AP15" s="17">
        <v>0.21813255041461499</v>
      </c>
      <c r="AQ15" s="17"/>
      <c r="AR15" s="17">
        <v>0.31950681095636801</v>
      </c>
      <c r="AS15" s="17">
        <v>0.18621915416007301</v>
      </c>
      <c r="AT15" s="17">
        <v>0.17041523965435701</v>
      </c>
      <c r="AU15" s="17">
        <v>0.11680604468606701</v>
      </c>
    </row>
    <row r="16" spans="2:47" x14ac:dyDescent="0.3">
      <c r="B16" s="18" t="s">
        <v>216</v>
      </c>
      <c r="C16" s="17">
        <v>0.16613954492862901</v>
      </c>
      <c r="D16" s="17">
        <v>0.11445561857315301</v>
      </c>
      <c r="E16" s="17">
        <v>0.21534970243866999</v>
      </c>
      <c r="F16" s="17"/>
      <c r="G16" s="17">
        <v>0.31839112421062499</v>
      </c>
      <c r="H16" s="17">
        <v>0.25100935511154299</v>
      </c>
      <c r="I16" s="17">
        <v>0.16561062042802199</v>
      </c>
      <c r="J16" s="17">
        <v>0.119685106511245</v>
      </c>
      <c r="K16" s="17">
        <v>0.100692509148866</v>
      </c>
      <c r="L16" s="17">
        <v>7.8399333981633998E-2</v>
      </c>
      <c r="M16" s="17"/>
      <c r="N16" s="17">
        <v>0.17995915353897901</v>
      </c>
      <c r="O16" s="17">
        <v>0.17275894096373701</v>
      </c>
      <c r="P16" s="17">
        <v>0.16946316621174201</v>
      </c>
      <c r="Q16" s="17">
        <v>0.14381429649254901</v>
      </c>
      <c r="R16" s="17"/>
      <c r="S16" s="17">
        <v>0.24152726104596101</v>
      </c>
      <c r="T16" s="17">
        <v>0.148886080761332</v>
      </c>
      <c r="U16" s="17">
        <v>0.12216427819200799</v>
      </c>
      <c r="V16" s="17">
        <v>0.14139358710744601</v>
      </c>
      <c r="W16" s="17">
        <v>0.16574308287102499</v>
      </c>
      <c r="X16" s="17">
        <v>0.18645480203084899</v>
      </c>
      <c r="Y16" s="17">
        <v>0.143401511232889</v>
      </c>
      <c r="Z16" s="17">
        <v>0.21194943345717401</v>
      </c>
      <c r="AA16" s="17">
        <v>0.17821369349035501</v>
      </c>
      <c r="AB16" s="17">
        <v>0.12865812665939</v>
      </c>
      <c r="AC16" s="17">
        <v>0.110554430802128</v>
      </c>
      <c r="AD16" s="17">
        <v>0.18134576288423501</v>
      </c>
      <c r="AE16" s="17"/>
      <c r="AF16" s="17">
        <v>0.15655738630212301</v>
      </c>
      <c r="AG16" s="17">
        <v>0.17923609228128001</v>
      </c>
      <c r="AH16" s="17"/>
      <c r="AI16" s="17">
        <v>0.182720293663341</v>
      </c>
      <c r="AJ16" s="17">
        <v>0.157863010349345</v>
      </c>
      <c r="AK16" s="17"/>
      <c r="AL16" s="17">
        <v>0.168692245446143</v>
      </c>
      <c r="AM16" s="17">
        <v>0.16554841286731101</v>
      </c>
      <c r="AN16" s="17"/>
      <c r="AO16" s="17">
        <v>0.184355679364059</v>
      </c>
      <c r="AP16" s="17">
        <v>0.16455179020091201</v>
      </c>
      <c r="AQ16" s="17"/>
      <c r="AR16" s="17">
        <v>0.24730227136445601</v>
      </c>
      <c r="AS16" s="17">
        <v>0.10306392566806601</v>
      </c>
      <c r="AT16" s="17">
        <v>0.15824311641146799</v>
      </c>
      <c r="AU16" s="17">
        <v>8.72898769844863E-2</v>
      </c>
    </row>
    <row r="17" spans="2:47" ht="28.8" x14ac:dyDescent="0.3">
      <c r="B17" s="18" t="s">
        <v>217</v>
      </c>
      <c r="C17" s="17">
        <v>0.10989613947390001</v>
      </c>
      <c r="D17" s="17">
        <v>0.113954092527456</v>
      </c>
      <c r="E17" s="17">
        <v>0.105899366365761</v>
      </c>
      <c r="F17" s="17"/>
      <c r="G17" s="17">
        <v>3.631484184617E-3</v>
      </c>
      <c r="H17" s="17">
        <v>1.1135333198000801E-2</v>
      </c>
      <c r="I17" s="17">
        <v>2.52625999689285E-2</v>
      </c>
      <c r="J17" s="17">
        <v>6.7349617546710705E-2</v>
      </c>
      <c r="K17" s="17">
        <v>0.20261057772299401</v>
      </c>
      <c r="L17" s="17">
        <v>0.30158155754891097</v>
      </c>
      <c r="M17" s="17"/>
      <c r="N17" s="17">
        <v>0.122557327083433</v>
      </c>
      <c r="O17" s="17">
        <v>0.124275307315448</v>
      </c>
      <c r="P17" s="17">
        <v>6.99633264262296E-2</v>
      </c>
      <c r="Q17" s="17">
        <v>0.115348788558437</v>
      </c>
      <c r="R17" s="17"/>
      <c r="S17" s="17">
        <v>6.7015176700367093E-2</v>
      </c>
      <c r="T17" s="17">
        <v>0.14083738119476</v>
      </c>
      <c r="U17" s="17">
        <v>0.11625303674588</v>
      </c>
      <c r="V17" s="17">
        <v>0.104783073696675</v>
      </c>
      <c r="W17" s="17">
        <v>0.11524272866565601</v>
      </c>
      <c r="X17" s="17">
        <v>8.9951699117444106E-2</v>
      </c>
      <c r="Y17" s="17">
        <v>0.12510497786857999</v>
      </c>
      <c r="Z17" s="17">
        <v>0.103151378991732</v>
      </c>
      <c r="AA17" s="17">
        <v>0.119494475863515</v>
      </c>
      <c r="AB17" s="17">
        <v>0.115104304602423</v>
      </c>
      <c r="AC17" s="17">
        <v>0.112101064259387</v>
      </c>
      <c r="AD17" s="17">
        <v>0.13535356177100299</v>
      </c>
      <c r="AE17" s="17"/>
      <c r="AF17" s="17">
        <v>0.122144336750955</v>
      </c>
      <c r="AG17" s="17">
        <v>9.3508365772833599E-2</v>
      </c>
      <c r="AH17" s="17"/>
      <c r="AI17" s="17">
        <v>0.10097313715394</v>
      </c>
      <c r="AJ17" s="17">
        <v>0.11435019269150699</v>
      </c>
      <c r="AK17" s="17"/>
      <c r="AL17" s="17">
        <v>0.105061259635138</v>
      </c>
      <c r="AM17" s="17">
        <v>0.111015758663736</v>
      </c>
      <c r="AN17" s="17"/>
      <c r="AO17" s="17">
        <v>0.11858839715569</v>
      </c>
      <c r="AP17" s="17">
        <v>0.109138504901223</v>
      </c>
      <c r="AQ17" s="17"/>
      <c r="AR17" s="17">
        <v>3.8556380761340901E-2</v>
      </c>
      <c r="AS17" s="17">
        <v>0.183268334461754</v>
      </c>
      <c r="AT17" s="17">
        <v>8.9502333094223202E-2</v>
      </c>
      <c r="AU17" s="17">
        <v>0.205275196120491</v>
      </c>
    </row>
    <row r="18" spans="2:47" x14ac:dyDescent="0.3">
      <c r="B18" s="18" t="s">
        <v>218</v>
      </c>
      <c r="C18" s="17">
        <v>0.109227169276188</v>
      </c>
      <c r="D18" s="17">
        <v>0.12947860539320599</v>
      </c>
      <c r="E18" s="17">
        <v>8.7990974252535395E-2</v>
      </c>
      <c r="F18" s="17"/>
      <c r="G18" s="17">
        <v>0.23446598249466299</v>
      </c>
      <c r="H18" s="17">
        <v>0.19192234336788899</v>
      </c>
      <c r="I18" s="17">
        <v>0.13978695047711501</v>
      </c>
      <c r="J18" s="17">
        <v>6.0148592655083197E-2</v>
      </c>
      <c r="K18" s="17">
        <v>5.3041915939145701E-2</v>
      </c>
      <c r="L18" s="17">
        <v>1.1777298687153E-2</v>
      </c>
      <c r="M18" s="17"/>
      <c r="N18" s="17">
        <v>0.115153360481857</v>
      </c>
      <c r="O18" s="17">
        <v>0.105133257476149</v>
      </c>
      <c r="P18" s="17">
        <v>0.12285938234218</v>
      </c>
      <c r="Q18" s="17">
        <v>9.6676200632869802E-2</v>
      </c>
      <c r="R18" s="17"/>
      <c r="S18" s="17">
        <v>0.15533908103644001</v>
      </c>
      <c r="T18" s="17">
        <v>7.9164664498483694E-2</v>
      </c>
      <c r="U18" s="17">
        <v>9.2476822460859198E-2</v>
      </c>
      <c r="V18" s="17">
        <v>8.6227185520025104E-2</v>
      </c>
      <c r="W18" s="17">
        <v>0.111781724346355</v>
      </c>
      <c r="X18" s="17">
        <v>0.117770510278354</v>
      </c>
      <c r="Y18" s="17">
        <v>0.107306037139801</v>
      </c>
      <c r="Z18" s="17">
        <v>0.112881608103402</v>
      </c>
      <c r="AA18" s="17">
        <v>0.14051191041233099</v>
      </c>
      <c r="AB18" s="17">
        <v>9.1129552496567498E-2</v>
      </c>
      <c r="AC18" s="17">
        <v>8.1032962704182795E-2</v>
      </c>
      <c r="AD18" s="17">
        <v>9.3502967581340801E-2</v>
      </c>
      <c r="AE18" s="17"/>
      <c r="AF18" s="17">
        <v>8.1757243041452696E-2</v>
      </c>
      <c r="AG18" s="17">
        <v>0.14662023553702699</v>
      </c>
      <c r="AH18" s="17"/>
      <c r="AI18" s="17">
        <v>0.116175705509243</v>
      </c>
      <c r="AJ18" s="17">
        <v>0.105758701034588</v>
      </c>
      <c r="AK18" s="17"/>
      <c r="AL18" s="17">
        <v>0.10217611581564599</v>
      </c>
      <c r="AM18" s="17">
        <v>0.110859990571909</v>
      </c>
      <c r="AN18" s="17"/>
      <c r="AO18" s="17">
        <v>8.3641725887158097E-2</v>
      </c>
      <c r="AP18" s="17">
        <v>0.111457247718224</v>
      </c>
      <c r="AQ18" s="17"/>
      <c r="AR18" s="17">
        <v>0.14560164057465699</v>
      </c>
      <c r="AS18" s="17">
        <v>7.4146430100472005E-2</v>
      </c>
      <c r="AT18" s="17">
        <v>0.107532847663821</v>
      </c>
      <c r="AU18" s="17">
        <v>8.1780657494452194E-2</v>
      </c>
    </row>
    <row r="19" spans="2:47" x14ac:dyDescent="0.3">
      <c r="B19" s="18" t="s">
        <v>155</v>
      </c>
      <c r="C19" s="19">
        <v>2.29342548185583E-3</v>
      </c>
      <c r="D19" s="19">
        <v>2.70369253607006E-3</v>
      </c>
      <c r="E19" s="19">
        <v>1.9023761256449199E-3</v>
      </c>
      <c r="F19" s="19"/>
      <c r="G19" s="19">
        <v>3.5446838032065701E-3</v>
      </c>
      <c r="H19" s="19">
        <v>0</v>
      </c>
      <c r="I19" s="19">
        <v>3.9772665267048396E-3</v>
      </c>
      <c r="J19" s="19">
        <v>3.1496667071803201E-3</v>
      </c>
      <c r="K19" s="19">
        <v>0</v>
      </c>
      <c r="L19" s="19">
        <v>2.7991846494908601E-3</v>
      </c>
      <c r="M19" s="19"/>
      <c r="N19" s="19">
        <v>1.8186845237673701E-3</v>
      </c>
      <c r="O19" s="19">
        <v>9.0873082135921898E-4</v>
      </c>
      <c r="P19" s="19">
        <v>4.6899225434180996E-3</v>
      </c>
      <c r="Q19" s="19">
        <v>2.1715566021265498E-3</v>
      </c>
      <c r="R19" s="19"/>
      <c r="S19" s="19">
        <v>2.3048532956978398E-3</v>
      </c>
      <c r="T19" s="19">
        <v>1.97919922454801E-3</v>
      </c>
      <c r="U19" s="19">
        <v>4.1634641169990003E-3</v>
      </c>
      <c r="V19" s="19">
        <v>0</v>
      </c>
      <c r="W19" s="19">
        <v>0</v>
      </c>
      <c r="X19" s="19">
        <v>5.4703320432268696E-3</v>
      </c>
      <c r="Y19" s="19">
        <v>0</v>
      </c>
      <c r="Z19" s="19">
        <v>5.2011500021641299E-3</v>
      </c>
      <c r="AA19" s="19">
        <v>4.0470970411564796E-3</v>
      </c>
      <c r="AB19" s="19">
        <v>0</v>
      </c>
      <c r="AC19" s="19">
        <v>4.7051443994920901E-3</v>
      </c>
      <c r="AD19" s="19">
        <v>0</v>
      </c>
      <c r="AE19" s="19"/>
      <c r="AF19" s="19">
        <v>1.9746567338121699E-3</v>
      </c>
      <c r="AG19" s="19">
        <v>7.7919178837521303E-4</v>
      </c>
      <c r="AH19" s="19"/>
      <c r="AI19" s="19">
        <v>4.1625122741668404E-3</v>
      </c>
      <c r="AJ19" s="19">
        <v>1.36044219408308E-3</v>
      </c>
      <c r="AK19" s="19"/>
      <c r="AL19" s="19">
        <v>4.2284260397641698E-3</v>
      </c>
      <c r="AM19" s="19">
        <v>1.8453349751159E-3</v>
      </c>
      <c r="AN19" s="19"/>
      <c r="AO19" s="19">
        <v>2.59013862272196E-3</v>
      </c>
      <c r="AP19" s="19">
        <v>2.26756337077754E-3</v>
      </c>
      <c r="AQ19" s="19"/>
      <c r="AR19" s="19">
        <v>1.8407051781968299E-3</v>
      </c>
      <c r="AS19" s="19">
        <v>5.8387976332436003E-4</v>
      </c>
      <c r="AT19" s="19">
        <v>5.3532125596340999E-3</v>
      </c>
      <c r="AU19" s="19">
        <v>0</v>
      </c>
    </row>
    <row r="20" spans="2:47" x14ac:dyDescent="0.3">
      <c r="B20" s="16"/>
    </row>
    <row r="21" spans="2:47" x14ac:dyDescent="0.3">
      <c r="B21" t="s">
        <v>72</v>
      </c>
    </row>
    <row r="22" spans="2:47" x14ac:dyDescent="0.3">
      <c r="B22" t="s">
        <v>73</v>
      </c>
    </row>
    <row r="24" spans="2:47" x14ac:dyDescent="0.3">
      <c r="B24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B2:J24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10" width="20.77734375" customWidth="1"/>
  </cols>
  <sheetData>
    <row r="2" spans="2:10" ht="40.049999999999997" customHeight="1" x14ac:dyDescent="0.3">
      <c r="D2" s="30" t="s">
        <v>227</v>
      </c>
      <c r="E2" s="26"/>
      <c r="F2" s="26"/>
      <c r="G2" s="26"/>
      <c r="H2" s="26"/>
      <c r="I2" s="26"/>
      <c r="J2" s="26"/>
    </row>
    <row r="6" spans="2:10" ht="49.95" customHeight="1" x14ac:dyDescent="0.3">
      <c r="B6" s="20" t="s">
        <v>15</v>
      </c>
      <c r="C6" s="20" t="s">
        <v>220</v>
      </c>
      <c r="D6" s="20" t="s">
        <v>221</v>
      </c>
      <c r="E6" s="20" t="s">
        <v>222</v>
      </c>
      <c r="F6" s="20" t="s">
        <v>223</v>
      </c>
      <c r="G6" s="20" t="s">
        <v>224</v>
      </c>
      <c r="H6" s="20" t="s">
        <v>225</v>
      </c>
      <c r="I6" s="20" t="s">
        <v>226</v>
      </c>
    </row>
    <row r="7" spans="2:10" x14ac:dyDescent="0.3">
      <c r="B7" s="18" t="s">
        <v>164</v>
      </c>
      <c r="C7" s="17">
        <v>0.214031511358663</v>
      </c>
      <c r="D7" s="17">
        <v>0.19121584029077399</v>
      </c>
      <c r="E7" s="17">
        <v>0.23789414112937399</v>
      </c>
      <c r="F7" s="17">
        <v>6.8359502138590295E-2</v>
      </c>
      <c r="G7" s="17">
        <v>3.9417691333052403E-2</v>
      </c>
      <c r="H7" s="17">
        <v>5.39003889162189E-2</v>
      </c>
      <c r="I7" s="17">
        <v>0.138975861478149</v>
      </c>
    </row>
    <row r="8" spans="2:10" x14ac:dyDescent="0.3">
      <c r="B8" s="18" t="s">
        <v>165</v>
      </c>
      <c r="C8" s="17">
        <v>0.24469348318883299</v>
      </c>
      <c r="D8" s="17">
        <v>0.12572784737249099</v>
      </c>
      <c r="E8" s="17">
        <v>0.120526596657156</v>
      </c>
      <c r="F8" s="17">
        <v>5.2512276621691799E-2</v>
      </c>
      <c r="G8" s="17">
        <v>3.8118692364003802E-2</v>
      </c>
      <c r="H8" s="17">
        <v>5.38730093360614E-2</v>
      </c>
      <c r="I8" s="17">
        <v>6.9057946547505994E-2</v>
      </c>
    </row>
    <row r="9" spans="2:10" x14ac:dyDescent="0.3">
      <c r="B9" s="18" t="s">
        <v>166</v>
      </c>
      <c r="C9" s="17">
        <v>0.28293792065987</v>
      </c>
      <c r="D9" s="17">
        <v>0.21164811826968</v>
      </c>
      <c r="E9" s="17">
        <v>0.219490802417171</v>
      </c>
      <c r="F9" s="17">
        <v>9.7575487124463497E-2</v>
      </c>
      <c r="G9" s="17">
        <v>7.0233598015894405E-2</v>
      </c>
      <c r="H9" s="17">
        <v>0.12743369742161501</v>
      </c>
      <c r="I9" s="17">
        <v>0.11870825923098199</v>
      </c>
    </row>
    <row r="10" spans="2:10" x14ac:dyDescent="0.3">
      <c r="B10" s="18" t="s">
        <v>167</v>
      </c>
      <c r="C10" s="17">
        <v>8.8188817255829804E-2</v>
      </c>
      <c r="D10" s="17">
        <v>5.8075932100814499E-2</v>
      </c>
      <c r="E10" s="17">
        <v>6.4084537494869406E-2</v>
      </c>
      <c r="F10" s="17">
        <v>5.4019505928186003E-2</v>
      </c>
      <c r="G10" s="17">
        <v>5.4122561627601803E-2</v>
      </c>
      <c r="H10" s="17">
        <v>8.3176594194094206E-2</v>
      </c>
      <c r="I10" s="17">
        <v>5.0079821521757502E-2</v>
      </c>
    </row>
    <row r="11" spans="2:10" x14ac:dyDescent="0.3">
      <c r="B11" s="18" t="s">
        <v>168</v>
      </c>
      <c r="C11" s="17">
        <v>6.3349743625706806E-2</v>
      </c>
      <c r="D11" s="17">
        <v>7.0585039938161398E-2</v>
      </c>
      <c r="E11" s="17">
        <v>7.9398304418830903E-2</v>
      </c>
      <c r="F11" s="17">
        <v>6.2656249983598006E-2</v>
      </c>
      <c r="G11" s="17">
        <v>5.06188053157417E-2</v>
      </c>
      <c r="H11" s="17">
        <v>0.152066292428437</v>
      </c>
      <c r="I11" s="17">
        <v>6.4457621976414303E-2</v>
      </c>
    </row>
    <row r="12" spans="2:10" x14ac:dyDescent="0.3">
      <c r="B12" s="18" t="s">
        <v>169</v>
      </c>
      <c r="C12" s="17">
        <v>2.6811916684663099E-2</v>
      </c>
      <c r="D12" s="17">
        <v>2.9087781946423402E-2</v>
      </c>
      <c r="E12" s="17">
        <v>2.41382785359818E-2</v>
      </c>
      <c r="F12" s="17">
        <v>2.6770508751343802E-2</v>
      </c>
      <c r="G12" s="17">
        <v>3.92523117480355E-2</v>
      </c>
      <c r="H12" s="17">
        <v>0.102638786158867</v>
      </c>
      <c r="I12" s="17">
        <v>3.4912934838641899E-2</v>
      </c>
    </row>
    <row r="13" spans="2:10" x14ac:dyDescent="0.3">
      <c r="B13" s="18" t="s">
        <v>170</v>
      </c>
      <c r="C13" s="17">
        <v>1.8918317107978699E-2</v>
      </c>
      <c r="D13" s="17">
        <v>2.8058316426298802E-2</v>
      </c>
      <c r="E13" s="17">
        <v>2.7477619509691301E-2</v>
      </c>
      <c r="F13" s="17">
        <v>3.2612281783843802E-2</v>
      </c>
      <c r="G13" s="17">
        <v>6.8934288633084706E-2</v>
      </c>
      <c r="H13" s="17">
        <v>0.19052346062987699</v>
      </c>
      <c r="I13" s="17">
        <v>5.9726929515191797E-2</v>
      </c>
    </row>
    <row r="14" spans="2:10" x14ac:dyDescent="0.3">
      <c r="B14" s="18" t="s">
        <v>171</v>
      </c>
      <c r="C14" s="17">
        <v>5.5597406846577598E-3</v>
      </c>
      <c r="D14" s="17">
        <v>5.4645088694696498E-3</v>
      </c>
      <c r="E14" s="17">
        <v>5.8338443129942897E-3</v>
      </c>
      <c r="F14" s="17">
        <v>1.1236387172615801E-2</v>
      </c>
      <c r="G14" s="17">
        <v>2.2804374699382301E-2</v>
      </c>
      <c r="H14" s="17">
        <v>5.3221981724574902E-2</v>
      </c>
      <c r="I14" s="17">
        <v>1.49216542764086E-2</v>
      </c>
    </row>
    <row r="15" spans="2:10" x14ac:dyDescent="0.3">
      <c r="B15" s="18" t="s">
        <v>172</v>
      </c>
      <c r="C15" s="17">
        <v>2.3230294341171999E-2</v>
      </c>
      <c r="D15" s="17">
        <v>6.5366706656852305E-2</v>
      </c>
      <c r="E15" s="17">
        <v>6.0832831718014103E-2</v>
      </c>
      <c r="F15" s="17">
        <v>0.100044655996622</v>
      </c>
      <c r="G15" s="17">
        <v>0.11536943538265999</v>
      </c>
      <c r="H15" s="17">
        <v>0.110205415418883</v>
      </c>
      <c r="I15" s="17">
        <v>0.116515226460458</v>
      </c>
    </row>
    <row r="16" spans="2:10" x14ac:dyDescent="0.3">
      <c r="B16" s="18" t="s">
        <v>173</v>
      </c>
      <c r="C16" s="17">
        <v>2.4832238740119899E-2</v>
      </c>
      <c r="D16" s="17">
        <v>0.20583838154093101</v>
      </c>
      <c r="E16" s="17">
        <v>0.15385876298474499</v>
      </c>
      <c r="F16" s="17">
        <v>0.4802528193019</v>
      </c>
      <c r="G16" s="17">
        <v>0.4897531389493</v>
      </c>
      <c r="H16" s="17">
        <v>6.3398921507881706E-2</v>
      </c>
      <c r="I16" s="17">
        <v>0.32406071338731002</v>
      </c>
    </row>
    <row r="17" spans="2:9" x14ac:dyDescent="0.3">
      <c r="B17" s="18" t="s">
        <v>155</v>
      </c>
      <c r="C17" s="17">
        <v>7.4460163525058099E-3</v>
      </c>
      <c r="D17" s="17">
        <v>8.93152658810345E-3</v>
      </c>
      <c r="E17" s="17">
        <v>6.4642808211724002E-3</v>
      </c>
      <c r="F17" s="17">
        <v>1.39603251971451E-2</v>
      </c>
      <c r="G17" s="17">
        <v>1.1375101931243701E-2</v>
      </c>
      <c r="H17" s="17">
        <v>9.5614522634892701E-3</v>
      </c>
      <c r="I17" s="17">
        <v>8.5830307671811799E-3</v>
      </c>
    </row>
    <row r="18" spans="2:9" x14ac:dyDescent="0.3">
      <c r="B18" s="16"/>
      <c r="C18" s="16"/>
      <c r="D18" s="16"/>
      <c r="E18" s="16"/>
      <c r="F18" s="16"/>
      <c r="G18" s="16"/>
      <c r="H18" s="16"/>
      <c r="I18" s="16"/>
    </row>
    <row r="19" spans="2:9" x14ac:dyDescent="0.3">
      <c r="B19" t="s">
        <v>72</v>
      </c>
    </row>
    <row r="20" spans="2:9" x14ac:dyDescent="0.3">
      <c r="B20" t="s">
        <v>73</v>
      </c>
    </row>
    <row r="24" spans="2:9" x14ac:dyDescent="0.3">
      <c r="B24" s="8" t="str">
        <f>HYPERLINK("#'Contents'!A1", "Return to Contents")</f>
        <v>Return to Contents</v>
      </c>
    </row>
  </sheetData>
  <mergeCells count="1">
    <mergeCell ref="D2:J2"/>
  </mergeCells>
  <pageMargins left="0.7" right="0.7" top="0.75" bottom="0.75" header="0.3" footer="0.3"/>
  <pageSetup paperSize="9" orientation="portrait" horizontalDpi="300" verticalDpi="300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B2:AU24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228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164</v>
      </c>
      <c r="C9" s="17">
        <v>0.214031511358663</v>
      </c>
      <c r="D9" s="17">
        <v>0.23508437534557799</v>
      </c>
      <c r="E9" s="17">
        <v>0.19346760858786199</v>
      </c>
      <c r="F9" s="17"/>
      <c r="G9" s="17">
        <v>0.15541466738650001</v>
      </c>
      <c r="H9" s="17">
        <v>0.17242092855392699</v>
      </c>
      <c r="I9" s="17">
        <v>0.16278821032669299</v>
      </c>
      <c r="J9" s="17">
        <v>0.20288100783881</v>
      </c>
      <c r="K9" s="17">
        <v>0.24351614315818099</v>
      </c>
      <c r="L9" s="17">
        <v>0.31754088477422698</v>
      </c>
      <c r="M9" s="17"/>
      <c r="N9" s="17">
        <v>0.21951838874730101</v>
      </c>
      <c r="O9" s="17">
        <v>0.21746886179983599</v>
      </c>
      <c r="P9" s="17">
        <v>0.19491079854259399</v>
      </c>
      <c r="Q9" s="17">
        <v>0.22090235518916501</v>
      </c>
      <c r="R9" s="17"/>
      <c r="S9" s="17">
        <v>0.202826157613088</v>
      </c>
      <c r="T9" s="17">
        <v>0.17828372182766</v>
      </c>
      <c r="U9" s="17">
        <v>0.244824022414561</v>
      </c>
      <c r="V9" s="17">
        <v>0.22465921137283201</v>
      </c>
      <c r="W9" s="17">
        <v>0.20400664779611699</v>
      </c>
      <c r="X9" s="17">
        <v>0.234159149001512</v>
      </c>
      <c r="Y9" s="17">
        <v>0.22222695045961599</v>
      </c>
      <c r="Z9" s="17">
        <v>0.175508410548774</v>
      </c>
      <c r="AA9" s="17">
        <v>0.213126941678109</v>
      </c>
      <c r="AB9" s="17">
        <v>0.240045740335254</v>
      </c>
      <c r="AC9" s="17">
        <v>0.22728894268619099</v>
      </c>
      <c r="AD9" s="17">
        <v>0.202936407996643</v>
      </c>
      <c r="AE9" s="17"/>
      <c r="AF9" s="17">
        <v>0.21903098419633699</v>
      </c>
      <c r="AG9" s="17">
        <v>0.20627753186198</v>
      </c>
      <c r="AH9" s="17"/>
      <c r="AI9" s="17">
        <v>0.24675857638278001</v>
      </c>
      <c r="AJ9" s="17">
        <v>0.197695295806253</v>
      </c>
      <c r="AK9" s="17"/>
      <c r="AL9" s="17">
        <v>0.227927113569832</v>
      </c>
      <c r="AM9" s="17">
        <v>0.21081368932196501</v>
      </c>
      <c r="AN9" s="17"/>
      <c r="AO9" s="17">
        <v>0.235169814774224</v>
      </c>
      <c r="AP9" s="17">
        <v>0.21218905453540199</v>
      </c>
      <c r="AQ9" s="17"/>
      <c r="AR9" s="17">
        <v>0.24850229271864099</v>
      </c>
      <c r="AS9" s="17">
        <v>0.25157757203493097</v>
      </c>
      <c r="AT9" s="17">
        <v>0.16491032020848401</v>
      </c>
      <c r="AU9" s="17">
        <v>0.16508833022344599</v>
      </c>
    </row>
    <row r="10" spans="2:47" x14ac:dyDescent="0.3">
      <c r="B10" s="18" t="s">
        <v>165</v>
      </c>
      <c r="C10" s="17">
        <v>0.24469348318883299</v>
      </c>
      <c r="D10" s="17">
        <v>0.23590224918250499</v>
      </c>
      <c r="E10" s="17">
        <v>0.253829795527374</v>
      </c>
      <c r="F10" s="17"/>
      <c r="G10" s="17">
        <v>0.18544741215312299</v>
      </c>
      <c r="H10" s="17">
        <v>0.22520054177606599</v>
      </c>
      <c r="I10" s="17">
        <v>0.24504404526524701</v>
      </c>
      <c r="J10" s="17">
        <v>0.27628311923002902</v>
      </c>
      <c r="K10" s="17">
        <v>0.26739729963338399</v>
      </c>
      <c r="L10" s="17">
        <v>0.25863641869513299</v>
      </c>
      <c r="M10" s="17"/>
      <c r="N10" s="17">
        <v>0.27451784822285002</v>
      </c>
      <c r="O10" s="17">
        <v>0.240288462248958</v>
      </c>
      <c r="P10" s="17">
        <v>0.24279452316611499</v>
      </c>
      <c r="Q10" s="17">
        <v>0.21970356410719499</v>
      </c>
      <c r="R10" s="17"/>
      <c r="S10" s="17">
        <v>0.21913107701720899</v>
      </c>
      <c r="T10" s="17">
        <v>0.26581499983484402</v>
      </c>
      <c r="U10" s="17">
        <v>0.23782080916725601</v>
      </c>
      <c r="V10" s="17">
        <v>0.27955119992424399</v>
      </c>
      <c r="W10" s="17">
        <v>0.21986349481680301</v>
      </c>
      <c r="X10" s="17">
        <v>0.26966870617063698</v>
      </c>
      <c r="Y10" s="17">
        <v>0.23221089632796099</v>
      </c>
      <c r="Z10" s="17">
        <v>0.24974085734652099</v>
      </c>
      <c r="AA10" s="17">
        <v>0.239346535521367</v>
      </c>
      <c r="AB10" s="17">
        <v>0.22048951060765201</v>
      </c>
      <c r="AC10" s="17">
        <v>0.24579891356082001</v>
      </c>
      <c r="AD10" s="17">
        <v>0.28606891823418301</v>
      </c>
      <c r="AE10" s="17"/>
      <c r="AF10" s="17">
        <v>0.270650095092625</v>
      </c>
      <c r="AG10" s="17">
        <v>0.21069459012939701</v>
      </c>
      <c r="AH10" s="17"/>
      <c r="AI10" s="17">
        <v>0.246739864584816</v>
      </c>
      <c r="AJ10" s="17">
        <v>0.24367200058528801</v>
      </c>
      <c r="AK10" s="17"/>
      <c r="AL10" s="17">
        <v>0.22837326079314099</v>
      </c>
      <c r="AM10" s="17">
        <v>0.24847277756345501</v>
      </c>
      <c r="AN10" s="17"/>
      <c r="AO10" s="17">
        <v>0.21632114912075201</v>
      </c>
      <c r="AP10" s="17">
        <v>0.24716647259899899</v>
      </c>
      <c r="AQ10" s="17"/>
      <c r="AR10" s="17">
        <v>0.26372027272453602</v>
      </c>
      <c r="AS10" s="17">
        <v>0.25438262940679601</v>
      </c>
      <c r="AT10" s="17">
        <v>0.23319133943232101</v>
      </c>
      <c r="AU10" s="17">
        <v>0.20415696869531799</v>
      </c>
    </row>
    <row r="11" spans="2:47" x14ac:dyDescent="0.3">
      <c r="B11" s="18" t="s">
        <v>166</v>
      </c>
      <c r="C11" s="17">
        <v>0.28293792065987</v>
      </c>
      <c r="D11" s="17">
        <v>0.294063499749396</v>
      </c>
      <c r="E11" s="17">
        <v>0.27215342776551399</v>
      </c>
      <c r="F11" s="17"/>
      <c r="G11" s="17">
        <v>0.27274313899925101</v>
      </c>
      <c r="H11" s="17">
        <v>0.286288632851326</v>
      </c>
      <c r="I11" s="17">
        <v>0.306425551815666</v>
      </c>
      <c r="J11" s="17">
        <v>0.28231430419491099</v>
      </c>
      <c r="K11" s="17">
        <v>0.29998979034225898</v>
      </c>
      <c r="L11" s="17">
        <v>0.25696442162525601</v>
      </c>
      <c r="M11" s="17"/>
      <c r="N11" s="17">
        <v>0.28657346760795099</v>
      </c>
      <c r="O11" s="17">
        <v>0.28432741763695601</v>
      </c>
      <c r="P11" s="17">
        <v>0.28684207135901302</v>
      </c>
      <c r="Q11" s="17">
        <v>0.27495720081939001</v>
      </c>
      <c r="R11" s="17"/>
      <c r="S11" s="17">
        <v>0.29560977655409298</v>
      </c>
      <c r="T11" s="17">
        <v>0.29958490811676303</v>
      </c>
      <c r="U11" s="17">
        <v>0.297886263589758</v>
      </c>
      <c r="V11" s="17">
        <v>0.26846827303607801</v>
      </c>
      <c r="W11" s="17">
        <v>0.27702355422161001</v>
      </c>
      <c r="X11" s="17">
        <v>0.22510225714951501</v>
      </c>
      <c r="Y11" s="17">
        <v>0.27681058665170299</v>
      </c>
      <c r="Z11" s="17">
        <v>0.30174852819625197</v>
      </c>
      <c r="AA11" s="17">
        <v>0.311419643003714</v>
      </c>
      <c r="AB11" s="17">
        <v>0.27670515122688399</v>
      </c>
      <c r="AC11" s="17">
        <v>0.247755910795045</v>
      </c>
      <c r="AD11" s="17">
        <v>0.30659993983603201</v>
      </c>
      <c r="AE11" s="17"/>
      <c r="AF11" s="17">
        <v>0.293412236657908</v>
      </c>
      <c r="AG11" s="17">
        <v>0.27098999902397097</v>
      </c>
      <c r="AH11" s="17"/>
      <c r="AI11" s="17">
        <v>0.29457094345415702</v>
      </c>
      <c r="AJ11" s="17">
        <v>0.277131119232565</v>
      </c>
      <c r="AK11" s="17"/>
      <c r="AL11" s="17">
        <v>0.31300042867266398</v>
      </c>
      <c r="AM11" s="17">
        <v>0.275976307964581</v>
      </c>
      <c r="AN11" s="17"/>
      <c r="AO11" s="17">
        <v>0.33813091464628198</v>
      </c>
      <c r="AP11" s="17">
        <v>0.278127188863317</v>
      </c>
      <c r="AQ11" s="17"/>
      <c r="AR11" s="17">
        <v>0.28557872883776098</v>
      </c>
      <c r="AS11" s="17">
        <v>0.26609797339402602</v>
      </c>
      <c r="AT11" s="17">
        <v>0.31032532531478202</v>
      </c>
      <c r="AU11" s="17">
        <v>0.248240441158358</v>
      </c>
    </row>
    <row r="12" spans="2:47" x14ac:dyDescent="0.3">
      <c r="B12" s="18" t="s">
        <v>167</v>
      </c>
      <c r="C12" s="17">
        <v>8.8188817255829804E-2</v>
      </c>
      <c r="D12" s="17">
        <v>7.8336161937254206E-2</v>
      </c>
      <c r="E12" s="17">
        <v>9.7731902366525999E-2</v>
      </c>
      <c r="F12" s="17"/>
      <c r="G12" s="17">
        <v>0.12696334382496699</v>
      </c>
      <c r="H12" s="17">
        <v>0.129486916261985</v>
      </c>
      <c r="I12" s="17">
        <v>9.2339327995906995E-2</v>
      </c>
      <c r="J12" s="17">
        <v>8.28553017920865E-2</v>
      </c>
      <c r="K12" s="17">
        <v>6.1308791413618002E-2</v>
      </c>
      <c r="L12" s="17">
        <v>4.7953244366043098E-2</v>
      </c>
      <c r="M12" s="17"/>
      <c r="N12" s="17">
        <v>8.4168065891627994E-2</v>
      </c>
      <c r="O12" s="17">
        <v>8.1982341121338898E-2</v>
      </c>
      <c r="P12" s="17">
        <v>0.10618135694442001</v>
      </c>
      <c r="Q12" s="17">
        <v>8.4439033641853206E-2</v>
      </c>
      <c r="R12" s="17"/>
      <c r="S12" s="17">
        <v>0.100138602471156</v>
      </c>
      <c r="T12" s="17">
        <v>9.34625622555013E-2</v>
      </c>
      <c r="U12" s="17">
        <v>6.6570876039259097E-2</v>
      </c>
      <c r="V12" s="17">
        <v>6.9476292890448002E-2</v>
      </c>
      <c r="W12" s="17">
        <v>0.102136388314832</v>
      </c>
      <c r="X12" s="17">
        <v>7.9240028199155793E-2</v>
      </c>
      <c r="Y12" s="17">
        <v>8.5877162597158399E-2</v>
      </c>
      <c r="Z12" s="17">
        <v>0.117254611307018</v>
      </c>
      <c r="AA12" s="17">
        <v>8.6558737733099494E-2</v>
      </c>
      <c r="AB12" s="17">
        <v>9.7084987848071097E-2</v>
      </c>
      <c r="AC12" s="17">
        <v>7.6942221907539798E-2</v>
      </c>
      <c r="AD12" s="17">
        <v>8.3223831651369998E-2</v>
      </c>
      <c r="AE12" s="17"/>
      <c r="AF12" s="17">
        <v>8.0990165145555307E-2</v>
      </c>
      <c r="AG12" s="17">
        <v>9.8470750219949804E-2</v>
      </c>
      <c r="AH12" s="17"/>
      <c r="AI12" s="17">
        <v>7.5478091026518798E-2</v>
      </c>
      <c r="AJ12" s="17">
        <v>9.4533570852177895E-2</v>
      </c>
      <c r="AK12" s="17"/>
      <c r="AL12" s="17">
        <v>8.2843835095110896E-2</v>
      </c>
      <c r="AM12" s="17">
        <v>8.9426561480307698E-2</v>
      </c>
      <c r="AN12" s="17"/>
      <c r="AO12" s="17">
        <v>7.9832682072997097E-2</v>
      </c>
      <c r="AP12" s="17">
        <v>8.8917154718918895E-2</v>
      </c>
      <c r="AQ12" s="17"/>
      <c r="AR12" s="17">
        <v>8.2220158727167703E-2</v>
      </c>
      <c r="AS12" s="17">
        <v>9.0379098733394406E-2</v>
      </c>
      <c r="AT12" s="17">
        <v>0.10352972586055301</v>
      </c>
      <c r="AU12" s="17">
        <v>6.7447316812518296E-2</v>
      </c>
    </row>
    <row r="13" spans="2:47" x14ac:dyDescent="0.3">
      <c r="B13" s="18" t="s">
        <v>168</v>
      </c>
      <c r="C13" s="17">
        <v>6.3349743625706806E-2</v>
      </c>
      <c r="D13" s="17">
        <v>6.1157699433403698E-2</v>
      </c>
      <c r="E13" s="17">
        <v>6.4559719168469407E-2</v>
      </c>
      <c r="F13" s="17"/>
      <c r="G13" s="17">
        <v>9.52936726882396E-2</v>
      </c>
      <c r="H13" s="17">
        <v>8.1852488731106607E-2</v>
      </c>
      <c r="I13" s="17">
        <v>7.3590869775918194E-2</v>
      </c>
      <c r="J13" s="17">
        <v>5.6134896062542503E-2</v>
      </c>
      <c r="K13" s="17">
        <v>3.6160598478397497E-2</v>
      </c>
      <c r="L13" s="17">
        <v>4.2914056558763798E-2</v>
      </c>
      <c r="M13" s="17"/>
      <c r="N13" s="17">
        <v>5.2988819583308297E-2</v>
      </c>
      <c r="O13" s="17">
        <v>7.0910110320250394E-2</v>
      </c>
      <c r="P13" s="17">
        <v>6.4097268595858903E-2</v>
      </c>
      <c r="Q13" s="17">
        <v>6.5860580568258095E-2</v>
      </c>
      <c r="R13" s="17"/>
      <c r="S13" s="17">
        <v>5.3892239275833698E-2</v>
      </c>
      <c r="T13" s="17">
        <v>7.0028212542919896E-2</v>
      </c>
      <c r="U13" s="17">
        <v>5.2498657002161303E-2</v>
      </c>
      <c r="V13" s="17">
        <v>6.4482741539135302E-2</v>
      </c>
      <c r="W13" s="17">
        <v>6.6265613831521603E-2</v>
      </c>
      <c r="X13" s="17">
        <v>7.5841951354649703E-2</v>
      </c>
      <c r="Y13" s="17">
        <v>6.9430728318625207E-2</v>
      </c>
      <c r="Z13" s="17">
        <v>4.8709605559275899E-2</v>
      </c>
      <c r="AA13" s="17">
        <v>4.8799853681029397E-2</v>
      </c>
      <c r="AB13" s="17">
        <v>8.6361694277253695E-2</v>
      </c>
      <c r="AC13" s="17">
        <v>5.2360360394609298E-2</v>
      </c>
      <c r="AD13" s="17">
        <v>6.5705184882685702E-2</v>
      </c>
      <c r="AE13" s="17"/>
      <c r="AF13" s="17">
        <v>5.7817480700285397E-2</v>
      </c>
      <c r="AG13" s="17">
        <v>7.0183519520300705E-2</v>
      </c>
      <c r="AH13" s="17"/>
      <c r="AI13" s="17">
        <v>6.8702421732805399E-2</v>
      </c>
      <c r="AJ13" s="17">
        <v>6.0677872399986198E-2</v>
      </c>
      <c r="AK13" s="17"/>
      <c r="AL13" s="17">
        <v>6.1686933779838797E-2</v>
      </c>
      <c r="AM13" s="17">
        <v>6.3734802587784106E-2</v>
      </c>
      <c r="AN13" s="17"/>
      <c r="AO13" s="17">
        <v>7.6280502848960902E-2</v>
      </c>
      <c r="AP13" s="17">
        <v>6.2222672777471899E-2</v>
      </c>
      <c r="AQ13" s="17"/>
      <c r="AR13" s="17">
        <v>5.5794987977562403E-2</v>
      </c>
      <c r="AS13" s="17">
        <v>5.92491630939527E-2</v>
      </c>
      <c r="AT13" s="17">
        <v>6.8345060896676205E-2</v>
      </c>
      <c r="AU13" s="17">
        <v>7.8989200339364102E-2</v>
      </c>
    </row>
    <row r="14" spans="2:47" x14ac:dyDescent="0.3">
      <c r="B14" s="18" t="s">
        <v>169</v>
      </c>
      <c r="C14" s="17">
        <v>2.6811916684663099E-2</v>
      </c>
      <c r="D14" s="17">
        <v>2.5641546222064202E-2</v>
      </c>
      <c r="E14" s="17">
        <v>2.8054415719311301E-2</v>
      </c>
      <c r="F14" s="17"/>
      <c r="G14" s="17">
        <v>4.8071423098754597E-2</v>
      </c>
      <c r="H14" s="17">
        <v>3.6243370195267903E-2</v>
      </c>
      <c r="I14" s="17">
        <v>4.1247046392323301E-2</v>
      </c>
      <c r="J14" s="17">
        <v>1.1541366949842299E-2</v>
      </c>
      <c r="K14" s="17">
        <v>1.74424244646477E-2</v>
      </c>
      <c r="L14" s="17">
        <v>1.20003864547419E-2</v>
      </c>
      <c r="M14" s="17"/>
      <c r="N14" s="17">
        <v>2.6712913029392601E-2</v>
      </c>
      <c r="O14" s="17">
        <v>2.94887759805691E-2</v>
      </c>
      <c r="P14" s="17">
        <v>2.3927232429408401E-2</v>
      </c>
      <c r="Q14" s="17">
        <v>2.6287335703659698E-2</v>
      </c>
      <c r="R14" s="17"/>
      <c r="S14" s="17">
        <v>3.5803776459977399E-2</v>
      </c>
      <c r="T14" s="17">
        <v>1.91529368183939E-2</v>
      </c>
      <c r="U14" s="17">
        <v>2.0162386011774999E-2</v>
      </c>
      <c r="V14" s="17">
        <v>1.62248658388045E-2</v>
      </c>
      <c r="W14" s="17">
        <v>2.6553897420724799E-2</v>
      </c>
      <c r="X14" s="17">
        <v>4.2234070545394402E-2</v>
      </c>
      <c r="Y14" s="17">
        <v>2.9673810874656301E-2</v>
      </c>
      <c r="Z14" s="17">
        <v>5.2499142766202198E-2</v>
      </c>
      <c r="AA14" s="17">
        <v>1.6159330391669599E-2</v>
      </c>
      <c r="AB14" s="17">
        <v>2.1020190745487902E-2</v>
      </c>
      <c r="AC14" s="17">
        <v>4.6012995713244902E-2</v>
      </c>
      <c r="AD14" s="17">
        <v>4.5185609966775101E-3</v>
      </c>
      <c r="AE14" s="17"/>
      <c r="AF14" s="17">
        <v>1.9769410804350501E-2</v>
      </c>
      <c r="AG14" s="17">
        <v>3.6388779409063099E-2</v>
      </c>
      <c r="AH14" s="17"/>
      <c r="AI14" s="17">
        <v>2.2409965411908199E-2</v>
      </c>
      <c r="AJ14" s="17">
        <v>2.9009218055560101E-2</v>
      </c>
      <c r="AK14" s="17"/>
      <c r="AL14" s="17">
        <v>2.5765610936019E-2</v>
      </c>
      <c r="AM14" s="17">
        <v>2.7054211019514201E-2</v>
      </c>
      <c r="AN14" s="17"/>
      <c r="AO14" s="17">
        <v>1.50735076600891E-2</v>
      </c>
      <c r="AP14" s="17">
        <v>2.7835059903698701E-2</v>
      </c>
      <c r="AQ14" s="17"/>
      <c r="AR14" s="17">
        <v>1.83848244839942E-2</v>
      </c>
      <c r="AS14" s="17">
        <v>1.8501783808368099E-2</v>
      </c>
      <c r="AT14" s="17">
        <v>3.8870208993703498E-2</v>
      </c>
      <c r="AU14" s="17">
        <v>3.7177135766859298E-2</v>
      </c>
    </row>
    <row r="15" spans="2:47" x14ac:dyDescent="0.3">
      <c r="B15" s="18" t="s">
        <v>170</v>
      </c>
      <c r="C15" s="17">
        <v>1.8918317107978699E-2</v>
      </c>
      <c r="D15" s="17">
        <v>1.4679758280107501E-2</v>
      </c>
      <c r="E15" s="17">
        <v>2.3120521083080402E-2</v>
      </c>
      <c r="F15" s="17"/>
      <c r="G15" s="17">
        <v>4.0577919916154601E-2</v>
      </c>
      <c r="H15" s="17">
        <v>1.4659108674865E-2</v>
      </c>
      <c r="I15" s="17">
        <v>2.6172616631616699E-2</v>
      </c>
      <c r="J15" s="17">
        <v>1.4392755685574901E-2</v>
      </c>
      <c r="K15" s="17">
        <v>7.0908316053492999E-3</v>
      </c>
      <c r="L15" s="17">
        <v>1.3730729784100599E-2</v>
      </c>
      <c r="M15" s="17"/>
      <c r="N15" s="17">
        <v>1.8036319997630501E-2</v>
      </c>
      <c r="O15" s="17">
        <v>1.63853389222599E-2</v>
      </c>
      <c r="P15" s="17">
        <v>2.55627620816344E-2</v>
      </c>
      <c r="Q15" s="17">
        <v>1.6935361179521199E-2</v>
      </c>
      <c r="R15" s="17"/>
      <c r="S15" s="17">
        <v>2.10520715358633E-2</v>
      </c>
      <c r="T15" s="17">
        <v>2.95487327337281E-2</v>
      </c>
      <c r="U15" s="17">
        <v>1.1969962083396801E-2</v>
      </c>
      <c r="V15" s="17">
        <v>4.6766043000694198E-3</v>
      </c>
      <c r="W15" s="17">
        <v>2.8233618981839001E-2</v>
      </c>
      <c r="X15" s="17">
        <v>2.6961524912539399E-2</v>
      </c>
      <c r="Y15" s="17">
        <v>1.41873628091541E-2</v>
      </c>
      <c r="Z15" s="17">
        <v>2.8933995126305699E-2</v>
      </c>
      <c r="AA15" s="17">
        <v>1.4396495494901001E-2</v>
      </c>
      <c r="AB15" s="17">
        <v>8.42831535561318E-3</v>
      </c>
      <c r="AC15" s="17">
        <v>3.0115388741236499E-2</v>
      </c>
      <c r="AD15" s="17">
        <v>6.9384703801023103E-3</v>
      </c>
      <c r="AE15" s="17"/>
      <c r="AF15" s="17">
        <v>1.2022138035672101E-2</v>
      </c>
      <c r="AG15" s="17">
        <v>2.7751060392736698E-2</v>
      </c>
      <c r="AH15" s="17"/>
      <c r="AI15" s="17">
        <v>1.1311511704583501E-2</v>
      </c>
      <c r="AJ15" s="17">
        <v>2.2715370483938901E-2</v>
      </c>
      <c r="AK15" s="17"/>
      <c r="AL15" s="17">
        <v>1.4868805831308601E-2</v>
      </c>
      <c r="AM15" s="17">
        <v>1.9856067514610901E-2</v>
      </c>
      <c r="AN15" s="17"/>
      <c r="AO15" s="17">
        <v>7.9406949830947999E-3</v>
      </c>
      <c r="AP15" s="17">
        <v>1.9875148618509399E-2</v>
      </c>
      <c r="AQ15" s="17"/>
      <c r="AR15" s="17">
        <v>1.61794358345136E-2</v>
      </c>
      <c r="AS15" s="17">
        <v>1.68088433616496E-2</v>
      </c>
      <c r="AT15" s="17">
        <v>2.00943491073029E-2</v>
      </c>
      <c r="AU15" s="17">
        <v>2.6984295985373202E-2</v>
      </c>
    </row>
    <row r="16" spans="2:47" x14ac:dyDescent="0.3">
      <c r="B16" s="18" t="s">
        <v>171</v>
      </c>
      <c r="C16" s="17">
        <v>5.5597406846577598E-3</v>
      </c>
      <c r="D16" s="17">
        <v>4.5663369713271496E-3</v>
      </c>
      <c r="E16" s="17">
        <v>6.5489087318223397E-3</v>
      </c>
      <c r="F16" s="17"/>
      <c r="G16" s="17">
        <v>8.3660451938675894E-3</v>
      </c>
      <c r="H16" s="17">
        <v>1.12461186364679E-2</v>
      </c>
      <c r="I16" s="17">
        <v>1.9739289411839899E-3</v>
      </c>
      <c r="J16" s="17">
        <v>2.1607800555877802E-3</v>
      </c>
      <c r="K16" s="17">
        <v>1.1202750593692299E-2</v>
      </c>
      <c r="L16" s="17">
        <v>9.8100121453626398E-4</v>
      </c>
      <c r="M16" s="17"/>
      <c r="N16" s="17">
        <v>3.3707440836554001E-3</v>
      </c>
      <c r="O16" s="17">
        <v>2.9155675463166499E-3</v>
      </c>
      <c r="P16" s="17">
        <v>8.2117829227651307E-3</v>
      </c>
      <c r="Q16" s="17">
        <v>8.4213693505545296E-3</v>
      </c>
      <c r="R16" s="17"/>
      <c r="S16" s="17">
        <v>6.2667948088216997E-3</v>
      </c>
      <c r="T16" s="17">
        <v>3.7725330309697101E-3</v>
      </c>
      <c r="U16" s="17">
        <v>2.7569099382566799E-3</v>
      </c>
      <c r="V16" s="17">
        <v>3.2698463161074799E-3</v>
      </c>
      <c r="W16" s="17">
        <v>1.6914621745321701E-2</v>
      </c>
      <c r="X16" s="17">
        <v>5.4402278065482897E-3</v>
      </c>
      <c r="Y16" s="17">
        <v>0</v>
      </c>
      <c r="Z16" s="17">
        <v>1.6827790766495598E-2</v>
      </c>
      <c r="AA16" s="17">
        <v>8.7755898637764795E-3</v>
      </c>
      <c r="AB16" s="17">
        <v>0</v>
      </c>
      <c r="AC16" s="17">
        <v>7.3434798220431297E-3</v>
      </c>
      <c r="AD16" s="17">
        <v>0</v>
      </c>
      <c r="AE16" s="17"/>
      <c r="AF16" s="17">
        <v>4.8161827090481696E-3</v>
      </c>
      <c r="AG16" s="17">
        <v>6.1356896608735596E-3</v>
      </c>
      <c r="AH16" s="17"/>
      <c r="AI16" s="17">
        <v>3.8300092456394598E-3</v>
      </c>
      <c r="AJ16" s="17">
        <v>6.4231626143284497E-3</v>
      </c>
      <c r="AK16" s="17"/>
      <c r="AL16" s="17">
        <v>5.756320300366E-3</v>
      </c>
      <c r="AM16" s="17">
        <v>5.5142184964302402E-3</v>
      </c>
      <c r="AN16" s="17"/>
      <c r="AO16" s="17">
        <v>3.8554724927475298E-3</v>
      </c>
      <c r="AP16" s="17">
        <v>5.70828811049039E-3</v>
      </c>
      <c r="AQ16" s="17"/>
      <c r="AR16" s="17">
        <v>3.0959331972935E-3</v>
      </c>
      <c r="AS16" s="17">
        <v>8.0780917608699494E-3</v>
      </c>
      <c r="AT16" s="17">
        <v>3.5802251951551401E-3</v>
      </c>
      <c r="AU16" s="17">
        <v>1.15379902329651E-2</v>
      </c>
    </row>
    <row r="17" spans="2:47" x14ac:dyDescent="0.3">
      <c r="B17" s="18" t="s">
        <v>172</v>
      </c>
      <c r="C17" s="17">
        <v>2.3230294341171999E-2</v>
      </c>
      <c r="D17" s="17">
        <v>1.9441508712294601E-2</v>
      </c>
      <c r="E17" s="17">
        <v>2.70106356670568E-2</v>
      </c>
      <c r="F17" s="17"/>
      <c r="G17" s="17">
        <v>3.43401636939119E-2</v>
      </c>
      <c r="H17" s="17">
        <v>2.5517098424796499E-2</v>
      </c>
      <c r="I17" s="17">
        <v>2.1188439798312201E-2</v>
      </c>
      <c r="J17" s="17">
        <v>2.7946375017605399E-2</v>
      </c>
      <c r="K17" s="17">
        <v>1.9311804111994499E-2</v>
      </c>
      <c r="L17" s="17">
        <v>1.44859878671441E-2</v>
      </c>
      <c r="M17" s="17"/>
      <c r="N17" s="17">
        <v>1.4258127538881201E-2</v>
      </c>
      <c r="O17" s="17">
        <v>2.3644313726600599E-2</v>
      </c>
      <c r="P17" s="17">
        <v>2.0235426034684201E-2</v>
      </c>
      <c r="Q17" s="17">
        <v>3.4514912956704398E-2</v>
      </c>
      <c r="R17" s="17"/>
      <c r="S17" s="17">
        <v>2.84386557312022E-2</v>
      </c>
      <c r="T17" s="17">
        <v>2.2479507201303098E-2</v>
      </c>
      <c r="U17" s="17">
        <v>2.00674883874465E-2</v>
      </c>
      <c r="V17" s="17">
        <v>1.84720874479792E-2</v>
      </c>
      <c r="W17" s="17">
        <v>3.4781770603044701E-2</v>
      </c>
      <c r="X17" s="17">
        <v>1.6866472153244699E-2</v>
      </c>
      <c r="Y17" s="17">
        <v>2.74262328924058E-2</v>
      </c>
      <c r="Z17" s="17">
        <v>4.7293454065530302E-3</v>
      </c>
      <c r="AA17" s="17">
        <v>2.7222425712379799E-2</v>
      </c>
      <c r="AB17" s="17">
        <v>2.15704062586391E-2</v>
      </c>
      <c r="AC17" s="17">
        <v>2.3919254005011398E-2</v>
      </c>
      <c r="AD17" s="17">
        <v>1.96588514258507E-2</v>
      </c>
      <c r="AE17" s="17"/>
      <c r="AF17" s="17">
        <v>1.8443798234766301E-2</v>
      </c>
      <c r="AG17" s="17">
        <v>2.92337013537163E-2</v>
      </c>
      <c r="AH17" s="17"/>
      <c r="AI17" s="17">
        <v>1.01203255411038E-2</v>
      </c>
      <c r="AJ17" s="17">
        <v>2.97743359790472E-2</v>
      </c>
      <c r="AK17" s="17"/>
      <c r="AL17" s="17">
        <v>1.51443214671367E-2</v>
      </c>
      <c r="AM17" s="17">
        <v>2.5102773223828499E-2</v>
      </c>
      <c r="AN17" s="17"/>
      <c r="AO17" s="17">
        <v>6.2817323425237498E-3</v>
      </c>
      <c r="AP17" s="17">
        <v>2.47075649188984E-2</v>
      </c>
      <c r="AQ17" s="17"/>
      <c r="AR17" s="17">
        <v>1.6194911135686801E-2</v>
      </c>
      <c r="AS17" s="17">
        <v>1.6808886989732898E-2</v>
      </c>
      <c r="AT17" s="17">
        <v>2.39719928479027E-2</v>
      </c>
      <c r="AU17" s="17">
        <v>5.0426255780626698E-2</v>
      </c>
    </row>
    <row r="18" spans="2:47" x14ac:dyDescent="0.3">
      <c r="B18" s="18" t="s">
        <v>173</v>
      </c>
      <c r="C18" s="17">
        <v>2.4832238740119899E-2</v>
      </c>
      <c r="D18" s="17">
        <v>2.4048905181351901E-2</v>
      </c>
      <c r="E18" s="17">
        <v>2.5690060711326498E-2</v>
      </c>
      <c r="F18" s="17"/>
      <c r="G18" s="17">
        <v>3.0440402174804301E-2</v>
      </c>
      <c r="H18" s="17">
        <v>1.1686244412839801E-2</v>
      </c>
      <c r="I18" s="17">
        <v>2.35608037828017E-2</v>
      </c>
      <c r="J18" s="17">
        <v>3.5573157549638697E-2</v>
      </c>
      <c r="K18" s="17">
        <v>2.8472733931856901E-2</v>
      </c>
      <c r="L18" s="17">
        <v>2.1687883905086199E-2</v>
      </c>
      <c r="M18" s="17"/>
      <c r="N18" s="17">
        <v>1.6365820711196698E-2</v>
      </c>
      <c r="O18" s="17">
        <v>2.0535248816578901E-2</v>
      </c>
      <c r="P18" s="17">
        <v>2.1317927630600499E-2</v>
      </c>
      <c r="Q18" s="17">
        <v>3.9597935151849797E-2</v>
      </c>
      <c r="R18" s="17"/>
      <c r="S18" s="17">
        <v>3.1885939472554199E-2</v>
      </c>
      <c r="T18" s="17">
        <v>1.2135018238426399E-2</v>
      </c>
      <c r="U18" s="17">
        <v>3.0623255092495999E-2</v>
      </c>
      <c r="V18" s="17">
        <v>4.4780328616644702E-2</v>
      </c>
      <c r="W18" s="17">
        <v>1.8904166799871499E-2</v>
      </c>
      <c r="X18" s="17">
        <v>1.53106320768028E-2</v>
      </c>
      <c r="Y18" s="17">
        <v>3.3074057820695703E-2</v>
      </c>
      <c r="Z18" s="17">
        <v>4.0477129766016903E-3</v>
      </c>
      <c r="AA18" s="17">
        <v>2.74648351086361E-2</v>
      </c>
      <c r="AB18" s="17">
        <v>2.28114305907282E-2</v>
      </c>
      <c r="AC18" s="17">
        <v>2.3576623703220799E-2</v>
      </c>
      <c r="AD18" s="17">
        <v>1.8265851494179801E-2</v>
      </c>
      <c r="AE18" s="17"/>
      <c r="AF18" s="17">
        <v>1.6194212933751801E-2</v>
      </c>
      <c r="AG18" s="17">
        <v>3.6014185208922501E-2</v>
      </c>
      <c r="AH18" s="17"/>
      <c r="AI18" s="17">
        <v>1.2765552942782201E-2</v>
      </c>
      <c r="AJ18" s="17">
        <v>3.0855509694702601E-2</v>
      </c>
      <c r="AK18" s="17"/>
      <c r="AL18" s="17">
        <v>1.6211317456513798E-2</v>
      </c>
      <c r="AM18" s="17">
        <v>2.6828596297097499E-2</v>
      </c>
      <c r="AN18" s="17"/>
      <c r="AO18" s="17">
        <v>1.18329969536549E-2</v>
      </c>
      <c r="AP18" s="17">
        <v>2.5965278665597301E-2</v>
      </c>
      <c r="AQ18" s="17"/>
      <c r="AR18" s="17">
        <v>8.3570213337701704E-3</v>
      </c>
      <c r="AS18" s="17">
        <v>1.15320689398201E-2</v>
      </c>
      <c r="AT18" s="17">
        <v>1.9626280652896299E-2</v>
      </c>
      <c r="AU18" s="17">
        <v>9.99937235440055E-2</v>
      </c>
    </row>
    <row r="19" spans="2:47" x14ac:dyDescent="0.3">
      <c r="B19" s="18" t="s">
        <v>155</v>
      </c>
      <c r="C19" s="19">
        <v>7.4460163525058099E-3</v>
      </c>
      <c r="D19" s="19">
        <v>7.0779589847182701E-3</v>
      </c>
      <c r="E19" s="19">
        <v>7.8330046716574096E-3</v>
      </c>
      <c r="F19" s="19"/>
      <c r="G19" s="19">
        <v>2.3418108704260101E-3</v>
      </c>
      <c r="H19" s="19">
        <v>5.3985514813530196E-3</v>
      </c>
      <c r="I19" s="19">
        <v>5.6691592743315002E-3</v>
      </c>
      <c r="J19" s="19">
        <v>7.9169356233720293E-3</v>
      </c>
      <c r="K19" s="19">
        <v>8.1068322666189904E-3</v>
      </c>
      <c r="L19" s="19">
        <v>1.31049847549687E-2</v>
      </c>
      <c r="M19" s="19"/>
      <c r="N19" s="19">
        <v>3.4894845862052299E-3</v>
      </c>
      <c r="O19" s="19">
        <v>1.2053561880336299E-2</v>
      </c>
      <c r="P19" s="19">
        <v>5.9188502929059701E-3</v>
      </c>
      <c r="Q19" s="19">
        <v>8.3803513318494102E-3</v>
      </c>
      <c r="R19" s="19"/>
      <c r="S19" s="19">
        <v>4.9549090602004804E-3</v>
      </c>
      <c r="T19" s="19">
        <v>5.7368673994902799E-3</v>
      </c>
      <c r="U19" s="19">
        <v>1.4819370273634299E-2</v>
      </c>
      <c r="V19" s="19">
        <v>5.9385487176574396E-3</v>
      </c>
      <c r="W19" s="19">
        <v>5.3162254683159701E-3</v>
      </c>
      <c r="X19" s="19">
        <v>9.1749806300007002E-3</v>
      </c>
      <c r="Y19" s="19">
        <v>9.0822112480240802E-3</v>
      </c>
      <c r="Z19" s="19">
        <v>0</v>
      </c>
      <c r="AA19" s="19">
        <v>6.7296118113181402E-3</v>
      </c>
      <c r="AB19" s="19">
        <v>5.4825727544165403E-3</v>
      </c>
      <c r="AC19" s="19">
        <v>1.8885908671037999E-2</v>
      </c>
      <c r="AD19" s="19">
        <v>6.0839831022757801E-3</v>
      </c>
      <c r="AE19" s="19"/>
      <c r="AF19" s="19">
        <v>6.8532954896995601E-3</v>
      </c>
      <c r="AG19" s="19">
        <v>7.8601932190892707E-3</v>
      </c>
      <c r="AH19" s="19"/>
      <c r="AI19" s="19">
        <v>7.3127379729060896E-3</v>
      </c>
      <c r="AJ19" s="19">
        <v>7.5125442961516097E-3</v>
      </c>
      <c r="AK19" s="19"/>
      <c r="AL19" s="19">
        <v>8.4220520980683895E-3</v>
      </c>
      <c r="AM19" s="19">
        <v>7.2199945304252102E-3</v>
      </c>
      <c r="AN19" s="19"/>
      <c r="AO19" s="19">
        <v>9.2805321046742807E-3</v>
      </c>
      <c r="AP19" s="19">
        <v>7.2861162886968403E-3</v>
      </c>
      <c r="AQ19" s="19"/>
      <c r="AR19" s="19">
        <v>1.97143302907316E-3</v>
      </c>
      <c r="AS19" s="19">
        <v>6.5838884764589899E-3</v>
      </c>
      <c r="AT19" s="19">
        <v>1.35551714902221E-2</v>
      </c>
      <c r="AU19" s="19">
        <v>9.9583414611659204E-3</v>
      </c>
    </row>
    <row r="20" spans="2:47" x14ac:dyDescent="0.3">
      <c r="B20" s="16"/>
    </row>
    <row r="21" spans="2:47" x14ac:dyDescent="0.3">
      <c r="B21" t="s">
        <v>72</v>
      </c>
    </row>
    <row r="22" spans="2:47" x14ac:dyDescent="0.3">
      <c r="B22" t="s">
        <v>73</v>
      </c>
    </row>
    <row r="24" spans="2:47" x14ac:dyDescent="0.3">
      <c r="B24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B2:AU24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229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164</v>
      </c>
      <c r="C9" s="17">
        <v>0.19121584029077399</v>
      </c>
      <c r="D9" s="17">
        <v>0.16263292886004299</v>
      </c>
      <c r="E9" s="17">
        <v>0.21903125335495099</v>
      </c>
      <c r="F9" s="17"/>
      <c r="G9" s="17">
        <v>0.22532833888904599</v>
      </c>
      <c r="H9" s="17">
        <v>0.25604884895866797</v>
      </c>
      <c r="I9" s="17">
        <v>0.23440490632932001</v>
      </c>
      <c r="J9" s="17">
        <v>0.193336925927246</v>
      </c>
      <c r="K9" s="17">
        <v>0.14285178319091099</v>
      </c>
      <c r="L9" s="17">
        <v>0.111563099012009</v>
      </c>
      <c r="M9" s="17"/>
      <c r="N9" s="17">
        <v>0.172048053556553</v>
      </c>
      <c r="O9" s="17">
        <v>0.18862068771189999</v>
      </c>
      <c r="P9" s="17">
        <v>0.19183220175817101</v>
      </c>
      <c r="Q9" s="17">
        <v>0.21599850530343001</v>
      </c>
      <c r="R9" s="17"/>
      <c r="S9" s="17">
        <v>0.16129765760241699</v>
      </c>
      <c r="T9" s="17">
        <v>0.17065679505980499</v>
      </c>
      <c r="U9" s="17">
        <v>0.20874088156871501</v>
      </c>
      <c r="V9" s="17">
        <v>0.175745555740288</v>
      </c>
      <c r="W9" s="17">
        <v>0.20401612265687799</v>
      </c>
      <c r="X9" s="17">
        <v>0.247079896440457</v>
      </c>
      <c r="Y9" s="17">
        <v>0.19946508331117099</v>
      </c>
      <c r="Z9" s="17">
        <v>0.237432801721255</v>
      </c>
      <c r="AA9" s="17">
        <v>0.169440096526349</v>
      </c>
      <c r="AB9" s="17">
        <v>0.19397436887484701</v>
      </c>
      <c r="AC9" s="17">
        <v>0.19975082337511599</v>
      </c>
      <c r="AD9" s="17">
        <v>0.19595613383186999</v>
      </c>
      <c r="AE9" s="17"/>
      <c r="AF9" s="17">
        <v>0.19021748045519901</v>
      </c>
      <c r="AG9" s="17">
        <v>0.19076271627378899</v>
      </c>
      <c r="AH9" s="17"/>
      <c r="AI9" s="17">
        <v>0.21782787347306301</v>
      </c>
      <c r="AJ9" s="17">
        <v>0.17793203650227701</v>
      </c>
      <c r="AK9" s="17"/>
      <c r="AL9" s="17">
        <v>0.22273266730833699</v>
      </c>
      <c r="AM9" s="17">
        <v>0.18391744911904201</v>
      </c>
      <c r="AN9" s="17"/>
      <c r="AO9" s="17">
        <v>0.22517070701922401</v>
      </c>
      <c r="AP9" s="17">
        <v>0.18825626616333099</v>
      </c>
      <c r="AQ9" s="17"/>
      <c r="AR9" s="17">
        <v>0.26669501913020699</v>
      </c>
      <c r="AS9" s="17">
        <v>0.105138088499449</v>
      </c>
      <c r="AT9" s="17">
        <v>0.21900873143699001</v>
      </c>
      <c r="AU9" s="17">
        <v>9.1903198749715295E-2</v>
      </c>
    </row>
    <row r="10" spans="2:47" x14ac:dyDescent="0.3">
      <c r="B10" s="18" t="s">
        <v>165</v>
      </c>
      <c r="C10" s="17">
        <v>0.12572784737249099</v>
      </c>
      <c r="D10" s="17">
        <v>0.122757602850199</v>
      </c>
      <c r="E10" s="17">
        <v>0.12847002855452799</v>
      </c>
      <c r="F10" s="17"/>
      <c r="G10" s="17">
        <v>0.19144101812603401</v>
      </c>
      <c r="H10" s="17">
        <v>0.15468646690069099</v>
      </c>
      <c r="I10" s="17">
        <v>0.14217954689367801</v>
      </c>
      <c r="J10" s="17">
        <v>0.130004272060459</v>
      </c>
      <c r="K10" s="17">
        <v>0.100245088545035</v>
      </c>
      <c r="L10" s="17">
        <v>5.8967130196910598E-2</v>
      </c>
      <c r="M10" s="17"/>
      <c r="N10" s="17">
        <v>0.10880395233842</v>
      </c>
      <c r="O10" s="17">
        <v>0.128393617066139</v>
      </c>
      <c r="P10" s="17">
        <v>0.14718673807850999</v>
      </c>
      <c r="Q10" s="17">
        <v>0.12270302691570301</v>
      </c>
      <c r="R10" s="17"/>
      <c r="S10" s="17">
        <v>0.144923954088684</v>
      </c>
      <c r="T10" s="17">
        <v>0.114476243845737</v>
      </c>
      <c r="U10" s="17">
        <v>9.7438158954526705E-2</v>
      </c>
      <c r="V10" s="17">
        <v>0.150453760484934</v>
      </c>
      <c r="W10" s="17">
        <v>0.13503701759432499</v>
      </c>
      <c r="X10" s="17">
        <v>0.14703103519027499</v>
      </c>
      <c r="Y10" s="17">
        <v>0.10682678489707299</v>
      </c>
      <c r="Z10" s="17">
        <v>8.4030937755944293E-2</v>
      </c>
      <c r="AA10" s="17">
        <v>0.129276205073594</v>
      </c>
      <c r="AB10" s="17">
        <v>0.108998073505521</v>
      </c>
      <c r="AC10" s="17">
        <v>0.14123952296713499</v>
      </c>
      <c r="AD10" s="17">
        <v>0.117995096187152</v>
      </c>
      <c r="AE10" s="17"/>
      <c r="AF10" s="17">
        <v>0.11779702214568601</v>
      </c>
      <c r="AG10" s="17">
        <v>0.13728715056037599</v>
      </c>
      <c r="AH10" s="17"/>
      <c r="AI10" s="17">
        <v>0.13475955118938501</v>
      </c>
      <c r="AJ10" s="17">
        <v>0.121219534138489</v>
      </c>
      <c r="AK10" s="17"/>
      <c r="AL10" s="17">
        <v>0.118823488173708</v>
      </c>
      <c r="AM10" s="17">
        <v>0.12732669849398201</v>
      </c>
      <c r="AN10" s="17"/>
      <c r="AO10" s="17">
        <v>0.12160333753175399</v>
      </c>
      <c r="AP10" s="17">
        <v>0.12608734790331799</v>
      </c>
      <c r="AQ10" s="17"/>
      <c r="AR10" s="17">
        <v>0.159887904056814</v>
      </c>
      <c r="AS10" s="17">
        <v>9.5948011075195197E-2</v>
      </c>
      <c r="AT10" s="17">
        <v>0.14101313527602999</v>
      </c>
      <c r="AU10" s="17">
        <v>5.9332281245413898E-2</v>
      </c>
    </row>
    <row r="11" spans="2:47" x14ac:dyDescent="0.3">
      <c r="B11" s="18" t="s">
        <v>166</v>
      </c>
      <c r="C11" s="17">
        <v>0.21164811826968</v>
      </c>
      <c r="D11" s="17">
        <v>0.213885025886693</v>
      </c>
      <c r="E11" s="17">
        <v>0.20925371664578801</v>
      </c>
      <c r="F11" s="17"/>
      <c r="G11" s="17">
        <v>0.25261176795607299</v>
      </c>
      <c r="H11" s="17">
        <v>0.26312389418444698</v>
      </c>
      <c r="I11" s="17">
        <v>0.252463106030483</v>
      </c>
      <c r="J11" s="17">
        <v>0.199651049271694</v>
      </c>
      <c r="K11" s="17">
        <v>0.195111030089548</v>
      </c>
      <c r="L11" s="17">
        <v>0.13037687793373801</v>
      </c>
      <c r="M11" s="17"/>
      <c r="N11" s="17">
        <v>0.222185058222821</v>
      </c>
      <c r="O11" s="17">
        <v>0.212501110704333</v>
      </c>
      <c r="P11" s="17">
        <v>0.22397557870335</v>
      </c>
      <c r="Q11" s="17">
        <v>0.188838046968753</v>
      </c>
      <c r="R11" s="17"/>
      <c r="S11" s="17">
        <v>0.27352530773297801</v>
      </c>
      <c r="T11" s="17">
        <v>0.16977999735468</v>
      </c>
      <c r="U11" s="17">
        <v>0.17540558196591799</v>
      </c>
      <c r="V11" s="17">
        <v>0.215947355146448</v>
      </c>
      <c r="W11" s="17">
        <v>0.22319726382691399</v>
      </c>
      <c r="X11" s="17">
        <v>0.22031955008960999</v>
      </c>
      <c r="Y11" s="17">
        <v>0.21356536014296801</v>
      </c>
      <c r="Z11" s="17">
        <v>0.24009616655485</v>
      </c>
      <c r="AA11" s="17">
        <v>0.230010044391499</v>
      </c>
      <c r="AB11" s="17">
        <v>0.16423791726109599</v>
      </c>
      <c r="AC11" s="17">
        <v>0.185927378992742</v>
      </c>
      <c r="AD11" s="17">
        <v>0.210199163910365</v>
      </c>
      <c r="AE11" s="17"/>
      <c r="AF11" s="17">
        <v>0.214473048761152</v>
      </c>
      <c r="AG11" s="17">
        <v>0.20857733799207701</v>
      </c>
      <c r="AH11" s="17"/>
      <c r="AI11" s="17">
        <v>0.241769775469623</v>
      </c>
      <c r="AJ11" s="17">
        <v>0.196612431921044</v>
      </c>
      <c r="AK11" s="17"/>
      <c r="AL11" s="17">
        <v>0.223127693054396</v>
      </c>
      <c r="AM11" s="17">
        <v>0.20898977873514099</v>
      </c>
      <c r="AN11" s="17"/>
      <c r="AO11" s="17">
        <v>0.24842828635546199</v>
      </c>
      <c r="AP11" s="17">
        <v>0.208442285222529</v>
      </c>
      <c r="AQ11" s="17"/>
      <c r="AR11" s="17">
        <v>0.26304337862751997</v>
      </c>
      <c r="AS11" s="17">
        <v>0.176897743698986</v>
      </c>
      <c r="AT11" s="17">
        <v>0.21309543499285399</v>
      </c>
      <c r="AU11" s="17">
        <v>0.13933894596865901</v>
      </c>
    </row>
    <row r="12" spans="2:47" x14ac:dyDescent="0.3">
      <c r="B12" s="18" t="s">
        <v>167</v>
      </c>
      <c r="C12" s="17">
        <v>5.8075932100814499E-2</v>
      </c>
      <c r="D12" s="17">
        <v>5.9023253840334598E-2</v>
      </c>
      <c r="E12" s="17">
        <v>5.6980532195885801E-2</v>
      </c>
      <c r="F12" s="17"/>
      <c r="G12" s="17">
        <v>6.2516122391615095E-2</v>
      </c>
      <c r="H12" s="17">
        <v>8.5590520964100997E-2</v>
      </c>
      <c r="I12" s="17">
        <v>6.4648922540212997E-2</v>
      </c>
      <c r="J12" s="17">
        <v>4.6800110225331197E-2</v>
      </c>
      <c r="K12" s="17">
        <v>4.4665469780697402E-2</v>
      </c>
      <c r="L12" s="17">
        <v>4.5572082275797302E-2</v>
      </c>
      <c r="M12" s="17"/>
      <c r="N12" s="17">
        <v>6.5065453080308394E-2</v>
      </c>
      <c r="O12" s="17">
        <v>6.1569509191789898E-2</v>
      </c>
      <c r="P12" s="17">
        <v>5.1485790539107699E-2</v>
      </c>
      <c r="Q12" s="17">
        <v>5.2639697237913903E-2</v>
      </c>
      <c r="R12" s="17"/>
      <c r="S12" s="17">
        <v>5.8563977975044E-2</v>
      </c>
      <c r="T12" s="17">
        <v>7.8060267475735107E-2</v>
      </c>
      <c r="U12" s="17">
        <v>7.4221008564936103E-2</v>
      </c>
      <c r="V12" s="17">
        <v>5.2637954016071603E-2</v>
      </c>
      <c r="W12" s="17">
        <v>5.6669395270032397E-2</v>
      </c>
      <c r="X12" s="17">
        <v>5.2787493350749601E-2</v>
      </c>
      <c r="Y12" s="17">
        <v>3.1478932791996102E-2</v>
      </c>
      <c r="Z12" s="17">
        <v>3.7700931217211298E-2</v>
      </c>
      <c r="AA12" s="17">
        <v>6.8079599728915002E-2</v>
      </c>
      <c r="AB12" s="17">
        <v>5.8502942414274901E-2</v>
      </c>
      <c r="AC12" s="17">
        <v>5.0055346625329601E-2</v>
      </c>
      <c r="AD12" s="17">
        <v>3.5092840187102001E-2</v>
      </c>
      <c r="AE12" s="17"/>
      <c r="AF12" s="17">
        <v>5.3544860747503198E-2</v>
      </c>
      <c r="AG12" s="17">
        <v>6.4069213160809699E-2</v>
      </c>
      <c r="AH12" s="17"/>
      <c r="AI12" s="17">
        <v>5.5027440680454801E-2</v>
      </c>
      <c r="AJ12" s="17">
        <v>5.95976332651557E-2</v>
      </c>
      <c r="AK12" s="17"/>
      <c r="AL12" s="17">
        <v>5.7345645306107702E-2</v>
      </c>
      <c r="AM12" s="17">
        <v>5.8245045530042401E-2</v>
      </c>
      <c r="AN12" s="17"/>
      <c r="AO12" s="17">
        <v>3.5693762205110099E-2</v>
      </c>
      <c r="AP12" s="17">
        <v>6.00268068154503E-2</v>
      </c>
      <c r="AQ12" s="17"/>
      <c r="AR12" s="17">
        <v>5.3469986081023498E-2</v>
      </c>
      <c r="AS12" s="17">
        <v>6.6609616098463997E-2</v>
      </c>
      <c r="AT12" s="17">
        <v>6.0141545818942301E-2</v>
      </c>
      <c r="AU12" s="17">
        <v>5.0645834166672302E-2</v>
      </c>
    </row>
    <row r="13" spans="2:47" x14ac:dyDescent="0.3">
      <c r="B13" s="18" t="s">
        <v>168</v>
      </c>
      <c r="C13" s="17">
        <v>7.0585039938161398E-2</v>
      </c>
      <c r="D13" s="17">
        <v>7.3288349042970602E-2</v>
      </c>
      <c r="E13" s="17">
        <v>6.7683016133373602E-2</v>
      </c>
      <c r="F13" s="17"/>
      <c r="G13" s="17">
        <v>9.05283559090867E-2</v>
      </c>
      <c r="H13" s="17">
        <v>7.3068813707297703E-2</v>
      </c>
      <c r="I13" s="17">
        <v>7.6925423512105906E-2</v>
      </c>
      <c r="J13" s="17">
        <v>7.5599660803596397E-2</v>
      </c>
      <c r="K13" s="17">
        <v>6.8711072760892E-2</v>
      </c>
      <c r="L13" s="17">
        <v>4.7413636747146201E-2</v>
      </c>
      <c r="M13" s="17"/>
      <c r="N13" s="17">
        <v>8.3435015682776795E-2</v>
      </c>
      <c r="O13" s="17">
        <v>6.6768869748125598E-2</v>
      </c>
      <c r="P13" s="17">
        <v>6.5756252899925899E-2</v>
      </c>
      <c r="Q13" s="17">
        <v>6.4263495256907402E-2</v>
      </c>
      <c r="R13" s="17"/>
      <c r="S13" s="17">
        <v>7.5244903234509705E-2</v>
      </c>
      <c r="T13" s="17">
        <v>8.5094384192096001E-2</v>
      </c>
      <c r="U13" s="17">
        <v>4.88724628212324E-2</v>
      </c>
      <c r="V13" s="17">
        <v>7.7263832446794495E-2</v>
      </c>
      <c r="W13" s="17">
        <v>5.6147543187722602E-2</v>
      </c>
      <c r="X13" s="17">
        <v>5.9787019647216097E-2</v>
      </c>
      <c r="Y13" s="17">
        <v>7.4885657373016307E-2</v>
      </c>
      <c r="Z13" s="17">
        <v>6.8976832943588598E-2</v>
      </c>
      <c r="AA13" s="17">
        <v>5.1148805111364201E-2</v>
      </c>
      <c r="AB13" s="17">
        <v>8.1418837604860503E-2</v>
      </c>
      <c r="AC13" s="17">
        <v>9.1209735452175394E-2</v>
      </c>
      <c r="AD13" s="17">
        <v>8.4868673609257997E-2</v>
      </c>
      <c r="AE13" s="17"/>
      <c r="AF13" s="17">
        <v>6.5286520777817894E-2</v>
      </c>
      <c r="AG13" s="17">
        <v>7.8198985433508894E-2</v>
      </c>
      <c r="AH13" s="17"/>
      <c r="AI13" s="17">
        <v>7.4499821501844907E-2</v>
      </c>
      <c r="AJ13" s="17">
        <v>6.8630916786030297E-2</v>
      </c>
      <c r="AK13" s="17"/>
      <c r="AL13" s="17">
        <v>7.0247674431216406E-2</v>
      </c>
      <c r="AM13" s="17">
        <v>7.0663164091844893E-2</v>
      </c>
      <c r="AN13" s="17"/>
      <c r="AO13" s="17">
        <v>9.0627128665372203E-2</v>
      </c>
      <c r="AP13" s="17">
        <v>6.8838131380653603E-2</v>
      </c>
      <c r="AQ13" s="17"/>
      <c r="AR13" s="17">
        <v>6.5905206554590201E-2</v>
      </c>
      <c r="AS13" s="17">
        <v>7.6361220672233707E-2</v>
      </c>
      <c r="AT13" s="17">
        <v>8.13720531215818E-2</v>
      </c>
      <c r="AU13" s="17">
        <v>4.9917021770514797E-2</v>
      </c>
    </row>
    <row r="14" spans="2:47" x14ac:dyDescent="0.3">
      <c r="B14" s="18" t="s">
        <v>169</v>
      </c>
      <c r="C14" s="17">
        <v>2.9087781946423402E-2</v>
      </c>
      <c r="D14" s="17">
        <v>3.3705978954087001E-2</v>
      </c>
      <c r="E14" s="17">
        <v>2.4698362646518399E-2</v>
      </c>
      <c r="F14" s="17"/>
      <c r="G14" s="17">
        <v>4.3488203747078902E-2</v>
      </c>
      <c r="H14" s="17">
        <v>2.33225000374245E-2</v>
      </c>
      <c r="I14" s="17">
        <v>3.2747015008702897E-2</v>
      </c>
      <c r="J14" s="17">
        <v>2.8556656160289299E-2</v>
      </c>
      <c r="K14" s="17">
        <v>2.5247318680629901E-2</v>
      </c>
      <c r="L14" s="17">
        <v>2.4266602459909602E-2</v>
      </c>
      <c r="M14" s="17"/>
      <c r="N14" s="17">
        <v>3.3303824006124701E-2</v>
      </c>
      <c r="O14" s="17">
        <v>2.51918563065513E-2</v>
      </c>
      <c r="P14" s="17">
        <v>3.3290930912534697E-2</v>
      </c>
      <c r="Q14" s="17">
        <v>2.5309219080019301E-2</v>
      </c>
      <c r="R14" s="17"/>
      <c r="S14" s="17">
        <v>2.73138137416069E-2</v>
      </c>
      <c r="T14" s="17">
        <v>3.5171996851759202E-2</v>
      </c>
      <c r="U14" s="17">
        <v>2.6196424858285699E-2</v>
      </c>
      <c r="V14" s="17">
        <v>1.72803582370974E-2</v>
      </c>
      <c r="W14" s="17">
        <v>5.0440211479440902E-2</v>
      </c>
      <c r="X14" s="17">
        <v>2.1897476955201702E-2</v>
      </c>
      <c r="Y14" s="17">
        <v>2.3491419038240799E-2</v>
      </c>
      <c r="Z14" s="17">
        <v>4.5222967767028603E-2</v>
      </c>
      <c r="AA14" s="17">
        <v>3.4480036149603398E-2</v>
      </c>
      <c r="AB14" s="17">
        <v>2.7847427095662802E-2</v>
      </c>
      <c r="AC14" s="17">
        <v>2.2172085281165502E-2</v>
      </c>
      <c r="AD14" s="17">
        <v>1.4842893349359201E-2</v>
      </c>
      <c r="AE14" s="17"/>
      <c r="AF14" s="17">
        <v>2.8628448240625399E-2</v>
      </c>
      <c r="AG14" s="17">
        <v>2.9934037764583098E-2</v>
      </c>
      <c r="AH14" s="17"/>
      <c r="AI14" s="17">
        <v>2.7394265118816399E-2</v>
      </c>
      <c r="AJ14" s="17">
        <v>2.9933126798368799E-2</v>
      </c>
      <c r="AK14" s="17"/>
      <c r="AL14" s="17">
        <v>2.8683053103306901E-2</v>
      </c>
      <c r="AM14" s="17">
        <v>2.91815055123744E-2</v>
      </c>
      <c r="AN14" s="17"/>
      <c r="AO14" s="17">
        <v>2.30123323024541E-2</v>
      </c>
      <c r="AP14" s="17">
        <v>2.96173302943133E-2</v>
      </c>
      <c r="AQ14" s="17"/>
      <c r="AR14" s="17">
        <v>2.5271819954233301E-2</v>
      </c>
      <c r="AS14" s="17">
        <v>3.1341753623492903E-2</v>
      </c>
      <c r="AT14" s="17">
        <v>3.2463958996681801E-2</v>
      </c>
      <c r="AU14" s="17">
        <v>2.7759139639908201E-2</v>
      </c>
    </row>
    <row r="15" spans="2:47" x14ac:dyDescent="0.3">
      <c r="B15" s="18" t="s">
        <v>170</v>
      </c>
      <c r="C15" s="17">
        <v>2.8058316426298802E-2</v>
      </c>
      <c r="D15" s="17">
        <v>3.0661074425483801E-2</v>
      </c>
      <c r="E15" s="17">
        <v>2.5628892402675501E-2</v>
      </c>
      <c r="F15" s="17"/>
      <c r="G15" s="17">
        <v>2.6273861384469299E-2</v>
      </c>
      <c r="H15" s="17">
        <v>2.6566540735502499E-2</v>
      </c>
      <c r="I15" s="17">
        <v>3.0265102638161699E-2</v>
      </c>
      <c r="J15" s="17">
        <v>3.1539584202362303E-2</v>
      </c>
      <c r="K15" s="17">
        <v>2.5485296300063999E-2</v>
      </c>
      <c r="L15" s="17">
        <v>2.7556789598765199E-2</v>
      </c>
      <c r="M15" s="17"/>
      <c r="N15" s="17">
        <v>2.46075772526862E-2</v>
      </c>
      <c r="O15" s="17">
        <v>3.2614074428711601E-2</v>
      </c>
      <c r="P15" s="17">
        <v>3.6476608151166497E-2</v>
      </c>
      <c r="Q15" s="17">
        <v>2.0053139545713701E-2</v>
      </c>
      <c r="R15" s="17"/>
      <c r="S15" s="17">
        <v>1.6721352387140499E-2</v>
      </c>
      <c r="T15" s="17">
        <v>4.2986255467770303E-2</v>
      </c>
      <c r="U15" s="17">
        <v>3.1977748750617999E-2</v>
      </c>
      <c r="V15" s="17">
        <v>2.00783086993284E-2</v>
      </c>
      <c r="W15" s="17">
        <v>2.18686667321818E-2</v>
      </c>
      <c r="X15" s="17">
        <v>3.7396936469151799E-2</v>
      </c>
      <c r="Y15" s="17">
        <v>3.7310595043640003E-2</v>
      </c>
      <c r="Z15" s="17">
        <v>3.1895928947686697E-2</v>
      </c>
      <c r="AA15" s="17">
        <v>2.86963642170073E-2</v>
      </c>
      <c r="AB15" s="17">
        <v>2.4627512592695699E-2</v>
      </c>
      <c r="AC15" s="17">
        <v>1.44563585545011E-2</v>
      </c>
      <c r="AD15" s="17">
        <v>1.6968466841831301E-2</v>
      </c>
      <c r="AE15" s="17"/>
      <c r="AF15" s="17">
        <v>2.8720644485579299E-2</v>
      </c>
      <c r="AG15" s="17">
        <v>2.6948223059020199E-2</v>
      </c>
      <c r="AH15" s="17"/>
      <c r="AI15" s="17">
        <v>1.9546786679454899E-2</v>
      </c>
      <c r="AJ15" s="17">
        <v>3.2306976809462401E-2</v>
      </c>
      <c r="AK15" s="17"/>
      <c r="AL15" s="17">
        <v>2.9774567095614698E-2</v>
      </c>
      <c r="AM15" s="17">
        <v>2.76608821056918E-2</v>
      </c>
      <c r="AN15" s="17"/>
      <c r="AO15" s="17">
        <v>2.9581736104774201E-2</v>
      </c>
      <c r="AP15" s="17">
        <v>2.79255321187734E-2</v>
      </c>
      <c r="AQ15" s="17"/>
      <c r="AR15" s="17">
        <v>2.1321206531164701E-2</v>
      </c>
      <c r="AS15" s="17">
        <v>4.1865850270429703E-2</v>
      </c>
      <c r="AT15" s="17">
        <v>2.3158024221199499E-2</v>
      </c>
      <c r="AU15" s="17">
        <v>3.1414531610070497E-2</v>
      </c>
    </row>
    <row r="16" spans="2:47" x14ac:dyDescent="0.3">
      <c r="B16" s="18" t="s">
        <v>171</v>
      </c>
      <c r="C16" s="17">
        <v>5.4645088694696498E-3</v>
      </c>
      <c r="D16" s="17">
        <v>4.4345143729746603E-3</v>
      </c>
      <c r="E16" s="17">
        <v>6.4889697783686697E-3</v>
      </c>
      <c r="F16" s="17"/>
      <c r="G16" s="17">
        <v>7.8398364158174701E-3</v>
      </c>
      <c r="H16" s="17">
        <v>0</v>
      </c>
      <c r="I16" s="17">
        <v>8.2166263528716203E-3</v>
      </c>
      <c r="J16" s="17">
        <v>4.0030917987425403E-3</v>
      </c>
      <c r="K16" s="17">
        <v>1.20405004265866E-2</v>
      </c>
      <c r="L16" s="17">
        <v>2.87513121976518E-3</v>
      </c>
      <c r="M16" s="17"/>
      <c r="N16" s="17">
        <v>7.0029307795255596E-3</v>
      </c>
      <c r="O16" s="17">
        <v>1.5954329376394599E-3</v>
      </c>
      <c r="P16" s="17">
        <v>1.01031845512334E-2</v>
      </c>
      <c r="Q16" s="17">
        <v>3.8251601708053501E-3</v>
      </c>
      <c r="R16" s="17"/>
      <c r="S16" s="17">
        <v>7.4602116785266199E-3</v>
      </c>
      <c r="T16" s="17">
        <v>2.1545618638675601E-3</v>
      </c>
      <c r="U16" s="17">
        <v>0</v>
      </c>
      <c r="V16" s="17">
        <v>5.3530513002626803E-3</v>
      </c>
      <c r="W16" s="17">
        <v>2.64186567773526E-3</v>
      </c>
      <c r="X16" s="17">
        <v>9.0074755021071796E-3</v>
      </c>
      <c r="Y16" s="17">
        <v>7.25864322499894E-3</v>
      </c>
      <c r="Z16" s="17">
        <v>2.90387339835638E-2</v>
      </c>
      <c r="AA16" s="17">
        <v>2.0548382609873201E-3</v>
      </c>
      <c r="AB16" s="17">
        <v>3.01058660450409E-3</v>
      </c>
      <c r="AC16" s="17">
        <v>4.4498980547336402E-3</v>
      </c>
      <c r="AD16" s="17">
        <v>6.7633417805524204E-3</v>
      </c>
      <c r="AE16" s="17"/>
      <c r="AF16" s="17">
        <v>6.4114413620018403E-3</v>
      </c>
      <c r="AG16" s="17">
        <v>4.25033065961067E-3</v>
      </c>
      <c r="AH16" s="17"/>
      <c r="AI16" s="17">
        <v>3.78512434857533E-3</v>
      </c>
      <c r="AJ16" s="17">
        <v>6.3027993641562897E-3</v>
      </c>
      <c r="AK16" s="17"/>
      <c r="AL16" s="17">
        <v>6.1497405574458897E-3</v>
      </c>
      <c r="AM16" s="17">
        <v>5.3058289078310701E-3</v>
      </c>
      <c r="AN16" s="17"/>
      <c r="AO16" s="17">
        <v>6.5471034132581598E-3</v>
      </c>
      <c r="AP16" s="17">
        <v>5.37014776277084E-3</v>
      </c>
      <c r="AQ16" s="17"/>
      <c r="AR16" s="17">
        <v>4.4087133330067496E-3</v>
      </c>
      <c r="AS16" s="17">
        <v>7.6614957801500504E-3</v>
      </c>
      <c r="AT16" s="17">
        <v>4.4087446243607402E-3</v>
      </c>
      <c r="AU16" s="17">
        <v>6.5331171275796801E-3</v>
      </c>
    </row>
    <row r="17" spans="2:47" x14ac:dyDescent="0.3">
      <c r="B17" s="18" t="s">
        <v>172</v>
      </c>
      <c r="C17" s="17">
        <v>6.5366706656852305E-2</v>
      </c>
      <c r="D17" s="17">
        <v>6.7339594939648903E-2</v>
      </c>
      <c r="E17" s="17">
        <v>6.3693049927580597E-2</v>
      </c>
      <c r="F17" s="17"/>
      <c r="G17" s="17">
        <v>3.9005101889259E-2</v>
      </c>
      <c r="H17" s="17">
        <v>4.0801845473080897E-2</v>
      </c>
      <c r="I17" s="17">
        <v>4.0753227100018302E-2</v>
      </c>
      <c r="J17" s="17">
        <v>7.6335997754716098E-2</v>
      </c>
      <c r="K17" s="17">
        <v>8.8456852199630995E-2</v>
      </c>
      <c r="L17" s="17">
        <v>9.8414346972955993E-2</v>
      </c>
      <c r="M17" s="17"/>
      <c r="N17" s="17">
        <v>6.5266288744260798E-2</v>
      </c>
      <c r="O17" s="17">
        <v>6.3443042546736605E-2</v>
      </c>
      <c r="P17" s="17">
        <v>6.5028636990930699E-2</v>
      </c>
      <c r="Q17" s="17">
        <v>6.6089272612211605E-2</v>
      </c>
      <c r="R17" s="17"/>
      <c r="S17" s="17">
        <v>7.2235273016391904E-2</v>
      </c>
      <c r="T17" s="17">
        <v>6.22469761169984E-2</v>
      </c>
      <c r="U17" s="17">
        <v>6.0201934748695403E-2</v>
      </c>
      <c r="V17" s="17">
        <v>5.9971622988142001E-2</v>
      </c>
      <c r="W17" s="17">
        <v>5.2172109514006901E-2</v>
      </c>
      <c r="X17" s="17">
        <v>3.8044874767722801E-2</v>
      </c>
      <c r="Y17" s="17">
        <v>8.3464457135571504E-2</v>
      </c>
      <c r="Z17" s="17">
        <v>5.4087534918562503E-2</v>
      </c>
      <c r="AA17" s="17">
        <v>6.18087369440007E-2</v>
      </c>
      <c r="AB17" s="17">
        <v>8.5610199468160897E-2</v>
      </c>
      <c r="AC17" s="17">
        <v>8.2274755014942996E-2</v>
      </c>
      <c r="AD17" s="17">
        <v>8.0323523752749607E-2</v>
      </c>
      <c r="AE17" s="17"/>
      <c r="AF17" s="17">
        <v>7.0123837153687904E-2</v>
      </c>
      <c r="AG17" s="17">
        <v>5.9088699008329998E-2</v>
      </c>
      <c r="AH17" s="17"/>
      <c r="AI17" s="17">
        <v>5.7965544999804101E-2</v>
      </c>
      <c r="AJ17" s="17">
        <v>6.9061109808453799E-2</v>
      </c>
      <c r="AK17" s="17"/>
      <c r="AL17" s="17">
        <v>6.2114136138956798E-2</v>
      </c>
      <c r="AM17" s="17">
        <v>6.6119908492177096E-2</v>
      </c>
      <c r="AN17" s="17"/>
      <c r="AO17" s="17">
        <v>6.5635901643983904E-2</v>
      </c>
      <c r="AP17" s="17">
        <v>6.5343243083117106E-2</v>
      </c>
      <c r="AQ17" s="17"/>
      <c r="AR17" s="17">
        <v>5.2987144414353003E-2</v>
      </c>
      <c r="AS17" s="17">
        <v>8.8317996893473902E-2</v>
      </c>
      <c r="AT17" s="17">
        <v>5.5100401355713702E-2</v>
      </c>
      <c r="AU17" s="17">
        <v>7.8332734493713599E-2</v>
      </c>
    </row>
    <row r="18" spans="2:47" x14ac:dyDescent="0.3">
      <c r="B18" s="18" t="s">
        <v>173</v>
      </c>
      <c r="C18" s="17">
        <v>0.20583838154093101</v>
      </c>
      <c r="D18" s="17">
        <v>0.22217736543149999</v>
      </c>
      <c r="E18" s="17">
        <v>0.19023971503336901</v>
      </c>
      <c r="F18" s="17"/>
      <c r="G18" s="17">
        <v>5.9473076190269203E-2</v>
      </c>
      <c r="H18" s="17">
        <v>6.9168910717214593E-2</v>
      </c>
      <c r="I18" s="17">
        <v>0.106672833849597</v>
      </c>
      <c r="J18" s="17">
        <v>0.20853454185124801</v>
      </c>
      <c r="K18" s="17">
        <v>0.28495856225850202</v>
      </c>
      <c r="L18" s="17">
        <v>0.43907329944322598</v>
      </c>
      <c r="M18" s="17"/>
      <c r="N18" s="17">
        <v>0.20764239747141999</v>
      </c>
      <c r="O18" s="17">
        <v>0.20957159561810601</v>
      </c>
      <c r="P18" s="17">
        <v>0.16601176902676201</v>
      </c>
      <c r="Q18" s="17">
        <v>0.23382497175063599</v>
      </c>
      <c r="R18" s="17"/>
      <c r="S18" s="17">
        <v>0.15714758579426999</v>
      </c>
      <c r="T18" s="17">
        <v>0.22966835261787999</v>
      </c>
      <c r="U18" s="17">
        <v>0.27220866223861201</v>
      </c>
      <c r="V18" s="17">
        <v>0.21616801304323699</v>
      </c>
      <c r="W18" s="17">
        <v>0.19037765449159499</v>
      </c>
      <c r="X18" s="17">
        <v>0.14821649486668001</v>
      </c>
      <c r="Y18" s="17">
        <v>0.21657584324090601</v>
      </c>
      <c r="Z18" s="17">
        <v>0.16694564803643799</v>
      </c>
      <c r="AA18" s="17">
        <v>0.214235146371137</v>
      </c>
      <c r="AB18" s="17">
        <v>0.24354535596191501</v>
      </c>
      <c r="AC18" s="17">
        <v>0.192884034349557</v>
      </c>
      <c r="AD18" s="17">
        <v>0.231215476691635</v>
      </c>
      <c r="AE18" s="17"/>
      <c r="AF18" s="17">
        <v>0.21574354871086401</v>
      </c>
      <c r="AG18" s="17">
        <v>0.19247492233198801</v>
      </c>
      <c r="AH18" s="17"/>
      <c r="AI18" s="17">
        <v>0.15764571064691099</v>
      </c>
      <c r="AJ18" s="17">
        <v>0.22989449103901399</v>
      </c>
      <c r="AK18" s="17"/>
      <c r="AL18" s="17">
        <v>0.16992594684930601</v>
      </c>
      <c r="AM18" s="17">
        <v>0.21415466909623301</v>
      </c>
      <c r="AN18" s="17"/>
      <c r="AO18" s="17">
        <v>0.150770844981198</v>
      </c>
      <c r="AP18" s="17">
        <v>0.21063817821713601</v>
      </c>
      <c r="AQ18" s="17"/>
      <c r="AR18" s="17">
        <v>8.4398298029659799E-2</v>
      </c>
      <c r="AS18" s="17">
        <v>0.29707963228121298</v>
      </c>
      <c r="AT18" s="17">
        <v>0.157898407243178</v>
      </c>
      <c r="AU18" s="17">
        <v>0.45373790004014303</v>
      </c>
    </row>
    <row r="19" spans="2:47" x14ac:dyDescent="0.3">
      <c r="B19" s="18" t="s">
        <v>155</v>
      </c>
      <c r="C19" s="19">
        <v>8.93152658810345E-3</v>
      </c>
      <c r="D19" s="19">
        <v>1.0094311396064599E-2</v>
      </c>
      <c r="E19" s="19">
        <v>7.8324633269609006E-3</v>
      </c>
      <c r="F19" s="19"/>
      <c r="G19" s="19">
        <v>1.4943171012510401E-3</v>
      </c>
      <c r="H19" s="19">
        <v>7.6216583215728802E-3</v>
      </c>
      <c r="I19" s="19">
        <v>1.0723289744848499E-2</v>
      </c>
      <c r="J19" s="19">
        <v>5.6381099443150997E-3</v>
      </c>
      <c r="K19" s="19">
        <v>1.2227025767503201E-2</v>
      </c>
      <c r="L19" s="19">
        <v>1.3921004139776601E-2</v>
      </c>
      <c r="M19" s="19"/>
      <c r="N19" s="19">
        <v>1.06394488651034E-2</v>
      </c>
      <c r="O19" s="19">
        <v>9.7302037399674395E-3</v>
      </c>
      <c r="P19" s="19">
        <v>8.8523083883069696E-3</v>
      </c>
      <c r="Q19" s="19">
        <v>6.4554651579062303E-3</v>
      </c>
      <c r="R19" s="19"/>
      <c r="S19" s="19">
        <v>5.5659627484310999E-3</v>
      </c>
      <c r="T19" s="19">
        <v>9.7041691536713902E-3</v>
      </c>
      <c r="U19" s="19">
        <v>4.73713552846126E-3</v>
      </c>
      <c r="V19" s="19">
        <v>9.1001878973970309E-3</v>
      </c>
      <c r="W19" s="19">
        <v>7.4321495691685403E-3</v>
      </c>
      <c r="X19" s="19">
        <v>1.8431746720829201E-2</v>
      </c>
      <c r="Y19" s="19">
        <v>5.6772238004188201E-3</v>
      </c>
      <c r="Z19" s="19">
        <v>4.5715161538712797E-3</v>
      </c>
      <c r="AA19" s="19">
        <v>1.0770127225542899E-2</v>
      </c>
      <c r="AB19" s="19">
        <v>8.22677861646272E-3</v>
      </c>
      <c r="AC19" s="19">
        <v>1.5580061332602599E-2</v>
      </c>
      <c r="AD19" s="19">
        <v>5.7743898581261296E-3</v>
      </c>
      <c r="AE19" s="19"/>
      <c r="AF19" s="19">
        <v>9.0531471598822594E-3</v>
      </c>
      <c r="AG19" s="19">
        <v>8.4083837559075208E-3</v>
      </c>
      <c r="AH19" s="19"/>
      <c r="AI19" s="19">
        <v>9.7781058920685393E-3</v>
      </c>
      <c r="AJ19" s="19">
        <v>8.5089435675487404E-3</v>
      </c>
      <c r="AK19" s="19"/>
      <c r="AL19" s="19">
        <v>1.1075387981604999E-2</v>
      </c>
      <c r="AM19" s="19">
        <v>8.4350699156399093E-3</v>
      </c>
      <c r="AN19" s="19"/>
      <c r="AO19" s="19">
        <v>2.9288597774101898E-3</v>
      </c>
      <c r="AP19" s="19">
        <v>9.4547310386072399E-3</v>
      </c>
      <c r="AQ19" s="19"/>
      <c r="AR19" s="19">
        <v>2.6113232874269898E-3</v>
      </c>
      <c r="AS19" s="19">
        <v>1.27785911069116E-2</v>
      </c>
      <c r="AT19" s="19">
        <v>1.23395629124684E-2</v>
      </c>
      <c r="AU19" s="19">
        <v>1.10852951876096E-2</v>
      </c>
    </row>
    <row r="20" spans="2:47" x14ac:dyDescent="0.3">
      <c r="B20" s="16"/>
    </row>
    <row r="21" spans="2:47" x14ac:dyDescent="0.3">
      <c r="B21" t="s">
        <v>72</v>
      </c>
    </row>
    <row r="22" spans="2:47" x14ac:dyDescent="0.3">
      <c r="B22" t="s">
        <v>73</v>
      </c>
    </row>
    <row r="24" spans="2:47" x14ac:dyDescent="0.3">
      <c r="B24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B2:AU24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230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164</v>
      </c>
      <c r="C9" s="17">
        <v>0.23789414112937399</v>
      </c>
      <c r="D9" s="17">
        <v>0.198897874978752</v>
      </c>
      <c r="E9" s="17">
        <v>0.27576895608660001</v>
      </c>
      <c r="F9" s="17"/>
      <c r="G9" s="17">
        <v>0.259088998503816</v>
      </c>
      <c r="H9" s="17">
        <v>0.28893371154947201</v>
      </c>
      <c r="I9" s="17">
        <v>0.243870748962325</v>
      </c>
      <c r="J9" s="17">
        <v>0.225782558960723</v>
      </c>
      <c r="K9" s="17">
        <v>0.224152553090191</v>
      </c>
      <c r="L9" s="17">
        <v>0.196596831542626</v>
      </c>
      <c r="M9" s="17"/>
      <c r="N9" s="17">
        <v>0.192669053384219</v>
      </c>
      <c r="O9" s="17">
        <v>0.23673233268627</v>
      </c>
      <c r="P9" s="17">
        <v>0.266895024469399</v>
      </c>
      <c r="Q9" s="17">
        <v>0.263222739836944</v>
      </c>
      <c r="R9" s="17"/>
      <c r="S9" s="17">
        <v>0.22522944375109499</v>
      </c>
      <c r="T9" s="17">
        <v>0.19354318721668501</v>
      </c>
      <c r="U9" s="17">
        <v>0.257783208593657</v>
      </c>
      <c r="V9" s="17">
        <v>0.26032099148078403</v>
      </c>
      <c r="W9" s="17">
        <v>0.225194636288646</v>
      </c>
      <c r="X9" s="17">
        <v>0.25894759216520302</v>
      </c>
      <c r="Y9" s="17">
        <v>0.24500605080783899</v>
      </c>
      <c r="Z9" s="17">
        <v>0.27668347603433002</v>
      </c>
      <c r="AA9" s="17">
        <v>0.219879962228064</v>
      </c>
      <c r="AB9" s="17">
        <v>0.25509120902801002</v>
      </c>
      <c r="AC9" s="17">
        <v>0.26431836676639497</v>
      </c>
      <c r="AD9" s="17">
        <v>0.235250132890643</v>
      </c>
      <c r="AE9" s="17"/>
      <c r="AF9" s="17">
        <v>0.24982713490150801</v>
      </c>
      <c r="AG9" s="17">
        <v>0.220633605471104</v>
      </c>
      <c r="AH9" s="17"/>
      <c r="AI9" s="17">
        <v>0.26435907416066601</v>
      </c>
      <c r="AJ9" s="17">
        <v>0.22468376463332501</v>
      </c>
      <c r="AK9" s="17"/>
      <c r="AL9" s="17">
        <v>0.27008309707780898</v>
      </c>
      <c r="AM9" s="17">
        <v>0.23044010421790401</v>
      </c>
      <c r="AN9" s="17"/>
      <c r="AO9" s="17">
        <v>0.242524164859033</v>
      </c>
      <c r="AP9" s="17">
        <v>0.23749057899646001</v>
      </c>
      <c r="AQ9" s="17"/>
      <c r="AR9" s="17">
        <v>0.31272489641574602</v>
      </c>
      <c r="AS9" s="17">
        <v>0.16580171938583901</v>
      </c>
      <c r="AT9" s="17">
        <v>0.25796188621755001</v>
      </c>
      <c r="AU9" s="17">
        <v>0.132217142818183</v>
      </c>
    </row>
    <row r="10" spans="2:47" x14ac:dyDescent="0.3">
      <c r="B10" s="18" t="s">
        <v>165</v>
      </c>
      <c r="C10" s="17">
        <v>0.120526596657156</v>
      </c>
      <c r="D10" s="17">
        <v>0.13126678026754199</v>
      </c>
      <c r="E10" s="17">
        <v>0.1105197292965</v>
      </c>
      <c r="F10" s="17"/>
      <c r="G10" s="17">
        <v>0.13609970122301601</v>
      </c>
      <c r="H10" s="17">
        <v>0.14432914419767001</v>
      </c>
      <c r="I10" s="17">
        <v>0.14435480980945201</v>
      </c>
      <c r="J10" s="17">
        <v>0.124866446828415</v>
      </c>
      <c r="K10" s="17">
        <v>0.101990955298892</v>
      </c>
      <c r="L10" s="17">
        <v>8.0422073604762806E-2</v>
      </c>
      <c r="M10" s="17"/>
      <c r="N10" s="17">
        <v>0.118960992539542</v>
      </c>
      <c r="O10" s="17">
        <v>0.127583596980859</v>
      </c>
      <c r="P10" s="17">
        <v>0.127936517291031</v>
      </c>
      <c r="Q10" s="17">
        <v>0.10921978406277499</v>
      </c>
      <c r="R10" s="17"/>
      <c r="S10" s="17">
        <v>0.130036255291542</v>
      </c>
      <c r="T10" s="17">
        <v>0.128928660345586</v>
      </c>
      <c r="U10" s="17">
        <v>9.19678569886552E-2</v>
      </c>
      <c r="V10" s="17">
        <v>0.118208906040161</v>
      </c>
      <c r="W10" s="17">
        <v>0.106701336366977</v>
      </c>
      <c r="X10" s="17">
        <v>0.143918760445024</v>
      </c>
      <c r="Y10" s="17">
        <v>0.104601787873532</v>
      </c>
      <c r="Z10" s="17">
        <v>0.133458244289654</v>
      </c>
      <c r="AA10" s="17">
        <v>0.153052144854157</v>
      </c>
      <c r="AB10" s="17">
        <v>9.6224175596478195E-2</v>
      </c>
      <c r="AC10" s="17">
        <v>9.1776077780659202E-2</v>
      </c>
      <c r="AD10" s="17">
        <v>0.111977536008942</v>
      </c>
      <c r="AE10" s="17"/>
      <c r="AF10" s="17">
        <v>0.12388481836918599</v>
      </c>
      <c r="AG10" s="17">
        <v>0.116606645551699</v>
      </c>
      <c r="AH10" s="17"/>
      <c r="AI10" s="17">
        <v>0.128079111922697</v>
      </c>
      <c r="AJ10" s="17">
        <v>0.116756643034678</v>
      </c>
      <c r="AK10" s="17"/>
      <c r="AL10" s="17">
        <v>0.13232414489057501</v>
      </c>
      <c r="AM10" s="17">
        <v>0.117794623612189</v>
      </c>
      <c r="AN10" s="17"/>
      <c r="AO10" s="17">
        <v>0.125247796846821</v>
      </c>
      <c r="AP10" s="17">
        <v>0.120115087401544</v>
      </c>
      <c r="AQ10" s="17"/>
      <c r="AR10" s="17">
        <v>0.159763783805773</v>
      </c>
      <c r="AS10" s="17">
        <v>9.8017103241997902E-2</v>
      </c>
      <c r="AT10" s="17">
        <v>0.111130926434708</v>
      </c>
      <c r="AU10" s="17">
        <v>8.0278655847126207E-2</v>
      </c>
    </row>
    <row r="11" spans="2:47" x14ac:dyDescent="0.3">
      <c r="B11" s="18" t="s">
        <v>166</v>
      </c>
      <c r="C11" s="17">
        <v>0.219490802417171</v>
      </c>
      <c r="D11" s="17">
        <v>0.22275312862520799</v>
      </c>
      <c r="E11" s="17">
        <v>0.21593160094198399</v>
      </c>
      <c r="F11" s="17"/>
      <c r="G11" s="17">
        <v>0.228774847704595</v>
      </c>
      <c r="H11" s="17">
        <v>0.236311017459373</v>
      </c>
      <c r="I11" s="17">
        <v>0.25199574099456801</v>
      </c>
      <c r="J11" s="17">
        <v>0.21577163542504299</v>
      </c>
      <c r="K11" s="17">
        <v>0.21568704060529401</v>
      </c>
      <c r="L11" s="17">
        <v>0.17883211722607401</v>
      </c>
      <c r="M11" s="17"/>
      <c r="N11" s="17">
        <v>0.23301244697200199</v>
      </c>
      <c r="O11" s="17">
        <v>0.23392204429642099</v>
      </c>
      <c r="P11" s="17">
        <v>0.19721050694964401</v>
      </c>
      <c r="Q11" s="17">
        <v>0.20858050729407901</v>
      </c>
      <c r="R11" s="17"/>
      <c r="S11" s="17">
        <v>0.24289621311524601</v>
      </c>
      <c r="T11" s="17">
        <v>0.212932334541372</v>
      </c>
      <c r="U11" s="17">
        <v>0.22909763010161699</v>
      </c>
      <c r="V11" s="17">
        <v>0.249836375470884</v>
      </c>
      <c r="W11" s="17">
        <v>0.234924243675318</v>
      </c>
      <c r="X11" s="17">
        <v>0.203872160089765</v>
      </c>
      <c r="Y11" s="17">
        <v>0.20632095427937999</v>
      </c>
      <c r="Z11" s="17">
        <v>0.187601448073764</v>
      </c>
      <c r="AA11" s="17">
        <v>0.20217188376394199</v>
      </c>
      <c r="AB11" s="17">
        <v>0.216635838876826</v>
      </c>
      <c r="AC11" s="17">
        <v>0.18914660755954099</v>
      </c>
      <c r="AD11" s="17">
        <v>0.233097457101728</v>
      </c>
      <c r="AE11" s="17"/>
      <c r="AF11" s="17">
        <v>0.218668940179401</v>
      </c>
      <c r="AG11" s="17">
        <v>0.22133019762645301</v>
      </c>
      <c r="AH11" s="17"/>
      <c r="AI11" s="17">
        <v>0.246357110389884</v>
      </c>
      <c r="AJ11" s="17">
        <v>0.20608007347413199</v>
      </c>
      <c r="AK11" s="17"/>
      <c r="AL11" s="17">
        <v>0.22044040447541199</v>
      </c>
      <c r="AM11" s="17">
        <v>0.219270901877226</v>
      </c>
      <c r="AN11" s="17"/>
      <c r="AO11" s="17">
        <v>0.247823225881389</v>
      </c>
      <c r="AP11" s="17">
        <v>0.21702129169509801</v>
      </c>
      <c r="AQ11" s="17"/>
      <c r="AR11" s="17">
        <v>0.26443210603464001</v>
      </c>
      <c r="AS11" s="17">
        <v>0.17896217124597399</v>
      </c>
      <c r="AT11" s="17">
        <v>0.23175373526729001</v>
      </c>
      <c r="AU11" s="17">
        <v>0.15081640543490499</v>
      </c>
    </row>
    <row r="12" spans="2:47" x14ac:dyDescent="0.3">
      <c r="B12" s="18" t="s">
        <v>167</v>
      </c>
      <c r="C12" s="17">
        <v>6.4084537494869406E-2</v>
      </c>
      <c r="D12" s="17">
        <v>6.8951231242824595E-2</v>
      </c>
      <c r="E12" s="17">
        <v>5.9586176428770898E-2</v>
      </c>
      <c r="F12" s="17"/>
      <c r="G12" s="17">
        <v>9.1859496419928494E-2</v>
      </c>
      <c r="H12" s="17">
        <v>8.5051835462096201E-2</v>
      </c>
      <c r="I12" s="17">
        <v>5.7188299624076698E-2</v>
      </c>
      <c r="J12" s="17">
        <v>7.0219523887529597E-2</v>
      </c>
      <c r="K12" s="17">
        <v>4.2638063931404901E-2</v>
      </c>
      <c r="L12" s="17">
        <v>4.3679316836951497E-2</v>
      </c>
      <c r="M12" s="17"/>
      <c r="N12" s="17">
        <v>7.8877173115711602E-2</v>
      </c>
      <c r="O12" s="17">
        <v>5.5977947902287203E-2</v>
      </c>
      <c r="P12" s="17">
        <v>6.2030534537927701E-2</v>
      </c>
      <c r="Q12" s="17">
        <v>5.8364352941047602E-2</v>
      </c>
      <c r="R12" s="17"/>
      <c r="S12" s="17">
        <v>7.2576517164391202E-2</v>
      </c>
      <c r="T12" s="17">
        <v>7.0591602131107004E-2</v>
      </c>
      <c r="U12" s="17">
        <v>6.3441646558849499E-2</v>
      </c>
      <c r="V12" s="17">
        <v>5.00845880174276E-2</v>
      </c>
      <c r="W12" s="17">
        <v>7.2457298098406703E-2</v>
      </c>
      <c r="X12" s="17">
        <v>5.59226147820562E-2</v>
      </c>
      <c r="Y12" s="17">
        <v>7.10722861777945E-2</v>
      </c>
      <c r="Z12" s="17">
        <v>8.26249868485847E-2</v>
      </c>
      <c r="AA12" s="17">
        <v>6.9727838624357094E-2</v>
      </c>
      <c r="AB12" s="17">
        <v>4.2406368012219697E-2</v>
      </c>
      <c r="AC12" s="17">
        <v>6.3258982186251603E-2</v>
      </c>
      <c r="AD12" s="17">
        <v>4.7281146057545499E-2</v>
      </c>
      <c r="AE12" s="17"/>
      <c r="AF12" s="17">
        <v>5.8559392864980603E-2</v>
      </c>
      <c r="AG12" s="17">
        <v>7.1946972662784506E-2</v>
      </c>
      <c r="AH12" s="17"/>
      <c r="AI12" s="17">
        <v>7.3532966328392804E-2</v>
      </c>
      <c r="AJ12" s="17">
        <v>5.9368209588829102E-2</v>
      </c>
      <c r="AK12" s="17"/>
      <c r="AL12" s="17">
        <v>8.2486920555021104E-2</v>
      </c>
      <c r="AM12" s="17">
        <v>5.9823074563014E-2</v>
      </c>
      <c r="AN12" s="17"/>
      <c r="AO12" s="17">
        <v>9.0290456324682994E-2</v>
      </c>
      <c r="AP12" s="17">
        <v>6.1800377171848601E-2</v>
      </c>
      <c r="AQ12" s="17"/>
      <c r="AR12" s="17">
        <v>6.6212880264324606E-2</v>
      </c>
      <c r="AS12" s="17">
        <v>7.1121797425459599E-2</v>
      </c>
      <c r="AT12" s="17">
        <v>6.5889122611577894E-2</v>
      </c>
      <c r="AU12" s="17">
        <v>4.2853015319346703E-2</v>
      </c>
    </row>
    <row r="13" spans="2:47" x14ac:dyDescent="0.3">
      <c r="B13" s="18" t="s">
        <v>168</v>
      </c>
      <c r="C13" s="17">
        <v>7.9398304418830903E-2</v>
      </c>
      <c r="D13" s="17">
        <v>9.0557640013540996E-2</v>
      </c>
      <c r="E13" s="17">
        <v>6.7659316067864697E-2</v>
      </c>
      <c r="F13" s="17"/>
      <c r="G13" s="17">
        <v>8.4644271917964101E-2</v>
      </c>
      <c r="H13" s="17">
        <v>9.6221483287160306E-2</v>
      </c>
      <c r="I13" s="17">
        <v>9.4733132927738203E-2</v>
      </c>
      <c r="J13" s="17">
        <v>7.4971469616379502E-2</v>
      </c>
      <c r="K13" s="17">
        <v>7.1642558724339195E-2</v>
      </c>
      <c r="L13" s="17">
        <v>5.8583860065738999E-2</v>
      </c>
      <c r="M13" s="17"/>
      <c r="N13" s="17">
        <v>8.7377574993877896E-2</v>
      </c>
      <c r="O13" s="17">
        <v>7.0941836208831099E-2</v>
      </c>
      <c r="P13" s="17">
        <v>8.2797656384523993E-2</v>
      </c>
      <c r="Q13" s="17">
        <v>7.6957742432870194E-2</v>
      </c>
      <c r="R13" s="17"/>
      <c r="S13" s="17">
        <v>8.4263438066792706E-2</v>
      </c>
      <c r="T13" s="17">
        <v>8.5365062065438396E-2</v>
      </c>
      <c r="U13" s="17">
        <v>7.4283987896783102E-2</v>
      </c>
      <c r="V13" s="17">
        <v>5.4519802250560398E-2</v>
      </c>
      <c r="W13" s="17">
        <v>7.2439860091066302E-2</v>
      </c>
      <c r="X13" s="17">
        <v>7.1664268001827097E-2</v>
      </c>
      <c r="Y13" s="17">
        <v>9.7538002829397993E-2</v>
      </c>
      <c r="Z13" s="17">
        <v>5.3205518935545898E-2</v>
      </c>
      <c r="AA13" s="17">
        <v>8.5838462533304002E-2</v>
      </c>
      <c r="AB13" s="17">
        <v>0.100834535235501</v>
      </c>
      <c r="AC13" s="17">
        <v>6.7166952298651203E-2</v>
      </c>
      <c r="AD13" s="17">
        <v>7.7462981123164798E-2</v>
      </c>
      <c r="AE13" s="17"/>
      <c r="AF13" s="17">
        <v>7.2427119874986498E-2</v>
      </c>
      <c r="AG13" s="17">
        <v>8.9306672052173797E-2</v>
      </c>
      <c r="AH13" s="17"/>
      <c r="AI13" s="17">
        <v>8.0967501361632999E-2</v>
      </c>
      <c r="AJ13" s="17">
        <v>7.8615015740701399E-2</v>
      </c>
      <c r="AK13" s="17"/>
      <c r="AL13" s="17">
        <v>7.5408945670478303E-2</v>
      </c>
      <c r="AM13" s="17">
        <v>8.0322125229016605E-2</v>
      </c>
      <c r="AN13" s="17"/>
      <c r="AO13" s="17">
        <v>7.8728416169403501E-2</v>
      </c>
      <c r="AP13" s="17">
        <v>7.9456693219091504E-2</v>
      </c>
      <c r="AQ13" s="17"/>
      <c r="AR13" s="17">
        <v>6.8136618163284701E-2</v>
      </c>
      <c r="AS13" s="17">
        <v>8.2688624834702296E-2</v>
      </c>
      <c r="AT13" s="17">
        <v>9.3167360324087206E-2</v>
      </c>
      <c r="AU13" s="17">
        <v>7.3338572397678298E-2</v>
      </c>
    </row>
    <row r="14" spans="2:47" x14ac:dyDescent="0.3">
      <c r="B14" s="18" t="s">
        <v>169</v>
      </c>
      <c r="C14" s="17">
        <v>2.41382785359818E-2</v>
      </c>
      <c r="D14" s="17">
        <v>3.09238351507236E-2</v>
      </c>
      <c r="E14" s="17">
        <v>1.7618070559334498E-2</v>
      </c>
      <c r="F14" s="17"/>
      <c r="G14" s="17">
        <v>3.6934192355775303E-2</v>
      </c>
      <c r="H14" s="17">
        <v>1.7514339679928201E-2</v>
      </c>
      <c r="I14" s="17">
        <v>2.50998499030686E-2</v>
      </c>
      <c r="J14" s="17">
        <v>2.79109524691941E-2</v>
      </c>
      <c r="K14" s="17">
        <v>2.6715980729528799E-2</v>
      </c>
      <c r="L14" s="17">
        <v>1.54870700309317E-2</v>
      </c>
      <c r="M14" s="17"/>
      <c r="N14" s="17">
        <v>3.1305681017639198E-2</v>
      </c>
      <c r="O14" s="17">
        <v>2.32016274808006E-2</v>
      </c>
      <c r="P14" s="17">
        <v>2.6415441507695502E-2</v>
      </c>
      <c r="Q14" s="17">
        <v>1.46369712123809E-2</v>
      </c>
      <c r="R14" s="17"/>
      <c r="S14" s="17">
        <v>2.2721028599423002E-2</v>
      </c>
      <c r="T14" s="17">
        <v>3.1435981516926802E-2</v>
      </c>
      <c r="U14" s="17">
        <v>1.7888335096603501E-2</v>
      </c>
      <c r="V14" s="17">
        <v>1.68424573672287E-2</v>
      </c>
      <c r="W14" s="17">
        <v>1.9880064622413901E-2</v>
      </c>
      <c r="X14" s="17">
        <v>2.93194810060621E-2</v>
      </c>
      <c r="Y14" s="17">
        <v>1.01785244612862E-2</v>
      </c>
      <c r="Z14" s="17">
        <v>1.25824759077947E-2</v>
      </c>
      <c r="AA14" s="17">
        <v>2.7557226496585801E-2</v>
      </c>
      <c r="AB14" s="17">
        <v>2.5446293110273299E-2</v>
      </c>
      <c r="AC14" s="17">
        <v>4.6737949445723001E-2</v>
      </c>
      <c r="AD14" s="17">
        <v>3.0563363636549799E-2</v>
      </c>
      <c r="AE14" s="17"/>
      <c r="AF14" s="17">
        <v>2.1471404795953501E-2</v>
      </c>
      <c r="AG14" s="17">
        <v>2.78782387761429E-2</v>
      </c>
      <c r="AH14" s="17"/>
      <c r="AI14" s="17">
        <v>2.1223503772816701E-2</v>
      </c>
      <c r="AJ14" s="17">
        <v>2.55932329837056E-2</v>
      </c>
      <c r="AK14" s="17"/>
      <c r="AL14" s="17">
        <v>2.28156306839674E-2</v>
      </c>
      <c r="AM14" s="17">
        <v>2.4444565758393901E-2</v>
      </c>
      <c r="AN14" s="17"/>
      <c r="AO14" s="17">
        <v>2.1779313874286901E-2</v>
      </c>
      <c r="AP14" s="17">
        <v>2.4343890616162701E-2</v>
      </c>
      <c r="AQ14" s="17"/>
      <c r="AR14" s="17">
        <v>1.55989671018943E-2</v>
      </c>
      <c r="AS14" s="17">
        <v>3.2622291825312302E-2</v>
      </c>
      <c r="AT14" s="17">
        <v>2.1143222220678302E-2</v>
      </c>
      <c r="AU14" s="17">
        <v>3.7223711935334497E-2</v>
      </c>
    </row>
    <row r="15" spans="2:47" x14ac:dyDescent="0.3">
      <c r="B15" s="18" t="s">
        <v>170</v>
      </c>
      <c r="C15" s="17">
        <v>2.7477619509691301E-2</v>
      </c>
      <c r="D15" s="17">
        <v>2.90037484588988E-2</v>
      </c>
      <c r="E15" s="17">
        <v>2.6095089903586201E-2</v>
      </c>
      <c r="F15" s="17"/>
      <c r="G15" s="17">
        <v>2.1383698310831999E-2</v>
      </c>
      <c r="H15" s="17">
        <v>1.83858458367658E-2</v>
      </c>
      <c r="I15" s="17">
        <v>2.9711502884776801E-2</v>
      </c>
      <c r="J15" s="17">
        <v>3.0208841868215E-2</v>
      </c>
      <c r="K15" s="17">
        <v>3.3812589390166702E-2</v>
      </c>
      <c r="L15" s="17">
        <v>3.0620443540290799E-2</v>
      </c>
      <c r="M15" s="17"/>
      <c r="N15" s="17">
        <v>2.877523842173E-2</v>
      </c>
      <c r="O15" s="17">
        <v>3.3505676197173297E-2</v>
      </c>
      <c r="P15" s="17">
        <v>2.9715582051292599E-2</v>
      </c>
      <c r="Q15" s="17">
        <v>1.82393258825265E-2</v>
      </c>
      <c r="R15" s="17"/>
      <c r="S15" s="17">
        <v>2.68798574918469E-2</v>
      </c>
      <c r="T15" s="17">
        <v>2.7923247938633398E-2</v>
      </c>
      <c r="U15" s="17">
        <v>1.34961793236806E-2</v>
      </c>
      <c r="V15" s="17">
        <v>1.8745969896746002E-2</v>
      </c>
      <c r="W15" s="17">
        <v>4.8736064420664901E-2</v>
      </c>
      <c r="X15" s="17">
        <v>3.8541939207700403E-2</v>
      </c>
      <c r="Y15" s="17">
        <v>2.0382822256233401E-2</v>
      </c>
      <c r="Z15" s="17">
        <v>4.0286859949706801E-2</v>
      </c>
      <c r="AA15" s="17">
        <v>2.7902361276253399E-2</v>
      </c>
      <c r="AB15" s="17">
        <v>2.86013363874199E-2</v>
      </c>
      <c r="AC15" s="17">
        <v>2.8494829110238502E-2</v>
      </c>
      <c r="AD15" s="17">
        <v>4.3889107339751899E-3</v>
      </c>
      <c r="AE15" s="17"/>
      <c r="AF15" s="17">
        <v>2.60656759890983E-2</v>
      </c>
      <c r="AG15" s="17">
        <v>2.8620885641673699E-2</v>
      </c>
      <c r="AH15" s="17"/>
      <c r="AI15" s="17">
        <v>2.69800798825869E-2</v>
      </c>
      <c r="AJ15" s="17">
        <v>2.7725974031804799E-2</v>
      </c>
      <c r="AK15" s="17"/>
      <c r="AL15" s="17">
        <v>2.4168632782915901E-2</v>
      </c>
      <c r="AM15" s="17">
        <v>2.8243885717283101E-2</v>
      </c>
      <c r="AN15" s="17"/>
      <c r="AO15" s="17">
        <v>1.6432262875562501E-2</v>
      </c>
      <c r="AP15" s="17">
        <v>2.8440354895584E-2</v>
      </c>
      <c r="AQ15" s="17"/>
      <c r="AR15" s="17">
        <v>1.84033456177915E-2</v>
      </c>
      <c r="AS15" s="17">
        <v>2.8643831866722799E-2</v>
      </c>
      <c r="AT15" s="17">
        <v>3.87973021400803E-2</v>
      </c>
      <c r="AU15" s="17">
        <v>2.4684053226641401E-2</v>
      </c>
    </row>
    <row r="16" spans="2:47" x14ac:dyDescent="0.3">
      <c r="B16" s="18" t="s">
        <v>171</v>
      </c>
      <c r="C16" s="17">
        <v>5.8338443129942897E-3</v>
      </c>
      <c r="D16" s="17">
        <v>5.3787579355620398E-3</v>
      </c>
      <c r="E16" s="17">
        <v>6.2995005824823102E-3</v>
      </c>
      <c r="F16" s="17"/>
      <c r="G16" s="17">
        <v>5.0701759974595296E-3</v>
      </c>
      <c r="H16" s="17">
        <v>4.8384705438772298E-3</v>
      </c>
      <c r="I16" s="17">
        <v>7.35073112189665E-3</v>
      </c>
      <c r="J16" s="17">
        <v>2.19549018804676E-3</v>
      </c>
      <c r="K16" s="17">
        <v>9.2462112768398903E-3</v>
      </c>
      <c r="L16" s="17">
        <v>6.5782411323977901E-3</v>
      </c>
      <c r="M16" s="17"/>
      <c r="N16" s="17">
        <v>7.3845301445040201E-3</v>
      </c>
      <c r="O16" s="17">
        <v>3.0684189630130702E-3</v>
      </c>
      <c r="P16" s="17">
        <v>8.4425784394305606E-3</v>
      </c>
      <c r="Q16" s="17">
        <v>4.82428498093046E-3</v>
      </c>
      <c r="R16" s="17"/>
      <c r="S16" s="17">
        <v>3.55879812174982E-3</v>
      </c>
      <c r="T16" s="17">
        <v>8.1006726674244592E-3</v>
      </c>
      <c r="U16" s="17">
        <v>7.0804246101968497E-3</v>
      </c>
      <c r="V16" s="17">
        <v>9.7842354608072106E-3</v>
      </c>
      <c r="W16" s="17">
        <v>5.1107802162778399E-3</v>
      </c>
      <c r="X16" s="17">
        <v>2.3112894044384101E-3</v>
      </c>
      <c r="Y16" s="17">
        <v>7.8454539393990608E-3</v>
      </c>
      <c r="Z16" s="17">
        <v>1.9117046398199101E-2</v>
      </c>
      <c r="AA16" s="17">
        <v>0</v>
      </c>
      <c r="AB16" s="17">
        <v>5.1478150687037198E-3</v>
      </c>
      <c r="AC16" s="17">
        <v>2.5472680059734801E-3</v>
      </c>
      <c r="AD16" s="17">
        <v>9.5486058001266801E-3</v>
      </c>
      <c r="AE16" s="17"/>
      <c r="AF16" s="17">
        <v>4.7839487256244404E-3</v>
      </c>
      <c r="AG16" s="17">
        <v>7.27645081588346E-3</v>
      </c>
      <c r="AH16" s="17"/>
      <c r="AI16" s="17">
        <v>3.2977446629977101E-3</v>
      </c>
      <c r="AJ16" s="17">
        <v>7.0997772805305804E-3</v>
      </c>
      <c r="AK16" s="17"/>
      <c r="AL16" s="17">
        <v>9.3490997056849703E-4</v>
      </c>
      <c r="AM16" s="17">
        <v>6.9682966846029704E-3</v>
      </c>
      <c r="AN16" s="17"/>
      <c r="AO16" s="17">
        <v>2.6966202767047601E-3</v>
      </c>
      <c r="AP16" s="17">
        <v>6.1072910375551299E-3</v>
      </c>
      <c r="AQ16" s="17"/>
      <c r="AR16" s="17">
        <v>2.3852965038160799E-3</v>
      </c>
      <c r="AS16" s="17">
        <v>1.3311546516611501E-2</v>
      </c>
      <c r="AT16" s="17">
        <v>1.17107237604501E-3</v>
      </c>
      <c r="AU16" s="17">
        <v>1.13349907799314E-2</v>
      </c>
    </row>
    <row r="17" spans="2:47" x14ac:dyDescent="0.3">
      <c r="B17" s="18" t="s">
        <v>172</v>
      </c>
      <c r="C17" s="17">
        <v>6.0832831718014103E-2</v>
      </c>
      <c r="D17" s="17">
        <v>5.6644020542792502E-2</v>
      </c>
      <c r="E17" s="17">
        <v>6.5146091782012305E-2</v>
      </c>
      <c r="F17" s="17"/>
      <c r="G17" s="17">
        <v>5.9501465925617399E-2</v>
      </c>
      <c r="H17" s="17">
        <v>4.2604218287124199E-2</v>
      </c>
      <c r="I17" s="17">
        <v>4.1155409465186497E-2</v>
      </c>
      <c r="J17" s="17">
        <v>6.2409579865439498E-2</v>
      </c>
      <c r="K17" s="17">
        <v>6.0400738437216002E-2</v>
      </c>
      <c r="L17" s="17">
        <v>9.1516268637528903E-2</v>
      </c>
      <c r="M17" s="17"/>
      <c r="N17" s="17">
        <v>5.2332191823620998E-2</v>
      </c>
      <c r="O17" s="17">
        <v>6.5094908584546904E-2</v>
      </c>
      <c r="P17" s="17">
        <v>5.1494298962609902E-2</v>
      </c>
      <c r="Q17" s="17">
        <v>7.3831124222863004E-2</v>
      </c>
      <c r="R17" s="17"/>
      <c r="S17" s="17">
        <v>6.6739293865877694E-2</v>
      </c>
      <c r="T17" s="17">
        <v>5.4044646504024497E-2</v>
      </c>
      <c r="U17" s="17">
        <v>4.9101246121788102E-2</v>
      </c>
      <c r="V17" s="17">
        <v>6.4070123969431805E-2</v>
      </c>
      <c r="W17" s="17">
        <v>4.2724883655012501E-2</v>
      </c>
      <c r="X17" s="17">
        <v>5.89353031154062E-2</v>
      </c>
      <c r="Y17" s="17">
        <v>8.1669299768270601E-2</v>
      </c>
      <c r="Z17" s="17">
        <v>6.0800035803090201E-2</v>
      </c>
      <c r="AA17" s="17">
        <v>5.9574046767334E-2</v>
      </c>
      <c r="AB17" s="17">
        <v>6.2194621003386102E-2</v>
      </c>
      <c r="AC17" s="17">
        <v>6.3430342785542895E-2</v>
      </c>
      <c r="AD17" s="17">
        <v>7.28407958489138E-2</v>
      </c>
      <c r="AE17" s="17"/>
      <c r="AF17" s="17">
        <v>5.8612150287708498E-2</v>
      </c>
      <c r="AG17" s="17">
        <v>6.3791603888503204E-2</v>
      </c>
      <c r="AH17" s="17"/>
      <c r="AI17" s="17">
        <v>4.54122295740007E-2</v>
      </c>
      <c r="AJ17" s="17">
        <v>6.85302613649105E-2</v>
      </c>
      <c r="AK17" s="17"/>
      <c r="AL17" s="17">
        <v>5.17263823303242E-2</v>
      </c>
      <c r="AM17" s="17">
        <v>6.2941623627171206E-2</v>
      </c>
      <c r="AN17" s="17"/>
      <c r="AO17" s="17">
        <v>6.2219910334972199E-2</v>
      </c>
      <c r="AP17" s="17">
        <v>6.0711931170227898E-2</v>
      </c>
      <c r="AQ17" s="17"/>
      <c r="AR17" s="17">
        <v>4.1553932744881901E-2</v>
      </c>
      <c r="AS17" s="17">
        <v>8.8232440583599303E-2</v>
      </c>
      <c r="AT17" s="17">
        <v>5.1604825882182598E-2</v>
      </c>
      <c r="AU17" s="17">
        <v>8.1310328101552601E-2</v>
      </c>
    </row>
    <row r="18" spans="2:47" x14ac:dyDescent="0.3">
      <c r="B18" s="18" t="s">
        <v>173</v>
      </c>
      <c r="C18" s="17">
        <v>0.15385876298474499</v>
      </c>
      <c r="D18" s="17">
        <v>0.1592338400686</v>
      </c>
      <c r="E18" s="17">
        <v>0.148813366490681</v>
      </c>
      <c r="F18" s="17"/>
      <c r="G18" s="17">
        <v>7.2011550464858701E-2</v>
      </c>
      <c r="H18" s="17">
        <v>5.7599686564869801E-2</v>
      </c>
      <c r="I18" s="17">
        <v>9.6989671885570894E-2</v>
      </c>
      <c r="J18" s="17">
        <v>0.16234744963772199</v>
      </c>
      <c r="K18" s="17">
        <v>0.207926215786606</v>
      </c>
      <c r="L18" s="17">
        <v>0.28930322443453499</v>
      </c>
      <c r="M18" s="17"/>
      <c r="N18" s="17">
        <v>0.166477836786596</v>
      </c>
      <c r="O18" s="17">
        <v>0.14053764736819699</v>
      </c>
      <c r="P18" s="17">
        <v>0.13720566044078999</v>
      </c>
      <c r="Q18" s="17">
        <v>0.16770678038381201</v>
      </c>
      <c r="R18" s="17"/>
      <c r="S18" s="17">
        <v>0.119347099378402</v>
      </c>
      <c r="T18" s="17">
        <v>0.184222706887502</v>
      </c>
      <c r="U18" s="17">
        <v>0.19076228617977201</v>
      </c>
      <c r="V18" s="17">
        <v>0.14834484776955101</v>
      </c>
      <c r="W18" s="17">
        <v>0.16615354246061201</v>
      </c>
      <c r="X18" s="17">
        <v>0.13195721420618101</v>
      </c>
      <c r="Y18" s="17">
        <v>0.15006500221843799</v>
      </c>
      <c r="Z18" s="17">
        <v>0.12901862504519199</v>
      </c>
      <c r="AA18" s="17">
        <v>0.151542641324104</v>
      </c>
      <c r="AB18" s="17">
        <v>0.150627924316587</v>
      </c>
      <c r="AC18" s="17">
        <v>0.16702246191102699</v>
      </c>
      <c r="AD18" s="17">
        <v>0.17758907079841099</v>
      </c>
      <c r="AE18" s="17"/>
      <c r="AF18" s="17">
        <v>0.15848859198840101</v>
      </c>
      <c r="AG18" s="17">
        <v>0.147084199612634</v>
      </c>
      <c r="AH18" s="17"/>
      <c r="AI18" s="17">
        <v>0.10529287567177199</v>
      </c>
      <c r="AJ18" s="17">
        <v>0.17810116917222599</v>
      </c>
      <c r="AK18" s="17"/>
      <c r="AL18" s="17">
        <v>0.11747983513841199</v>
      </c>
      <c r="AM18" s="17">
        <v>0.16228307694512001</v>
      </c>
      <c r="AN18" s="17"/>
      <c r="AO18" s="17">
        <v>0.112257832557144</v>
      </c>
      <c r="AP18" s="17">
        <v>0.157484783323913</v>
      </c>
      <c r="AQ18" s="17"/>
      <c r="AR18" s="17">
        <v>4.6111823461096699E-2</v>
      </c>
      <c r="AS18" s="17">
        <v>0.23207333702900701</v>
      </c>
      <c r="AT18" s="17">
        <v>0.120540843321211</v>
      </c>
      <c r="AU18" s="17">
        <v>0.35931821188733598</v>
      </c>
    </row>
    <row r="19" spans="2:47" x14ac:dyDescent="0.3">
      <c r="B19" s="18" t="s">
        <v>155</v>
      </c>
      <c r="C19" s="19">
        <v>6.4642808211724002E-3</v>
      </c>
      <c r="D19" s="19">
        <v>6.3891427155567801E-3</v>
      </c>
      <c r="E19" s="19">
        <v>6.5621018601850802E-3</v>
      </c>
      <c r="F19" s="19"/>
      <c r="G19" s="19">
        <v>4.6316011761364803E-3</v>
      </c>
      <c r="H19" s="19">
        <v>8.2102471316629899E-3</v>
      </c>
      <c r="I19" s="19">
        <v>7.5501024213409504E-3</v>
      </c>
      <c r="J19" s="19">
        <v>3.3160512532928298E-3</v>
      </c>
      <c r="K19" s="19">
        <v>5.7870927295222098E-3</v>
      </c>
      <c r="L19" s="19">
        <v>8.3805529481626208E-3</v>
      </c>
      <c r="M19" s="19"/>
      <c r="N19" s="19">
        <v>2.8272808005574998E-3</v>
      </c>
      <c r="O19" s="19">
        <v>9.4339633316017999E-3</v>
      </c>
      <c r="P19" s="19">
        <v>9.8561989656567005E-3</v>
      </c>
      <c r="Q19" s="19">
        <v>4.4163867497708396E-3</v>
      </c>
      <c r="R19" s="19"/>
      <c r="S19" s="19">
        <v>5.7520551536342198E-3</v>
      </c>
      <c r="T19" s="19">
        <v>2.9118981852998302E-3</v>
      </c>
      <c r="U19" s="19">
        <v>5.0971985283969996E-3</v>
      </c>
      <c r="V19" s="19">
        <v>9.2417022764190396E-3</v>
      </c>
      <c r="W19" s="19">
        <v>5.6772901046044204E-3</v>
      </c>
      <c r="X19" s="19">
        <v>4.6093775763367999E-3</v>
      </c>
      <c r="Y19" s="19">
        <v>5.3198153884292604E-3</v>
      </c>
      <c r="Z19" s="19">
        <v>4.62128271413854E-3</v>
      </c>
      <c r="AA19" s="19">
        <v>2.7534321318993201E-3</v>
      </c>
      <c r="AB19" s="19">
        <v>1.67898833645947E-2</v>
      </c>
      <c r="AC19" s="19">
        <v>1.6100162149997401E-2</v>
      </c>
      <c r="AD19" s="19">
        <v>0</v>
      </c>
      <c r="AE19" s="19"/>
      <c r="AF19" s="19">
        <v>7.2108220231509399E-3</v>
      </c>
      <c r="AG19" s="19">
        <v>5.5245279009489903E-3</v>
      </c>
      <c r="AH19" s="19"/>
      <c r="AI19" s="19">
        <v>4.4978022725528097E-3</v>
      </c>
      <c r="AJ19" s="19">
        <v>7.4458786951572698E-3</v>
      </c>
      <c r="AK19" s="19"/>
      <c r="AL19" s="19">
        <v>2.1310964245161599E-3</v>
      </c>
      <c r="AM19" s="19">
        <v>7.4677217680805099E-3</v>
      </c>
      <c r="AN19" s="19"/>
      <c r="AO19" s="19">
        <v>0</v>
      </c>
      <c r="AP19" s="19">
        <v>7.0277204725151402E-3</v>
      </c>
      <c r="AQ19" s="19"/>
      <c r="AR19" s="19">
        <v>4.6763498867508999E-3</v>
      </c>
      <c r="AS19" s="19">
        <v>8.5251360447741696E-3</v>
      </c>
      <c r="AT19" s="19">
        <v>6.8397032045902301E-3</v>
      </c>
      <c r="AU19" s="19">
        <v>6.6249122519647903E-3</v>
      </c>
    </row>
    <row r="20" spans="2:47" x14ac:dyDescent="0.3">
      <c r="B20" s="16"/>
    </row>
    <row r="21" spans="2:47" x14ac:dyDescent="0.3">
      <c r="B21" t="s">
        <v>72</v>
      </c>
    </row>
    <row r="22" spans="2:47" x14ac:dyDescent="0.3">
      <c r="B22" t="s">
        <v>73</v>
      </c>
    </row>
    <row r="24" spans="2:47" x14ac:dyDescent="0.3">
      <c r="B24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B2:AU24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231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164</v>
      </c>
      <c r="C9" s="17">
        <v>6.8359502138590295E-2</v>
      </c>
      <c r="D9" s="17">
        <v>7.4060895678599206E-2</v>
      </c>
      <c r="E9" s="17">
        <v>6.2660999378875704E-2</v>
      </c>
      <c r="F9" s="17"/>
      <c r="G9" s="17">
        <v>0.15790539140807</v>
      </c>
      <c r="H9" s="17">
        <v>0.11583545521163199</v>
      </c>
      <c r="I9" s="17">
        <v>7.8891183146772403E-2</v>
      </c>
      <c r="J9" s="17">
        <v>4.4871456364849099E-2</v>
      </c>
      <c r="K9" s="17">
        <v>2.1891577015566401E-2</v>
      </c>
      <c r="L9" s="17">
        <v>1.2152039125357301E-2</v>
      </c>
      <c r="M9" s="17"/>
      <c r="N9" s="17">
        <v>5.7988108025314102E-2</v>
      </c>
      <c r="O9" s="17">
        <v>5.7795286673912503E-2</v>
      </c>
      <c r="P9" s="17">
        <v>9.2371715995247197E-2</v>
      </c>
      <c r="Q9" s="17">
        <v>7.0418880301600206E-2</v>
      </c>
      <c r="R9" s="17"/>
      <c r="S9" s="17">
        <v>8.5351253700441804E-2</v>
      </c>
      <c r="T9" s="17">
        <v>4.2266925069060997E-2</v>
      </c>
      <c r="U9" s="17">
        <v>6.1654783399887003E-2</v>
      </c>
      <c r="V9" s="17">
        <v>6.6137987355144506E-2</v>
      </c>
      <c r="W9" s="17">
        <v>7.2942821160715293E-2</v>
      </c>
      <c r="X9" s="17">
        <v>0.10689406162232901</v>
      </c>
      <c r="Y9" s="17">
        <v>6.2213360862370601E-2</v>
      </c>
      <c r="Z9" s="17">
        <v>8.0756459107948902E-2</v>
      </c>
      <c r="AA9" s="17">
        <v>6.0259406690186403E-2</v>
      </c>
      <c r="AB9" s="17">
        <v>5.68646552389322E-2</v>
      </c>
      <c r="AC9" s="17">
        <v>9.8333284063782597E-2</v>
      </c>
      <c r="AD9" s="17">
        <v>1.47304516985554E-2</v>
      </c>
      <c r="AE9" s="17"/>
      <c r="AF9" s="17">
        <v>5.9545901183644397E-2</v>
      </c>
      <c r="AG9" s="17">
        <v>7.8237092260442204E-2</v>
      </c>
      <c r="AH9" s="17"/>
      <c r="AI9" s="17">
        <v>7.9853671755401895E-2</v>
      </c>
      <c r="AJ9" s="17">
        <v>6.2622011400639402E-2</v>
      </c>
      <c r="AK9" s="17"/>
      <c r="AL9" s="17">
        <v>8.38367398992695E-2</v>
      </c>
      <c r="AM9" s="17">
        <v>6.4775418773459895E-2</v>
      </c>
      <c r="AN9" s="17"/>
      <c r="AO9" s="17">
        <v>7.8684369703808293E-2</v>
      </c>
      <c r="AP9" s="17">
        <v>6.7459566021636205E-2</v>
      </c>
      <c r="AQ9" s="17"/>
      <c r="AR9" s="17">
        <v>0.127149364189308</v>
      </c>
      <c r="AS9" s="17">
        <v>3.35956103594479E-2</v>
      </c>
      <c r="AT9" s="17">
        <v>4.8258721025425499E-2</v>
      </c>
      <c r="AU9" s="17">
        <v>2.2393314831626099E-2</v>
      </c>
    </row>
    <row r="10" spans="2:47" x14ac:dyDescent="0.3">
      <c r="B10" s="18" t="s">
        <v>165</v>
      </c>
      <c r="C10" s="17">
        <v>5.2512276621691799E-2</v>
      </c>
      <c r="D10" s="17">
        <v>5.5941974874164697E-2</v>
      </c>
      <c r="E10" s="17">
        <v>4.9370128237401403E-2</v>
      </c>
      <c r="F10" s="17"/>
      <c r="G10" s="17">
        <v>0.10660423834819401</v>
      </c>
      <c r="H10" s="17">
        <v>9.3216758013062201E-2</v>
      </c>
      <c r="I10" s="17">
        <v>6.4325258964024107E-2</v>
      </c>
      <c r="J10" s="17">
        <v>2.8368537387450099E-2</v>
      </c>
      <c r="K10" s="17">
        <v>2.7957490238975799E-2</v>
      </c>
      <c r="L10" s="17">
        <v>1.00808266252242E-2</v>
      </c>
      <c r="M10" s="17"/>
      <c r="N10" s="17">
        <v>5.6264557812536101E-2</v>
      </c>
      <c r="O10" s="17">
        <v>4.5436303958720801E-2</v>
      </c>
      <c r="P10" s="17">
        <v>6.4461568391615903E-2</v>
      </c>
      <c r="Q10" s="17">
        <v>4.6068163930948001E-2</v>
      </c>
      <c r="R10" s="17"/>
      <c r="S10" s="17">
        <v>9.9053222525814597E-2</v>
      </c>
      <c r="T10" s="17">
        <v>3.5725913452277602E-2</v>
      </c>
      <c r="U10" s="17">
        <v>2.83082380966579E-2</v>
      </c>
      <c r="V10" s="17">
        <v>5.1576666983931402E-2</v>
      </c>
      <c r="W10" s="17">
        <v>7.41056568853556E-2</v>
      </c>
      <c r="X10" s="17">
        <v>6.3509651409662901E-2</v>
      </c>
      <c r="Y10" s="17">
        <v>3.0424328995422599E-2</v>
      </c>
      <c r="Z10" s="17">
        <v>5.6368403960771502E-2</v>
      </c>
      <c r="AA10" s="17">
        <v>5.5880371760819801E-2</v>
      </c>
      <c r="AB10" s="17">
        <v>3.3152751631914099E-2</v>
      </c>
      <c r="AC10" s="17">
        <v>3.6386668409133398E-2</v>
      </c>
      <c r="AD10" s="17">
        <v>1.8715251049986399E-2</v>
      </c>
      <c r="AE10" s="17"/>
      <c r="AF10" s="17">
        <v>5.20454713897796E-2</v>
      </c>
      <c r="AG10" s="17">
        <v>5.3103511693787499E-2</v>
      </c>
      <c r="AH10" s="17"/>
      <c r="AI10" s="17">
        <v>6.3283917390088595E-2</v>
      </c>
      <c r="AJ10" s="17">
        <v>4.7135447220217001E-2</v>
      </c>
      <c r="AK10" s="17"/>
      <c r="AL10" s="17">
        <v>5.7438222934929201E-2</v>
      </c>
      <c r="AM10" s="17">
        <v>5.1371569054114503E-2</v>
      </c>
      <c r="AN10" s="17"/>
      <c r="AO10" s="17">
        <v>3.6061376155009602E-2</v>
      </c>
      <c r="AP10" s="17">
        <v>5.3946170024475701E-2</v>
      </c>
      <c r="AQ10" s="17"/>
      <c r="AR10" s="17">
        <v>9.5289684592034005E-2</v>
      </c>
      <c r="AS10" s="17">
        <v>1.89840211350858E-2</v>
      </c>
      <c r="AT10" s="17">
        <v>4.2936685921529598E-2</v>
      </c>
      <c r="AU10" s="17">
        <v>2.2724028234739201E-2</v>
      </c>
    </row>
    <row r="11" spans="2:47" x14ac:dyDescent="0.3">
      <c r="B11" s="18" t="s">
        <v>166</v>
      </c>
      <c r="C11" s="17">
        <v>9.7575487124463497E-2</v>
      </c>
      <c r="D11" s="17">
        <v>0.11996541721819801</v>
      </c>
      <c r="E11" s="17">
        <v>7.4743838858096601E-2</v>
      </c>
      <c r="F11" s="17"/>
      <c r="G11" s="17">
        <v>0.203033557218119</v>
      </c>
      <c r="H11" s="17">
        <v>0.16902138821575599</v>
      </c>
      <c r="I11" s="17">
        <v>0.112077170842783</v>
      </c>
      <c r="J11" s="17">
        <v>7.4665343392350994E-2</v>
      </c>
      <c r="K11" s="17">
        <v>3.9614253567868199E-2</v>
      </c>
      <c r="L11" s="17">
        <v>1.53820690405081E-2</v>
      </c>
      <c r="M11" s="17"/>
      <c r="N11" s="17">
        <v>0.10711611223591699</v>
      </c>
      <c r="O11" s="17">
        <v>8.1890228787141306E-2</v>
      </c>
      <c r="P11" s="17">
        <v>0.109929003343533</v>
      </c>
      <c r="Q11" s="17">
        <v>9.2642336455708005E-2</v>
      </c>
      <c r="R11" s="17"/>
      <c r="S11" s="17">
        <v>0.13256813336602499</v>
      </c>
      <c r="T11" s="17">
        <v>7.55505483675806E-2</v>
      </c>
      <c r="U11" s="17">
        <v>9.0446819141620602E-2</v>
      </c>
      <c r="V11" s="17">
        <v>8.9789713776738403E-2</v>
      </c>
      <c r="W11" s="17">
        <v>9.12795778625652E-2</v>
      </c>
      <c r="X11" s="17">
        <v>0.100725530971777</v>
      </c>
      <c r="Y11" s="17">
        <v>7.4565874167440399E-2</v>
      </c>
      <c r="Z11" s="17">
        <v>0.128468472619992</v>
      </c>
      <c r="AA11" s="17">
        <v>9.6017814687970396E-2</v>
      </c>
      <c r="AB11" s="17">
        <v>0.11957686914740701</v>
      </c>
      <c r="AC11" s="17">
        <v>5.2050534608759497E-2</v>
      </c>
      <c r="AD11" s="17">
        <v>0.113371076244987</v>
      </c>
      <c r="AE11" s="17"/>
      <c r="AF11" s="17">
        <v>8.9812073685738403E-2</v>
      </c>
      <c r="AG11" s="17">
        <v>0.108684082615694</v>
      </c>
      <c r="AH11" s="17"/>
      <c r="AI11" s="17">
        <v>0.124512572606057</v>
      </c>
      <c r="AJ11" s="17">
        <v>8.4129428504275794E-2</v>
      </c>
      <c r="AK11" s="17"/>
      <c r="AL11" s="17">
        <v>0.11848106141442701</v>
      </c>
      <c r="AM11" s="17">
        <v>9.2734357059154796E-2</v>
      </c>
      <c r="AN11" s="17"/>
      <c r="AO11" s="17">
        <v>0.157078145373268</v>
      </c>
      <c r="AP11" s="17">
        <v>9.2389116367199195E-2</v>
      </c>
      <c r="AQ11" s="17"/>
      <c r="AR11" s="17">
        <v>0.16216177534423901</v>
      </c>
      <c r="AS11" s="17">
        <v>5.6700273129942899E-2</v>
      </c>
      <c r="AT11" s="17">
        <v>7.2418039935092396E-2</v>
      </c>
      <c r="AU11" s="17">
        <v>5.8107694963614599E-2</v>
      </c>
    </row>
    <row r="12" spans="2:47" x14ac:dyDescent="0.3">
      <c r="B12" s="18" t="s">
        <v>167</v>
      </c>
      <c r="C12" s="17">
        <v>5.4019505928186003E-2</v>
      </c>
      <c r="D12" s="17">
        <v>6.3370159941971094E-2</v>
      </c>
      <c r="E12" s="17">
        <v>4.51135099494758E-2</v>
      </c>
      <c r="F12" s="17"/>
      <c r="G12" s="17">
        <v>0.103041975119958</v>
      </c>
      <c r="H12" s="17">
        <v>6.9749586620825199E-2</v>
      </c>
      <c r="I12" s="17">
        <v>6.6541293261997397E-2</v>
      </c>
      <c r="J12" s="17">
        <v>4.5183282611661602E-2</v>
      </c>
      <c r="K12" s="17">
        <v>3.29101123832874E-2</v>
      </c>
      <c r="L12" s="17">
        <v>1.9928373566150001E-2</v>
      </c>
      <c r="M12" s="17"/>
      <c r="N12" s="17">
        <v>6.4609501604020805E-2</v>
      </c>
      <c r="O12" s="17">
        <v>5.0332258686859602E-2</v>
      </c>
      <c r="P12" s="17">
        <v>5.4439476769459601E-2</v>
      </c>
      <c r="Q12" s="17">
        <v>4.6827092096305499E-2</v>
      </c>
      <c r="R12" s="17"/>
      <c r="S12" s="17">
        <v>6.9727196196380598E-2</v>
      </c>
      <c r="T12" s="17">
        <v>5.5607964003068298E-2</v>
      </c>
      <c r="U12" s="17">
        <v>4.2495813068867502E-2</v>
      </c>
      <c r="V12" s="17">
        <v>6.4374176290804497E-2</v>
      </c>
      <c r="W12" s="17">
        <v>6.2862425957188203E-2</v>
      </c>
      <c r="X12" s="17">
        <v>6.3557023835779394E-2</v>
      </c>
      <c r="Y12" s="17">
        <v>3.4571419599194603E-2</v>
      </c>
      <c r="Z12" s="17">
        <v>8.0987240006937397E-2</v>
      </c>
      <c r="AA12" s="17">
        <v>6.0518976468119497E-2</v>
      </c>
      <c r="AB12" s="17">
        <v>2.8643820356028402E-2</v>
      </c>
      <c r="AC12" s="17">
        <v>2.0746943419374698E-2</v>
      </c>
      <c r="AD12" s="17">
        <v>4.8119706032167198E-2</v>
      </c>
      <c r="AE12" s="17"/>
      <c r="AF12" s="17">
        <v>4.7046221095640002E-2</v>
      </c>
      <c r="AG12" s="17">
        <v>6.3724931798552001E-2</v>
      </c>
      <c r="AH12" s="17"/>
      <c r="AI12" s="17">
        <v>6.3683009247202396E-2</v>
      </c>
      <c r="AJ12" s="17">
        <v>4.9195820299959302E-2</v>
      </c>
      <c r="AK12" s="17"/>
      <c r="AL12" s="17">
        <v>5.0726886935632702E-2</v>
      </c>
      <c r="AM12" s="17">
        <v>5.4781981839029902E-2</v>
      </c>
      <c r="AN12" s="17"/>
      <c r="AO12" s="17">
        <v>6.6206707596703801E-2</v>
      </c>
      <c r="AP12" s="17">
        <v>5.2957245044274098E-2</v>
      </c>
      <c r="AQ12" s="17"/>
      <c r="AR12" s="17">
        <v>6.9879982928473694E-2</v>
      </c>
      <c r="AS12" s="17">
        <v>3.6145017038821302E-2</v>
      </c>
      <c r="AT12" s="17">
        <v>5.7117002036016801E-2</v>
      </c>
      <c r="AU12" s="17">
        <v>3.8498991581636402E-2</v>
      </c>
    </row>
    <row r="13" spans="2:47" x14ac:dyDescent="0.3">
      <c r="B13" s="18" t="s">
        <v>168</v>
      </c>
      <c r="C13" s="17">
        <v>6.2656249983598006E-2</v>
      </c>
      <c r="D13" s="17">
        <v>5.9533057824256198E-2</v>
      </c>
      <c r="E13" s="17">
        <v>6.5311174461254798E-2</v>
      </c>
      <c r="F13" s="17"/>
      <c r="G13" s="17">
        <v>9.3554375238915896E-2</v>
      </c>
      <c r="H13" s="17">
        <v>0.12868879045963499</v>
      </c>
      <c r="I13" s="17">
        <v>8.6116129643881503E-2</v>
      </c>
      <c r="J13" s="17">
        <v>3.9228343818912097E-2</v>
      </c>
      <c r="K13" s="17">
        <v>2.9528280314266801E-2</v>
      </c>
      <c r="L13" s="17">
        <v>1.0698837685755001E-2</v>
      </c>
      <c r="M13" s="17"/>
      <c r="N13" s="17">
        <v>5.8434827045202802E-2</v>
      </c>
      <c r="O13" s="17">
        <v>5.8634470537079202E-2</v>
      </c>
      <c r="P13" s="17">
        <v>7.3476395803439606E-2</v>
      </c>
      <c r="Q13" s="17">
        <v>6.2789377049083703E-2</v>
      </c>
      <c r="R13" s="17"/>
      <c r="S13" s="17">
        <v>0.104436459495197</v>
      </c>
      <c r="T13" s="17">
        <v>4.93352773935124E-2</v>
      </c>
      <c r="U13" s="17">
        <v>5.3949513045383597E-2</v>
      </c>
      <c r="V13" s="17">
        <v>5.0744161707048402E-2</v>
      </c>
      <c r="W13" s="17">
        <v>5.2612766280330299E-2</v>
      </c>
      <c r="X13" s="17">
        <v>7.2985509144782204E-2</v>
      </c>
      <c r="Y13" s="17">
        <v>3.59352221720406E-2</v>
      </c>
      <c r="Z13" s="17">
        <v>4.7020086028348902E-2</v>
      </c>
      <c r="AA13" s="17">
        <v>7.70709348183682E-2</v>
      </c>
      <c r="AB13" s="17">
        <v>5.8227082291592798E-2</v>
      </c>
      <c r="AC13" s="17">
        <v>5.3160282854631202E-2</v>
      </c>
      <c r="AD13" s="17">
        <v>4.53835625725326E-2</v>
      </c>
      <c r="AE13" s="17"/>
      <c r="AF13" s="17">
        <v>5.4161440384470801E-2</v>
      </c>
      <c r="AG13" s="17">
        <v>7.3421637774027104E-2</v>
      </c>
      <c r="AH13" s="17"/>
      <c r="AI13" s="17">
        <v>7.5917998377436194E-2</v>
      </c>
      <c r="AJ13" s="17">
        <v>5.60364452377735E-2</v>
      </c>
      <c r="AK13" s="17"/>
      <c r="AL13" s="17">
        <v>6.7194240610227801E-2</v>
      </c>
      <c r="AM13" s="17">
        <v>6.1605381801076303E-2</v>
      </c>
      <c r="AN13" s="17"/>
      <c r="AO13" s="17">
        <v>6.4643265094464497E-2</v>
      </c>
      <c r="AP13" s="17">
        <v>6.2483057770534998E-2</v>
      </c>
      <c r="AQ13" s="17"/>
      <c r="AR13" s="17">
        <v>8.0352411375275601E-2</v>
      </c>
      <c r="AS13" s="17">
        <v>4.8023521905764803E-2</v>
      </c>
      <c r="AT13" s="17">
        <v>6.4636913436648596E-2</v>
      </c>
      <c r="AU13" s="17">
        <v>3.9265599030495098E-2</v>
      </c>
    </row>
    <row r="14" spans="2:47" x14ac:dyDescent="0.3">
      <c r="B14" s="18" t="s">
        <v>169</v>
      </c>
      <c r="C14" s="17">
        <v>2.6770508751343802E-2</v>
      </c>
      <c r="D14" s="17">
        <v>2.8794825778446002E-2</v>
      </c>
      <c r="E14" s="17">
        <v>2.4899836080388899E-2</v>
      </c>
      <c r="F14" s="17"/>
      <c r="G14" s="17">
        <v>4.4014942963029401E-2</v>
      </c>
      <c r="H14" s="17">
        <v>4.0707649229838001E-2</v>
      </c>
      <c r="I14" s="17">
        <v>3.1789247018044399E-2</v>
      </c>
      <c r="J14" s="17">
        <v>1.9180040522000501E-2</v>
      </c>
      <c r="K14" s="17">
        <v>1.82319434716679E-2</v>
      </c>
      <c r="L14" s="17">
        <v>1.1834487190185299E-2</v>
      </c>
      <c r="M14" s="17"/>
      <c r="N14" s="17">
        <v>3.5505410216815497E-2</v>
      </c>
      <c r="O14" s="17">
        <v>2.95049480045333E-2</v>
      </c>
      <c r="P14" s="17">
        <v>2.31035729967921E-2</v>
      </c>
      <c r="Q14" s="17">
        <v>1.8105248411690401E-2</v>
      </c>
      <c r="R14" s="17"/>
      <c r="S14" s="17">
        <v>3.7657479935564703E-2</v>
      </c>
      <c r="T14" s="17">
        <v>2.6438872913335399E-2</v>
      </c>
      <c r="U14" s="17">
        <v>3.3876494799454197E-2</v>
      </c>
      <c r="V14" s="17">
        <v>2.5219307381055101E-2</v>
      </c>
      <c r="W14" s="17">
        <v>4.4530213313373097E-2</v>
      </c>
      <c r="X14" s="17">
        <v>2.3036028758609502E-2</v>
      </c>
      <c r="Y14" s="17">
        <v>2.9516531620801301E-2</v>
      </c>
      <c r="Z14" s="17">
        <v>2.7429897012764499E-2</v>
      </c>
      <c r="AA14" s="17">
        <v>1.8609769889611799E-2</v>
      </c>
      <c r="AB14" s="17">
        <v>1.9288435002057801E-2</v>
      </c>
      <c r="AC14" s="17">
        <v>9.9852248736134706E-3</v>
      </c>
      <c r="AD14" s="17">
        <v>5.0180371164909596E-3</v>
      </c>
      <c r="AE14" s="17"/>
      <c r="AF14" s="17">
        <v>2.4490062730878701E-2</v>
      </c>
      <c r="AG14" s="17">
        <v>3.0018243512274601E-2</v>
      </c>
      <c r="AH14" s="17"/>
      <c r="AI14" s="17">
        <v>2.29037615700751E-2</v>
      </c>
      <c r="AJ14" s="17">
        <v>2.8700654806094801E-2</v>
      </c>
      <c r="AK14" s="17"/>
      <c r="AL14" s="17">
        <v>2.2930423297690201E-2</v>
      </c>
      <c r="AM14" s="17">
        <v>2.76597621574061E-2</v>
      </c>
      <c r="AN14" s="17"/>
      <c r="AO14" s="17">
        <v>2.2791123266026E-2</v>
      </c>
      <c r="AP14" s="17">
        <v>2.7117359952959701E-2</v>
      </c>
      <c r="AQ14" s="17"/>
      <c r="AR14" s="17">
        <v>2.69271071648748E-2</v>
      </c>
      <c r="AS14" s="17">
        <v>2.4052127444163299E-2</v>
      </c>
      <c r="AT14" s="17">
        <v>2.9365525274687401E-2</v>
      </c>
      <c r="AU14" s="17">
        <v>2.5652224527101201E-2</v>
      </c>
    </row>
    <row r="15" spans="2:47" x14ac:dyDescent="0.3">
      <c r="B15" s="18" t="s">
        <v>170</v>
      </c>
      <c r="C15" s="17">
        <v>3.2612281783843802E-2</v>
      </c>
      <c r="D15" s="17">
        <v>2.7482163347893201E-2</v>
      </c>
      <c r="E15" s="17">
        <v>3.7735373265207199E-2</v>
      </c>
      <c r="F15" s="17"/>
      <c r="G15" s="17">
        <v>3.2713824634830198E-2</v>
      </c>
      <c r="H15" s="17">
        <v>4.7888694867689603E-2</v>
      </c>
      <c r="I15" s="17">
        <v>4.1635226662626999E-2</v>
      </c>
      <c r="J15" s="17">
        <v>4.21727861950792E-2</v>
      </c>
      <c r="K15" s="17">
        <v>2.4594322927644501E-2</v>
      </c>
      <c r="L15" s="17">
        <v>1.0430567695782E-2</v>
      </c>
      <c r="M15" s="17"/>
      <c r="N15" s="17">
        <v>2.65540832117672E-2</v>
      </c>
      <c r="O15" s="17">
        <v>4.2187734265672398E-2</v>
      </c>
      <c r="P15" s="17">
        <v>3.3427916910823897E-2</v>
      </c>
      <c r="Q15" s="17">
        <v>2.7875910739238001E-2</v>
      </c>
      <c r="R15" s="17"/>
      <c r="S15" s="17">
        <v>3.3339955450345501E-2</v>
      </c>
      <c r="T15" s="17">
        <v>3.2798978671802301E-2</v>
      </c>
      <c r="U15" s="17">
        <v>3.1193220575340502E-2</v>
      </c>
      <c r="V15" s="17">
        <v>2.1499391966618001E-2</v>
      </c>
      <c r="W15" s="17">
        <v>2.6310849209358299E-2</v>
      </c>
      <c r="X15" s="17">
        <v>3.5709207159380502E-2</v>
      </c>
      <c r="Y15" s="17">
        <v>3.3986714968287798E-2</v>
      </c>
      <c r="Z15" s="17">
        <v>2.05236834445434E-2</v>
      </c>
      <c r="AA15" s="17">
        <v>4.9843470854418703E-2</v>
      </c>
      <c r="AB15" s="17">
        <v>2.1190295413576601E-2</v>
      </c>
      <c r="AC15" s="17">
        <v>2.1942573180499299E-2</v>
      </c>
      <c r="AD15" s="17">
        <v>7.2184003509918507E-2</v>
      </c>
      <c r="AE15" s="17"/>
      <c r="AF15" s="17">
        <v>3.1035525028703301E-2</v>
      </c>
      <c r="AG15" s="17">
        <v>3.4972167625920897E-2</v>
      </c>
      <c r="AH15" s="17"/>
      <c r="AI15" s="17">
        <v>2.5729411794308599E-2</v>
      </c>
      <c r="AJ15" s="17">
        <v>3.60479717146516E-2</v>
      </c>
      <c r="AK15" s="17"/>
      <c r="AL15" s="17">
        <v>3.4686665019795497E-2</v>
      </c>
      <c r="AM15" s="17">
        <v>3.2131914255487497E-2</v>
      </c>
      <c r="AN15" s="17"/>
      <c r="AO15" s="17">
        <v>3.3287676555898697E-2</v>
      </c>
      <c r="AP15" s="17">
        <v>3.2553413024052402E-2</v>
      </c>
      <c r="AQ15" s="17"/>
      <c r="AR15" s="17">
        <v>3.5964319849184703E-2</v>
      </c>
      <c r="AS15" s="17">
        <v>2.80534742601035E-2</v>
      </c>
      <c r="AT15" s="17">
        <v>4.1083676471751401E-2</v>
      </c>
      <c r="AU15" s="17">
        <v>1.4389021033161401E-2</v>
      </c>
    </row>
    <row r="16" spans="2:47" x14ac:dyDescent="0.3">
      <c r="B16" s="18" t="s">
        <v>171</v>
      </c>
      <c r="C16" s="17">
        <v>1.1236387172615801E-2</v>
      </c>
      <c r="D16" s="17">
        <v>9.3119361351055308E-3</v>
      </c>
      <c r="E16" s="17">
        <v>1.3154406000567E-2</v>
      </c>
      <c r="F16" s="17"/>
      <c r="G16" s="17">
        <v>1.8561412379239299E-2</v>
      </c>
      <c r="H16" s="17">
        <v>1.2892255825640899E-2</v>
      </c>
      <c r="I16" s="17">
        <v>1.16533065490113E-2</v>
      </c>
      <c r="J16" s="17">
        <v>1.19510403676319E-2</v>
      </c>
      <c r="K16" s="17">
        <v>4.1562930146015102E-3</v>
      </c>
      <c r="L16" s="17">
        <v>8.8663862780719201E-3</v>
      </c>
      <c r="M16" s="17"/>
      <c r="N16" s="17">
        <v>1.1207269225178699E-2</v>
      </c>
      <c r="O16" s="17">
        <v>1.0495453274432799E-2</v>
      </c>
      <c r="P16" s="17">
        <v>1.2681634401809701E-2</v>
      </c>
      <c r="Q16" s="17">
        <v>1.0929914559989099E-2</v>
      </c>
      <c r="R16" s="17"/>
      <c r="S16" s="17">
        <v>3.6188039313491999E-3</v>
      </c>
      <c r="T16" s="17">
        <v>1.4732442635507E-2</v>
      </c>
      <c r="U16" s="17">
        <v>1.1387164704115899E-2</v>
      </c>
      <c r="V16" s="17">
        <v>8.4393583627526605E-3</v>
      </c>
      <c r="W16" s="17">
        <v>4.92905400996747E-3</v>
      </c>
      <c r="X16" s="17">
        <v>2.07945073770694E-2</v>
      </c>
      <c r="Y16" s="17">
        <v>2.1728106953920402E-2</v>
      </c>
      <c r="Z16" s="17">
        <v>0</v>
      </c>
      <c r="AA16" s="17">
        <v>9.2008452887829308E-3</v>
      </c>
      <c r="AB16" s="17">
        <v>0</v>
      </c>
      <c r="AC16" s="17">
        <v>1.9601266717882902E-2</v>
      </c>
      <c r="AD16" s="17">
        <v>3.9745936685672403E-2</v>
      </c>
      <c r="AE16" s="17"/>
      <c r="AF16" s="17">
        <v>9.3287558862598496E-3</v>
      </c>
      <c r="AG16" s="17">
        <v>1.3862722749849499E-2</v>
      </c>
      <c r="AH16" s="17"/>
      <c r="AI16" s="17">
        <v>1.0798826524832401E-2</v>
      </c>
      <c r="AJ16" s="17">
        <v>1.1454802268933599E-2</v>
      </c>
      <c r="AK16" s="17"/>
      <c r="AL16" s="17">
        <v>9.8635920384657697E-3</v>
      </c>
      <c r="AM16" s="17">
        <v>1.1554287064064099E-2</v>
      </c>
      <c r="AN16" s="17"/>
      <c r="AO16" s="17">
        <v>8.9421729289896907E-3</v>
      </c>
      <c r="AP16" s="17">
        <v>1.1436355476792901E-2</v>
      </c>
      <c r="AQ16" s="17"/>
      <c r="AR16" s="17">
        <v>1.27177073503177E-2</v>
      </c>
      <c r="AS16" s="17">
        <v>1.1647304434897201E-2</v>
      </c>
      <c r="AT16" s="17">
        <v>8.6493681871443601E-3</v>
      </c>
      <c r="AU16" s="17">
        <v>1.21968594890716E-2</v>
      </c>
    </row>
    <row r="17" spans="2:47" x14ac:dyDescent="0.3">
      <c r="B17" s="18" t="s">
        <v>172</v>
      </c>
      <c r="C17" s="17">
        <v>0.100044655996622</v>
      </c>
      <c r="D17" s="17">
        <v>9.9976140313333003E-2</v>
      </c>
      <c r="E17" s="17">
        <v>0.100492202617631</v>
      </c>
      <c r="F17" s="17"/>
      <c r="G17" s="17">
        <v>8.3540278050288297E-2</v>
      </c>
      <c r="H17" s="17">
        <v>0.10166423693580499</v>
      </c>
      <c r="I17" s="17">
        <v>0.113185574960968</v>
      </c>
      <c r="J17" s="17">
        <v>0.13372427807530499</v>
      </c>
      <c r="K17" s="17">
        <v>0.105364624616905</v>
      </c>
      <c r="L17" s="17">
        <v>6.8119336240969303E-2</v>
      </c>
      <c r="M17" s="17"/>
      <c r="N17" s="17">
        <v>0.110302189555228</v>
      </c>
      <c r="O17" s="17">
        <v>0.10653522426067399</v>
      </c>
      <c r="P17" s="17">
        <v>9.5056453301535698E-2</v>
      </c>
      <c r="Q17" s="17">
        <v>8.80527645127505E-2</v>
      </c>
      <c r="R17" s="17"/>
      <c r="S17" s="17">
        <v>0.12136611616913801</v>
      </c>
      <c r="T17" s="17">
        <v>0.108998315124345</v>
      </c>
      <c r="U17" s="17">
        <v>6.8089449482779799E-2</v>
      </c>
      <c r="V17" s="17">
        <v>8.2706594966168001E-2</v>
      </c>
      <c r="W17" s="17">
        <v>0.10260384019541</v>
      </c>
      <c r="X17" s="17">
        <v>8.4703179944658605E-2</v>
      </c>
      <c r="Y17" s="17">
        <v>0.12853303806972999</v>
      </c>
      <c r="Z17" s="17">
        <v>0.12354066716093499</v>
      </c>
      <c r="AA17" s="17">
        <v>0.10181202404972201</v>
      </c>
      <c r="AB17" s="17">
        <v>7.3627042764439099E-2</v>
      </c>
      <c r="AC17" s="17">
        <v>9.8157393763637399E-2</v>
      </c>
      <c r="AD17" s="17">
        <v>0.107587067917472</v>
      </c>
      <c r="AE17" s="17"/>
      <c r="AF17" s="17">
        <v>0.108522521894338</v>
      </c>
      <c r="AG17" s="17">
        <v>8.8603577111591003E-2</v>
      </c>
      <c r="AH17" s="17"/>
      <c r="AI17" s="17">
        <v>9.8419999451821699E-2</v>
      </c>
      <c r="AJ17" s="17">
        <v>0.100855628184166</v>
      </c>
      <c r="AK17" s="17"/>
      <c r="AL17" s="17">
        <v>0.104418330016652</v>
      </c>
      <c r="AM17" s="17">
        <v>9.9031838816833195E-2</v>
      </c>
      <c r="AN17" s="17"/>
      <c r="AO17" s="17">
        <v>8.9187802545615605E-2</v>
      </c>
      <c r="AP17" s="17">
        <v>0.10099096106788</v>
      </c>
      <c r="AQ17" s="17"/>
      <c r="AR17" s="17">
        <v>0.110957250557234</v>
      </c>
      <c r="AS17" s="17">
        <v>0.10275889026849699</v>
      </c>
      <c r="AT17" s="17">
        <v>0.10168607588610699</v>
      </c>
      <c r="AU17" s="17">
        <v>6.4525457287296806E-2</v>
      </c>
    </row>
    <row r="18" spans="2:47" x14ac:dyDescent="0.3">
      <c r="B18" s="18" t="s">
        <v>173</v>
      </c>
      <c r="C18" s="17">
        <v>0.4802528193019</v>
      </c>
      <c r="D18" s="17">
        <v>0.44735684954174598</v>
      </c>
      <c r="E18" s="17">
        <v>0.51274502976632097</v>
      </c>
      <c r="F18" s="17"/>
      <c r="G18" s="17">
        <v>0.15439858402842799</v>
      </c>
      <c r="H18" s="17">
        <v>0.20632298227402901</v>
      </c>
      <c r="I18" s="17">
        <v>0.37106098202176302</v>
      </c>
      <c r="J18" s="17">
        <v>0.54364731818577305</v>
      </c>
      <c r="K18" s="17">
        <v>0.68497030970016304</v>
      </c>
      <c r="L18" s="17">
        <v>0.81856076160289903</v>
      </c>
      <c r="M18" s="17"/>
      <c r="N18" s="17">
        <v>0.46298928412631002</v>
      </c>
      <c r="O18" s="17">
        <v>0.49998552936313501</v>
      </c>
      <c r="P18" s="17">
        <v>0.43055833693128498</v>
      </c>
      <c r="Q18" s="17">
        <v>0.51712347819756899</v>
      </c>
      <c r="R18" s="17"/>
      <c r="S18" s="17">
        <v>0.29856352197822</v>
      </c>
      <c r="T18" s="17">
        <v>0.54361143060502204</v>
      </c>
      <c r="U18" s="17">
        <v>0.55653589584992802</v>
      </c>
      <c r="V18" s="17">
        <v>0.521816716743708</v>
      </c>
      <c r="W18" s="17">
        <v>0.45577283498593901</v>
      </c>
      <c r="X18" s="17">
        <v>0.41449768578372198</v>
      </c>
      <c r="Y18" s="17">
        <v>0.53482397434107898</v>
      </c>
      <c r="Z18" s="17">
        <v>0.42970394065559397</v>
      </c>
      <c r="AA18" s="17">
        <v>0.46683329698152998</v>
      </c>
      <c r="AB18" s="17">
        <v>0.56741774100184705</v>
      </c>
      <c r="AC18" s="17">
        <v>0.57521563501323503</v>
      </c>
      <c r="AD18" s="17">
        <v>0.53020402132797995</v>
      </c>
      <c r="AE18" s="17"/>
      <c r="AF18" s="17">
        <v>0.50853532476862096</v>
      </c>
      <c r="AG18" s="17">
        <v>0.44423304748072601</v>
      </c>
      <c r="AH18" s="17"/>
      <c r="AI18" s="17">
        <v>0.42249856449656498</v>
      </c>
      <c r="AJ18" s="17">
        <v>0.50908173979548699</v>
      </c>
      <c r="AK18" s="17"/>
      <c r="AL18" s="17">
        <v>0.43552347659685198</v>
      </c>
      <c r="AM18" s="17">
        <v>0.49061084930707699</v>
      </c>
      <c r="AN18" s="17"/>
      <c r="AO18" s="17">
        <v>0.43271677933424202</v>
      </c>
      <c r="AP18" s="17">
        <v>0.48439615566468103</v>
      </c>
      <c r="AQ18" s="17"/>
      <c r="AR18" s="17">
        <v>0.27122390331521601</v>
      </c>
      <c r="AS18" s="17">
        <v>0.62199576203216</v>
      </c>
      <c r="AT18" s="17">
        <v>0.51597844587367803</v>
      </c>
      <c r="AU18" s="17">
        <v>0.68692218510726899</v>
      </c>
    </row>
    <row r="19" spans="2:47" x14ac:dyDescent="0.3">
      <c r="B19" s="18" t="s">
        <v>155</v>
      </c>
      <c r="C19" s="19">
        <v>1.39603251971451E-2</v>
      </c>
      <c r="D19" s="19">
        <v>1.42065793462874E-2</v>
      </c>
      <c r="E19" s="19">
        <v>1.37735013847814E-2</v>
      </c>
      <c r="F19" s="19"/>
      <c r="G19" s="19">
        <v>2.6314206109268102E-3</v>
      </c>
      <c r="H19" s="19">
        <v>1.40122023460858E-2</v>
      </c>
      <c r="I19" s="19">
        <v>2.2724626928127802E-2</v>
      </c>
      <c r="J19" s="19">
        <v>1.7007573078986E-2</v>
      </c>
      <c r="K19" s="19">
        <v>1.07807927490536E-2</v>
      </c>
      <c r="L19" s="19">
        <v>1.39463149490978E-2</v>
      </c>
      <c r="M19" s="19"/>
      <c r="N19" s="19">
        <v>9.0286569417098693E-3</v>
      </c>
      <c r="O19" s="19">
        <v>1.72025621878392E-2</v>
      </c>
      <c r="P19" s="19">
        <v>1.04939251544577E-2</v>
      </c>
      <c r="Q19" s="19">
        <v>1.9166833745117899E-2</v>
      </c>
      <c r="R19" s="19"/>
      <c r="S19" s="19">
        <v>1.4317857251523699E-2</v>
      </c>
      <c r="T19" s="19">
        <v>1.49333317644885E-2</v>
      </c>
      <c r="U19" s="19">
        <v>2.2062607835965201E-2</v>
      </c>
      <c r="V19" s="19">
        <v>1.7695924466030799E-2</v>
      </c>
      <c r="W19" s="19">
        <v>1.20499601397975E-2</v>
      </c>
      <c r="X19" s="19">
        <v>1.3587613992230199E-2</v>
      </c>
      <c r="Y19" s="19">
        <v>1.3701428249712599E-2</v>
      </c>
      <c r="Z19" s="19">
        <v>5.2011500021641299E-3</v>
      </c>
      <c r="AA19" s="19">
        <v>3.9530885104699896E-3</v>
      </c>
      <c r="AB19" s="19">
        <v>2.20113071522051E-2</v>
      </c>
      <c r="AC19" s="19">
        <v>1.4420193095450199E-2</v>
      </c>
      <c r="AD19" s="19">
        <v>4.94088584423771E-3</v>
      </c>
      <c r="AE19" s="19"/>
      <c r="AF19" s="19">
        <v>1.54767019519254E-2</v>
      </c>
      <c r="AG19" s="19">
        <v>1.11389853771351E-2</v>
      </c>
      <c r="AH19" s="19"/>
      <c r="AI19" s="19">
        <v>1.2398266786211301E-2</v>
      </c>
      <c r="AJ19" s="19">
        <v>1.4740050567802801E-2</v>
      </c>
      <c r="AK19" s="19"/>
      <c r="AL19" s="19">
        <v>1.4900361236058399E-2</v>
      </c>
      <c r="AM19" s="19">
        <v>1.37426398722965E-2</v>
      </c>
      <c r="AN19" s="19"/>
      <c r="AO19" s="19">
        <v>1.04005814459738E-2</v>
      </c>
      <c r="AP19" s="19">
        <v>1.4270599585513299E-2</v>
      </c>
      <c r="AQ19" s="19"/>
      <c r="AR19" s="19">
        <v>7.3764933338414098E-3</v>
      </c>
      <c r="AS19" s="19">
        <v>1.8043997991116601E-2</v>
      </c>
      <c r="AT19" s="19">
        <v>1.7869545951918701E-2</v>
      </c>
      <c r="AU19" s="19">
        <v>1.53246239139888E-2</v>
      </c>
    </row>
    <row r="20" spans="2:47" x14ac:dyDescent="0.3">
      <c r="B20" s="16"/>
    </row>
    <row r="21" spans="2:47" x14ac:dyDescent="0.3">
      <c r="B21" t="s">
        <v>72</v>
      </c>
    </row>
    <row r="22" spans="2:47" x14ac:dyDescent="0.3">
      <c r="B22" t="s">
        <v>73</v>
      </c>
    </row>
    <row r="24" spans="2:47" x14ac:dyDescent="0.3">
      <c r="B24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B2:AU24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232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164</v>
      </c>
      <c r="C9" s="17">
        <v>3.9417691333052403E-2</v>
      </c>
      <c r="D9" s="17">
        <v>4.24355591305903E-2</v>
      </c>
      <c r="E9" s="17">
        <v>3.5996341210701201E-2</v>
      </c>
      <c r="F9" s="17"/>
      <c r="G9" s="17">
        <v>0.120843261409398</v>
      </c>
      <c r="H9" s="17">
        <v>7.4322756684024494E-2</v>
      </c>
      <c r="I9" s="17">
        <v>4.6459968507469203E-2</v>
      </c>
      <c r="J9" s="17">
        <v>8.1938350195233708E-3</v>
      </c>
      <c r="K9" s="17">
        <v>2.1133578741004198E-3</v>
      </c>
      <c r="L9" s="17">
        <v>1.7572813358308101E-3</v>
      </c>
      <c r="M9" s="17"/>
      <c r="N9" s="17">
        <v>3.41275863343245E-2</v>
      </c>
      <c r="O9" s="17">
        <v>3.5247660661159301E-2</v>
      </c>
      <c r="P9" s="17">
        <v>5.4428040688305201E-2</v>
      </c>
      <c r="Q9" s="17">
        <v>3.68381427177683E-2</v>
      </c>
      <c r="R9" s="17"/>
      <c r="S9" s="17">
        <v>6.5324144994963501E-2</v>
      </c>
      <c r="T9" s="17">
        <v>1.6988777527434901E-2</v>
      </c>
      <c r="U9" s="17">
        <v>3.8485162819858497E-2</v>
      </c>
      <c r="V9" s="17">
        <v>4.6643104108590197E-2</v>
      </c>
      <c r="W9" s="17">
        <v>4.5911817026445298E-2</v>
      </c>
      <c r="X9" s="17">
        <v>7.5108926059544098E-2</v>
      </c>
      <c r="Y9" s="17">
        <v>2.8833294176770601E-2</v>
      </c>
      <c r="Z9" s="17">
        <v>4.3448308373375003E-2</v>
      </c>
      <c r="AA9" s="17">
        <v>2.3676578798463299E-2</v>
      </c>
      <c r="AB9" s="17">
        <v>1.17704230823572E-2</v>
      </c>
      <c r="AC9" s="17">
        <v>4.2315895574279401E-2</v>
      </c>
      <c r="AD9" s="17">
        <v>3.3101394981668898E-2</v>
      </c>
      <c r="AE9" s="17"/>
      <c r="AF9" s="17">
        <v>3.1764297642628302E-2</v>
      </c>
      <c r="AG9" s="17">
        <v>4.7063904892035602E-2</v>
      </c>
      <c r="AH9" s="17"/>
      <c r="AI9" s="17">
        <v>4.0421118377574797E-2</v>
      </c>
      <c r="AJ9" s="17">
        <v>3.8916815361487098E-2</v>
      </c>
      <c r="AK9" s="17"/>
      <c r="AL9" s="17">
        <v>2.1923070882547101E-2</v>
      </c>
      <c r="AM9" s="17">
        <v>4.3468942538562899E-2</v>
      </c>
      <c r="AN9" s="17"/>
      <c r="AO9" s="17">
        <v>3.0121013944741201E-2</v>
      </c>
      <c r="AP9" s="17">
        <v>4.0228008336787698E-2</v>
      </c>
      <c r="AQ9" s="17"/>
      <c r="AR9" s="17">
        <v>7.5614252805835294E-2</v>
      </c>
      <c r="AS9" s="17">
        <v>9.6307042543641499E-3</v>
      </c>
      <c r="AT9" s="17">
        <v>2.8876383929906199E-2</v>
      </c>
      <c r="AU9" s="17">
        <v>2.1734533908652199E-2</v>
      </c>
    </row>
    <row r="10" spans="2:47" x14ac:dyDescent="0.3">
      <c r="B10" s="18" t="s">
        <v>165</v>
      </c>
      <c r="C10" s="17">
        <v>3.8118692364003802E-2</v>
      </c>
      <c r="D10" s="17">
        <v>4.8823022347061401E-2</v>
      </c>
      <c r="E10" s="17">
        <v>2.7036713663935698E-2</v>
      </c>
      <c r="F10" s="17"/>
      <c r="G10" s="17">
        <v>9.0630556951624905E-2</v>
      </c>
      <c r="H10" s="17">
        <v>7.6289257465702004E-2</v>
      </c>
      <c r="I10" s="17">
        <v>4.54901369131391E-2</v>
      </c>
      <c r="J10" s="17">
        <v>1.94222727732483E-2</v>
      </c>
      <c r="K10" s="17">
        <v>6.3374104287721202E-3</v>
      </c>
      <c r="L10" s="17">
        <v>2.8217336111556498E-3</v>
      </c>
      <c r="M10" s="17"/>
      <c r="N10" s="17">
        <v>5.0481651040458202E-2</v>
      </c>
      <c r="O10" s="17">
        <v>1.7811110415759401E-2</v>
      </c>
      <c r="P10" s="17">
        <v>4.3123381023826998E-2</v>
      </c>
      <c r="Q10" s="17">
        <v>4.2027595854030701E-2</v>
      </c>
      <c r="R10" s="17"/>
      <c r="S10" s="17">
        <v>7.18039349895538E-2</v>
      </c>
      <c r="T10" s="17">
        <v>1.9822803158292501E-2</v>
      </c>
      <c r="U10" s="17">
        <v>2.1525416991285601E-2</v>
      </c>
      <c r="V10" s="17">
        <v>3.0018833013334401E-2</v>
      </c>
      <c r="W10" s="17">
        <v>4.56671187908771E-2</v>
      </c>
      <c r="X10" s="17">
        <v>3.9858293756855401E-2</v>
      </c>
      <c r="Y10" s="17">
        <v>2.54624189954974E-2</v>
      </c>
      <c r="Z10" s="17">
        <v>2.9829642044944701E-2</v>
      </c>
      <c r="AA10" s="17">
        <v>3.9549741874534701E-2</v>
      </c>
      <c r="AB10" s="17">
        <v>5.55861631392486E-2</v>
      </c>
      <c r="AC10" s="17">
        <v>1.86737633441812E-2</v>
      </c>
      <c r="AD10" s="17">
        <v>2.56983094905655E-2</v>
      </c>
      <c r="AE10" s="17"/>
      <c r="AF10" s="17">
        <v>3.4490450413378601E-2</v>
      </c>
      <c r="AG10" s="17">
        <v>4.3249646058386902E-2</v>
      </c>
      <c r="AH10" s="17"/>
      <c r="AI10" s="17">
        <v>4.8527291342368502E-2</v>
      </c>
      <c r="AJ10" s="17">
        <v>3.2923080830129701E-2</v>
      </c>
      <c r="AK10" s="17"/>
      <c r="AL10" s="17">
        <v>4.9410043360631498E-2</v>
      </c>
      <c r="AM10" s="17">
        <v>3.5503940048207797E-2</v>
      </c>
      <c r="AN10" s="17"/>
      <c r="AO10" s="17">
        <v>6.0423541043322399E-2</v>
      </c>
      <c r="AP10" s="17">
        <v>3.6174557121307398E-2</v>
      </c>
      <c r="AQ10" s="17"/>
      <c r="AR10" s="17">
        <v>7.0247437972172797E-2</v>
      </c>
      <c r="AS10" s="17">
        <v>1.8983940834211802E-2</v>
      </c>
      <c r="AT10" s="17">
        <v>2.4392620751094701E-2</v>
      </c>
      <c r="AU10" s="17">
        <v>1.8944443412391501E-2</v>
      </c>
    </row>
    <row r="11" spans="2:47" x14ac:dyDescent="0.3">
      <c r="B11" s="18" t="s">
        <v>166</v>
      </c>
      <c r="C11" s="17">
        <v>7.0233598015894405E-2</v>
      </c>
      <c r="D11" s="17">
        <v>8.7222898542125005E-2</v>
      </c>
      <c r="E11" s="17">
        <v>5.39459532749888E-2</v>
      </c>
      <c r="F11" s="17"/>
      <c r="G11" s="17">
        <v>0.14495523722464601</v>
      </c>
      <c r="H11" s="17">
        <v>0.136981486384534</v>
      </c>
      <c r="I11" s="17">
        <v>8.2848844278576195E-2</v>
      </c>
      <c r="J11" s="17">
        <v>5.1195655338643897E-2</v>
      </c>
      <c r="K11" s="17">
        <v>2.0902990855046499E-2</v>
      </c>
      <c r="L11" s="17">
        <v>4.8068720972633504E-3</v>
      </c>
      <c r="M11" s="17"/>
      <c r="N11" s="17">
        <v>7.7084208150556999E-2</v>
      </c>
      <c r="O11" s="17">
        <v>6.0273086191222701E-2</v>
      </c>
      <c r="P11" s="17">
        <v>8.2109000212024594E-2</v>
      </c>
      <c r="Q11" s="17">
        <v>6.2279219840549599E-2</v>
      </c>
      <c r="R11" s="17"/>
      <c r="S11" s="17">
        <v>0.122724453484194</v>
      </c>
      <c r="T11" s="17">
        <v>4.4626440553808398E-2</v>
      </c>
      <c r="U11" s="17">
        <v>5.15180933758611E-2</v>
      </c>
      <c r="V11" s="17">
        <v>9.8537808505852503E-2</v>
      </c>
      <c r="W11" s="17">
        <v>8.5656967085246602E-2</v>
      </c>
      <c r="X11" s="17">
        <v>9.0561054693997403E-2</v>
      </c>
      <c r="Y11" s="17">
        <v>5.2068185033089999E-2</v>
      </c>
      <c r="Z11" s="17">
        <v>8.3817761073078006E-2</v>
      </c>
      <c r="AA11" s="17">
        <v>5.3691313766976403E-2</v>
      </c>
      <c r="AB11" s="17">
        <v>3.9674119088234198E-2</v>
      </c>
      <c r="AC11" s="17">
        <v>4.5246404585803798E-2</v>
      </c>
      <c r="AD11" s="17">
        <v>2.8914017622971199E-2</v>
      </c>
      <c r="AE11" s="17"/>
      <c r="AF11" s="17">
        <v>6.6724560012608902E-2</v>
      </c>
      <c r="AG11" s="17">
        <v>7.4434305645580998E-2</v>
      </c>
      <c r="AH11" s="17"/>
      <c r="AI11" s="17">
        <v>9.9977539953090805E-2</v>
      </c>
      <c r="AJ11" s="17">
        <v>5.53864540234126E-2</v>
      </c>
      <c r="AK11" s="17"/>
      <c r="AL11" s="17">
        <v>9.0263185893561595E-2</v>
      </c>
      <c r="AM11" s="17">
        <v>6.5595321223045497E-2</v>
      </c>
      <c r="AN11" s="17"/>
      <c r="AO11" s="17">
        <v>9.3436523433183705E-2</v>
      </c>
      <c r="AP11" s="17">
        <v>6.8211184607672698E-2</v>
      </c>
      <c r="AQ11" s="17"/>
      <c r="AR11" s="17">
        <v>0.132968584186585</v>
      </c>
      <c r="AS11" s="17">
        <v>3.3073193238559902E-2</v>
      </c>
      <c r="AT11" s="17">
        <v>4.4097008570113103E-2</v>
      </c>
      <c r="AU11" s="17">
        <v>3.1059191097941901E-2</v>
      </c>
    </row>
    <row r="12" spans="2:47" x14ac:dyDescent="0.3">
      <c r="B12" s="18" t="s">
        <v>167</v>
      </c>
      <c r="C12" s="17">
        <v>5.4122561627601803E-2</v>
      </c>
      <c r="D12" s="17">
        <v>6.4301039973474999E-2</v>
      </c>
      <c r="E12" s="17">
        <v>4.4410297200360702E-2</v>
      </c>
      <c r="F12" s="17"/>
      <c r="G12" s="17">
        <v>0.12338126434454599</v>
      </c>
      <c r="H12" s="17">
        <v>9.3960983246607593E-2</v>
      </c>
      <c r="I12" s="17">
        <v>6.5650781755061699E-2</v>
      </c>
      <c r="J12" s="17">
        <v>4.55006796594448E-2</v>
      </c>
      <c r="K12" s="17">
        <v>1.07383912303693E-2</v>
      </c>
      <c r="L12" s="17">
        <v>2.6162956184532602E-3</v>
      </c>
      <c r="M12" s="17"/>
      <c r="N12" s="17">
        <v>4.6521581096045997E-2</v>
      </c>
      <c r="O12" s="17">
        <v>4.64974489258798E-2</v>
      </c>
      <c r="P12" s="17">
        <v>6.9037596647097604E-2</v>
      </c>
      <c r="Q12" s="17">
        <v>5.7927566566037099E-2</v>
      </c>
      <c r="R12" s="17"/>
      <c r="S12" s="17">
        <v>7.3141665736814396E-2</v>
      </c>
      <c r="T12" s="17">
        <v>6.0451131154741197E-2</v>
      </c>
      <c r="U12" s="17">
        <v>3.22832544329201E-2</v>
      </c>
      <c r="V12" s="17">
        <v>3.2887151133561998E-2</v>
      </c>
      <c r="W12" s="17">
        <v>4.3269530477678897E-2</v>
      </c>
      <c r="X12" s="17">
        <v>6.3258641759618595E-2</v>
      </c>
      <c r="Y12" s="17">
        <v>4.0083944668370702E-2</v>
      </c>
      <c r="Z12" s="17">
        <v>9.4701255540406495E-2</v>
      </c>
      <c r="AA12" s="17">
        <v>5.3149537398140802E-2</v>
      </c>
      <c r="AB12" s="17">
        <v>5.7516768650328003E-2</v>
      </c>
      <c r="AC12" s="17">
        <v>3.1807206947564101E-2</v>
      </c>
      <c r="AD12" s="17">
        <v>7.1870415742224594E-2</v>
      </c>
      <c r="AE12" s="17"/>
      <c r="AF12" s="17">
        <v>4.5069408583656899E-2</v>
      </c>
      <c r="AG12" s="17">
        <v>6.6592974207559802E-2</v>
      </c>
      <c r="AH12" s="17"/>
      <c r="AI12" s="17">
        <v>6.5698736542026903E-2</v>
      </c>
      <c r="AJ12" s="17">
        <v>4.8344136689860498E-2</v>
      </c>
      <c r="AK12" s="17"/>
      <c r="AL12" s="17">
        <v>6.1228204446957597E-2</v>
      </c>
      <c r="AM12" s="17">
        <v>5.2477099005575602E-2</v>
      </c>
      <c r="AN12" s="17"/>
      <c r="AO12" s="17">
        <v>6.9041987060970797E-2</v>
      </c>
      <c r="AP12" s="17">
        <v>5.2822154653189603E-2</v>
      </c>
      <c r="AQ12" s="17"/>
      <c r="AR12" s="17">
        <v>8.2323216753210401E-2</v>
      </c>
      <c r="AS12" s="17">
        <v>3.6360320933594502E-2</v>
      </c>
      <c r="AT12" s="17">
        <v>5.0855731374708599E-2</v>
      </c>
      <c r="AU12" s="17">
        <v>2.0660100502661E-2</v>
      </c>
    </row>
    <row r="13" spans="2:47" x14ac:dyDescent="0.3">
      <c r="B13" s="18" t="s">
        <v>168</v>
      </c>
      <c r="C13" s="17">
        <v>5.06188053157417E-2</v>
      </c>
      <c r="D13" s="17">
        <v>5.2678823347813E-2</v>
      </c>
      <c r="E13" s="17">
        <v>4.8804113971196598E-2</v>
      </c>
      <c r="F13" s="17"/>
      <c r="G13" s="17">
        <v>6.6826151964785405E-2</v>
      </c>
      <c r="H13" s="17">
        <v>0.100230358872472</v>
      </c>
      <c r="I13" s="17">
        <v>7.6987843081007604E-2</v>
      </c>
      <c r="J13" s="17">
        <v>3.9397969127877901E-2</v>
      </c>
      <c r="K13" s="17">
        <v>2.18248094275586E-2</v>
      </c>
      <c r="L13" s="17">
        <v>6.5525527097142801E-3</v>
      </c>
      <c r="M13" s="17"/>
      <c r="N13" s="17">
        <v>5.2183590840456102E-2</v>
      </c>
      <c r="O13" s="17">
        <v>5.8964408552221299E-2</v>
      </c>
      <c r="P13" s="17">
        <v>5.1028306274103402E-2</v>
      </c>
      <c r="Q13" s="17">
        <v>4.0625578499935498E-2</v>
      </c>
      <c r="R13" s="17"/>
      <c r="S13" s="17">
        <v>6.7139581144180102E-2</v>
      </c>
      <c r="T13" s="17">
        <v>4.5667186337525298E-2</v>
      </c>
      <c r="U13" s="17">
        <v>3.0845262695065798E-2</v>
      </c>
      <c r="V13" s="17">
        <v>4.4685454276489803E-2</v>
      </c>
      <c r="W13" s="17">
        <v>4.4321699991741001E-2</v>
      </c>
      <c r="X13" s="17">
        <v>5.91399440999281E-2</v>
      </c>
      <c r="Y13" s="17">
        <v>3.8292021463574903E-2</v>
      </c>
      <c r="Z13" s="17">
        <v>6.0052037773526898E-2</v>
      </c>
      <c r="AA13" s="17">
        <v>6.7317513027539397E-2</v>
      </c>
      <c r="AB13" s="17">
        <v>3.4752359621141801E-2</v>
      </c>
      <c r="AC13" s="17">
        <v>5.3204736436580503E-2</v>
      </c>
      <c r="AD13" s="17">
        <v>5.7143046097193E-2</v>
      </c>
      <c r="AE13" s="17"/>
      <c r="AF13" s="17">
        <v>4.4944280991587003E-2</v>
      </c>
      <c r="AG13" s="17">
        <v>5.8570606695504901E-2</v>
      </c>
      <c r="AH13" s="17"/>
      <c r="AI13" s="17">
        <v>5.6098781861327697E-2</v>
      </c>
      <c r="AJ13" s="17">
        <v>4.7883391125533498E-2</v>
      </c>
      <c r="AK13" s="17"/>
      <c r="AL13" s="17">
        <v>4.3430880995273501E-2</v>
      </c>
      <c r="AM13" s="17">
        <v>5.2283321968206398E-2</v>
      </c>
      <c r="AN13" s="17"/>
      <c r="AO13" s="17">
        <v>6.8000139700033102E-2</v>
      </c>
      <c r="AP13" s="17">
        <v>4.9103813430908902E-2</v>
      </c>
      <c r="AQ13" s="17"/>
      <c r="AR13" s="17">
        <v>6.4390385933916994E-2</v>
      </c>
      <c r="AS13" s="17">
        <v>4.1149851898239997E-2</v>
      </c>
      <c r="AT13" s="17">
        <v>4.4424867569821599E-2</v>
      </c>
      <c r="AU13" s="17">
        <v>4.5229606320602599E-2</v>
      </c>
    </row>
    <row r="14" spans="2:47" x14ac:dyDescent="0.3">
      <c r="B14" s="18" t="s">
        <v>169</v>
      </c>
      <c r="C14" s="17">
        <v>3.92523117480355E-2</v>
      </c>
      <c r="D14" s="17">
        <v>3.9212698508292398E-2</v>
      </c>
      <c r="E14" s="17">
        <v>3.9440311504935703E-2</v>
      </c>
      <c r="F14" s="17"/>
      <c r="G14" s="17">
        <v>7.0306839411500094E-2</v>
      </c>
      <c r="H14" s="17">
        <v>5.7524545911239802E-2</v>
      </c>
      <c r="I14" s="17">
        <v>5.1409560016423599E-2</v>
      </c>
      <c r="J14" s="17">
        <v>3.51776991352208E-2</v>
      </c>
      <c r="K14" s="17">
        <v>1.7377594722347699E-2</v>
      </c>
      <c r="L14" s="17">
        <v>1.19343328453985E-2</v>
      </c>
      <c r="M14" s="17"/>
      <c r="N14" s="17">
        <v>4.7987922055497401E-2</v>
      </c>
      <c r="O14" s="17">
        <v>3.3603240803863101E-2</v>
      </c>
      <c r="P14" s="17">
        <v>4.4574187738652897E-2</v>
      </c>
      <c r="Q14" s="17">
        <v>3.1578042560382998E-2</v>
      </c>
      <c r="R14" s="17"/>
      <c r="S14" s="17">
        <v>5.1152586944553401E-2</v>
      </c>
      <c r="T14" s="17">
        <v>5.6719562991084597E-2</v>
      </c>
      <c r="U14" s="17">
        <v>3.0527476495708802E-2</v>
      </c>
      <c r="V14" s="17">
        <v>4.141906331675E-2</v>
      </c>
      <c r="W14" s="17">
        <v>4.1134047983686001E-2</v>
      </c>
      <c r="X14" s="17">
        <v>3.6957712038264798E-2</v>
      </c>
      <c r="Y14" s="17">
        <v>2.7009333316764299E-2</v>
      </c>
      <c r="Z14" s="17">
        <v>4.0213474910487601E-2</v>
      </c>
      <c r="AA14" s="17">
        <v>3.2987059601004398E-2</v>
      </c>
      <c r="AB14" s="17">
        <v>1.9592912041369599E-2</v>
      </c>
      <c r="AC14" s="17">
        <v>2.82917913548229E-2</v>
      </c>
      <c r="AD14" s="17">
        <v>5.8800995909014497E-2</v>
      </c>
      <c r="AE14" s="17"/>
      <c r="AF14" s="17">
        <v>3.3893658648907601E-2</v>
      </c>
      <c r="AG14" s="17">
        <v>4.6692176891326001E-2</v>
      </c>
      <c r="AH14" s="17"/>
      <c r="AI14" s="17">
        <v>4.3124981862770202E-2</v>
      </c>
      <c r="AJ14" s="17">
        <v>3.7319209170365998E-2</v>
      </c>
      <c r="AK14" s="17"/>
      <c r="AL14" s="17">
        <v>3.44202663325585E-2</v>
      </c>
      <c r="AM14" s="17">
        <v>4.0371274566915499E-2</v>
      </c>
      <c r="AN14" s="17"/>
      <c r="AO14" s="17">
        <v>2.8845934257424301E-2</v>
      </c>
      <c r="AP14" s="17">
        <v>4.0159352433187502E-2</v>
      </c>
      <c r="AQ14" s="17"/>
      <c r="AR14" s="17">
        <v>5.9760651407996399E-2</v>
      </c>
      <c r="AS14" s="17">
        <v>2.6845185933473702E-2</v>
      </c>
      <c r="AT14" s="17">
        <v>2.9778193926611601E-2</v>
      </c>
      <c r="AU14" s="17">
        <v>2.88304308093352E-2</v>
      </c>
    </row>
    <row r="15" spans="2:47" x14ac:dyDescent="0.3">
      <c r="B15" s="18" t="s">
        <v>170</v>
      </c>
      <c r="C15" s="17">
        <v>6.8934288633084706E-2</v>
      </c>
      <c r="D15" s="17">
        <v>7.3394739613477394E-2</v>
      </c>
      <c r="E15" s="17">
        <v>6.4223343667946603E-2</v>
      </c>
      <c r="F15" s="17"/>
      <c r="G15" s="17">
        <v>8.2959243843140407E-2</v>
      </c>
      <c r="H15" s="17">
        <v>9.4936876251681304E-2</v>
      </c>
      <c r="I15" s="17">
        <v>9.4160584804348205E-2</v>
      </c>
      <c r="J15" s="17">
        <v>6.6271613645513996E-2</v>
      </c>
      <c r="K15" s="17">
        <v>5.4513519958930903E-2</v>
      </c>
      <c r="L15" s="17">
        <v>2.98516649217897E-2</v>
      </c>
      <c r="M15" s="17"/>
      <c r="N15" s="17">
        <v>7.3629699068828006E-2</v>
      </c>
      <c r="O15" s="17">
        <v>6.9285310627831095E-2</v>
      </c>
      <c r="P15" s="17">
        <v>8.4973077976714398E-2</v>
      </c>
      <c r="Q15" s="17">
        <v>4.7764674830603503E-2</v>
      </c>
      <c r="R15" s="17"/>
      <c r="S15" s="17">
        <v>8.3278485507818606E-2</v>
      </c>
      <c r="T15" s="17">
        <v>6.6857574097841196E-2</v>
      </c>
      <c r="U15" s="17">
        <v>8.0225862594609607E-2</v>
      </c>
      <c r="V15" s="17">
        <v>6.06880487584502E-2</v>
      </c>
      <c r="W15" s="17">
        <v>3.8062562149602401E-2</v>
      </c>
      <c r="X15" s="17">
        <v>6.4719699982760504E-2</v>
      </c>
      <c r="Y15" s="17">
        <v>7.1652064424631207E-2</v>
      </c>
      <c r="Z15" s="17">
        <v>6.7676545613895397E-2</v>
      </c>
      <c r="AA15" s="17">
        <v>5.4983480128531201E-2</v>
      </c>
      <c r="AB15" s="17">
        <v>7.6927458563741405E-2</v>
      </c>
      <c r="AC15" s="17">
        <v>8.7771314081467502E-2</v>
      </c>
      <c r="AD15" s="17">
        <v>8.0380934218069397E-2</v>
      </c>
      <c r="AE15" s="17"/>
      <c r="AF15" s="17">
        <v>6.3761343664610601E-2</v>
      </c>
      <c r="AG15" s="17">
        <v>7.6367963834882799E-2</v>
      </c>
      <c r="AH15" s="17"/>
      <c r="AI15" s="17">
        <v>6.8357877966431002E-2</v>
      </c>
      <c r="AJ15" s="17">
        <v>6.9222012842090994E-2</v>
      </c>
      <c r="AK15" s="17"/>
      <c r="AL15" s="17">
        <v>7.1638940432605006E-2</v>
      </c>
      <c r="AM15" s="17">
        <v>6.8307969022762594E-2</v>
      </c>
      <c r="AN15" s="17"/>
      <c r="AO15" s="17">
        <v>8.5298522218673803E-2</v>
      </c>
      <c r="AP15" s="17">
        <v>6.7507949289076497E-2</v>
      </c>
      <c r="AQ15" s="17"/>
      <c r="AR15" s="17">
        <v>7.1333489797920702E-2</v>
      </c>
      <c r="AS15" s="17">
        <v>5.35494275431143E-2</v>
      </c>
      <c r="AT15" s="17">
        <v>9.2497039524998603E-2</v>
      </c>
      <c r="AU15" s="17">
        <v>4.03072463290928E-2</v>
      </c>
    </row>
    <row r="16" spans="2:47" x14ac:dyDescent="0.3">
      <c r="B16" s="18" t="s">
        <v>171</v>
      </c>
      <c r="C16" s="17">
        <v>2.2804374699382301E-2</v>
      </c>
      <c r="D16" s="17">
        <v>1.9029075985042599E-2</v>
      </c>
      <c r="E16" s="17">
        <v>2.61766116872812E-2</v>
      </c>
      <c r="F16" s="17"/>
      <c r="G16" s="17">
        <v>2.5678785547225001E-2</v>
      </c>
      <c r="H16" s="17">
        <v>3.1422224739035998E-2</v>
      </c>
      <c r="I16" s="17">
        <v>2.2600683824308802E-2</v>
      </c>
      <c r="J16" s="17">
        <v>2.1630914543746198E-2</v>
      </c>
      <c r="K16" s="17">
        <v>2.5202601296843301E-2</v>
      </c>
      <c r="L16" s="17">
        <v>1.34199979994795E-2</v>
      </c>
      <c r="M16" s="17"/>
      <c r="N16" s="17">
        <v>2.366527415828E-2</v>
      </c>
      <c r="O16" s="17">
        <v>2.2832389356325401E-2</v>
      </c>
      <c r="P16" s="17">
        <v>2.4703800851440999E-2</v>
      </c>
      <c r="Q16" s="17">
        <v>2.0505311104721001E-2</v>
      </c>
      <c r="R16" s="17"/>
      <c r="S16" s="17">
        <v>2.2195063027490702E-2</v>
      </c>
      <c r="T16" s="17">
        <v>3.8652799766005698E-2</v>
      </c>
      <c r="U16" s="17">
        <v>8.51380210319835E-3</v>
      </c>
      <c r="V16" s="17">
        <v>1.0593367932599899E-2</v>
      </c>
      <c r="W16" s="17">
        <v>3.4626066377004001E-2</v>
      </c>
      <c r="X16" s="17">
        <v>3.4256875045301602E-2</v>
      </c>
      <c r="Y16" s="17">
        <v>1.064346910822E-2</v>
      </c>
      <c r="Z16" s="17">
        <v>1.7002203433453E-2</v>
      </c>
      <c r="AA16" s="17">
        <v>3.6443030611159902E-2</v>
      </c>
      <c r="AB16" s="17">
        <v>3.0783908699765698E-3</v>
      </c>
      <c r="AC16" s="17">
        <v>1.6397928379057899E-2</v>
      </c>
      <c r="AD16" s="17">
        <v>2.9797652329758999E-2</v>
      </c>
      <c r="AE16" s="17"/>
      <c r="AF16" s="17">
        <v>2.1695757330162199E-2</v>
      </c>
      <c r="AG16" s="17">
        <v>2.44625941184206E-2</v>
      </c>
      <c r="AH16" s="17"/>
      <c r="AI16" s="17">
        <v>2.1989872170912601E-2</v>
      </c>
      <c r="AJ16" s="17">
        <v>2.3210946106358699E-2</v>
      </c>
      <c r="AK16" s="17"/>
      <c r="AL16" s="17">
        <v>2.4535884463972899E-2</v>
      </c>
      <c r="AM16" s="17">
        <v>2.2403406810939299E-2</v>
      </c>
      <c r="AN16" s="17"/>
      <c r="AO16" s="17">
        <v>1.78538824155881E-2</v>
      </c>
      <c r="AP16" s="17">
        <v>2.32358695127295E-2</v>
      </c>
      <c r="AQ16" s="17"/>
      <c r="AR16" s="17">
        <v>1.17842244621054E-2</v>
      </c>
      <c r="AS16" s="17">
        <v>2.64425443430461E-2</v>
      </c>
      <c r="AT16" s="17">
        <v>3.48475848781842E-2</v>
      </c>
      <c r="AU16" s="17">
        <v>1.9134789840841999E-2</v>
      </c>
    </row>
    <row r="17" spans="2:47" x14ac:dyDescent="0.3">
      <c r="B17" s="18" t="s">
        <v>172</v>
      </c>
      <c r="C17" s="17">
        <v>0.11536943538265999</v>
      </c>
      <c r="D17" s="17">
        <v>0.108486052891058</v>
      </c>
      <c r="E17" s="17">
        <v>0.12215444752686599</v>
      </c>
      <c r="F17" s="17"/>
      <c r="G17" s="17">
        <v>0.101553525599741</v>
      </c>
      <c r="H17" s="17">
        <v>0.11094783292188</v>
      </c>
      <c r="I17" s="17">
        <v>0.16182909763841299</v>
      </c>
      <c r="J17" s="17">
        <v>0.14734164329478799</v>
      </c>
      <c r="K17" s="17">
        <v>0.116140426892339</v>
      </c>
      <c r="L17" s="17">
        <v>6.3910766237939107E-2</v>
      </c>
      <c r="M17" s="17"/>
      <c r="N17" s="17">
        <v>0.118566968859333</v>
      </c>
      <c r="O17" s="17">
        <v>0.125824282246501</v>
      </c>
      <c r="P17" s="17">
        <v>0.111096622953347</v>
      </c>
      <c r="Q17" s="17">
        <v>0.106474805673288</v>
      </c>
      <c r="R17" s="17"/>
      <c r="S17" s="17">
        <v>0.108084955696289</v>
      </c>
      <c r="T17" s="17">
        <v>0.101875573878389</v>
      </c>
      <c r="U17" s="17">
        <v>0.10944206968473599</v>
      </c>
      <c r="V17" s="17">
        <v>0.126249992269406</v>
      </c>
      <c r="W17" s="17">
        <v>0.14463291477845699</v>
      </c>
      <c r="X17" s="17">
        <v>0.115478874096531</v>
      </c>
      <c r="Y17" s="17">
        <v>0.115464074886309</v>
      </c>
      <c r="Z17" s="17">
        <v>9.8556945137024302E-2</v>
      </c>
      <c r="AA17" s="17">
        <v>0.108170385445278</v>
      </c>
      <c r="AB17" s="17">
        <v>0.129268455322995</v>
      </c>
      <c r="AC17" s="17">
        <v>0.107284457262373</v>
      </c>
      <c r="AD17" s="17">
        <v>0.142732518740292</v>
      </c>
      <c r="AE17" s="17"/>
      <c r="AF17" s="17">
        <v>0.119539762934257</v>
      </c>
      <c r="AG17" s="17">
        <v>0.10977731850700501</v>
      </c>
      <c r="AH17" s="17"/>
      <c r="AI17" s="17">
        <v>0.12194294360267099</v>
      </c>
      <c r="AJ17" s="17">
        <v>0.112088168115384</v>
      </c>
      <c r="AK17" s="17"/>
      <c r="AL17" s="17">
        <v>0.12757103929604699</v>
      </c>
      <c r="AM17" s="17">
        <v>0.11254389465697701</v>
      </c>
      <c r="AN17" s="17"/>
      <c r="AO17" s="17">
        <v>0.122571348743099</v>
      </c>
      <c r="AP17" s="17">
        <v>0.114741702203199</v>
      </c>
      <c r="AQ17" s="17"/>
      <c r="AR17" s="17">
        <v>0.14262538713344</v>
      </c>
      <c r="AS17" s="17">
        <v>0.105914141516192</v>
      </c>
      <c r="AT17" s="17">
        <v>0.116714946879045</v>
      </c>
      <c r="AU17" s="17">
        <v>6.0359918688348703E-2</v>
      </c>
    </row>
    <row r="18" spans="2:47" x14ac:dyDescent="0.3">
      <c r="B18" s="18" t="s">
        <v>173</v>
      </c>
      <c r="C18" s="17">
        <v>0.4897531389493</v>
      </c>
      <c r="D18" s="17">
        <v>0.45158400842089302</v>
      </c>
      <c r="E18" s="17">
        <v>0.52781320037386203</v>
      </c>
      <c r="F18" s="17"/>
      <c r="G18" s="17">
        <v>0.16518577101707499</v>
      </c>
      <c r="H18" s="17">
        <v>0.205263266428411</v>
      </c>
      <c r="I18" s="17">
        <v>0.34160012970474601</v>
      </c>
      <c r="J18" s="17">
        <v>0.55631803181961903</v>
      </c>
      <c r="K18" s="17">
        <v>0.71533350433947296</v>
      </c>
      <c r="L18" s="17">
        <v>0.85092464613806895</v>
      </c>
      <c r="M18" s="17"/>
      <c r="N18" s="17">
        <v>0.46635095274716898</v>
      </c>
      <c r="O18" s="17">
        <v>0.51831196736656604</v>
      </c>
      <c r="P18" s="17">
        <v>0.42425240636216299</v>
      </c>
      <c r="Q18" s="17">
        <v>0.53966261930692205</v>
      </c>
      <c r="R18" s="17"/>
      <c r="S18" s="17">
        <v>0.32226370196874998</v>
      </c>
      <c r="T18" s="17">
        <v>0.54307193601414205</v>
      </c>
      <c r="U18" s="17">
        <v>0.59405102519892306</v>
      </c>
      <c r="V18" s="17">
        <v>0.49411417550452902</v>
      </c>
      <c r="W18" s="17">
        <v>0.46842692736970298</v>
      </c>
      <c r="X18" s="17">
        <v>0.40752944439637001</v>
      </c>
      <c r="Y18" s="17">
        <v>0.57281288707849498</v>
      </c>
      <c r="Z18" s="17">
        <v>0.45555512833414302</v>
      </c>
      <c r="AA18" s="17">
        <v>0.523475822154846</v>
      </c>
      <c r="AB18" s="17">
        <v>0.55331556275421401</v>
      </c>
      <c r="AC18" s="17">
        <v>0.54246701482158699</v>
      </c>
      <c r="AD18" s="17">
        <v>0.46661982902400501</v>
      </c>
      <c r="AE18" s="17"/>
      <c r="AF18" s="17">
        <v>0.52632837942997701</v>
      </c>
      <c r="AG18" s="17">
        <v>0.44235539883302399</v>
      </c>
      <c r="AH18" s="17"/>
      <c r="AI18" s="17">
        <v>0.42308543813210298</v>
      </c>
      <c r="AJ18" s="17">
        <v>0.52303134248300098</v>
      </c>
      <c r="AK18" s="17"/>
      <c r="AL18" s="17">
        <v>0.46487865839124098</v>
      </c>
      <c r="AM18" s="17">
        <v>0.49551335361828203</v>
      </c>
      <c r="AN18" s="17"/>
      <c r="AO18" s="17">
        <v>0.41984464412384198</v>
      </c>
      <c r="AP18" s="17">
        <v>0.49584650324457302</v>
      </c>
      <c r="AQ18" s="17"/>
      <c r="AR18" s="17">
        <v>0.27797720201550102</v>
      </c>
      <c r="AS18" s="17">
        <v>0.63792380934141402</v>
      </c>
      <c r="AT18" s="17">
        <v>0.52027021609400304</v>
      </c>
      <c r="AU18" s="17">
        <v>0.70310674565714504</v>
      </c>
    </row>
    <row r="19" spans="2:47" x14ac:dyDescent="0.3">
      <c r="B19" s="18" t="s">
        <v>155</v>
      </c>
      <c r="C19" s="19">
        <v>1.1375101931243701E-2</v>
      </c>
      <c r="D19" s="19">
        <v>1.28320812401711E-2</v>
      </c>
      <c r="E19" s="19">
        <v>9.9986659179253905E-3</v>
      </c>
      <c r="F19" s="19"/>
      <c r="G19" s="19">
        <v>7.6793626863184703E-3</v>
      </c>
      <c r="H19" s="19">
        <v>1.81204110944117E-2</v>
      </c>
      <c r="I19" s="19">
        <v>1.09623694765067E-2</v>
      </c>
      <c r="J19" s="19">
        <v>9.54968564237379E-3</v>
      </c>
      <c r="K19" s="19">
        <v>9.5153929742199297E-3</v>
      </c>
      <c r="L19" s="19">
        <v>1.14038564849069E-2</v>
      </c>
      <c r="M19" s="19"/>
      <c r="N19" s="19">
        <v>9.4005656490513401E-3</v>
      </c>
      <c r="O19" s="19">
        <v>1.13490948526706E-2</v>
      </c>
      <c r="P19" s="19">
        <v>1.06735792723244E-2</v>
      </c>
      <c r="Q19" s="19">
        <v>1.43164430457617E-2</v>
      </c>
      <c r="R19" s="19"/>
      <c r="S19" s="19">
        <v>1.28914265053925E-2</v>
      </c>
      <c r="T19" s="19">
        <v>5.2662145207348198E-3</v>
      </c>
      <c r="U19" s="19">
        <v>2.5825736078322701E-3</v>
      </c>
      <c r="V19" s="19">
        <v>1.4163001180435999E-2</v>
      </c>
      <c r="W19" s="19">
        <v>8.2903479695592298E-3</v>
      </c>
      <c r="X19" s="19">
        <v>1.3130534070827799E-2</v>
      </c>
      <c r="Y19" s="19">
        <v>1.76783068482767E-2</v>
      </c>
      <c r="Z19" s="19">
        <v>9.1466977656656807E-3</v>
      </c>
      <c r="AA19" s="19">
        <v>6.5555371935261597E-3</v>
      </c>
      <c r="AB19" s="19">
        <v>1.8517386866393499E-2</v>
      </c>
      <c r="AC19" s="19">
        <v>2.6539487212283101E-2</v>
      </c>
      <c r="AD19" s="19">
        <v>4.94088584423771E-3</v>
      </c>
      <c r="AE19" s="19"/>
      <c r="AF19" s="19">
        <v>1.1788100348225901E-2</v>
      </c>
      <c r="AG19" s="19">
        <v>1.0433110316273499E-2</v>
      </c>
      <c r="AH19" s="19"/>
      <c r="AI19" s="19">
        <v>1.07754181887231E-2</v>
      </c>
      <c r="AJ19" s="19">
        <v>1.16744432523757E-2</v>
      </c>
      <c r="AK19" s="19"/>
      <c r="AL19" s="19">
        <v>1.0699825504604001E-2</v>
      </c>
      <c r="AM19" s="19">
        <v>1.15314765405252E-2</v>
      </c>
      <c r="AN19" s="19"/>
      <c r="AO19" s="19">
        <v>4.5624630591217701E-3</v>
      </c>
      <c r="AP19" s="19">
        <v>1.19689051673686E-2</v>
      </c>
      <c r="AQ19" s="19"/>
      <c r="AR19" s="19">
        <v>1.09751675313162E-2</v>
      </c>
      <c r="AS19" s="19">
        <v>1.01268801637897E-2</v>
      </c>
      <c r="AT19" s="19">
        <v>1.32454065015134E-2</v>
      </c>
      <c r="AU19" s="19">
        <v>1.06329934329871E-2</v>
      </c>
    </row>
    <row r="20" spans="2:47" x14ac:dyDescent="0.3">
      <c r="B20" s="16"/>
    </row>
    <row r="21" spans="2:47" x14ac:dyDescent="0.3">
      <c r="B21" t="s">
        <v>72</v>
      </c>
    </row>
    <row r="22" spans="2:47" x14ac:dyDescent="0.3">
      <c r="B22" t="s">
        <v>73</v>
      </c>
    </row>
    <row r="24" spans="2:47" x14ac:dyDescent="0.3">
      <c r="B24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B2:AU24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233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164</v>
      </c>
      <c r="C9" s="17">
        <v>5.39003889162189E-2</v>
      </c>
      <c r="D9" s="17">
        <v>4.8592422313480703E-2</v>
      </c>
      <c r="E9" s="17">
        <v>5.9277807027232003E-2</v>
      </c>
      <c r="F9" s="17"/>
      <c r="G9" s="17">
        <v>0.114771842069317</v>
      </c>
      <c r="H9" s="17">
        <v>9.4068760453707795E-2</v>
      </c>
      <c r="I9" s="17">
        <v>5.1342455651969703E-2</v>
      </c>
      <c r="J9" s="17">
        <v>3.9154360120648601E-2</v>
      </c>
      <c r="K9" s="17">
        <v>2.2860036545016799E-2</v>
      </c>
      <c r="L9" s="17">
        <v>1.5827537603989701E-2</v>
      </c>
      <c r="M9" s="17"/>
      <c r="N9" s="17">
        <v>3.6006623011921299E-2</v>
      </c>
      <c r="O9" s="17">
        <v>3.94336465347336E-2</v>
      </c>
      <c r="P9" s="17">
        <v>7.3021703265305604E-2</v>
      </c>
      <c r="Q9" s="17">
        <v>7.2233201709166694E-2</v>
      </c>
      <c r="R9" s="17"/>
      <c r="S9" s="17">
        <v>6.1747336152544102E-2</v>
      </c>
      <c r="T9" s="17">
        <v>2.55370552210115E-2</v>
      </c>
      <c r="U9" s="17">
        <v>4.2413114878985698E-2</v>
      </c>
      <c r="V9" s="17">
        <v>4.5740904186873203E-2</v>
      </c>
      <c r="W9" s="17">
        <v>7.3006776650518898E-2</v>
      </c>
      <c r="X9" s="17">
        <v>0.114009160153486</v>
      </c>
      <c r="Y9" s="17">
        <v>4.95539905249174E-2</v>
      </c>
      <c r="Z9" s="17">
        <v>5.2119534369274897E-2</v>
      </c>
      <c r="AA9" s="17">
        <v>5.2343385505702299E-2</v>
      </c>
      <c r="AB9" s="17">
        <v>4.6382150019359102E-2</v>
      </c>
      <c r="AC9" s="17">
        <v>5.57898069089382E-2</v>
      </c>
      <c r="AD9" s="17">
        <v>9.7770797373752695E-3</v>
      </c>
      <c r="AE9" s="17"/>
      <c r="AF9" s="17">
        <v>4.3527128190889698E-2</v>
      </c>
      <c r="AG9" s="17">
        <v>6.5278718068519398E-2</v>
      </c>
      <c r="AH9" s="17"/>
      <c r="AI9" s="17">
        <v>5.1318080038602297E-2</v>
      </c>
      <c r="AJ9" s="17">
        <v>5.5189387927176897E-2</v>
      </c>
      <c r="AK9" s="17"/>
      <c r="AL9" s="17">
        <v>4.6495869812272397E-2</v>
      </c>
      <c r="AM9" s="17">
        <v>5.5615062694421499E-2</v>
      </c>
      <c r="AN9" s="17"/>
      <c r="AO9" s="17">
        <v>5.3496304359595799E-2</v>
      </c>
      <c r="AP9" s="17">
        <v>5.3935609734743803E-2</v>
      </c>
      <c r="AQ9" s="17"/>
      <c r="AR9" s="17">
        <v>9.4226031403146407E-2</v>
      </c>
      <c r="AS9" s="17">
        <v>1.39031738763083E-2</v>
      </c>
      <c r="AT9" s="17">
        <v>5.0545514922081203E-2</v>
      </c>
      <c r="AU9" s="17">
        <v>2.8454218208396401E-2</v>
      </c>
    </row>
    <row r="10" spans="2:47" x14ac:dyDescent="0.3">
      <c r="B10" s="18" t="s">
        <v>165</v>
      </c>
      <c r="C10" s="17">
        <v>5.38730093360614E-2</v>
      </c>
      <c r="D10" s="17">
        <v>6.0064189820884101E-2</v>
      </c>
      <c r="E10" s="17">
        <v>4.7414492221243401E-2</v>
      </c>
      <c r="F10" s="17"/>
      <c r="G10" s="17">
        <v>0.12525000011638601</v>
      </c>
      <c r="H10" s="17">
        <v>8.1582268108000705E-2</v>
      </c>
      <c r="I10" s="17">
        <v>3.4406663742666203E-2</v>
      </c>
      <c r="J10" s="17">
        <v>3.7806439064996103E-2</v>
      </c>
      <c r="K10" s="17">
        <v>2.9060402495312599E-2</v>
      </c>
      <c r="L10" s="17">
        <v>2.9610929670585501E-2</v>
      </c>
      <c r="M10" s="17"/>
      <c r="N10" s="17">
        <v>5.5729519918574097E-2</v>
      </c>
      <c r="O10" s="17">
        <v>4.6533568444597301E-2</v>
      </c>
      <c r="P10" s="17">
        <v>5.90047374412907E-2</v>
      </c>
      <c r="Q10" s="17">
        <v>5.4874353520708297E-2</v>
      </c>
      <c r="R10" s="17"/>
      <c r="S10" s="17">
        <v>8.1710883721882399E-2</v>
      </c>
      <c r="T10" s="17">
        <v>4.4714913582950801E-2</v>
      </c>
      <c r="U10" s="17">
        <v>3.8778567494122299E-2</v>
      </c>
      <c r="V10" s="17">
        <v>4.8144945655427401E-2</v>
      </c>
      <c r="W10" s="17">
        <v>4.2419297782653603E-2</v>
      </c>
      <c r="X10" s="17">
        <v>6.1720624212900997E-2</v>
      </c>
      <c r="Y10" s="17">
        <v>2.06182504226247E-2</v>
      </c>
      <c r="Z10" s="17">
        <v>7.7282098242301395E-2</v>
      </c>
      <c r="AA10" s="17">
        <v>4.8856587203263899E-2</v>
      </c>
      <c r="AB10" s="17">
        <v>6.0584125190482403E-2</v>
      </c>
      <c r="AC10" s="17">
        <v>7.4102750426798702E-2</v>
      </c>
      <c r="AD10" s="17">
        <v>4.6516613592547502E-2</v>
      </c>
      <c r="AE10" s="17"/>
      <c r="AF10" s="17">
        <v>5.1156798813349898E-2</v>
      </c>
      <c r="AG10" s="17">
        <v>5.7919582701166802E-2</v>
      </c>
      <c r="AH10" s="17"/>
      <c r="AI10" s="17">
        <v>6.5749146928481703E-2</v>
      </c>
      <c r="AJ10" s="17">
        <v>4.7944853435222902E-2</v>
      </c>
      <c r="AK10" s="17"/>
      <c r="AL10" s="17">
        <v>5.4962218210403702E-2</v>
      </c>
      <c r="AM10" s="17">
        <v>5.36207798705685E-2</v>
      </c>
      <c r="AN10" s="17"/>
      <c r="AO10" s="17">
        <v>6.4497671659730305E-2</v>
      </c>
      <c r="AP10" s="17">
        <v>5.29469425080741E-2</v>
      </c>
      <c r="AQ10" s="17"/>
      <c r="AR10" s="17">
        <v>8.2563213932062798E-2</v>
      </c>
      <c r="AS10" s="17">
        <v>4.7005688868026502E-2</v>
      </c>
      <c r="AT10" s="17">
        <v>4.1373661057360199E-2</v>
      </c>
      <c r="AU10" s="17">
        <v>1.9651208642712401E-2</v>
      </c>
    </row>
    <row r="11" spans="2:47" x14ac:dyDescent="0.3">
      <c r="B11" s="18" t="s">
        <v>166</v>
      </c>
      <c r="C11" s="17">
        <v>0.12743369742161501</v>
      </c>
      <c r="D11" s="17">
        <v>0.15099655678919399</v>
      </c>
      <c r="E11" s="17">
        <v>0.104193703068923</v>
      </c>
      <c r="F11" s="17"/>
      <c r="G11" s="17">
        <v>0.15458742720396401</v>
      </c>
      <c r="H11" s="17">
        <v>0.17911835768789</v>
      </c>
      <c r="I11" s="17">
        <v>0.166477297935098</v>
      </c>
      <c r="J11" s="17">
        <v>0.11087114387427099</v>
      </c>
      <c r="K11" s="17">
        <v>8.4625512027177704E-2</v>
      </c>
      <c r="L11" s="17">
        <v>7.7845265493892493E-2</v>
      </c>
      <c r="M11" s="17"/>
      <c r="N11" s="17">
        <v>0.12619947255348499</v>
      </c>
      <c r="O11" s="17">
        <v>0.13434763096615801</v>
      </c>
      <c r="P11" s="17">
        <v>0.14531428782316599</v>
      </c>
      <c r="Q11" s="17">
        <v>0.105304685803779</v>
      </c>
      <c r="R11" s="17"/>
      <c r="S11" s="17">
        <v>0.14439372884243101</v>
      </c>
      <c r="T11" s="17">
        <v>0.104218555349446</v>
      </c>
      <c r="U11" s="17">
        <v>0.13262231964232599</v>
      </c>
      <c r="V11" s="17">
        <v>0.133676732299431</v>
      </c>
      <c r="W11" s="17">
        <v>0.152632956046938</v>
      </c>
      <c r="X11" s="17">
        <v>0.13787752884566501</v>
      </c>
      <c r="Y11" s="17">
        <v>0.12532631725141999</v>
      </c>
      <c r="Z11" s="17">
        <v>0.17339552723649199</v>
      </c>
      <c r="AA11" s="17">
        <v>0.129931038640381</v>
      </c>
      <c r="AB11" s="17">
        <v>9.5861811807487998E-2</v>
      </c>
      <c r="AC11" s="17">
        <v>0.101081827501177</v>
      </c>
      <c r="AD11" s="17">
        <v>0.10027096097496301</v>
      </c>
      <c r="AE11" s="17"/>
      <c r="AF11" s="17">
        <v>0.11535953011408701</v>
      </c>
      <c r="AG11" s="17">
        <v>0.143481180609521</v>
      </c>
      <c r="AH11" s="17"/>
      <c r="AI11" s="17">
        <v>0.14706011932170801</v>
      </c>
      <c r="AJ11" s="17">
        <v>0.117636868453109</v>
      </c>
      <c r="AK11" s="17"/>
      <c r="AL11" s="17">
        <v>0.14542284859782401</v>
      </c>
      <c r="AM11" s="17">
        <v>0.12326792711554201</v>
      </c>
      <c r="AN11" s="17"/>
      <c r="AO11" s="17">
        <v>0.15524260002910301</v>
      </c>
      <c r="AP11" s="17">
        <v>0.125009817824976</v>
      </c>
      <c r="AQ11" s="17"/>
      <c r="AR11" s="17">
        <v>0.169885329888526</v>
      </c>
      <c r="AS11" s="17">
        <v>9.8456847356843097E-2</v>
      </c>
      <c r="AT11" s="17">
        <v>0.12634891538587201</v>
      </c>
      <c r="AU11" s="17">
        <v>7.2930459381677096E-2</v>
      </c>
    </row>
    <row r="12" spans="2:47" x14ac:dyDescent="0.3">
      <c r="B12" s="18" t="s">
        <v>167</v>
      </c>
      <c r="C12" s="17">
        <v>8.3176594194094206E-2</v>
      </c>
      <c r="D12" s="17">
        <v>9.8182948239749601E-2</v>
      </c>
      <c r="E12" s="17">
        <v>6.8477122717439207E-2</v>
      </c>
      <c r="F12" s="17"/>
      <c r="G12" s="17">
        <v>9.7231532569933499E-2</v>
      </c>
      <c r="H12" s="17">
        <v>0.111778310167927</v>
      </c>
      <c r="I12" s="17">
        <v>7.7713285985992794E-2</v>
      </c>
      <c r="J12" s="17">
        <v>7.2694040500853402E-2</v>
      </c>
      <c r="K12" s="17">
        <v>7.5966005095925507E-2</v>
      </c>
      <c r="L12" s="17">
        <v>6.8423629281376505E-2</v>
      </c>
      <c r="M12" s="17"/>
      <c r="N12" s="17">
        <v>8.4692340500305399E-2</v>
      </c>
      <c r="O12" s="17">
        <v>7.7242497937376697E-2</v>
      </c>
      <c r="P12" s="17">
        <v>7.6902376081401699E-2</v>
      </c>
      <c r="Q12" s="17">
        <v>9.4429840492751202E-2</v>
      </c>
      <c r="R12" s="17"/>
      <c r="S12" s="17">
        <v>8.6953858888781599E-2</v>
      </c>
      <c r="T12" s="17">
        <v>8.3284033610208405E-2</v>
      </c>
      <c r="U12" s="17">
        <v>0.104762444825218</v>
      </c>
      <c r="V12" s="17">
        <v>8.4214350307931701E-2</v>
      </c>
      <c r="W12" s="17">
        <v>8.7147246035967602E-2</v>
      </c>
      <c r="X12" s="17">
        <v>8.5069845194771704E-2</v>
      </c>
      <c r="Y12" s="17">
        <v>6.0557074914109103E-2</v>
      </c>
      <c r="Z12" s="17">
        <v>9.7115343969384205E-2</v>
      </c>
      <c r="AA12" s="17">
        <v>7.7727367694037597E-2</v>
      </c>
      <c r="AB12" s="17">
        <v>8.1208521937240902E-2</v>
      </c>
      <c r="AC12" s="17">
        <v>7.6657090461367206E-2</v>
      </c>
      <c r="AD12" s="17">
        <v>6.8018494275204094E-2</v>
      </c>
      <c r="AE12" s="17"/>
      <c r="AF12" s="17">
        <v>7.6505950268413697E-2</v>
      </c>
      <c r="AG12" s="17">
        <v>9.2716171095589495E-2</v>
      </c>
      <c r="AH12" s="17"/>
      <c r="AI12" s="17">
        <v>8.5011170671328198E-2</v>
      </c>
      <c r="AJ12" s="17">
        <v>8.2260837258438996E-2</v>
      </c>
      <c r="AK12" s="17"/>
      <c r="AL12" s="17">
        <v>7.2626888930602193E-2</v>
      </c>
      <c r="AM12" s="17">
        <v>8.5619602677040094E-2</v>
      </c>
      <c r="AN12" s="17"/>
      <c r="AO12" s="17">
        <v>7.7690724909193196E-2</v>
      </c>
      <c r="AP12" s="17">
        <v>8.3654753538142598E-2</v>
      </c>
      <c r="AQ12" s="17"/>
      <c r="AR12" s="17">
        <v>0.103433827355165</v>
      </c>
      <c r="AS12" s="17">
        <v>6.9344898223425905E-2</v>
      </c>
      <c r="AT12" s="17">
        <v>8.0119535933943303E-2</v>
      </c>
      <c r="AU12" s="17">
        <v>6.2467799990822699E-2</v>
      </c>
    </row>
    <row r="13" spans="2:47" x14ac:dyDescent="0.3">
      <c r="B13" s="18" t="s">
        <v>168</v>
      </c>
      <c r="C13" s="17">
        <v>0.152066292428437</v>
      </c>
      <c r="D13" s="17">
        <v>0.15773940841058601</v>
      </c>
      <c r="E13" s="17">
        <v>0.14549277250363199</v>
      </c>
      <c r="F13" s="17"/>
      <c r="G13" s="17">
        <v>0.161110277774065</v>
      </c>
      <c r="H13" s="17">
        <v>0.18184152424038499</v>
      </c>
      <c r="I13" s="17">
        <v>0.163970171528494</v>
      </c>
      <c r="J13" s="17">
        <v>0.16601436870918601</v>
      </c>
      <c r="K13" s="17">
        <v>0.13484084154634099</v>
      </c>
      <c r="L13" s="17">
        <v>0.112465574226926</v>
      </c>
      <c r="M13" s="17"/>
      <c r="N13" s="17">
        <v>0.14266566290474</v>
      </c>
      <c r="O13" s="17">
        <v>0.167005102346686</v>
      </c>
      <c r="P13" s="17">
        <v>0.159536458403158</v>
      </c>
      <c r="Q13" s="17">
        <v>0.14141905850283201</v>
      </c>
      <c r="R13" s="17"/>
      <c r="S13" s="17">
        <v>0.169967389626487</v>
      </c>
      <c r="T13" s="17">
        <v>0.15099095125768799</v>
      </c>
      <c r="U13" s="17">
        <v>0.14915084956347899</v>
      </c>
      <c r="V13" s="17">
        <v>0.16584372111416601</v>
      </c>
      <c r="W13" s="17">
        <v>0.144490629130412</v>
      </c>
      <c r="X13" s="17">
        <v>0.15889837373712701</v>
      </c>
      <c r="Y13" s="17">
        <v>0.16432655723801601</v>
      </c>
      <c r="Z13" s="17">
        <v>0.106098594094546</v>
      </c>
      <c r="AA13" s="17">
        <v>0.14112477796248399</v>
      </c>
      <c r="AB13" s="17">
        <v>0.14173990396290301</v>
      </c>
      <c r="AC13" s="17">
        <v>0.164745776141202</v>
      </c>
      <c r="AD13" s="17">
        <v>0.1152818665324</v>
      </c>
      <c r="AE13" s="17"/>
      <c r="AF13" s="17">
        <v>0.15251066118430101</v>
      </c>
      <c r="AG13" s="17">
        <v>0.15238729177340299</v>
      </c>
      <c r="AH13" s="17"/>
      <c r="AI13" s="17">
        <v>0.16258756370892299</v>
      </c>
      <c r="AJ13" s="17">
        <v>0.146814438789966</v>
      </c>
      <c r="AK13" s="17"/>
      <c r="AL13" s="17">
        <v>0.16603790720373099</v>
      </c>
      <c r="AM13" s="17">
        <v>0.14883086806690399</v>
      </c>
      <c r="AN13" s="17"/>
      <c r="AO13" s="17">
        <v>0.16156683435896799</v>
      </c>
      <c r="AP13" s="17">
        <v>0.151238206183271</v>
      </c>
      <c r="AQ13" s="17"/>
      <c r="AR13" s="17">
        <v>0.172965595240436</v>
      </c>
      <c r="AS13" s="17">
        <v>0.14986243309092501</v>
      </c>
      <c r="AT13" s="17">
        <v>0.151762874986764</v>
      </c>
      <c r="AU13" s="17">
        <v>0.103975420327492</v>
      </c>
    </row>
    <row r="14" spans="2:47" x14ac:dyDescent="0.3">
      <c r="B14" s="18" t="s">
        <v>169</v>
      </c>
      <c r="C14" s="17">
        <v>0.102638786158867</v>
      </c>
      <c r="D14" s="17">
        <v>0.10306765493171299</v>
      </c>
      <c r="E14" s="17">
        <v>0.102218196613145</v>
      </c>
      <c r="F14" s="17"/>
      <c r="G14" s="17">
        <v>8.1156837488525493E-2</v>
      </c>
      <c r="H14" s="17">
        <v>9.1965921559649E-2</v>
      </c>
      <c r="I14" s="17">
        <v>0.11237757137964299</v>
      </c>
      <c r="J14" s="17">
        <v>9.9116950789927993E-2</v>
      </c>
      <c r="K14" s="17">
        <v>0.112652490813758</v>
      </c>
      <c r="L14" s="17">
        <v>0.113747786039441</v>
      </c>
      <c r="M14" s="17"/>
      <c r="N14" s="17">
        <v>0.119555225427644</v>
      </c>
      <c r="O14" s="17">
        <v>0.10838914617845299</v>
      </c>
      <c r="P14" s="17">
        <v>8.0581924396078003E-2</v>
      </c>
      <c r="Q14" s="17">
        <v>9.8190298386583899E-2</v>
      </c>
      <c r="R14" s="17"/>
      <c r="S14" s="17">
        <v>7.9580406534647194E-2</v>
      </c>
      <c r="T14" s="17">
        <v>0.13097567470345201</v>
      </c>
      <c r="U14" s="17">
        <v>0.111256173766209</v>
      </c>
      <c r="V14" s="17">
        <v>0.12948522893029801</v>
      </c>
      <c r="W14" s="17">
        <v>0.101221084170979</v>
      </c>
      <c r="X14" s="17">
        <v>9.8368523838142194E-2</v>
      </c>
      <c r="Y14" s="17">
        <v>0.106699129627697</v>
      </c>
      <c r="Z14" s="17">
        <v>0.103129114019991</v>
      </c>
      <c r="AA14" s="17">
        <v>8.8070573663537099E-2</v>
      </c>
      <c r="AB14" s="17">
        <v>9.6317834440780903E-2</v>
      </c>
      <c r="AC14" s="17">
        <v>6.4548393022935205E-2</v>
      </c>
      <c r="AD14" s="17">
        <v>0.124253791695131</v>
      </c>
      <c r="AE14" s="17"/>
      <c r="AF14" s="17">
        <v>0.107577770283475</v>
      </c>
      <c r="AG14" s="17">
        <v>9.6906901578102306E-2</v>
      </c>
      <c r="AH14" s="17"/>
      <c r="AI14" s="17">
        <v>0.11487962258237799</v>
      </c>
      <c r="AJ14" s="17">
        <v>9.6528585253014706E-2</v>
      </c>
      <c r="AK14" s="17"/>
      <c r="AL14" s="17">
        <v>0.113793786971706</v>
      </c>
      <c r="AM14" s="17">
        <v>0.10005560862618899</v>
      </c>
      <c r="AN14" s="17"/>
      <c r="AO14" s="17">
        <v>9.4019815660839098E-2</v>
      </c>
      <c r="AP14" s="17">
        <v>0.10339003287395999</v>
      </c>
      <c r="AQ14" s="17"/>
      <c r="AR14" s="17">
        <v>9.9290091757143803E-2</v>
      </c>
      <c r="AS14" s="17">
        <v>0.116133355790385</v>
      </c>
      <c r="AT14" s="17">
        <v>0.102994729915401</v>
      </c>
      <c r="AU14" s="17">
        <v>8.7066083640771896E-2</v>
      </c>
    </row>
    <row r="15" spans="2:47" x14ac:dyDescent="0.3">
      <c r="B15" s="18" t="s">
        <v>170</v>
      </c>
      <c r="C15" s="17">
        <v>0.19052346062987699</v>
      </c>
      <c r="D15" s="17">
        <v>0.177406275811545</v>
      </c>
      <c r="E15" s="17">
        <v>0.204030455980276</v>
      </c>
      <c r="F15" s="17"/>
      <c r="G15" s="17">
        <v>0.114111447549687</v>
      </c>
      <c r="H15" s="17">
        <v>0.13801578134790499</v>
      </c>
      <c r="I15" s="17">
        <v>0.19802491291527</v>
      </c>
      <c r="J15" s="17">
        <v>0.225386613067807</v>
      </c>
      <c r="K15" s="17">
        <v>0.25947914128008198</v>
      </c>
      <c r="L15" s="17">
        <v>0.20320482127689199</v>
      </c>
      <c r="M15" s="17"/>
      <c r="N15" s="17">
        <v>0.21096989235297101</v>
      </c>
      <c r="O15" s="17">
        <v>0.18814897431342301</v>
      </c>
      <c r="P15" s="17">
        <v>0.20204923917338499</v>
      </c>
      <c r="Q15" s="17">
        <v>0.16275727596704601</v>
      </c>
      <c r="R15" s="17"/>
      <c r="S15" s="17">
        <v>0.15245711003875201</v>
      </c>
      <c r="T15" s="17">
        <v>0.22851982843648599</v>
      </c>
      <c r="U15" s="17">
        <v>0.166254256270676</v>
      </c>
      <c r="V15" s="17">
        <v>0.181138907125344</v>
      </c>
      <c r="W15" s="17">
        <v>0.19075108773353999</v>
      </c>
      <c r="X15" s="17">
        <v>0.145187607962562</v>
      </c>
      <c r="Y15" s="17">
        <v>0.23396208771006999</v>
      </c>
      <c r="Z15" s="17">
        <v>0.181491434327607</v>
      </c>
      <c r="AA15" s="17">
        <v>0.188410408967945</v>
      </c>
      <c r="AB15" s="17">
        <v>0.21217305866098099</v>
      </c>
      <c r="AC15" s="17">
        <v>0.22562241378035999</v>
      </c>
      <c r="AD15" s="17">
        <v>0.211998058884206</v>
      </c>
      <c r="AE15" s="17"/>
      <c r="AF15" s="17">
        <v>0.19634410167583199</v>
      </c>
      <c r="AG15" s="17">
        <v>0.183874975900117</v>
      </c>
      <c r="AH15" s="17"/>
      <c r="AI15" s="17">
        <v>0.176450213152966</v>
      </c>
      <c r="AJ15" s="17">
        <v>0.197548337566926</v>
      </c>
      <c r="AK15" s="17"/>
      <c r="AL15" s="17">
        <v>0.18058865370209901</v>
      </c>
      <c r="AM15" s="17">
        <v>0.192824076333804</v>
      </c>
      <c r="AN15" s="17"/>
      <c r="AO15" s="17">
        <v>0.17619127831794801</v>
      </c>
      <c r="AP15" s="17">
        <v>0.19177268231875599</v>
      </c>
      <c r="AQ15" s="17"/>
      <c r="AR15" s="17">
        <v>0.15371608717058799</v>
      </c>
      <c r="AS15" s="17">
        <v>0.22119148204582001</v>
      </c>
      <c r="AT15" s="17">
        <v>0.21685293547801501</v>
      </c>
      <c r="AU15" s="17">
        <v>0.17532429275253</v>
      </c>
    </row>
    <row r="16" spans="2:47" x14ac:dyDescent="0.3">
      <c r="B16" s="18" t="s">
        <v>171</v>
      </c>
      <c r="C16" s="17">
        <v>5.3221981724574902E-2</v>
      </c>
      <c r="D16" s="17">
        <v>4.4294828500880297E-2</v>
      </c>
      <c r="E16" s="17">
        <v>6.2123478485340403E-2</v>
      </c>
      <c r="F16" s="17"/>
      <c r="G16" s="17">
        <v>2.7802850838871601E-2</v>
      </c>
      <c r="H16" s="17">
        <v>2.9927353561332502E-2</v>
      </c>
      <c r="I16" s="17">
        <v>5.5135410803520898E-2</v>
      </c>
      <c r="J16" s="17">
        <v>5.3919127635182897E-2</v>
      </c>
      <c r="K16" s="17">
        <v>7.8275911993348601E-2</v>
      </c>
      <c r="L16" s="17">
        <v>7.0059361099421E-2</v>
      </c>
      <c r="M16" s="17"/>
      <c r="N16" s="17">
        <v>5.1605510607109703E-2</v>
      </c>
      <c r="O16" s="17">
        <v>5.7864262740944902E-2</v>
      </c>
      <c r="P16" s="17">
        <v>5.3455634380683001E-2</v>
      </c>
      <c r="Q16" s="17">
        <v>4.9933532931412603E-2</v>
      </c>
      <c r="R16" s="17"/>
      <c r="S16" s="17">
        <v>5.7575003565247501E-2</v>
      </c>
      <c r="T16" s="17">
        <v>5.4315557825429503E-2</v>
      </c>
      <c r="U16" s="17">
        <v>5.0226764204912698E-2</v>
      </c>
      <c r="V16" s="17">
        <v>5.7471919314645299E-2</v>
      </c>
      <c r="W16" s="17">
        <v>4.4015274104557599E-2</v>
      </c>
      <c r="X16" s="17">
        <v>4.6657937684832999E-2</v>
      </c>
      <c r="Y16" s="17">
        <v>4.3474262685453097E-2</v>
      </c>
      <c r="Z16" s="17">
        <v>4.90460492265061E-2</v>
      </c>
      <c r="AA16" s="17">
        <v>5.9290764877443398E-2</v>
      </c>
      <c r="AB16" s="17">
        <v>4.8613611434427398E-2</v>
      </c>
      <c r="AC16" s="17">
        <v>5.62999606824926E-2</v>
      </c>
      <c r="AD16" s="17">
        <v>8.2551988986312802E-2</v>
      </c>
      <c r="AE16" s="17"/>
      <c r="AF16" s="17">
        <v>5.4347376592340103E-2</v>
      </c>
      <c r="AG16" s="17">
        <v>5.121547145969E-2</v>
      </c>
      <c r="AH16" s="17"/>
      <c r="AI16" s="17">
        <v>4.3299867377143503E-2</v>
      </c>
      <c r="AJ16" s="17">
        <v>5.8174757006924399E-2</v>
      </c>
      <c r="AK16" s="17"/>
      <c r="AL16" s="17">
        <v>5.2733303774099301E-2</v>
      </c>
      <c r="AM16" s="17">
        <v>5.3335145490634998E-2</v>
      </c>
      <c r="AN16" s="17"/>
      <c r="AO16" s="17">
        <v>7.2570921443704695E-2</v>
      </c>
      <c r="AP16" s="17">
        <v>5.1535489421596498E-2</v>
      </c>
      <c r="AQ16" s="17"/>
      <c r="AR16" s="17">
        <v>2.7849242750963E-2</v>
      </c>
      <c r="AS16" s="17">
        <v>8.5653323126255093E-2</v>
      </c>
      <c r="AT16" s="17">
        <v>5.4024236481800901E-2</v>
      </c>
      <c r="AU16" s="17">
        <v>5.9444175421893002E-2</v>
      </c>
    </row>
    <row r="17" spans="2:47" x14ac:dyDescent="0.3">
      <c r="B17" s="18" t="s">
        <v>172</v>
      </c>
      <c r="C17" s="17">
        <v>0.110205415418883</v>
      </c>
      <c r="D17" s="17">
        <v>8.8420517991893294E-2</v>
      </c>
      <c r="E17" s="17">
        <v>0.13185282944261101</v>
      </c>
      <c r="F17" s="17"/>
      <c r="G17" s="17">
        <v>7.5468306561276802E-2</v>
      </c>
      <c r="H17" s="17">
        <v>4.9015982430544697E-2</v>
      </c>
      <c r="I17" s="17">
        <v>9.1739511342090393E-2</v>
      </c>
      <c r="J17" s="17">
        <v>0.124470655959434</v>
      </c>
      <c r="K17" s="17">
        <v>0.11652157709588599</v>
      </c>
      <c r="L17" s="17">
        <v>0.18207522548253899</v>
      </c>
      <c r="M17" s="17"/>
      <c r="N17" s="17">
        <v>0.106282614257769</v>
      </c>
      <c r="O17" s="17">
        <v>0.11007075792653601</v>
      </c>
      <c r="P17" s="17">
        <v>9.4359623430783801E-2</v>
      </c>
      <c r="Q17" s="17">
        <v>0.12663741994297401</v>
      </c>
      <c r="R17" s="17"/>
      <c r="S17" s="17">
        <v>9.6175935595323003E-2</v>
      </c>
      <c r="T17" s="17">
        <v>0.100127823406957</v>
      </c>
      <c r="U17" s="17">
        <v>0.104332784850031</v>
      </c>
      <c r="V17" s="17">
        <v>0.100747891510424</v>
      </c>
      <c r="W17" s="17">
        <v>8.5399192269337607E-2</v>
      </c>
      <c r="X17" s="17">
        <v>0.109416251213913</v>
      </c>
      <c r="Y17" s="17">
        <v>0.121703700799981</v>
      </c>
      <c r="Z17" s="17">
        <v>0.12795795470733801</v>
      </c>
      <c r="AA17" s="17">
        <v>0.137087963516104</v>
      </c>
      <c r="AB17" s="17">
        <v>0.133879284163925</v>
      </c>
      <c r="AC17" s="17">
        <v>0.105742715183163</v>
      </c>
      <c r="AD17" s="17">
        <v>0.107292800811575</v>
      </c>
      <c r="AE17" s="17"/>
      <c r="AF17" s="17">
        <v>0.12764819810608299</v>
      </c>
      <c r="AG17" s="17">
        <v>8.6932636127086793E-2</v>
      </c>
      <c r="AH17" s="17"/>
      <c r="AI17" s="17">
        <v>0.100815615198285</v>
      </c>
      <c r="AJ17" s="17">
        <v>0.114892477955188</v>
      </c>
      <c r="AK17" s="17"/>
      <c r="AL17" s="17">
        <v>0.101041528573995</v>
      </c>
      <c r="AM17" s="17">
        <v>0.112327508192062</v>
      </c>
      <c r="AN17" s="17"/>
      <c r="AO17" s="17">
        <v>0.11071452700791801</v>
      </c>
      <c r="AP17" s="17">
        <v>0.110161040234055</v>
      </c>
      <c r="AQ17" s="17"/>
      <c r="AR17" s="17">
        <v>7.0850830045742705E-2</v>
      </c>
      <c r="AS17" s="17">
        <v>0.13071135223327399</v>
      </c>
      <c r="AT17" s="17">
        <v>0.112295267157471</v>
      </c>
      <c r="AU17" s="17">
        <v>0.16942372718170601</v>
      </c>
    </row>
    <row r="18" spans="2:47" x14ac:dyDescent="0.3">
      <c r="B18" s="18" t="s">
        <v>173</v>
      </c>
      <c r="C18" s="17">
        <v>6.3398921507881706E-2</v>
      </c>
      <c r="D18" s="17">
        <v>5.96469851701645E-2</v>
      </c>
      <c r="E18" s="17">
        <v>6.7296242465085407E-2</v>
      </c>
      <c r="F18" s="17"/>
      <c r="G18" s="17">
        <v>4.6167666957548002E-2</v>
      </c>
      <c r="H18" s="17">
        <v>3.07565836557772E-2</v>
      </c>
      <c r="I18" s="17">
        <v>4.2397719082780803E-2</v>
      </c>
      <c r="J18" s="17">
        <v>6.6478126143697899E-2</v>
      </c>
      <c r="K18" s="17">
        <v>7.2862956173297397E-2</v>
      </c>
      <c r="L18" s="17">
        <v>0.109536084942428</v>
      </c>
      <c r="M18" s="17"/>
      <c r="N18" s="17">
        <v>5.9476161509664102E-2</v>
      </c>
      <c r="O18" s="17">
        <v>5.6286929262952499E-2</v>
      </c>
      <c r="P18" s="17">
        <v>4.9211518636976002E-2</v>
      </c>
      <c r="Q18" s="17">
        <v>8.4237478501004104E-2</v>
      </c>
      <c r="R18" s="17"/>
      <c r="S18" s="17">
        <v>6.4546950863621499E-2</v>
      </c>
      <c r="T18" s="17">
        <v>6.7945322001128905E-2</v>
      </c>
      <c r="U18" s="17">
        <v>7.6426811839996805E-2</v>
      </c>
      <c r="V18" s="17">
        <v>4.9368989587148603E-2</v>
      </c>
      <c r="W18" s="17">
        <v>7.3239165970490794E-2</v>
      </c>
      <c r="X18" s="17">
        <v>3.3064460626421099E-2</v>
      </c>
      <c r="Y18" s="17">
        <v>6.62511843255678E-2</v>
      </c>
      <c r="Z18" s="17">
        <v>3.2364349806559202E-2</v>
      </c>
      <c r="AA18" s="17">
        <v>6.7917715395548306E-2</v>
      </c>
      <c r="AB18" s="17">
        <v>6.9441761402517996E-2</v>
      </c>
      <c r="AC18" s="17">
        <v>5.9874797636376702E-2</v>
      </c>
      <c r="AD18" s="17">
        <v>0.118404802010087</v>
      </c>
      <c r="AE18" s="17"/>
      <c r="AF18" s="17">
        <v>6.4295015760353097E-2</v>
      </c>
      <c r="AG18" s="17">
        <v>6.11977484427687E-2</v>
      </c>
      <c r="AH18" s="17"/>
      <c r="AI18" s="17">
        <v>4.25215377742858E-2</v>
      </c>
      <c r="AJ18" s="17">
        <v>7.3820187227586598E-2</v>
      </c>
      <c r="AK18" s="17"/>
      <c r="AL18" s="17">
        <v>5.5231379618677003E-2</v>
      </c>
      <c r="AM18" s="17">
        <v>6.5290289429713003E-2</v>
      </c>
      <c r="AN18" s="17"/>
      <c r="AO18" s="17">
        <v>3.2036997816600903E-2</v>
      </c>
      <c r="AP18" s="17">
        <v>6.6132489531748606E-2</v>
      </c>
      <c r="AQ18" s="17"/>
      <c r="AR18" s="17">
        <v>2.2524093960830299E-2</v>
      </c>
      <c r="AS18" s="17">
        <v>6.0009356190371302E-2</v>
      </c>
      <c r="AT18" s="17">
        <v>5.1961247983019099E-2</v>
      </c>
      <c r="AU18" s="17">
        <v>0.19578958846892999</v>
      </c>
    </row>
    <row r="19" spans="2:47" x14ac:dyDescent="0.3">
      <c r="B19" s="18" t="s">
        <v>155</v>
      </c>
      <c r="C19" s="19">
        <v>9.5614522634892701E-3</v>
      </c>
      <c r="D19" s="19">
        <v>1.15882120199101E-2</v>
      </c>
      <c r="E19" s="19">
        <v>7.6228994750732696E-3</v>
      </c>
      <c r="F19" s="19"/>
      <c r="G19" s="19">
        <v>2.3418108704260101E-3</v>
      </c>
      <c r="H19" s="19">
        <v>1.19291567868802E-2</v>
      </c>
      <c r="I19" s="19">
        <v>6.4149996324756198E-3</v>
      </c>
      <c r="J19" s="19">
        <v>4.0881741339948603E-3</v>
      </c>
      <c r="K19" s="19">
        <v>1.2855124933854699E-2</v>
      </c>
      <c r="L19" s="19">
        <v>1.7203784882509801E-2</v>
      </c>
      <c r="M19" s="19"/>
      <c r="N19" s="19">
        <v>6.8169769558159799E-3</v>
      </c>
      <c r="O19" s="19">
        <v>1.4677483348138299E-2</v>
      </c>
      <c r="P19" s="19">
        <v>6.5624969677718602E-3</v>
      </c>
      <c r="Q19" s="19">
        <v>9.9828542417424292E-3</v>
      </c>
      <c r="R19" s="19"/>
      <c r="S19" s="19">
        <v>4.8913961702834897E-3</v>
      </c>
      <c r="T19" s="19">
        <v>9.3702846052422899E-3</v>
      </c>
      <c r="U19" s="19">
        <v>2.3775912664044201E-2</v>
      </c>
      <c r="V19" s="19">
        <v>4.1664099683103896E-3</v>
      </c>
      <c r="W19" s="19">
        <v>5.6772901046044204E-3</v>
      </c>
      <c r="X19" s="19">
        <v>9.7296865301781093E-3</v>
      </c>
      <c r="Y19" s="19">
        <v>7.5274445001445797E-3</v>
      </c>
      <c r="Z19" s="19">
        <v>0</v>
      </c>
      <c r="AA19" s="19">
        <v>9.2394165735528496E-3</v>
      </c>
      <c r="AB19" s="19">
        <v>1.3797936979895099E-2</v>
      </c>
      <c r="AC19" s="19">
        <v>1.55344682551897E-2</v>
      </c>
      <c r="AD19" s="19">
        <v>1.5633542500197498E-2</v>
      </c>
      <c r="AE19" s="19"/>
      <c r="AF19" s="19">
        <v>1.07274690108758E-2</v>
      </c>
      <c r="AG19" s="19">
        <v>8.0893222440355204E-3</v>
      </c>
      <c r="AH19" s="19"/>
      <c r="AI19" s="19">
        <v>1.0307063245897599E-2</v>
      </c>
      <c r="AJ19" s="19">
        <v>9.1892691264468997E-3</v>
      </c>
      <c r="AK19" s="19"/>
      <c r="AL19" s="19">
        <v>1.10656146045902E-2</v>
      </c>
      <c r="AM19" s="19">
        <v>9.2131315031213096E-3</v>
      </c>
      <c r="AN19" s="19"/>
      <c r="AO19" s="19">
        <v>1.9723244363998001E-3</v>
      </c>
      <c r="AP19" s="19">
        <v>1.0222935830676801E-2</v>
      </c>
      <c r="AQ19" s="19"/>
      <c r="AR19" s="19">
        <v>2.6956564953960799E-3</v>
      </c>
      <c r="AS19" s="19">
        <v>7.7280891983665598E-3</v>
      </c>
      <c r="AT19" s="19">
        <v>1.1721080698272501E-2</v>
      </c>
      <c r="AU19" s="19">
        <v>2.5473025983068599E-2</v>
      </c>
    </row>
    <row r="20" spans="2:47" x14ac:dyDescent="0.3">
      <c r="B20" s="16"/>
    </row>
    <row r="21" spans="2:47" x14ac:dyDescent="0.3">
      <c r="B21" t="s">
        <v>72</v>
      </c>
    </row>
    <row r="22" spans="2:47" x14ac:dyDescent="0.3">
      <c r="B22" t="s">
        <v>73</v>
      </c>
    </row>
    <row r="24" spans="2:47" x14ac:dyDescent="0.3">
      <c r="B24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B2:AU24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234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164</v>
      </c>
      <c r="C9" s="17">
        <v>0.138975861478149</v>
      </c>
      <c r="D9" s="17">
        <v>0.12871263624655899</v>
      </c>
      <c r="E9" s="17">
        <v>0.14851349449222301</v>
      </c>
      <c r="F9" s="17"/>
      <c r="G9" s="17">
        <v>0.29031585534162602</v>
      </c>
      <c r="H9" s="17">
        <v>0.19714594483876199</v>
      </c>
      <c r="I9" s="17">
        <v>0.121550802811685</v>
      </c>
      <c r="J9" s="17">
        <v>7.2416199566344805E-2</v>
      </c>
      <c r="K9" s="17">
        <v>7.6458689872606594E-2</v>
      </c>
      <c r="L9" s="17">
        <v>0.10157257120032399</v>
      </c>
      <c r="M9" s="17"/>
      <c r="N9" s="17">
        <v>0.14705136319406301</v>
      </c>
      <c r="O9" s="17">
        <v>0.11693142970092001</v>
      </c>
      <c r="P9" s="17">
        <v>0.14863234493598701</v>
      </c>
      <c r="Q9" s="17">
        <v>0.14669106234306201</v>
      </c>
      <c r="R9" s="17"/>
      <c r="S9" s="17">
        <v>0.18499908693867601</v>
      </c>
      <c r="T9" s="17">
        <v>0.124925577205364</v>
      </c>
      <c r="U9" s="17">
        <v>0.111065161627315</v>
      </c>
      <c r="V9" s="17">
        <v>0.118718362844171</v>
      </c>
      <c r="W9" s="17">
        <v>0.18633150192356801</v>
      </c>
      <c r="X9" s="17">
        <v>0.17025804289802701</v>
      </c>
      <c r="Y9" s="17">
        <v>0.12549384743654901</v>
      </c>
      <c r="Z9" s="17">
        <v>0.173616464219117</v>
      </c>
      <c r="AA9" s="17">
        <v>0.11425209229892699</v>
      </c>
      <c r="AB9" s="17">
        <v>0.11982017462615301</v>
      </c>
      <c r="AC9" s="17">
        <v>0.11057163567714599</v>
      </c>
      <c r="AD9" s="17">
        <v>0.10148943900655499</v>
      </c>
      <c r="AE9" s="17"/>
      <c r="AF9" s="17">
        <v>0.126874426640355</v>
      </c>
      <c r="AG9" s="17">
        <v>0.15334060309953901</v>
      </c>
      <c r="AH9" s="17"/>
      <c r="AI9" s="17">
        <v>0.138870748146905</v>
      </c>
      <c r="AJ9" s="17">
        <v>0.13902833040670601</v>
      </c>
      <c r="AK9" s="17"/>
      <c r="AL9" s="17">
        <v>0.127515151811359</v>
      </c>
      <c r="AM9" s="17">
        <v>0.141629832393663</v>
      </c>
      <c r="AN9" s="17"/>
      <c r="AO9" s="17">
        <v>0.15151495808270299</v>
      </c>
      <c r="AP9" s="17">
        <v>0.13788292872747401</v>
      </c>
      <c r="AQ9" s="17"/>
      <c r="AR9" s="17">
        <v>0.20001079303330899</v>
      </c>
      <c r="AS9" s="17">
        <v>9.4532782579427002E-2</v>
      </c>
      <c r="AT9" s="17">
        <v>0.13460515052217301</v>
      </c>
      <c r="AU9" s="17">
        <v>7.1263019963010502E-2</v>
      </c>
    </row>
    <row r="10" spans="2:47" x14ac:dyDescent="0.3">
      <c r="B10" s="18" t="s">
        <v>165</v>
      </c>
      <c r="C10" s="17">
        <v>6.9057946547505994E-2</v>
      </c>
      <c r="D10" s="17">
        <v>7.3974633384777999E-2</v>
      </c>
      <c r="E10" s="17">
        <v>6.4529799905766197E-2</v>
      </c>
      <c r="F10" s="17"/>
      <c r="G10" s="17">
        <v>0.133291485830767</v>
      </c>
      <c r="H10" s="17">
        <v>0.109607671397914</v>
      </c>
      <c r="I10" s="17">
        <v>7.0017558906595598E-2</v>
      </c>
      <c r="J10" s="17">
        <v>3.5951673385476397E-2</v>
      </c>
      <c r="K10" s="17">
        <v>2.98604921073021E-2</v>
      </c>
      <c r="L10" s="17">
        <v>4.5925097521573199E-2</v>
      </c>
      <c r="M10" s="17"/>
      <c r="N10" s="17">
        <v>6.9749138322369605E-2</v>
      </c>
      <c r="O10" s="17">
        <v>6.88284643766017E-2</v>
      </c>
      <c r="P10" s="17">
        <v>8.70045861442552E-2</v>
      </c>
      <c r="Q10" s="17">
        <v>5.2864679696271198E-2</v>
      </c>
      <c r="R10" s="17"/>
      <c r="S10" s="17">
        <v>0.102771667367304</v>
      </c>
      <c r="T10" s="17">
        <v>7.08279748311057E-2</v>
      </c>
      <c r="U10" s="17">
        <v>4.2412819847927503E-2</v>
      </c>
      <c r="V10" s="17">
        <v>7.8899476686662307E-2</v>
      </c>
      <c r="W10" s="17">
        <v>6.8018462453921902E-2</v>
      </c>
      <c r="X10" s="17">
        <v>0.103141127499859</v>
      </c>
      <c r="Y10" s="17">
        <v>5.08880931974715E-2</v>
      </c>
      <c r="Z10" s="17">
        <v>7.0412038740865296E-2</v>
      </c>
      <c r="AA10" s="17">
        <v>6.0759445916561801E-2</v>
      </c>
      <c r="AB10" s="17">
        <v>5.4256055905051302E-2</v>
      </c>
      <c r="AC10" s="17">
        <v>2.7854907967739501E-2</v>
      </c>
      <c r="AD10" s="17">
        <v>3.6178997935118702E-2</v>
      </c>
      <c r="AE10" s="17"/>
      <c r="AF10" s="17">
        <v>6.5571932950498596E-2</v>
      </c>
      <c r="AG10" s="17">
        <v>7.3331113845286094E-2</v>
      </c>
      <c r="AH10" s="17"/>
      <c r="AI10" s="17">
        <v>6.9594912977251094E-2</v>
      </c>
      <c r="AJ10" s="17">
        <v>6.8789911533236894E-2</v>
      </c>
      <c r="AK10" s="17"/>
      <c r="AL10" s="17">
        <v>6.1323276501415801E-2</v>
      </c>
      <c r="AM10" s="17">
        <v>7.084907379357E-2</v>
      </c>
      <c r="AN10" s="17"/>
      <c r="AO10" s="17">
        <v>4.7761425284029199E-2</v>
      </c>
      <c r="AP10" s="17">
        <v>7.0914193954983301E-2</v>
      </c>
      <c r="AQ10" s="17"/>
      <c r="AR10" s="17">
        <v>9.0475758391841105E-2</v>
      </c>
      <c r="AS10" s="17">
        <v>5.1722807402135397E-2</v>
      </c>
      <c r="AT10" s="17">
        <v>7.4100392531140299E-2</v>
      </c>
      <c r="AU10" s="17">
        <v>3.4589934793652598E-2</v>
      </c>
    </row>
    <row r="11" spans="2:47" x14ac:dyDescent="0.3">
      <c r="B11" s="18" t="s">
        <v>166</v>
      </c>
      <c r="C11" s="17">
        <v>0.11870825923098199</v>
      </c>
      <c r="D11" s="17">
        <v>0.12546763764506599</v>
      </c>
      <c r="E11" s="17">
        <v>0.111786823227011</v>
      </c>
      <c r="F11" s="17"/>
      <c r="G11" s="17">
        <v>0.17245490709992201</v>
      </c>
      <c r="H11" s="17">
        <v>0.18237391538025499</v>
      </c>
      <c r="I11" s="17">
        <v>0.133729010698631</v>
      </c>
      <c r="J11" s="17">
        <v>9.8144228076536305E-2</v>
      </c>
      <c r="K11" s="17">
        <v>6.0706934570068198E-2</v>
      </c>
      <c r="L11" s="17">
        <v>7.4740717121150393E-2</v>
      </c>
      <c r="M11" s="17"/>
      <c r="N11" s="17">
        <v>0.15172304125912001</v>
      </c>
      <c r="O11" s="17">
        <v>0.11255993432360099</v>
      </c>
      <c r="P11" s="17">
        <v>0.111396519242627</v>
      </c>
      <c r="Q11" s="17">
        <v>9.5160672254741202E-2</v>
      </c>
      <c r="R11" s="17"/>
      <c r="S11" s="17">
        <v>0.195996386042225</v>
      </c>
      <c r="T11" s="17">
        <v>0.114263206760032</v>
      </c>
      <c r="U11" s="17">
        <v>0.101401344492013</v>
      </c>
      <c r="V11" s="17">
        <v>0.12776479583164899</v>
      </c>
      <c r="W11" s="17">
        <v>9.7610474509474104E-2</v>
      </c>
      <c r="X11" s="17">
        <v>9.0335088327833504E-2</v>
      </c>
      <c r="Y11" s="17">
        <v>7.3861722383039993E-2</v>
      </c>
      <c r="Z11" s="17">
        <v>9.4488519998764106E-2</v>
      </c>
      <c r="AA11" s="17">
        <v>0.13688492664632201</v>
      </c>
      <c r="AB11" s="17">
        <v>0.11189238964499799</v>
      </c>
      <c r="AC11" s="17">
        <v>8.9361904954334298E-2</v>
      </c>
      <c r="AD11" s="17">
        <v>8.5492926580190504E-2</v>
      </c>
      <c r="AE11" s="17"/>
      <c r="AF11" s="17">
        <v>0.114342964725168</v>
      </c>
      <c r="AG11" s="17">
        <v>0.124118736362184</v>
      </c>
      <c r="AH11" s="17"/>
      <c r="AI11" s="17">
        <v>0.13208275047121101</v>
      </c>
      <c r="AJ11" s="17">
        <v>0.112032177167308</v>
      </c>
      <c r="AK11" s="17"/>
      <c r="AL11" s="17">
        <v>0.11707959775909001</v>
      </c>
      <c r="AM11" s="17">
        <v>0.119085410411257</v>
      </c>
      <c r="AN11" s="17"/>
      <c r="AO11" s="17">
        <v>0.150588058562869</v>
      </c>
      <c r="AP11" s="17">
        <v>0.115929552130015</v>
      </c>
      <c r="AQ11" s="17"/>
      <c r="AR11" s="17">
        <v>0.155576416219803</v>
      </c>
      <c r="AS11" s="17">
        <v>9.8571161679286395E-2</v>
      </c>
      <c r="AT11" s="17">
        <v>0.102708863545351</v>
      </c>
      <c r="AU11" s="17">
        <v>9.4087809640883993E-2</v>
      </c>
    </row>
    <row r="12" spans="2:47" x14ac:dyDescent="0.3">
      <c r="B12" s="18" t="s">
        <v>167</v>
      </c>
      <c r="C12" s="17">
        <v>5.0079821521757502E-2</v>
      </c>
      <c r="D12" s="17">
        <v>5.9764731238082097E-2</v>
      </c>
      <c r="E12" s="17">
        <v>4.0833120278056897E-2</v>
      </c>
      <c r="F12" s="17"/>
      <c r="G12" s="17">
        <v>5.4171719676309897E-2</v>
      </c>
      <c r="H12" s="17">
        <v>9.2128333325535106E-2</v>
      </c>
      <c r="I12" s="17">
        <v>4.6543839394584903E-2</v>
      </c>
      <c r="J12" s="17">
        <v>4.5670357627715499E-2</v>
      </c>
      <c r="K12" s="17">
        <v>2.90214437962696E-2</v>
      </c>
      <c r="L12" s="17">
        <v>3.3782175217869699E-2</v>
      </c>
      <c r="M12" s="17"/>
      <c r="N12" s="17">
        <v>4.7731521430520403E-2</v>
      </c>
      <c r="O12" s="17">
        <v>4.9575942912611297E-2</v>
      </c>
      <c r="P12" s="17">
        <v>6.4694161594715402E-2</v>
      </c>
      <c r="Q12" s="17">
        <v>4.0240592707880198E-2</v>
      </c>
      <c r="R12" s="17"/>
      <c r="S12" s="17">
        <v>6.9455295317351201E-2</v>
      </c>
      <c r="T12" s="17">
        <v>6.14352431975521E-2</v>
      </c>
      <c r="U12" s="17">
        <v>4.1495900550901098E-2</v>
      </c>
      <c r="V12" s="17">
        <v>5.2876523854804E-2</v>
      </c>
      <c r="W12" s="17">
        <v>4.5015494852634397E-2</v>
      </c>
      <c r="X12" s="17">
        <v>3.5388466092115198E-2</v>
      </c>
      <c r="Y12" s="17">
        <v>4.9982345782285303E-2</v>
      </c>
      <c r="Z12" s="17">
        <v>4.4224455175577798E-2</v>
      </c>
      <c r="AA12" s="17">
        <v>5.4219673966709299E-2</v>
      </c>
      <c r="AB12" s="17">
        <v>3.7138258342290703E-2</v>
      </c>
      <c r="AC12" s="17">
        <v>3.0987905620835199E-2</v>
      </c>
      <c r="AD12" s="17">
        <v>4.43561055578756E-2</v>
      </c>
      <c r="AE12" s="17"/>
      <c r="AF12" s="17">
        <v>4.28931463246063E-2</v>
      </c>
      <c r="AG12" s="17">
        <v>6.0036906822844502E-2</v>
      </c>
      <c r="AH12" s="17"/>
      <c r="AI12" s="17">
        <v>5.04803578294988E-2</v>
      </c>
      <c r="AJ12" s="17">
        <v>4.9879887691607901E-2</v>
      </c>
      <c r="AK12" s="17"/>
      <c r="AL12" s="17">
        <v>6.0064063408885301E-2</v>
      </c>
      <c r="AM12" s="17">
        <v>4.7767758102275501E-2</v>
      </c>
      <c r="AN12" s="17"/>
      <c r="AO12" s="17">
        <v>5.7272002002640897E-2</v>
      </c>
      <c r="AP12" s="17">
        <v>4.94529366795535E-2</v>
      </c>
      <c r="AQ12" s="17"/>
      <c r="AR12" s="17">
        <v>6.4711317916363906E-2</v>
      </c>
      <c r="AS12" s="17">
        <v>4.53323646932597E-2</v>
      </c>
      <c r="AT12" s="17">
        <v>3.7410094519457301E-2</v>
      </c>
      <c r="AU12" s="17">
        <v>4.7890595980248397E-2</v>
      </c>
    </row>
    <row r="13" spans="2:47" x14ac:dyDescent="0.3">
      <c r="B13" s="18" t="s">
        <v>168</v>
      </c>
      <c r="C13" s="17">
        <v>6.4457621976414303E-2</v>
      </c>
      <c r="D13" s="17">
        <v>6.7507451107453695E-2</v>
      </c>
      <c r="E13" s="17">
        <v>6.1731096706119197E-2</v>
      </c>
      <c r="F13" s="17"/>
      <c r="G13" s="17">
        <v>9.18154759766453E-2</v>
      </c>
      <c r="H13" s="17">
        <v>7.7272533880371599E-2</v>
      </c>
      <c r="I13" s="17">
        <v>6.7230428185692206E-2</v>
      </c>
      <c r="J13" s="17">
        <v>6.7919378498575905E-2</v>
      </c>
      <c r="K13" s="17">
        <v>5.42526313093733E-2</v>
      </c>
      <c r="L13" s="17">
        <v>3.7728978968355899E-2</v>
      </c>
      <c r="M13" s="17"/>
      <c r="N13" s="17">
        <v>7.3553202802379203E-2</v>
      </c>
      <c r="O13" s="17">
        <v>6.7006555833920803E-2</v>
      </c>
      <c r="P13" s="17">
        <v>4.9184119669931303E-2</v>
      </c>
      <c r="Q13" s="17">
        <v>6.5266970735631105E-2</v>
      </c>
      <c r="R13" s="17"/>
      <c r="S13" s="17">
        <v>7.1860367906345493E-2</v>
      </c>
      <c r="T13" s="17">
        <v>4.2948965200119898E-2</v>
      </c>
      <c r="U13" s="17">
        <v>7.8502714617063402E-2</v>
      </c>
      <c r="V13" s="17">
        <v>6.2583421786232496E-2</v>
      </c>
      <c r="W13" s="17">
        <v>5.4198483404066397E-2</v>
      </c>
      <c r="X13" s="17">
        <v>8.2673488299365397E-2</v>
      </c>
      <c r="Y13" s="17">
        <v>6.2806193260771997E-2</v>
      </c>
      <c r="Z13" s="17">
        <v>5.30935713625139E-2</v>
      </c>
      <c r="AA13" s="17">
        <v>5.4199490124577698E-2</v>
      </c>
      <c r="AB13" s="17">
        <v>8.3658435739158404E-2</v>
      </c>
      <c r="AC13" s="17">
        <v>5.6049300970084599E-2</v>
      </c>
      <c r="AD13" s="17">
        <v>7.4185441099261895E-2</v>
      </c>
      <c r="AE13" s="17"/>
      <c r="AF13" s="17">
        <v>5.5993054945054299E-2</v>
      </c>
      <c r="AG13" s="17">
        <v>7.6229583018933803E-2</v>
      </c>
      <c r="AH13" s="17"/>
      <c r="AI13" s="17">
        <v>5.6417972706988902E-2</v>
      </c>
      <c r="AJ13" s="17">
        <v>6.8470735994867096E-2</v>
      </c>
      <c r="AK13" s="17"/>
      <c r="AL13" s="17">
        <v>6.6703161091184099E-2</v>
      </c>
      <c r="AM13" s="17">
        <v>6.3937619666477402E-2</v>
      </c>
      <c r="AN13" s="17"/>
      <c r="AO13" s="17">
        <v>6.25173542089517E-2</v>
      </c>
      <c r="AP13" s="17">
        <v>6.4626739597485203E-2</v>
      </c>
      <c r="AQ13" s="17"/>
      <c r="AR13" s="17">
        <v>6.0154102757357601E-2</v>
      </c>
      <c r="AS13" s="17">
        <v>6.8418738279369104E-2</v>
      </c>
      <c r="AT13" s="17">
        <v>7.2065758314759906E-2</v>
      </c>
      <c r="AU13" s="17">
        <v>5.2594807416171098E-2</v>
      </c>
    </row>
    <row r="14" spans="2:47" x14ac:dyDescent="0.3">
      <c r="B14" s="18" t="s">
        <v>169</v>
      </c>
      <c r="C14" s="17">
        <v>3.4912934838641899E-2</v>
      </c>
      <c r="D14" s="17">
        <v>4.2889281891889099E-2</v>
      </c>
      <c r="E14" s="17">
        <v>2.6736907758028498E-2</v>
      </c>
      <c r="F14" s="17"/>
      <c r="G14" s="17">
        <v>3.86075469590553E-2</v>
      </c>
      <c r="H14" s="17">
        <v>3.10553221989729E-2</v>
      </c>
      <c r="I14" s="17">
        <v>2.66878736454817E-2</v>
      </c>
      <c r="J14" s="17">
        <v>3.9809710615870998E-2</v>
      </c>
      <c r="K14" s="17">
        <v>4.2002515725175701E-2</v>
      </c>
      <c r="L14" s="17">
        <v>3.35752417461768E-2</v>
      </c>
      <c r="M14" s="17"/>
      <c r="N14" s="17">
        <v>3.4186457657265502E-2</v>
      </c>
      <c r="O14" s="17">
        <v>3.72712741834249E-2</v>
      </c>
      <c r="P14" s="17">
        <v>3.5688421896591903E-2</v>
      </c>
      <c r="Q14" s="17">
        <v>3.3069519591939503E-2</v>
      </c>
      <c r="R14" s="17"/>
      <c r="S14" s="17">
        <v>3.6631143492649502E-2</v>
      </c>
      <c r="T14" s="17">
        <v>4.0143151185425503E-2</v>
      </c>
      <c r="U14" s="17">
        <v>4.90264467323469E-2</v>
      </c>
      <c r="V14" s="17">
        <v>2.31064086581299E-2</v>
      </c>
      <c r="W14" s="17">
        <v>5.42188798783809E-2</v>
      </c>
      <c r="X14" s="17">
        <v>2.8819294631580401E-2</v>
      </c>
      <c r="Y14" s="17">
        <v>1.7457978333517799E-2</v>
      </c>
      <c r="Z14" s="17">
        <v>2.79097165234088E-2</v>
      </c>
      <c r="AA14" s="17">
        <v>3.3544481840720501E-2</v>
      </c>
      <c r="AB14" s="17">
        <v>2.91740787582302E-2</v>
      </c>
      <c r="AC14" s="17">
        <v>4.1721985901034202E-2</v>
      </c>
      <c r="AD14" s="17">
        <v>4.1951315247304201E-2</v>
      </c>
      <c r="AE14" s="17"/>
      <c r="AF14" s="17">
        <v>3.8023851699736301E-2</v>
      </c>
      <c r="AG14" s="17">
        <v>3.1061538166289801E-2</v>
      </c>
      <c r="AH14" s="17"/>
      <c r="AI14" s="17">
        <v>3.1590400311444299E-2</v>
      </c>
      <c r="AJ14" s="17">
        <v>3.6571428815313098E-2</v>
      </c>
      <c r="AK14" s="17"/>
      <c r="AL14" s="17">
        <v>3.0474604327182499E-2</v>
      </c>
      <c r="AM14" s="17">
        <v>3.5940724603265597E-2</v>
      </c>
      <c r="AN14" s="17"/>
      <c r="AO14" s="17">
        <v>2.3635231687206E-2</v>
      </c>
      <c r="AP14" s="17">
        <v>3.5895922011906403E-2</v>
      </c>
      <c r="AQ14" s="17"/>
      <c r="AR14" s="17">
        <v>3.7357042796920203E-2</v>
      </c>
      <c r="AS14" s="17">
        <v>4.1824400635955897E-2</v>
      </c>
      <c r="AT14" s="17">
        <v>2.64406474319684E-2</v>
      </c>
      <c r="AU14" s="17">
        <v>3.4519676434746099E-2</v>
      </c>
    </row>
    <row r="15" spans="2:47" x14ac:dyDescent="0.3">
      <c r="B15" s="18" t="s">
        <v>170</v>
      </c>
      <c r="C15" s="17">
        <v>5.9726929515191797E-2</v>
      </c>
      <c r="D15" s="17">
        <v>5.7770678661607497E-2</v>
      </c>
      <c r="E15" s="17">
        <v>6.1233596617905499E-2</v>
      </c>
      <c r="F15" s="17"/>
      <c r="G15" s="17">
        <v>4.5234324531790902E-2</v>
      </c>
      <c r="H15" s="17">
        <v>4.0927324652378597E-2</v>
      </c>
      <c r="I15" s="17">
        <v>7.1036967077529697E-2</v>
      </c>
      <c r="J15" s="17">
        <v>6.8109934539090006E-2</v>
      </c>
      <c r="K15" s="17">
        <v>7.4364317638411906E-2</v>
      </c>
      <c r="L15" s="17">
        <v>5.8792412659420402E-2</v>
      </c>
      <c r="M15" s="17"/>
      <c r="N15" s="17">
        <v>6.7968483352790904E-2</v>
      </c>
      <c r="O15" s="17">
        <v>6.2812166038062306E-2</v>
      </c>
      <c r="P15" s="17">
        <v>5.5109688178977601E-2</v>
      </c>
      <c r="Q15" s="17">
        <v>5.1630176940641398E-2</v>
      </c>
      <c r="R15" s="17"/>
      <c r="S15" s="17">
        <v>5.5013385039484698E-2</v>
      </c>
      <c r="T15" s="17">
        <v>6.2767649960177696E-2</v>
      </c>
      <c r="U15" s="17">
        <v>5.8346871099667602E-2</v>
      </c>
      <c r="V15" s="17">
        <v>4.5698383858353703E-2</v>
      </c>
      <c r="W15" s="17">
        <v>6.8355830534404999E-2</v>
      </c>
      <c r="X15" s="17">
        <v>5.2600011737588701E-2</v>
      </c>
      <c r="Y15" s="17">
        <v>5.9303301029184199E-2</v>
      </c>
      <c r="Z15" s="17">
        <v>7.6873539693346399E-2</v>
      </c>
      <c r="AA15" s="17">
        <v>5.4292588598055802E-2</v>
      </c>
      <c r="AB15" s="17">
        <v>6.2867494086982306E-2</v>
      </c>
      <c r="AC15" s="17">
        <v>8.4853757133951296E-2</v>
      </c>
      <c r="AD15" s="17">
        <v>6.24226877542675E-2</v>
      </c>
      <c r="AE15" s="17"/>
      <c r="AF15" s="17">
        <v>5.8891636543625399E-2</v>
      </c>
      <c r="AG15" s="17">
        <v>6.1321212397312502E-2</v>
      </c>
      <c r="AH15" s="17"/>
      <c r="AI15" s="17">
        <v>6.1017270162685502E-2</v>
      </c>
      <c r="AJ15" s="17">
        <v>5.9082836226106598E-2</v>
      </c>
      <c r="AK15" s="17"/>
      <c r="AL15" s="17">
        <v>5.89290468781936E-2</v>
      </c>
      <c r="AM15" s="17">
        <v>5.9911696198421099E-2</v>
      </c>
      <c r="AN15" s="17"/>
      <c r="AO15" s="17">
        <v>4.4819908624967202E-2</v>
      </c>
      <c r="AP15" s="17">
        <v>6.1026255284802197E-2</v>
      </c>
      <c r="AQ15" s="17"/>
      <c r="AR15" s="17">
        <v>5.4329362040112697E-2</v>
      </c>
      <c r="AS15" s="17">
        <v>5.9080473886196902E-2</v>
      </c>
      <c r="AT15" s="17">
        <v>7.4837188339737903E-2</v>
      </c>
      <c r="AU15" s="17">
        <v>4.2917575529849199E-2</v>
      </c>
    </row>
    <row r="16" spans="2:47" x14ac:dyDescent="0.3">
      <c r="B16" s="18" t="s">
        <v>171</v>
      </c>
      <c r="C16" s="17">
        <v>1.49216542764086E-2</v>
      </c>
      <c r="D16" s="17">
        <v>1.48782491812061E-2</v>
      </c>
      <c r="E16" s="17">
        <v>1.50207434004115E-2</v>
      </c>
      <c r="F16" s="17"/>
      <c r="G16" s="17">
        <v>9.2269701557441998E-3</v>
      </c>
      <c r="H16" s="17">
        <v>1.4350075295838699E-2</v>
      </c>
      <c r="I16" s="17">
        <v>1.4357455710533399E-2</v>
      </c>
      <c r="J16" s="17">
        <v>2.5549413206656602E-2</v>
      </c>
      <c r="K16" s="17">
        <v>1.6400539448758199E-2</v>
      </c>
      <c r="L16" s="17">
        <v>1.0011367835078999E-2</v>
      </c>
      <c r="M16" s="17"/>
      <c r="N16" s="17">
        <v>1.6052213003699901E-2</v>
      </c>
      <c r="O16" s="17">
        <v>1.62789275393459E-2</v>
      </c>
      <c r="P16" s="17">
        <v>1.8256968197937901E-2</v>
      </c>
      <c r="Q16" s="17">
        <v>9.5726922219786792E-3</v>
      </c>
      <c r="R16" s="17"/>
      <c r="S16" s="17">
        <v>1.14237591971941E-2</v>
      </c>
      <c r="T16" s="17">
        <v>1.9866324568978602E-2</v>
      </c>
      <c r="U16" s="17">
        <v>8.4530518711506807E-3</v>
      </c>
      <c r="V16" s="17">
        <v>1.3387465334799301E-2</v>
      </c>
      <c r="W16" s="17">
        <v>1.8975622075914099E-2</v>
      </c>
      <c r="X16" s="17">
        <v>1.8231943639620399E-2</v>
      </c>
      <c r="Y16" s="17">
        <v>1.15802296341482E-2</v>
      </c>
      <c r="Z16" s="17">
        <v>0</v>
      </c>
      <c r="AA16" s="17">
        <v>2.41320643379558E-2</v>
      </c>
      <c r="AB16" s="17">
        <v>5.9244122798250403E-3</v>
      </c>
      <c r="AC16" s="17">
        <v>1.3703777603306599E-2</v>
      </c>
      <c r="AD16" s="17">
        <v>3.62849251657291E-2</v>
      </c>
      <c r="AE16" s="17"/>
      <c r="AF16" s="17">
        <v>1.3604074450190099E-2</v>
      </c>
      <c r="AG16" s="17">
        <v>1.6294365299922699E-2</v>
      </c>
      <c r="AH16" s="17"/>
      <c r="AI16" s="17">
        <v>1.2595073083421801E-2</v>
      </c>
      <c r="AJ16" s="17">
        <v>1.6083002898437702E-2</v>
      </c>
      <c r="AK16" s="17"/>
      <c r="AL16" s="17">
        <v>1.4013011015910499E-2</v>
      </c>
      <c r="AM16" s="17">
        <v>1.51320699361759E-2</v>
      </c>
      <c r="AN16" s="17"/>
      <c r="AO16" s="17">
        <v>1.9367421558535599E-2</v>
      </c>
      <c r="AP16" s="17">
        <v>1.4534152304157E-2</v>
      </c>
      <c r="AQ16" s="17"/>
      <c r="AR16" s="17">
        <v>1.0154191789234299E-2</v>
      </c>
      <c r="AS16" s="17">
        <v>1.5859563220830201E-2</v>
      </c>
      <c r="AT16" s="17">
        <v>2.0149173877759802E-2</v>
      </c>
      <c r="AU16" s="17">
        <v>1.4393357702244799E-2</v>
      </c>
    </row>
    <row r="17" spans="2:47" x14ac:dyDescent="0.3">
      <c r="B17" s="18" t="s">
        <v>172</v>
      </c>
      <c r="C17" s="17">
        <v>0.116515226460458</v>
      </c>
      <c r="D17" s="17">
        <v>0.107415443108374</v>
      </c>
      <c r="E17" s="17">
        <v>0.12542278969024001</v>
      </c>
      <c r="F17" s="17"/>
      <c r="G17" s="17">
        <v>6.2506508001696506E-2</v>
      </c>
      <c r="H17" s="17">
        <v>7.7389416599806402E-2</v>
      </c>
      <c r="I17" s="17">
        <v>0.15212549697986399</v>
      </c>
      <c r="J17" s="17">
        <v>0.16301865990608799</v>
      </c>
      <c r="K17" s="17">
        <v>0.140150048517589</v>
      </c>
      <c r="L17" s="17">
        <v>0.101559621167536</v>
      </c>
      <c r="M17" s="17"/>
      <c r="N17" s="17">
        <v>9.6230257146873999E-2</v>
      </c>
      <c r="O17" s="17">
        <v>0.13942548650568801</v>
      </c>
      <c r="P17" s="17">
        <v>0.10737180961897499</v>
      </c>
      <c r="Q17" s="17">
        <v>0.121605581492643</v>
      </c>
      <c r="R17" s="17"/>
      <c r="S17" s="17">
        <v>0.102488515566282</v>
      </c>
      <c r="T17" s="17">
        <v>0.112846767526236</v>
      </c>
      <c r="U17" s="17">
        <v>0.10933034241514</v>
      </c>
      <c r="V17" s="17">
        <v>9.7080700366841702E-2</v>
      </c>
      <c r="W17" s="17">
        <v>0.118801630047859</v>
      </c>
      <c r="X17" s="17">
        <v>0.11697341162633899</v>
      </c>
      <c r="Y17" s="17">
        <v>0.121771961028789</v>
      </c>
      <c r="Z17" s="17">
        <v>0.166645923356252</v>
      </c>
      <c r="AA17" s="17">
        <v>0.124138071022164</v>
      </c>
      <c r="AB17" s="17">
        <v>0.124987373151875</v>
      </c>
      <c r="AC17" s="17">
        <v>0.103736532350247</v>
      </c>
      <c r="AD17" s="17">
        <v>0.15577170589457701</v>
      </c>
      <c r="AE17" s="17"/>
      <c r="AF17" s="17">
        <v>0.127835132701827</v>
      </c>
      <c r="AG17" s="17">
        <v>0.10193023828153</v>
      </c>
      <c r="AH17" s="17"/>
      <c r="AI17" s="17">
        <v>0.10905575470394099</v>
      </c>
      <c r="AJ17" s="17">
        <v>0.12023873599092701</v>
      </c>
      <c r="AK17" s="17"/>
      <c r="AL17" s="17">
        <v>0.112413509154398</v>
      </c>
      <c r="AM17" s="17">
        <v>0.117465066282811</v>
      </c>
      <c r="AN17" s="17"/>
      <c r="AO17" s="17">
        <v>0.13126759156894999</v>
      </c>
      <c r="AP17" s="17">
        <v>0.115229380798249</v>
      </c>
      <c r="AQ17" s="17"/>
      <c r="AR17" s="17">
        <v>0.111636039767088</v>
      </c>
      <c r="AS17" s="17">
        <v>0.13057019031116401</v>
      </c>
      <c r="AT17" s="17">
        <v>0.121925049409964</v>
      </c>
      <c r="AU17" s="17">
        <v>9.3291931995741401E-2</v>
      </c>
    </row>
    <row r="18" spans="2:47" x14ac:dyDescent="0.3">
      <c r="B18" s="18" t="s">
        <v>173</v>
      </c>
      <c r="C18" s="17">
        <v>0.32406071338731002</v>
      </c>
      <c r="D18" s="17">
        <v>0.31215281149985602</v>
      </c>
      <c r="E18" s="17">
        <v>0.33643675948461799</v>
      </c>
      <c r="F18" s="17"/>
      <c r="G18" s="17">
        <v>9.9943979084454196E-2</v>
      </c>
      <c r="H18" s="17">
        <v>0.16648766055338399</v>
      </c>
      <c r="I18" s="17">
        <v>0.28158950908779901</v>
      </c>
      <c r="J18" s="17">
        <v>0.377771930578436</v>
      </c>
      <c r="K18" s="17">
        <v>0.467349732999501</v>
      </c>
      <c r="L18" s="17">
        <v>0.49533946794158401</v>
      </c>
      <c r="M18" s="17"/>
      <c r="N18" s="17">
        <v>0.28850696794074598</v>
      </c>
      <c r="O18" s="17">
        <v>0.31861156739350699</v>
      </c>
      <c r="P18" s="17">
        <v>0.31569948782228102</v>
      </c>
      <c r="Q18" s="17">
        <v>0.37452145728057001</v>
      </c>
      <c r="R18" s="17"/>
      <c r="S18" s="17">
        <v>0.16217157923075601</v>
      </c>
      <c r="T18" s="17">
        <v>0.34198759183855298</v>
      </c>
      <c r="U18" s="17">
        <v>0.39409561482417299</v>
      </c>
      <c r="V18" s="17">
        <v>0.36779533321385199</v>
      </c>
      <c r="W18" s="17">
        <v>0.28031914503260502</v>
      </c>
      <c r="X18" s="17">
        <v>0.28961778994911003</v>
      </c>
      <c r="Y18" s="17">
        <v>0.41732360013578301</v>
      </c>
      <c r="Z18" s="17">
        <v>0.29273577093015402</v>
      </c>
      <c r="AA18" s="17">
        <v>0.33786169322663401</v>
      </c>
      <c r="AB18" s="17">
        <v>0.35685510246088797</v>
      </c>
      <c r="AC18" s="17">
        <v>0.42647980481726899</v>
      </c>
      <c r="AD18" s="17">
        <v>0.36186645575912102</v>
      </c>
      <c r="AE18" s="17"/>
      <c r="AF18" s="17">
        <v>0.34670480121407299</v>
      </c>
      <c r="AG18" s="17">
        <v>0.29458940338328399</v>
      </c>
      <c r="AH18" s="17"/>
      <c r="AI18" s="17">
        <v>0.329800173185964</v>
      </c>
      <c r="AJ18" s="17">
        <v>0.321195774158689</v>
      </c>
      <c r="AK18" s="17"/>
      <c r="AL18" s="17">
        <v>0.34513556551374402</v>
      </c>
      <c r="AM18" s="17">
        <v>0.31918038344104299</v>
      </c>
      <c r="AN18" s="17"/>
      <c r="AO18" s="17">
        <v>0.30697360904536802</v>
      </c>
      <c r="AP18" s="17">
        <v>0.32555005959289901</v>
      </c>
      <c r="AQ18" s="17"/>
      <c r="AR18" s="17">
        <v>0.2123020484731</v>
      </c>
      <c r="AS18" s="17">
        <v>0.38114351480328101</v>
      </c>
      <c r="AT18" s="17">
        <v>0.32495738653901401</v>
      </c>
      <c r="AU18" s="17">
        <v>0.50470703995891997</v>
      </c>
    </row>
    <row r="19" spans="2:47" x14ac:dyDescent="0.3">
      <c r="B19" s="18" t="s">
        <v>155</v>
      </c>
      <c r="C19" s="19">
        <v>8.5830307671811799E-3</v>
      </c>
      <c r="D19" s="19">
        <v>9.4664460351290402E-3</v>
      </c>
      <c r="E19" s="19">
        <v>7.7548684396212203E-3</v>
      </c>
      <c r="F19" s="19"/>
      <c r="G19" s="19">
        <v>2.4312273419888702E-3</v>
      </c>
      <c r="H19" s="19">
        <v>1.1261801876782201E-2</v>
      </c>
      <c r="I19" s="19">
        <v>1.5131057501604201E-2</v>
      </c>
      <c r="J19" s="19">
        <v>5.6385139992096E-3</v>
      </c>
      <c r="K19" s="19">
        <v>9.4326540149443101E-3</v>
      </c>
      <c r="L19" s="19">
        <v>6.9723486209300398E-3</v>
      </c>
      <c r="M19" s="19"/>
      <c r="N19" s="19">
        <v>7.24735389017189E-3</v>
      </c>
      <c r="O19" s="19">
        <v>1.0698251192316301E-2</v>
      </c>
      <c r="P19" s="19">
        <v>6.9618926977205696E-3</v>
      </c>
      <c r="Q19" s="19">
        <v>9.3765947346417904E-3</v>
      </c>
      <c r="R19" s="19"/>
      <c r="S19" s="19">
        <v>7.1888139017322996E-3</v>
      </c>
      <c r="T19" s="19">
        <v>7.9875477264551801E-3</v>
      </c>
      <c r="U19" s="19">
        <v>5.8697319223024302E-3</v>
      </c>
      <c r="V19" s="19">
        <v>1.20891275645041E-2</v>
      </c>
      <c r="W19" s="19">
        <v>8.1544752871708405E-3</v>
      </c>
      <c r="X19" s="19">
        <v>1.19613352985615E-2</v>
      </c>
      <c r="Y19" s="19">
        <v>9.5307277784597699E-3</v>
      </c>
      <c r="Z19" s="19">
        <v>0</v>
      </c>
      <c r="AA19" s="19">
        <v>5.7154720213723302E-3</v>
      </c>
      <c r="AB19" s="19">
        <v>1.34262250045484E-2</v>
      </c>
      <c r="AC19" s="19">
        <v>1.46784870040524E-2</v>
      </c>
      <c r="AD19" s="19">
        <v>0</v>
      </c>
      <c r="AE19" s="19"/>
      <c r="AF19" s="19">
        <v>9.2649778048653E-3</v>
      </c>
      <c r="AG19" s="19">
        <v>7.74629932287419E-3</v>
      </c>
      <c r="AH19" s="19"/>
      <c r="AI19" s="19">
        <v>8.4945864206890792E-3</v>
      </c>
      <c r="AJ19" s="19">
        <v>8.6271791168001308E-3</v>
      </c>
      <c r="AK19" s="19"/>
      <c r="AL19" s="19">
        <v>6.3490125386369703E-3</v>
      </c>
      <c r="AM19" s="19">
        <v>9.1003651710413608E-3</v>
      </c>
      <c r="AN19" s="19"/>
      <c r="AO19" s="19">
        <v>4.2824393737788602E-3</v>
      </c>
      <c r="AP19" s="19">
        <v>8.9578789184758707E-3</v>
      </c>
      <c r="AQ19" s="19"/>
      <c r="AR19" s="19">
        <v>3.2929268148702102E-3</v>
      </c>
      <c r="AS19" s="19">
        <v>1.29440025090942E-2</v>
      </c>
      <c r="AT19" s="19">
        <v>1.0800294968674899E-2</v>
      </c>
      <c r="AU19" s="19">
        <v>9.7442505845319796E-3</v>
      </c>
    </row>
    <row r="20" spans="2:47" x14ac:dyDescent="0.3">
      <c r="B20" s="16"/>
    </row>
    <row r="21" spans="2:47" x14ac:dyDescent="0.3">
      <c r="B21" t="s">
        <v>72</v>
      </c>
    </row>
    <row r="22" spans="2:47" x14ac:dyDescent="0.3">
      <c r="B22" t="s">
        <v>73</v>
      </c>
    </row>
    <row r="24" spans="2:47" x14ac:dyDescent="0.3">
      <c r="B24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B2:K16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11" width="20.77734375" customWidth="1"/>
  </cols>
  <sheetData>
    <row r="2" spans="2:11" ht="40.049999999999997" customHeight="1" x14ac:dyDescent="0.3">
      <c r="D2" s="30" t="s">
        <v>245</v>
      </c>
      <c r="E2" s="26"/>
      <c r="F2" s="26"/>
      <c r="G2" s="26"/>
      <c r="H2" s="26"/>
      <c r="I2" s="26"/>
      <c r="J2" s="26"/>
      <c r="K2" s="26"/>
    </row>
    <row r="6" spans="2:11" ht="49.95" customHeight="1" x14ac:dyDescent="0.3">
      <c r="B6" s="20" t="s">
        <v>15</v>
      </c>
      <c r="C6" s="20" t="s">
        <v>235</v>
      </c>
      <c r="D6" s="20" t="s">
        <v>236</v>
      </c>
      <c r="E6" s="20" t="s">
        <v>237</v>
      </c>
      <c r="F6" s="20" t="s">
        <v>238</v>
      </c>
      <c r="G6" s="20" t="s">
        <v>239</v>
      </c>
      <c r="H6" s="20" t="s">
        <v>240</v>
      </c>
      <c r="I6" s="20" t="s">
        <v>241</v>
      </c>
      <c r="J6" s="20" t="s">
        <v>242</v>
      </c>
    </row>
    <row r="7" spans="2:11" x14ac:dyDescent="0.3">
      <c r="B7" s="18" t="s">
        <v>243</v>
      </c>
      <c r="C7" s="17">
        <v>0.251619092284321</v>
      </c>
      <c r="D7" s="17">
        <v>0.37777090386117101</v>
      </c>
      <c r="E7" s="17">
        <v>0.44216296621833401</v>
      </c>
      <c r="F7" s="17">
        <v>0.18192378618024499</v>
      </c>
      <c r="G7" s="17">
        <v>0.61521433779922097</v>
      </c>
      <c r="H7" s="17">
        <v>0.27667604455099298</v>
      </c>
      <c r="I7" s="17">
        <v>0.32102567090739098</v>
      </c>
      <c r="J7" s="17">
        <v>0.20355963368480701</v>
      </c>
    </row>
    <row r="8" spans="2:11" x14ac:dyDescent="0.3">
      <c r="B8" s="18" t="s">
        <v>244</v>
      </c>
      <c r="C8" s="17">
        <v>0.70958603698835199</v>
      </c>
      <c r="D8" s="17">
        <v>0.590914011149278</v>
      </c>
      <c r="E8" s="17">
        <v>0.53190398798021099</v>
      </c>
      <c r="F8" s="17">
        <v>0.78841396405193997</v>
      </c>
      <c r="G8" s="17">
        <v>0.36375700920828002</v>
      </c>
      <c r="H8" s="17">
        <v>0.69547164142502305</v>
      </c>
      <c r="I8" s="17">
        <v>0.64988537612701602</v>
      </c>
      <c r="J8" s="17">
        <v>0.77658126369756897</v>
      </c>
    </row>
    <row r="9" spans="2:11" x14ac:dyDescent="0.3">
      <c r="B9" s="18" t="s">
        <v>155</v>
      </c>
      <c r="C9" s="17">
        <v>3.8794870727326597E-2</v>
      </c>
      <c r="D9" s="17">
        <v>3.13150849895516E-2</v>
      </c>
      <c r="E9" s="17">
        <v>2.5933045801454498E-2</v>
      </c>
      <c r="F9" s="17">
        <v>2.96622497678143E-2</v>
      </c>
      <c r="G9" s="17">
        <v>2.10286529924987E-2</v>
      </c>
      <c r="H9" s="17">
        <v>2.7852314023983901E-2</v>
      </c>
      <c r="I9" s="17">
        <v>2.90889529655926E-2</v>
      </c>
      <c r="J9" s="17">
        <v>1.9859102617624601E-2</v>
      </c>
    </row>
    <row r="10" spans="2:11" x14ac:dyDescent="0.3">
      <c r="B10" s="16" t="s">
        <v>246</v>
      </c>
      <c r="C10" s="16"/>
      <c r="D10" s="16"/>
      <c r="E10" s="16"/>
      <c r="F10" s="16"/>
      <c r="G10" s="16"/>
      <c r="H10" s="16"/>
      <c r="I10" s="16"/>
      <c r="J10" s="16"/>
    </row>
    <row r="11" spans="2:11" x14ac:dyDescent="0.3">
      <c r="B11" t="s">
        <v>72</v>
      </c>
    </row>
    <row r="12" spans="2:11" x14ac:dyDescent="0.3">
      <c r="B12" t="s">
        <v>73</v>
      </c>
    </row>
    <row r="16" spans="2:11" x14ac:dyDescent="0.3">
      <c r="B16" s="8" t="str">
        <f>HYPERLINK("#'Contents'!A1", "Return to Contents")</f>
        <v>Return to Contents</v>
      </c>
    </row>
  </sheetData>
  <mergeCells count="1">
    <mergeCell ref="D2:K2"/>
  </mergeCells>
  <pageMargins left="0.7" right="0.7" top="0.75" bottom="0.75" header="0.3" footer="0.3"/>
  <pageSetup paperSize="9" orientation="portrait" horizontalDpi="300" verticalDpi="300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B2:AU16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247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2018</v>
      </c>
      <c r="D7" s="10">
        <v>996</v>
      </c>
      <c r="E7" s="10">
        <v>1020</v>
      </c>
      <c r="F7" s="10"/>
      <c r="G7" s="10">
        <v>170</v>
      </c>
      <c r="H7" s="10">
        <v>305</v>
      </c>
      <c r="I7" s="10">
        <v>326</v>
      </c>
      <c r="J7" s="10">
        <v>356</v>
      </c>
      <c r="K7" s="10">
        <v>325</v>
      </c>
      <c r="L7" s="10">
        <v>536</v>
      </c>
      <c r="M7" s="10"/>
      <c r="N7" s="10">
        <v>661</v>
      </c>
      <c r="O7" s="10">
        <v>562</v>
      </c>
      <c r="P7" s="10">
        <v>340</v>
      </c>
      <c r="Q7" s="10">
        <v>446</v>
      </c>
      <c r="R7" s="10"/>
      <c r="S7" s="10">
        <v>274</v>
      </c>
      <c r="T7" s="10">
        <v>323</v>
      </c>
      <c r="U7" s="10">
        <v>160</v>
      </c>
      <c r="V7" s="10">
        <v>156</v>
      </c>
      <c r="W7" s="10">
        <v>161</v>
      </c>
      <c r="X7" s="10">
        <v>169</v>
      </c>
      <c r="Y7" s="10">
        <v>177</v>
      </c>
      <c r="Z7" s="10">
        <v>81</v>
      </c>
      <c r="AA7" s="10">
        <v>218</v>
      </c>
      <c r="AB7" s="10">
        <v>137</v>
      </c>
      <c r="AC7" s="10">
        <v>92</v>
      </c>
      <c r="AD7" s="10">
        <v>70</v>
      </c>
      <c r="AE7" s="10"/>
      <c r="AF7" s="10">
        <v>1221</v>
      </c>
      <c r="AG7" s="10">
        <v>797</v>
      </c>
      <c r="AH7" s="10"/>
      <c r="AI7" s="10">
        <v>689</v>
      </c>
      <c r="AJ7" s="10">
        <v>1329</v>
      </c>
      <c r="AK7" s="10"/>
      <c r="AL7" s="10">
        <v>384</v>
      </c>
      <c r="AM7" s="10">
        <v>1634</v>
      </c>
      <c r="AN7" s="10"/>
      <c r="AO7" s="10">
        <v>169</v>
      </c>
      <c r="AP7" s="10">
        <v>1849</v>
      </c>
      <c r="AQ7" s="10"/>
      <c r="AR7" s="10">
        <v>642</v>
      </c>
      <c r="AS7" s="10">
        <v>528</v>
      </c>
      <c r="AT7" s="10">
        <v>555</v>
      </c>
      <c r="AU7" s="10">
        <v>293</v>
      </c>
    </row>
    <row r="8" spans="2:47" ht="30" customHeight="1" x14ac:dyDescent="0.3">
      <c r="B8" s="11" t="s">
        <v>20</v>
      </c>
      <c r="C8" s="11">
        <v>2001</v>
      </c>
      <c r="D8" s="11">
        <v>987</v>
      </c>
      <c r="E8" s="11">
        <v>1011</v>
      </c>
      <c r="F8" s="11"/>
      <c r="G8" s="11">
        <v>259</v>
      </c>
      <c r="H8" s="11">
        <v>342</v>
      </c>
      <c r="I8" s="11">
        <v>337</v>
      </c>
      <c r="J8" s="11">
        <v>348</v>
      </c>
      <c r="K8" s="11">
        <v>281</v>
      </c>
      <c r="L8" s="11">
        <v>433</v>
      </c>
      <c r="M8" s="11"/>
      <c r="N8" s="11">
        <v>540</v>
      </c>
      <c r="O8" s="11">
        <v>519</v>
      </c>
      <c r="P8" s="11">
        <v>441</v>
      </c>
      <c r="Q8" s="11">
        <v>491</v>
      </c>
      <c r="R8" s="11"/>
      <c r="S8" s="11">
        <v>267</v>
      </c>
      <c r="T8" s="11">
        <v>287</v>
      </c>
      <c r="U8" s="11">
        <v>163</v>
      </c>
      <c r="V8" s="11">
        <v>162</v>
      </c>
      <c r="W8" s="11">
        <v>149</v>
      </c>
      <c r="X8" s="11">
        <v>180</v>
      </c>
      <c r="Y8" s="11">
        <v>163</v>
      </c>
      <c r="Z8" s="11">
        <v>77</v>
      </c>
      <c r="AA8" s="11">
        <v>210</v>
      </c>
      <c r="AB8" s="11">
        <v>167</v>
      </c>
      <c r="AC8" s="11">
        <v>106</v>
      </c>
      <c r="AD8" s="11">
        <v>69</v>
      </c>
      <c r="AE8" s="11"/>
      <c r="AF8" s="11">
        <v>1142</v>
      </c>
      <c r="AG8" s="11">
        <v>859</v>
      </c>
      <c r="AH8" s="11"/>
      <c r="AI8" s="11">
        <v>688</v>
      </c>
      <c r="AJ8" s="11">
        <v>1312</v>
      </c>
      <c r="AK8" s="11"/>
      <c r="AL8" s="11">
        <v>383</v>
      </c>
      <c r="AM8" s="11">
        <v>1618</v>
      </c>
      <c r="AN8" s="11"/>
      <c r="AO8" s="11">
        <v>169</v>
      </c>
      <c r="AP8" s="11">
        <v>1832</v>
      </c>
      <c r="AQ8" s="11"/>
      <c r="AR8" s="11">
        <v>679</v>
      </c>
      <c r="AS8" s="11">
        <v>476</v>
      </c>
      <c r="AT8" s="11">
        <v>571</v>
      </c>
      <c r="AU8" s="11">
        <v>275</v>
      </c>
    </row>
    <row r="9" spans="2:47" x14ac:dyDescent="0.3">
      <c r="B9" s="18" t="s">
        <v>243</v>
      </c>
      <c r="C9" s="17">
        <v>0.251619092284321</v>
      </c>
      <c r="D9" s="17">
        <v>0.266714820074131</v>
      </c>
      <c r="E9" s="17">
        <v>0.235294347061206</v>
      </c>
      <c r="F9" s="17"/>
      <c r="G9" s="17">
        <v>0.50405574279000698</v>
      </c>
      <c r="H9" s="17">
        <v>0.44254339997183501</v>
      </c>
      <c r="I9" s="17">
        <v>0.29275864676735203</v>
      </c>
      <c r="J9" s="17">
        <v>0.169131948599065</v>
      </c>
      <c r="K9" s="17">
        <v>0.105313090045969</v>
      </c>
      <c r="L9" s="17">
        <v>7.9105817256470506E-2</v>
      </c>
      <c r="M9" s="17"/>
      <c r="N9" s="17">
        <v>0.31295301334279302</v>
      </c>
      <c r="O9" s="17">
        <v>0.18795365026046901</v>
      </c>
      <c r="P9" s="17">
        <v>0.30347290764076601</v>
      </c>
      <c r="Q9" s="17">
        <v>0.207632704347951</v>
      </c>
      <c r="R9" s="17"/>
      <c r="S9" s="17">
        <v>0.386702218558508</v>
      </c>
      <c r="T9" s="17">
        <v>0.253878587722837</v>
      </c>
      <c r="U9" s="17">
        <v>0.20801036178087001</v>
      </c>
      <c r="V9" s="17">
        <v>0.183711287126988</v>
      </c>
      <c r="W9" s="17">
        <v>0.25557961004437701</v>
      </c>
      <c r="X9" s="17">
        <v>0.31316685577492098</v>
      </c>
      <c r="Y9" s="17">
        <v>0.22716308908689001</v>
      </c>
      <c r="Z9" s="17">
        <v>0.27645797090504098</v>
      </c>
      <c r="AA9" s="17">
        <v>0.21074771124285599</v>
      </c>
      <c r="AB9" s="17">
        <v>0.19070215554963901</v>
      </c>
      <c r="AC9" s="17">
        <v>0.20086918096054601</v>
      </c>
      <c r="AD9" s="17">
        <v>0.193421286808763</v>
      </c>
      <c r="AE9" s="17"/>
      <c r="AF9" s="17">
        <v>0.23995424665828199</v>
      </c>
      <c r="AG9" s="17">
        <v>0.26711699008200901</v>
      </c>
      <c r="AH9" s="17"/>
      <c r="AI9" s="17">
        <v>0.30667577064651202</v>
      </c>
      <c r="AJ9" s="17">
        <v>0.22274401311426001</v>
      </c>
      <c r="AK9" s="17"/>
      <c r="AL9" s="17">
        <v>0.28309691028605999</v>
      </c>
      <c r="AM9" s="17">
        <v>0.24417266881011401</v>
      </c>
      <c r="AN9" s="17"/>
      <c r="AO9" s="17">
        <v>0.37305865500495</v>
      </c>
      <c r="AP9" s="17">
        <v>0.24043965873776099</v>
      </c>
      <c r="AQ9" s="17"/>
      <c r="AR9" s="17">
        <v>0.46980053642534803</v>
      </c>
      <c r="AS9" s="17">
        <v>0.136286468135324</v>
      </c>
      <c r="AT9" s="17">
        <v>0.175355560852194</v>
      </c>
      <c r="AU9" s="17">
        <v>7.0160862910697605E-2</v>
      </c>
    </row>
    <row r="10" spans="2:47" x14ac:dyDescent="0.3">
      <c r="B10" s="18" t="s">
        <v>244</v>
      </c>
      <c r="C10" s="17">
        <v>0.70958603698835199</v>
      </c>
      <c r="D10" s="17">
        <v>0.69779188083565402</v>
      </c>
      <c r="E10" s="17">
        <v>0.72260614567573</v>
      </c>
      <c r="F10" s="17"/>
      <c r="G10" s="17">
        <v>0.45194669355594103</v>
      </c>
      <c r="H10" s="17">
        <v>0.511375553530516</v>
      </c>
      <c r="I10" s="17">
        <v>0.65353633941563505</v>
      </c>
      <c r="J10" s="17">
        <v>0.79603709502651998</v>
      </c>
      <c r="K10" s="17">
        <v>0.85370109918234904</v>
      </c>
      <c r="L10" s="17">
        <v>0.90078921952143398</v>
      </c>
      <c r="M10" s="17"/>
      <c r="N10" s="17">
        <v>0.66073535257634697</v>
      </c>
      <c r="O10" s="17">
        <v>0.78005389379841605</v>
      </c>
      <c r="P10" s="17">
        <v>0.64452662263722804</v>
      </c>
      <c r="Q10" s="17">
        <v>0.74376269683890806</v>
      </c>
      <c r="R10" s="17"/>
      <c r="S10" s="17">
        <v>0.58764056936831899</v>
      </c>
      <c r="T10" s="17">
        <v>0.72834872875670198</v>
      </c>
      <c r="U10" s="17">
        <v>0.72105104159224198</v>
      </c>
      <c r="V10" s="17">
        <v>0.75942519055372004</v>
      </c>
      <c r="W10" s="17">
        <v>0.68281114721492198</v>
      </c>
      <c r="X10" s="17">
        <v>0.65343299154482204</v>
      </c>
      <c r="Y10" s="17">
        <v>0.73729429362434296</v>
      </c>
      <c r="Z10" s="17">
        <v>0.68415929320515501</v>
      </c>
      <c r="AA10" s="17">
        <v>0.73554526259571196</v>
      </c>
      <c r="AB10" s="17">
        <v>0.78760555509045205</v>
      </c>
      <c r="AC10" s="17">
        <v>0.75457136042520301</v>
      </c>
      <c r="AD10" s="17">
        <v>0.78890010835837299</v>
      </c>
      <c r="AE10" s="17"/>
      <c r="AF10" s="17">
        <v>0.72160434684244901</v>
      </c>
      <c r="AG10" s="17">
        <v>0.69361852710515504</v>
      </c>
      <c r="AH10" s="17"/>
      <c r="AI10" s="17">
        <v>0.65101502399626499</v>
      </c>
      <c r="AJ10" s="17">
        <v>0.74030424752207402</v>
      </c>
      <c r="AK10" s="17"/>
      <c r="AL10" s="17">
        <v>0.67252682029709498</v>
      </c>
      <c r="AM10" s="17">
        <v>0.71835280160622605</v>
      </c>
      <c r="AN10" s="17"/>
      <c r="AO10" s="17">
        <v>0.58279171971993204</v>
      </c>
      <c r="AP10" s="17">
        <v>0.721258416336792</v>
      </c>
      <c r="AQ10" s="17"/>
      <c r="AR10" s="17">
        <v>0.49534637695153699</v>
      </c>
      <c r="AS10" s="17">
        <v>0.81495342503430501</v>
      </c>
      <c r="AT10" s="17">
        <v>0.77683330327775901</v>
      </c>
      <c r="AU10" s="17">
        <v>0.91729676495288504</v>
      </c>
    </row>
    <row r="11" spans="2:47" x14ac:dyDescent="0.3">
      <c r="B11" s="18" t="s">
        <v>155</v>
      </c>
      <c r="C11" s="19">
        <v>3.8794870727326597E-2</v>
      </c>
      <c r="D11" s="19">
        <v>3.5493299090214897E-2</v>
      </c>
      <c r="E11" s="19">
        <v>4.2099507263063697E-2</v>
      </c>
      <c r="F11" s="19"/>
      <c r="G11" s="19">
        <v>4.3997563654052801E-2</v>
      </c>
      <c r="H11" s="19">
        <v>4.6081046497648798E-2</v>
      </c>
      <c r="I11" s="19">
        <v>5.3705013817013099E-2</v>
      </c>
      <c r="J11" s="19">
        <v>3.4830956374415301E-2</v>
      </c>
      <c r="K11" s="19">
        <v>4.0985810771681903E-2</v>
      </c>
      <c r="L11" s="19">
        <v>2.0104963222095401E-2</v>
      </c>
      <c r="M11" s="19"/>
      <c r="N11" s="19">
        <v>2.63116340808595E-2</v>
      </c>
      <c r="O11" s="19">
        <v>3.19924559411148E-2</v>
      </c>
      <c r="P11" s="19">
        <v>5.2000469722005803E-2</v>
      </c>
      <c r="Q11" s="19">
        <v>4.8604598813140901E-2</v>
      </c>
      <c r="R11" s="19"/>
      <c r="S11" s="19">
        <v>2.5657212073173102E-2</v>
      </c>
      <c r="T11" s="19">
        <v>1.77726835204613E-2</v>
      </c>
      <c r="U11" s="19">
        <v>7.0938596626887396E-2</v>
      </c>
      <c r="V11" s="19">
        <v>5.68635223192911E-2</v>
      </c>
      <c r="W11" s="19">
        <v>6.1609242740701002E-2</v>
      </c>
      <c r="X11" s="19">
        <v>3.3400152680256097E-2</v>
      </c>
      <c r="Y11" s="19">
        <v>3.5542617288766898E-2</v>
      </c>
      <c r="Z11" s="19">
        <v>3.9382735889804399E-2</v>
      </c>
      <c r="AA11" s="19">
        <v>5.3707026161431401E-2</v>
      </c>
      <c r="AB11" s="19">
        <v>2.1692289359908402E-2</v>
      </c>
      <c r="AC11" s="19">
        <v>4.4559458614251299E-2</v>
      </c>
      <c r="AD11" s="19">
        <v>1.76786048328644E-2</v>
      </c>
      <c r="AE11" s="19"/>
      <c r="AF11" s="19">
        <v>3.8441406499268201E-2</v>
      </c>
      <c r="AG11" s="19">
        <v>3.9264482812835899E-2</v>
      </c>
      <c r="AH11" s="19"/>
      <c r="AI11" s="19">
        <v>4.2309205357223503E-2</v>
      </c>
      <c r="AJ11" s="19">
        <v>3.6951739363665401E-2</v>
      </c>
      <c r="AK11" s="19"/>
      <c r="AL11" s="19">
        <v>4.4376269416844999E-2</v>
      </c>
      <c r="AM11" s="19">
        <v>3.7474529583660099E-2</v>
      </c>
      <c r="AN11" s="19"/>
      <c r="AO11" s="19">
        <v>4.4149625275117899E-2</v>
      </c>
      <c r="AP11" s="19">
        <v>3.83019249254474E-2</v>
      </c>
      <c r="AQ11" s="19"/>
      <c r="AR11" s="19">
        <v>3.48530866231151E-2</v>
      </c>
      <c r="AS11" s="19">
        <v>4.8760106830370999E-2</v>
      </c>
      <c r="AT11" s="19">
        <v>4.7811135870046199E-2</v>
      </c>
      <c r="AU11" s="19">
        <v>1.2542372136417001E-2</v>
      </c>
    </row>
    <row r="12" spans="2:47" x14ac:dyDescent="0.3">
      <c r="B12" s="16" t="s">
        <v>246</v>
      </c>
    </row>
    <row r="13" spans="2:47" x14ac:dyDescent="0.3">
      <c r="B13" t="s">
        <v>72</v>
      </c>
    </row>
    <row r="14" spans="2:47" x14ac:dyDescent="0.3">
      <c r="B14" t="s">
        <v>73</v>
      </c>
    </row>
    <row r="16" spans="2:47" x14ac:dyDescent="0.3">
      <c r="B16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B2:AU16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248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2018</v>
      </c>
      <c r="D7" s="10">
        <v>996</v>
      </c>
      <c r="E7" s="10">
        <v>1020</v>
      </c>
      <c r="F7" s="10"/>
      <c r="G7" s="10">
        <v>170</v>
      </c>
      <c r="H7" s="10">
        <v>305</v>
      </c>
      <c r="I7" s="10">
        <v>326</v>
      </c>
      <c r="J7" s="10">
        <v>356</v>
      </c>
      <c r="K7" s="10">
        <v>325</v>
      </c>
      <c r="L7" s="10">
        <v>536</v>
      </c>
      <c r="M7" s="10"/>
      <c r="N7" s="10">
        <v>661</v>
      </c>
      <c r="O7" s="10">
        <v>562</v>
      </c>
      <c r="P7" s="10">
        <v>340</v>
      </c>
      <c r="Q7" s="10">
        <v>446</v>
      </c>
      <c r="R7" s="10"/>
      <c r="S7" s="10">
        <v>274</v>
      </c>
      <c r="T7" s="10">
        <v>323</v>
      </c>
      <c r="U7" s="10">
        <v>160</v>
      </c>
      <c r="V7" s="10">
        <v>156</v>
      </c>
      <c r="W7" s="10">
        <v>161</v>
      </c>
      <c r="X7" s="10">
        <v>169</v>
      </c>
      <c r="Y7" s="10">
        <v>177</v>
      </c>
      <c r="Z7" s="10">
        <v>81</v>
      </c>
      <c r="AA7" s="10">
        <v>218</v>
      </c>
      <c r="AB7" s="10">
        <v>137</v>
      </c>
      <c r="AC7" s="10">
        <v>92</v>
      </c>
      <c r="AD7" s="10">
        <v>70</v>
      </c>
      <c r="AE7" s="10"/>
      <c r="AF7" s="10">
        <v>1221</v>
      </c>
      <c r="AG7" s="10">
        <v>797</v>
      </c>
      <c r="AH7" s="10"/>
      <c r="AI7" s="10">
        <v>689</v>
      </c>
      <c r="AJ7" s="10">
        <v>1329</v>
      </c>
      <c r="AK7" s="10"/>
      <c r="AL7" s="10">
        <v>384</v>
      </c>
      <c r="AM7" s="10">
        <v>1634</v>
      </c>
      <c r="AN7" s="10"/>
      <c r="AO7" s="10">
        <v>169</v>
      </c>
      <c r="AP7" s="10">
        <v>1849</v>
      </c>
      <c r="AQ7" s="10"/>
      <c r="AR7" s="10">
        <v>642</v>
      </c>
      <c r="AS7" s="10">
        <v>528</v>
      </c>
      <c r="AT7" s="10">
        <v>555</v>
      </c>
      <c r="AU7" s="10">
        <v>293</v>
      </c>
    </row>
    <row r="8" spans="2:47" ht="30" customHeight="1" x14ac:dyDescent="0.3">
      <c r="B8" s="11" t="s">
        <v>20</v>
      </c>
      <c r="C8" s="11">
        <v>2001</v>
      </c>
      <c r="D8" s="11">
        <v>987</v>
      </c>
      <c r="E8" s="11">
        <v>1011</v>
      </c>
      <c r="F8" s="11"/>
      <c r="G8" s="11">
        <v>259</v>
      </c>
      <c r="H8" s="11">
        <v>342</v>
      </c>
      <c r="I8" s="11">
        <v>337</v>
      </c>
      <c r="J8" s="11">
        <v>348</v>
      </c>
      <c r="K8" s="11">
        <v>281</v>
      </c>
      <c r="L8" s="11">
        <v>433</v>
      </c>
      <c r="M8" s="11"/>
      <c r="N8" s="11">
        <v>540</v>
      </c>
      <c r="O8" s="11">
        <v>519</v>
      </c>
      <c r="P8" s="11">
        <v>441</v>
      </c>
      <c r="Q8" s="11">
        <v>491</v>
      </c>
      <c r="R8" s="11"/>
      <c r="S8" s="11">
        <v>267</v>
      </c>
      <c r="T8" s="11">
        <v>287</v>
      </c>
      <c r="U8" s="11">
        <v>163</v>
      </c>
      <c r="V8" s="11">
        <v>162</v>
      </c>
      <c r="W8" s="11">
        <v>149</v>
      </c>
      <c r="X8" s="11">
        <v>180</v>
      </c>
      <c r="Y8" s="11">
        <v>163</v>
      </c>
      <c r="Z8" s="11">
        <v>77</v>
      </c>
      <c r="AA8" s="11">
        <v>210</v>
      </c>
      <c r="AB8" s="11">
        <v>167</v>
      </c>
      <c r="AC8" s="11">
        <v>106</v>
      </c>
      <c r="AD8" s="11">
        <v>69</v>
      </c>
      <c r="AE8" s="11"/>
      <c r="AF8" s="11">
        <v>1142</v>
      </c>
      <c r="AG8" s="11">
        <v>859</v>
      </c>
      <c r="AH8" s="11"/>
      <c r="AI8" s="11">
        <v>688</v>
      </c>
      <c r="AJ8" s="11">
        <v>1312</v>
      </c>
      <c r="AK8" s="11"/>
      <c r="AL8" s="11">
        <v>383</v>
      </c>
      <c r="AM8" s="11">
        <v>1618</v>
      </c>
      <c r="AN8" s="11"/>
      <c r="AO8" s="11">
        <v>169</v>
      </c>
      <c r="AP8" s="11">
        <v>1832</v>
      </c>
      <c r="AQ8" s="11"/>
      <c r="AR8" s="11">
        <v>679</v>
      </c>
      <c r="AS8" s="11">
        <v>476</v>
      </c>
      <c r="AT8" s="11">
        <v>571</v>
      </c>
      <c r="AU8" s="11">
        <v>275</v>
      </c>
    </row>
    <row r="9" spans="2:47" x14ac:dyDescent="0.3">
      <c r="B9" s="18" t="s">
        <v>243</v>
      </c>
      <c r="C9" s="17">
        <v>0.37777090386117101</v>
      </c>
      <c r="D9" s="17">
        <v>0.39724817898846798</v>
      </c>
      <c r="E9" s="17">
        <v>0.35825588089827198</v>
      </c>
      <c r="F9" s="17"/>
      <c r="G9" s="17">
        <v>0.35456677278032001</v>
      </c>
      <c r="H9" s="17">
        <v>0.46457433819772898</v>
      </c>
      <c r="I9" s="17">
        <v>0.428323266087553</v>
      </c>
      <c r="J9" s="17">
        <v>0.37545296974376802</v>
      </c>
      <c r="K9" s="17">
        <v>0.33497728067635102</v>
      </c>
      <c r="L9" s="17">
        <v>0.31349822480174999</v>
      </c>
      <c r="M9" s="17"/>
      <c r="N9" s="17">
        <v>0.47609765401339299</v>
      </c>
      <c r="O9" s="17">
        <v>0.37396825944735101</v>
      </c>
      <c r="P9" s="17">
        <v>0.35408337052890099</v>
      </c>
      <c r="Q9" s="17">
        <v>0.29458702460681102</v>
      </c>
      <c r="R9" s="17"/>
      <c r="S9" s="17">
        <v>0.39511356670061398</v>
      </c>
      <c r="T9" s="17">
        <v>0.41262344705488002</v>
      </c>
      <c r="U9" s="17">
        <v>0.28953479508316698</v>
      </c>
      <c r="V9" s="17">
        <v>0.39013138584825802</v>
      </c>
      <c r="W9" s="17">
        <v>0.41259372697400898</v>
      </c>
      <c r="X9" s="17">
        <v>0.374397536629965</v>
      </c>
      <c r="Y9" s="17">
        <v>0.43457057480001499</v>
      </c>
      <c r="Z9" s="17">
        <v>0.32039197545988801</v>
      </c>
      <c r="AA9" s="17">
        <v>0.35144618122544902</v>
      </c>
      <c r="AB9" s="17">
        <v>0.33962111164523501</v>
      </c>
      <c r="AC9" s="17">
        <v>0.39749764884146999</v>
      </c>
      <c r="AD9" s="17">
        <v>0.35046509633272599</v>
      </c>
      <c r="AE9" s="17"/>
      <c r="AF9" s="17">
        <v>0.39229875431792099</v>
      </c>
      <c r="AG9" s="17">
        <v>0.35846922179722601</v>
      </c>
      <c r="AH9" s="17"/>
      <c r="AI9" s="17">
        <v>0.40487982463945499</v>
      </c>
      <c r="AJ9" s="17">
        <v>0.36355333286027602</v>
      </c>
      <c r="AK9" s="17"/>
      <c r="AL9" s="17">
        <v>0.41001875693119899</v>
      </c>
      <c r="AM9" s="17">
        <v>0.37014232013658799</v>
      </c>
      <c r="AN9" s="17"/>
      <c r="AO9" s="17">
        <v>0.495785123606649</v>
      </c>
      <c r="AP9" s="17">
        <v>0.366906799135853</v>
      </c>
      <c r="AQ9" s="17"/>
      <c r="AR9" s="17">
        <v>0.51307793323254802</v>
      </c>
      <c r="AS9" s="17">
        <v>0.37886166199235499</v>
      </c>
      <c r="AT9" s="17">
        <v>0.32199262586829103</v>
      </c>
      <c r="AU9" s="17">
        <v>0.157105352791331</v>
      </c>
    </row>
    <row r="10" spans="2:47" x14ac:dyDescent="0.3">
      <c r="B10" s="18" t="s">
        <v>244</v>
      </c>
      <c r="C10" s="17">
        <v>0.590914011149278</v>
      </c>
      <c r="D10" s="17">
        <v>0.57712079080275602</v>
      </c>
      <c r="E10" s="17">
        <v>0.60481518829924796</v>
      </c>
      <c r="F10" s="17"/>
      <c r="G10" s="17">
        <v>0.61018271959690296</v>
      </c>
      <c r="H10" s="17">
        <v>0.50493886965912504</v>
      </c>
      <c r="I10" s="17">
        <v>0.53267890870649104</v>
      </c>
      <c r="J10" s="17">
        <v>0.58512319632865295</v>
      </c>
      <c r="K10" s="17">
        <v>0.63961631985218703</v>
      </c>
      <c r="L10" s="17">
        <v>0.66553682095462596</v>
      </c>
      <c r="M10" s="17"/>
      <c r="N10" s="17">
        <v>0.50703204500389398</v>
      </c>
      <c r="O10" s="17">
        <v>0.58702633812139204</v>
      </c>
      <c r="P10" s="17">
        <v>0.58914041387484795</v>
      </c>
      <c r="Q10" s="17">
        <v>0.68860613045838104</v>
      </c>
      <c r="R10" s="17"/>
      <c r="S10" s="17">
        <v>0.57393548556106799</v>
      </c>
      <c r="T10" s="17">
        <v>0.55207468678008798</v>
      </c>
      <c r="U10" s="17">
        <v>0.65151285192025199</v>
      </c>
      <c r="V10" s="17">
        <v>0.57656264089579401</v>
      </c>
      <c r="W10" s="17">
        <v>0.57651020606451397</v>
      </c>
      <c r="X10" s="17">
        <v>0.62158706022106203</v>
      </c>
      <c r="Y10" s="17">
        <v>0.53223523059860001</v>
      </c>
      <c r="Z10" s="17">
        <v>0.63527602898429303</v>
      </c>
      <c r="AA10" s="17">
        <v>0.60269015835389705</v>
      </c>
      <c r="AB10" s="17">
        <v>0.63066797420041398</v>
      </c>
      <c r="AC10" s="17">
        <v>0.56991540259155504</v>
      </c>
      <c r="AD10" s="17">
        <v>0.64953490366727396</v>
      </c>
      <c r="AE10" s="17"/>
      <c r="AF10" s="17">
        <v>0.57441819520214599</v>
      </c>
      <c r="AG10" s="17">
        <v>0.61283032944734706</v>
      </c>
      <c r="AH10" s="17"/>
      <c r="AI10" s="17">
        <v>0.56234765318218305</v>
      </c>
      <c r="AJ10" s="17">
        <v>0.60589595107805205</v>
      </c>
      <c r="AK10" s="17"/>
      <c r="AL10" s="17">
        <v>0.56140793790640098</v>
      </c>
      <c r="AM10" s="17">
        <v>0.59789399675105304</v>
      </c>
      <c r="AN10" s="17"/>
      <c r="AO10" s="17">
        <v>0.47604020643880202</v>
      </c>
      <c r="AP10" s="17">
        <v>0.60148901683301603</v>
      </c>
      <c r="AQ10" s="17"/>
      <c r="AR10" s="17">
        <v>0.46524548022517098</v>
      </c>
      <c r="AS10" s="17">
        <v>0.59682227971979396</v>
      </c>
      <c r="AT10" s="17">
        <v>0.629326216401913</v>
      </c>
      <c r="AU10" s="17">
        <v>0.81171608871194101</v>
      </c>
    </row>
    <row r="11" spans="2:47" x14ac:dyDescent="0.3">
      <c r="B11" s="18" t="s">
        <v>155</v>
      </c>
      <c r="C11" s="19">
        <v>3.13150849895516E-2</v>
      </c>
      <c r="D11" s="19">
        <v>2.5631030208775701E-2</v>
      </c>
      <c r="E11" s="19">
        <v>3.6928930802479498E-2</v>
      </c>
      <c r="F11" s="19"/>
      <c r="G11" s="19">
        <v>3.5250507622777198E-2</v>
      </c>
      <c r="H11" s="19">
        <v>3.0486792143145799E-2</v>
      </c>
      <c r="I11" s="19">
        <v>3.8997825205956398E-2</v>
      </c>
      <c r="J11" s="19">
        <v>3.9423833927579199E-2</v>
      </c>
      <c r="K11" s="19">
        <v>2.5406399471462501E-2</v>
      </c>
      <c r="L11" s="19">
        <v>2.0964954243624101E-2</v>
      </c>
      <c r="M11" s="19"/>
      <c r="N11" s="19">
        <v>1.6870300982712898E-2</v>
      </c>
      <c r="O11" s="19">
        <v>3.9005402431256803E-2</v>
      </c>
      <c r="P11" s="19">
        <v>5.6776215596251303E-2</v>
      </c>
      <c r="Q11" s="19">
        <v>1.6806844934807701E-2</v>
      </c>
      <c r="R11" s="19"/>
      <c r="S11" s="19">
        <v>3.0950947738318201E-2</v>
      </c>
      <c r="T11" s="19">
        <v>3.5301866165031698E-2</v>
      </c>
      <c r="U11" s="19">
        <v>5.8952352996580998E-2</v>
      </c>
      <c r="V11" s="19">
        <v>3.3305973255948598E-2</v>
      </c>
      <c r="W11" s="19">
        <v>1.0896066961476601E-2</v>
      </c>
      <c r="X11" s="19">
        <v>4.0154031489732797E-3</v>
      </c>
      <c r="Y11" s="19">
        <v>3.3194194601384903E-2</v>
      </c>
      <c r="Z11" s="19">
        <v>4.4331995555818501E-2</v>
      </c>
      <c r="AA11" s="19">
        <v>4.5863660420653797E-2</v>
      </c>
      <c r="AB11" s="19">
        <v>2.9710914154351401E-2</v>
      </c>
      <c r="AC11" s="19">
        <v>3.2586948566974798E-2</v>
      </c>
      <c r="AD11" s="19">
        <v>0</v>
      </c>
      <c r="AE11" s="19"/>
      <c r="AF11" s="19">
        <v>3.3283050479933303E-2</v>
      </c>
      <c r="AG11" s="19">
        <v>2.8700448755426801E-2</v>
      </c>
      <c r="AH11" s="19"/>
      <c r="AI11" s="19">
        <v>3.2772522178362802E-2</v>
      </c>
      <c r="AJ11" s="19">
        <v>3.0550716061671999E-2</v>
      </c>
      <c r="AK11" s="19"/>
      <c r="AL11" s="19">
        <v>2.8573305162400701E-2</v>
      </c>
      <c r="AM11" s="19">
        <v>3.1963683112359101E-2</v>
      </c>
      <c r="AN11" s="19"/>
      <c r="AO11" s="19">
        <v>2.8174669954548998E-2</v>
      </c>
      <c r="AP11" s="19">
        <v>3.1604184031131598E-2</v>
      </c>
      <c r="AQ11" s="19"/>
      <c r="AR11" s="19">
        <v>2.1676586542280701E-2</v>
      </c>
      <c r="AS11" s="19">
        <v>2.43160582878507E-2</v>
      </c>
      <c r="AT11" s="19">
        <v>4.86811577297959E-2</v>
      </c>
      <c r="AU11" s="19">
        <v>3.1178558496728299E-2</v>
      </c>
    </row>
    <row r="12" spans="2:47" x14ac:dyDescent="0.3">
      <c r="B12" s="16" t="s">
        <v>246</v>
      </c>
    </row>
    <row r="13" spans="2:47" x14ac:dyDescent="0.3">
      <c r="B13" t="s">
        <v>72</v>
      </c>
    </row>
    <row r="14" spans="2:47" x14ac:dyDescent="0.3">
      <c r="B14" t="s">
        <v>73</v>
      </c>
    </row>
    <row r="16" spans="2:47" x14ac:dyDescent="0.3">
      <c r="B16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B2:AU16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249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2018</v>
      </c>
      <c r="D7" s="10">
        <v>996</v>
      </c>
      <c r="E7" s="10">
        <v>1020</v>
      </c>
      <c r="F7" s="10"/>
      <c r="G7" s="10">
        <v>170</v>
      </c>
      <c r="H7" s="10">
        <v>305</v>
      </c>
      <c r="I7" s="10">
        <v>326</v>
      </c>
      <c r="J7" s="10">
        <v>356</v>
      </c>
      <c r="K7" s="10">
        <v>325</v>
      </c>
      <c r="L7" s="10">
        <v>536</v>
      </c>
      <c r="M7" s="10"/>
      <c r="N7" s="10">
        <v>661</v>
      </c>
      <c r="O7" s="10">
        <v>562</v>
      </c>
      <c r="P7" s="10">
        <v>340</v>
      </c>
      <c r="Q7" s="10">
        <v>446</v>
      </c>
      <c r="R7" s="10"/>
      <c r="S7" s="10">
        <v>274</v>
      </c>
      <c r="T7" s="10">
        <v>323</v>
      </c>
      <c r="U7" s="10">
        <v>160</v>
      </c>
      <c r="V7" s="10">
        <v>156</v>
      </c>
      <c r="W7" s="10">
        <v>161</v>
      </c>
      <c r="X7" s="10">
        <v>169</v>
      </c>
      <c r="Y7" s="10">
        <v>177</v>
      </c>
      <c r="Z7" s="10">
        <v>81</v>
      </c>
      <c r="AA7" s="10">
        <v>218</v>
      </c>
      <c r="AB7" s="10">
        <v>137</v>
      </c>
      <c r="AC7" s="10">
        <v>92</v>
      </c>
      <c r="AD7" s="10">
        <v>70</v>
      </c>
      <c r="AE7" s="10"/>
      <c r="AF7" s="10">
        <v>1221</v>
      </c>
      <c r="AG7" s="10">
        <v>797</v>
      </c>
      <c r="AH7" s="10"/>
      <c r="AI7" s="10">
        <v>689</v>
      </c>
      <c r="AJ7" s="10">
        <v>1329</v>
      </c>
      <c r="AK7" s="10"/>
      <c r="AL7" s="10">
        <v>384</v>
      </c>
      <c r="AM7" s="10">
        <v>1634</v>
      </c>
      <c r="AN7" s="10"/>
      <c r="AO7" s="10">
        <v>169</v>
      </c>
      <c r="AP7" s="10">
        <v>1849</v>
      </c>
      <c r="AQ7" s="10"/>
      <c r="AR7" s="10">
        <v>642</v>
      </c>
      <c r="AS7" s="10">
        <v>528</v>
      </c>
      <c r="AT7" s="10">
        <v>555</v>
      </c>
      <c r="AU7" s="10">
        <v>293</v>
      </c>
    </row>
    <row r="8" spans="2:47" ht="30" customHeight="1" x14ac:dyDescent="0.3">
      <c r="B8" s="11" t="s">
        <v>20</v>
      </c>
      <c r="C8" s="11">
        <v>2001</v>
      </c>
      <c r="D8" s="11">
        <v>987</v>
      </c>
      <c r="E8" s="11">
        <v>1011</v>
      </c>
      <c r="F8" s="11"/>
      <c r="G8" s="11">
        <v>259</v>
      </c>
      <c r="H8" s="11">
        <v>342</v>
      </c>
      <c r="I8" s="11">
        <v>337</v>
      </c>
      <c r="J8" s="11">
        <v>348</v>
      </c>
      <c r="K8" s="11">
        <v>281</v>
      </c>
      <c r="L8" s="11">
        <v>433</v>
      </c>
      <c r="M8" s="11"/>
      <c r="N8" s="11">
        <v>540</v>
      </c>
      <c r="O8" s="11">
        <v>519</v>
      </c>
      <c r="P8" s="11">
        <v>441</v>
      </c>
      <c r="Q8" s="11">
        <v>491</v>
      </c>
      <c r="R8" s="11"/>
      <c r="S8" s="11">
        <v>267</v>
      </c>
      <c r="T8" s="11">
        <v>287</v>
      </c>
      <c r="U8" s="11">
        <v>163</v>
      </c>
      <c r="V8" s="11">
        <v>162</v>
      </c>
      <c r="W8" s="11">
        <v>149</v>
      </c>
      <c r="X8" s="11">
        <v>180</v>
      </c>
      <c r="Y8" s="11">
        <v>163</v>
      </c>
      <c r="Z8" s="11">
        <v>77</v>
      </c>
      <c r="AA8" s="11">
        <v>210</v>
      </c>
      <c r="AB8" s="11">
        <v>167</v>
      </c>
      <c r="AC8" s="11">
        <v>106</v>
      </c>
      <c r="AD8" s="11">
        <v>69</v>
      </c>
      <c r="AE8" s="11"/>
      <c r="AF8" s="11">
        <v>1142</v>
      </c>
      <c r="AG8" s="11">
        <v>859</v>
      </c>
      <c r="AH8" s="11"/>
      <c r="AI8" s="11">
        <v>688</v>
      </c>
      <c r="AJ8" s="11">
        <v>1312</v>
      </c>
      <c r="AK8" s="11"/>
      <c r="AL8" s="11">
        <v>383</v>
      </c>
      <c r="AM8" s="11">
        <v>1618</v>
      </c>
      <c r="AN8" s="11"/>
      <c r="AO8" s="11">
        <v>169</v>
      </c>
      <c r="AP8" s="11">
        <v>1832</v>
      </c>
      <c r="AQ8" s="11"/>
      <c r="AR8" s="11">
        <v>679</v>
      </c>
      <c r="AS8" s="11">
        <v>476</v>
      </c>
      <c r="AT8" s="11">
        <v>571</v>
      </c>
      <c r="AU8" s="11">
        <v>275</v>
      </c>
    </row>
    <row r="9" spans="2:47" x14ac:dyDescent="0.3">
      <c r="B9" s="18" t="s">
        <v>243</v>
      </c>
      <c r="C9" s="17">
        <v>0.44216296621833401</v>
      </c>
      <c r="D9" s="17">
        <v>0.42849304415135597</v>
      </c>
      <c r="E9" s="17">
        <v>0.45431679102359002</v>
      </c>
      <c r="F9" s="17"/>
      <c r="G9" s="17">
        <v>0.53702097321464004</v>
      </c>
      <c r="H9" s="17">
        <v>0.55486204281761098</v>
      </c>
      <c r="I9" s="17">
        <v>0.46053655300192903</v>
      </c>
      <c r="J9" s="17">
        <v>0.39667056771515102</v>
      </c>
      <c r="K9" s="17">
        <v>0.42233082097855801</v>
      </c>
      <c r="L9" s="17">
        <v>0.33156858252176102</v>
      </c>
      <c r="M9" s="17"/>
      <c r="N9" s="17">
        <v>0.53255847916222199</v>
      </c>
      <c r="O9" s="17">
        <v>0.37029308976337599</v>
      </c>
      <c r="P9" s="17">
        <v>0.47952240839239502</v>
      </c>
      <c r="Q9" s="17">
        <v>0.39007572193786799</v>
      </c>
      <c r="R9" s="17"/>
      <c r="S9" s="17">
        <v>0.49491465680602698</v>
      </c>
      <c r="T9" s="17">
        <v>0.40995958686033301</v>
      </c>
      <c r="U9" s="17">
        <v>0.46454421074452901</v>
      </c>
      <c r="V9" s="17">
        <v>0.44533203810302502</v>
      </c>
      <c r="W9" s="17">
        <v>0.49043446013842501</v>
      </c>
      <c r="X9" s="17">
        <v>0.513981378546429</v>
      </c>
      <c r="Y9" s="17">
        <v>0.37635449187851799</v>
      </c>
      <c r="Z9" s="17">
        <v>0.43304035152728398</v>
      </c>
      <c r="AA9" s="17">
        <v>0.44474177045648</v>
      </c>
      <c r="AB9" s="17">
        <v>0.381585755194777</v>
      </c>
      <c r="AC9" s="17">
        <v>0.39860204824749901</v>
      </c>
      <c r="AD9" s="17">
        <v>0.39218321931397099</v>
      </c>
      <c r="AE9" s="17"/>
      <c r="AF9" s="17">
        <v>0.47692231841548699</v>
      </c>
      <c r="AG9" s="17">
        <v>0.39598173886777099</v>
      </c>
      <c r="AH9" s="17"/>
      <c r="AI9" s="17">
        <v>0.48479957084584702</v>
      </c>
      <c r="AJ9" s="17">
        <v>0.41980173101879997</v>
      </c>
      <c r="AK9" s="17"/>
      <c r="AL9" s="17">
        <v>0.469843851222283</v>
      </c>
      <c r="AM9" s="17">
        <v>0.43561474893501201</v>
      </c>
      <c r="AN9" s="17"/>
      <c r="AO9" s="17">
        <v>0.51015380800273502</v>
      </c>
      <c r="AP9" s="17">
        <v>0.43590389314136602</v>
      </c>
      <c r="AQ9" s="17"/>
      <c r="AR9" s="17">
        <v>0.63248022378823998</v>
      </c>
      <c r="AS9" s="17">
        <v>0.40358843739629602</v>
      </c>
      <c r="AT9" s="17">
        <v>0.35671504590450398</v>
      </c>
      <c r="AU9" s="17">
        <v>0.21578873543612301</v>
      </c>
    </row>
    <row r="10" spans="2:47" x14ac:dyDescent="0.3">
      <c r="B10" s="18" t="s">
        <v>244</v>
      </c>
      <c r="C10" s="17">
        <v>0.53190398798021099</v>
      </c>
      <c r="D10" s="17">
        <v>0.54375870165720097</v>
      </c>
      <c r="E10" s="17">
        <v>0.52146648892622005</v>
      </c>
      <c r="F10" s="17"/>
      <c r="G10" s="17">
        <v>0.42168599709655902</v>
      </c>
      <c r="H10" s="17">
        <v>0.429366278681861</v>
      </c>
      <c r="I10" s="17">
        <v>0.50428346705011495</v>
      </c>
      <c r="J10" s="17">
        <v>0.57723077437737902</v>
      </c>
      <c r="K10" s="17">
        <v>0.55797783760252195</v>
      </c>
      <c r="L10" s="17">
        <v>0.64693587365038796</v>
      </c>
      <c r="M10" s="17"/>
      <c r="N10" s="17">
        <v>0.45265803880210598</v>
      </c>
      <c r="O10" s="17">
        <v>0.59537848177290797</v>
      </c>
      <c r="P10" s="17">
        <v>0.48389180682690103</v>
      </c>
      <c r="Q10" s="17">
        <v>0.58966096555119896</v>
      </c>
      <c r="R10" s="17"/>
      <c r="S10" s="17">
        <v>0.48048673248144902</v>
      </c>
      <c r="T10" s="17">
        <v>0.56832700164299399</v>
      </c>
      <c r="U10" s="17">
        <v>0.50114444315363005</v>
      </c>
      <c r="V10" s="17">
        <v>0.53159310327454701</v>
      </c>
      <c r="W10" s="17">
        <v>0.48005789580302199</v>
      </c>
      <c r="X10" s="17">
        <v>0.46385048251912803</v>
      </c>
      <c r="Y10" s="17">
        <v>0.59657510733228203</v>
      </c>
      <c r="Z10" s="17">
        <v>0.55283929166122603</v>
      </c>
      <c r="AA10" s="17">
        <v>0.51879279545161205</v>
      </c>
      <c r="AB10" s="17">
        <v>0.597810342421775</v>
      </c>
      <c r="AC10" s="17">
        <v>0.565370554587591</v>
      </c>
      <c r="AD10" s="17">
        <v>0.59440042377839097</v>
      </c>
      <c r="AE10" s="17"/>
      <c r="AF10" s="17">
        <v>0.49911981786162701</v>
      </c>
      <c r="AG10" s="17">
        <v>0.57546099114754601</v>
      </c>
      <c r="AH10" s="17"/>
      <c r="AI10" s="17">
        <v>0.48575003160219099</v>
      </c>
      <c r="AJ10" s="17">
        <v>0.55610993690542099</v>
      </c>
      <c r="AK10" s="17"/>
      <c r="AL10" s="17">
        <v>0.50055058418726395</v>
      </c>
      <c r="AM10" s="17">
        <v>0.53932097990726402</v>
      </c>
      <c r="AN10" s="17"/>
      <c r="AO10" s="17">
        <v>0.45931364822540099</v>
      </c>
      <c r="AP10" s="17">
        <v>0.53858647975826601</v>
      </c>
      <c r="AQ10" s="17"/>
      <c r="AR10" s="17">
        <v>0.35152531492462002</v>
      </c>
      <c r="AS10" s="17">
        <v>0.56885094151722904</v>
      </c>
      <c r="AT10" s="17">
        <v>0.60737289532918604</v>
      </c>
      <c r="AU10" s="17">
        <v>0.75725601420381905</v>
      </c>
    </row>
    <row r="11" spans="2:47" x14ac:dyDescent="0.3">
      <c r="B11" s="18" t="s">
        <v>155</v>
      </c>
      <c r="C11" s="19">
        <v>2.5933045801454498E-2</v>
      </c>
      <c r="D11" s="19">
        <v>2.7748254191443202E-2</v>
      </c>
      <c r="E11" s="19">
        <v>2.4216720050189901E-2</v>
      </c>
      <c r="F11" s="19"/>
      <c r="G11" s="19">
        <v>4.1293029688801303E-2</v>
      </c>
      <c r="H11" s="19">
        <v>1.5771678500528599E-2</v>
      </c>
      <c r="I11" s="19">
        <v>3.51799799479562E-2</v>
      </c>
      <c r="J11" s="19">
        <v>2.60986579074695E-2</v>
      </c>
      <c r="K11" s="19">
        <v>1.9691341418920101E-2</v>
      </c>
      <c r="L11" s="19">
        <v>2.14955438278507E-2</v>
      </c>
      <c r="M11" s="19"/>
      <c r="N11" s="19">
        <v>1.47834820356727E-2</v>
      </c>
      <c r="O11" s="19">
        <v>3.4328428463716303E-2</v>
      </c>
      <c r="P11" s="19">
        <v>3.65857847807044E-2</v>
      </c>
      <c r="Q11" s="19">
        <v>2.02633125109336E-2</v>
      </c>
      <c r="R11" s="19"/>
      <c r="S11" s="19">
        <v>2.45986107125237E-2</v>
      </c>
      <c r="T11" s="19">
        <v>2.1713411496672601E-2</v>
      </c>
      <c r="U11" s="19">
        <v>3.4311346101841098E-2</v>
      </c>
      <c r="V11" s="19">
        <v>2.30748586224277E-2</v>
      </c>
      <c r="W11" s="19">
        <v>2.9507644058553099E-2</v>
      </c>
      <c r="X11" s="19">
        <v>2.2168138934442801E-2</v>
      </c>
      <c r="Y11" s="19">
        <v>2.70704007892002E-2</v>
      </c>
      <c r="Z11" s="19">
        <v>1.4120356811490001E-2</v>
      </c>
      <c r="AA11" s="19">
        <v>3.6465434091907598E-2</v>
      </c>
      <c r="AB11" s="19">
        <v>2.06039023834475E-2</v>
      </c>
      <c r="AC11" s="19">
        <v>3.6027397164909797E-2</v>
      </c>
      <c r="AD11" s="19">
        <v>1.3416356907638E-2</v>
      </c>
      <c r="AE11" s="19"/>
      <c r="AF11" s="19">
        <v>2.3957863722886E-2</v>
      </c>
      <c r="AG11" s="19">
        <v>2.8557269984683099E-2</v>
      </c>
      <c r="AH11" s="19"/>
      <c r="AI11" s="19">
        <v>2.9450397551961299E-2</v>
      </c>
      <c r="AJ11" s="19">
        <v>2.4088332075779002E-2</v>
      </c>
      <c r="AK11" s="19"/>
      <c r="AL11" s="19">
        <v>2.9605564590453302E-2</v>
      </c>
      <c r="AM11" s="19">
        <v>2.5064271157724201E-2</v>
      </c>
      <c r="AN11" s="19"/>
      <c r="AO11" s="19">
        <v>3.05325437718636E-2</v>
      </c>
      <c r="AP11" s="19">
        <v>2.55096271003676E-2</v>
      </c>
      <c r="AQ11" s="19"/>
      <c r="AR11" s="19">
        <v>1.59944612871399E-2</v>
      </c>
      <c r="AS11" s="19">
        <v>2.75606210864742E-2</v>
      </c>
      <c r="AT11" s="19">
        <v>3.5912058766310401E-2</v>
      </c>
      <c r="AU11" s="19">
        <v>2.69552503600578E-2</v>
      </c>
    </row>
    <row r="12" spans="2:47" x14ac:dyDescent="0.3">
      <c r="B12" s="16" t="s">
        <v>246</v>
      </c>
    </row>
    <row r="13" spans="2:47" x14ac:dyDescent="0.3">
      <c r="B13" t="s">
        <v>72</v>
      </c>
    </row>
    <row r="14" spans="2:47" x14ac:dyDescent="0.3">
      <c r="B14" t="s">
        <v>73</v>
      </c>
    </row>
    <row r="16" spans="2:47" x14ac:dyDescent="0.3">
      <c r="B16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B2:AU16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250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2018</v>
      </c>
      <c r="D7" s="10">
        <v>996</v>
      </c>
      <c r="E7" s="10">
        <v>1020</v>
      </c>
      <c r="F7" s="10"/>
      <c r="G7" s="10">
        <v>170</v>
      </c>
      <c r="H7" s="10">
        <v>305</v>
      </c>
      <c r="I7" s="10">
        <v>326</v>
      </c>
      <c r="J7" s="10">
        <v>356</v>
      </c>
      <c r="K7" s="10">
        <v>325</v>
      </c>
      <c r="L7" s="10">
        <v>536</v>
      </c>
      <c r="M7" s="10"/>
      <c r="N7" s="10">
        <v>661</v>
      </c>
      <c r="O7" s="10">
        <v>562</v>
      </c>
      <c r="P7" s="10">
        <v>340</v>
      </c>
      <c r="Q7" s="10">
        <v>446</v>
      </c>
      <c r="R7" s="10"/>
      <c r="S7" s="10">
        <v>274</v>
      </c>
      <c r="T7" s="10">
        <v>323</v>
      </c>
      <c r="U7" s="10">
        <v>160</v>
      </c>
      <c r="V7" s="10">
        <v>156</v>
      </c>
      <c r="W7" s="10">
        <v>161</v>
      </c>
      <c r="X7" s="10">
        <v>169</v>
      </c>
      <c r="Y7" s="10">
        <v>177</v>
      </c>
      <c r="Z7" s="10">
        <v>81</v>
      </c>
      <c r="AA7" s="10">
        <v>218</v>
      </c>
      <c r="AB7" s="10">
        <v>137</v>
      </c>
      <c r="AC7" s="10">
        <v>92</v>
      </c>
      <c r="AD7" s="10">
        <v>70</v>
      </c>
      <c r="AE7" s="10"/>
      <c r="AF7" s="10">
        <v>1221</v>
      </c>
      <c r="AG7" s="10">
        <v>797</v>
      </c>
      <c r="AH7" s="10"/>
      <c r="AI7" s="10">
        <v>689</v>
      </c>
      <c r="AJ7" s="10">
        <v>1329</v>
      </c>
      <c r="AK7" s="10"/>
      <c r="AL7" s="10">
        <v>384</v>
      </c>
      <c r="AM7" s="10">
        <v>1634</v>
      </c>
      <c r="AN7" s="10"/>
      <c r="AO7" s="10">
        <v>169</v>
      </c>
      <c r="AP7" s="10">
        <v>1849</v>
      </c>
      <c r="AQ7" s="10"/>
      <c r="AR7" s="10">
        <v>642</v>
      </c>
      <c r="AS7" s="10">
        <v>528</v>
      </c>
      <c r="AT7" s="10">
        <v>555</v>
      </c>
      <c r="AU7" s="10">
        <v>293</v>
      </c>
    </row>
    <row r="8" spans="2:47" ht="30" customHeight="1" x14ac:dyDescent="0.3">
      <c r="B8" s="11" t="s">
        <v>20</v>
      </c>
      <c r="C8" s="11">
        <v>2001</v>
      </c>
      <c r="D8" s="11">
        <v>987</v>
      </c>
      <c r="E8" s="11">
        <v>1011</v>
      </c>
      <c r="F8" s="11"/>
      <c r="G8" s="11">
        <v>259</v>
      </c>
      <c r="H8" s="11">
        <v>342</v>
      </c>
      <c r="I8" s="11">
        <v>337</v>
      </c>
      <c r="J8" s="11">
        <v>348</v>
      </c>
      <c r="K8" s="11">
        <v>281</v>
      </c>
      <c r="L8" s="11">
        <v>433</v>
      </c>
      <c r="M8" s="11"/>
      <c r="N8" s="11">
        <v>540</v>
      </c>
      <c r="O8" s="11">
        <v>519</v>
      </c>
      <c r="P8" s="11">
        <v>441</v>
      </c>
      <c r="Q8" s="11">
        <v>491</v>
      </c>
      <c r="R8" s="11"/>
      <c r="S8" s="11">
        <v>267</v>
      </c>
      <c r="T8" s="11">
        <v>287</v>
      </c>
      <c r="U8" s="11">
        <v>163</v>
      </c>
      <c r="V8" s="11">
        <v>162</v>
      </c>
      <c r="W8" s="11">
        <v>149</v>
      </c>
      <c r="X8" s="11">
        <v>180</v>
      </c>
      <c r="Y8" s="11">
        <v>163</v>
      </c>
      <c r="Z8" s="11">
        <v>77</v>
      </c>
      <c r="AA8" s="11">
        <v>210</v>
      </c>
      <c r="AB8" s="11">
        <v>167</v>
      </c>
      <c r="AC8" s="11">
        <v>106</v>
      </c>
      <c r="AD8" s="11">
        <v>69</v>
      </c>
      <c r="AE8" s="11"/>
      <c r="AF8" s="11">
        <v>1142</v>
      </c>
      <c r="AG8" s="11">
        <v>859</v>
      </c>
      <c r="AH8" s="11"/>
      <c r="AI8" s="11">
        <v>688</v>
      </c>
      <c r="AJ8" s="11">
        <v>1312</v>
      </c>
      <c r="AK8" s="11"/>
      <c r="AL8" s="11">
        <v>383</v>
      </c>
      <c r="AM8" s="11">
        <v>1618</v>
      </c>
      <c r="AN8" s="11"/>
      <c r="AO8" s="11">
        <v>169</v>
      </c>
      <c r="AP8" s="11">
        <v>1832</v>
      </c>
      <c r="AQ8" s="11"/>
      <c r="AR8" s="11">
        <v>679</v>
      </c>
      <c r="AS8" s="11">
        <v>476</v>
      </c>
      <c r="AT8" s="11">
        <v>571</v>
      </c>
      <c r="AU8" s="11">
        <v>275</v>
      </c>
    </row>
    <row r="9" spans="2:47" x14ac:dyDescent="0.3">
      <c r="B9" s="18" t="s">
        <v>243</v>
      </c>
      <c r="C9" s="17">
        <v>0.18192378618024499</v>
      </c>
      <c r="D9" s="17">
        <v>0.197848012751451</v>
      </c>
      <c r="E9" s="17">
        <v>0.16464218675706199</v>
      </c>
      <c r="F9" s="17"/>
      <c r="G9" s="17">
        <v>0.43792009553089001</v>
      </c>
      <c r="H9" s="17">
        <v>0.37076108317732998</v>
      </c>
      <c r="I9" s="17">
        <v>0.19504434111088501</v>
      </c>
      <c r="J9" s="17">
        <v>0.11920873172965001</v>
      </c>
      <c r="K9" s="17">
        <v>2.94248616116746E-2</v>
      </c>
      <c r="L9" s="17">
        <v>1.8835288404322699E-2</v>
      </c>
      <c r="M9" s="17"/>
      <c r="N9" s="17">
        <v>0.24434891118464999</v>
      </c>
      <c r="O9" s="17">
        <v>0.152060064053785</v>
      </c>
      <c r="P9" s="17">
        <v>0.18704334374227</v>
      </c>
      <c r="Q9" s="17">
        <v>0.14169208110359899</v>
      </c>
      <c r="R9" s="17"/>
      <c r="S9" s="17">
        <v>0.27582460939388898</v>
      </c>
      <c r="T9" s="17">
        <v>0.14920531746667701</v>
      </c>
      <c r="U9" s="17">
        <v>0.14890039909401301</v>
      </c>
      <c r="V9" s="17">
        <v>0.15154292624336099</v>
      </c>
      <c r="W9" s="17">
        <v>0.18509767344685599</v>
      </c>
      <c r="X9" s="17">
        <v>0.204244928275535</v>
      </c>
      <c r="Y9" s="17">
        <v>0.113630486009323</v>
      </c>
      <c r="Z9" s="17">
        <v>0.18542147107933099</v>
      </c>
      <c r="AA9" s="17">
        <v>0.19160173054108501</v>
      </c>
      <c r="AB9" s="17">
        <v>0.15770390602977899</v>
      </c>
      <c r="AC9" s="17">
        <v>0.21101893439761599</v>
      </c>
      <c r="AD9" s="17">
        <v>0.181307678063896</v>
      </c>
      <c r="AE9" s="17"/>
      <c r="AF9" s="17">
        <v>0.15901843919303599</v>
      </c>
      <c r="AG9" s="17">
        <v>0.212355798571042</v>
      </c>
      <c r="AH9" s="17"/>
      <c r="AI9" s="17">
        <v>0.230606360670258</v>
      </c>
      <c r="AJ9" s="17">
        <v>0.15639167573664001</v>
      </c>
      <c r="AK9" s="17"/>
      <c r="AL9" s="17">
        <v>0.195477727002522</v>
      </c>
      <c r="AM9" s="17">
        <v>0.1787174526567</v>
      </c>
      <c r="AN9" s="17"/>
      <c r="AO9" s="17">
        <v>0.25792505712467501</v>
      </c>
      <c r="AP9" s="17">
        <v>0.17492729229520099</v>
      </c>
      <c r="AQ9" s="17"/>
      <c r="AR9" s="17">
        <v>0.37270871658519</v>
      </c>
      <c r="AS9" s="17">
        <v>6.8943872907846204E-2</v>
      </c>
      <c r="AT9" s="17">
        <v>0.102038853872523</v>
      </c>
      <c r="AU9" s="17">
        <v>7.1696028412236504E-2</v>
      </c>
    </row>
    <row r="10" spans="2:47" x14ac:dyDescent="0.3">
      <c r="B10" s="18" t="s">
        <v>244</v>
      </c>
      <c r="C10" s="17">
        <v>0.78841396405193997</v>
      </c>
      <c r="D10" s="17">
        <v>0.78121545723714003</v>
      </c>
      <c r="E10" s="17">
        <v>0.79711679737241603</v>
      </c>
      <c r="F10" s="17"/>
      <c r="G10" s="17">
        <v>0.51681155999789496</v>
      </c>
      <c r="H10" s="17">
        <v>0.57043996324929502</v>
      </c>
      <c r="I10" s="17">
        <v>0.781990360049168</v>
      </c>
      <c r="J10" s="17">
        <v>0.84660659414916495</v>
      </c>
      <c r="K10" s="17">
        <v>0.95294176475334502</v>
      </c>
      <c r="L10" s="17">
        <v>0.97446421280550199</v>
      </c>
      <c r="M10" s="17"/>
      <c r="N10" s="17">
        <v>0.73728530516514601</v>
      </c>
      <c r="O10" s="17">
        <v>0.81429167715920803</v>
      </c>
      <c r="P10" s="17">
        <v>0.76689321877348504</v>
      </c>
      <c r="Q10" s="17">
        <v>0.83459164151237197</v>
      </c>
      <c r="R10" s="17"/>
      <c r="S10" s="17">
        <v>0.67072655386228597</v>
      </c>
      <c r="T10" s="17">
        <v>0.83610130998920196</v>
      </c>
      <c r="U10" s="17">
        <v>0.81104566421399804</v>
      </c>
      <c r="V10" s="17">
        <v>0.79734206340607905</v>
      </c>
      <c r="W10" s="17">
        <v>0.786858295492736</v>
      </c>
      <c r="X10" s="17">
        <v>0.77471727520371103</v>
      </c>
      <c r="Y10" s="17">
        <v>0.85566323745324002</v>
      </c>
      <c r="Z10" s="17">
        <v>0.78244707846019401</v>
      </c>
      <c r="AA10" s="17">
        <v>0.78126564649294505</v>
      </c>
      <c r="AB10" s="17">
        <v>0.83306003089049097</v>
      </c>
      <c r="AC10" s="17">
        <v>0.766624332758015</v>
      </c>
      <c r="AD10" s="17">
        <v>0.80460310897127496</v>
      </c>
      <c r="AE10" s="17"/>
      <c r="AF10" s="17">
        <v>0.81544204627983496</v>
      </c>
      <c r="AG10" s="17">
        <v>0.75250449131101005</v>
      </c>
      <c r="AH10" s="17"/>
      <c r="AI10" s="17">
        <v>0.74304530102423405</v>
      </c>
      <c r="AJ10" s="17">
        <v>0.81220805726161205</v>
      </c>
      <c r="AK10" s="17"/>
      <c r="AL10" s="17">
        <v>0.77511155134132703</v>
      </c>
      <c r="AM10" s="17">
        <v>0.79156079583889705</v>
      </c>
      <c r="AN10" s="17"/>
      <c r="AO10" s="17">
        <v>0.69643033014648104</v>
      </c>
      <c r="AP10" s="17">
        <v>0.79688175576313802</v>
      </c>
      <c r="AQ10" s="17"/>
      <c r="AR10" s="17">
        <v>0.59331438612383902</v>
      </c>
      <c r="AS10" s="17">
        <v>0.91023618215187596</v>
      </c>
      <c r="AT10" s="17">
        <v>0.86433403138189702</v>
      </c>
      <c r="AU10" s="17">
        <v>0.90224389735173804</v>
      </c>
    </row>
    <row r="11" spans="2:47" x14ac:dyDescent="0.3">
      <c r="B11" s="18" t="s">
        <v>155</v>
      </c>
      <c r="C11" s="19">
        <v>2.96622497678143E-2</v>
      </c>
      <c r="D11" s="19">
        <v>2.0936530011409701E-2</v>
      </c>
      <c r="E11" s="19">
        <v>3.82410158705217E-2</v>
      </c>
      <c r="F11" s="19"/>
      <c r="G11" s="19">
        <v>4.5268344471214701E-2</v>
      </c>
      <c r="H11" s="19">
        <v>5.87989535733753E-2</v>
      </c>
      <c r="I11" s="19">
        <v>2.2965298839946999E-2</v>
      </c>
      <c r="J11" s="19">
        <v>3.41846741211842E-2</v>
      </c>
      <c r="K11" s="19">
        <v>1.7633373634980298E-2</v>
      </c>
      <c r="L11" s="19">
        <v>6.7004987901748596E-3</v>
      </c>
      <c r="M11" s="19"/>
      <c r="N11" s="19">
        <v>1.8365783650204599E-2</v>
      </c>
      <c r="O11" s="19">
        <v>3.3648258787006599E-2</v>
      </c>
      <c r="P11" s="19">
        <v>4.6063437484244497E-2</v>
      </c>
      <c r="Q11" s="19">
        <v>2.3716277384028601E-2</v>
      </c>
      <c r="R11" s="19"/>
      <c r="S11" s="19">
        <v>5.3448836743825702E-2</v>
      </c>
      <c r="T11" s="19">
        <v>1.4693372544121499E-2</v>
      </c>
      <c r="U11" s="19">
        <v>4.00539366919892E-2</v>
      </c>
      <c r="V11" s="19">
        <v>5.111501035056E-2</v>
      </c>
      <c r="W11" s="19">
        <v>2.8044031060407301E-2</v>
      </c>
      <c r="X11" s="19">
        <v>2.1037796520753799E-2</v>
      </c>
      <c r="Y11" s="19">
        <v>3.07062765374367E-2</v>
      </c>
      <c r="Z11" s="19">
        <v>3.21314504604754E-2</v>
      </c>
      <c r="AA11" s="19">
        <v>2.71326229659693E-2</v>
      </c>
      <c r="AB11" s="19">
        <v>9.2360630797305599E-3</v>
      </c>
      <c r="AC11" s="19">
        <v>2.2356732844369401E-2</v>
      </c>
      <c r="AD11" s="19">
        <v>1.4089212964829E-2</v>
      </c>
      <c r="AE11" s="19"/>
      <c r="AF11" s="19">
        <v>2.5539514527129398E-2</v>
      </c>
      <c r="AG11" s="19">
        <v>3.51397101179481E-2</v>
      </c>
      <c r="AH11" s="19"/>
      <c r="AI11" s="19">
        <v>2.6348338305507799E-2</v>
      </c>
      <c r="AJ11" s="19">
        <v>3.1400267001748701E-2</v>
      </c>
      <c r="AK11" s="19"/>
      <c r="AL11" s="19">
        <v>2.9410721656150999E-2</v>
      </c>
      <c r="AM11" s="19">
        <v>2.9721751504402601E-2</v>
      </c>
      <c r="AN11" s="19"/>
      <c r="AO11" s="19">
        <v>4.5644612728843403E-2</v>
      </c>
      <c r="AP11" s="19">
        <v>2.81909519416613E-2</v>
      </c>
      <c r="AQ11" s="19"/>
      <c r="AR11" s="19">
        <v>3.3976897290970899E-2</v>
      </c>
      <c r="AS11" s="19">
        <v>2.08199449402783E-2</v>
      </c>
      <c r="AT11" s="19">
        <v>3.3627114745580097E-2</v>
      </c>
      <c r="AU11" s="19">
        <v>2.6060074236025701E-2</v>
      </c>
    </row>
    <row r="12" spans="2:47" x14ac:dyDescent="0.3">
      <c r="B12" s="16" t="s">
        <v>246</v>
      </c>
    </row>
    <row r="13" spans="2:47" x14ac:dyDescent="0.3">
      <c r="B13" t="s">
        <v>72</v>
      </c>
    </row>
    <row r="14" spans="2:47" x14ac:dyDescent="0.3">
      <c r="B14" t="s">
        <v>73</v>
      </c>
    </row>
    <row r="16" spans="2:47" x14ac:dyDescent="0.3">
      <c r="B16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B2:AU16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251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2018</v>
      </c>
      <c r="D7" s="10">
        <v>996</v>
      </c>
      <c r="E7" s="10">
        <v>1020</v>
      </c>
      <c r="F7" s="10"/>
      <c r="G7" s="10">
        <v>170</v>
      </c>
      <c r="H7" s="10">
        <v>305</v>
      </c>
      <c r="I7" s="10">
        <v>326</v>
      </c>
      <c r="J7" s="10">
        <v>356</v>
      </c>
      <c r="K7" s="10">
        <v>325</v>
      </c>
      <c r="L7" s="10">
        <v>536</v>
      </c>
      <c r="M7" s="10"/>
      <c r="N7" s="10">
        <v>661</v>
      </c>
      <c r="O7" s="10">
        <v>562</v>
      </c>
      <c r="P7" s="10">
        <v>340</v>
      </c>
      <c r="Q7" s="10">
        <v>446</v>
      </c>
      <c r="R7" s="10"/>
      <c r="S7" s="10">
        <v>274</v>
      </c>
      <c r="T7" s="10">
        <v>323</v>
      </c>
      <c r="U7" s="10">
        <v>160</v>
      </c>
      <c r="V7" s="10">
        <v>156</v>
      </c>
      <c r="W7" s="10">
        <v>161</v>
      </c>
      <c r="X7" s="10">
        <v>169</v>
      </c>
      <c r="Y7" s="10">
        <v>177</v>
      </c>
      <c r="Z7" s="10">
        <v>81</v>
      </c>
      <c r="AA7" s="10">
        <v>218</v>
      </c>
      <c r="AB7" s="10">
        <v>137</v>
      </c>
      <c r="AC7" s="10">
        <v>92</v>
      </c>
      <c r="AD7" s="10">
        <v>70</v>
      </c>
      <c r="AE7" s="10"/>
      <c r="AF7" s="10">
        <v>1221</v>
      </c>
      <c r="AG7" s="10">
        <v>797</v>
      </c>
      <c r="AH7" s="10"/>
      <c r="AI7" s="10">
        <v>689</v>
      </c>
      <c r="AJ7" s="10">
        <v>1329</v>
      </c>
      <c r="AK7" s="10"/>
      <c r="AL7" s="10">
        <v>384</v>
      </c>
      <c r="AM7" s="10">
        <v>1634</v>
      </c>
      <c r="AN7" s="10"/>
      <c r="AO7" s="10">
        <v>169</v>
      </c>
      <c r="AP7" s="10">
        <v>1849</v>
      </c>
      <c r="AQ7" s="10"/>
      <c r="AR7" s="10">
        <v>642</v>
      </c>
      <c r="AS7" s="10">
        <v>528</v>
      </c>
      <c r="AT7" s="10">
        <v>555</v>
      </c>
      <c r="AU7" s="10">
        <v>293</v>
      </c>
    </row>
    <row r="8" spans="2:47" ht="30" customHeight="1" x14ac:dyDescent="0.3">
      <c r="B8" s="11" t="s">
        <v>20</v>
      </c>
      <c r="C8" s="11">
        <v>2001</v>
      </c>
      <c r="D8" s="11">
        <v>987</v>
      </c>
      <c r="E8" s="11">
        <v>1011</v>
      </c>
      <c r="F8" s="11"/>
      <c r="G8" s="11">
        <v>259</v>
      </c>
      <c r="H8" s="11">
        <v>342</v>
      </c>
      <c r="I8" s="11">
        <v>337</v>
      </c>
      <c r="J8" s="11">
        <v>348</v>
      </c>
      <c r="K8" s="11">
        <v>281</v>
      </c>
      <c r="L8" s="11">
        <v>433</v>
      </c>
      <c r="M8" s="11"/>
      <c r="N8" s="11">
        <v>540</v>
      </c>
      <c r="O8" s="11">
        <v>519</v>
      </c>
      <c r="P8" s="11">
        <v>441</v>
      </c>
      <c r="Q8" s="11">
        <v>491</v>
      </c>
      <c r="R8" s="11"/>
      <c r="S8" s="11">
        <v>267</v>
      </c>
      <c r="T8" s="11">
        <v>287</v>
      </c>
      <c r="U8" s="11">
        <v>163</v>
      </c>
      <c r="V8" s="11">
        <v>162</v>
      </c>
      <c r="W8" s="11">
        <v>149</v>
      </c>
      <c r="X8" s="11">
        <v>180</v>
      </c>
      <c r="Y8" s="11">
        <v>163</v>
      </c>
      <c r="Z8" s="11">
        <v>77</v>
      </c>
      <c r="AA8" s="11">
        <v>210</v>
      </c>
      <c r="AB8" s="11">
        <v>167</v>
      </c>
      <c r="AC8" s="11">
        <v>106</v>
      </c>
      <c r="AD8" s="11">
        <v>69</v>
      </c>
      <c r="AE8" s="11"/>
      <c r="AF8" s="11">
        <v>1142</v>
      </c>
      <c r="AG8" s="11">
        <v>859</v>
      </c>
      <c r="AH8" s="11"/>
      <c r="AI8" s="11">
        <v>688</v>
      </c>
      <c r="AJ8" s="11">
        <v>1312</v>
      </c>
      <c r="AK8" s="11"/>
      <c r="AL8" s="11">
        <v>383</v>
      </c>
      <c r="AM8" s="11">
        <v>1618</v>
      </c>
      <c r="AN8" s="11"/>
      <c r="AO8" s="11">
        <v>169</v>
      </c>
      <c r="AP8" s="11">
        <v>1832</v>
      </c>
      <c r="AQ8" s="11"/>
      <c r="AR8" s="11">
        <v>679</v>
      </c>
      <c r="AS8" s="11">
        <v>476</v>
      </c>
      <c r="AT8" s="11">
        <v>571</v>
      </c>
      <c r="AU8" s="11">
        <v>275</v>
      </c>
    </row>
    <row r="9" spans="2:47" x14ac:dyDescent="0.3">
      <c r="B9" s="18" t="s">
        <v>243</v>
      </c>
      <c r="C9" s="17">
        <v>0.61521433779922097</v>
      </c>
      <c r="D9" s="17">
        <v>0.64819952023032301</v>
      </c>
      <c r="E9" s="17">
        <v>0.58351500376072196</v>
      </c>
      <c r="F9" s="17"/>
      <c r="G9" s="17">
        <v>0.741150538702947</v>
      </c>
      <c r="H9" s="17">
        <v>0.727057806933184</v>
      </c>
      <c r="I9" s="17">
        <v>0.64084707549072595</v>
      </c>
      <c r="J9" s="17">
        <v>0.56695786715424401</v>
      </c>
      <c r="K9" s="17">
        <v>0.58091483181789505</v>
      </c>
      <c r="L9" s="17">
        <v>0.492667618490568</v>
      </c>
      <c r="M9" s="17"/>
      <c r="N9" s="17">
        <v>0.70935505102952101</v>
      </c>
      <c r="O9" s="17">
        <v>0.61709234851004402</v>
      </c>
      <c r="P9" s="17">
        <v>0.60658121162449596</v>
      </c>
      <c r="Q9" s="17">
        <v>0.51944000081917296</v>
      </c>
      <c r="R9" s="17"/>
      <c r="S9" s="17">
        <v>0.69877989882651703</v>
      </c>
      <c r="T9" s="17">
        <v>0.62122435236168405</v>
      </c>
      <c r="U9" s="17">
        <v>0.60549542328800099</v>
      </c>
      <c r="V9" s="17">
        <v>0.55727312661260597</v>
      </c>
      <c r="W9" s="17">
        <v>0.63957088232273496</v>
      </c>
      <c r="X9" s="17">
        <v>0.66425485187673805</v>
      </c>
      <c r="Y9" s="17">
        <v>0.57162166781104795</v>
      </c>
      <c r="Z9" s="17">
        <v>0.69634727631414095</v>
      </c>
      <c r="AA9" s="17">
        <v>0.59118500606935098</v>
      </c>
      <c r="AB9" s="17">
        <v>0.59377221670441505</v>
      </c>
      <c r="AC9" s="17">
        <v>0.52488666877627699</v>
      </c>
      <c r="AD9" s="17">
        <v>0.52257626389261003</v>
      </c>
      <c r="AE9" s="17"/>
      <c r="AF9" s="17">
        <v>0.58745572171245797</v>
      </c>
      <c r="AG9" s="17">
        <v>0.65209439681668302</v>
      </c>
      <c r="AH9" s="17"/>
      <c r="AI9" s="17">
        <v>0.66827130940507495</v>
      </c>
      <c r="AJ9" s="17">
        <v>0.58738802678270297</v>
      </c>
      <c r="AK9" s="17"/>
      <c r="AL9" s="17">
        <v>0.63310663896949504</v>
      </c>
      <c r="AM9" s="17">
        <v>0.610981717500236</v>
      </c>
      <c r="AN9" s="17"/>
      <c r="AO9" s="17">
        <v>0.76778689182091497</v>
      </c>
      <c r="AP9" s="17">
        <v>0.60116887608557501</v>
      </c>
      <c r="AQ9" s="17"/>
      <c r="AR9" s="17">
        <v>0.76860165953556603</v>
      </c>
      <c r="AS9" s="17">
        <v>0.59754034868264005</v>
      </c>
      <c r="AT9" s="17">
        <v>0.596226891946673</v>
      </c>
      <c r="AU9" s="17">
        <v>0.30583299098767902</v>
      </c>
    </row>
    <row r="10" spans="2:47" x14ac:dyDescent="0.3">
      <c r="B10" s="18" t="s">
        <v>244</v>
      </c>
      <c r="C10" s="17">
        <v>0.36375700920828002</v>
      </c>
      <c r="D10" s="17">
        <v>0.33529626669888202</v>
      </c>
      <c r="E10" s="17">
        <v>0.39099608273713199</v>
      </c>
      <c r="F10" s="17"/>
      <c r="G10" s="17">
        <v>0.24257995275510899</v>
      </c>
      <c r="H10" s="17">
        <v>0.24596145449488699</v>
      </c>
      <c r="I10" s="17">
        <v>0.34107575031565202</v>
      </c>
      <c r="J10" s="17">
        <v>0.40441069430385201</v>
      </c>
      <c r="K10" s="17">
        <v>0.39740649109225701</v>
      </c>
      <c r="L10" s="17">
        <v>0.49239107355128903</v>
      </c>
      <c r="M10" s="17"/>
      <c r="N10" s="17">
        <v>0.278975168958289</v>
      </c>
      <c r="O10" s="17">
        <v>0.35136373516506197</v>
      </c>
      <c r="P10" s="17">
        <v>0.37611178911309601</v>
      </c>
      <c r="Q10" s="17">
        <v>0.45658197281564</v>
      </c>
      <c r="R10" s="17"/>
      <c r="S10" s="17">
        <v>0.28195378428394302</v>
      </c>
      <c r="T10" s="17">
        <v>0.36295670519027201</v>
      </c>
      <c r="U10" s="17">
        <v>0.36836646829373598</v>
      </c>
      <c r="V10" s="17">
        <v>0.41100986921958499</v>
      </c>
      <c r="W10" s="17">
        <v>0.33980444330514498</v>
      </c>
      <c r="X10" s="17">
        <v>0.32645390684062697</v>
      </c>
      <c r="Y10" s="17">
        <v>0.40314229254424</v>
      </c>
      <c r="Z10" s="17">
        <v>0.30365272368585899</v>
      </c>
      <c r="AA10" s="17">
        <v>0.38374194654073501</v>
      </c>
      <c r="AB10" s="17">
        <v>0.37999260615136798</v>
      </c>
      <c r="AC10" s="17">
        <v>0.44153072555885597</v>
      </c>
      <c r="AD10" s="17">
        <v>0.46443858392201198</v>
      </c>
      <c r="AE10" s="17"/>
      <c r="AF10" s="17">
        <v>0.38798751324538999</v>
      </c>
      <c r="AG10" s="17">
        <v>0.33156439499010798</v>
      </c>
      <c r="AH10" s="17"/>
      <c r="AI10" s="17">
        <v>0.313945944267356</v>
      </c>
      <c r="AJ10" s="17">
        <v>0.38988096885314599</v>
      </c>
      <c r="AK10" s="17"/>
      <c r="AL10" s="17">
        <v>0.34535166935401101</v>
      </c>
      <c r="AM10" s="17">
        <v>0.36811099444112</v>
      </c>
      <c r="AN10" s="17"/>
      <c r="AO10" s="17">
        <v>0.197313237013476</v>
      </c>
      <c r="AP10" s="17">
        <v>0.37907942184551302</v>
      </c>
      <c r="AQ10" s="17"/>
      <c r="AR10" s="17">
        <v>0.217925551169311</v>
      </c>
      <c r="AS10" s="17">
        <v>0.38654234468869098</v>
      </c>
      <c r="AT10" s="17">
        <v>0.37226712449872901</v>
      </c>
      <c r="AU10" s="17">
        <v>0.66737509230936498</v>
      </c>
    </row>
    <row r="11" spans="2:47" x14ac:dyDescent="0.3">
      <c r="B11" s="18" t="s">
        <v>155</v>
      </c>
      <c r="C11" s="19">
        <v>2.10286529924987E-2</v>
      </c>
      <c r="D11" s="19">
        <v>1.65042130707952E-2</v>
      </c>
      <c r="E11" s="19">
        <v>2.5488913502145601E-2</v>
      </c>
      <c r="F11" s="19"/>
      <c r="G11" s="19">
        <v>1.6269508541943901E-2</v>
      </c>
      <c r="H11" s="19">
        <v>2.6980738571928699E-2</v>
      </c>
      <c r="I11" s="19">
        <v>1.8077174193621301E-2</v>
      </c>
      <c r="J11" s="19">
        <v>2.8631438541903899E-2</v>
      </c>
      <c r="K11" s="19">
        <v>2.1678677089847401E-2</v>
      </c>
      <c r="L11" s="19">
        <v>1.4941307958144001E-2</v>
      </c>
      <c r="M11" s="19"/>
      <c r="N11" s="19">
        <v>1.16697800121905E-2</v>
      </c>
      <c r="O11" s="19">
        <v>3.1543916324893902E-2</v>
      </c>
      <c r="P11" s="19">
        <v>1.73069992624078E-2</v>
      </c>
      <c r="Q11" s="19">
        <v>2.39780263651868E-2</v>
      </c>
      <c r="R11" s="19"/>
      <c r="S11" s="19">
        <v>1.9266316889540301E-2</v>
      </c>
      <c r="T11" s="19">
        <v>1.58189424480439E-2</v>
      </c>
      <c r="U11" s="19">
        <v>2.6138108418263101E-2</v>
      </c>
      <c r="V11" s="19">
        <v>3.1717004167808698E-2</v>
      </c>
      <c r="W11" s="19">
        <v>2.0624674372119799E-2</v>
      </c>
      <c r="X11" s="19">
        <v>9.2912412826343799E-3</v>
      </c>
      <c r="Y11" s="19">
        <v>2.52360396447119E-2</v>
      </c>
      <c r="Z11" s="19">
        <v>0</v>
      </c>
      <c r="AA11" s="19">
        <v>2.5073047389914199E-2</v>
      </c>
      <c r="AB11" s="19">
        <v>2.6235177144217199E-2</v>
      </c>
      <c r="AC11" s="19">
        <v>3.3582605664867697E-2</v>
      </c>
      <c r="AD11" s="19">
        <v>1.2985152185377701E-2</v>
      </c>
      <c r="AE11" s="19"/>
      <c r="AF11" s="19">
        <v>2.4556765042150999E-2</v>
      </c>
      <c r="AG11" s="19">
        <v>1.6341208193208299E-2</v>
      </c>
      <c r="AH11" s="19"/>
      <c r="AI11" s="19">
        <v>1.7782746327569699E-2</v>
      </c>
      <c r="AJ11" s="19">
        <v>2.2731004364150299E-2</v>
      </c>
      <c r="AK11" s="19"/>
      <c r="AL11" s="19">
        <v>2.15416916764943E-2</v>
      </c>
      <c r="AM11" s="19">
        <v>2.0907288058643701E-2</v>
      </c>
      <c r="AN11" s="19"/>
      <c r="AO11" s="19">
        <v>3.4899871165609303E-2</v>
      </c>
      <c r="AP11" s="19">
        <v>1.9751702068911602E-2</v>
      </c>
      <c r="AQ11" s="19"/>
      <c r="AR11" s="19">
        <v>1.34727892951233E-2</v>
      </c>
      <c r="AS11" s="19">
        <v>1.5917306628669501E-2</v>
      </c>
      <c r="AT11" s="19">
        <v>3.1505983554598202E-2</v>
      </c>
      <c r="AU11" s="19">
        <v>2.6791916702955599E-2</v>
      </c>
    </row>
    <row r="12" spans="2:47" x14ac:dyDescent="0.3">
      <c r="B12" s="16" t="s">
        <v>246</v>
      </c>
    </row>
    <row r="13" spans="2:47" x14ac:dyDescent="0.3">
      <c r="B13" t="s">
        <v>72</v>
      </c>
    </row>
    <row r="14" spans="2:47" x14ac:dyDescent="0.3">
      <c r="B14" t="s">
        <v>73</v>
      </c>
    </row>
    <row r="16" spans="2:47" x14ac:dyDescent="0.3">
      <c r="B16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B2:AU16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252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2018</v>
      </c>
      <c r="D7" s="10">
        <v>996</v>
      </c>
      <c r="E7" s="10">
        <v>1020</v>
      </c>
      <c r="F7" s="10"/>
      <c r="G7" s="10">
        <v>170</v>
      </c>
      <c r="H7" s="10">
        <v>305</v>
      </c>
      <c r="I7" s="10">
        <v>326</v>
      </c>
      <c r="J7" s="10">
        <v>356</v>
      </c>
      <c r="K7" s="10">
        <v>325</v>
      </c>
      <c r="L7" s="10">
        <v>536</v>
      </c>
      <c r="M7" s="10"/>
      <c r="N7" s="10">
        <v>661</v>
      </c>
      <c r="O7" s="10">
        <v>562</v>
      </c>
      <c r="P7" s="10">
        <v>340</v>
      </c>
      <c r="Q7" s="10">
        <v>446</v>
      </c>
      <c r="R7" s="10"/>
      <c r="S7" s="10">
        <v>274</v>
      </c>
      <c r="T7" s="10">
        <v>323</v>
      </c>
      <c r="U7" s="10">
        <v>160</v>
      </c>
      <c r="V7" s="10">
        <v>156</v>
      </c>
      <c r="W7" s="10">
        <v>161</v>
      </c>
      <c r="X7" s="10">
        <v>169</v>
      </c>
      <c r="Y7" s="10">
        <v>177</v>
      </c>
      <c r="Z7" s="10">
        <v>81</v>
      </c>
      <c r="AA7" s="10">
        <v>218</v>
      </c>
      <c r="AB7" s="10">
        <v>137</v>
      </c>
      <c r="AC7" s="10">
        <v>92</v>
      </c>
      <c r="AD7" s="10">
        <v>70</v>
      </c>
      <c r="AE7" s="10"/>
      <c r="AF7" s="10">
        <v>1221</v>
      </c>
      <c r="AG7" s="10">
        <v>797</v>
      </c>
      <c r="AH7" s="10"/>
      <c r="AI7" s="10">
        <v>689</v>
      </c>
      <c r="AJ7" s="10">
        <v>1329</v>
      </c>
      <c r="AK7" s="10"/>
      <c r="AL7" s="10">
        <v>384</v>
      </c>
      <c r="AM7" s="10">
        <v>1634</v>
      </c>
      <c r="AN7" s="10"/>
      <c r="AO7" s="10">
        <v>169</v>
      </c>
      <c r="AP7" s="10">
        <v>1849</v>
      </c>
      <c r="AQ7" s="10"/>
      <c r="AR7" s="10">
        <v>642</v>
      </c>
      <c r="AS7" s="10">
        <v>528</v>
      </c>
      <c r="AT7" s="10">
        <v>555</v>
      </c>
      <c r="AU7" s="10">
        <v>293</v>
      </c>
    </row>
    <row r="8" spans="2:47" ht="30" customHeight="1" x14ac:dyDescent="0.3">
      <c r="B8" s="11" t="s">
        <v>20</v>
      </c>
      <c r="C8" s="11">
        <v>2001</v>
      </c>
      <c r="D8" s="11">
        <v>987</v>
      </c>
      <c r="E8" s="11">
        <v>1011</v>
      </c>
      <c r="F8" s="11"/>
      <c r="G8" s="11">
        <v>259</v>
      </c>
      <c r="H8" s="11">
        <v>342</v>
      </c>
      <c r="I8" s="11">
        <v>337</v>
      </c>
      <c r="J8" s="11">
        <v>348</v>
      </c>
      <c r="K8" s="11">
        <v>281</v>
      </c>
      <c r="L8" s="11">
        <v>433</v>
      </c>
      <c r="M8" s="11"/>
      <c r="N8" s="11">
        <v>540</v>
      </c>
      <c r="O8" s="11">
        <v>519</v>
      </c>
      <c r="P8" s="11">
        <v>441</v>
      </c>
      <c r="Q8" s="11">
        <v>491</v>
      </c>
      <c r="R8" s="11"/>
      <c r="S8" s="11">
        <v>267</v>
      </c>
      <c r="T8" s="11">
        <v>287</v>
      </c>
      <c r="U8" s="11">
        <v>163</v>
      </c>
      <c r="V8" s="11">
        <v>162</v>
      </c>
      <c r="W8" s="11">
        <v>149</v>
      </c>
      <c r="X8" s="11">
        <v>180</v>
      </c>
      <c r="Y8" s="11">
        <v>163</v>
      </c>
      <c r="Z8" s="11">
        <v>77</v>
      </c>
      <c r="AA8" s="11">
        <v>210</v>
      </c>
      <c r="AB8" s="11">
        <v>167</v>
      </c>
      <c r="AC8" s="11">
        <v>106</v>
      </c>
      <c r="AD8" s="11">
        <v>69</v>
      </c>
      <c r="AE8" s="11"/>
      <c r="AF8" s="11">
        <v>1142</v>
      </c>
      <c r="AG8" s="11">
        <v>859</v>
      </c>
      <c r="AH8" s="11"/>
      <c r="AI8" s="11">
        <v>688</v>
      </c>
      <c r="AJ8" s="11">
        <v>1312</v>
      </c>
      <c r="AK8" s="11"/>
      <c r="AL8" s="11">
        <v>383</v>
      </c>
      <c r="AM8" s="11">
        <v>1618</v>
      </c>
      <c r="AN8" s="11"/>
      <c r="AO8" s="11">
        <v>169</v>
      </c>
      <c r="AP8" s="11">
        <v>1832</v>
      </c>
      <c r="AQ8" s="11"/>
      <c r="AR8" s="11">
        <v>679</v>
      </c>
      <c r="AS8" s="11">
        <v>476</v>
      </c>
      <c r="AT8" s="11">
        <v>571</v>
      </c>
      <c r="AU8" s="11">
        <v>275</v>
      </c>
    </row>
    <row r="9" spans="2:47" x14ac:dyDescent="0.3">
      <c r="B9" s="18" t="s">
        <v>243</v>
      </c>
      <c r="C9" s="17">
        <v>0.27667604455099298</v>
      </c>
      <c r="D9" s="17">
        <v>0.27302225798063301</v>
      </c>
      <c r="E9" s="17">
        <v>0.278702739065187</v>
      </c>
      <c r="F9" s="17"/>
      <c r="G9" s="17">
        <v>0.51017781804315498</v>
      </c>
      <c r="H9" s="17">
        <v>0.51075026793852196</v>
      </c>
      <c r="I9" s="17">
        <v>0.32349358000620099</v>
      </c>
      <c r="J9" s="17">
        <v>0.184900684165826</v>
      </c>
      <c r="K9" s="17">
        <v>0.13951092137395901</v>
      </c>
      <c r="L9" s="17">
        <v>7.8546939385474995E-2</v>
      </c>
      <c r="M9" s="17"/>
      <c r="N9" s="17">
        <v>0.33699877956653501</v>
      </c>
      <c r="O9" s="17">
        <v>0.228946581708838</v>
      </c>
      <c r="P9" s="17">
        <v>0.29632952860386103</v>
      </c>
      <c r="Q9" s="17">
        <v>0.24458713619257499</v>
      </c>
      <c r="R9" s="17"/>
      <c r="S9" s="17">
        <v>0.44280176764241602</v>
      </c>
      <c r="T9" s="17">
        <v>0.23529684742825799</v>
      </c>
      <c r="U9" s="17">
        <v>0.24444400093261801</v>
      </c>
      <c r="V9" s="17">
        <v>0.26127233177797898</v>
      </c>
      <c r="W9" s="17">
        <v>0.29064638229019601</v>
      </c>
      <c r="X9" s="17">
        <v>0.27342199765765302</v>
      </c>
      <c r="Y9" s="17">
        <v>0.19513367983972699</v>
      </c>
      <c r="Z9" s="17">
        <v>0.27819690912995898</v>
      </c>
      <c r="AA9" s="17">
        <v>0.29252688531079402</v>
      </c>
      <c r="AB9" s="17">
        <v>0.21990069393744499</v>
      </c>
      <c r="AC9" s="17">
        <v>0.242556527938662</v>
      </c>
      <c r="AD9" s="17">
        <v>0.229720209940181</v>
      </c>
      <c r="AE9" s="17"/>
      <c r="AF9" s="17">
        <v>0.234466447981582</v>
      </c>
      <c r="AG9" s="17">
        <v>0.33275565629091403</v>
      </c>
      <c r="AH9" s="17"/>
      <c r="AI9" s="17">
        <v>0.30803927708644802</v>
      </c>
      <c r="AJ9" s="17">
        <v>0.260227253061382</v>
      </c>
      <c r="AK9" s="17"/>
      <c r="AL9" s="17">
        <v>0.30145088751451399</v>
      </c>
      <c r="AM9" s="17">
        <v>0.270815283420626</v>
      </c>
      <c r="AN9" s="17"/>
      <c r="AO9" s="17">
        <v>0.348850059067491</v>
      </c>
      <c r="AP9" s="17">
        <v>0.27003187867127998</v>
      </c>
      <c r="AQ9" s="17"/>
      <c r="AR9" s="17">
        <v>0.48396544307126399</v>
      </c>
      <c r="AS9" s="17">
        <v>0.18285321107864699</v>
      </c>
      <c r="AT9" s="17">
        <v>0.19160428959947501</v>
      </c>
      <c r="AU9" s="17">
        <v>0.103221228722641</v>
      </c>
    </row>
    <row r="10" spans="2:47" x14ac:dyDescent="0.3">
      <c r="B10" s="18" t="s">
        <v>244</v>
      </c>
      <c r="C10" s="17">
        <v>0.69547164142502305</v>
      </c>
      <c r="D10" s="17">
        <v>0.69548800759777096</v>
      </c>
      <c r="E10" s="17">
        <v>0.69693553122720198</v>
      </c>
      <c r="F10" s="17"/>
      <c r="G10" s="17">
        <v>0.44731609967951702</v>
      </c>
      <c r="H10" s="17">
        <v>0.44358971575676598</v>
      </c>
      <c r="I10" s="17">
        <v>0.647246637190523</v>
      </c>
      <c r="J10" s="17">
        <v>0.78084974834361298</v>
      </c>
      <c r="K10" s="17">
        <v>0.84810179152869503</v>
      </c>
      <c r="L10" s="17">
        <v>0.91262189614204803</v>
      </c>
      <c r="M10" s="17"/>
      <c r="N10" s="17">
        <v>0.64740775378509496</v>
      </c>
      <c r="O10" s="17">
        <v>0.72937920755018804</v>
      </c>
      <c r="P10" s="17">
        <v>0.68267261777197796</v>
      </c>
      <c r="Q10" s="17">
        <v>0.72196228295133802</v>
      </c>
      <c r="R10" s="17"/>
      <c r="S10" s="17">
        <v>0.52360671659859204</v>
      </c>
      <c r="T10" s="17">
        <v>0.74789769159684105</v>
      </c>
      <c r="U10" s="17">
        <v>0.703039023324458</v>
      </c>
      <c r="V10" s="17">
        <v>0.70336337284884998</v>
      </c>
      <c r="W10" s="17">
        <v>0.70190956074265798</v>
      </c>
      <c r="X10" s="17">
        <v>0.69076007114745797</v>
      </c>
      <c r="Y10" s="17">
        <v>0.77790174420930303</v>
      </c>
      <c r="Z10" s="17">
        <v>0.71058260841237497</v>
      </c>
      <c r="AA10" s="17">
        <v>0.68076519749023101</v>
      </c>
      <c r="AB10" s="17">
        <v>0.73855474899586304</v>
      </c>
      <c r="AC10" s="17">
        <v>0.74429867860256005</v>
      </c>
      <c r="AD10" s="17">
        <v>0.75773386844628599</v>
      </c>
      <c r="AE10" s="17"/>
      <c r="AF10" s="17">
        <v>0.741363735844635</v>
      </c>
      <c r="AG10" s="17">
        <v>0.63449946812430302</v>
      </c>
      <c r="AH10" s="17"/>
      <c r="AI10" s="17">
        <v>0.66024274415659401</v>
      </c>
      <c r="AJ10" s="17">
        <v>0.71394782320642203</v>
      </c>
      <c r="AK10" s="17"/>
      <c r="AL10" s="17">
        <v>0.66733411982065904</v>
      </c>
      <c r="AM10" s="17">
        <v>0.70212788111003499</v>
      </c>
      <c r="AN10" s="17"/>
      <c r="AO10" s="17">
        <v>0.62650178750789898</v>
      </c>
      <c r="AP10" s="17">
        <v>0.70182084000008904</v>
      </c>
      <c r="AQ10" s="17"/>
      <c r="AR10" s="17">
        <v>0.48854217182186399</v>
      </c>
      <c r="AS10" s="17">
        <v>0.78890278769230304</v>
      </c>
      <c r="AT10" s="17">
        <v>0.77884415463218004</v>
      </c>
      <c r="AU10" s="17">
        <v>0.87224708817199803</v>
      </c>
    </row>
    <row r="11" spans="2:47" x14ac:dyDescent="0.3">
      <c r="B11" s="18" t="s">
        <v>155</v>
      </c>
      <c r="C11" s="19">
        <v>2.7852314023983901E-2</v>
      </c>
      <c r="D11" s="19">
        <v>3.1489734421596201E-2</v>
      </c>
      <c r="E11" s="19">
        <v>2.4361729707611201E-2</v>
      </c>
      <c r="F11" s="19"/>
      <c r="G11" s="19">
        <v>4.2506082277328598E-2</v>
      </c>
      <c r="H11" s="19">
        <v>4.5660016304711899E-2</v>
      </c>
      <c r="I11" s="19">
        <v>2.9259782803276801E-2</v>
      </c>
      <c r="J11" s="19">
        <v>3.42495674905611E-2</v>
      </c>
      <c r="K11" s="19">
        <v>1.2387287097346E-2</v>
      </c>
      <c r="L11" s="19">
        <v>8.8311644724772993E-3</v>
      </c>
      <c r="M11" s="19"/>
      <c r="N11" s="19">
        <v>1.55934666483699E-2</v>
      </c>
      <c r="O11" s="19">
        <v>4.1674210740973897E-2</v>
      </c>
      <c r="P11" s="19">
        <v>2.0997853624160699E-2</v>
      </c>
      <c r="Q11" s="19">
        <v>3.3450580856086903E-2</v>
      </c>
      <c r="R11" s="19"/>
      <c r="S11" s="19">
        <v>3.3591515758991802E-2</v>
      </c>
      <c r="T11" s="19">
        <v>1.6805460974900099E-2</v>
      </c>
      <c r="U11" s="19">
        <v>5.25169757429233E-2</v>
      </c>
      <c r="V11" s="19">
        <v>3.5364295373170797E-2</v>
      </c>
      <c r="W11" s="19">
        <v>7.4440569671464802E-3</v>
      </c>
      <c r="X11" s="19">
        <v>3.5817931194889199E-2</v>
      </c>
      <c r="Y11" s="19">
        <v>2.69645759509697E-2</v>
      </c>
      <c r="Z11" s="19">
        <v>1.12204824576655E-2</v>
      </c>
      <c r="AA11" s="19">
        <v>2.6707917198974099E-2</v>
      </c>
      <c r="AB11" s="19">
        <v>4.1544557066692397E-2</v>
      </c>
      <c r="AC11" s="19">
        <v>1.31447934587782E-2</v>
      </c>
      <c r="AD11" s="19">
        <v>1.25459216135321E-2</v>
      </c>
      <c r="AE11" s="19"/>
      <c r="AF11" s="19">
        <v>2.4169816173783901E-2</v>
      </c>
      <c r="AG11" s="19">
        <v>3.2744875584782299E-2</v>
      </c>
      <c r="AH11" s="19"/>
      <c r="AI11" s="19">
        <v>3.1717978756959003E-2</v>
      </c>
      <c r="AJ11" s="19">
        <v>2.5824923732196501E-2</v>
      </c>
      <c r="AK11" s="19"/>
      <c r="AL11" s="19">
        <v>3.1214992664826999E-2</v>
      </c>
      <c r="AM11" s="19">
        <v>2.7056835469339301E-2</v>
      </c>
      <c r="AN11" s="19"/>
      <c r="AO11" s="19">
        <v>2.4648153424609499E-2</v>
      </c>
      <c r="AP11" s="19">
        <v>2.81472813286309E-2</v>
      </c>
      <c r="AQ11" s="19"/>
      <c r="AR11" s="19">
        <v>2.7492385106870999E-2</v>
      </c>
      <c r="AS11" s="19">
        <v>2.8244001229050499E-2</v>
      </c>
      <c r="AT11" s="19">
        <v>2.95515557683458E-2</v>
      </c>
      <c r="AU11" s="19">
        <v>2.45316831053605E-2</v>
      </c>
    </row>
    <row r="12" spans="2:47" x14ac:dyDescent="0.3">
      <c r="B12" s="16" t="s">
        <v>246</v>
      </c>
    </row>
    <row r="13" spans="2:47" x14ac:dyDescent="0.3">
      <c r="B13" t="s">
        <v>72</v>
      </c>
    </row>
    <row r="14" spans="2:47" x14ac:dyDescent="0.3">
      <c r="B14" t="s">
        <v>73</v>
      </c>
    </row>
    <row r="16" spans="2:47" x14ac:dyDescent="0.3">
      <c r="B16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B2:AU16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253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2018</v>
      </c>
      <c r="D7" s="10">
        <v>996</v>
      </c>
      <c r="E7" s="10">
        <v>1020</v>
      </c>
      <c r="F7" s="10"/>
      <c r="G7" s="10">
        <v>170</v>
      </c>
      <c r="H7" s="10">
        <v>305</v>
      </c>
      <c r="I7" s="10">
        <v>326</v>
      </c>
      <c r="J7" s="10">
        <v>356</v>
      </c>
      <c r="K7" s="10">
        <v>325</v>
      </c>
      <c r="L7" s="10">
        <v>536</v>
      </c>
      <c r="M7" s="10"/>
      <c r="N7" s="10">
        <v>661</v>
      </c>
      <c r="O7" s="10">
        <v>562</v>
      </c>
      <c r="P7" s="10">
        <v>340</v>
      </c>
      <c r="Q7" s="10">
        <v>446</v>
      </c>
      <c r="R7" s="10"/>
      <c r="S7" s="10">
        <v>274</v>
      </c>
      <c r="T7" s="10">
        <v>323</v>
      </c>
      <c r="U7" s="10">
        <v>160</v>
      </c>
      <c r="V7" s="10">
        <v>156</v>
      </c>
      <c r="W7" s="10">
        <v>161</v>
      </c>
      <c r="X7" s="10">
        <v>169</v>
      </c>
      <c r="Y7" s="10">
        <v>177</v>
      </c>
      <c r="Z7" s="10">
        <v>81</v>
      </c>
      <c r="AA7" s="10">
        <v>218</v>
      </c>
      <c r="AB7" s="10">
        <v>137</v>
      </c>
      <c r="AC7" s="10">
        <v>92</v>
      </c>
      <c r="AD7" s="10">
        <v>70</v>
      </c>
      <c r="AE7" s="10"/>
      <c r="AF7" s="10">
        <v>1221</v>
      </c>
      <c r="AG7" s="10">
        <v>797</v>
      </c>
      <c r="AH7" s="10"/>
      <c r="AI7" s="10">
        <v>689</v>
      </c>
      <c r="AJ7" s="10">
        <v>1329</v>
      </c>
      <c r="AK7" s="10"/>
      <c r="AL7" s="10">
        <v>384</v>
      </c>
      <c r="AM7" s="10">
        <v>1634</v>
      </c>
      <c r="AN7" s="10"/>
      <c r="AO7" s="10">
        <v>169</v>
      </c>
      <c r="AP7" s="10">
        <v>1849</v>
      </c>
      <c r="AQ7" s="10"/>
      <c r="AR7" s="10">
        <v>642</v>
      </c>
      <c r="AS7" s="10">
        <v>528</v>
      </c>
      <c r="AT7" s="10">
        <v>555</v>
      </c>
      <c r="AU7" s="10">
        <v>293</v>
      </c>
    </row>
    <row r="8" spans="2:47" ht="30" customHeight="1" x14ac:dyDescent="0.3">
      <c r="B8" s="11" t="s">
        <v>20</v>
      </c>
      <c r="C8" s="11">
        <v>2001</v>
      </c>
      <c r="D8" s="11">
        <v>987</v>
      </c>
      <c r="E8" s="11">
        <v>1011</v>
      </c>
      <c r="F8" s="11"/>
      <c r="G8" s="11">
        <v>259</v>
      </c>
      <c r="H8" s="11">
        <v>342</v>
      </c>
      <c r="I8" s="11">
        <v>337</v>
      </c>
      <c r="J8" s="11">
        <v>348</v>
      </c>
      <c r="K8" s="11">
        <v>281</v>
      </c>
      <c r="L8" s="11">
        <v>433</v>
      </c>
      <c r="M8" s="11"/>
      <c r="N8" s="11">
        <v>540</v>
      </c>
      <c r="O8" s="11">
        <v>519</v>
      </c>
      <c r="P8" s="11">
        <v>441</v>
      </c>
      <c r="Q8" s="11">
        <v>491</v>
      </c>
      <c r="R8" s="11"/>
      <c r="S8" s="11">
        <v>267</v>
      </c>
      <c r="T8" s="11">
        <v>287</v>
      </c>
      <c r="U8" s="11">
        <v>163</v>
      </c>
      <c r="V8" s="11">
        <v>162</v>
      </c>
      <c r="W8" s="11">
        <v>149</v>
      </c>
      <c r="X8" s="11">
        <v>180</v>
      </c>
      <c r="Y8" s="11">
        <v>163</v>
      </c>
      <c r="Z8" s="11">
        <v>77</v>
      </c>
      <c r="AA8" s="11">
        <v>210</v>
      </c>
      <c r="AB8" s="11">
        <v>167</v>
      </c>
      <c r="AC8" s="11">
        <v>106</v>
      </c>
      <c r="AD8" s="11">
        <v>69</v>
      </c>
      <c r="AE8" s="11"/>
      <c r="AF8" s="11">
        <v>1142</v>
      </c>
      <c r="AG8" s="11">
        <v>859</v>
      </c>
      <c r="AH8" s="11"/>
      <c r="AI8" s="11">
        <v>688</v>
      </c>
      <c r="AJ8" s="11">
        <v>1312</v>
      </c>
      <c r="AK8" s="11"/>
      <c r="AL8" s="11">
        <v>383</v>
      </c>
      <c r="AM8" s="11">
        <v>1618</v>
      </c>
      <c r="AN8" s="11"/>
      <c r="AO8" s="11">
        <v>169</v>
      </c>
      <c r="AP8" s="11">
        <v>1832</v>
      </c>
      <c r="AQ8" s="11"/>
      <c r="AR8" s="11">
        <v>679</v>
      </c>
      <c r="AS8" s="11">
        <v>476</v>
      </c>
      <c r="AT8" s="11">
        <v>571</v>
      </c>
      <c r="AU8" s="11">
        <v>275</v>
      </c>
    </row>
    <row r="9" spans="2:47" x14ac:dyDescent="0.3">
      <c r="B9" s="18" t="s">
        <v>243</v>
      </c>
      <c r="C9" s="17">
        <v>0.32102567090739098</v>
      </c>
      <c r="D9" s="17">
        <v>0.337775892224774</v>
      </c>
      <c r="E9" s="17">
        <v>0.30323395092689198</v>
      </c>
      <c r="F9" s="17"/>
      <c r="G9" s="17">
        <v>0.48558666102793302</v>
      </c>
      <c r="H9" s="17">
        <v>0.526140482927548</v>
      </c>
      <c r="I9" s="17">
        <v>0.44248871708684101</v>
      </c>
      <c r="J9" s="17">
        <v>0.29217320309952699</v>
      </c>
      <c r="K9" s="17">
        <v>0.14534520869648199</v>
      </c>
      <c r="L9" s="17">
        <v>0.10346885848845599</v>
      </c>
      <c r="M9" s="17"/>
      <c r="N9" s="17">
        <v>0.325023495303364</v>
      </c>
      <c r="O9" s="17">
        <v>0.293209441508054</v>
      </c>
      <c r="P9" s="17">
        <v>0.34415767222242</v>
      </c>
      <c r="Q9" s="17">
        <v>0.32776712402163899</v>
      </c>
      <c r="R9" s="17"/>
      <c r="S9" s="17">
        <v>0.38348018154310698</v>
      </c>
      <c r="T9" s="17">
        <v>0.31808698180699801</v>
      </c>
      <c r="U9" s="17">
        <v>0.285044371903242</v>
      </c>
      <c r="V9" s="17">
        <v>0.26908120823416798</v>
      </c>
      <c r="W9" s="17">
        <v>0.36771961947739201</v>
      </c>
      <c r="X9" s="17">
        <v>0.37799516005245398</v>
      </c>
      <c r="Y9" s="17">
        <v>0.32287387111392402</v>
      </c>
      <c r="Z9" s="17">
        <v>0.32188086233595498</v>
      </c>
      <c r="AA9" s="17">
        <v>0.31144368779703402</v>
      </c>
      <c r="AB9" s="17">
        <v>0.25723192247709997</v>
      </c>
      <c r="AC9" s="17">
        <v>0.32120900848042999</v>
      </c>
      <c r="AD9" s="17">
        <v>0.22760116699778701</v>
      </c>
      <c r="AE9" s="17"/>
      <c r="AF9" s="17">
        <v>0.302122030678876</v>
      </c>
      <c r="AG9" s="17">
        <v>0.34614102122217</v>
      </c>
      <c r="AH9" s="17"/>
      <c r="AI9" s="17">
        <v>0.38036838953472202</v>
      </c>
      <c r="AJ9" s="17">
        <v>0.28990273088441298</v>
      </c>
      <c r="AK9" s="17"/>
      <c r="AL9" s="17">
        <v>0.34747275231415597</v>
      </c>
      <c r="AM9" s="17">
        <v>0.31476932341212499</v>
      </c>
      <c r="AN9" s="17"/>
      <c r="AO9" s="17">
        <v>0.45024695637850198</v>
      </c>
      <c r="AP9" s="17">
        <v>0.30912987071376902</v>
      </c>
      <c r="AQ9" s="17"/>
      <c r="AR9" s="17">
        <v>0.50075393520439804</v>
      </c>
      <c r="AS9" s="17">
        <v>0.186673335666517</v>
      </c>
      <c r="AT9" s="17">
        <v>0.318346901848443</v>
      </c>
      <c r="AU9" s="17">
        <v>0.114658656365021</v>
      </c>
    </row>
    <row r="10" spans="2:47" x14ac:dyDescent="0.3">
      <c r="B10" s="18" t="s">
        <v>244</v>
      </c>
      <c r="C10" s="17">
        <v>0.64988537612701602</v>
      </c>
      <c r="D10" s="17">
        <v>0.63440566607113902</v>
      </c>
      <c r="E10" s="17">
        <v>0.66637527520313999</v>
      </c>
      <c r="F10" s="17"/>
      <c r="G10" s="17">
        <v>0.44967212629200398</v>
      </c>
      <c r="H10" s="17">
        <v>0.43366838170440802</v>
      </c>
      <c r="I10" s="17">
        <v>0.52993447681551997</v>
      </c>
      <c r="J10" s="17">
        <v>0.68228698993006898</v>
      </c>
      <c r="K10" s="17">
        <v>0.84101061737310201</v>
      </c>
      <c r="L10" s="17">
        <v>0.88349091040029104</v>
      </c>
      <c r="M10" s="17"/>
      <c r="N10" s="17">
        <v>0.66182578072466902</v>
      </c>
      <c r="O10" s="17">
        <v>0.68336473112515395</v>
      </c>
      <c r="P10" s="17">
        <v>0.62493412518954095</v>
      </c>
      <c r="Q10" s="17">
        <v>0.62068448387443897</v>
      </c>
      <c r="R10" s="17"/>
      <c r="S10" s="17">
        <v>0.57936060536142198</v>
      </c>
      <c r="T10" s="17">
        <v>0.67001951003230598</v>
      </c>
      <c r="U10" s="17">
        <v>0.65053973318895597</v>
      </c>
      <c r="V10" s="17">
        <v>0.70327487399777799</v>
      </c>
      <c r="W10" s="17">
        <v>0.62411794310438395</v>
      </c>
      <c r="X10" s="17">
        <v>0.59867354933334305</v>
      </c>
      <c r="Y10" s="17">
        <v>0.64958755185972805</v>
      </c>
      <c r="Z10" s="17">
        <v>0.66689865520638003</v>
      </c>
      <c r="AA10" s="17">
        <v>0.65020154450894296</v>
      </c>
      <c r="AB10" s="17">
        <v>0.71049390862270501</v>
      </c>
      <c r="AC10" s="17">
        <v>0.641918509105599</v>
      </c>
      <c r="AD10" s="17">
        <v>0.74733768639381204</v>
      </c>
      <c r="AE10" s="17"/>
      <c r="AF10" s="17">
        <v>0.66987444420015496</v>
      </c>
      <c r="AG10" s="17">
        <v>0.62332792787609403</v>
      </c>
      <c r="AH10" s="17"/>
      <c r="AI10" s="17">
        <v>0.58980852990558696</v>
      </c>
      <c r="AJ10" s="17">
        <v>0.68139333742318198</v>
      </c>
      <c r="AK10" s="17"/>
      <c r="AL10" s="17">
        <v>0.62665655897372896</v>
      </c>
      <c r="AM10" s="17">
        <v>0.65538040787663598</v>
      </c>
      <c r="AN10" s="17"/>
      <c r="AO10" s="17">
        <v>0.51149150475564897</v>
      </c>
      <c r="AP10" s="17">
        <v>0.66262558247810999</v>
      </c>
      <c r="AQ10" s="17"/>
      <c r="AR10" s="17">
        <v>0.47012670384001698</v>
      </c>
      <c r="AS10" s="17">
        <v>0.78527593812237995</v>
      </c>
      <c r="AT10" s="17">
        <v>0.65444997062383803</v>
      </c>
      <c r="AU10" s="17">
        <v>0.85060885841090805</v>
      </c>
    </row>
    <row r="11" spans="2:47" x14ac:dyDescent="0.3">
      <c r="B11" s="18" t="s">
        <v>155</v>
      </c>
      <c r="C11" s="19">
        <v>2.90889529655926E-2</v>
      </c>
      <c r="D11" s="19">
        <v>2.7818441704086198E-2</v>
      </c>
      <c r="E11" s="19">
        <v>3.0390773869967701E-2</v>
      </c>
      <c r="F11" s="19"/>
      <c r="G11" s="19">
        <v>6.4741212680062901E-2</v>
      </c>
      <c r="H11" s="19">
        <v>4.0191135368044202E-2</v>
      </c>
      <c r="I11" s="19">
        <v>2.75768060976396E-2</v>
      </c>
      <c r="J11" s="19">
        <v>2.5539806970403599E-2</v>
      </c>
      <c r="K11" s="19">
        <v>1.3644173930415599E-2</v>
      </c>
      <c r="L11" s="19">
        <v>1.3040231111252101E-2</v>
      </c>
      <c r="M11" s="19"/>
      <c r="N11" s="19">
        <v>1.3150723971966699E-2</v>
      </c>
      <c r="O11" s="19">
        <v>2.3425827366791899E-2</v>
      </c>
      <c r="P11" s="19">
        <v>3.0908202588038801E-2</v>
      </c>
      <c r="Q11" s="19">
        <v>5.1548392103922501E-2</v>
      </c>
      <c r="R11" s="19"/>
      <c r="S11" s="19">
        <v>3.7159213095471003E-2</v>
      </c>
      <c r="T11" s="19">
        <v>1.1893508160695501E-2</v>
      </c>
      <c r="U11" s="19">
        <v>6.4415894907801793E-2</v>
      </c>
      <c r="V11" s="19">
        <v>2.7643917768053999E-2</v>
      </c>
      <c r="W11" s="19">
        <v>8.1624374182237801E-3</v>
      </c>
      <c r="X11" s="19">
        <v>2.3331290614202801E-2</v>
      </c>
      <c r="Y11" s="19">
        <v>2.7538577026347901E-2</v>
      </c>
      <c r="Z11" s="19">
        <v>1.12204824576655E-2</v>
      </c>
      <c r="AA11" s="19">
        <v>3.83547676940236E-2</v>
      </c>
      <c r="AB11" s="19">
        <v>3.2274168900195598E-2</v>
      </c>
      <c r="AC11" s="19">
        <v>3.68724824139713E-2</v>
      </c>
      <c r="AD11" s="19">
        <v>2.5061146608401499E-2</v>
      </c>
      <c r="AE11" s="19"/>
      <c r="AF11" s="19">
        <v>2.8003525120969E-2</v>
      </c>
      <c r="AG11" s="19">
        <v>3.0531050901735999E-2</v>
      </c>
      <c r="AH11" s="19"/>
      <c r="AI11" s="19">
        <v>2.9823080559690299E-2</v>
      </c>
      <c r="AJ11" s="19">
        <v>2.8703931692404899E-2</v>
      </c>
      <c r="AK11" s="19"/>
      <c r="AL11" s="19">
        <v>2.5870688712115002E-2</v>
      </c>
      <c r="AM11" s="19">
        <v>2.9850268711238501E-2</v>
      </c>
      <c r="AN11" s="19"/>
      <c r="AO11" s="19">
        <v>3.82615388658488E-2</v>
      </c>
      <c r="AP11" s="19">
        <v>2.8244546808120399E-2</v>
      </c>
      <c r="AQ11" s="19"/>
      <c r="AR11" s="19">
        <v>2.91193609555849E-2</v>
      </c>
      <c r="AS11" s="19">
        <v>2.8050726211103001E-2</v>
      </c>
      <c r="AT11" s="19">
        <v>2.7203127527719001E-2</v>
      </c>
      <c r="AU11" s="19">
        <v>3.4732485224070103E-2</v>
      </c>
    </row>
    <row r="12" spans="2:47" x14ac:dyDescent="0.3">
      <c r="B12" s="16" t="s">
        <v>246</v>
      </c>
    </row>
    <row r="13" spans="2:47" x14ac:dyDescent="0.3">
      <c r="B13" t="s">
        <v>72</v>
      </c>
    </row>
    <row r="14" spans="2:47" x14ac:dyDescent="0.3">
      <c r="B14" t="s">
        <v>73</v>
      </c>
    </row>
    <row r="16" spans="2:47" x14ac:dyDescent="0.3">
      <c r="B16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B2:AU16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254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2018</v>
      </c>
      <c r="D7" s="10">
        <v>996</v>
      </c>
      <c r="E7" s="10">
        <v>1020</v>
      </c>
      <c r="F7" s="10"/>
      <c r="G7" s="10">
        <v>170</v>
      </c>
      <c r="H7" s="10">
        <v>305</v>
      </c>
      <c r="I7" s="10">
        <v>326</v>
      </c>
      <c r="J7" s="10">
        <v>356</v>
      </c>
      <c r="K7" s="10">
        <v>325</v>
      </c>
      <c r="L7" s="10">
        <v>536</v>
      </c>
      <c r="M7" s="10"/>
      <c r="N7" s="10">
        <v>661</v>
      </c>
      <c r="O7" s="10">
        <v>562</v>
      </c>
      <c r="P7" s="10">
        <v>340</v>
      </c>
      <c r="Q7" s="10">
        <v>446</v>
      </c>
      <c r="R7" s="10"/>
      <c r="S7" s="10">
        <v>274</v>
      </c>
      <c r="T7" s="10">
        <v>323</v>
      </c>
      <c r="U7" s="10">
        <v>160</v>
      </c>
      <c r="V7" s="10">
        <v>156</v>
      </c>
      <c r="W7" s="10">
        <v>161</v>
      </c>
      <c r="X7" s="10">
        <v>169</v>
      </c>
      <c r="Y7" s="10">
        <v>177</v>
      </c>
      <c r="Z7" s="10">
        <v>81</v>
      </c>
      <c r="AA7" s="10">
        <v>218</v>
      </c>
      <c r="AB7" s="10">
        <v>137</v>
      </c>
      <c r="AC7" s="10">
        <v>92</v>
      </c>
      <c r="AD7" s="10">
        <v>70</v>
      </c>
      <c r="AE7" s="10"/>
      <c r="AF7" s="10">
        <v>1221</v>
      </c>
      <c r="AG7" s="10">
        <v>797</v>
      </c>
      <c r="AH7" s="10"/>
      <c r="AI7" s="10">
        <v>689</v>
      </c>
      <c r="AJ7" s="10">
        <v>1329</v>
      </c>
      <c r="AK7" s="10"/>
      <c r="AL7" s="10">
        <v>384</v>
      </c>
      <c r="AM7" s="10">
        <v>1634</v>
      </c>
      <c r="AN7" s="10"/>
      <c r="AO7" s="10">
        <v>169</v>
      </c>
      <c r="AP7" s="10">
        <v>1849</v>
      </c>
      <c r="AQ7" s="10"/>
      <c r="AR7" s="10">
        <v>642</v>
      </c>
      <c r="AS7" s="10">
        <v>528</v>
      </c>
      <c r="AT7" s="10">
        <v>555</v>
      </c>
      <c r="AU7" s="10">
        <v>293</v>
      </c>
    </row>
    <row r="8" spans="2:47" ht="30" customHeight="1" x14ac:dyDescent="0.3">
      <c r="B8" s="11" t="s">
        <v>20</v>
      </c>
      <c r="C8" s="11">
        <v>2001</v>
      </c>
      <c r="D8" s="11">
        <v>987</v>
      </c>
      <c r="E8" s="11">
        <v>1011</v>
      </c>
      <c r="F8" s="11"/>
      <c r="G8" s="11">
        <v>259</v>
      </c>
      <c r="H8" s="11">
        <v>342</v>
      </c>
      <c r="I8" s="11">
        <v>337</v>
      </c>
      <c r="J8" s="11">
        <v>348</v>
      </c>
      <c r="K8" s="11">
        <v>281</v>
      </c>
      <c r="L8" s="11">
        <v>433</v>
      </c>
      <c r="M8" s="11"/>
      <c r="N8" s="11">
        <v>540</v>
      </c>
      <c r="O8" s="11">
        <v>519</v>
      </c>
      <c r="P8" s="11">
        <v>441</v>
      </c>
      <c r="Q8" s="11">
        <v>491</v>
      </c>
      <c r="R8" s="11"/>
      <c r="S8" s="11">
        <v>267</v>
      </c>
      <c r="T8" s="11">
        <v>287</v>
      </c>
      <c r="U8" s="11">
        <v>163</v>
      </c>
      <c r="V8" s="11">
        <v>162</v>
      </c>
      <c r="W8" s="11">
        <v>149</v>
      </c>
      <c r="X8" s="11">
        <v>180</v>
      </c>
      <c r="Y8" s="11">
        <v>163</v>
      </c>
      <c r="Z8" s="11">
        <v>77</v>
      </c>
      <c r="AA8" s="11">
        <v>210</v>
      </c>
      <c r="AB8" s="11">
        <v>167</v>
      </c>
      <c r="AC8" s="11">
        <v>106</v>
      </c>
      <c r="AD8" s="11">
        <v>69</v>
      </c>
      <c r="AE8" s="11"/>
      <c r="AF8" s="11">
        <v>1142</v>
      </c>
      <c r="AG8" s="11">
        <v>859</v>
      </c>
      <c r="AH8" s="11"/>
      <c r="AI8" s="11">
        <v>688</v>
      </c>
      <c r="AJ8" s="11">
        <v>1312</v>
      </c>
      <c r="AK8" s="11"/>
      <c r="AL8" s="11">
        <v>383</v>
      </c>
      <c r="AM8" s="11">
        <v>1618</v>
      </c>
      <c r="AN8" s="11"/>
      <c r="AO8" s="11">
        <v>169</v>
      </c>
      <c r="AP8" s="11">
        <v>1832</v>
      </c>
      <c r="AQ8" s="11"/>
      <c r="AR8" s="11">
        <v>679</v>
      </c>
      <c r="AS8" s="11">
        <v>476</v>
      </c>
      <c r="AT8" s="11">
        <v>571</v>
      </c>
      <c r="AU8" s="11">
        <v>275</v>
      </c>
    </row>
    <row r="9" spans="2:47" x14ac:dyDescent="0.3">
      <c r="B9" s="18" t="s">
        <v>243</v>
      </c>
      <c r="C9" s="17">
        <v>0.20355963368480701</v>
      </c>
      <c r="D9" s="17">
        <v>0.221281310430823</v>
      </c>
      <c r="E9" s="17">
        <v>0.18588039737127399</v>
      </c>
      <c r="F9" s="17"/>
      <c r="G9" s="17">
        <v>0.42830248032783402</v>
      </c>
      <c r="H9" s="17">
        <v>0.41194856829814203</v>
      </c>
      <c r="I9" s="17">
        <v>0.22052841815663801</v>
      </c>
      <c r="J9" s="17">
        <v>0.12730149973796101</v>
      </c>
      <c r="K9" s="17">
        <v>7.5305877599054299E-2</v>
      </c>
      <c r="L9" s="17">
        <v>3.5891154747422001E-2</v>
      </c>
      <c r="M9" s="17"/>
      <c r="N9" s="17">
        <v>0.220724079306962</v>
      </c>
      <c r="O9" s="17">
        <v>0.18173696356236499</v>
      </c>
      <c r="P9" s="17">
        <v>0.21658703571506499</v>
      </c>
      <c r="Q9" s="17">
        <v>0.19996584410990401</v>
      </c>
      <c r="R9" s="17"/>
      <c r="S9" s="17">
        <v>0.31735043364299698</v>
      </c>
      <c r="T9" s="17">
        <v>0.18987526253496101</v>
      </c>
      <c r="U9" s="17">
        <v>0.125967231203723</v>
      </c>
      <c r="V9" s="17">
        <v>0.13303025072319</v>
      </c>
      <c r="W9" s="17">
        <v>0.20978890002419001</v>
      </c>
      <c r="X9" s="17">
        <v>0.253376615835397</v>
      </c>
      <c r="Y9" s="17">
        <v>0.21994186661250401</v>
      </c>
      <c r="Z9" s="17">
        <v>0.25979677711329202</v>
      </c>
      <c r="AA9" s="17">
        <v>0.196120027718032</v>
      </c>
      <c r="AB9" s="17">
        <v>0.16959770783008599</v>
      </c>
      <c r="AC9" s="17">
        <v>0.11790890704580401</v>
      </c>
      <c r="AD9" s="17">
        <v>0.16173013161063199</v>
      </c>
      <c r="AE9" s="17"/>
      <c r="AF9" s="17">
        <v>0.18903374489219801</v>
      </c>
      <c r="AG9" s="17">
        <v>0.222858709484482</v>
      </c>
      <c r="AH9" s="17"/>
      <c r="AI9" s="17">
        <v>0.24848111158304001</v>
      </c>
      <c r="AJ9" s="17">
        <v>0.18000007162378701</v>
      </c>
      <c r="AK9" s="17"/>
      <c r="AL9" s="17">
        <v>0.215903967520853</v>
      </c>
      <c r="AM9" s="17">
        <v>0.20063944597531899</v>
      </c>
      <c r="AN9" s="17"/>
      <c r="AO9" s="17">
        <v>0.26193451589599398</v>
      </c>
      <c r="AP9" s="17">
        <v>0.19818578267737599</v>
      </c>
      <c r="AQ9" s="17"/>
      <c r="AR9" s="17">
        <v>0.36875697535436103</v>
      </c>
      <c r="AS9" s="17">
        <v>9.6911416482602805E-2</v>
      </c>
      <c r="AT9" s="17">
        <v>0.169968781829236</v>
      </c>
      <c r="AU9" s="17">
        <v>4.9423038012484502E-2</v>
      </c>
    </row>
    <row r="10" spans="2:47" x14ac:dyDescent="0.3">
      <c r="B10" s="18" t="s">
        <v>244</v>
      </c>
      <c r="C10" s="17">
        <v>0.77658126369756897</v>
      </c>
      <c r="D10" s="17">
        <v>0.76121962009911803</v>
      </c>
      <c r="E10" s="17">
        <v>0.791915027092291</v>
      </c>
      <c r="F10" s="17"/>
      <c r="G10" s="17">
        <v>0.56247826235682796</v>
      </c>
      <c r="H10" s="17">
        <v>0.54559209950310905</v>
      </c>
      <c r="I10" s="17">
        <v>0.75415826825691701</v>
      </c>
      <c r="J10" s="17">
        <v>0.85323149577678703</v>
      </c>
      <c r="K10" s="17">
        <v>0.91260418729658799</v>
      </c>
      <c r="L10" s="17">
        <v>0.95460185115095397</v>
      </c>
      <c r="M10" s="17"/>
      <c r="N10" s="17">
        <v>0.76555294366045401</v>
      </c>
      <c r="O10" s="17">
        <v>0.792783973516478</v>
      </c>
      <c r="P10" s="17">
        <v>0.76279861137070704</v>
      </c>
      <c r="Q10" s="17">
        <v>0.77965007722052904</v>
      </c>
      <c r="R10" s="17"/>
      <c r="S10" s="17">
        <v>0.66017944173870702</v>
      </c>
      <c r="T10" s="17">
        <v>0.80165385488707996</v>
      </c>
      <c r="U10" s="17">
        <v>0.83688739571952597</v>
      </c>
      <c r="V10" s="17">
        <v>0.81159694666432403</v>
      </c>
      <c r="W10" s="17">
        <v>0.78204866255758698</v>
      </c>
      <c r="X10" s="17">
        <v>0.73711587603444395</v>
      </c>
      <c r="Y10" s="17">
        <v>0.78005813338749597</v>
      </c>
      <c r="Z10" s="17">
        <v>0.71984248666586104</v>
      </c>
      <c r="AA10" s="17">
        <v>0.78396139123041297</v>
      </c>
      <c r="AB10" s="17">
        <v>0.82350957977026895</v>
      </c>
      <c r="AC10" s="17">
        <v>0.84623688687723897</v>
      </c>
      <c r="AD10" s="17">
        <v>0.80021002703125599</v>
      </c>
      <c r="AE10" s="17"/>
      <c r="AF10" s="17">
        <v>0.78750340603246705</v>
      </c>
      <c r="AG10" s="17">
        <v>0.76207012046733102</v>
      </c>
      <c r="AH10" s="17"/>
      <c r="AI10" s="17">
        <v>0.725710232168294</v>
      </c>
      <c r="AJ10" s="17">
        <v>0.80326113445198</v>
      </c>
      <c r="AK10" s="17"/>
      <c r="AL10" s="17">
        <v>0.74046435893384899</v>
      </c>
      <c r="AM10" s="17">
        <v>0.78512511408241503</v>
      </c>
      <c r="AN10" s="17"/>
      <c r="AO10" s="17">
        <v>0.68379740549724399</v>
      </c>
      <c r="AP10" s="17">
        <v>0.78512272212928402</v>
      </c>
      <c r="AQ10" s="17"/>
      <c r="AR10" s="17">
        <v>0.61072555079760604</v>
      </c>
      <c r="AS10" s="17">
        <v>0.88350953183347902</v>
      </c>
      <c r="AT10" s="17">
        <v>0.80522344838031201</v>
      </c>
      <c r="AU10" s="17">
        <v>0.942149686588441</v>
      </c>
    </row>
    <row r="11" spans="2:47" x14ac:dyDescent="0.3">
      <c r="B11" s="18" t="s">
        <v>155</v>
      </c>
      <c r="C11" s="19">
        <v>1.9859102617624601E-2</v>
      </c>
      <c r="D11" s="19">
        <v>1.7499069470058901E-2</v>
      </c>
      <c r="E11" s="19">
        <v>2.2204575536434502E-2</v>
      </c>
      <c r="F11" s="19"/>
      <c r="G11" s="19">
        <v>9.2192573153379101E-3</v>
      </c>
      <c r="H11" s="19">
        <v>4.2459332198748999E-2</v>
      </c>
      <c r="I11" s="19">
        <v>2.5313313586445198E-2</v>
      </c>
      <c r="J11" s="19">
        <v>1.9467004485252602E-2</v>
      </c>
      <c r="K11" s="19">
        <v>1.20899351043575E-2</v>
      </c>
      <c r="L11" s="19">
        <v>9.5069941016237593E-3</v>
      </c>
      <c r="M11" s="19"/>
      <c r="N11" s="19">
        <v>1.3722977032584099E-2</v>
      </c>
      <c r="O11" s="19">
        <v>2.5479062921156401E-2</v>
      </c>
      <c r="P11" s="19">
        <v>2.06143529142278E-2</v>
      </c>
      <c r="Q11" s="19">
        <v>2.0384078669567301E-2</v>
      </c>
      <c r="R11" s="19"/>
      <c r="S11" s="19">
        <v>2.2470124618296498E-2</v>
      </c>
      <c r="T11" s="19">
        <v>8.4708825779592194E-3</v>
      </c>
      <c r="U11" s="19">
        <v>3.7145373076751198E-2</v>
      </c>
      <c r="V11" s="19">
        <v>5.5372802612485901E-2</v>
      </c>
      <c r="W11" s="19">
        <v>8.1624374182237801E-3</v>
      </c>
      <c r="X11" s="19">
        <v>9.5075081301591192E-3</v>
      </c>
      <c r="Y11" s="19">
        <v>0</v>
      </c>
      <c r="Z11" s="19">
        <v>2.0360736220847098E-2</v>
      </c>
      <c r="AA11" s="19">
        <v>1.9918581051555001E-2</v>
      </c>
      <c r="AB11" s="19">
        <v>6.8927123996447596E-3</v>
      </c>
      <c r="AC11" s="19">
        <v>3.58542060769571E-2</v>
      </c>
      <c r="AD11" s="19">
        <v>3.8059841358112197E-2</v>
      </c>
      <c r="AE11" s="19"/>
      <c r="AF11" s="19">
        <v>2.34628490753345E-2</v>
      </c>
      <c r="AG11" s="19">
        <v>1.50711700481874E-2</v>
      </c>
      <c r="AH11" s="19"/>
      <c r="AI11" s="19">
        <v>2.5808656248665199E-2</v>
      </c>
      <c r="AJ11" s="19">
        <v>1.6738793924232699E-2</v>
      </c>
      <c r="AK11" s="19"/>
      <c r="AL11" s="19">
        <v>4.3631673545298302E-2</v>
      </c>
      <c r="AM11" s="19">
        <v>1.42354399422663E-2</v>
      </c>
      <c r="AN11" s="19"/>
      <c r="AO11" s="19">
        <v>5.4268078606761902E-2</v>
      </c>
      <c r="AP11" s="19">
        <v>1.66914951933399E-2</v>
      </c>
      <c r="AQ11" s="19"/>
      <c r="AR11" s="19">
        <v>2.05174738480337E-2</v>
      </c>
      <c r="AS11" s="19">
        <v>1.95790516839182E-2</v>
      </c>
      <c r="AT11" s="19">
        <v>2.48077697904527E-2</v>
      </c>
      <c r="AU11" s="19">
        <v>8.4272753990747608E-3</v>
      </c>
    </row>
    <row r="12" spans="2:47" x14ac:dyDescent="0.3">
      <c r="B12" s="16" t="s">
        <v>246</v>
      </c>
    </row>
    <row r="13" spans="2:47" x14ac:dyDescent="0.3">
      <c r="B13" t="s">
        <v>72</v>
      </c>
    </row>
    <row r="14" spans="2:47" x14ac:dyDescent="0.3">
      <c r="B14" t="s">
        <v>73</v>
      </c>
    </row>
    <row r="16" spans="2:47" x14ac:dyDescent="0.3">
      <c r="B16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B2:AU23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264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ht="28.8" x14ac:dyDescent="0.3">
      <c r="B9" s="18" t="s">
        <v>255</v>
      </c>
      <c r="C9" s="17">
        <v>0.57147095154776495</v>
      </c>
      <c r="D9" s="17">
        <v>0.51455054414597201</v>
      </c>
      <c r="E9" s="17">
        <v>0.62850299891225203</v>
      </c>
      <c r="F9" s="17"/>
      <c r="G9" s="17">
        <v>0.55182056154752601</v>
      </c>
      <c r="H9" s="17">
        <v>0.61551840016913595</v>
      </c>
      <c r="I9" s="17">
        <v>0.63030322072104095</v>
      </c>
      <c r="J9" s="17">
        <v>0.61464612746771696</v>
      </c>
      <c r="K9" s="17">
        <v>0.59701170920316204</v>
      </c>
      <c r="L9" s="17">
        <v>0.44660429612067798</v>
      </c>
      <c r="M9" s="17"/>
      <c r="N9" s="17">
        <v>0.573727175084214</v>
      </c>
      <c r="O9" s="17">
        <v>0.61096693914031597</v>
      </c>
      <c r="P9" s="17">
        <v>0.53774653084192103</v>
      </c>
      <c r="Q9" s="17">
        <v>0.56004950371823004</v>
      </c>
      <c r="R9" s="17"/>
      <c r="S9" s="17">
        <v>0.53041398802900497</v>
      </c>
      <c r="T9" s="17">
        <v>0.58182700565707401</v>
      </c>
      <c r="U9" s="17">
        <v>0.48947130327105798</v>
      </c>
      <c r="V9" s="17">
        <v>0.59803322186663499</v>
      </c>
      <c r="W9" s="17">
        <v>0.60568917543198098</v>
      </c>
      <c r="X9" s="17">
        <v>0.57026873306028203</v>
      </c>
      <c r="Y9" s="17">
        <v>0.60027976820210205</v>
      </c>
      <c r="Z9" s="17">
        <v>0.650966222397525</v>
      </c>
      <c r="AA9" s="17">
        <v>0.62049711722342005</v>
      </c>
      <c r="AB9" s="17">
        <v>0.56150229935511997</v>
      </c>
      <c r="AC9" s="17">
        <v>0.479032320942195</v>
      </c>
      <c r="AD9" s="17">
        <v>0.59353341213440902</v>
      </c>
      <c r="AE9" s="17"/>
      <c r="AF9" s="17">
        <v>0.57883920739906503</v>
      </c>
      <c r="AG9" s="17">
        <v>0.56788470069363595</v>
      </c>
      <c r="AH9" s="17"/>
      <c r="AI9" s="17">
        <v>0.57730308536130404</v>
      </c>
      <c r="AJ9" s="17">
        <v>0.56869435931829204</v>
      </c>
      <c r="AK9" s="17"/>
      <c r="AL9" s="17">
        <v>0.58632710313546299</v>
      </c>
      <c r="AM9" s="17">
        <v>0.56809533472263696</v>
      </c>
      <c r="AN9" s="17"/>
      <c r="AO9" s="17">
        <v>0.53738238837867203</v>
      </c>
      <c r="AP9" s="17">
        <v>0.57428961250985</v>
      </c>
      <c r="AQ9" s="17"/>
      <c r="AR9" s="17">
        <v>0.63724066475852303</v>
      </c>
      <c r="AS9" s="17">
        <v>0.50224310747609802</v>
      </c>
      <c r="AT9" s="17">
        <v>0.65741718263266002</v>
      </c>
      <c r="AU9" s="17">
        <v>0.344455352992385</v>
      </c>
    </row>
    <row r="10" spans="2:47" ht="28.8" x14ac:dyDescent="0.3">
      <c r="B10" s="18" t="s">
        <v>256</v>
      </c>
      <c r="C10" s="17">
        <v>0.50059911560841797</v>
      </c>
      <c r="D10" s="17">
        <v>0.431598035407879</v>
      </c>
      <c r="E10" s="17">
        <v>0.567012670320717</v>
      </c>
      <c r="F10" s="17"/>
      <c r="G10" s="17">
        <v>0.61824866022367098</v>
      </c>
      <c r="H10" s="17">
        <v>0.67743064038036704</v>
      </c>
      <c r="I10" s="17">
        <v>0.65633509856219396</v>
      </c>
      <c r="J10" s="17">
        <v>0.48420817059161902</v>
      </c>
      <c r="K10" s="17">
        <v>0.38404486616109101</v>
      </c>
      <c r="L10" s="17">
        <v>0.23135007383006601</v>
      </c>
      <c r="M10" s="17"/>
      <c r="N10" s="17">
        <v>0.49978640943145602</v>
      </c>
      <c r="O10" s="17">
        <v>0.50650506729701805</v>
      </c>
      <c r="P10" s="17">
        <v>0.51515004229376504</v>
      </c>
      <c r="Q10" s="17">
        <v>0.48615785399756001</v>
      </c>
      <c r="R10" s="17"/>
      <c r="S10" s="17">
        <v>0.57301577729539599</v>
      </c>
      <c r="T10" s="17">
        <v>0.49757949833070803</v>
      </c>
      <c r="U10" s="17">
        <v>0.40624984609536402</v>
      </c>
      <c r="V10" s="17">
        <v>0.470263796891496</v>
      </c>
      <c r="W10" s="17">
        <v>0.54380728035641901</v>
      </c>
      <c r="X10" s="17">
        <v>0.55014429251715702</v>
      </c>
      <c r="Y10" s="17">
        <v>0.51853880499082095</v>
      </c>
      <c r="Z10" s="17">
        <v>0.59394166747598098</v>
      </c>
      <c r="AA10" s="17">
        <v>0.49888235275561899</v>
      </c>
      <c r="AB10" s="17">
        <v>0.46572433406762298</v>
      </c>
      <c r="AC10" s="17">
        <v>0.363802272236874</v>
      </c>
      <c r="AD10" s="17">
        <v>0.40512289298160797</v>
      </c>
      <c r="AE10" s="17"/>
      <c r="AF10" s="17">
        <v>0.48694439744351198</v>
      </c>
      <c r="AG10" s="17">
        <v>0.52426360499172298</v>
      </c>
      <c r="AH10" s="17"/>
      <c r="AI10" s="17">
        <v>0.53631225269888905</v>
      </c>
      <c r="AJ10" s="17">
        <v>0.48359662182041202</v>
      </c>
      <c r="AK10" s="17"/>
      <c r="AL10" s="17">
        <v>0.51432925712993605</v>
      </c>
      <c r="AM10" s="17">
        <v>0.49747935094676698</v>
      </c>
      <c r="AN10" s="17"/>
      <c r="AO10" s="17">
        <v>0.48302137581365401</v>
      </c>
      <c r="AP10" s="17">
        <v>0.50205255583455499</v>
      </c>
      <c r="AQ10" s="17"/>
      <c r="AR10" s="17">
        <v>0.63216880398168296</v>
      </c>
      <c r="AS10" s="17">
        <v>0.38017678499792601</v>
      </c>
      <c r="AT10" s="17">
        <v>0.55389580797532001</v>
      </c>
      <c r="AU10" s="17">
        <v>0.26098092874640999</v>
      </c>
    </row>
    <row r="11" spans="2:47" ht="28.8" x14ac:dyDescent="0.3">
      <c r="B11" s="18" t="s">
        <v>257</v>
      </c>
      <c r="C11" s="17">
        <v>0.490870205922041</v>
      </c>
      <c r="D11" s="17">
        <v>0.47417073141124999</v>
      </c>
      <c r="E11" s="17">
        <v>0.50631477711579898</v>
      </c>
      <c r="F11" s="17"/>
      <c r="G11" s="17">
        <v>0.39641642067399302</v>
      </c>
      <c r="H11" s="17">
        <v>0.45080034597086699</v>
      </c>
      <c r="I11" s="17">
        <v>0.60515183733075695</v>
      </c>
      <c r="J11" s="17">
        <v>0.57808163121503198</v>
      </c>
      <c r="K11" s="17">
        <v>0.49456100800721198</v>
      </c>
      <c r="L11" s="17">
        <v>0.42156660399376999</v>
      </c>
      <c r="M11" s="17"/>
      <c r="N11" s="17">
        <v>0.51501895586173896</v>
      </c>
      <c r="O11" s="17">
        <v>0.512082149940989</v>
      </c>
      <c r="P11" s="17">
        <v>0.469974957397501</v>
      </c>
      <c r="Q11" s="17">
        <v>0.46148678361801299</v>
      </c>
      <c r="R11" s="17"/>
      <c r="S11" s="17">
        <v>0.508484842404481</v>
      </c>
      <c r="T11" s="17">
        <v>0.50322916602958501</v>
      </c>
      <c r="U11" s="17">
        <v>0.47590633411329197</v>
      </c>
      <c r="V11" s="17">
        <v>0.436594858674064</v>
      </c>
      <c r="W11" s="17">
        <v>0.45084063713474198</v>
      </c>
      <c r="X11" s="17">
        <v>0.47179816288821003</v>
      </c>
      <c r="Y11" s="17">
        <v>0.55118137047239202</v>
      </c>
      <c r="Z11" s="17">
        <v>0.56473848946314098</v>
      </c>
      <c r="AA11" s="17">
        <v>0.57071755645619604</v>
      </c>
      <c r="AB11" s="17">
        <v>0.44954960166467001</v>
      </c>
      <c r="AC11" s="17">
        <v>0.42262137917855103</v>
      </c>
      <c r="AD11" s="17">
        <v>0.37468394193065802</v>
      </c>
      <c r="AE11" s="17"/>
      <c r="AF11" s="17">
        <v>0.50842364378645</v>
      </c>
      <c r="AG11" s="17">
        <v>0.471772398281531</v>
      </c>
      <c r="AH11" s="17"/>
      <c r="AI11" s="17">
        <v>0.51790674853697705</v>
      </c>
      <c r="AJ11" s="17">
        <v>0.477998509809345</v>
      </c>
      <c r="AK11" s="17"/>
      <c r="AL11" s="17">
        <v>0.51873614196739004</v>
      </c>
      <c r="AM11" s="17">
        <v>0.48453850406726701</v>
      </c>
      <c r="AN11" s="17"/>
      <c r="AO11" s="17">
        <v>0.48066539401849601</v>
      </c>
      <c r="AP11" s="17">
        <v>0.49171400519851</v>
      </c>
      <c r="AQ11" s="17"/>
      <c r="AR11" s="17">
        <v>0.57498134569036197</v>
      </c>
      <c r="AS11" s="17">
        <v>0.45452433796429098</v>
      </c>
      <c r="AT11" s="17">
        <v>0.49503719894517101</v>
      </c>
      <c r="AU11" s="17">
        <v>0.33033866769030901</v>
      </c>
    </row>
    <row r="12" spans="2:47" ht="28.8" x14ac:dyDescent="0.3">
      <c r="B12" s="18" t="s">
        <v>258</v>
      </c>
      <c r="C12" s="17">
        <v>0.40977093732379899</v>
      </c>
      <c r="D12" s="17">
        <v>0.34505073183622897</v>
      </c>
      <c r="E12" s="17">
        <v>0.47195042524434899</v>
      </c>
      <c r="F12" s="17"/>
      <c r="G12" s="17">
        <v>0.41082661694011102</v>
      </c>
      <c r="H12" s="17">
        <v>0.55365396812118794</v>
      </c>
      <c r="I12" s="17">
        <v>0.52165242360469399</v>
      </c>
      <c r="J12" s="17">
        <v>0.44049608420258402</v>
      </c>
      <c r="K12" s="17">
        <v>0.31624678194268002</v>
      </c>
      <c r="L12" s="17">
        <v>0.233955756428882</v>
      </c>
      <c r="M12" s="17"/>
      <c r="N12" s="17">
        <v>0.37435737923790702</v>
      </c>
      <c r="O12" s="17">
        <v>0.419483475895853</v>
      </c>
      <c r="P12" s="17">
        <v>0.45465765408522402</v>
      </c>
      <c r="Q12" s="17">
        <v>0.39962381467611302</v>
      </c>
      <c r="R12" s="17"/>
      <c r="S12" s="17">
        <v>0.51045318744831103</v>
      </c>
      <c r="T12" s="17">
        <v>0.31154353848640898</v>
      </c>
      <c r="U12" s="17">
        <v>0.372760960194228</v>
      </c>
      <c r="V12" s="17">
        <v>0.41011266757859</v>
      </c>
      <c r="W12" s="17">
        <v>0.41186473907577897</v>
      </c>
      <c r="X12" s="17">
        <v>0.39097721374710198</v>
      </c>
      <c r="Y12" s="17">
        <v>0.48012912843510502</v>
      </c>
      <c r="Z12" s="17">
        <v>0.47666620917569202</v>
      </c>
      <c r="AA12" s="17">
        <v>0.452178207671107</v>
      </c>
      <c r="AB12" s="17">
        <v>0.34274432643421499</v>
      </c>
      <c r="AC12" s="17">
        <v>0.32696657389138201</v>
      </c>
      <c r="AD12" s="17">
        <v>0.34454187444550199</v>
      </c>
      <c r="AE12" s="17"/>
      <c r="AF12" s="17">
        <v>0.40883152910139398</v>
      </c>
      <c r="AG12" s="17">
        <v>0.41238956760679502</v>
      </c>
      <c r="AH12" s="17"/>
      <c r="AI12" s="17">
        <v>0.43064641095390499</v>
      </c>
      <c r="AJ12" s="17">
        <v>0.399832434586882</v>
      </c>
      <c r="AK12" s="17"/>
      <c r="AL12" s="17">
        <v>0.427243337247528</v>
      </c>
      <c r="AM12" s="17">
        <v>0.40580085618873901</v>
      </c>
      <c r="AN12" s="17"/>
      <c r="AO12" s="17">
        <v>0.38169334683763101</v>
      </c>
      <c r="AP12" s="17">
        <v>0.41209257252503101</v>
      </c>
      <c r="AQ12" s="17"/>
      <c r="AR12" s="17">
        <v>0.53943683011230503</v>
      </c>
      <c r="AS12" s="17">
        <v>0.26822670372790203</v>
      </c>
      <c r="AT12" s="17">
        <v>0.45936517257789999</v>
      </c>
      <c r="AU12" s="17">
        <v>0.21859771536807701</v>
      </c>
    </row>
    <row r="13" spans="2:47" x14ac:dyDescent="0.3">
      <c r="B13" s="18" t="s">
        <v>259</v>
      </c>
      <c r="C13" s="17">
        <v>0.393998060055953</v>
      </c>
      <c r="D13" s="17">
        <v>0.368341843033271</v>
      </c>
      <c r="E13" s="17">
        <v>0.41716949775120499</v>
      </c>
      <c r="F13" s="17"/>
      <c r="G13" s="17">
        <v>0.44337984603212699</v>
      </c>
      <c r="H13" s="17">
        <v>0.50292529775211703</v>
      </c>
      <c r="I13" s="17">
        <v>0.50137578298460295</v>
      </c>
      <c r="J13" s="17">
        <v>0.413759550546904</v>
      </c>
      <c r="K13" s="17">
        <v>0.278345796591557</v>
      </c>
      <c r="L13" s="17">
        <v>0.24072055098276299</v>
      </c>
      <c r="M13" s="17"/>
      <c r="N13" s="17">
        <v>0.37709404797150903</v>
      </c>
      <c r="O13" s="17">
        <v>0.37706303097893101</v>
      </c>
      <c r="P13" s="17">
        <v>0.43553709671984298</v>
      </c>
      <c r="Q13" s="17">
        <v>0.39386518191514802</v>
      </c>
      <c r="R13" s="17"/>
      <c r="S13" s="17">
        <v>0.471460003990749</v>
      </c>
      <c r="T13" s="17">
        <v>0.40726822881292801</v>
      </c>
      <c r="U13" s="17">
        <v>0.32185879586914701</v>
      </c>
      <c r="V13" s="17">
        <v>0.43359152181043997</v>
      </c>
      <c r="W13" s="17">
        <v>0.37571137256280501</v>
      </c>
      <c r="X13" s="17">
        <v>0.45200967176703299</v>
      </c>
      <c r="Y13" s="17">
        <v>0.35592138020449399</v>
      </c>
      <c r="Z13" s="17">
        <v>0.40841581229493401</v>
      </c>
      <c r="AA13" s="17">
        <v>0.41143055850969701</v>
      </c>
      <c r="AB13" s="17">
        <v>0.313411330363705</v>
      </c>
      <c r="AC13" s="17">
        <v>0.30461949573526798</v>
      </c>
      <c r="AD13" s="17">
        <v>0.28956325050669701</v>
      </c>
      <c r="AE13" s="17"/>
      <c r="AF13" s="17">
        <v>0.40517959831713402</v>
      </c>
      <c r="AG13" s="17">
        <v>0.38001091398167802</v>
      </c>
      <c r="AH13" s="17"/>
      <c r="AI13" s="17">
        <v>0.43458879557591101</v>
      </c>
      <c r="AJ13" s="17">
        <v>0.374673414148192</v>
      </c>
      <c r="AK13" s="17"/>
      <c r="AL13" s="17">
        <v>0.41914084270662999</v>
      </c>
      <c r="AM13" s="17">
        <v>0.38828511349336797</v>
      </c>
      <c r="AN13" s="17"/>
      <c r="AO13" s="17">
        <v>0.37381241566974799</v>
      </c>
      <c r="AP13" s="17">
        <v>0.395667138554324</v>
      </c>
      <c r="AQ13" s="17"/>
      <c r="AR13" s="17">
        <v>0.55154111026686004</v>
      </c>
      <c r="AS13" s="17">
        <v>0.300920909867677</v>
      </c>
      <c r="AT13" s="17">
        <v>0.37207358193628898</v>
      </c>
      <c r="AU13" s="17">
        <v>0.19733229227472601</v>
      </c>
    </row>
    <row r="14" spans="2:47" ht="57.6" x14ac:dyDescent="0.3">
      <c r="B14" s="18" t="s">
        <v>260</v>
      </c>
      <c r="C14" s="17">
        <v>0.366082651819851</v>
      </c>
      <c r="D14" s="17">
        <v>0.34036515340721402</v>
      </c>
      <c r="E14" s="17">
        <v>0.38980860782857701</v>
      </c>
      <c r="F14" s="17"/>
      <c r="G14" s="17">
        <v>0.395094715616301</v>
      </c>
      <c r="H14" s="17">
        <v>0.46531241563936199</v>
      </c>
      <c r="I14" s="17">
        <v>0.40831255132161998</v>
      </c>
      <c r="J14" s="17">
        <v>0.37524399040254602</v>
      </c>
      <c r="K14" s="17">
        <v>0.32431982454490998</v>
      </c>
      <c r="L14" s="17">
        <v>0.248410517150435</v>
      </c>
      <c r="M14" s="17"/>
      <c r="N14" s="17">
        <v>0.40101001597184999</v>
      </c>
      <c r="O14" s="17">
        <v>0.37991786191431698</v>
      </c>
      <c r="P14" s="17">
        <v>0.349494924197843</v>
      </c>
      <c r="Q14" s="17">
        <v>0.33102399427572698</v>
      </c>
      <c r="R14" s="17"/>
      <c r="S14" s="17">
        <v>0.41646905424105601</v>
      </c>
      <c r="T14" s="17">
        <v>0.33059279782429402</v>
      </c>
      <c r="U14" s="17">
        <v>0.34698338084850899</v>
      </c>
      <c r="V14" s="17">
        <v>0.35346313057170398</v>
      </c>
      <c r="W14" s="17">
        <v>0.44796550214980901</v>
      </c>
      <c r="X14" s="17">
        <v>0.39823843430230499</v>
      </c>
      <c r="Y14" s="17">
        <v>0.362204839645136</v>
      </c>
      <c r="Z14" s="17">
        <v>0.38011290170923001</v>
      </c>
      <c r="AA14" s="17">
        <v>0.36017812120841702</v>
      </c>
      <c r="AB14" s="17">
        <v>0.35454677230774101</v>
      </c>
      <c r="AC14" s="17">
        <v>0.27179038294934899</v>
      </c>
      <c r="AD14" s="17">
        <v>0.25783069262958103</v>
      </c>
      <c r="AE14" s="17"/>
      <c r="AF14" s="17">
        <v>0.35755271154560297</v>
      </c>
      <c r="AG14" s="17">
        <v>0.38114627072569701</v>
      </c>
      <c r="AH14" s="17"/>
      <c r="AI14" s="17">
        <v>0.36423397936832103</v>
      </c>
      <c r="AJ14" s="17">
        <v>0.36696277729842702</v>
      </c>
      <c r="AK14" s="17"/>
      <c r="AL14" s="17">
        <v>0.36563072773919503</v>
      </c>
      <c r="AM14" s="17">
        <v>0.36618533807216402</v>
      </c>
      <c r="AN14" s="17"/>
      <c r="AO14" s="17">
        <v>0.352712556916074</v>
      </c>
      <c r="AP14" s="17">
        <v>0.367188176989031</v>
      </c>
      <c r="AQ14" s="17"/>
      <c r="AR14" s="17">
        <v>0.46042682631606902</v>
      </c>
      <c r="AS14" s="17">
        <v>0.28993709838940901</v>
      </c>
      <c r="AT14" s="17">
        <v>0.40275222957221102</v>
      </c>
      <c r="AU14" s="17">
        <v>0.180089834618154</v>
      </c>
    </row>
    <row r="15" spans="2:47" ht="43.2" x14ac:dyDescent="0.3">
      <c r="B15" s="18" t="s">
        <v>261</v>
      </c>
      <c r="C15" s="17">
        <v>0.14690909988581399</v>
      </c>
      <c r="D15" s="17">
        <v>8.6546034214871295E-2</v>
      </c>
      <c r="E15" s="17">
        <v>0.20525054933098</v>
      </c>
      <c r="F15" s="17"/>
      <c r="G15" s="17">
        <v>0.222640667259285</v>
      </c>
      <c r="H15" s="17">
        <v>0.18151883823189699</v>
      </c>
      <c r="I15" s="17">
        <v>0.121009710384296</v>
      </c>
      <c r="J15" s="17">
        <v>0.12525663863617301</v>
      </c>
      <c r="K15" s="17">
        <v>0.133931452306949</v>
      </c>
      <c r="L15" s="17">
        <v>0.112583579903204</v>
      </c>
      <c r="M15" s="17"/>
      <c r="N15" s="17">
        <v>0.123866190178511</v>
      </c>
      <c r="O15" s="17">
        <v>0.15363753581668199</v>
      </c>
      <c r="P15" s="17">
        <v>0.164553924067912</v>
      </c>
      <c r="Q15" s="17">
        <v>0.14724980079644401</v>
      </c>
      <c r="R15" s="17"/>
      <c r="S15" s="17">
        <v>0.123462584330019</v>
      </c>
      <c r="T15" s="17">
        <v>0.175124260627253</v>
      </c>
      <c r="U15" s="17">
        <v>0.15854425257582699</v>
      </c>
      <c r="V15" s="17">
        <v>0.13008345496669599</v>
      </c>
      <c r="W15" s="17">
        <v>0.18856042663709299</v>
      </c>
      <c r="X15" s="17">
        <v>0.13848834448307601</v>
      </c>
      <c r="Y15" s="17">
        <v>0.14745387096798801</v>
      </c>
      <c r="Z15" s="17">
        <v>0.175198144903491</v>
      </c>
      <c r="AA15" s="17">
        <v>0.14502198148790699</v>
      </c>
      <c r="AB15" s="17">
        <v>0.16344576539273201</v>
      </c>
      <c r="AC15" s="17">
        <v>8.7794367835137999E-2</v>
      </c>
      <c r="AD15" s="17">
        <v>0.110751079094532</v>
      </c>
      <c r="AE15" s="17"/>
      <c r="AF15" s="17">
        <v>0.126719172331128</v>
      </c>
      <c r="AG15" s="17">
        <v>0.17194673769684801</v>
      </c>
      <c r="AH15" s="17"/>
      <c r="AI15" s="17">
        <v>0.132533330714627</v>
      </c>
      <c r="AJ15" s="17">
        <v>0.15375318993065501</v>
      </c>
      <c r="AK15" s="17"/>
      <c r="AL15" s="17">
        <v>0.124419645753967</v>
      </c>
      <c r="AM15" s="17">
        <v>0.15201915677418601</v>
      </c>
      <c r="AN15" s="17"/>
      <c r="AO15" s="17">
        <v>0.113839329381916</v>
      </c>
      <c r="AP15" s="17">
        <v>0.14964352053833799</v>
      </c>
      <c r="AQ15" s="17"/>
      <c r="AR15" s="17">
        <v>0.15922393095218601</v>
      </c>
      <c r="AS15" s="17">
        <v>0.115742114458945</v>
      </c>
      <c r="AT15" s="17">
        <v>0.18207732908386901</v>
      </c>
      <c r="AU15" s="17">
        <v>9.5951897302399405E-2</v>
      </c>
    </row>
    <row r="16" spans="2:47" x14ac:dyDescent="0.3">
      <c r="B16" s="18" t="s">
        <v>262</v>
      </c>
      <c r="C16" s="17">
        <v>0.12458442685725001</v>
      </c>
      <c r="D16" s="17">
        <v>0.106386296493407</v>
      </c>
      <c r="E16" s="17">
        <v>0.14149027126858599</v>
      </c>
      <c r="F16" s="17"/>
      <c r="G16" s="17">
        <v>0.15829163637733201</v>
      </c>
      <c r="H16" s="17">
        <v>0.15889440976225799</v>
      </c>
      <c r="I16" s="17">
        <v>0.13476147079751699</v>
      </c>
      <c r="J16" s="17">
        <v>0.111583381668488</v>
      </c>
      <c r="K16" s="17">
        <v>0.102575039291761</v>
      </c>
      <c r="L16" s="17">
        <v>8.90869642858724E-2</v>
      </c>
      <c r="M16" s="17"/>
      <c r="N16" s="17">
        <v>0.142658266358555</v>
      </c>
      <c r="O16" s="17">
        <v>0.142506758869162</v>
      </c>
      <c r="P16" s="17">
        <v>9.9777754799334303E-2</v>
      </c>
      <c r="Q16" s="17">
        <v>0.109689135547289</v>
      </c>
      <c r="R16" s="17"/>
      <c r="S16" s="17">
        <v>0.17346735316640199</v>
      </c>
      <c r="T16" s="17">
        <v>9.8478721420256807E-2</v>
      </c>
      <c r="U16" s="17">
        <v>6.3305553186833605E-2</v>
      </c>
      <c r="V16" s="17">
        <v>0.15722663117564001</v>
      </c>
      <c r="W16" s="17">
        <v>7.3507912311818899E-2</v>
      </c>
      <c r="X16" s="17">
        <v>0.163744028620008</v>
      </c>
      <c r="Y16" s="17">
        <v>0.11843807859415099</v>
      </c>
      <c r="Z16" s="17">
        <v>0.119971057455275</v>
      </c>
      <c r="AA16" s="17">
        <v>0.14690033797584201</v>
      </c>
      <c r="AB16" s="17">
        <v>8.2016279695399305E-2</v>
      </c>
      <c r="AC16" s="17">
        <v>0.10240753509295</v>
      </c>
      <c r="AD16" s="17">
        <v>0.14855320391961199</v>
      </c>
      <c r="AE16" s="17"/>
      <c r="AF16" s="17">
        <v>0.12897726471166199</v>
      </c>
      <c r="AG16" s="17">
        <v>0.119396800763282</v>
      </c>
      <c r="AH16" s="17"/>
      <c r="AI16" s="17">
        <v>0.12232013630758699</v>
      </c>
      <c r="AJ16" s="17">
        <v>0.12566242193529101</v>
      </c>
      <c r="AK16" s="17"/>
      <c r="AL16" s="17">
        <v>0.13300000017784799</v>
      </c>
      <c r="AM16" s="17">
        <v>0.122672239119638</v>
      </c>
      <c r="AN16" s="17"/>
      <c r="AO16" s="17">
        <v>0.12644398634572099</v>
      </c>
      <c r="AP16" s="17">
        <v>0.12443066655615399</v>
      </c>
      <c r="AQ16" s="17"/>
      <c r="AR16" s="17">
        <v>0.174975833657876</v>
      </c>
      <c r="AS16" s="17">
        <v>9.4807769767820599E-2</v>
      </c>
      <c r="AT16" s="17">
        <v>0.115097177095415</v>
      </c>
      <c r="AU16" s="17">
        <v>6.6803967792498101E-2</v>
      </c>
    </row>
    <row r="17" spans="2:47" x14ac:dyDescent="0.3">
      <c r="B17" s="18" t="s">
        <v>263</v>
      </c>
      <c r="C17" s="17">
        <v>9.6269171379904706E-2</v>
      </c>
      <c r="D17" s="17">
        <v>0.123748687757593</v>
      </c>
      <c r="E17" s="17">
        <v>6.9255220710101997E-2</v>
      </c>
      <c r="F17" s="17"/>
      <c r="G17" s="17">
        <v>0.19477632156850599</v>
      </c>
      <c r="H17" s="17">
        <v>0.17230984037344799</v>
      </c>
      <c r="I17" s="17">
        <v>0.11754694533255999</v>
      </c>
      <c r="J17" s="17">
        <v>6.4541254219660796E-2</v>
      </c>
      <c r="K17" s="17">
        <v>2.7841585780813301E-2</v>
      </c>
      <c r="L17" s="17">
        <v>1.7561483080331199E-2</v>
      </c>
      <c r="M17" s="17"/>
      <c r="N17" s="17">
        <v>0.105717616963984</v>
      </c>
      <c r="O17" s="17">
        <v>8.1837242908246705E-2</v>
      </c>
      <c r="P17" s="17">
        <v>0.120944584251959</v>
      </c>
      <c r="Q17" s="17">
        <v>8.0644761275587104E-2</v>
      </c>
      <c r="R17" s="17"/>
      <c r="S17" s="17">
        <v>0.16157922567616501</v>
      </c>
      <c r="T17" s="17">
        <v>5.90368461091366E-2</v>
      </c>
      <c r="U17" s="17">
        <v>4.7619655771239999E-2</v>
      </c>
      <c r="V17" s="17">
        <v>0.100176204725303</v>
      </c>
      <c r="W17" s="17">
        <v>4.6297642723918501E-2</v>
      </c>
      <c r="X17" s="17">
        <v>0.128099850472153</v>
      </c>
      <c r="Y17" s="17">
        <v>8.5098807679344607E-2</v>
      </c>
      <c r="Z17" s="17">
        <v>0.162135836303018</v>
      </c>
      <c r="AA17" s="17">
        <v>0.122971880139759</v>
      </c>
      <c r="AB17" s="17">
        <v>8.48108206154429E-2</v>
      </c>
      <c r="AC17" s="17">
        <v>3.06355988427198E-2</v>
      </c>
      <c r="AD17" s="17">
        <v>1.6600945980156E-2</v>
      </c>
      <c r="AE17" s="17"/>
      <c r="AF17" s="17">
        <v>8.9185429193345295E-2</v>
      </c>
      <c r="AG17" s="17">
        <v>0.106945611459264</v>
      </c>
      <c r="AH17" s="17"/>
      <c r="AI17" s="17">
        <v>0.11964124423896599</v>
      </c>
      <c r="AJ17" s="17">
        <v>8.5142074855386801E-2</v>
      </c>
      <c r="AK17" s="17"/>
      <c r="AL17" s="17">
        <v>0.13604907179214701</v>
      </c>
      <c r="AM17" s="17">
        <v>8.7230376888557698E-2</v>
      </c>
      <c r="AN17" s="17"/>
      <c r="AO17" s="17">
        <v>0.139876416087378</v>
      </c>
      <c r="AP17" s="17">
        <v>9.2663444799077094E-2</v>
      </c>
      <c r="AQ17" s="17"/>
      <c r="AR17" s="17">
        <v>0.16901253944066899</v>
      </c>
      <c r="AS17" s="17">
        <v>5.65590131402623E-2</v>
      </c>
      <c r="AT17" s="17">
        <v>6.6740794370400994E-2</v>
      </c>
      <c r="AU17" s="17">
        <v>4.0018662805799701E-2</v>
      </c>
    </row>
    <row r="18" spans="2:47" x14ac:dyDescent="0.3">
      <c r="B18" s="18" t="s">
        <v>128</v>
      </c>
      <c r="C18" s="19">
        <v>0.12794757538735799</v>
      </c>
      <c r="D18" s="19">
        <v>0.16102925750863101</v>
      </c>
      <c r="E18" s="19">
        <v>9.6432163998584994E-2</v>
      </c>
      <c r="F18" s="19"/>
      <c r="G18" s="19">
        <v>7.3226115760095301E-2</v>
      </c>
      <c r="H18" s="19">
        <v>3.7903162052267E-2</v>
      </c>
      <c r="I18" s="19">
        <v>7.3183985030402701E-2</v>
      </c>
      <c r="J18" s="19">
        <v>0.12689890027648101</v>
      </c>
      <c r="K18" s="19">
        <v>0.15646881890227099</v>
      </c>
      <c r="L18" s="19">
        <v>0.26935452037809299</v>
      </c>
      <c r="M18" s="19"/>
      <c r="N18" s="19">
        <v>0.13859228400697801</v>
      </c>
      <c r="O18" s="19">
        <v>0.123800470490354</v>
      </c>
      <c r="P18" s="19">
        <v>9.90630680411453E-2</v>
      </c>
      <c r="Q18" s="19">
        <v>0.143791336710752</v>
      </c>
      <c r="R18" s="19"/>
      <c r="S18" s="19">
        <v>8.4778196726308902E-2</v>
      </c>
      <c r="T18" s="19">
        <v>0.124379411794173</v>
      </c>
      <c r="U18" s="19">
        <v>0.16944473314500499</v>
      </c>
      <c r="V18" s="19">
        <v>0.14421751761273399</v>
      </c>
      <c r="W18" s="19">
        <v>0.12723059593545599</v>
      </c>
      <c r="X18" s="19">
        <v>8.1978687593536201E-2</v>
      </c>
      <c r="Y18" s="19">
        <v>0.14543327858124899</v>
      </c>
      <c r="Z18" s="19">
        <v>6.9748836239205095E-2</v>
      </c>
      <c r="AA18" s="19">
        <v>0.12400977260533699</v>
      </c>
      <c r="AB18" s="19">
        <v>0.14243715192001899</v>
      </c>
      <c r="AC18" s="19">
        <v>0.23595687328860701</v>
      </c>
      <c r="AD18" s="19">
        <v>0.169412231781574</v>
      </c>
      <c r="AE18" s="19"/>
      <c r="AF18" s="19">
        <v>0.125204532245214</v>
      </c>
      <c r="AG18" s="19">
        <v>0.12725719672660499</v>
      </c>
      <c r="AH18" s="19"/>
      <c r="AI18" s="19">
        <v>8.8514622008977001E-2</v>
      </c>
      <c r="AJ18" s="19">
        <v>0.14672101842486601</v>
      </c>
      <c r="AK18" s="19"/>
      <c r="AL18" s="19">
        <v>0.11421690106574001</v>
      </c>
      <c r="AM18" s="19">
        <v>0.131067461111922</v>
      </c>
      <c r="AN18" s="19"/>
      <c r="AO18" s="19">
        <v>0.109661341175308</v>
      </c>
      <c r="AP18" s="19">
        <v>0.129459598474438</v>
      </c>
      <c r="AQ18" s="19"/>
      <c r="AR18" s="19">
        <v>3.31870596708062E-2</v>
      </c>
      <c r="AS18" s="19">
        <v>0.19427849735476099</v>
      </c>
      <c r="AT18" s="19">
        <v>8.7231620603139604E-2</v>
      </c>
      <c r="AU18" s="19">
        <v>0.34006960535481201</v>
      </c>
    </row>
    <row r="19" spans="2:47" x14ac:dyDescent="0.3">
      <c r="B19" s="16"/>
    </row>
    <row r="20" spans="2:47" x14ac:dyDescent="0.3">
      <c r="B20" t="s">
        <v>72</v>
      </c>
    </row>
    <row r="21" spans="2:47" x14ac:dyDescent="0.3">
      <c r="B21" t="s">
        <v>73</v>
      </c>
    </row>
    <row r="23" spans="2:47" x14ac:dyDescent="0.3">
      <c r="B23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B2:L16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12" width="20.77734375" customWidth="1"/>
  </cols>
  <sheetData>
    <row r="2" spans="2:12" ht="40.049999999999997" customHeight="1" x14ac:dyDescent="0.3">
      <c r="D2" s="30" t="s">
        <v>274</v>
      </c>
      <c r="E2" s="26"/>
      <c r="F2" s="26"/>
      <c r="G2" s="26"/>
      <c r="H2" s="26"/>
      <c r="I2" s="26"/>
      <c r="J2" s="26"/>
      <c r="K2" s="26"/>
      <c r="L2" s="26"/>
    </row>
    <row r="6" spans="2:12" ht="49.95" customHeight="1" x14ac:dyDescent="0.3">
      <c r="B6" s="20" t="s">
        <v>15</v>
      </c>
      <c r="C6" s="20" t="s">
        <v>265</v>
      </c>
      <c r="D6" s="20" t="s">
        <v>266</v>
      </c>
      <c r="E6" s="20" t="s">
        <v>267</v>
      </c>
      <c r="F6" s="20" t="s">
        <v>268</v>
      </c>
      <c r="G6" s="20" t="s">
        <v>269</v>
      </c>
      <c r="H6" s="20" t="s">
        <v>270</v>
      </c>
      <c r="I6" s="20" t="s">
        <v>271</v>
      </c>
      <c r="J6" s="20" t="s">
        <v>272</v>
      </c>
      <c r="K6" s="20" t="s">
        <v>273</v>
      </c>
    </row>
    <row r="7" spans="2:12" x14ac:dyDescent="0.3">
      <c r="B7" s="18" t="s">
        <v>243</v>
      </c>
      <c r="C7" s="17">
        <v>0.421884441104795</v>
      </c>
      <c r="D7" s="17">
        <v>0.24182311581265301</v>
      </c>
      <c r="E7" s="17">
        <v>0.18773703837689201</v>
      </c>
      <c r="F7" s="17">
        <v>0.365056679536094</v>
      </c>
      <c r="G7" s="17">
        <v>0.29997595505054198</v>
      </c>
      <c r="H7" s="17">
        <v>0.493382549856824</v>
      </c>
      <c r="I7" s="17">
        <v>0.31759858630150301</v>
      </c>
      <c r="J7" s="17">
        <v>0.493249744091249</v>
      </c>
      <c r="K7" s="17">
        <v>0.53869332645824397</v>
      </c>
    </row>
    <row r="8" spans="2:12" x14ac:dyDescent="0.3">
      <c r="B8" s="18" t="s">
        <v>244</v>
      </c>
      <c r="C8" s="17">
        <v>0.55737731769631504</v>
      </c>
      <c r="D8" s="17">
        <v>0.73997562035112696</v>
      </c>
      <c r="E8" s="17">
        <v>0.79048839324623399</v>
      </c>
      <c r="F8" s="17">
        <v>0.60715448649630099</v>
      </c>
      <c r="G8" s="17">
        <v>0.68234883881459496</v>
      </c>
      <c r="H8" s="17">
        <v>0.47138751464407003</v>
      </c>
      <c r="I8" s="17">
        <v>0.66079422494861995</v>
      </c>
      <c r="J8" s="17">
        <v>0.482209382679336</v>
      </c>
      <c r="K8" s="17">
        <v>0.43024238836057199</v>
      </c>
    </row>
    <row r="9" spans="2:12" x14ac:dyDescent="0.3">
      <c r="B9" s="18" t="s">
        <v>155</v>
      </c>
      <c r="C9" s="17">
        <v>2.07382411988902E-2</v>
      </c>
      <c r="D9" s="17">
        <v>1.8201263836219998E-2</v>
      </c>
      <c r="E9" s="17">
        <v>2.1774568376874599E-2</v>
      </c>
      <c r="F9" s="17">
        <v>2.7788833967604398E-2</v>
      </c>
      <c r="G9" s="17">
        <v>1.7675206134862499E-2</v>
      </c>
      <c r="H9" s="17">
        <v>3.5229935499106697E-2</v>
      </c>
      <c r="I9" s="17">
        <v>2.16071887498769E-2</v>
      </c>
      <c r="J9" s="17">
        <v>2.4540873229414398E-2</v>
      </c>
      <c r="K9" s="17">
        <v>3.1064285181184498E-2</v>
      </c>
    </row>
    <row r="10" spans="2:12" x14ac:dyDescent="0.3">
      <c r="B10" s="16" t="s">
        <v>246</v>
      </c>
      <c r="C10" s="16"/>
      <c r="D10" s="16"/>
      <c r="E10" s="16"/>
      <c r="F10" s="16"/>
      <c r="G10" s="16"/>
      <c r="H10" s="16"/>
      <c r="I10" s="16"/>
      <c r="J10" s="16"/>
      <c r="K10" s="16"/>
    </row>
    <row r="11" spans="2:12" x14ac:dyDescent="0.3">
      <c r="B11" t="s">
        <v>72</v>
      </c>
    </row>
    <row r="12" spans="2:12" x14ac:dyDescent="0.3">
      <c r="B12" t="s">
        <v>73</v>
      </c>
    </row>
    <row r="16" spans="2:12" x14ac:dyDescent="0.3">
      <c r="B16" s="8" t="str">
        <f>HYPERLINK("#'Contents'!A1", "Return to Contents")</f>
        <v>Return to Contents</v>
      </c>
    </row>
  </sheetData>
  <mergeCells count="1">
    <mergeCell ref="D2:L2"/>
  </mergeCells>
  <pageMargins left="0.7" right="0.7" top="0.75" bottom="0.75" header="0.3" footer="0.3"/>
  <pageSetup paperSize="9" orientation="portrait" horizontalDpi="300" verticalDpi="300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B2:AU16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275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3607</v>
      </c>
      <c r="D7" s="10">
        <v>1763</v>
      </c>
      <c r="E7" s="10">
        <v>1837</v>
      </c>
      <c r="F7" s="10"/>
      <c r="G7" s="10">
        <v>374</v>
      </c>
      <c r="H7" s="10">
        <v>618</v>
      </c>
      <c r="I7" s="10">
        <v>664</v>
      </c>
      <c r="J7" s="10">
        <v>676</v>
      </c>
      <c r="K7" s="10">
        <v>530</v>
      </c>
      <c r="L7" s="10">
        <v>745</v>
      </c>
      <c r="M7" s="10"/>
      <c r="N7" s="10">
        <v>1171</v>
      </c>
      <c r="O7" s="10">
        <v>1003</v>
      </c>
      <c r="P7" s="10">
        <v>631</v>
      </c>
      <c r="Q7" s="10">
        <v>790</v>
      </c>
      <c r="R7" s="10"/>
      <c r="S7" s="10">
        <v>541</v>
      </c>
      <c r="T7" s="10">
        <v>510</v>
      </c>
      <c r="U7" s="10">
        <v>290</v>
      </c>
      <c r="V7" s="10">
        <v>306</v>
      </c>
      <c r="W7" s="10">
        <v>271</v>
      </c>
      <c r="X7" s="10">
        <v>305</v>
      </c>
      <c r="Y7" s="10">
        <v>313</v>
      </c>
      <c r="Z7" s="10">
        <v>149</v>
      </c>
      <c r="AA7" s="10">
        <v>392</v>
      </c>
      <c r="AB7" s="10">
        <v>260</v>
      </c>
      <c r="AC7" s="10">
        <v>159</v>
      </c>
      <c r="AD7" s="10">
        <v>111</v>
      </c>
      <c r="AE7" s="10"/>
      <c r="AF7" s="10">
        <v>2158</v>
      </c>
      <c r="AG7" s="10">
        <v>1441</v>
      </c>
      <c r="AH7" s="10"/>
      <c r="AI7" s="10">
        <v>1202</v>
      </c>
      <c r="AJ7" s="10">
        <v>2405</v>
      </c>
      <c r="AK7" s="10"/>
      <c r="AL7" s="10">
        <v>677</v>
      </c>
      <c r="AM7" s="10">
        <v>2930</v>
      </c>
      <c r="AN7" s="10"/>
      <c r="AO7" s="10">
        <v>289</v>
      </c>
      <c r="AP7" s="10">
        <v>3318</v>
      </c>
      <c r="AQ7" s="10"/>
      <c r="AR7" s="10">
        <v>1280</v>
      </c>
      <c r="AS7" s="10">
        <v>854</v>
      </c>
      <c r="AT7" s="10">
        <v>1020</v>
      </c>
      <c r="AU7" s="10">
        <v>453</v>
      </c>
    </row>
    <row r="8" spans="2:47" ht="30" customHeight="1" x14ac:dyDescent="0.3">
      <c r="B8" s="11" t="s">
        <v>20</v>
      </c>
      <c r="C8" s="11">
        <v>3692</v>
      </c>
      <c r="D8" s="11">
        <v>1809</v>
      </c>
      <c r="E8" s="11">
        <v>1875</v>
      </c>
      <c r="F8" s="11"/>
      <c r="G8" s="11">
        <v>573</v>
      </c>
      <c r="H8" s="11">
        <v>700</v>
      </c>
      <c r="I8" s="11">
        <v>689</v>
      </c>
      <c r="J8" s="11">
        <v>657</v>
      </c>
      <c r="K8" s="11">
        <v>466</v>
      </c>
      <c r="L8" s="11">
        <v>607</v>
      </c>
      <c r="M8" s="11"/>
      <c r="N8" s="11">
        <v>980</v>
      </c>
      <c r="O8" s="11">
        <v>942</v>
      </c>
      <c r="P8" s="11">
        <v>843</v>
      </c>
      <c r="Q8" s="11">
        <v>914</v>
      </c>
      <c r="R8" s="11"/>
      <c r="S8" s="11">
        <v>542</v>
      </c>
      <c r="T8" s="11">
        <v>464</v>
      </c>
      <c r="U8" s="11">
        <v>293</v>
      </c>
      <c r="V8" s="11">
        <v>335</v>
      </c>
      <c r="W8" s="11">
        <v>257</v>
      </c>
      <c r="X8" s="11">
        <v>338</v>
      </c>
      <c r="Y8" s="11">
        <v>291</v>
      </c>
      <c r="Z8" s="11">
        <v>148</v>
      </c>
      <c r="AA8" s="11">
        <v>401</v>
      </c>
      <c r="AB8" s="11">
        <v>331</v>
      </c>
      <c r="AC8" s="11">
        <v>184</v>
      </c>
      <c r="AD8" s="11">
        <v>108</v>
      </c>
      <c r="AE8" s="11"/>
      <c r="AF8" s="11">
        <v>2071</v>
      </c>
      <c r="AG8" s="11">
        <v>1611</v>
      </c>
      <c r="AH8" s="11"/>
      <c r="AI8" s="11">
        <v>1239</v>
      </c>
      <c r="AJ8" s="11">
        <v>2453</v>
      </c>
      <c r="AK8" s="11"/>
      <c r="AL8" s="11">
        <v>696</v>
      </c>
      <c r="AM8" s="11">
        <v>2995</v>
      </c>
      <c r="AN8" s="11"/>
      <c r="AO8" s="11">
        <v>293</v>
      </c>
      <c r="AP8" s="11">
        <v>3399</v>
      </c>
      <c r="AQ8" s="11"/>
      <c r="AR8" s="11">
        <v>1370</v>
      </c>
      <c r="AS8" s="11">
        <v>799</v>
      </c>
      <c r="AT8" s="11">
        <v>1071</v>
      </c>
      <c r="AU8" s="11">
        <v>451</v>
      </c>
    </row>
    <row r="9" spans="2:47" x14ac:dyDescent="0.3">
      <c r="B9" s="18" t="s">
        <v>243</v>
      </c>
      <c r="C9" s="17">
        <v>0.421884441104795</v>
      </c>
      <c r="D9" s="17">
        <v>0.368912309531645</v>
      </c>
      <c r="E9" s="17">
        <v>0.47237101834137601</v>
      </c>
      <c r="F9" s="17"/>
      <c r="G9" s="17">
        <v>0.63422609119266904</v>
      </c>
      <c r="H9" s="17">
        <v>0.59757276334706499</v>
      </c>
      <c r="I9" s="17">
        <v>0.47200291465989302</v>
      </c>
      <c r="J9" s="17">
        <v>0.34547027467313302</v>
      </c>
      <c r="K9" s="17">
        <v>0.27253239921344202</v>
      </c>
      <c r="L9" s="17">
        <v>0.159120180320513</v>
      </c>
      <c r="M9" s="17"/>
      <c r="N9" s="17">
        <v>0.45760922572041901</v>
      </c>
      <c r="O9" s="17">
        <v>0.381298988676471</v>
      </c>
      <c r="P9" s="17">
        <v>0.46744502008397898</v>
      </c>
      <c r="Q9" s="17">
        <v>0.38521357388694</v>
      </c>
      <c r="R9" s="17"/>
      <c r="S9" s="17">
        <v>0.51496662162084805</v>
      </c>
      <c r="T9" s="17">
        <v>0.40532778987859702</v>
      </c>
      <c r="U9" s="17">
        <v>0.379710258978535</v>
      </c>
      <c r="V9" s="17">
        <v>0.40365970411576102</v>
      </c>
      <c r="W9" s="17">
        <v>0.455642182003272</v>
      </c>
      <c r="X9" s="17">
        <v>0.48569699884838302</v>
      </c>
      <c r="Y9" s="17">
        <v>0.38177488979503699</v>
      </c>
      <c r="Z9" s="17">
        <v>0.46594067793468102</v>
      </c>
      <c r="AA9" s="17">
        <v>0.381159804112008</v>
      </c>
      <c r="AB9" s="17">
        <v>0.38218071436717199</v>
      </c>
      <c r="AC9" s="17">
        <v>0.32559920360433597</v>
      </c>
      <c r="AD9" s="17">
        <v>0.40093013050647702</v>
      </c>
      <c r="AE9" s="17"/>
      <c r="AF9" s="17">
        <v>0.42951540895887902</v>
      </c>
      <c r="AG9" s="17">
        <v>0.41092845869029399</v>
      </c>
      <c r="AH9" s="17"/>
      <c r="AI9" s="17">
        <v>0.47147317116467602</v>
      </c>
      <c r="AJ9" s="17">
        <v>0.39683545295474398</v>
      </c>
      <c r="AK9" s="17"/>
      <c r="AL9" s="17">
        <v>0.445037197564012</v>
      </c>
      <c r="AM9" s="17">
        <v>0.41650134408352602</v>
      </c>
      <c r="AN9" s="17"/>
      <c r="AO9" s="17">
        <v>0.50742277468448405</v>
      </c>
      <c r="AP9" s="17">
        <v>0.41451074407152599</v>
      </c>
      <c r="AQ9" s="17"/>
      <c r="AR9" s="17">
        <v>0.595260981414373</v>
      </c>
      <c r="AS9" s="17">
        <v>0.27514315111620202</v>
      </c>
      <c r="AT9" s="17">
        <v>0.41500686197088699</v>
      </c>
      <c r="AU9" s="17">
        <v>0.17171942123239001</v>
      </c>
    </row>
    <row r="10" spans="2:47" x14ac:dyDescent="0.3">
      <c r="B10" s="18" t="s">
        <v>244</v>
      </c>
      <c r="C10" s="17">
        <v>0.55737731769631504</v>
      </c>
      <c r="D10" s="17">
        <v>0.60817608678061397</v>
      </c>
      <c r="E10" s="17">
        <v>0.50890976091136897</v>
      </c>
      <c r="F10" s="17"/>
      <c r="G10" s="17">
        <v>0.32786432685442202</v>
      </c>
      <c r="H10" s="17">
        <v>0.37234203334903798</v>
      </c>
      <c r="I10" s="17">
        <v>0.51198249643208604</v>
      </c>
      <c r="J10" s="17">
        <v>0.63857271879925304</v>
      </c>
      <c r="K10" s="17">
        <v>0.70972809276050897</v>
      </c>
      <c r="L10" s="17">
        <v>0.834303110705789</v>
      </c>
      <c r="M10" s="17"/>
      <c r="N10" s="17">
        <v>0.52946397929483702</v>
      </c>
      <c r="O10" s="17">
        <v>0.59014201487645501</v>
      </c>
      <c r="P10" s="17">
        <v>0.51024959837108996</v>
      </c>
      <c r="Q10" s="17">
        <v>0.59490265800407405</v>
      </c>
      <c r="R10" s="17"/>
      <c r="S10" s="17">
        <v>0.46134569318605601</v>
      </c>
      <c r="T10" s="17">
        <v>0.58291499785770595</v>
      </c>
      <c r="U10" s="17">
        <v>0.60399839378914699</v>
      </c>
      <c r="V10" s="17">
        <v>0.567212747603554</v>
      </c>
      <c r="W10" s="17">
        <v>0.52200327912628597</v>
      </c>
      <c r="X10" s="17">
        <v>0.48476535684877797</v>
      </c>
      <c r="Y10" s="17">
        <v>0.60487723250882297</v>
      </c>
      <c r="Z10" s="17">
        <v>0.51285135092400502</v>
      </c>
      <c r="AA10" s="17">
        <v>0.59527112027760098</v>
      </c>
      <c r="AB10" s="17">
        <v>0.59545272967019702</v>
      </c>
      <c r="AC10" s="17">
        <v>0.65663606505135097</v>
      </c>
      <c r="AD10" s="17">
        <v>0.59106487064624602</v>
      </c>
      <c r="AE10" s="17"/>
      <c r="AF10" s="17">
        <v>0.553474858843513</v>
      </c>
      <c r="AG10" s="17">
        <v>0.56390248952708399</v>
      </c>
      <c r="AH10" s="17"/>
      <c r="AI10" s="17">
        <v>0.51296038773070896</v>
      </c>
      <c r="AJ10" s="17">
        <v>0.57981385017106502</v>
      </c>
      <c r="AK10" s="17"/>
      <c r="AL10" s="17">
        <v>0.533088507033326</v>
      </c>
      <c r="AM10" s="17">
        <v>0.56302455130154005</v>
      </c>
      <c r="AN10" s="17"/>
      <c r="AO10" s="17">
        <v>0.47437964504604102</v>
      </c>
      <c r="AP10" s="17">
        <v>0.564532001064321</v>
      </c>
      <c r="AQ10" s="17"/>
      <c r="AR10" s="17">
        <v>0.39035611229512701</v>
      </c>
      <c r="AS10" s="17">
        <v>0.70625657872788605</v>
      </c>
      <c r="AT10" s="17">
        <v>0.56438380630817298</v>
      </c>
      <c r="AU10" s="17">
        <v>0.78416992686963005</v>
      </c>
    </row>
    <row r="11" spans="2:47" x14ac:dyDescent="0.3">
      <c r="B11" s="18" t="s">
        <v>155</v>
      </c>
      <c r="C11" s="19">
        <v>2.07382411988902E-2</v>
      </c>
      <c r="D11" s="19">
        <v>2.29116036877412E-2</v>
      </c>
      <c r="E11" s="19">
        <v>1.8719220747254999E-2</v>
      </c>
      <c r="F11" s="19"/>
      <c r="G11" s="19">
        <v>3.7909581952909298E-2</v>
      </c>
      <c r="H11" s="19">
        <v>3.00852033038971E-2</v>
      </c>
      <c r="I11" s="19">
        <v>1.6014588908020998E-2</v>
      </c>
      <c r="J11" s="19">
        <v>1.5957006527614101E-2</v>
      </c>
      <c r="K11" s="19">
        <v>1.77395080260488E-2</v>
      </c>
      <c r="L11" s="19">
        <v>6.5767089736982198E-3</v>
      </c>
      <c r="M11" s="19"/>
      <c r="N11" s="19">
        <v>1.2926794984744101E-2</v>
      </c>
      <c r="O11" s="19">
        <v>2.85589964470742E-2</v>
      </c>
      <c r="P11" s="19">
        <v>2.2305381544930499E-2</v>
      </c>
      <c r="Q11" s="19">
        <v>1.9883768108985799E-2</v>
      </c>
      <c r="R11" s="19"/>
      <c r="S11" s="19">
        <v>2.3687685193095699E-2</v>
      </c>
      <c r="T11" s="19">
        <v>1.17572122636965E-2</v>
      </c>
      <c r="U11" s="19">
        <v>1.6291347232317802E-2</v>
      </c>
      <c r="V11" s="19">
        <v>2.9127548280685402E-2</v>
      </c>
      <c r="W11" s="19">
        <v>2.23545388704415E-2</v>
      </c>
      <c r="X11" s="19">
        <v>2.9537644302839301E-2</v>
      </c>
      <c r="Y11" s="19">
        <v>1.3347877696140001E-2</v>
      </c>
      <c r="Z11" s="19">
        <v>2.1207971141313699E-2</v>
      </c>
      <c r="AA11" s="19">
        <v>2.35690756103904E-2</v>
      </c>
      <c r="AB11" s="19">
        <v>2.23665559626312E-2</v>
      </c>
      <c r="AC11" s="19">
        <v>1.7764731344313001E-2</v>
      </c>
      <c r="AD11" s="19">
        <v>8.0049988472767897E-3</v>
      </c>
      <c r="AE11" s="19"/>
      <c r="AF11" s="19">
        <v>1.7009732197607999E-2</v>
      </c>
      <c r="AG11" s="19">
        <v>2.5169051782621299E-2</v>
      </c>
      <c r="AH11" s="19"/>
      <c r="AI11" s="19">
        <v>1.55664411046151E-2</v>
      </c>
      <c r="AJ11" s="19">
        <v>2.3350696874191699E-2</v>
      </c>
      <c r="AK11" s="19"/>
      <c r="AL11" s="19">
        <v>2.18742954026621E-2</v>
      </c>
      <c r="AM11" s="19">
        <v>2.0474104614933201E-2</v>
      </c>
      <c r="AN11" s="19"/>
      <c r="AO11" s="19">
        <v>1.81975802694746E-2</v>
      </c>
      <c r="AP11" s="19">
        <v>2.0957254864153101E-2</v>
      </c>
      <c r="AQ11" s="19"/>
      <c r="AR11" s="19">
        <v>1.43829062904997E-2</v>
      </c>
      <c r="AS11" s="19">
        <v>1.8600270155912001E-2</v>
      </c>
      <c r="AT11" s="19">
        <v>2.06093317209394E-2</v>
      </c>
      <c r="AU11" s="19">
        <v>4.4110651897980198E-2</v>
      </c>
    </row>
    <row r="12" spans="2:47" x14ac:dyDescent="0.3">
      <c r="B12" s="16" t="s">
        <v>246</v>
      </c>
    </row>
    <row r="13" spans="2:47" x14ac:dyDescent="0.3">
      <c r="B13" t="s">
        <v>72</v>
      </c>
    </row>
    <row r="14" spans="2:47" x14ac:dyDescent="0.3">
      <c r="B14" t="s">
        <v>73</v>
      </c>
    </row>
    <row r="16" spans="2:47" x14ac:dyDescent="0.3">
      <c r="B16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B2:AU16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276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3607</v>
      </c>
      <c r="D7" s="10">
        <v>1763</v>
      </c>
      <c r="E7" s="10">
        <v>1837</v>
      </c>
      <c r="F7" s="10"/>
      <c r="G7" s="10">
        <v>374</v>
      </c>
      <c r="H7" s="10">
        <v>618</v>
      </c>
      <c r="I7" s="10">
        <v>664</v>
      </c>
      <c r="J7" s="10">
        <v>676</v>
      </c>
      <c r="K7" s="10">
        <v>530</v>
      </c>
      <c r="L7" s="10">
        <v>745</v>
      </c>
      <c r="M7" s="10"/>
      <c r="N7" s="10">
        <v>1171</v>
      </c>
      <c r="O7" s="10">
        <v>1003</v>
      </c>
      <c r="P7" s="10">
        <v>631</v>
      </c>
      <c r="Q7" s="10">
        <v>790</v>
      </c>
      <c r="R7" s="10"/>
      <c r="S7" s="10">
        <v>541</v>
      </c>
      <c r="T7" s="10">
        <v>510</v>
      </c>
      <c r="U7" s="10">
        <v>290</v>
      </c>
      <c r="V7" s="10">
        <v>306</v>
      </c>
      <c r="W7" s="10">
        <v>271</v>
      </c>
      <c r="X7" s="10">
        <v>305</v>
      </c>
      <c r="Y7" s="10">
        <v>313</v>
      </c>
      <c r="Z7" s="10">
        <v>149</v>
      </c>
      <c r="AA7" s="10">
        <v>392</v>
      </c>
      <c r="AB7" s="10">
        <v>260</v>
      </c>
      <c r="AC7" s="10">
        <v>159</v>
      </c>
      <c r="AD7" s="10">
        <v>111</v>
      </c>
      <c r="AE7" s="10"/>
      <c r="AF7" s="10">
        <v>2158</v>
      </c>
      <c r="AG7" s="10">
        <v>1441</v>
      </c>
      <c r="AH7" s="10"/>
      <c r="AI7" s="10">
        <v>1202</v>
      </c>
      <c r="AJ7" s="10">
        <v>2405</v>
      </c>
      <c r="AK7" s="10"/>
      <c r="AL7" s="10">
        <v>677</v>
      </c>
      <c r="AM7" s="10">
        <v>2930</v>
      </c>
      <c r="AN7" s="10"/>
      <c r="AO7" s="10">
        <v>289</v>
      </c>
      <c r="AP7" s="10">
        <v>3318</v>
      </c>
      <c r="AQ7" s="10"/>
      <c r="AR7" s="10">
        <v>1280</v>
      </c>
      <c r="AS7" s="10">
        <v>854</v>
      </c>
      <c r="AT7" s="10">
        <v>1020</v>
      </c>
      <c r="AU7" s="10">
        <v>453</v>
      </c>
    </row>
    <row r="8" spans="2:47" ht="30" customHeight="1" x14ac:dyDescent="0.3">
      <c r="B8" s="11" t="s">
        <v>20</v>
      </c>
      <c r="C8" s="11">
        <v>3692</v>
      </c>
      <c r="D8" s="11">
        <v>1809</v>
      </c>
      <c r="E8" s="11">
        <v>1875</v>
      </c>
      <c r="F8" s="11"/>
      <c r="G8" s="11">
        <v>573</v>
      </c>
      <c r="H8" s="11">
        <v>700</v>
      </c>
      <c r="I8" s="11">
        <v>689</v>
      </c>
      <c r="J8" s="11">
        <v>657</v>
      </c>
      <c r="K8" s="11">
        <v>466</v>
      </c>
      <c r="L8" s="11">
        <v>607</v>
      </c>
      <c r="M8" s="11"/>
      <c r="N8" s="11">
        <v>980</v>
      </c>
      <c r="O8" s="11">
        <v>942</v>
      </c>
      <c r="P8" s="11">
        <v>843</v>
      </c>
      <c r="Q8" s="11">
        <v>914</v>
      </c>
      <c r="R8" s="11"/>
      <c r="S8" s="11">
        <v>542</v>
      </c>
      <c r="T8" s="11">
        <v>464</v>
      </c>
      <c r="U8" s="11">
        <v>293</v>
      </c>
      <c r="V8" s="11">
        <v>335</v>
      </c>
      <c r="W8" s="11">
        <v>257</v>
      </c>
      <c r="X8" s="11">
        <v>338</v>
      </c>
      <c r="Y8" s="11">
        <v>291</v>
      </c>
      <c r="Z8" s="11">
        <v>148</v>
      </c>
      <c r="AA8" s="11">
        <v>401</v>
      </c>
      <c r="AB8" s="11">
        <v>331</v>
      </c>
      <c r="AC8" s="11">
        <v>184</v>
      </c>
      <c r="AD8" s="11">
        <v>108</v>
      </c>
      <c r="AE8" s="11"/>
      <c r="AF8" s="11">
        <v>2071</v>
      </c>
      <c r="AG8" s="11">
        <v>1611</v>
      </c>
      <c r="AH8" s="11"/>
      <c r="AI8" s="11">
        <v>1239</v>
      </c>
      <c r="AJ8" s="11">
        <v>2453</v>
      </c>
      <c r="AK8" s="11"/>
      <c r="AL8" s="11">
        <v>696</v>
      </c>
      <c r="AM8" s="11">
        <v>2995</v>
      </c>
      <c r="AN8" s="11"/>
      <c r="AO8" s="11">
        <v>293</v>
      </c>
      <c r="AP8" s="11">
        <v>3399</v>
      </c>
      <c r="AQ8" s="11"/>
      <c r="AR8" s="11">
        <v>1370</v>
      </c>
      <c r="AS8" s="11">
        <v>799</v>
      </c>
      <c r="AT8" s="11">
        <v>1071</v>
      </c>
      <c r="AU8" s="11">
        <v>451</v>
      </c>
    </row>
    <row r="9" spans="2:47" x14ac:dyDescent="0.3">
      <c r="B9" s="18" t="s">
        <v>243</v>
      </c>
      <c r="C9" s="17">
        <v>0.24182311581265301</v>
      </c>
      <c r="D9" s="17">
        <v>0.18742852123749501</v>
      </c>
      <c r="E9" s="17">
        <v>0.29349432957265698</v>
      </c>
      <c r="F9" s="17"/>
      <c r="G9" s="17">
        <v>0.51502417550028101</v>
      </c>
      <c r="H9" s="17">
        <v>0.42940603283105999</v>
      </c>
      <c r="I9" s="17">
        <v>0.230559898756731</v>
      </c>
      <c r="J9" s="17">
        <v>0.13003928730809999</v>
      </c>
      <c r="K9" s="17">
        <v>7.1655638383416806E-2</v>
      </c>
      <c r="L9" s="17">
        <v>3.1766104010539198E-2</v>
      </c>
      <c r="M9" s="17"/>
      <c r="N9" s="17">
        <v>0.25586094889076899</v>
      </c>
      <c r="O9" s="17">
        <v>0.198753841570013</v>
      </c>
      <c r="P9" s="17">
        <v>0.29314538413226299</v>
      </c>
      <c r="Q9" s="17">
        <v>0.22499224382643401</v>
      </c>
      <c r="R9" s="17"/>
      <c r="S9" s="17">
        <v>0.33637991174759801</v>
      </c>
      <c r="T9" s="17">
        <v>0.21882320376432199</v>
      </c>
      <c r="U9" s="17">
        <v>0.17129365512462999</v>
      </c>
      <c r="V9" s="17">
        <v>0.188523372283842</v>
      </c>
      <c r="W9" s="17">
        <v>0.29919321748355698</v>
      </c>
      <c r="X9" s="17">
        <v>0.30979711979587599</v>
      </c>
      <c r="Y9" s="17">
        <v>0.183512865587109</v>
      </c>
      <c r="Z9" s="17">
        <v>0.24110352001035501</v>
      </c>
      <c r="AA9" s="17">
        <v>0.21493153177154201</v>
      </c>
      <c r="AB9" s="17">
        <v>0.24625736847812801</v>
      </c>
      <c r="AC9" s="17">
        <v>0.21004018589924101</v>
      </c>
      <c r="AD9" s="17">
        <v>0.17167652799635899</v>
      </c>
      <c r="AE9" s="17"/>
      <c r="AF9" s="17">
        <v>0.212199940556522</v>
      </c>
      <c r="AG9" s="17">
        <v>0.28073432443593699</v>
      </c>
      <c r="AH9" s="17"/>
      <c r="AI9" s="17">
        <v>0.27961127993097101</v>
      </c>
      <c r="AJ9" s="17">
        <v>0.22273500296788101</v>
      </c>
      <c r="AK9" s="17"/>
      <c r="AL9" s="17">
        <v>0.25406386196604502</v>
      </c>
      <c r="AM9" s="17">
        <v>0.23897709943129899</v>
      </c>
      <c r="AN9" s="17"/>
      <c r="AO9" s="17">
        <v>0.282653318219167</v>
      </c>
      <c r="AP9" s="17">
        <v>0.23830341266023899</v>
      </c>
      <c r="AQ9" s="17"/>
      <c r="AR9" s="17">
        <v>0.39909406631121902</v>
      </c>
      <c r="AS9" s="17">
        <v>0.112944084632793</v>
      </c>
      <c r="AT9" s="17">
        <v>0.20223068480293099</v>
      </c>
      <c r="AU9" s="17">
        <v>8.6571801904203993E-2</v>
      </c>
    </row>
    <row r="10" spans="2:47" x14ac:dyDescent="0.3">
      <c r="B10" s="18" t="s">
        <v>244</v>
      </c>
      <c r="C10" s="17">
        <v>0.73997562035112696</v>
      </c>
      <c r="D10" s="17">
        <v>0.79415888914056998</v>
      </c>
      <c r="E10" s="17">
        <v>0.68844004036901596</v>
      </c>
      <c r="F10" s="17"/>
      <c r="G10" s="17">
        <v>0.45709256015505301</v>
      </c>
      <c r="H10" s="17">
        <v>0.54877515742236604</v>
      </c>
      <c r="I10" s="17">
        <v>0.75393880765062105</v>
      </c>
      <c r="J10" s="17">
        <v>0.85363136038786303</v>
      </c>
      <c r="K10" s="17">
        <v>0.90597368657470001</v>
      </c>
      <c r="L10" s="17">
        <v>0.96145604151609998</v>
      </c>
      <c r="M10" s="17"/>
      <c r="N10" s="17">
        <v>0.729952414779659</v>
      </c>
      <c r="O10" s="17">
        <v>0.78710082958237504</v>
      </c>
      <c r="P10" s="17">
        <v>0.67730672861685404</v>
      </c>
      <c r="Q10" s="17">
        <v>0.758541938027536</v>
      </c>
      <c r="R10" s="17"/>
      <c r="S10" s="17">
        <v>0.63863171082727799</v>
      </c>
      <c r="T10" s="17">
        <v>0.76960558366432397</v>
      </c>
      <c r="U10" s="17">
        <v>0.80297144708115098</v>
      </c>
      <c r="V10" s="17">
        <v>0.78300395286393198</v>
      </c>
      <c r="W10" s="17">
        <v>0.68354161543202696</v>
      </c>
      <c r="X10" s="17">
        <v>0.66416017845309505</v>
      </c>
      <c r="Y10" s="17">
        <v>0.80628125583549304</v>
      </c>
      <c r="Z10" s="17">
        <v>0.74748677920053097</v>
      </c>
      <c r="AA10" s="17">
        <v>0.774516384988158</v>
      </c>
      <c r="AB10" s="17">
        <v>0.73924987892580796</v>
      </c>
      <c r="AC10" s="17">
        <v>0.76667970021840304</v>
      </c>
      <c r="AD10" s="17">
        <v>0.82832347200364098</v>
      </c>
      <c r="AE10" s="17"/>
      <c r="AF10" s="17">
        <v>0.77195544943288397</v>
      </c>
      <c r="AG10" s="17">
        <v>0.70078724428109496</v>
      </c>
      <c r="AH10" s="17"/>
      <c r="AI10" s="17">
        <v>0.70583770052301498</v>
      </c>
      <c r="AJ10" s="17">
        <v>0.75721986815116404</v>
      </c>
      <c r="AK10" s="17"/>
      <c r="AL10" s="17">
        <v>0.72889382895348598</v>
      </c>
      <c r="AM10" s="17">
        <v>0.74255217568992804</v>
      </c>
      <c r="AN10" s="17"/>
      <c r="AO10" s="17">
        <v>0.70027952775633895</v>
      </c>
      <c r="AP10" s="17">
        <v>0.74339755935729002</v>
      </c>
      <c r="AQ10" s="17"/>
      <c r="AR10" s="17">
        <v>0.58815574273069104</v>
      </c>
      <c r="AS10" s="17">
        <v>0.87381641579279301</v>
      </c>
      <c r="AT10" s="17">
        <v>0.77694096648863997</v>
      </c>
      <c r="AU10" s="17">
        <v>0.87614378605501797</v>
      </c>
    </row>
    <row r="11" spans="2:47" x14ac:dyDescent="0.3">
      <c r="B11" s="18" t="s">
        <v>155</v>
      </c>
      <c r="C11" s="19">
        <v>1.8201263836219998E-2</v>
      </c>
      <c r="D11" s="19">
        <v>1.84125896219344E-2</v>
      </c>
      <c r="E11" s="19">
        <v>1.8065630058326801E-2</v>
      </c>
      <c r="F11" s="19"/>
      <c r="G11" s="19">
        <v>2.7883264344665901E-2</v>
      </c>
      <c r="H11" s="19">
        <v>2.18188097465737E-2</v>
      </c>
      <c r="I11" s="19">
        <v>1.55012935926487E-2</v>
      </c>
      <c r="J11" s="19">
        <v>1.6329352304037099E-2</v>
      </c>
      <c r="K11" s="19">
        <v>2.2370675041882601E-2</v>
      </c>
      <c r="L11" s="19">
        <v>6.7778544733605598E-3</v>
      </c>
      <c r="M11" s="19"/>
      <c r="N11" s="19">
        <v>1.4186636329571499E-2</v>
      </c>
      <c r="O11" s="19">
        <v>1.4145328847612401E-2</v>
      </c>
      <c r="P11" s="19">
        <v>2.9547887250883701E-2</v>
      </c>
      <c r="Q11" s="19">
        <v>1.64658181460294E-2</v>
      </c>
      <c r="R11" s="19"/>
      <c r="S11" s="19">
        <v>2.49883774251238E-2</v>
      </c>
      <c r="T11" s="19">
        <v>1.15712125713544E-2</v>
      </c>
      <c r="U11" s="19">
        <v>2.5734897794218899E-2</v>
      </c>
      <c r="V11" s="19">
        <v>2.8472674852225401E-2</v>
      </c>
      <c r="W11" s="19">
        <v>1.72651670844155E-2</v>
      </c>
      <c r="X11" s="19">
        <v>2.60427017510288E-2</v>
      </c>
      <c r="Y11" s="19">
        <v>1.0205878577398001E-2</v>
      </c>
      <c r="Z11" s="19">
        <v>1.14097007891134E-2</v>
      </c>
      <c r="AA11" s="19">
        <v>1.05520832403004E-2</v>
      </c>
      <c r="AB11" s="19">
        <v>1.4492752596064499E-2</v>
      </c>
      <c r="AC11" s="19">
        <v>2.3280113882355902E-2</v>
      </c>
      <c r="AD11" s="19">
        <v>0</v>
      </c>
      <c r="AE11" s="19"/>
      <c r="AF11" s="19">
        <v>1.5844610010594201E-2</v>
      </c>
      <c r="AG11" s="19">
        <v>1.84784312829681E-2</v>
      </c>
      <c r="AH11" s="19"/>
      <c r="AI11" s="19">
        <v>1.4551019546013901E-2</v>
      </c>
      <c r="AJ11" s="19">
        <v>2.0045128880954E-2</v>
      </c>
      <c r="AK11" s="19"/>
      <c r="AL11" s="19">
        <v>1.7042309080468901E-2</v>
      </c>
      <c r="AM11" s="19">
        <v>1.8470724878772601E-2</v>
      </c>
      <c r="AN11" s="19"/>
      <c r="AO11" s="19">
        <v>1.7067154024494099E-2</v>
      </c>
      <c r="AP11" s="19">
        <v>1.82990279824706E-2</v>
      </c>
      <c r="AQ11" s="19"/>
      <c r="AR11" s="19">
        <v>1.27501909580907E-2</v>
      </c>
      <c r="AS11" s="19">
        <v>1.32394995744141E-2</v>
      </c>
      <c r="AT11" s="19">
        <v>2.0828348708429201E-2</v>
      </c>
      <c r="AU11" s="19">
        <v>3.7284412040778099E-2</v>
      </c>
    </row>
    <row r="12" spans="2:47" x14ac:dyDescent="0.3">
      <c r="B12" s="16" t="s">
        <v>246</v>
      </c>
    </row>
    <row r="13" spans="2:47" x14ac:dyDescent="0.3">
      <c r="B13" t="s">
        <v>72</v>
      </c>
    </row>
    <row r="14" spans="2:47" x14ac:dyDescent="0.3">
      <c r="B14" t="s">
        <v>73</v>
      </c>
    </row>
    <row r="16" spans="2:47" x14ac:dyDescent="0.3">
      <c r="B16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B2:AU16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277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3607</v>
      </c>
      <c r="D7" s="10">
        <v>1763</v>
      </c>
      <c r="E7" s="10">
        <v>1837</v>
      </c>
      <c r="F7" s="10"/>
      <c r="G7" s="10">
        <v>374</v>
      </c>
      <c r="H7" s="10">
        <v>618</v>
      </c>
      <c r="I7" s="10">
        <v>664</v>
      </c>
      <c r="J7" s="10">
        <v>676</v>
      </c>
      <c r="K7" s="10">
        <v>530</v>
      </c>
      <c r="L7" s="10">
        <v>745</v>
      </c>
      <c r="M7" s="10"/>
      <c r="N7" s="10">
        <v>1171</v>
      </c>
      <c r="O7" s="10">
        <v>1003</v>
      </c>
      <c r="P7" s="10">
        <v>631</v>
      </c>
      <c r="Q7" s="10">
        <v>790</v>
      </c>
      <c r="R7" s="10"/>
      <c r="S7" s="10">
        <v>541</v>
      </c>
      <c r="T7" s="10">
        <v>510</v>
      </c>
      <c r="U7" s="10">
        <v>290</v>
      </c>
      <c r="V7" s="10">
        <v>306</v>
      </c>
      <c r="W7" s="10">
        <v>271</v>
      </c>
      <c r="X7" s="10">
        <v>305</v>
      </c>
      <c r="Y7" s="10">
        <v>313</v>
      </c>
      <c r="Z7" s="10">
        <v>149</v>
      </c>
      <c r="AA7" s="10">
        <v>392</v>
      </c>
      <c r="AB7" s="10">
        <v>260</v>
      </c>
      <c r="AC7" s="10">
        <v>159</v>
      </c>
      <c r="AD7" s="10">
        <v>111</v>
      </c>
      <c r="AE7" s="10"/>
      <c r="AF7" s="10">
        <v>2158</v>
      </c>
      <c r="AG7" s="10">
        <v>1441</v>
      </c>
      <c r="AH7" s="10"/>
      <c r="AI7" s="10">
        <v>1202</v>
      </c>
      <c r="AJ7" s="10">
        <v>2405</v>
      </c>
      <c r="AK7" s="10"/>
      <c r="AL7" s="10">
        <v>677</v>
      </c>
      <c r="AM7" s="10">
        <v>2930</v>
      </c>
      <c r="AN7" s="10"/>
      <c r="AO7" s="10">
        <v>289</v>
      </c>
      <c r="AP7" s="10">
        <v>3318</v>
      </c>
      <c r="AQ7" s="10"/>
      <c r="AR7" s="10">
        <v>1280</v>
      </c>
      <c r="AS7" s="10">
        <v>854</v>
      </c>
      <c r="AT7" s="10">
        <v>1020</v>
      </c>
      <c r="AU7" s="10">
        <v>453</v>
      </c>
    </row>
    <row r="8" spans="2:47" ht="30" customHeight="1" x14ac:dyDescent="0.3">
      <c r="B8" s="11" t="s">
        <v>20</v>
      </c>
      <c r="C8" s="11">
        <v>3692</v>
      </c>
      <c r="D8" s="11">
        <v>1809</v>
      </c>
      <c r="E8" s="11">
        <v>1875</v>
      </c>
      <c r="F8" s="11"/>
      <c r="G8" s="11">
        <v>573</v>
      </c>
      <c r="H8" s="11">
        <v>700</v>
      </c>
      <c r="I8" s="11">
        <v>689</v>
      </c>
      <c r="J8" s="11">
        <v>657</v>
      </c>
      <c r="K8" s="11">
        <v>466</v>
      </c>
      <c r="L8" s="11">
        <v>607</v>
      </c>
      <c r="M8" s="11"/>
      <c r="N8" s="11">
        <v>980</v>
      </c>
      <c r="O8" s="11">
        <v>942</v>
      </c>
      <c r="P8" s="11">
        <v>843</v>
      </c>
      <c r="Q8" s="11">
        <v>914</v>
      </c>
      <c r="R8" s="11"/>
      <c r="S8" s="11">
        <v>542</v>
      </c>
      <c r="T8" s="11">
        <v>464</v>
      </c>
      <c r="U8" s="11">
        <v>293</v>
      </c>
      <c r="V8" s="11">
        <v>335</v>
      </c>
      <c r="W8" s="11">
        <v>257</v>
      </c>
      <c r="X8" s="11">
        <v>338</v>
      </c>
      <c r="Y8" s="11">
        <v>291</v>
      </c>
      <c r="Z8" s="11">
        <v>148</v>
      </c>
      <c r="AA8" s="11">
        <v>401</v>
      </c>
      <c r="AB8" s="11">
        <v>331</v>
      </c>
      <c r="AC8" s="11">
        <v>184</v>
      </c>
      <c r="AD8" s="11">
        <v>108</v>
      </c>
      <c r="AE8" s="11"/>
      <c r="AF8" s="11">
        <v>2071</v>
      </c>
      <c r="AG8" s="11">
        <v>1611</v>
      </c>
      <c r="AH8" s="11"/>
      <c r="AI8" s="11">
        <v>1239</v>
      </c>
      <c r="AJ8" s="11">
        <v>2453</v>
      </c>
      <c r="AK8" s="11"/>
      <c r="AL8" s="11">
        <v>696</v>
      </c>
      <c r="AM8" s="11">
        <v>2995</v>
      </c>
      <c r="AN8" s="11"/>
      <c r="AO8" s="11">
        <v>293</v>
      </c>
      <c r="AP8" s="11">
        <v>3399</v>
      </c>
      <c r="AQ8" s="11"/>
      <c r="AR8" s="11">
        <v>1370</v>
      </c>
      <c r="AS8" s="11">
        <v>799</v>
      </c>
      <c r="AT8" s="11">
        <v>1071</v>
      </c>
      <c r="AU8" s="11">
        <v>451</v>
      </c>
    </row>
    <row r="9" spans="2:47" x14ac:dyDescent="0.3">
      <c r="B9" s="18" t="s">
        <v>243</v>
      </c>
      <c r="C9" s="17">
        <v>0.18773703837689201</v>
      </c>
      <c r="D9" s="17">
        <v>0.18975205204913001</v>
      </c>
      <c r="E9" s="17">
        <v>0.18494402952813599</v>
      </c>
      <c r="F9" s="17"/>
      <c r="G9" s="17">
        <v>0.424921391675744</v>
      </c>
      <c r="H9" s="17">
        <v>0.32850519194772498</v>
      </c>
      <c r="I9" s="17">
        <v>0.17790819990926199</v>
      </c>
      <c r="J9" s="17">
        <v>9.1736976536615694E-2</v>
      </c>
      <c r="K9" s="17">
        <v>5.0492271253903299E-2</v>
      </c>
      <c r="L9" s="17">
        <v>2.1732662514657101E-2</v>
      </c>
      <c r="M9" s="17"/>
      <c r="N9" s="17">
        <v>0.22870364422645501</v>
      </c>
      <c r="O9" s="17">
        <v>0.15373320489495501</v>
      </c>
      <c r="P9" s="17">
        <v>0.21642109853015401</v>
      </c>
      <c r="Q9" s="17">
        <v>0.15377384984369999</v>
      </c>
      <c r="R9" s="17"/>
      <c r="S9" s="17">
        <v>0.28348328892017899</v>
      </c>
      <c r="T9" s="17">
        <v>0.157391864070721</v>
      </c>
      <c r="U9" s="17">
        <v>0.157336154375182</v>
      </c>
      <c r="V9" s="17">
        <v>0.154014476639804</v>
      </c>
      <c r="W9" s="17">
        <v>0.18228109490886599</v>
      </c>
      <c r="X9" s="17">
        <v>0.240999624801399</v>
      </c>
      <c r="Y9" s="17">
        <v>0.162147060645838</v>
      </c>
      <c r="Z9" s="17">
        <v>0.17451695673553899</v>
      </c>
      <c r="AA9" s="17">
        <v>0.14927183442792599</v>
      </c>
      <c r="AB9" s="17">
        <v>0.18458819032107099</v>
      </c>
      <c r="AC9" s="17">
        <v>0.16723396160788401</v>
      </c>
      <c r="AD9" s="17">
        <v>0.145315038145961</v>
      </c>
      <c r="AE9" s="17"/>
      <c r="AF9" s="17">
        <v>0.172605495226546</v>
      </c>
      <c r="AG9" s="17">
        <v>0.207112279287716</v>
      </c>
      <c r="AH9" s="17"/>
      <c r="AI9" s="17">
        <v>0.24362399309161001</v>
      </c>
      <c r="AJ9" s="17">
        <v>0.15950659842206799</v>
      </c>
      <c r="AK9" s="17"/>
      <c r="AL9" s="17">
        <v>0.214941511557496</v>
      </c>
      <c r="AM9" s="17">
        <v>0.18141190301766799</v>
      </c>
      <c r="AN9" s="17"/>
      <c r="AO9" s="17">
        <v>0.28953795830633799</v>
      </c>
      <c r="AP9" s="17">
        <v>0.17896145075606801</v>
      </c>
      <c r="AQ9" s="17"/>
      <c r="AR9" s="17">
        <v>0.32546865260318403</v>
      </c>
      <c r="AS9" s="17">
        <v>8.4326125575570801E-2</v>
      </c>
      <c r="AT9" s="17">
        <v>0.127349266858134</v>
      </c>
      <c r="AU9" s="17">
        <v>9.6074246989739098E-2</v>
      </c>
    </row>
    <row r="10" spans="2:47" x14ac:dyDescent="0.3">
      <c r="B10" s="18" t="s">
        <v>244</v>
      </c>
      <c r="C10" s="17">
        <v>0.79048839324623399</v>
      </c>
      <c r="D10" s="17">
        <v>0.786727511767772</v>
      </c>
      <c r="E10" s="17">
        <v>0.79488410610180105</v>
      </c>
      <c r="F10" s="17"/>
      <c r="G10" s="17">
        <v>0.53976072567843503</v>
      </c>
      <c r="H10" s="17">
        <v>0.63629375460327897</v>
      </c>
      <c r="I10" s="17">
        <v>0.80100279107299699</v>
      </c>
      <c r="J10" s="17">
        <v>0.89529071095836199</v>
      </c>
      <c r="K10" s="17">
        <v>0.93349791448341102</v>
      </c>
      <c r="L10" s="17">
        <v>0.97004232806231705</v>
      </c>
      <c r="M10" s="17"/>
      <c r="N10" s="17">
        <v>0.75345499100382296</v>
      </c>
      <c r="O10" s="17">
        <v>0.82270112380886296</v>
      </c>
      <c r="P10" s="17">
        <v>0.76080479075419805</v>
      </c>
      <c r="Q10" s="17">
        <v>0.82271134787298705</v>
      </c>
      <c r="R10" s="17"/>
      <c r="S10" s="17">
        <v>0.69227080655135198</v>
      </c>
      <c r="T10" s="17">
        <v>0.82386133456062005</v>
      </c>
      <c r="U10" s="17">
        <v>0.81894095504690201</v>
      </c>
      <c r="V10" s="17">
        <v>0.82989381848759802</v>
      </c>
      <c r="W10" s="17">
        <v>0.79067156262971605</v>
      </c>
      <c r="X10" s="17">
        <v>0.73552952695526597</v>
      </c>
      <c r="Y10" s="17">
        <v>0.81587688364423505</v>
      </c>
      <c r="Z10" s="17">
        <v>0.795836929940966</v>
      </c>
      <c r="AA10" s="17">
        <v>0.82620319694462296</v>
      </c>
      <c r="AB10" s="17">
        <v>0.80830373532854305</v>
      </c>
      <c r="AC10" s="17">
        <v>0.79204586875324201</v>
      </c>
      <c r="AD10" s="17">
        <v>0.84666032880944497</v>
      </c>
      <c r="AE10" s="17"/>
      <c r="AF10" s="17">
        <v>0.80752715425361499</v>
      </c>
      <c r="AG10" s="17">
        <v>0.77038618714293094</v>
      </c>
      <c r="AH10" s="17"/>
      <c r="AI10" s="17">
        <v>0.73678043556453598</v>
      </c>
      <c r="AJ10" s="17">
        <v>0.81761814619428697</v>
      </c>
      <c r="AK10" s="17"/>
      <c r="AL10" s="17">
        <v>0.76298858330170105</v>
      </c>
      <c r="AM10" s="17">
        <v>0.79688219543815098</v>
      </c>
      <c r="AN10" s="17"/>
      <c r="AO10" s="17">
        <v>0.69434523567731898</v>
      </c>
      <c r="AP10" s="17">
        <v>0.79877626239293098</v>
      </c>
      <c r="AQ10" s="17"/>
      <c r="AR10" s="17">
        <v>0.65550817458240795</v>
      </c>
      <c r="AS10" s="17">
        <v>0.89509884549906704</v>
      </c>
      <c r="AT10" s="17">
        <v>0.84893538461765905</v>
      </c>
      <c r="AU10" s="17">
        <v>0.87628657697650103</v>
      </c>
    </row>
    <row r="11" spans="2:47" x14ac:dyDescent="0.3">
      <c r="B11" s="18" t="s">
        <v>155</v>
      </c>
      <c r="C11" s="19">
        <v>2.1774568376874599E-2</v>
      </c>
      <c r="D11" s="19">
        <v>2.35204361830985E-2</v>
      </c>
      <c r="E11" s="19">
        <v>2.0171864370061899E-2</v>
      </c>
      <c r="F11" s="19"/>
      <c r="G11" s="19">
        <v>3.5317882645821398E-2</v>
      </c>
      <c r="H11" s="19">
        <v>3.5201053448996697E-2</v>
      </c>
      <c r="I11" s="19">
        <v>2.10890090177413E-2</v>
      </c>
      <c r="J11" s="19">
        <v>1.29723125050221E-2</v>
      </c>
      <c r="K11" s="19">
        <v>1.6009814262685201E-2</v>
      </c>
      <c r="L11" s="19">
        <v>8.2250094230261403E-3</v>
      </c>
      <c r="M11" s="19"/>
      <c r="N11" s="19">
        <v>1.7841364769722E-2</v>
      </c>
      <c r="O11" s="19">
        <v>2.35656712961827E-2</v>
      </c>
      <c r="P11" s="19">
        <v>2.2774110715647999E-2</v>
      </c>
      <c r="Q11" s="19">
        <v>2.3514802283313398E-2</v>
      </c>
      <c r="R11" s="19"/>
      <c r="S11" s="19">
        <v>2.4245904528469399E-2</v>
      </c>
      <c r="T11" s="19">
        <v>1.8746801368659399E-2</v>
      </c>
      <c r="U11" s="19">
        <v>2.3722890577916E-2</v>
      </c>
      <c r="V11" s="19">
        <v>1.6091704872597899E-2</v>
      </c>
      <c r="W11" s="19">
        <v>2.7047342461418399E-2</v>
      </c>
      <c r="X11" s="19">
        <v>2.34708482433355E-2</v>
      </c>
      <c r="Y11" s="19">
        <v>2.1976055709927202E-2</v>
      </c>
      <c r="Z11" s="19">
        <v>2.9646113323495201E-2</v>
      </c>
      <c r="AA11" s="19">
        <v>2.45249686274513E-2</v>
      </c>
      <c r="AB11" s="19">
        <v>7.1080743503862199E-3</v>
      </c>
      <c r="AC11" s="19">
        <v>4.07201696388741E-2</v>
      </c>
      <c r="AD11" s="19">
        <v>8.0246330445932993E-3</v>
      </c>
      <c r="AE11" s="19"/>
      <c r="AF11" s="19">
        <v>1.98673505198394E-2</v>
      </c>
      <c r="AG11" s="19">
        <v>2.2501533569353901E-2</v>
      </c>
      <c r="AH11" s="19"/>
      <c r="AI11" s="19">
        <v>1.9595571343854399E-2</v>
      </c>
      <c r="AJ11" s="19">
        <v>2.28752553836442E-2</v>
      </c>
      <c r="AK11" s="19"/>
      <c r="AL11" s="19">
        <v>2.2069905140802499E-2</v>
      </c>
      <c r="AM11" s="19">
        <v>2.1705901544181401E-2</v>
      </c>
      <c r="AN11" s="19"/>
      <c r="AO11" s="19">
        <v>1.6116806016342002E-2</v>
      </c>
      <c r="AP11" s="19">
        <v>2.2262286851001001E-2</v>
      </c>
      <c r="AQ11" s="19"/>
      <c r="AR11" s="19">
        <v>1.90231728144084E-2</v>
      </c>
      <c r="AS11" s="19">
        <v>2.0575028925362698E-2</v>
      </c>
      <c r="AT11" s="19">
        <v>2.3715348524206901E-2</v>
      </c>
      <c r="AU11" s="19">
        <v>2.7639176033759798E-2</v>
      </c>
    </row>
    <row r="12" spans="2:47" x14ac:dyDescent="0.3">
      <c r="B12" s="16" t="s">
        <v>246</v>
      </c>
    </row>
    <row r="13" spans="2:47" x14ac:dyDescent="0.3">
      <c r="B13" t="s">
        <v>72</v>
      </c>
    </row>
    <row r="14" spans="2:47" x14ac:dyDescent="0.3">
      <c r="B14" t="s">
        <v>73</v>
      </c>
    </row>
    <row r="16" spans="2:47" x14ac:dyDescent="0.3">
      <c r="B16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B2:AU16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278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3607</v>
      </c>
      <c r="D7" s="10">
        <v>1763</v>
      </c>
      <c r="E7" s="10">
        <v>1837</v>
      </c>
      <c r="F7" s="10"/>
      <c r="G7" s="10">
        <v>374</v>
      </c>
      <c r="H7" s="10">
        <v>618</v>
      </c>
      <c r="I7" s="10">
        <v>664</v>
      </c>
      <c r="J7" s="10">
        <v>676</v>
      </c>
      <c r="K7" s="10">
        <v>530</v>
      </c>
      <c r="L7" s="10">
        <v>745</v>
      </c>
      <c r="M7" s="10"/>
      <c r="N7" s="10">
        <v>1171</v>
      </c>
      <c r="O7" s="10">
        <v>1003</v>
      </c>
      <c r="P7" s="10">
        <v>631</v>
      </c>
      <c r="Q7" s="10">
        <v>790</v>
      </c>
      <c r="R7" s="10"/>
      <c r="S7" s="10">
        <v>541</v>
      </c>
      <c r="T7" s="10">
        <v>510</v>
      </c>
      <c r="U7" s="10">
        <v>290</v>
      </c>
      <c r="V7" s="10">
        <v>306</v>
      </c>
      <c r="W7" s="10">
        <v>271</v>
      </c>
      <c r="X7" s="10">
        <v>305</v>
      </c>
      <c r="Y7" s="10">
        <v>313</v>
      </c>
      <c r="Z7" s="10">
        <v>149</v>
      </c>
      <c r="AA7" s="10">
        <v>392</v>
      </c>
      <c r="AB7" s="10">
        <v>260</v>
      </c>
      <c r="AC7" s="10">
        <v>159</v>
      </c>
      <c r="AD7" s="10">
        <v>111</v>
      </c>
      <c r="AE7" s="10"/>
      <c r="AF7" s="10">
        <v>2158</v>
      </c>
      <c r="AG7" s="10">
        <v>1441</v>
      </c>
      <c r="AH7" s="10"/>
      <c r="AI7" s="10">
        <v>1202</v>
      </c>
      <c r="AJ7" s="10">
        <v>2405</v>
      </c>
      <c r="AK7" s="10"/>
      <c r="AL7" s="10">
        <v>677</v>
      </c>
      <c r="AM7" s="10">
        <v>2930</v>
      </c>
      <c r="AN7" s="10"/>
      <c r="AO7" s="10">
        <v>289</v>
      </c>
      <c r="AP7" s="10">
        <v>3318</v>
      </c>
      <c r="AQ7" s="10"/>
      <c r="AR7" s="10">
        <v>1280</v>
      </c>
      <c r="AS7" s="10">
        <v>854</v>
      </c>
      <c r="AT7" s="10">
        <v>1020</v>
      </c>
      <c r="AU7" s="10">
        <v>453</v>
      </c>
    </row>
    <row r="8" spans="2:47" ht="30" customHeight="1" x14ac:dyDescent="0.3">
      <c r="B8" s="11" t="s">
        <v>20</v>
      </c>
      <c r="C8" s="11">
        <v>3692</v>
      </c>
      <c r="D8" s="11">
        <v>1809</v>
      </c>
      <c r="E8" s="11">
        <v>1875</v>
      </c>
      <c r="F8" s="11"/>
      <c r="G8" s="11">
        <v>573</v>
      </c>
      <c r="H8" s="11">
        <v>700</v>
      </c>
      <c r="I8" s="11">
        <v>689</v>
      </c>
      <c r="J8" s="11">
        <v>657</v>
      </c>
      <c r="K8" s="11">
        <v>466</v>
      </c>
      <c r="L8" s="11">
        <v>607</v>
      </c>
      <c r="M8" s="11"/>
      <c r="N8" s="11">
        <v>980</v>
      </c>
      <c r="O8" s="11">
        <v>942</v>
      </c>
      <c r="P8" s="11">
        <v>843</v>
      </c>
      <c r="Q8" s="11">
        <v>914</v>
      </c>
      <c r="R8" s="11"/>
      <c r="S8" s="11">
        <v>542</v>
      </c>
      <c r="T8" s="11">
        <v>464</v>
      </c>
      <c r="U8" s="11">
        <v>293</v>
      </c>
      <c r="V8" s="11">
        <v>335</v>
      </c>
      <c r="W8" s="11">
        <v>257</v>
      </c>
      <c r="X8" s="11">
        <v>338</v>
      </c>
      <c r="Y8" s="11">
        <v>291</v>
      </c>
      <c r="Z8" s="11">
        <v>148</v>
      </c>
      <c r="AA8" s="11">
        <v>401</v>
      </c>
      <c r="AB8" s="11">
        <v>331</v>
      </c>
      <c r="AC8" s="11">
        <v>184</v>
      </c>
      <c r="AD8" s="11">
        <v>108</v>
      </c>
      <c r="AE8" s="11"/>
      <c r="AF8" s="11">
        <v>2071</v>
      </c>
      <c r="AG8" s="11">
        <v>1611</v>
      </c>
      <c r="AH8" s="11"/>
      <c r="AI8" s="11">
        <v>1239</v>
      </c>
      <c r="AJ8" s="11">
        <v>2453</v>
      </c>
      <c r="AK8" s="11"/>
      <c r="AL8" s="11">
        <v>696</v>
      </c>
      <c r="AM8" s="11">
        <v>2995</v>
      </c>
      <c r="AN8" s="11"/>
      <c r="AO8" s="11">
        <v>293</v>
      </c>
      <c r="AP8" s="11">
        <v>3399</v>
      </c>
      <c r="AQ8" s="11"/>
      <c r="AR8" s="11">
        <v>1370</v>
      </c>
      <c r="AS8" s="11">
        <v>799</v>
      </c>
      <c r="AT8" s="11">
        <v>1071</v>
      </c>
      <c r="AU8" s="11">
        <v>451</v>
      </c>
    </row>
    <row r="9" spans="2:47" x14ac:dyDescent="0.3">
      <c r="B9" s="18" t="s">
        <v>243</v>
      </c>
      <c r="C9" s="17">
        <v>0.365056679536094</v>
      </c>
      <c r="D9" s="17">
        <v>0.33977451104186701</v>
      </c>
      <c r="E9" s="17">
        <v>0.38997068546477298</v>
      </c>
      <c r="F9" s="17"/>
      <c r="G9" s="17">
        <v>0.609421287900348</v>
      </c>
      <c r="H9" s="17">
        <v>0.56320665274228598</v>
      </c>
      <c r="I9" s="17">
        <v>0.40603360679302902</v>
      </c>
      <c r="J9" s="17">
        <v>0.27724877531480402</v>
      </c>
      <c r="K9" s="17">
        <v>0.17779237883854301</v>
      </c>
      <c r="L9" s="17">
        <v>9.7926650073563798E-2</v>
      </c>
      <c r="M9" s="17"/>
      <c r="N9" s="17">
        <v>0.38636719309337703</v>
      </c>
      <c r="O9" s="17">
        <v>0.30637664979859303</v>
      </c>
      <c r="P9" s="17">
        <v>0.43686125581610202</v>
      </c>
      <c r="Q9" s="17">
        <v>0.33928793455929801</v>
      </c>
      <c r="R9" s="17"/>
      <c r="S9" s="17">
        <v>0.44927944460241698</v>
      </c>
      <c r="T9" s="17">
        <v>0.34110821094396399</v>
      </c>
      <c r="U9" s="17">
        <v>0.31261654008056999</v>
      </c>
      <c r="V9" s="17">
        <v>0.29537409562111699</v>
      </c>
      <c r="W9" s="17">
        <v>0.39112173224732899</v>
      </c>
      <c r="X9" s="17">
        <v>0.48548141791050498</v>
      </c>
      <c r="Y9" s="17">
        <v>0.33183951816155399</v>
      </c>
      <c r="Z9" s="17">
        <v>0.39487990049897798</v>
      </c>
      <c r="AA9" s="17">
        <v>0.35619543750301802</v>
      </c>
      <c r="AB9" s="17">
        <v>0.31625107979349898</v>
      </c>
      <c r="AC9" s="17">
        <v>0.28181411673627799</v>
      </c>
      <c r="AD9" s="17">
        <v>0.33710284013016401</v>
      </c>
      <c r="AE9" s="17"/>
      <c r="AF9" s="17">
        <v>0.35790241240044501</v>
      </c>
      <c r="AG9" s="17">
        <v>0.37328222792169002</v>
      </c>
      <c r="AH9" s="17"/>
      <c r="AI9" s="17">
        <v>0.44476055883364202</v>
      </c>
      <c r="AJ9" s="17">
        <v>0.32479548459065999</v>
      </c>
      <c r="AK9" s="17"/>
      <c r="AL9" s="17">
        <v>0.38663895689538702</v>
      </c>
      <c r="AM9" s="17">
        <v>0.36003872440968598</v>
      </c>
      <c r="AN9" s="17"/>
      <c r="AO9" s="17">
        <v>0.45996633435657103</v>
      </c>
      <c r="AP9" s="17">
        <v>0.35687514254687602</v>
      </c>
      <c r="AQ9" s="17"/>
      <c r="AR9" s="17">
        <v>0.55927428773159205</v>
      </c>
      <c r="AS9" s="17">
        <v>0.213480658156778</v>
      </c>
      <c r="AT9" s="17">
        <v>0.32551520181537602</v>
      </c>
      <c r="AU9" s="17">
        <v>0.13772826659777401</v>
      </c>
    </row>
    <row r="10" spans="2:47" x14ac:dyDescent="0.3">
      <c r="B10" s="18" t="s">
        <v>244</v>
      </c>
      <c r="C10" s="17">
        <v>0.60715448649630099</v>
      </c>
      <c r="D10" s="17">
        <v>0.62521267528767999</v>
      </c>
      <c r="E10" s="17">
        <v>0.58910570998105904</v>
      </c>
      <c r="F10" s="17"/>
      <c r="G10" s="17">
        <v>0.35874184218151201</v>
      </c>
      <c r="H10" s="17">
        <v>0.40658513151412601</v>
      </c>
      <c r="I10" s="17">
        <v>0.55443291604318601</v>
      </c>
      <c r="J10" s="17">
        <v>0.69883607133189796</v>
      </c>
      <c r="K10" s="17">
        <v>0.80317607988759199</v>
      </c>
      <c r="L10" s="17">
        <v>0.88331111270544405</v>
      </c>
      <c r="M10" s="17"/>
      <c r="N10" s="17">
        <v>0.59289486754651399</v>
      </c>
      <c r="O10" s="17">
        <v>0.66899910819683295</v>
      </c>
      <c r="P10" s="17">
        <v>0.52844209750369897</v>
      </c>
      <c r="Q10" s="17">
        <v>0.62810162725868202</v>
      </c>
      <c r="R10" s="17"/>
      <c r="S10" s="17">
        <v>0.52038063391424705</v>
      </c>
      <c r="T10" s="17">
        <v>0.629421100045085</v>
      </c>
      <c r="U10" s="17">
        <v>0.65051965647055099</v>
      </c>
      <c r="V10" s="17">
        <v>0.66278782989198504</v>
      </c>
      <c r="W10" s="17">
        <v>0.59389233169366096</v>
      </c>
      <c r="X10" s="17">
        <v>0.50891600705642204</v>
      </c>
      <c r="Y10" s="17">
        <v>0.65394560267393198</v>
      </c>
      <c r="Z10" s="17">
        <v>0.58334198479593902</v>
      </c>
      <c r="AA10" s="17">
        <v>0.61433121714230299</v>
      </c>
      <c r="AB10" s="17">
        <v>0.65949430565927003</v>
      </c>
      <c r="AC10" s="17">
        <v>0.66309048333270304</v>
      </c>
      <c r="AD10" s="17">
        <v>0.62029123162302102</v>
      </c>
      <c r="AE10" s="17"/>
      <c r="AF10" s="17">
        <v>0.61416151301323796</v>
      </c>
      <c r="AG10" s="17">
        <v>0.59999057092524299</v>
      </c>
      <c r="AH10" s="17"/>
      <c r="AI10" s="17">
        <v>0.53121273126818203</v>
      </c>
      <c r="AJ10" s="17">
        <v>0.64551530203858598</v>
      </c>
      <c r="AK10" s="17"/>
      <c r="AL10" s="17">
        <v>0.57961089052021997</v>
      </c>
      <c r="AM10" s="17">
        <v>0.61355846909401301</v>
      </c>
      <c r="AN10" s="17"/>
      <c r="AO10" s="17">
        <v>0.523677887243022</v>
      </c>
      <c r="AP10" s="17">
        <v>0.61435045497618601</v>
      </c>
      <c r="AQ10" s="17"/>
      <c r="AR10" s="17">
        <v>0.419258198633715</v>
      </c>
      <c r="AS10" s="17">
        <v>0.75033989434204496</v>
      </c>
      <c r="AT10" s="17">
        <v>0.64872877692639397</v>
      </c>
      <c r="AU10" s="17">
        <v>0.82532088686374105</v>
      </c>
    </row>
    <row r="11" spans="2:47" x14ac:dyDescent="0.3">
      <c r="B11" s="18" t="s">
        <v>155</v>
      </c>
      <c r="C11" s="19">
        <v>2.7788833967604398E-2</v>
      </c>
      <c r="D11" s="19">
        <v>3.5012813670453502E-2</v>
      </c>
      <c r="E11" s="19">
        <v>2.0923604554167901E-2</v>
      </c>
      <c r="F11" s="19"/>
      <c r="G11" s="19">
        <v>3.1836869918139797E-2</v>
      </c>
      <c r="H11" s="19">
        <v>3.0208215743588802E-2</v>
      </c>
      <c r="I11" s="19">
        <v>3.9533477163784803E-2</v>
      </c>
      <c r="J11" s="19">
        <v>2.3915153353298E-2</v>
      </c>
      <c r="K11" s="19">
        <v>1.90315412738652E-2</v>
      </c>
      <c r="L11" s="19">
        <v>1.8762237220992201E-2</v>
      </c>
      <c r="M11" s="19"/>
      <c r="N11" s="19">
        <v>2.0737939360108398E-2</v>
      </c>
      <c r="O11" s="19">
        <v>2.4624242004574699E-2</v>
      </c>
      <c r="P11" s="19">
        <v>3.4696646680198999E-2</v>
      </c>
      <c r="Q11" s="19">
        <v>3.2610438182019801E-2</v>
      </c>
      <c r="R11" s="19"/>
      <c r="S11" s="19">
        <v>3.0339921483335801E-2</v>
      </c>
      <c r="T11" s="19">
        <v>2.9470689010950801E-2</v>
      </c>
      <c r="U11" s="19">
        <v>3.68638034488789E-2</v>
      </c>
      <c r="V11" s="19">
        <v>4.1838074486898497E-2</v>
      </c>
      <c r="W11" s="19">
        <v>1.49859360590105E-2</v>
      </c>
      <c r="X11" s="19">
        <v>5.6025750330722301E-3</v>
      </c>
      <c r="Y11" s="19">
        <v>1.4214879164513999E-2</v>
      </c>
      <c r="Z11" s="19">
        <v>2.1778114705082799E-2</v>
      </c>
      <c r="AA11" s="19">
        <v>2.9473345354679499E-2</v>
      </c>
      <c r="AB11" s="19">
        <v>2.4254614547231299E-2</v>
      </c>
      <c r="AC11" s="19">
        <v>5.5095399931018398E-2</v>
      </c>
      <c r="AD11" s="19">
        <v>4.2605928246815E-2</v>
      </c>
      <c r="AE11" s="19"/>
      <c r="AF11" s="19">
        <v>2.7936074586316698E-2</v>
      </c>
      <c r="AG11" s="19">
        <v>2.6727201153066898E-2</v>
      </c>
      <c r="AH11" s="19"/>
      <c r="AI11" s="19">
        <v>2.4026709898175999E-2</v>
      </c>
      <c r="AJ11" s="19">
        <v>2.9689213370753899E-2</v>
      </c>
      <c r="AK11" s="19"/>
      <c r="AL11" s="19">
        <v>3.37501525843934E-2</v>
      </c>
      <c r="AM11" s="19">
        <v>2.6402806496301098E-2</v>
      </c>
      <c r="AN11" s="19"/>
      <c r="AO11" s="19">
        <v>1.63557784004064E-2</v>
      </c>
      <c r="AP11" s="19">
        <v>2.87744024769384E-2</v>
      </c>
      <c r="AQ11" s="19"/>
      <c r="AR11" s="19">
        <v>2.1467513634692799E-2</v>
      </c>
      <c r="AS11" s="19">
        <v>3.6179447501177499E-2</v>
      </c>
      <c r="AT11" s="19">
        <v>2.5756021258230202E-2</v>
      </c>
      <c r="AU11" s="19">
        <v>3.6950846538484697E-2</v>
      </c>
    </row>
    <row r="12" spans="2:47" x14ac:dyDescent="0.3">
      <c r="B12" s="16" t="s">
        <v>246</v>
      </c>
    </row>
    <row r="13" spans="2:47" x14ac:dyDescent="0.3">
      <c r="B13" t="s">
        <v>72</v>
      </c>
    </row>
    <row r="14" spans="2:47" x14ac:dyDescent="0.3">
      <c r="B14" t="s">
        <v>73</v>
      </c>
    </row>
    <row r="16" spans="2:47" x14ac:dyDescent="0.3">
      <c r="B16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B2:AU16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279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3607</v>
      </c>
      <c r="D7" s="10">
        <v>1763</v>
      </c>
      <c r="E7" s="10">
        <v>1837</v>
      </c>
      <c r="F7" s="10"/>
      <c r="G7" s="10">
        <v>374</v>
      </c>
      <c r="H7" s="10">
        <v>618</v>
      </c>
      <c r="I7" s="10">
        <v>664</v>
      </c>
      <c r="J7" s="10">
        <v>676</v>
      </c>
      <c r="K7" s="10">
        <v>530</v>
      </c>
      <c r="L7" s="10">
        <v>745</v>
      </c>
      <c r="M7" s="10"/>
      <c r="N7" s="10">
        <v>1171</v>
      </c>
      <c r="O7" s="10">
        <v>1003</v>
      </c>
      <c r="P7" s="10">
        <v>631</v>
      </c>
      <c r="Q7" s="10">
        <v>790</v>
      </c>
      <c r="R7" s="10"/>
      <c r="S7" s="10">
        <v>541</v>
      </c>
      <c r="T7" s="10">
        <v>510</v>
      </c>
      <c r="U7" s="10">
        <v>290</v>
      </c>
      <c r="V7" s="10">
        <v>306</v>
      </c>
      <c r="W7" s="10">
        <v>271</v>
      </c>
      <c r="X7" s="10">
        <v>305</v>
      </c>
      <c r="Y7" s="10">
        <v>313</v>
      </c>
      <c r="Z7" s="10">
        <v>149</v>
      </c>
      <c r="AA7" s="10">
        <v>392</v>
      </c>
      <c r="AB7" s="10">
        <v>260</v>
      </c>
      <c r="AC7" s="10">
        <v>159</v>
      </c>
      <c r="AD7" s="10">
        <v>111</v>
      </c>
      <c r="AE7" s="10"/>
      <c r="AF7" s="10">
        <v>2158</v>
      </c>
      <c r="AG7" s="10">
        <v>1441</v>
      </c>
      <c r="AH7" s="10"/>
      <c r="AI7" s="10">
        <v>1202</v>
      </c>
      <c r="AJ7" s="10">
        <v>2405</v>
      </c>
      <c r="AK7" s="10"/>
      <c r="AL7" s="10">
        <v>677</v>
      </c>
      <c r="AM7" s="10">
        <v>2930</v>
      </c>
      <c r="AN7" s="10"/>
      <c r="AO7" s="10">
        <v>289</v>
      </c>
      <c r="AP7" s="10">
        <v>3318</v>
      </c>
      <c r="AQ7" s="10"/>
      <c r="AR7" s="10">
        <v>1280</v>
      </c>
      <c r="AS7" s="10">
        <v>854</v>
      </c>
      <c r="AT7" s="10">
        <v>1020</v>
      </c>
      <c r="AU7" s="10">
        <v>453</v>
      </c>
    </row>
    <row r="8" spans="2:47" ht="30" customHeight="1" x14ac:dyDescent="0.3">
      <c r="B8" s="11" t="s">
        <v>20</v>
      </c>
      <c r="C8" s="11">
        <v>3692</v>
      </c>
      <c r="D8" s="11">
        <v>1809</v>
      </c>
      <c r="E8" s="11">
        <v>1875</v>
      </c>
      <c r="F8" s="11"/>
      <c r="G8" s="11">
        <v>573</v>
      </c>
      <c r="H8" s="11">
        <v>700</v>
      </c>
      <c r="I8" s="11">
        <v>689</v>
      </c>
      <c r="J8" s="11">
        <v>657</v>
      </c>
      <c r="K8" s="11">
        <v>466</v>
      </c>
      <c r="L8" s="11">
        <v>607</v>
      </c>
      <c r="M8" s="11"/>
      <c r="N8" s="11">
        <v>980</v>
      </c>
      <c r="O8" s="11">
        <v>942</v>
      </c>
      <c r="P8" s="11">
        <v>843</v>
      </c>
      <c r="Q8" s="11">
        <v>914</v>
      </c>
      <c r="R8" s="11"/>
      <c r="S8" s="11">
        <v>542</v>
      </c>
      <c r="T8" s="11">
        <v>464</v>
      </c>
      <c r="U8" s="11">
        <v>293</v>
      </c>
      <c r="V8" s="11">
        <v>335</v>
      </c>
      <c r="W8" s="11">
        <v>257</v>
      </c>
      <c r="X8" s="11">
        <v>338</v>
      </c>
      <c r="Y8" s="11">
        <v>291</v>
      </c>
      <c r="Z8" s="11">
        <v>148</v>
      </c>
      <c r="AA8" s="11">
        <v>401</v>
      </c>
      <c r="AB8" s="11">
        <v>331</v>
      </c>
      <c r="AC8" s="11">
        <v>184</v>
      </c>
      <c r="AD8" s="11">
        <v>108</v>
      </c>
      <c r="AE8" s="11"/>
      <c r="AF8" s="11">
        <v>2071</v>
      </c>
      <c r="AG8" s="11">
        <v>1611</v>
      </c>
      <c r="AH8" s="11"/>
      <c r="AI8" s="11">
        <v>1239</v>
      </c>
      <c r="AJ8" s="11">
        <v>2453</v>
      </c>
      <c r="AK8" s="11"/>
      <c r="AL8" s="11">
        <v>696</v>
      </c>
      <c r="AM8" s="11">
        <v>2995</v>
      </c>
      <c r="AN8" s="11"/>
      <c r="AO8" s="11">
        <v>293</v>
      </c>
      <c r="AP8" s="11">
        <v>3399</v>
      </c>
      <c r="AQ8" s="11"/>
      <c r="AR8" s="11">
        <v>1370</v>
      </c>
      <c r="AS8" s="11">
        <v>799</v>
      </c>
      <c r="AT8" s="11">
        <v>1071</v>
      </c>
      <c r="AU8" s="11">
        <v>451</v>
      </c>
    </row>
    <row r="9" spans="2:47" x14ac:dyDescent="0.3">
      <c r="B9" s="18" t="s">
        <v>243</v>
      </c>
      <c r="C9" s="17">
        <v>0.29997595505054198</v>
      </c>
      <c r="D9" s="17">
        <v>0.29083132449612698</v>
      </c>
      <c r="E9" s="17">
        <v>0.30877537261640903</v>
      </c>
      <c r="F9" s="17"/>
      <c r="G9" s="17">
        <v>0.54278645424956196</v>
      </c>
      <c r="H9" s="17">
        <v>0.51971879924820197</v>
      </c>
      <c r="I9" s="17">
        <v>0.30697385980153102</v>
      </c>
      <c r="J9" s="17">
        <v>0.205637015722309</v>
      </c>
      <c r="K9" s="17">
        <v>0.112228674283436</v>
      </c>
      <c r="L9" s="17">
        <v>5.5387729506515299E-2</v>
      </c>
      <c r="M9" s="17"/>
      <c r="N9" s="17">
        <v>0.36446926845769601</v>
      </c>
      <c r="O9" s="17">
        <v>0.245553953013115</v>
      </c>
      <c r="P9" s="17">
        <v>0.33255906939125801</v>
      </c>
      <c r="Q9" s="17">
        <v>0.25881987744302498</v>
      </c>
      <c r="R9" s="17"/>
      <c r="S9" s="17">
        <v>0.45357586549397699</v>
      </c>
      <c r="T9" s="17">
        <v>0.25565441343463602</v>
      </c>
      <c r="U9" s="17">
        <v>0.21846424036099699</v>
      </c>
      <c r="V9" s="17">
        <v>0.238580483829439</v>
      </c>
      <c r="W9" s="17">
        <v>0.29799124317998199</v>
      </c>
      <c r="X9" s="17">
        <v>0.39195691621164003</v>
      </c>
      <c r="Y9" s="17">
        <v>0.23166570119379701</v>
      </c>
      <c r="Z9" s="17">
        <v>0.34463741929945402</v>
      </c>
      <c r="AA9" s="17">
        <v>0.28049232493488802</v>
      </c>
      <c r="AB9" s="17">
        <v>0.26548524019240299</v>
      </c>
      <c r="AC9" s="17">
        <v>0.220830699342348</v>
      </c>
      <c r="AD9" s="17">
        <v>0.28352308682287902</v>
      </c>
      <c r="AE9" s="17"/>
      <c r="AF9" s="17">
        <v>0.29338274344480803</v>
      </c>
      <c r="AG9" s="17">
        <v>0.30851340165837998</v>
      </c>
      <c r="AH9" s="17"/>
      <c r="AI9" s="17">
        <v>0.36061286343723598</v>
      </c>
      <c r="AJ9" s="17">
        <v>0.26934614868526702</v>
      </c>
      <c r="AK9" s="17"/>
      <c r="AL9" s="17">
        <v>0.33442773738109099</v>
      </c>
      <c r="AM9" s="17">
        <v>0.291965794913988</v>
      </c>
      <c r="AN9" s="17"/>
      <c r="AO9" s="17">
        <v>0.39196694049701303</v>
      </c>
      <c r="AP9" s="17">
        <v>0.29204601734790703</v>
      </c>
      <c r="AQ9" s="17"/>
      <c r="AR9" s="17">
        <v>0.488757519112063</v>
      </c>
      <c r="AS9" s="17">
        <v>0.16486371690812701</v>
      </c>
      <c r="AT9" s="17">
        <v>0.23038653052937599</v>
      </c>
      <c r="AU9" s="17">
        <v>0.13133074970670999</v>
      </c>
    </row>
    <row r="10" spans="2:47" x14ac:dyDescent="0.3">
      <c r="B10" s="18" t="s">
        <v>244</v>
      </c>
      <c r="C10" s="17">
        <v>0.68234883881459496</v>
      </c>
      <c r="D10" s="17">
        <v>0.69072558437860898</v>
      </c>
      <c r="E10" s="17">
        <v>0.67422397480806195</v>
      </c>
      <c r="F10" s="17"/>
      <c r="G10" s="17">
        <v>0.42930940774085402</v>
      </c>
      <c r="H10" s="17">
        <v>0.458627398157402</v>
      </c>
      <c r="I10" s="17">
        <v>0.67383618910528398</v>
      </c>
      <c r="J10" s="17">
        <v>0.78181268257964198</v>
      </c>
      <c r="K10" s="17">
        <v>0.87281558932063297</v>
      </c>
      <c r="L10" s="17">
        <v>0.93526940916850299</v>
      </c>
      <c r="M10" s="17"/>
      <c r="N10" s="17">
        <v>0.620858083693271</v>
      </c>
      <c r="O10" s="17">
        <v>0.735807177764502</v>
      </c>
      <c r="P10" s="17">
        <v>0.64914528799055105</v>
      </c>
      <c r="Q10" s="17">
        <v>0.72161484811815602</v>
      </c>
      <c r="R10" s="17"/>
      <c r="S10" s="17">
        <v>0.52369996336215197</v>
      </c>
      <c r="T10" s="17">
        <v>0.71560389203878105</v>
      </c>
      <c r="U10" s="17">
        <v>0.76499436075325</v>
      </c>
      <c r="V10" s="17">
        <v>0.74527891522281398</v>
      </c>
      <c r="W10" s="17">
        <v>0.68371959884975797</v>
      </c>
      <c r="X10" s="17">
        <v>0.59576181146820495</v>
      </c>
      <c r="Y10" s="17">
        <v>0.75699794899558803</v>
      </c>
      <c r="Z10" s="17">
        <v>0.63813777953808504</v>
      </c>
      <c r="AA10" s="17">
        <v>0.70176074698618995</v>
      </c>
      <c r="AB10" s="17">
        <v>0.71985721656047297</v>
      </c>
      <c r="AC10" s="17">
        <v>0.77267718878510105</v>
      </c>
      <c r="AD10" s="17">
        <v>0.70264870899104603</v>
      </c>
      <c r="AE10" s="17"/>
      <c r="AF10" s="17">
        <v>0.68860580912873104</v>
      </c>
      <c r="AG10" s="17">
        <v>0.67462213393897896</v>
      </c>
      <c r="AH10" s="17"/>
      <c r="AI10" s="17">
        <v>0.62572705973623799</v>
      </c>
      <c r="AJ10" s="17">
        <v>0.71095046405193996</v>
      </c>
      <c r="AK10" s="17"/>
      <c r="AL10" s="17">
        <v>0.65169146194835703</v>
      </c>
      <c r="AM10" s="17">
        <v>0.68947678638227505</v>
      </c>
      <c r="AN10" s="17"/>
      <c r="AO10" s="17">
        <v>0.595561669440826</v>
      </c>
      <c r="AP10" s="17">
        <v>0.68983018976634103</v>
      </c>
      <c r="AQ10" s="17"/>
      <c r="AR10" s="17">
        <v>0.49508685796470903</v>
      </c>
      <c r="AS10" s="17">
        <v>0.816976600446226</v>
      </c>
      <c r="AT10" s="17">
        <v>0.75261546047815497</v>
      </c>
      <c r="AU10" s="17">
        <v>0.84563296611118699</v>
      </c>
    </row>
    <row r="11" spans="2:47" x14ac:dyDescent="0.3">
      <c r="B11" s="18" t="s">
        <v>155</v>
      </c>
      <c r="C11" s="19">
        <v>1.7675206134862499E-2</v>
      </c>
      <c r="D11" s="19">
        <v>1.84430911252647E-2</v>
      </c>
      <c r="E11" s="19">
        <v>1.7000652575529501E-2</v>
      </c>
      <c r="F11" s="19"/>
      <c r="G11" s="19">
        <v>2.7904138009583499E-2</v>
      </c>
      <c r="H11" s="19">
        <v>2.16538025943959E-2</v>
      </c>
      <c r="I11" s="19">
        <v>1.9189951093185699E-2</v>
      </c>
      <c r="J11" s="19">
        <v>1.2550301698049E-2</v>
      </c>
      <c r="K11" s="19">
        <v>1.49557363959309E-2</v>
      </c>
      <c r="L11" s="19">
        <v>9.3428613249812893E-3</v>
      </c>
      <c r="M11" s="19"/>
      <c r="N11" s="19">
        <v>1.4672647849033301E-2</v>
      </c>
      <c r="O11" s="19">
        <v>1.8638869222383499E-2</v>
      </c>
      <c r="P11" s="19">
        <v>1.8295642618191599E-2</v>
      </c>
      <c r="Q11" s="19">
        <v>1.95652744388192E-2</v>
      </c>
      <c r="R11" s="19"/>
      <c r="S11" s="19">
        <v>2.2724171143871399E-2</v>
      </c>
      <c r="T11" s="19">
        <v>2.8741694526583001E-2</v>
      </c>
      <c r="U11" s="19">
        <v>1.6541398885753199E-2</v>
      </c>
      <c r="V11" s="19">
        <v>1.6140600947747701E-2</v>
      </c>
      <c r="W11" s="19">
        <v>1.82891579702592E-2</v>
      </c>
      <c r="X11" s="19">
        <v>1.22812723201551E-2</v>
      </c>
      <c r="Y11" s="19">
        <v>1.1336349810615E-2</v>
      </c>
      <c r="Z11" s="19">
        <v>1.7224801162460002E-2</v>
      </c>
      <c r="AA11" s="19">
        <v>1.7746928078922201E-2</v>
      </c>
      <c r="AB11" s="19">
        <v>1.46575432471245E-2</v>
      </c>
      <c r="AC11" s="19">
        <v>6.4921118725504504E-3</v>
      </c>
      <c r="AD11" s="19">
        <v>1.3828204186075299E-2</v>
      </c>
      <c r="AE11" s="19"/>
      <c r="AF11" s="19">
        <v>1.80114474264612E-2</v>
      </c>
      <c r="AG11" s="19">
        <v>1.6864464402641E-2</v>
      </c>
      <c r="AH11" s="19"/>
      <c r="AI11" s="19">
        <v>1.36600768265257E-2</v>
      </c>
      <c r="AJ11" s="19">
        <v>1.97033872627922E-2</v>
      </c>
      <c r="AK11" s="19"/>
      <c r="AL11" s="19">
        <v>1.3880800670552199E-2</v>
      </c>
      <c r="AM11" s="19">
        <v>1.8557418703736998E-2</v>
      </c>
      <c r="AN11" s="19"/>
      <c r="AO11" s="19">
        <v>1.2471390062160999E-2</v>
      </c>
      <c r="AP11" s="19">
        <v>1.8123792885751298E-2</v>
      </c>
      <c r="AQ11" s="19"/>
      <c r="AR11" s="19">
        <v>1.61556229232282E-2</v>
      </c>
      <c r="AS11" s="19">
        <v>1.81596826456469E-2</v>
      </c>
      <c r="AT11" s="19">
        <v>1.6998008992468401E-2</v>
      </c>
      <c r="AU11" s="19">
        <v>2.30362841821036E-2</v>
      </c>
    </row>
    <row r="12" spans="2:47" x14ac:dyDescent="0.3">
      <c r="B12" s="16" t="s">
        <v>246</v>
      </c>
    </row>
    <row r="13" spans="2:47" x14ac:dyDescent="0.3">
      <c r="B13" t="s">
        <v>72</v>
      </c>
    </row>
    <row r="14" spans="2:47" x14ac:dyDescent="0.3">
      <c r="B14" t="s">
        <v>73</v>
      </c>
    </row>
    <row r="16" spans="2:47" x14ac:dyDescent="0.3">
      <c r="B16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B2:AU16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280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3607</v>
      </c>
      <c r="D7" s="10">
        <v>1763</v>
      </c>
      <c r="E7" s="10">
        <v>1837</v>
      </c>
      <c r="F7" s="10"/>
      <c r="G7" s="10">
        <v>374</v>
      </c>
      <c r="H7" s="10">
        <v>618</v>
      </c>
      <c r="I7" s="10">
        <v>664</v>
      </c>
      <c r="J7" s="10">
        <v>676</v>
      </c>
      <c r="K7" s="10">
        <v>530</v>
      </c>
      <c r="L7" s="10">
        <v>745</v>
      </c>
      <c r="M7" s="10"/>
      <c r="N7" s="10">
        <v>1171</v>
      </c>
      <c r="O7" s="10">
        <v>1003</v>
      </c>
      <c r="P7" s="10">
        <v>631</v>
      </c>
      <c r="Q7" s="10">
        <v>790</v>
      </c>
      <c r="R7" s="10"/>
      <c r="S7" s="10">
        <v>541</v>
      </c>
      <c r="T7" s="10">
        <v>510</v>
      </c>
      <c r="U7" s="10">
        <v>290</v>
      </c>
      <c r="V7" s="10">
        <v>306</v>
      </c>
      <c r="W7" s="10">
        <v>271</v>
      </c>
      <c r="X7" s="10">
        <v>305</v>
      </c>
      <c r="Y7" s="10">
        <v>313</v>
      </c>
      <c r="Z7" s="10">
        <v>149</v>
      </c>
      <c r="AA7" s="10">
        <v>392</v>
      </c>
      <c r="AB7" s="10">
        <v>260</v>
      </c>
      <c r="AC7" s="10">
        <v>159</v>
      </c>
      <c r="AD7" s="10">
        <v>111</v>
      </c>
      <c r="AE7" s="10"/>
      <c r="AF7" s="10">
        <v>2158</v>
      </c>
      <c r="AG7" s="10">
        <v>1441</v>
      </c>
      <c r="AH7" s="10"/>
      <c r="AI7" s="10">
        <v>1202</v>
      </c>
      <c r="AJ7" s="10">
        <v>2405</v>
      </c>
      <c r="AK7" s="10"/>
      <c r="AL7" s="10">
        <v>677</v>
      </c>
      <c r="AM7" s="10">
        <v>2930</v>
      </c>
      <c r="AN7" s="10"/>
      <c r="AO7" s="10">
        <v>289</v>
      </c>
      <c r="AP7" s="10">
        <v>3318</v>
      </c>
      <c r="AQ7" s="10"/>
      <c r="AR7" s="10">
        <v>1280</v>
      </c>
      <c r="AS7" s="10">
        <v>854</v>
      </c>
      <c r="AT7" s="10">
        <v>1020</v>
      </c>
      <c r="AU7" s="10">
        <v>453</v>
      </c>
    </row>
    <row r="8" spans="2:47" ht="30" customHeight="1" x14ac:dyDescent="0.3">
      <c r="B8" s="11" t="s">
        <v>20</v>
      </c>
      <c r="C8" s="11">
        <v>3692</v>
      </c>
      <c r="D8" s="11">
        <v>1809</v>
      </c>
      <c r="E8" s="11">
        <v>1875</v>
      </c>
      <c r="F8" s="11"/>
      <c r="G8" s="11">
        <v>573</v>
      </c>
      <c r="H8" s="11">
        <v>700</v>
      </c>
      <c r="I8" s="11">
        <v>689</v>
      </c>
      <c r="J8" s="11">
        <v>657</v>
      </c>
      <c r="K8" s="11">
        <v>466</v>
      </c>
      <c r="L8" s="11">
        <v>607</v>
      </c>
      <c r="M8" s="11"/>
      <c r="N8" s="11">
        <v>980</v>
      </c>
      <c r="O8" s="11">
        <v>942</v>
      </c>
      <c r="P8" s="11">
        <v>843</v>
      </c>
      <c r="Q8" s="11">
        <v>914</v>
      </c>
      <c r="R8" s="11"/>
      <c r="S8" s="11">
        <v>542</v>
      </c>
      <c r="T8" s="11">
        <v>464</v>
      </c>
      <c r="U8" s="11">
        <v>293</v>
      </c>
      <c r="V8" s="11">
        <v>335</v>
      </c>
      <c r="W8" s="11">
        <v>257</v>
      </c>
      <c r="X8" s="11">
        <v>338</v>
      </c>
      <c r="Y8" s="11">
        <v>291</v>
      </c>
      <c r="Z8" s="11">
        <v>148</v>
      </c>
      <c r="AA8" s="11">
        <v>401</v>
      </c>
      <c r="AB8" s="11">
        <v>331</v>
      </c>
      <c r="AC8" s="11">
        <v>184</v>
      </c>
      <c r="AD8" s="11">
        <v>108</v>
      </c>
      <c r="AE8" s="11"/>
      <c r="AF8" s="11">
        <v>2071</v>
      </c>
      <c r="AG8" s="11">
        <v>1611</v>
      </c>
      <c r="AH8" s="11"/>
      <c r="AI8" s="11">
        <v>1239</v>
      </c>
      <c r="AJ8" s="11">
        <v>2453</v>
      </c>
      <c r="AK8" s="11"/>
      <c r="AL8" s="11">
        <v>696</v>
      </c>
      <c r="AM8" s="11">
        <v>2995</v>
      </c>
      <c r="AN8" s="11"/>
      <c r="AO8" s="11">
        <v>293</v>
      </c>
      <c r="AP8" s="11">
        <v>3399</v>
      </c>
      <c r="AQ8" s="11"/>
      <c r="AR8" s="11">
        <v>1370</v>
      </c>
      <c r="AS8" s="11">
        <v>799</v>
      </c>
      <c r="AT8" s="11">
        <v>1071</v>
      </c>
      <c r="AU8" s="11">
        <v>451</v>
      </c>
    </row>
    <row r="9" spans="2:47" x14ac:dyDescent="0.3">
      <c r="B9" s="18" t="s">
        <v>243</v>
      </c>
      <c r="C9" s="17">
        <v>0.493382549856824</v>
      </c>
      <c r="D9" s="17">
        <v>0.46505850174088498</v>
      </c>
      <c r="E9" s="17">
        <v>0.52065934762973298</v>
      </c>
      <c r="F9" s="17"/>
      <c r="G9" s="17">
        <v>0.72781180854546301</v>
      </c>
      <c r="H9" s="17">
        <v>0.63437083889367296</v>
      </c>
      <c r="I9" s="17">
        <v>0.54243586429886803</v>
      </c>
      <c r="J9" s="17">
        <v>0.42267964600828201</v>
      </c>
      <c r="K9" s="17">
        <v>0.31981080536239598</v>
      </c>
      <c r="L9" s="17">
        <v>0.26340352673058898</v>
      </c>
      <c r="M9" s="17"/>
      <c r="N9" s="17">
        <v>0.51311813234743897</v>
      </c>
      <c r="O9" s="17">
        <v>0.44874828752592</v>
      </c>
      <c r="P9" s="17">
        <v>0.53593022519076705</v>
      </c>
      <c r="Q9" s="17">
        <v>0.48128381997296799</v>
      </c>
      <c r="R9" s="17"/>
      <c r="S9" s="17">
        <v>0.60253297079094403</v>
      </c>
      <c r="T9" s="17">
        <v>0.492410827254467</v>
      </c>
      <c r="U9" s="17">
        <v>0.42653043090836501</v>
      </c>
      <c r="V9" s="17">
        <v>0.44253367321829301</v>
      </c>
      <c r="W9" s="17">
        <v>0.53990294826118501</v>
      </c>
      <c r="X9" s="17">
        <v>0.567984569178002</v>
      </c>
      <c r="Y9" s="17">
        <v>0.459731185769645</v>
      </c>
      <c r="Z9" s="17">
        <v>0.55827976932684997</v>
      </c>
      <c r="AA9" s="17">
        <v>0.45519416501867099</v>
      </c>
      <c r="AB9" s="17">
        <v>0.44950147542617902</v>
      </c>
      <c r="AC9" s="17">
        <v>0.413843378878473</v>
      </c>
      <c r="AD9" s="17">
        <v>0.35776369609644498</v>
      </c>
      <c r="AE9" s="17"/>
      <c r="AF9" s="17">
        <v>0.49273542483513499</v>
      </c>
      <c r="AG9" s="17">
        <v>0.49540914710873701</v>
      </c>
      <c r="AH9" s="17"/>
      <c r="AI9" s="17">
        <v>0.536352762141596</v>
      </c>
      <c r="AJ9" s="17">
        <v>0.47167680467991202</v>
      </c>
      <c r="AK9" s="17"/>
      <c r="AL9" s="17">
        <v>0.51689543842197305</v>
      </c>
      <c r="AM9" s="17">
        <v>0.48791572085875501</v>
      </c>
      <c r="AN9" s="17"/>
      <c r="AO9" s="17">
        <v>0.55437939279697301</v>
      </c>
      <c r="AP9" s="17">
        <v>0.488124413288059</v>
      </c>
      <c r="AQ9" s="17"/>
      <c r="AR9" s="17">
        <v>0.66439662723869297</v>
      </c>
      <c r="AS9" s="17">
        <v>0.37916008835703402</v>
      </c>
      <c r="AT9" s="17">
        <v>0.46969317254673898</v>
      </c>
      <c r="AU9" s="17">
        <v>0.23275808920168001</v>
      </c>
    </row>
    <row r="10" spans="2:47" x14ac:dyDescent="0.3">
      <c r="B10" s="18" t="s">
        <v>244</v>
      </c>
      <c r="C10" s="17">
        <v>0.47138751464407003</v>
      </c>
      <c r="D10" s="17">
        <v>0.497594304718396</v>
      </c>
      <c r="E10" s="17">
        <v>0.44602127347195702</v>
      </c>
      <c r="F10" s="17"/>
      <c r="G10" s="17">
        <v>0.229202067710221</v>
      </c>
      <c r="H10" s="17">
        <v>0.33048058833416599</v>
      </c>
      <c r="I10" s="17">
        <v>0.42186479633159202</v>
      </c>
      <c r="J10" s="17">
        <v>0.54797855553136798</v>
      </c>
      <c r="K10" s="17">
        <v>0.63766921645490005</v>
      </c>
      <c r="L10" s="17">
        <v>0.70834514722997399</v>
      </c>
      <c r="M10" s="17"/>
      <c r="N10" s="17">
        <v>0.461709398732984</v>
      </c>
      <c r="O10" s="17">
        <v>0.51061773604563299</v>
      </c>
      <c r="P10" s="17">
        <v>0.42625674587794499</v>
      </c>
      <c r="Q10" s="17">
        <v>0.48106181249443603</v>
      </c>
      <c r="R10" s="17"/>
      <c r="S10" s="17">
        <v>0.36958086219603098</v>
      </c>
      <c r="T10" s="17">
        <v>0.48060425894198699</v>
      </c>
      <c r="U10" s="17">
        <v>0.52843944650070795</v>
      </c>
      <c r="V10" s="17">
        <v>0.49999297480476801</v>
      </c>
      <c r="W10" s="17">
        <v>0.403634431898579</v>
      </c>
      <c r="X10" s="17">
        <v>0.39258921692378501</v>
      </c>
      <c r="Y10" s="17">
        <v>0.51286317376365698</v>
      </c>
      <c r="Z10" s="17">
        <v>0.415331142014292</v>
      </c>
      <c r="AA10" s="17">
        <v>0.50882450157918102</v>
      </c>
      <c r="AB10" s="17">
        <v>0.53300396889282697</v>
      </c>
      <c r="AC10" s="17">
        <v>0.54523532481832404</v>
      </c>
      <c r="AD10" s="17">
        <v>0.61896261294868404</v>
      </c>
      <c r="AE10" s="17"/>
      <c r="AF10" s="17">
        <v>0.47710905221271299</v>
      </c>
      <c r="AG10" s="17">
        <v>0.46448688125906301</v>
      </c>
      <c r="AH10" s="17"/>
      <c r="AI10" s="17">
        <v>0.43396626820511502</v>
      </c>
      <c r="AJ10" s="17">
        <v>0.49029028463792901</v>
      </c>
      <c r="AK10" s="17"/>
      <c r="AL10" s="17">
        <v>0.453975991484597</v>
      </c>
      <c r="AM10" s="17">
        <v>0.475435754801591</v>
      </c>
      <c r="AN10" s="17"/>
      <c r="AO10" s="17">
        <v>0.409881635110035</v>
      </c>
      <c r="AP10" s="17">
        <v>0.47668953190895103</v>
      </c>
      <c r="AQ10" s="17"/>
      <c r="AR10" s="17">
        <v>0.31263744714532499</v>
      </c>
      <c r="AS10" s="17">
        <v>0.58385324253228099</v>
      </c>
      <c r="AT10" s="17">
        <v>0.48855759603461202</v>
      </c>
      <c r="AU10" s="17">
        <v>0.71337908609768297</v>
      </c>
    </row>
    <row r="11" spans="2:47" x14ac:dyDescent="0.3">
      <c r="B11" s="18" t="s">
        <v>155</v>
      </c>
      <c r="C11" s="19">
        <v>3.5229935499106697E-2</v>
      </c>
      <c r="D11" s="19">
        <v>3.7347193540719699E-2</v>
      </c>
      <c r="E11" s="19">
        <v>3.3319378898310499E-2</v>
      </c>
      <c r="F11" s="19"/>
      <c r="G11" s="19">
        <v>4.2986123744316297E-2</v>
      </c>
      <c r="H11" s="19">
        <v>3.5148572772160797E-2</v>
      </c>
      <c r="I11" s="19">
        <v>3.5699339369540103E-2</v>
      </c>
      <c r="J11" s="19">
        <v>2.93417984603505E-2</v>
      </c>
      <c r="K11" s="19">
        <v>4.25199781827032E-2</v>
      </c>
      <c r="L11" s="19">
        <v>2.8251326039437401E-2</v>
      </c>
      <c r="M11" s="19"/>
      <c r="N11" s="19">
        <v>2.5172468919576401E-2</v>
      </c>
      <c r="O11" s="19">
        <v>4.0633976428447502E-2</v>
      </c>
      <c r="P11" s="19">
        <v>3.7813028931287698E-2</v>
      </c>
      <c r="Q11" s="19">
        <v>3.7654367532595802E-2</v>
      </c>
      <c r="R11" s="19"/>
      <c r="S11" s="19">
        <v>2.7886167013025199E-2</v>
      </c>
      <c r="T11" s="19">
        <v>2.6984913803546E-2</v>
      </c>
      <c r="U11" s="19">
        <v>4.5030122590927597E-2</v>
      </c>
      <c r="V11" s="19">
        <v>5.7473351976938598E-2</v>
      </c>
      <c r="W11" s="19">
        <v>5.6462619840235997E-2</v>
      </c>
      <c r="X11" s="19">
        <v>3.9426213898212499E-2</v>
      </c>
      <c r="Y11" s="19">
        <v>2.7405640466698401E-2</v>
      </c>
      <c r="Z11" s="19">
        <v>2.6389088658857099E-2</v>
      </c>
      <c r="AA11" s="19">
        <v>3.5981333402148499E-2</v>
      </c>
      <c r="AB11" s="19">
        <v>1.7494555680993999E-2</v>
      </c>
      <c r="AC11" s="19">
        <v>4.0921296303203E-2</v>
      </c>
      <c r="AD11" s="19">
        <v>2.3273690954870599E-2</v>
      </c>
      <c r="AE11" s="19"/>
      <c r="AF11" s="19">
        <v>3.0155522952152101E-2</v>
      </c>
      <c r="AG11" s="19">
        <v>4.0103971632200502E-2</v>
      </c>
      <c r="AH11" s="19"/>
      <c r="AI11" s="19">
        <v>2.9680969653289601E-2</v>
      </c>
      <c r="AJ11" s="19">
        <v>3.8032910682158701E-2</v>
      </c>
      <c r="AK11" s="19"/>
      <c r="AL11" s="19">
        <v>2.91285700934296E-2</v>
      </c>
      <c r="AM11" s="19">
        <v>3.6648524339654702E-2</v>
      </c>
      <c r="AN11" s="19"/>
      <c r="AO11" s="19">
        <v>3.5738972092991997E-2</v>
      </c>
      <c r="AP11" s="19">
        <v>3.5186054802989801E-2</v>
      </c>
      <c r="AQ11" s="19"/>
      <c r="AR11" s="19">
        <v>2.2965925615981399E-2</v>
      </c>
      <c r="AS11" s="19">
        <v>3.6986669110684899E-2</v>
      </c>
      <c r="AT11" s="19">
        <v>4.1749231418649599E-2</v>
      </c>
      <c r="AU11" s="19">
        <v>5.3862824700637899E-2</v>
      </c>
    </row>
    <row r="12" spans="2:47" x14ac:dyDescent="0.3">
      <c r="B12" s="16" t="s">
        <v>246</v>
      </c>
    </row>
    <row r="13" spans="2:47" x14ac:dyDescent="0.3">
      <c r="B13" t="s">
        <v>72</v>
      </c>
    </row>
    <row r="14" spans="2:47" x14ac:dyDescent="0.3">
      <c r="B14" t="s">
        <v>73</v>
      </c>
    </row>
    <row r="16" spans="2:47" x14ac:dyDescent="0.3">
      <c r="B16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B2:AU16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281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3607</v>
      </c>
      <c r="D7" s="10">
        <v>1763</v>
      </c>
      <c r="E7" s="10">
        <v>1837</v>
      </c>
      <c r="F7" s="10"/>
      <c r="G7" s="10">
        <v>374</v>
      </c>
      <c r="H7" s="10">
        <v>618</v>
      </c>
      <c r="I7" s="10">
        <v>664</v>
      </c>
      <c r="J7" s="10">
        <v>676</v>
      </c>
      <c r="K7" s="10">
        <v>530</v>
      </c>
      <c r="L7" s="10">
        <v>745</v>
      </c>
      <c r="M7" s="10"/>
      <c r="N7" s="10">
        <v>1171</v>
      </c>
      <c r="O7" s="10">
        <v>1003</v>
      </c>
      <c r="P7" s="10">
        <v>631</v>
      </c>
      <c r="Q7" s="10">
        <v>790</v>
      </c>
      <c r="R7" s="10"/>
      <c r="S7" s="10">
        <v>541</v>
      </c>
      <c r="T7" s="10">
        <v>510</v>
      </c>
      <c r="U7" s="10">
        <v>290</v>
      </c>
      <c r="V7" s="10">
        <v>306</v>
      </c>
      <c r="W7" s="10">
        <v>271</v>
      </c>
      <c r="X7" s="10">
        <v>305</v>
      </c>
      <c r="Y7" s="10">
        <v>313</v>
      </c>
      <c r="Z7" s="10">
        <v>149</v>
      </c>
      <c r="AA7" s="10">
        <v>392</v>
      </c>
      <c r="AB7" s="10">
        <v>260</v>
      </c>
      <c r="AC7" s="10">
        <v>159</v>
      </c>
      <c r="AD7" s="10">
        <v>111</v>
      </c>
      <c r="AE7" s="10"/>
      <c r="AF7" s="10">
        <v>2158</v>
      </c>
      <c r="AG7" s="10">
        <v>1441</v>
      </c>
      <c r="AH7" s="10"/>
      <c r="AI7" s="10">
        <v>1202</v>
      </c>
      <c r="AJ7" s="10">
        <v>2405</v>
      </c>
      <c r="AK7" s="10"/>
      <c r="AL7" s="10">
        <v>677</v>
      </c>
      <c r="AM7" s="10">
        <v>2930</v>
      </c>
      <c r="AN7" s="10"/>
      <c r="AO7" s="10">
        <v>289</v>
      </c>
      <c r="AP7" s="10">
        <v>3318</v>
      </c>
      <c r="AQ7" s="10"/>
      <c r="AR7" s="10">
        <v>1280</v>
      </c>
      <c r="AS7" s="10">
        <v>854</v>
      </c>
      <c r="AT7" s="10">
        <v>1020</v>
      </c>
      <c r="AU7" s="10">
        <v>453</v>
      </c>
    </row>
    <row r="8" spans="2:47" ht="30" customHeight="1" x14ac:dyDescent="0.3">
      <c r="B8" s="11" t="s">
        <v>20</v>
      </c>
      <c r="C8" s="11">
        <v>3692</v>
      </c>
      <c r="D8" s="11">
        <v>1809</v>
      </c>
      <c r="E8" s="11">
        <v>1875</v>
      </c>
      <c r="F8" s="11"/>
      <c r="G8" s="11">
        <v>573</v>
      </c>
      <c r="H8" s="11">
        <v>700</v>
      </c>
      <c r="I8" s="11">
        <v>689</v>
      </c>
      <c r="J8" s="11">
        <v>657</v>
      </c>
      <c r="K8" s="11">
        <v>466</v>
      </c>
      <c r="L8" s="11">
        <v>607</v>
      </c>
      <c r="M8" s="11"/>
      <c r="N8" s="11">
        <v>980</v>
      </c>
      <c r="O8" s="11">
        <v>942</v>
      </c>
      <c r="P8" s="11">
        <v>843</v>
      </c>
      <c r="Q8" s="11">
        <v>914</v>
      </c>
      <c r="R8" s="11"/>
      <c r="S8" s="11">
        <v>542</v>
      </c>
      <c r="T8" s="11">
        <v>464</v>
      </c>
      <c r="U8" s="11">
        <v>293</v>
      </c>
      <c r="V8" s="11">
        <v>335</v>
      </c>
      <c r="W8" s="11">
        <v>257</v>
      </c>
      <c r="X8" s="11">
        <v>338</v>
      </c>
      <c r="Y8" s="11">
        <v>291</v>
      </c>
      <c r="Z8" s="11">
        <v>148</v>
      </c>
      <c r="AA8" s="11">
        <v>401</v>
      </c>
      <c r="AB8" s="11">
        <v>331</v>
      </c>
      <c r="AC8" s="11">
        <v>184</v>
      </c>
      <c r="AD8" s="11">
        <v>108</v>
      </c>
      <c r="AE8" s="11"/>
      <c r="AF8" s="11">
        <v>2071</v>
      </c>
      <c r="AG8" s="11">
        <v>1611</v>
      </c>
      <c r="AH8" s="11"/>
      <c r="AI8" s="11">
        <v>1239</v>
      </c>
      <c r="AJ8" s="11">
        <v>2453</v>
      </c>
      <c r="AK8" s="11"/>
      <c r="AL8" s="11">
        <v>696</v>
      </c>
      <c r="AM8" s="11">
        <v>2995</v>
      </c>
      <c r="AN8" s="11"/>
      <c r="AO8" s="11">
        <v>293</v>
      </c>
      <c r="AP8" s="11">
        <v>3399</v>
      </c>
      <c r="AQ8" s="11"/>
      <c r="AR8" s="11">
        <v>1370</v>
      </c>
      <c r="AS8" s="11">
        <v>799</v>
      </c>
      <c r="AT8" s="11">
        <v>1071</v>
      </c>
      <c r="AU8" s="11">
        <v>451</v>
      </c>
    </row>
    <row r="9" spans="2:47" x14ac:dyDescent="0.3">
      <c r="B9" s="18" t="s">
        <v>243</v>
      </c>
      <c r="C9" s="17">
        <v>0.31759858630150301</v>
      </c>
      <c r="D9" s="17">
        <v>0.30175593188224298</v>
      </c>
      <c r="E9" s="17">
        <v>0.333181193774853</v>
      </c>
      <c r="F9" s="17"/>
      <c r="G9" s="17">
        <v>0.50463859159980096</v>
      </c>
      <c r="H9" s="17">
        <v>0.44734576087713301</v>
      </c>
      <c r="I9" s="17">
        <v>0.36415688080723402</v>
      </c>
      <c r="J9" s="17">
        <v>0.24337665003497699</v>
      </c>
      <c r="K9" s="17">
        <v>0.19292681974953699</v>
      </c>
      <c r="L9" s="17">
        <v>0.114464476272205</v>
      </c>
      <c r="M9" s="17"/>
      <c r="N9" s="17">
        <v>0.34187531563865903</v>
      </c>
      <c r="O9" s="17">
        <v>0.268587093823204</v>
      </c>
      <c r="P9" s="17">
        <v>0.37344674506244302</v>
      </c>
      <c r="Q9" s="17">
        <v>0.29261349071786702</v>
      </c>
      <c r="R9" s="17"/>
      <c r="S9" s="17">
        <v>0.38714692318368099</v>
      </c>
      <c r="T9" s="17">
        <v>0.27002364834412701</v>
      </c>
      <c r="U9" s="17">
        <v>0.27590581572103001</v>
      </c>
      <c r="V9" s="17">
        <v>0.30540496127468097</v>
      </c>
      <c r="W9" s="17">
        <v>0.36556594266007197</v>
      </c>
      <c r="X9" s="17">
        <v>0.33422455706057702</v>
      </c>
      <c r="Y9" s="17">
        <v>0.28058505703964198</v>
      </c>
      <c r="Z9" s="17">
        <v>0.32590796122070897</v>
      </c>
      <c r="AA9" s="17">
        <v>0.33122918537895502</v>
      </c>
      <c r="AB9" s="17">
        <v>0.29704127997755903</v>
      </c>
      <c r="AC9" s="17">
        <v>0.27710808471692999</v>
      </c>
      <c r="AD9" s="17">
        <v>0.32725029402612998</v>
      </c>
      <c r="AE9" s="17"/>
      <c r="AF9" s="17">
        <v>0.32294920251915699</v>
      </c>
      <c r="AG9" s="17">
        <v>0.31085163172993502</v>
      </c>
      <c r="AH9" s="17"/>
      <c r="AI9" s="17">
        <v>0.36688315627426898</v>
      </c>
      <c r="AJ9" s="17">
        <v>0.29270323996499797</v>
      </c>
      <c r="AK9" s="17"/>
      <c r="AL9" s="17">
        <v>0.33018941147782999</v>
      </c>
      <c r="AM9" s="17">
        <v>0.31467117532037903</v>
      </c>
      <c r="AN9" s="17"/>
      <c r="AO9" s="17">
        <v>0.35474323956690601</v>
      </c>
      <c r="AP9" s="17">
        <v>0.31439659009555898</v>
      </c>
      <c r="AQ9" s="17"/>
      <c r="AR9" s="17">
        <v>0.46904360226890301</v>
      </c>
      <c r="AS9" s="17">
        <v>0.201406506693839</v>
      </c>
      <c r="AT9" s="17">
        <v>0.28602260732488499</v>
      </c>
      <c r="AU9" s="17">
        <v>0.13855528141000101</v>
      </c>
    </row>
    <row r="10" spans="2:47" x14ac:dyDescent="0.3">
      <c r="B10" s="18" t="s">
        <v>244</v>
      </c>
      <c r="C10" s="17">
        <v>0.66079422494861995</v>
      </c>
      <c r="D10" s="17">
        <v>0.67397751384264404</v>
      </c>
      <c r="E10" s="17">
        <v>0.64769625722570201</v>
      </c>
      <c r="F10" s="17"/>
      <c r="G10" s="17">
        <v>0.45670944158589999</v>
      </c>
      <c r="H10" s="17">
        <v>0.52603949336134304</v>
      </c>
      <c r="I10" s="17">
        <v>0.61120587202841103</v>
      </c>
      <c r="J10" s="17">
        <v>0.73919436427908702</v>
      </c>
      <c r="K10" s="17">
        <v>0.79419664783556299</v>
      </c>
      <c r="L10" s="17">
        <v>0.87801621298332599</v>
      </c>
      <c r="M10" s="17"/>
      <c r="N10" s="17">
        <v>0.64087230750621105</v>
      </c>
      <c r="O10" s="17">
        <v>0.70425262277109302</v>
      </c>
      <c r="P10" s="17">
        <v>0.60486650181172497</v>
      </c>
      <c r="Q10" s="17">
        <v>0.68661812319364102</v>
      </c>
      <c r="R10" s="17"/>
      <c r="S10" s="17">
        <v>0.58958657975890105</v>
      </c>
      <c r="T10" s="17">
        <v>0.69903590963560402</v>
      </c>
      <c r="U10" s="17">
        <v>0.71064098387876296</v>
      </c>
      <c r="V10" s="17">
        <v>0.68762361788194604</v>
      </c>
      <c r="W10" s="17">
        <v>0.61859792349862996</v>
      </c>
      <c r="X10" s="17">
        <v>0.63934349428855297</v>
      </c>
      <c r="Y10" s="17">
        <v>0.71043531914954205</v>
      </c>
      <c r="Z10" s="17">
        <v>0.63632572173368995</v>
      </c>
      <c r="AA10" s="17">
        <v>0.645583315732975</v>
      </c>
      <c r="AB10" s="17">
        <v>0.68091852378751605</v>
      </c>
      <c r="AC10" s="17">
        <v>0.68811679396395198</v>
      </c>
      <c r="AD10" s="17">
        <v>0.65107357070830196</v>
      </c>
      <c r="AE10" s="17"/>
      <c r="AF10" s="17">
        <v>0.65921282679863102</v>
      </c>
      <c r="AG10" s="17">
        <v>0.66442206788606994</v>
      </c>
      <c r="AH10" s="17"/>
      <c r="AI10" s="17">
        <v>0.61520228349453498</v>
      </c>
      <c r="AJ10" s="17">
        <v>0.68382429649596899</v>
      </c>
      <c r="AK10" s="17"/>
      <c r="AL10" s="17">
        <v>0.65691082206862905</v>
      </c>
      <c r="AM10" s="17">
        <v>0.66169712972855399</v>
      </c>
      <c r="AN10" s="17"/>
      <c r="AO10" s="17">
        <v>0.62361583934017195</v>
      </c>
      <c r="AP10" s="17">
        <v>0.66399912899795299</v>
      </c>
      <c r="AQ10" s="17"/>
      <c r="AR10" s="17">
        <v>0.51622060366759903</v>
      </c>
      <c r="AS10" s="17">
        <v>0.78000145163970802</v>
      </c>
      <c r="AT10" s="17">
        <v>0.68788855347021804</v>
      </c>
      <c r="AU10" s="17">
        <v>0.82428985652616005</v>
      </c>
    </row>
    <row r="11" spans="2:47" x14ac:dyDescent="0.3">
      <c r="B11" s="18" t="s">
        <v>155</v>
      </c>
      <c r="C11" s="19">
        <v>2.16071887498769E-2</v>
      </c>
      <c r="D11" s="19">
        <v>2.4266554275113299E-2</v>
      </c>
      <c r="E11" s="19">
        <v>1.9122548999445401E-2</v>
      </c>
      <c r="F11" s="19"/>
      <c r="G11" s="19">
        <v>3.8651966814299402E-2</v>
      </c>
      <c r="H11" s="19">
        <v>2.66147457615236E-2</v>
      </c>
      <c r="I11" s="19">
        <v>2.46372471643551E-2</v>
      </c>
      <c r="J11" s="19">
        <v>1.7428985685935899E-2</v>
      </c>
      <c r="K11" s="19">
        <v>1.28765324149001E-2</v>
      </c>
      <c r="L11" s="19">
        <v>7.5193107444690597E-3</v>
      </c>
      <c r="M11" s="19"/>
      <c r="N11" s="19">
        <v>1.7252376855129301E-2</v>
      </c>
      <c r="O11" s="19">
        <v>2.7160283405703301E-2</v>
      </c>
      <c r="P11" s="19">
        <v>2.1686753125832001E-2</v>
      </c>
      <c r="Q11" s="19">
        <v>2.0768386088491499E-2</v>
      </c>
      <c r="R11" s="19"/>
      <c r="S11" s="19">
        <v>2.32664970574183E-2</v>
      </c>
      <c r="T11" s="19">
        <v>3.0940442020269202E-2</v>
      </c>
      <c r="U11" s="19">
        <v>1.3453200400207199E-2</v>
      </c>
      <c r="V11" s="19">
        <v>6.9714208433729399E-3</v>
      </c>
      <c r="W11" s="19">
        <v>1.58361338412982E-2</v>
      </c>
      <c r="X11" s="19">
        <v>2.6431948650869602E-2</v>
      </c>
      <c r="Y11" s="19">
        <v>8.9796238108168693E-3</v>
      </c>
      <c r="Z11" s="19">
        <v>3.7766317045600503E-2</v>
      </c>
      <c r="AA11" s="19">
        <v>2.3187498888069601E-2</v>
      </c>
      <c r="AB11" s="19">
        <v>2.20401962349249E-2</v>
      </c>
      <c r="AC11" s="19">
        <v>3.4775121319118599E-2</v>
      </c>
      <c r="AD11" s="19">
        <v>2.16761352655684E-2</v>
      </c>
      <c r="AE11" s="19"/>
      <c r="AF11" s="19">
        <v>1.7837970682212E-2</v>
      </c>
      <c r="AG11" s="19">
        <v>2.4726300383994801E-2</v>
      </c>
      <c r="AH11" s="19"/>
      <c r="AI11" s="19">
        <v>1.7914560231196201E-2</v>
      </c>
      <c r="AJ11" s="19">
        <v>2.3472463539033199E-2</v>
      </c>
      <c r="AK11" s="19"/>
      <c r="AL11" s="19">
        <v>1.2899766453541101E-2</v>
      </c>
      <c r="AM11" s="19">
        <v>2.3631694951067199E-2</v>
      </c>
      <c r="AN11" s="19"/>
      <c r="AO11" s="19">
        <v>2.1640921092922202E-2</v>
      </c>
      <c r="AP11" s="19">
        <v>2.16042809064875E-2</v>
      </c>
      <c r="AQ11" s="19"/>
      <c r="AR11" s="19">
        <v>1.47357940634976E-2</v>
      </c>
      <c r="AS11" s="19">
        <v>1.8592041666453101E-2</v>
      </c>
      <c r="AT11" s="19">
        <v>2.6088839204897601E-2</v>
      </c>
      <c r="AU11" s="19">
        <v>3.71548620638395E-2</v>
      </c>
    </row>
    <row r="12" spans="2:47" x14ac:dyDescent="0.3">
      <c r="B12" s="16" t="s">
        <v>246</v>
      </c>
    </row>
    <row r="13" spans="2:47" x14ac:dyDescent="0.3">
      <c r="B13" t="s">
        <v>72</v>
      </c>
    </row>
    <row r="14" spans="2:47" x14ac:dyDescent="0.3">
      <c r="B14" t="s">
        <v>73</v>
      </c>
    </row>
    <row r="16" spans="2:47" x14ac:dyDescent="0.3">
      <c r="B16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B2:AU16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282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3607</v>
      </c>
      <c r="D7" s="10">
        <v>1763</v>
      </c>
      <c r="E7" s="10">
        <v>1837</v>
      </c>
      <c r="F7" s="10"/>
      <c r="G7" s="10">
        <v>374</v>
      </c>
      <c r="H7" s="10">
        <v>618</v>
      </c>
      <c r="I7" s="10">
        <v>664</v>
      </c>
      <c r="J7" s="10">
        <v>676</v>
      </c>
      <c r="K7" s="10">
        <v>530</v>
      </c>
      <c r="L7" s="10">
        <v>745</v>
      </c>
      <c r="M7" s="10"/>
      <c r="N7" s="10">
        <v>1171</v>
      </c>
      <c r="O7" s="10">
        <v>1003</v>
      </c>
      <c r="P7" s="10">
        <v>631</v>
      </c>
      <c r="Q7" s="10">
        <v>790</v>
      </c>
      <c r="R7" s="10"/>
      <c r="S7" s="10">
        <v>541</v>
      </c>
      <c r="T7" s="10">
        <v>510</v>
      </c>
      <c r="U7" s="10">
        <v>290</v>
      </c>
      <c r="V7" s="10">
        <v>306</v>
      </c>
      <c r="W7" s="10">
        <v>271</v>
      </c>
      <c r="X7" s="10">
        <v>305</v>
      </c>
      <c r="Y7" s="10">
        <v>313</v>
      </c>
      <c r="Z7" s="10">
        <v>149</v>
      </c>
      <c r="AA7" s="10">
        <v>392</v>
      </c>
      <c r="AB7" s="10">
        <v>260</v>
      </c>
      <c r="AC7" s="10">
        <v>159</v>
      </c>
      <c r="AD7" s="10">
        <v>111</v>
      </c>
      <c r="AE7" s="10"/>
      <c r="AF7" s="10">
        <v>2158</v>
      </c>
      <c r="AG7" s="10">
        <v>1441</v>
      </c>
      <c r="AH7" s="10"/>
      <c r="AI7" s="10">
        <v>1202</v>
      </c>
      <c r="AJ7" s="10">
        <v>2405</v>
      </c>
      <c r="AK7" s="10"/>
      <c r="AL7" s="10">
        <v>677</v>
      </c>
      <c r="AM7" s="10">
        <v>2930</v>
      </c>
      <c r="AN7" s="10"/>
      <c r="AO7" s="10">
        <v>289</v>
      </c>
      <c r="AP7" s="10">
        <v>3318</v>
      </c>
      <c r="AQ7" s="10"/>
      <c r="AR7" s="10">
        <v>1280</v>
      </c>
      <c r="AS7" s="10">
        <v>854</v>
      </c>
      <c r="AT7" s="10">
        <v>1020</v>
      </c>
      <c r="AU7" s="10">
        <v>453</v>
      </c>
    </row>
    <row r="8" spans="2:47" ht="30" customHeight="1" x14ac:dyDescent="0.3">
      <c r="B8" s="11" t="s">
        <v>20</v>
      </c>
      <c r="C8" s="11">
        <v>3692</v>
      </c>
      <c r="D8" s="11">
        <v>1809</v>
      </c>
      <c r="E8" s="11">
        <v>1875</v>
      </c>
      <c r="F8" s="11"/>
      <c r="G8" s="11">
        <v>573</v>
      </c>
      <c r="H8" s="11">
        <v>700</v>
      </c>
      <c r="I8" s="11">
        <v>689</v>
      </c>
      <c r="J8" s="11">
        <v>657</v>
      </c>
      <c r="K8" s="11">
        <v>466</v>
      </c>
      <c r="L8" s="11">
        <v>607</v>
      </c>
      <c r="M8" s="11"/>
      <c r="N8" s="11">
        <v>980</v>
      </c>
      <c r="O8" s="11">
        <v>942</v>
      </c>
      <c r="P8" s="11">
        <v>843</v>
      </c>
      <c r="Q8" s="11">
        <v>914</v>
      </c>
      <c r="R8" s="11"/>
      <c r="S8" s="11">
        <v>542</v>
      </c>
      <c r="T8" s="11">
        <v>464</v>
      </c>
      <c r="U8" s="11">
        <v>293</v>
      </c>
      <c r="V8" s="11">
        <v>335</v>
      </c>
      <c r="W8" s="11">
        <v>257</v>
      </c>
      <c r="X8" s="11">
        <v>338</v>
      </c>
      <c r="Y8" s="11">
        <v>291</v>
      </c>
      <c r="Z8" s="11">
        <v>148</v>
      </c>
      <c r="AA8" s="11">
        <v>401</v>
      </c>
      <c r="AB8" s="11">
        <v>331</v>
      </c>
      <c r="AC8" s="11">
        <v>184</v>
      </c>
      <c r="AD8" s="11">
        <v>108</v>
      </c>
      <c r="AE8" s="11"/>
      <c r="AF8" s="11">
        <v>2071</v>
      </c>
      <c r="AG8" s="11">
        <v>1611</v>
      </c>
      <c r="AH8" s="11"/>
      <c r="AI8" s="11">
        <v>1239</v>
      </c>
      <c r="AJ8" s="11">
        <v>2453</v>
      </c>
      <c r="AK8" s="11"/>
      <c r="AL8" s="11">
        <v>696</v>
      </c>
      <c r="AM8" s="11">
        <v>2995</v>
      </c>
      <c r="AN8" s="11"/>
      <c r="AO8" s="11">
        <v>293</v>
      </c>
      <c r="AP8" s="11">
        <v>3399</v>
      </c>
      <c r="AQ8" s="11"/>
      <c r="AR8" s="11">
        <v>1370</v>
      </c>
      <c r="AS8" s="11">
        <v>799</v>
      </c>
      <c r="AT8" s="11">
        <v>1071</v>
      </c>
      <c r="AU8" s="11">
        <v>451</v>
      </c>
    </row>
    <row r="9" spans="2:47" x14ac:dyDescent="0.3">
      <c r="B9" s="18" t="s">
        <v>243</v>
      </c>
      <c r="C9" s="17">
        <v>0.493249744091249</v>
      </c>
      <c r="D9" s="17">
        <v>0.51600991181149702</v>
      </c>
      <c r="E9" s="17">
        <v>0.471588108222257</v>
      </c>
      <c r="F9" s="17"/>
      <c r="G9" s="17">
        <v>0.78821370741002506</v>
      </c>
      <c r="H9" s="17">
        <v>0.69949944918818696</v>
      </c>
      <c r="I9" s="17">
        <v>0.560094464921715</v>
      </c>
      <c r="J9" s="17">
        <v>0.38383084039999399</v>
      </c>
      <c r="K9" s="17">
        <v>0.31448160704085498</v>
      </c>
      <c r="L9" s="17">
        <v>0.15653538589758201</v>
      </c>
      <c r="M9" s="17"/>
      <c r="N9" s="17">
        <v>0.51165210154885898</v>
      </c>
      <c r="O9" s="17">
        <v>0.45559826765161099</v>
      </c>
      <c r="P9" s="17">
        <v>0.53649135324188502</v>
      </c>
      <c r="Q9" s="17">
        <v>0.47371064496639198</v>
      </c>
      <c r="R9" s="17"/>
      <c r="S9" s="17">
        <v>0.63825450628486302</v>
      </c>
      <c r="T9" s="17">
        <v>0.453098450960288</v>
      </c>
      <c r="U9" s="17">
        <v>0.45634516334775699</v>
      </c>
      <c r="V9" s="17">
        <v>0.44034596384366798</v>
      </c>
      <c r="W9" s="17">
        <v>0.49352260082332899</v>
      </c>
      <c r="X9" s="17">
        <v>0.51316614013904005</v>
      </c>
      <c r="Y9" s="17">
        <v>0.51862899503829196</v>
      </c>
      <c r="Z9" s="17">
        <v>0.53698913879044596</v>
      </c>
      <c r="AA9" s="17">
        <v>0.43464093790442898</v>
      </c>
      <c r="AB9" s="17">
        <v>0.45420092446058602</v>
      </c>
      <c r="AC9" s="17">
        <v>0.400975095663262</v>
      </c>
      <c r="AD9" s="17">
        <v>0.50498564775308696</v>
      </c>
      <c r="AE9" s="17"/>
      <c r="AF9" s="17">
        <v>0.44671713648762801</v>
      </c>
      <c r="AG9" s="17">
        <v>0.55411646967047601</v>
      </c>
      <c r="AH9" s="17"/>
      <c r="AI9" s="17">
        <v>0.52674914076525903</v>
      </c>
      <c r="AJ9" s="17">
        <v>0.47632803649140099</v>
      </c>
      <c r="AK9" s="17"/>
      <c r="AL9" s="17">
        <v>0.49277279798010998</v>
      </c>
      <c r="AM9" s="17">
        <v>0.49336063573366401</v>
      </c>
      <c r="AN9" s="17"/>
      <c r="AO9" s="17">
        <v>0.50960909647612695</v>
      </c>
      <c r="AP9" s="17">
        <v>0.49183951194037201</v>
      </c>
      <c r="AQ9" s="17"/>
      <c r="AR9" s="17">
        <v>0.672219533766934</v>
      </c>
      <c r="AS9" s="17">
        <v>0.36300635843590801</v>
      </c>
      <c r="AT9" s="17">
        <v>0.46967792588776602</v>
      </c>
      <c r="AU9" s="17">
        <v>0.236548064485301</v>
      </c>
    </row>
    <row r="10" spans="2:47" x14ac:dyDescent="0.3">
      <c r="B10" s="18" t="s">
        <v>244</v>
      </c>
      <c r="C10" s="17">
        <v>0.482209382679336</v>
      </c>
      <c r="D10" s="17">
        <v>0.46066950009214302</v>
      </c>
      <c r="E10" s="17">
        <v>0.50260171781766005</v>
      </c>
      <c r="F10" s="17"/>
      <c r="G10" s="17">
        <v>0.18408237749824599</v>
      </c>
      <c r="H10" s="17">
        <v>0.27281657239414903</v>
      </c>
      <c r="I10" s="17">
        <v>0.407745270461988</v>
      </c>
      <c r="J10" s="17">
        <v>0.59146300006697505</v>
      </c>
      <c r="K10" s="17">
        <v>0.66515040104660506</v>
      </c>
      <c r="L10" s="17">
        <v>0.83115866014064499</v>
      </c>
      <c r="M10" s="17"/>
      <c r="N10" s="17">
        <v>0.47328067223016101</v>
      </c>
      <c r="O10" s="17">
        <v>0.51889339581315796</v>
      </c>
      <c r="P10" s="17">
        <v>0.43804241672847</v>
      </c>
      <c r="Q10" s="17">
        <v>0.493116070147541</v>
      </c>
      <c r="R10" s="17"/>
      <c r="S10" s="17">
        <v>0.33840778646956499</v>
      </c>
      <c r="T10" s="17">
        <v>0.51730475029544298</v>
      </c>
      <c r="U10" s="17">
        <v>0.50410518102653201</v>
      </c>
      <c r="V10" s="17">
        <v>0.53200889220273795</v>
      </c>
      <c r="W10" s="17">
        <v>0.48509652284364402</v>
      </c>
      <c r="X10" s="17">
        <v>0.46388609502378902</v>
      </c>
      <c r="Y10" s="17">
        <v>0.47322542309797999</v>
      </c>
      <c r="Z10" s="17">
        <v>0.46301086120955298</v>
      </c>
      <c r="AA10" s="17">
        <v>0.52329032914882501</v>
      </c>
      <c r="AB10" s="17">
        <v>0.53869100118902802</v>
      </c>
      <c r="AC10" s="17">
        <v>0.56821212619966099</v>
      </c>
      <c r="AD10" s="17">
        <v>0.46833801462175201</v>
      </c>
      <c r="AE10" s="17"/>
      <c r="AF10" s="17">
        <v>0.531382671827065</v>
      </c>
      <c r="AG10" s="17">
        <v>0.42019351535796201</v>
      </c>
      <c r="AH10" s="17"/>
      <c r="AI10" s="17">
        <v>0.45170410346228701</v>
      </c>
      <c r="AJ10" s="17">
        <v>0.497618657663776</v>
      </c>
      <c r="AK10" s="17"/>
      <c r="AL10" s="17">
        <v>0.48578954308752498</v>
      </c>
      <c r="AM10" s="17">
        <v>0.48137698283688402</v>
      </c>
      <c r="AN10" s="17"/>
      <c r="AO10" s="17">
        <v>0.47600239727156402</v>
      </c>
      <c r="AP10" s="17">
        <v>0.48274444605936101</v>
      </c>
      <c r="AQ10" s="17"/>
      <c r="AR10" s="17">
        <v>0.31443817134616697</v>
      </c>
      <c r="AS10" s="17">
        <v>0.60790372406436899</v>
      </c>
      <c r="AT10" s="17">
        <v>0.499412385826284</v>
      </c>
      <c r="AU10" s="17">
        <v>0.72809370312808397</v>
      </c>
    </row>
    <row r="11" spans="2:47" x14ac:dyDescent="0.3">
      <c r="B11" s="18" t="s">
        <v>155</v>
      </c>
      <c r="C11" s="19">
        <v>2.4540873229414398E-2</v>
      </c>
      <c r="D11" s="19">
        <v>2.3320588096360499E-2</v>
      </c>
      <c r="E11" s="19">
        <v>2.5810173960083602E-2</v>
      </c>
      <c r="F11" s="19"/>
      <c r="G11" s="19">
        <v>2.77039150917286E-2</v>
      </c>
      <c r="H11" s="19">
        <v>2.7683978417663301E-2</v>
      </c>
      <c r="I11" s="19">
        <v>3.2160264616296903E-2</v>
      </c>
      <c r="J11" s="19">
        <v>2.4706159533030899E-2</v>
      </c>
      <c r="K11" s="19">
        <v>2.0367991912540101E-2</v>
      </c>
      <c r="L11" s="19">
        <v>1.2305953961773501E-2</v>
      </c>
      <c r="M11" s="19"/>
      <c r="N11" s="19">
        <v>1.50672262209807E-2</v>
      </c>
      <c r="O11" s="19">
        <v>2.55083365352314E-2</v>
      </c>
      <c r="P11" s="19">
        <v>2.5466230029645699E-2</v>
      </c>
      <c r="Q11" s="19">
        <v>3.3173284886066801E-2</v>
      </c>
      <c r="R11" s="19"/>
      <c r="S11" s="19">
        <v>2.3337707245571802E-2</v>
      </c>
      <c r="T11" s="19">
        <v>2.9596798744269001E-2</v>
      </c>
      <c r="U11" s="19">
        <v>3.9549655625711E-2</v>
      </c>
      <c r="V11" s="19">
        <v>2.7645143953593701E-2</v>
      </c>
      <c r="W11" s="19">
        <v>2.1380876333027699E-2</v>
      </c>
      <c r="X11" s="19">
        <v>2.29477648371708E-2</v>
      </c>
      <c r="Y11" s="19">
        <v>8.1455818637287108E-3</v>
      </c>
      <c r="Z11" s="19">
        <v>0</v>
      </c>
      <c r="AA11" s="19">
        <v>4.20687329467462E-2</v>
      </c>
      <c r="AB11" s="19">
        <v>7.1080743503862199E-3</v>
      </c>
      <c r="AC11" s="19">
        <v>3.0812778137077501E-2</v>
      </c>
      <c r="AD11" s="19">
        <v>2.66763376251609E-2</v>
      </c>
      <c r="AE11" s="19"/>
      <c r="AF11" s="19">
        <v>2.1900191685307501E-2</v>
      </c>
      <c r="AG11" s="19">
        <v>2.5690014971562199E-2</v>
      </c>
      <c r="AH11" s="19"/>
      <c r="AI11" s="19">
        <v>2.15467557724545E-2</v>
      </c>
      <c r="AJ11" s="19">
        <v>2.6053305844822801E-2</v>
      </c>
      <c r="AK11" s="19"/>
      <c r="AL11" s="19">
        <v>2.1437658932364798E-2</v>
      </c>
      <c r="AM11" s="19">
        <v>2.5262381429452301E-2</v>
      </c>
      <c r="AN11" s="19"/>
      <c r="AO11" s="19">
        <v>1.43885062523086E-2</v>
      </c>
      <c r="AP11" s="19">
        <v>2.54160420002673E-2</v>
      </c>
      <c r="AQ11" s="19"/>
      <c r="AR11" s="19">
        <v>1.33422948868987E-2</v>
      </c>
      <c r="AS11" s="19">
        <v>2.9089917499723401E-2</v>
      </c>
      <c r="AT11" s="19">
        <v>3.0909688285950299E-2</v>
      </c>
      <c r="AU11" s="19">
        <v>3.5358232386614299E-2</v>
      </c>
    </row>
    <row r="12" spans="2:47" x14ac:dyDescent="0.3">
      <c r="B12" s="16" t="s">
        <v>246</v>
      </c>
    </row>
    <row r="13" spans="2:47" x14ac:dyDescent="0.3">
      <c r="B13" t="s">
        <v>72</v>
      </c>
    </row>
    <row r="14" spans="2:47" x14ac:dyDescent="0.3">
      <c r="B14" t="s">
        <v>73</v>
      </c>
    </row>
    <row r="16" spans="2:47" x14ac:dyDescent="0.3">
      <c r="B16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B2:AU16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283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3607</v>
      </c>
      <c r="D7" s="10">
        <v>1763</v>
      </c>
      <c r="E7" s="10">
        <v>1837</v>
      </c>
      <c r="F7" s="10"/>
      <c r="G7" s="10">
        <v>374</v>
      </c>
      <c r="H7" s="10">
        <v>618</v>
      </c>
      <c r="I7" s="10">
        <v>664</v>
      </c>
      <c r="J7" s="10">
        <v>676</v>
      </c>
      <c r="K7" s="10">
        <v>530</v>
      </c>
      <c r="L7" s="10">
        <v>745</v>
      </c>
      <c r="M7" s="10"/>
      <c r="N7" s="10">
        <v>1171</v>
      </c>
      <c r="O7" s="10">
        <v>1003</v>
      </c>
      <c r="P7" s="10">
        <v>631</v>
      </c>
      <c r="Q7" s="10">
        <v>790</v>
      </c>
      <c r="R7" s="10"/>
      <c r="S7" s="10">
        <v>541</v>
      </c>
      <c r="T7" s="10">
        <v>510</v>
      </c>
      <c r="U7" s="10">
        <v>290</v>
      </c>
      <c r="V7" s="10">
        <v>306</v>
      </c>
      <c r="W7" s="10">
        <v>271</v>
      </c>
      <c r="X7" s="10">
        <v>305</v>
      </c>
      <c r="Y7" s="10">
        <v>313</v>
      </c>
      <c r="Z7" s="10">
        <v>149</v>
      </c>
      <c r="AA7" s="10">
        <v>392</v>
      </c>
      <c r="AB7" s="10">
        <v>260</v>
      </c>
      <c r="AC7" s="10">
        <v>159</v>
      </c>
      <c r="AD7" s="10">
        <v>111</v>
      </c>
      <c r="AE7" s="10"/>
      <c r="AF7" s="10">
        <v>2158</v>
      </c>
      <c r="AG7" s="10">
        <v>1441</v>
      </c>
      <c r="AH7" s="10"/>
      <c r="AI7" s="10">
        <v>1202</v>
      </c>
      <c r="AJ7" s="10">
        <v>2405</v>
      </c>
      <c r="AK7" s="10"/>
      <c r="AL7" s="10">
        <v>677</v>
      </c>
      <c r="AM7" s="10">
        <v>2930</v>
      </c>
      <c r="AN7" s="10"/>
      <c r="AO7" s="10">
        <v>289</v>
      </c>
      <c r="AP7" s="10">
        <v>3318</v>
      </c>
      <c r="AQ7" s="10"/>
      <c r="AR7" s="10">
        <v>1280</v>
      </c>
      <c r="AS7" s="10">
        <v>854</v>
      </c>
      <c r="AT7" s="10">
        <v>1020</v>
      </c>
      <c r="AU7" s="10">
        <v>453</v>
      </c>
    </row>
    <row r="8" spans="2:47" ht="30" customHeight="1" x14ac:dyDescent="0.3">
      <c r="B8" s="11" t="s">
        <v>20</v>
      </c>
      <c r="C8" s="11">
        <v>3692</v>
      </c>
      <c r="D8" s="11">
        <v>1809</v>
      </c>
      <c r="E8" s="11">
        <v>1875</v>
      </c>
      <c r="F8" s="11"/>
      <c r="G8" s="11">
        <v>573</v>
      </c>
      <c r="H8" s="11">
        <v>700</v>
      </c>
      <c r="I8" s="11">
        <v>689</v>
      </c>
      <c r="J8" s="11">
        <v>657</v>
      </c>
      <c r="K8" s="11">
        <v>466</v>
      </c>
      <c r="L8" s="11">
        <v>607</v>
      </c>
      <c r="M8" s="11"/>
      <c r="N8" s="11">
        <v>980</v>
      </c>
      <c r="O8" s="11">
        <v>942</v>
      </c>
      <c r="P8" s="11">
        <v>843</v>
      </c>
      <c r="Q8" s="11">
        <v>914</v>
      </c>
      <c r="R8" s="11"/>
      <c r="S8" s="11">
        <v>542</v>
      </c>
      <c r="T8" s="11">
        <v>464</v>
      </c>
      <c r="U8" s="11">
        <v>293</v>
      </c>
      <c r="V8" s="11">
        <v>335</v>
      </c>
      <c r="W8" s="11">
        <v>257</v>
      </c>
      <c r="X8" s="11">
        <v>338</v>
      </c>
      <c r="Y8" s="11">
        <v>291</v>
      </c>
      <c r="Z8" s="11">
        <v>148</v>
      </c>
      <c r="AA8" s="11">
        <v>401</v>
      </c>
      <c r="AB8" s="11">
        <v>331</v>
      </c>
      <c r="AC8" s="11">
        <v>184</v>
      </c>
      <c r="AD8" s="11">
        <v>108</v>
      </c>
      <c r="AE8" s="11"/>
      <c r="AF8" s="11">
        <v>2071</v>
      </c>
      <c r="AG8" s="11">
        <v>1611</v>
      </c>
      <c r="AH8" s="11"/>
      <c r="AI8" s="11">
        <v>1239</v>
      </c>
      <c r="AJ8" s="11">
        <v>2453</v>
      </c>
      <c r="AK8" s="11"/>
      <c r="AL8" s="11">
        <v>696</v>
      </c>
      <c r="AM8" s="11">
        <v>2995</v>
      </c>
      <c r="AN8" s="11"/>
      <c r="AO8" s="11">
        <v>293</v>
      </c>
      <c r="AP8" s="11">
        <v>3399</v>
      </c>
      <c r="AQ8" s="11"/>
      <c r="AR8" s="11">
        <v>1370</v>
      </c>
      <c r="AS8" s="11">
        <v>799</v>
      </c>
      <c r="AT8" s="11">
        <v>1071</v>
      </c>
      <c r="AU8" s="11">
        <v>451</v>
      </c>
    </row>
    <row r="9" spans="2:47" x14ac:dyDescent="0.3">
      <c r="B9" s="18" t="s">
        <v>243</v>
      </c>
      <c r="C9" s="17">
        <v>0.53869332645824397</v>
      </c>
      <c r="D9" s="17">
        <v>0.522311425010069</v>
      </c>
      <c r="E9" s="17">
        <v>0.55391181823699198</v>
      </c>
      <c r="F9" s="17"/>
      <c r="G9" s="17">
        <v>0.75044807405774805</v>
      </c>
      <c r="H9" s="17">
        <v>0.723447345118993</v>
      </c>
      <c r="I9" s="17">
        <v>0.60975988862113195</v>
      </c>
      <c r="J9" s="17">
        <v>0.46214538731483501</v>
      </c>
      <c r="K9" s="17">
        <v>0.39622839803127302</v>
      </c>
      <c r="L9" s="17">
        <v>0.23712111533803101</v>
      </c>
      <c r="M9" s="17"/>
      <c r="N9" s="17">
        <v>0.56071311516742695</v>
      </c>
      <c r="O9" s="17">
        <v>0.50885896392548702</v>
      </c>
      <c r="P9" s="17">
        <v>0.57513859674496604</v>
      </c>
      <c r="Q9" s="17">
        <v>0.51306422293804399</v>
      </c>
      <c r="R9" s="17"/>
      <c r="S9" s="17">
        <v>0.66414745336607395</v>
      </c>
      <c r="T9" s="17">
        <v>0.47612356402700901</v>
      </c>
      <c r="U9" s="17">
        <v>0.46113292569242098</v>
      </c>
      <c r="V9" s="17">
        <v>0.48860724876480899</v>
      </c>
      <c r="W9" s="17">
        <v>0.56245535687068504</v>
      </c>
      <c r="X9" s="17">
        <v>0.58067814611100299</v>
      </c>
      <c r="Y9" s="17">
        <v>0.49646198164465599</v>
      </c>
      <c r="Z9" s="17">
        <v>0.57725190434432505</v>
      </c>
      <c r="AA9" s="17">
        <v>0.550382234647119</v>
      </c>
      <c r="AB9" s="17">
        <v>0.52418514437541497</v>
      </c>
      <c r="AC9" s="17">
        <v>0.47639344717541998</v>
      </c>
      <c r="AD9" s="17">
        <v>0.52373097957958703</v>
      </c>
      <c r="AE9" s="17"/>
      <c r="AF9" s="17">
        <v>0.52181397856387801</v>
      </c>
      <c r="AG9" s="17">
        <v>0.56127178693358104</v>
      </c>
      <c r="AH9" s="17"/>
      <c r="AI9" s="17">
        <v>0.61567064832058205</v>
      </c>
      <c r="AJ9" s="17">
        <v>0.499809410277612</v>
      </c>
      <c r="AK9" s="17"/>
      <c r="AL9" s="17">
        <v>0.59896197669187801</v>
      </c>
      <c r="AM9" s="17">
        <v>0.52468065405269104</v>
      </c>
      <c r="AN9" s="17"/>
      <c r="AO9" s="17">
        <v>0.62415319240854805</v>
      </c>
      <c r="AP9" s="17">
        <v>0.53132639360311296</v>
      </c>
      <c r="AQ9" s="17"/>
      <c r="AR9" s="17">
        <v>0.71880132471785196</v>
      </c>
      <c r="AS9" s="17">
        <v>0.39212679552131402</v>
      </c>
      <c r="AT9" s="17">
        <v>0.55622066652347202</v>
      </c>
      <c r="AU9" s="17">
        <v>0.209872459776931</v>
      </c>
    </row>
    <row r="10" spans="2:47" x14ac:dyDescent="0.3">
      <c r="B10" s="18" t="s">
        <v>244</v>
      </c>
      <c r="C10" s="17">
        <v>0.43024238836057199</v>
      </c>
      <c r="D10" s="17">
        <v>0.44674797925537202</v>
      </c>
      <c r="E10" s="17">
        <v>0.41478809058504801</v>
      </c>
      <c r="F10" s="17"/>
      <c r="G10" s="17">
        <v>0.21907641783956999</v>
      </c>
      <c r="H10" s="17">
        <v>0.249634083195719</v>
      </c>
      <c r="I10" s="17">
        <v>0.35059304379156198</v>
      </c>
      <c r="J10" s="17">
        <v>0.50208478616482699</v>
      </c>
      <c r="K10" s="17">
        <v>0.56774506800857105</v>
      </c>
      <c r="L10" s="17">
        <v>0.74511229679412205</v>
      </c>
      <c r="M10" s="17"/>
      <c r="N10" s="17">
        <v>0.41906135518396598</v>
      </c>
      <c r="O10" s="17">
        <v>0.46158097368827</v>
      </c>
      <c r="P10" s="17">
        <v>0.393724406762752</v>
      </c>
      <c r="Q10" s="17">
        <v>0.44235508896155301</v>
      </c>
      <c r="R10" s="17"/>
      <c r="S10" s="17">
        <v>0.30694822400437299</v>
      </c>
      <c r="T10" s="17">
        <v>0.47421106786811901</v>
      </c>
      <c r="U10" s="17">
        <v>0.50232723142625801</v>
      </c>
      <c r="V10" s="17">
        <v>0.46958232952085199</v>
      </c>
      <c r="W10" s="17">
        <v>0.41652083219395503</v>
      </c>
      <c r="X10" s="17">
        <v>0.392112300885121</v>
      </c>
      <c r="Y10" s="17">
        <v>0.47113882401211599</v>
      </c>
      <c r="Z10" s="17">
        <v>0.41223738502644502</v>
      </c>
      <c r="AA10" s="17">
        <v>0.418718142598345</v>
      </c>
      <c r="AB10" s="17">
        <v>0.44885179767996097</v>
      </c>
      <c r="AC10" s="17">
        <v>0.50510694654143595</v>
      </c>
      <c r="AD10" s="17">
        <v>0.46725726605013701</v>
      </c>
      <c r="AE10" s="17"/>
      <c r="AF10" s="17">
        <v>0.44885806140061202</v>
      </c>
      <c r="AG10" s="17">
        <v>0.40770682018343102</v>
      </c>
      <c r="AH10" s="17"/>
      <c r="AI10" s="17">
        <v>0.362165765833039</v>
      </c>
      <c r="AJ10" s="17">
        <v>0.46463025247664202</v>
      </c>
      <c r="AK10" s="17"/>
      <c r="AL10" s="17">
        <v>0.38460618346947201</v>
      </c>
      <c r="AM10" s="17">
        <v>0.44085296594099999</v>
      </c>
      <c r="AN10" s="17"/>
      <c r="AO10" s="17">
        <v>0.36460815194470297</v>
      </c>
      <c r="AP10" s="17">
        <v>0.43590028411428899</v>
      </c>
      <c r="AQ10" s="17"/>
      <c r="AR10" s="17">
        <v>0.25933481550196702</v>
      </c>
      <c r="AS10" s="17">
        <v>0.57530102103602299</v>
      </c>
      <c r="AT10" s="17">
        <v>0.411218656772117</v>
      </c>
      <c r="AU10" s="17">
        <v>0.73736505878897396</v>
      </c>
    </row>
    <row r="11" spans="2:47" x14ac:dyDescent="0.3">
      <c r="B11" s="18" t="s">
        <v>155</v>
      </c>
      <c r="C11" s="19">
        <v>3.1064285181184498E-2</v>
      </c>
      <c r="D11" s="19">
        <v>3.0940595734558301E-2</v>
      </c>
      <c r="E11" s="19">
        <v>3.1300091177960399E-2</v>
      </c>
      <c r="F11" s="19"/>
      <c r="G11" s="19">
        <v>3.0475508102682E-2</v>
      </c>
      <c r="H11" s="19">
        <v>2.69185716852887E-2</v>
      </c>
      <c r="I11" s="19">
        <v>3.9647067587305802E-2</v>
      </c>
      <c r="J11" s="19">
        <v>3.5769826520338499E-2</v>
      </c>
      <c r="K11" s="19">
        <v>3.6026533960156301E-2</v>
      </c>
      <c r="L11" s="19">
        <v>1.7766587867846999E-2</v>
      </c>
      <c r="M11" s="19"/>
      <c r="N11" s="19">
        <v>2.0225529648607701E-2</v>
      </c>
      <c r="O11" s="19">
        <v>2.9560062386242598E-2</v>
      </c>
      <c r="P11" s="19">
        <v>3.1136996492281799E-2</v>
      </c>
      <c r="Q11" s="19">
        <v>4.4580688100402902E-2</v>
      </c>
      <c r="R11" s="19"/>
      <c r="S11" s="19">
        <v>2.8904322629552601E-2</v>
      </c>
      <c r="T11" s="19">
        <v>4.9665368104872598E-2</v>
      </c>
      <c r="U11" s="19">
        <v>3.65398428813212E-2</v>
      </c>
      <c r="V11" s="19">
        <v>4.1810421714338498E-2</v>
      </c>
      <c r="W11" s="19">
        <v>2.1023810935359901E-2</v>
      </c>
      <c r="X11" s="19">
        <v>2.72095530038764E-2</v>
      </c>
      <c r="Y11" s="19">
        <v>3.2399194343228202E-2</v>
      </c>
      <c r="Z11" s="19">
        <v>1.0510710629230299E-2</v>
      </c>
      <c r="AA11" s="19">
        <v>3.08996227545364E-2</v>
      </c>
      <c r="AB11" s="19">
        <v>2.6963057944623999E-2</v>
      </c>
      <c r="AC11" s="19">
        <v>1.8499606283143798E-2</v>
      </c>
      <c r="AD11" s="19">
        <v>9.0117543702753003E-3</v>
      </c>
      <c r="AE11" s="19"/>
      <c r="AF11" s="19">
        <v>2.93279600355104E-2</v>
      </c>
      <c r="AG11" s="19">
        <v>3.1021392882987699E-2</v>
      </c>
      <c r="AH11" s="19"/>
      <c r="AI11" s="19">
        <v>2.2163585846379199E-2</v>
      </c>
      <c r="AJ11" s="19">
        <v>3.5560337245745997E-2</v>
      </c>
      <c r="AK11" s="19"/>
      <c r="AL11" s="19">
        <v>1.6431839838650202E-2</v>
      </c>
      <c r="AM11" s="19">
        <v>3.4466380006309097E-2</v>
      </c>
      <c r="AN11" s="19"/>
      <c r="AO11" s="19">
        <v>1.12386556467493E-2</v>
      </c>
      <c r="AP11" s="19">
        <v>3.27733222825978E-2</v>
      </c>
      <c r="AQ11" s="19"/>
      <c r="AR11" s="19">
        <v>2.18638597801818E-2</v>
      </c>
      <c r="AS11" s="19">
        <v>3.2572183442663397E-2</v>
      </c>
      <c r="AT11" s="19">
        <v>3.2560676704410797E-2</v>
      </c>
      <c r="AU11" s="19">
        <v>5.2762481434095398E-2</v>
      </c>
    </row>
    <row r="12" spans="2:47" x14ac:dyDescent="0.3">
      <c r="B12" s="16" t="s">
        <v>246</v>
      </c>
    </row>
    <row r="13" spans="2:47" x14ac:dyDescent="0.3">
      <c r="B13" t="s">
        <v>72</v>
      </c>
    </row>
    <row r="14" spans="2:47" x14ac:dyDescent="0.3">
      <c r="B14" t="s">
        <v>73</v>
      </c>
    </row>
    <row r="16" spans="2:47" x14ac:dyDescent="0.3">
      <c r="B16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B2:H21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8" width="20.77734375" customWidth="1"/>
  </cols>
  <sheetData>
    <row r="2" spans="2:8" ht="40.049999999999997" customHeight="1" x14ac:dyDescent="0.3">
      <c r="D2" s="30" t="s">
        <v>296</v>
      </c>
      <c r="E2" s="26"/>
      <c r="F2" s="26"/>
      <c r="G2" s="26"/>
      <c r="H2" s="26"/>
    </row>
    <row r="6" spans="2:8" ht="49.95" customHeight="1" x14ac:dyDescent="0.3">
      <c r="B6" s="20" t="s">
        <v>15</v>
      </c>
      <c r="C6" s="20" t="s">
        <v>284</v>
      </c>
      <c r="D6" s="20" t="s">
        <v>285</v>
      </c>
      <c r="E6" s="20" t="s">
        <v>286</v>
      </c>
      <c r="F6" s="20" t="s">
        <v>287</v>
      </c>
      <c r="G6" s="20" t="s">
        <v>288</v>
      </c>
    </row>
    <row r="7" spans="2:8" x14ac:dyDescent="0.3">
      <c r="B7" s="18" t="s">
        <v>289</v>
      </c>
      <c r="C7" s="17">
        <v>8.0274050925077195E-2</v>
      </c>
      <c r="D7" s="17">
        <v>0.14794226587602999</v>
      </c>
      <c r="E7" s="17">
        <v>8.1160488787321905E-2</v>
      </c>
      <c r="F7" s="17">
        <v>0.15360688066553199</v>
      </c>
      <c r="G7" s="17">
        <v>0.120784317044023</v>
      </c>
    </row>
    <row r="8" spans="2:8" x14ac:dyDescent="0.3">
      <c r="B8" s="18" t="s">
        <v>290</v>
      </c>
      <c r="C8" s="17">
        <v>3.7981493334439301E-2</v>
      </c>
      <c r="D8" s="17">
        <v>3.9199036145810801E-2</v>
      </c>
      <c r="E8" s="17">
        <v>3.6262411222990197E-2</v>
      </c>
      <c r="F8" s="17">
        <v>3.1055042175692198E-2</v>
      </c>
      <c r="G8" s="17">
        <v>3.5150805685260703E-2</v>
      </c>
    </row>
    <row r="9" spans="2:8" ht="28.8" x14ac:dyDescent="0.3">
      <c r="B9" s="18" t="s">
        <v>291</v>
      </c>
      <c r="C9" s="17">
        <v>0.12903170642619499</v>
      </c>
      <c r="D9" s="17">
        <v>0.33950637607347101</v>
      </c>
      <c r="E9" s="17">
        <v>0.142581015149157</v>
      </c>
      <c r="F9" s="17">
        <v>0.43310844478958399</v>
      </c>
      <c r="G9" s="17">
        <v>0.31325737853086499</v>
      </c>
    </row>
    <row r="10" spans="2:8" x14ac:dyDescent="0.3">
      <c r="B10" s="18" t="s">
        <v>292</v>
      </c>
      <c r="C10" s="17">
        <v>8.0079280301927E-2</v>
      </c>
      <c r="D10" s="17">
        <v>0.12050368112915</v>
      </c>
      <c r="E10" s="17">
        <v>0.105425835842949</v>
      </c>
      <c r="F10" s="17">
        <v>9.9560161964478894E-2</v>
      </c>
      <c r="G10" s="17">
        <v>0.14737930203570701</v>
      </c>
    </row>
    <row r="11" spans="2:8" x14ac:dyDescent="0.3">
      <c r="B11" s="18" t="s">
        <v>293</v>
      </c>
      <c r="C11" s="17">
        <v>2.61065695449068E-2</v>
      </c>
      <c r="D11" s="17">
        <v>3.8414503480833702E-2</v>
      </c>
      <c r="E11" s="17">
        <v>2.0363222481528501E-2</v>
      </c>
      <c r="F11" s="17">
        <v>2.9879034718512502E-2</v>
      </c>
      <c r="G11" s="17">
        <v>4.07375864820902E-2</v>
      </c>
    </row>
    <row r="12" spans="2:8" ht="28.8" x14ac:dyDescent="0.3">
      <c r="B12" s="18" t="s">
        <v>294</v>
      </c>
      <c r="C12" s="17">
        <v>0.351091008524198</v>
      </c>
      <c r="D12" s="17">
        <v>0.222071507146369</v>
      </c>
      <c r="E12" s="17">
        <v>0.344290836092768</v>
      </c>
      <c r="F12" s="17">
        <v>0.180872723716862</v>
      </c>
      <c r="G12" s="17">
        <v>0.26050763752189998</v>
      </c>
    </row>
    <row r="13" spans="2:8" ht="28.8" x14ac:dyDescent="0.3">
      <c r="B13" s="18" t="s">
        <v>295</v>
      </c>
      <c r="C13" s="17">
        <v>0.196915247776797</v>
      </c>
      <c r="D13" s="17">
        <v>3.6546752298131299E-2</v>
      </c>
      <c r="E13" s="17">
        <v>0.19497763158310899</v>
      </c>
      <c r="F13" s="17">
        <v>2.6079973523374499E-2</v>
      </c>
      <c r="G13" s="17">
        <v>3.5641379531487702E-2</v>
      </c>
    </row>
    <row r="14" spans="2:8" x14ac:dyDescent="0.3">
      <c r="B14" s="18" t="s">
        <v>155</v>
      </c>
      <c r="C14" s="17">
        <v>9.8520643166460101E-2</v>
      </c>
      <c r="D14" s="17">
        <v>5.58158778502039E-2</v>
      </c>
      <c r="E14" s="17">
        <v>7.49385588401765E-2</v>
      </c>
      <c r="F14" s="17">
        <v>4.5837738445964102E-2</v>
      </c>
      <c r="G14" s="17">
        <v>4.6541593168665102E-2</v>
      </c>
    </row>
    <row r="15" spans="2:8" x14ac:dyDescent="0.3">
      <c r="B15" s="16"/>
      <c r="C15" s="16"/>
      <c r="D15" s="16"/>
      <c r="E15" s="16"/>
      <c r="F15" s="16"/>
      <c r="G15" s="16"/>
    </row>
    <row r="16" spans="2:8" x14ac:dyDescent="0.3">
      <c r="B16" t="s">
        <v>72</v>
      </c>
    </row>
    <row r="17" spans="2:2" x14ac:dyDescent="0.3">
      <c r="B17" t="s">
        <v>73</v>
      </c>
    </row>
    <row r="21" spans="2:2" x14ac:dyDescent="0.3">
      <c r="B21" s="8" t="str">
        <f>HYPERLINK("#'Contents'!A1", "Return to Contents")</f>
        <v>Return to Contents</v>
      </c>
    </row>
  </sheetData>
  <mergeCells count="1">
    <mergeCell ref="D2:H2"/>
  </mergeCells>
  <pageMargins left="0.7" right="0.7" top="0.75" bottom="0.75" header="0.3" footer="0.3"/>
  <pageSetup paperSize="9" orientation="portrait" horizontalDpi="300" verticalDpi="300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B2:AU21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297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289</v>
      </c>
      <c r="C9" s="17">
        <v>8.0274050925077195E-2</v>
      </c>
      <c r="D9" s="17">
        <v>0.14081776114765801</v>
      </c>
      <c r="E9" s="17">
        <v>2.09530326403508E-2</v>
      </c>
      <c r="F9" s="17"/>
      <c r="G9" s="17">
        <v>0.105322948221781</v>
      </c>
      <c r="H9" s="17">
        <v>0.111978047243986</v>
      </c>
      <c r="I9" s="17">
        <v>9.4164286207969197E-2</v>
      </c>
      <c r="J9" s="17">
        <v>5.80579969465898E-2</v>
      </c>
      <c r="K9" s="17">
        <v>7.4039741127025202E-2</v>
      </c>
      <c r="L9" s="17">
        <v>4.88508521588885E-2</v>
      </c>
      <c r="M9" s="17"/>
      <c r="N9" s="17">
        <v>9.7560874720633795E-2</v>
      </c>
      <c r="O9" s="17">
        <v>6.8979734931965006E-2</v>
      </c>
      <c r="P9" s="17">
        <v>8.7425142760337901E-2</v>
      </c>
      <c r="Q9" s="17">
        <v>6.6363535539082794E-2</v>
      </c>
      <c r="R9" s="17"/>
      <c r="S9" s="17">
        <v>0.115375390695059</v>
      </c>
      <c r="T9" s="17">
        <v>6.5335780510585806E-2</v>
      </c>
      <c r="U9" s="17">
        <v>4.4170036755475102E-2</v>
      </c>
      <c r="V9" s="17">
        <v>8.2454478963063793E-2</v>
      </c>
      <c r="W9" s="17">
        <v>8.3568261521828099E-2</v>
      </c>
      <c r="X9" s="17">
        <v>0.105848977171144</v>
      </c>
      <c r="Y9" s="17">
        <v>6.6270993503786096E-2</v>
      </c>
      <c r="Z9" s="17">
        <v>0.10675742546165901</v>
      </c>
      <c r="AA9" s="17">
        <v>6.2845049885396395E-2</v>
      </c>
      <c r="AB9" s="17">
        <v>7.3820425508423104E-2</v>
      </c>
      <c r="AC9" s="17">
        <v>6.8548778703248894E-2</v>
      </c>
      <c r="AD9" s="17">
        <v>9.1612618914546598E-2</v>
      </c>
      <c r="AE9" s="17"/>
      <c r="AF9" s="17">
        <v>8.4584972291072605E-2</v>
      </c>
      <c r="AG9" s="17">
        <v>7.51955641237355E-2</v>
      </c>
      <c r="AH9" s="17"/>
      <c r="AI9" s="17">
        <v>0.114247693619729</v>
      </c>
      <c r="AJ9" s="17">
        <v>6.3315587043535196E-2</v>
      </c>
      <c r="AK9" s="17"/>
      <c r="AL9" s="17">
        <v>0.10375743373448899</v>
      </c>
      <c r="AM9" s="17">
        <v>7.4835974506943306E-2</v>
      </c>
      <c r="AN9" s="17"/>
      <c r="AO9" s="17">
        <v>9.6336804759536002E-2</v>
      </c>
      <c r="AP9" s="17">
        <v>7.88739891594359E-2</v>
      </c>
      <c r="AQ9" s="17"/>
      <c r="AR9" s="17">
        <v>0.10166767083082801</v>
      </c>
      <c r="AS9" s="17">
        <v>8.7351895077379393E-2</v>
      </c>
      <c r="AT9" s="17">
        <v>4.9231221515104298E-2</v>
      </c>
      <c r="AU9" s="17">
        <v>7.9007180679622604E-2</v>
      </c>
    </row>
    <row r="10" spans="2:47" x14ac:dyDescent="0.3">
      <c r="B10" s="18" t="s">
        <v>290</v>
      </c>
      <c r="C10" s="17">
        <v>3.7981493334439301E-2</v>
      </c>
      <c r="D10" s="17">
        <v>4.6545689773219198E-2</v>
      </c>
      <c r="E10" s="17">
        <v>2.9319964444143198E-2</v>
      </c>
      <c r="F10" s="17"/>
      <c r="G10" s="17">
        <v>4.2538614830767103E-2</v>
      </c>
      <c r="H10" s="17">
        <v>4.52124421192132E-2</v>
      </c>
      <c r="I10" s="17">
        <v>4.5613859685817201E-2</v>
      </c>
      <c r="J10" s="17">
        <v>3.58028227863572E-2</v>
      </c>
      <c r="K10" s="17">
        <v>2.6692965146330599E-2</v>
      </c>
      <c r="L10" s="17">
        <v>3.2211985763698402E-2</v>
      </c>
      <c r="M10" s="17"/>
      <c r="N10" s="17">
        <v>3.8858112078457803E-2</v>
      </c>
      <c r="O10" s="17">
        <v>3.9961619158851401E-2</v>
      </c>
      <c r="P10" s="17">
        <v>4.0625388049451101E-2</v>
      </c>
      <c r="Q10" s="17">
        <v>3.2288688739211202E-2</v>
      </c>
      <c r="R10" s="17"/>
      <c r="S10" s="17">
        <v>4.4964089406907999E-2</v>
      </c>
      <c r="T10" s="17">
        <v>4.0788449872345998E-2</v>
      </c>
      <c r="U10" s="17">
        <v>3.9180466436133599E-2</v>
      </c>
      <c r="V10" s="17">
        <v>2.5446519889288699E-2</v>
      </c>
      <c r="W10" s="17">
        <v>3.1936867495432002E-2</v>
      </c>
      <c r="X10" s="17">
        <v>3.6244805123888897E-2</v>
      </c>
      <c r="Y10" s="17">
        <v>2.4607361545925601E-2</v>
      </c>
      <c r="Z10" s="17">
        <v>4.4588263824951797E-2</v>
      </c>
      <c r="AA10" s="17">
        <v>3.4612218952261201E-2</v>
      </c>
      <c r="AB10" s="17">
        <v>5.9937746357601601E-2</v>
      </c>
      <c r="AC10" s="17">
        <v>2.72483040251696E-2</v>
      </c>
      <c r="AD10" s="17">
        <v>3.8245724611158903E-2</v>
      </c>
      <c r="AE10" s="17"/>
      <c r="AF10" s="17">
        <v>3.89351650904795E-2</v>
      </c>
      <c r="AG10" s="17">
        <v>3.65646454570537E-2</v>
      </c>
      <c r="AH10" s="17"/>
      <c r="AI10" s="17">
        <v>4.3341661280639397E-2</v>
      </c>
      <c r="AJ10" s="17">
        <v>3.5305883440863002E-2</v>
      </c>
      <c r="AK10" s="17"/>
      <c r="AL10" s="17">
        <v>4.6148296662358701E-2</v>
      </c>
      <c r="AM10" s="17">
        <v>3.6090296442171398E-2</v>
      </c>
      <c r="AN10" s="17"/>
      <c r="AO10" s="17">
        <v>6.5860887727142006E-2</v>
      </c>
      <c r="AP10" s="17">
        <v>3.5551469532747099E-2</v>
      </c>
      <c r="AQ10" s="17"/>
      <c r="AR10" s="17">
        <v>5.1838561713644302E-2</v>
      </c>
      <c r="AS10" s="17">
        <v>3.77670404574054E-2</v>
      </c>
      <c r="AT10" s="17">
        <v>2.5658899452722501E-2</v>
      </c>
      <c r="AU10" s="17">
        <v>2.9206328650761601E-2</v>
      </c>
    </row>
    <row r="11" spans="2:47" ht="28.8" x14ac:dyDescent="0.3">
      <c r="B11" s="18" t="s">
        <v>291</v>
      </c>
      <c r="C11" s="17">
        <v>0.12903170642619499</v>
      </c>
      <c r="D11" s="17">
        <v>0.111595893646404</v>
      </c>
      <c r="E11" s="17">
        <v>0.14651287702419</v>
      </c>
      <c r="F11" s="17"/>
      <c r="G11" s="17">
        <v>0.13276526510535899</v>
      </c>
      <c r="H11" s="17">
        <v>0.13759496212401701</v>
      </c>
      <c r="I11" s="17">
        <v>0.13452354080575399</v>
      </c>
      <c r="J11" s="17">
        <v>0.147940498758975</v>
      </c>
      <c r="K11" s="17">
        <v>0.11481948196097599</v>
      </c>
      <c r="L11" s="17">
        <v>0.109337468326738</v>
      </c>
      <c r="M11" s="17"/>
      <c r="N11" s="17">
        <v>0.13251006336637899</v>
      </c>
      <c r="O11" s="17">
        <v>0.127131520835638</v>
      </c>
      <c r="P11" s="17">
        <v>0.12759253009058399</v>
      </c>
      <c r="Q11" s="17">
        <v>0.130383814247718</v>
      </c>
      <c r="R11" s="17"/>
      <c r="S11" s="17">
        <v>0.13766898584943599</v>
      </c>
      <c r="T11" s="17">
        <v>0.12542029095546101</v>
      </c>
      <c r="U11" s="17">
        <v>0.11665978714384299</v>
      </c>
      <c r="V11" s="17">
        <v>0.152307571658372</v>
      </c>
      <c r="W11" s="17">
        <v>0.122468726091324</v>
      </c>
      <c r="X11" s="17">
        <v>0.139570463243192</v>
      </c>
      <c r="Y11" s="17">
        <v>0.142073193786631</v>
      </c>
      <c r="Z11" s="17">
        <v>0.127444513240975</v>
      </c>
      <c r="AA11" s="17">
        <v>0.12281745077631701</v>
      </c>
      <c r="AB11" s="17">
        <v>0.122279923599206</v>
      </c>
      <c r="AC11" s="17">
        <v>0.12352486780163199</v>
      </c>
      <c r="AD11" s="17">
        <v>7.0933694354848101E-2</v>
      </c>
      <c r="AE11" s="17"/>
      <c r="AF11" s="17">
        <v>0.13242151393318799</v>
      </c>
      <c r="AG11" s="17">
        <v>0.12557263638858099</v>
      </c>
      <c r="AH11" s="17"/>
      <c r="AI11" s="17">
        <v>0.134202754337122</v>
      </c>
      <c r="AJ11" s="17">
        <v>0.12645049869361999</v>
      </c>
      <c r="AK11" s="17"/>
      <c r="AL11" s="17">
        <v>0.123212547745279</v>
      </c>
      <c r="AM11" s="17">
        <v>0.13037925630233099</v>
      </c>
      <c r="AN11" s="17"/>
      <c r="AO11" s="17">
        <v>9.4241102667467297E-2</v>
      </c>
      <c r="AP11" s="17">
        <v>0.1320641250655</v>
      </c>
      <c r="AQ11" s="17"/>
      <c r="AR11" s="17">
        <v>0.14786158212388101</v>
      </c>
      <c r="AS11" s="17">
        <v>0.107178501124499</v>
      </c>
      <c r="AT11" s="17">
        <v>0.14956337934941799</v>
      </c>
      <c r="AU11" s="17">
        <v>7.6573452626961899E-2</v>
      </c>
    </row>
    <row r="12" spans="2:47" x14ac:dyDescent="0.3">
      <c r="B12" s="18" t="s">
        <v>292</v>
      </c>
      <c r="C12" s="17">
        <v>8.0079280301927E-2</v>
      </c>
      <c r="D12" s="17">
        <v>7.7967099791182395E-2</v>
      </c>
      <c r="E12" s="17">
        <v>8.2039201584379606E-2</v>
      </c>
      <c r="F12" s="17"/>
      <c r="G12" s="17">
        <v>8.1503284098221607E-2</v>
      </c>
      <c r="H12" s="17">
        <v>9.7873768889771895E-2</v>
      </c>
      <c r="I12" s="17">
        <v>9.0671896005596705E-2</v>
      </c>
      <c r="J12" s="17">
        <v>8.3896807879002E-2</v>
      </c>
      <c r="K12" s="17">
        <v>5.6255107824779098E-2</v>
      </c>
      <c r="L12" s="17">
        <v>6.8931913410650303E-2</v>
      </c>
      <c r="M12" s="17"/>
      <c r="N12" s="17">
        <v>6.5781188520661005E-2</v>
      </c>
      <c r="O12" s="17">
        <v>7.3162771771543095E-2</v>
      </c>
      <c r="P12" s="17">
        <v>9.6118777476350406E-2</v>
      </c>
      <c r="Q12" s="17">
        <v>8.6987970912292698E-2</v>
      </c>
      <c r="R12" s="17"/>
      <c r="S12" s="17">
        <v>0.110010661166491</v>
      </c>
      <c r="T12" s="17">
        <v>8.0634356820002098E-2</v>
      </c>
      <c r="U12" s="17">
        <v>0.100643008511327</v>
      </c>
      <c r="V12" s="17">
        <v>9.9649672734283198E-2</v>
      </c>
      <c r="W12" s="17">
        <v>9.6978802963967395E-2</v>
      </c>
      <c r="X12" s="17">
        <v>5.1850253734828898E-2</v>
      </c>
      <c r="Y12" s="17">
        <v>5.1693537485119699E-2</v>
      </c>
      <c r="Z12" s="17">
        <v>7.9499327120300695E-2</v>
      </c>
      <c r="AA12" s="17">
        <v>7.0210072751254904E-2</v>
      </c>
      <c r="AB12" s="17">
        <v>4.7981905666041498E-2</v>
      </c>
      <c r="AC12" s="17">
        <v>6.3800758714328998E-2</v>
      </c>
      <c r="AD12" s="17">
        <v>0.105698633834361</v>
      </c>
      <c r="AE12" s="17"/>
      <c r="AF12" s="17">
        <v>8.1272044741751898E-2</v>
      </c>
      <c r="AG12" s="17">
        <v>7.8686615420111294E-2</v>
      </c>
      <c r="AH12" s="17"/>
      <c r="AI12" s="17">
        <v>8.51977522950461E-2</v>
      </c>
      <c r="AJ12" s="17">
        <v>7.7524316643653807E-2</v>
      </c>
      <c r="AK12" s="17"/>
      <c r="AL12" s="17">
        <v>7.7036754786273698E-2</v>
      </c>
      <c r="AM12" s="17">
        <v>8.0783841752571806E-2</v>
      </c>
      <c r="AN12" s="17"/>
      <c r="AO12" s="17">
        <v>0.103295432533713</v>
      </c>
      <c r="AP12" s="17">
        <v>7.80557140180871E-2</v>
      </c>
      <c r="AQ12" s="17"/>
      <c r="AR12" s="17">
        <v>0.102803100799398</v>
      </c>
      <c r="AS12" s="17">
        <v>7.4928879978472501E-2</v>
      </c>
      <c r="AT12" s="17">
        <v>6.9930229472910693E-2</v>
      </c>
      <c r="AU12" s="17">
        <v>5.2995693844594301E-2</v>
      </c>
    </row>
    <row r="13" spans="2:47" x14ac:dyDescent="0.3">
      <c r="B13" s="18" t="s">
        <v>293</v>
      </c>
      <c r="C13" s="17">
        <v>2.61065695449068E-2</v>
      </c>
      <c r="D13" s="17">
        <v>2.8001595660169701E-2</v>
      </c>
      <c r="E13" s="17">
        <v>2.43593553786948E-2</v>
      </c>
      <c r="F13" s="17"/>
      <c r="G13" s="17">
        <v>3.8297638993301998E-2</v>
      </c>
      <c r="H13" s="17">
        <v>4.96728134564072E-2</v>
      </c>
      <c r="I13" s="17">
        <v>1.32810485582256E-2</v>
      </c>
      <c r="J13" s="17">
        <v>1.97202848047143E-2</v>
      </c>
      <c r="K13" s="17">
        <v>1.13683454840916E-2</v>
      </c>
      <c r="L13" s="17">
        <v>2.43765039120237E-2</v>
      </c>
      <c r="M13" s="17"/>
      <c r="N13" s="17">
        <v>3.2236621340249599E-2</v>
      </c>
      <c r="O13" s="17">
        <v>1.6108541068032101E-2</v>
      </c>
      <c r="P13" s="17">
        <v>2.4398706318631998E-2</v>
      </c>
      <c r="Q13" s="17">
        <v>3.08871921816967E-2</v>
      </c>
      <c r="R13" s="17"/>
      <c r="S13" s="17">
        <v>3.34670320916702E-2</v>
      </c>
      <c r="T13" s="17">
        <v>3.2662602298654399E-2</v>
      </c>
      <c r="U13" s="17">
        <v>3.15271595925068E-2</v>
      </c>
      <c r="V13" s="17">
        <v>1.56798558793085E-2</v>
      </c>
      <c r="W13" s="17">
        <v>1.9724491772689E-2</v>
      </c>
      <c r="X13" s="17">
        <v>2.9221449806393299E-2</v>
      </c>
      <c r="Y13" s="17">
        <v>2.1502903243762899E-2</v>
      </c>
      <c r="Z13" s="17">
        <v>4.1509313939227403E-2</v>
      </c>
      <c r="AA13" s="17">
        <v>2.3427571855271001E-2</v>
      </c>
      <c r="AB13" s="17">
        <v>1.5439280976435E-2</v>
      </c>
      <c r="AC13" s="17">
        <v>2.93969677999435E-2</v>
      </c>
      <c r="AD13" s="17">
        <v>1.3803454463449801E-2</v>
      </c>
      <c r="AE13" s="17"/>
      <c r="AF13" s="17">
        <v>2.95650123082698E-2</v>
      </c>
      <c r="AG13" s="17">
        <v>2.0689758225356399E-2</v>
      </c>
      <c r="AH13" s="17"/>
      <c r="AI13" s="17">
        <v>2.7903131221473101E-2</v>
      </c>
      <c r="AJ13" s="17">
        <v>2.5209788279004899E-2</v>
      </c>
      <c r="AK13" s="17"/>
      <c r="AL13" s="17">
        <v>2.1761175122934202E-2</v>
      </c>
      <c r="AM13" s="17">
        <v>2.7112837982695499E-2</v>
      </c>
      <c r="AN13" s="17"/>
      <c r="AO13" s="17">
        <v>2.5504125560326298E-2</v>
      </c>
      <c r="AP13" s="17">
        <v>2.6159079768088001E-2</v>
      </c>
      <c r="AQ13" s="17"/>
      <c r="AR13" s="17">
        <v>3.4008991214593998E-2</v>
      </c>
      <c r="AS13" s="17">
        <v>2.44727424528586E-2</v>
      </c>
      <c r="AT13" s="17">
        <v>1.8735186736254999E-2</v>
      </c>
      <c r="AU13" s="17">
        <v>2.44229904639446E-2</v>
      </c>
    </row>
    <row r="14" spans="2:47" ht="28.8" x14ac:dyDescent="0.3">
      <c r="B14" s="18" t="s">
        <v>294</v>
      </c>
      <c r="C14" s="17">
        <v>0.351091008524198</v>
      </c>
      <c r="D14" s="17">
        <v>0.29232203774462501</v>
      </c>
      <c r="E14" s="17">
        <v>0.40791873845909699</v>
      </c>
      <c r="F14" s="17"/>
      <c r="G14" s="17">
        <v>0.39623277148412001</v>
      </c>
      <c r="H14" s="17">
        <v>0.37431511475262402</v>
      </c>
      <c r="I14" s="17">
        <v>0.39264946506452297</v>
      </c>
      <c r="J14" s="17">
        <v>0.36427858211529801</v>
      </c>
      <c r="K14" s="17">
        <v>0.32246650720987902</v>
      </c>
      <c r="L14" s="17">
        <v>0.27706556661261</v>
      </c>
      <c r="M14" s="17"/>
      <c r="N14" s="17">
        <v>0.325903031688833</v>
      </c>
      <c r="O14" s="17">
        <v>0.37815671168571702</v>
      </c>
      <c r="P14" s="17">
        <v>0.353345896670614</v>
      </c>
      <c r="Q14" s="17">
        <v>0.34963535042085703</v>
      </c>
      <c r="R14" s="17"/>
      <c r="S14" s="17">
        <v>0.29069456342313199</v>
      </c>
      <c r="T14" s="17">
        <v>0.365694641586705</v>
      </c>
      <c r="U14" s="17">
        <v>0.38015470548987701</v>
      </c>
      <c r="V14" s="17">
        <v>0.35251486394586501</v>
      </c>
      <c r="W14" s="17">
        <v>0.36224963930965298</v>
      </c>
      <c r="X14" s="17">
        <v>0.35401185935976398</v>
      </c>
      <c r="Y14" s="17">
        <v>0.39625531789111001</v>
      </c>
      <c r="Z14" s="17">
        <v>0.34996943928607599</v>
      </c>
      <c r="AA14" s="17">
        <v>0.35782129373674898</v>
      </c>
      <c r="AB14" s="17">
        <v>0.33255504190356799</v>
      </c>
      <c r="AC14" s="17">
        <v>0.36547299923028997</v>
      </c>
      <c r="AD14" s="17">
        <v>0.34080496293700402</v>
      </c>
      <c r="AE14" s="17"/>
      <c r="AF14" s="17">
        <v>0.31757311802100702</v>
      </c>
      <c r="AG14" s="17">
        <v>0.39675696045801701</v>
      </c>
      <c r="AH14" s="17"/>
      <c r="AI14" s="17">
        <v>0.35011396004418799</v>
      </c>
      <c r="AJ14" s="17">
        <v>0.35157871723143502</v>
      </c>
      <c r="AK14" s="17"/>
      <c r="AL14" s="17">
        <v>0.37254325457273602</v>
      </c>
      <c r="AM14" s="17">
        <v>0.34612328499393202</v>
      </c>
      <c r="AN14" s="17"/>
      <c r="AO14" s="17">
        <v>0.38174925341400201</v>
      </c>
      <c r="AP14" s="17">
        <v>0.34841877455272302</v>
      </c>
      <c r="AQ14" s="17"/>
      <c r="AR14" s="17">
        <v>0.39665314165985199</v>
      </c>
      <c r="AS14" s="17">
        <v>0.30279820592358397</v>
      </c>
      <c r="AT14" s="17">
        <v>0.41130642129456702</v>
      </c>
      <c r="AU14" s="17">
        <v>0.194307302940641</v>
      </c>
    </row>
    <row r="15" spans="2:47" ht="28.8" x14ac:dyDescent="0.3">
      <c r="B15" s="18" t="s">
        <v>295</v>
      </c>
      <c r="C15" s="17">
        <v>0.196915247776797</v>
      </c>
      <c r="D15" s="17">
        <v>0.20123277904567899</v>
      </c>
      <c r="E15" s="17">
        <v>0.193457580065127</v>
      </c>
      <c r="F15" s="17"/>
      <c r="G15" s="17">
        <v>0.158718520392127</v>
      </c>
      <c r="H15" s="17">
        <v>0.12865414079658199</v>
      </c>
      <c r="I15" s="17">
        <v>0.155518231214305</v>
      </c>
      <c r="J15" s="17">
        <v>0.196354821571637</v>
      </c>
      <c r="K15" s="17">
        <v>0.23908374250755399</v>
      </c>
      <c r="L15" s="17">
        <v>0.283476405854516</v>
      </c>
      <c r="M15" s="17"/>
      <c r="N15" s="17">
        <v>0.20588331127797199</v>
      </c>
      <c r="O15" s="17">
        <v>0.182059603318904</v>
      </c>
      <c r="P15" s="17">
        <v>0.20514850011185801</v>
      </c>
      <c r="Q15" s="17">
        <v>0.19595433172617199</v>
      </c>
      <c r="R15" s="17"/>
      <c r="S15" s="17">
        <v>0.19261452442171501</v>
      </c>
      <c r="T15" s="17">
        <v>0.18811992610165901</v>
      </c>
      <c r="U15" s="17">
        <v>0.18070466894181</v>
      </c>
      <c r="V15" s="17">
        <v>0.15855888470704499</v>
      </c>
      <c r="W15" s="17">
        <v>0.19609249993212</v>
      </c>
      <c r="X15" s="17">
        <v>0.18360090159684</v>
      </c>
      <c r="Y15" s="17">
        <v>0.180921876748532</v>
      </c>
      <c r="Z15" s="17">
        <v>0.18768335985517001</v>
      </c>
      <c r="AA15" s="17">
        <v>0.21813886923770001</v>
      </c>
      <c r="AB15" s="17">
        <v>0.23316671308892101</v>
      </c>
      <c r="AC15" s="17">
        <v>0.22418819826016101</v>
      </c>
      <c r="AD15" s="17">
        <v>0.27815095113812699</v>
      </c>
      <c r="AE15" s="17"/>
      <c r="AF15" s="17">
        <v>0.20959888992039</v>
      </c>
      <c r="AG15" s="17">
        <v>0.18111082567387399</v>
      </c>
      <c r="AH15" s="17"/>
      <c r="AI15" s="17">
        <v>0.15302373504014599</v>
      </c>
      <c r="AJ15" s="17">
        <v>0.218824368330652</v>
      </c>
      <c r="AK15" s="17"/>
      <c r="AL15" s="17">
        <v>0.16154534237336099</v>
      </c>
      <c r="AM15" s="17">
        <v>0.20510590114420499</v>
      </c>
      <c r="AN15" s="17"/>
      <c r="AO15" s="17">
        <v>0.13928189608629199</v>
      </c>
      <c r="AP15" s="17">
        <v>0.201938686033974</v>
      </c>
      <c r="AQ15" s="17"/>
      <c r="AR15" s="17">
        <v>0.112409861936469</v>
      </c>
      <c r="AS15" s="17">
        <v>0.25364227518666299</v>
      </c>
      <c r="AT15" s="17">
        <v>0.17032492278731501</v>
      </c>
      <c r="AU15" s="17">
        <v>0.36696519398924499</v>
      </c>
    </row>
    <row r="16" spans="2:47" x14ac:dyDescent="0.3">
      <c r="B16" s="18" t="s">
        <v>155</v>
      </c>
      <c r="C16" s="19">
        <v>9.8520643166460101E-2</v>
      </c>
      <c r="D16" s="19">
        <v>0.101517143191062</v>
      </c>
      <c r="E16" s="19">
        <v>9.5439250404018003E-2</v>
      </c>
      <c r="F16" s="19"/>
      <c r="G16" s="19">
        <v>4.46209568743232E-2</v>
      </c>
      <c r="H16" s="19">
        <v>5.4698710617399102E-2</v>
      </c>
      <c r="I16" s="19">
        <v>7.3577672457809107E-2</v>
      </c>
      <c r="J16" s="19">
        <v>9.3948185137426504E-2</v>
      </c>
      <c r="K16" s="19">
        <v>0.15527410873936401</v>
      </c>
      <c r="L16" s="19">
        <v>0.155749303960875</v>
      </c>
      <c r="M16" s="19"/>
      <c r="N16" s="19">
        <v>0.101266797006814</v>
      </c>
      <c r="O16" s="19">
        <v>0.11443949722935</v>
      </c>
      <c r="P16" s="19">
        <v>6.53450585221719E-2</v>
      </c>
      <c r="Q16" s="19">
        <v>0.10749911623297</v>
      </c>
      <c r="R16" s="19"/>
      <c r="S16" s="19">
        <v>7.5204752945588704E-2</v>
      </c>
      <c r="T16" s="19">
        <v>0.101343951854588</v>
      </c>
      <c r="U16" s="19">
        <v>0.10696016712902801</v>
      </c>
      <c r="V16" s="19">
        <v>0.113388152222773</v>
      </c>
      <c r="W16" s="19">
        <v>8.6980710912985704E-2</v>
      </c>
      <c r="X16" s="19">
        <v>9.9651289963948397E-2</v>
      </c>
      <c r="Y16" s="19">
        <v>0.116674815795132</v>
      </c>
      <c r="Z16" s="19">
        <v>6.2548357271640195E-2</v>
      </c>
      <c r="AA16" s="19">
        <v>0.11012747280505</v>
      </c>
      <c r="AB16" s="19">
        <v>0.11481896289980401</v>
      </c>
      <c r="AC16" s="19">
        <v>9.7819125465225906E-2</v>
      </c>
      <c r="AD16" s="19">
        <v>6.0749959746504503E-2</v>
      </c>
      <c r="AE16" s="19"/>
      <c r="AF16" s="19">
        <v>0.10604928369384101</v>
      </c>
      <c r="AG16" s="19">
        <v>8.5422994253272405E-2</v>
      </c>
      <c r="AH16" s="19"/>
      <c r="AI16" s="19">
        <v>9.1969312161655506E-2</v>
      </c>
      <c r="AJ16" s="19">
        <v>0.101790840337236</v>
      </c>
      <c r="AK16" s="19"/>
      <c r="AL16" s="19">
        <v>9.3995195002568005E-2</v>
      </c>
      <c r="AM16" s="19">
        <v>9.9568606875150595E-2</v>
      </c>
      <c r="AN16" s="19"/>
      <c r="AO16" s="19">
        <v>9.3730497251522105E-2</v>
      </c>
      <c r="AP16" s="19">
        <v>9.8938161869446206E-2</v>
      </c>
      <c r="AQ16" s="19"/>
      <c r="AR16" s="19">
        <v>5.2757089721334999E-2</v>
      </c>
      <c r="AS16" s="19">
        <v>0.111860459799138</v>
      </c>
      <c r="AT16" s="19">
        <v>0.10524973939170799</v>
      </c>
      <c r="AU16" s="19">
        <v>0.17652185680422899</v>
      </c>
    </row>
    <row r="17" spans="2:2" x14ac:dyDescent="0.3">
      <c r="B17" s="16"/>
    </row>
    <row r="18" spans="2:2" x14ac:dyDescent="0.3">
      <c r="B18" t="s">
        <v>72</v>
      </c>
    </row>
    <row r="19" spans="2:2" x14ac:dyDescent="0.3">
      <c r="B19" t="s">
        <v>73</v>
      </c>
    </row>
    <row r="21" spans="2:2" x14ac:dyDescent="0.3">
      <c r="B21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B2:AU21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298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289</v>
      </c>
      <c r="C9" s="17">
        <v>0.14794226587602999</v>
      </c>
      <c r="D9" s="17">
        <v>0.24814215496004499</v>
      </c>
      <c r="E9" s="17">
        <v>5.08671115695414E-2</v>
      </c>
      <c r="F9" s="17"/>
      <c r="G9" s="17">
        <v>0.123639840966038</v>
      </c>
      <c r="H9" s="17">
        <v>0.173400726191687</v>
      </c>
      <c r="I9" s="17">
        <v>0.15572192092991399</v>
      </c>
      <c r="J9" s="17">
        <v>0.14108785893624701</v>
      </c>
      <c r="K9" s="17">
        <v>0.15348611204875301</v>
      </c>
      <c r="L9" s="17">
        <v>0.138874876758107</v>
      </c>
      <c r="M9" s="17"/>
      <c r="N9" s="17">
        <v>0.17977804140724499</v>
      </c>
      <c r="O9" s="17">
        <v>0.13538424817540601</v>
      </c>
      <c r="P9" s="17">
        <v>0.146391678003228</v>
      </c>
      <c r="Q9" s="17">
        <v>0.12737165630658001</v>
      </c>
      <c r="R9" s="17"/>
      <c r="S9" s="17">
        <v>0.16526283972719699</v>
      </c>
      <c r="T9" s="17">
        <v>0.110997691895941</v>
      </c>
      <c r="U9" s="17">
        <v>0.130277708994053</v>
      </c>
      <c r="V9" s="17">
        <v>0.168269369334235</v>
      </c>
      <c r="W9" s="17">
        <v>0.13860207405274499</v>
      </c>
      <c r="X9" s="17">
        <v>0.15106392904094601</v>
      </c>
      <c r="Y9" s="17">
        <v>0.14970326932488501</v>
      </c>
      <c r="Z9" s="17">
        <v>0.15900989010785499</v>
      </c>
      <c r="AA9" s="17">
        <v>0.121812418207915</v>
      </c>
      <c r="AB9" s="17">
        <v>0.14133944375045401</v>
      </c>
      <c r="AC9" s="17">
        <v>0.190225311316531</v>
      </c>
      <c r="AD9" s="17">
        <v>0.25135498372617698</v>
      </c>
      <c r="AE9" s="17"/>
      <c r="AF9" s="17">
        <v>0.16739145535174699</v>
      </c>
      <c r="AG9" s="17">
        <v>0.122838684892976</v>
      </c>
      <c r="AH9" s="17"/>
      <c r="AI9" s="17">
        <v>0.19283700546350699</v>
      </c>
      <c r="AJ9" s="17">
        <v>0.12553236928035799</v>
      </c>
      <c r="AK9" s="17"/>
      <c r="AL9" s="17">
        <v>0.18962769620754999</v>
      </c>
      <c r="AM9" s="17">
        <v>0.138289118477916</v>
      </c>
      <c r="AN9" s="17"/>
      <c r="AO9" s="17">
        <v>0.22543311423596299</v>
      </c>
      <c r="AP9" s="17">
        <v>0.141188008474469</v>
      </c>
      <c r="AQ9" s="17"/>
      <c r="AR9" s="17">
        <v>0.16484140762671401</v>
      </c>
      <c r="AS9" s="17">
        <v>0.18178449721788201</v>
      </c>
      <c r="AT9" s="17">
        <v>0.101063393387261</v>
      </c>
      <c r="AU9" s="17">
        <v>0.14486407078411301</v>
      </c>
    </row>
    <row r="10" spans="2:47" x14ac:dyDescent="0.3">
      <c r="B10" s="18" t="s">
        <v>290</v>
      </c>
      <c r="C10" s="17">
        <v>3.9199036145810801E-2</v>
      </c>
      <c r="D10" s="17">
        <v>4.5237850766598101E-2</v>
      </c>
      <c r="E10" s="17">
        <v>3.30029608583279E-2</v>
      </c>
      <c r="F10" s="17"/>
      <c r="G10" s="17">
        <v>5.6644492551033002E-2</v>
      </c>
      <c r="H10" s="17">
        <v>3.8092565522029401E-2</v>
      </c>
      <c r="I10" s="17">
        <v>3.0312423814480599E-2</v>
      </c>
      <c r="J10" s="17">
        <v>2.3391879370385001E-2</v>
      </c>
      <c r="K10" s="17">
        <v>4.1767545788246402E-2</v>
      </c>
      <c r="L10" s="17">
        <v>4.6868918360709701E-2</v>
      </c>
      <c r="M10" s="17"/>
      <c r="N10" s="17">
        <v>3.8983699547836301E-2</v>
      </c>
      <c r="O10" s="17">
        <v>4.0950647670625E-2</v>
      </c>
      <c r="P10" s="17">
        <v>3.6429712125539797E-2</v>
      </c>
      <c r="Q10" s="17">
        <v>3.8216971400645901E-2</v>
      </c>
      <c r="R10" s="17"/>
      <c r="S10" s="17">
        <v>3.7003696295155097E-2</v>
      </c>
      <c r="T10" s="17">
        <v>4.98203496266219E-2</v>
      </c>
      <c r="U10" s="17">
        <v>3.5421119048712098E-2</v>
      </c>
      <c r="V10" s="17">
        <v>2.8740527014102801E-2</v>
      </c>
      <c r="W10" s="17">
        <v>5.1965837843865902E-2</v>
      </c>
      <c r="X10" s="17">
        <v>4.77869645695446E-2</v>
      </c>
      <c r="Y10" s="17">
        <v>2.8049818301294101E-2</v>
      </c>
      <c r="Z10" s="17">
        <v>3.0737623317938001E-2</v>
      </c>
      <c r="AA10" s="17">
        <v>3.1085839329853902E-2</v>
      </c>
      <c r="AB10" s="17">
        <v>5.4831510791238797E-2</v>
      </c>
      <c r="AC10" s="17">
        <v>2.19623411148018E-2</v>
      </c>
      <c r="AD10" s="17">
        <v>4.1912501183545399E-2</v>
      </c>
      <c r="AE10" s="17"/>
      <c r="AF10" s="17">
        <v>4.4381464712338399E-2</v>
      </c>
      <c r="AG10" s="17">
        <v>3.1139864474618702E-2</v>
      </c>
      <c r="AH10" s="17"/>
      <c r="AI10" s="17">
        <v>3.5918444351074899E-2</v>
      </c>
      <c r="AJ10" s="17">
        <v>4.0836593765437697E-2</v>
      </c>
      <c r="AK10" s="17"/>
      <c r="AL10" s="17">
        <v>3.7519798636288001E-2</v>
      </c>
      <c r="AM10" s="17">
        <v>3.9587899282569901E-2</v>
      </c>
      <c r="AN10" s="17"/>
      <c r="AO10" s="17">
        <v>4.0362028917359197E-2</v>
      </c>
      <c r="AP10" s="17">
        <v>3.9097667368704299E-2</v>
      </c>
      <c r="AQ10" s="17"/>
      <c r="AR10" s="17">
        <v>4.69919045574873E-2</v>
      </c>
      <c r="AS10" s="17">
        <v>4.25817148948427E-2</v>
      </c>
      <c r="AT10" s="17">
        <v>2.39286348258138E-2</v>
      </c>
      <c r="AU10" s="17">
        <v>4.5609239757119599E-2</v>
      </c>
    </row>
    <row r="11" spans="2:47" ht="28.8" x14ac:dyDescent="0.3">
      <c r="B11" s="18" t="s">
        <v>291</v>
      </c>
      <c r="C11" s="17">
        <v>0.33950637607347101</v>
      </c>
      <c r="D11" s="17">
        <v>0.27837396626358502</v>
      </c>
      <c r="E11" s="17">
        <v>0.39898637137728499</v>
      </c>
      <c r="F11" s="17"/>
      <c r="G11" s="17">
        <v>0.29555107342306702</v>
      </c>
      <c r="H11" s="17">
        <v>0.34629753332970498</v>
      </c>
      <c r="I11" s="17">
        <v>0.36464078601538302</v>
      </c>
      <c r="J11" s="17">
        <v>0.38186433048801199</v>
      </c>
      <c r="K11" s="17">
        <v>0.33925356844486498</v>
      </c>
      <c r="L11" s="17">
        <v>0.30849053786368502</v>
      </c>
      <c r="M11" s="17"/>
      <c r="N11" s="17">
        <v>0.37002929562703202</v>
      </c>
      <c r="O11" s="17">
        <v>0.35599289236431603</v>
      </c>
      <c r="P11" s="17">
        <v>0.30526999794140702</v>
      </c>
      <c r="Q11" s="17">
        <v>0.320041403722093</v>
      </c>
      <c r="R11" s="17"/>
      <c r="S11" s="17">
        <v>0.34990484752752199</v>
      </c>
      <c r="T11" s="17">
        <v>0.36657303395208501</v>
      </c>
      <c r="U11" s="17">
        <v>0.35803090475992999</v>
      </c>
      <c r="V11" s="17">
        <v>0.30458387217287503</v>
      </c>
      <c r="W11" s="17">
        <v>0.33153806595120899</v>
      </c>
      <c r="X11" s="17">
        <v>0.30499517936707599</v>
      </c>
      <c r="Y11" s="17">
        <v>0.38569855265294001</v>
      </c>
      <c r="Z11" s="17">
        <v>0.29961199213753897</v>
      </c>
      <c r="AA11" s="17">
        <v>0.35604812290973498</v>
      </c>
      <c r="AB11" s="17">
        <v>0.32545278593726701</v>
      </c>
      <c r="AC11" s="17">
        <v>0.29357158631654301</v>
      </c>
      <c r="AD11" s="17">
        <v>0.33885512023872899</v>
      </c>
      <c r="AE11" s="17"/>
      <c r="AF11" s="17">
        <v>0.33948435105188401</v>
      </c>
      <c r="AG11" s="17">
        <v>0.34228785346775698</v>
      </c>
      <c r="AH11" s="17"/>
      <c r="AI11" s="17">
        <v>0.34747364758028099</v>
      </c>
      <c r="AJ11" s="17">
        <v>0.33552939052331898</v>
      </c>
      <c r="AK11" s="17"/>
      <c r="AL11" s="17">
        <v>0.35327464728281299</v>
      </c>
      <c r="AM11" s="17">
        <v>0.33631804023660899</v>
      </c>
      <c r="AN11" s="17"/>
      <c r="AO11" s="17">
        <v>0.31041610559274202</v>
      </c>
      <c r="AP11" s="17">
        <v>0.34204194225794798</v>
      </c>
      <c r="AQ11" s="17"/>
      <c r="AR11" s="17">
        <v>0.36469224041019699</v>
      </c>
      <c r="AS11" s="17">
        <v>0.29895811496590102</v>
      </c>
      <c r="AT11" s="17">
        <v>0.40637800096709897</v>
      </c>
      <c r="AU11" s="17">
        <v>0.20671656980383399</v>
      </c>
    </row>
    <row r="12" spans="2:47" x14ac:dyDescent="0.3">
      <c r="B12" s="18" t="s">
        <v>292</v>
      </c>
      <c r="C12" s="17">
        <v>0.12050368112915</v>
      </c>
      <c r="D12" s="17">
        <v>0.110030228438678</v>
      </c>
      <c r="E12" s="17">
        <v>0.13063154688404299</v>
      </c>
      <c r="F12" s="17"/>
      <c r="G12" s="17">
        <v>8.9716929698545098E-2</v>
      </c>
      <c r="H12" s="17">
        <v>0.105361298878742</v>
      </c>
      <c r="I12" s="17">
        <v>0.124229228903375</v>
      </c>
      <c r="J12" s="17">
        <v>0.117498658827632</v>
      </c>
      <c r="K12" s="17">
        <v>0.11244733274713201</v>
      </c>
      <c r="L12" s="17">
        <v>0.15795582841372499</v>
      </c>
      <c r="M12" s="17"/>
      <c r="N12" s="17">
        <v>0.100363209912793</v>
      </c>
      <c r="O12" s="17">
        <v>0.110113649973149</v>
      </c>
      <c r="P12" s="17">
        <v>0.144105120127444</v>
      </c>
      <c r="Q12" s="17">
        <v>0.133178207706763</v>
      </c>
      <c r="R12" s="17"/>
      <c r="S12" s="17">
        <v>0.11805799747276099</v>
      </c>
      <c r="T12" s="17">
        <v>0.13399552303328</v>
      </c>
      <c r="U12" s="17">
        <v>0.170132020287068</v>
      </c>
      <c r="V12" s="17">
        <v>0.131473186557927</v>
      </c>
      <c r="W12" s="17">
        <v>9.7380495378660503E-2</v>
      </c>
      <c r="X12" s="17">
        <v>8.2933342092795001E-2</v>
      </c>
      <c r="Y12" s="17">
        <v>0.12172998369895199</v>
      </c>
      <c r="Z12" s="17">
        <v>0.110889439398649</v>
      </c>
      <c r="AA12" s="17">
        <v>0.123202388660146</v>
      </c>
      <c r="AB12" s="17">
        <v>0.104915143382369</v>
      </c>
      <c r="AC12" s="17">
        <v>0.13427565700021099</v>
      </c>
      <c r="AD12" s="17">
        <v>9.8081287368568998E-2</v>
      </c>
      <c r="AE12" s="17"/>
      <c r="AF12" s="17">
        <v>0.12388078742757901</v>
      </c>
      <c r="AG12" s="17">
        <v>0.113989697724775</v>
      </c>
      <c r="AH12" s="17"/>
      <c r="AI12" s="17">
        <v>0.115501341732169</v>
      </c>
      <c r="AJ12" s="17">
        <v>0.123000675424091</v>
      </c>
      <c r="AK12" s="17"/>
      <c r="AL12" s="17">
        <v>0.119377679927513</v>
      </c>
      <c r="AM12" s="17">
        <v>0.12076443064003201</v>
      </c>
      <c r="AN12" s="17"/>
      <c r="AO12" s="17">
        <v>9.7894193122458895E-2</v>
      </c>
      <c r="AP12" s="17">
        <v>0.12247436934520101</v>
      </c>
      <c r="AQ12" s="17"/>
      <c r="AR12" s="17">
        <v>0.11389804397825699</v>
      </c>
      <c r="AS12" s="17">
        <v>0.14835309543339301</v>
      </c>
      <c r="AT12" s="17">
        <v>0.105196063669293</v>
      </c>
      <c r="AU12" s="17">
        <v>0.121027417794351</v>
      </c>
    </row>
    <row r="13" spans="2:47" x14ac:dyDescent="0.3">
      <c r="B13" s="18" t="s">
        <v>293</v>
      </c>
      <c r="C13" s="17">
        <v>3.8414503480833702E-2</v>
      </c>
      <c r="D13" s="17">
        <v>3.5707981024695003E-2</v>
      </c>
      <c r="E13" s="17">
        <v>4.11980431125583E-2</v>
      </c>
      <c r="F13" s="17"/>
      <c r="G13" s="17">
        <v>7.0361868519871598E-2</v>
      </c>
      <c r="H13" s="17">
        <v>4.8716585636947099E-2</v>
      </c>
      <c r="I13" s="17">
        <v>2.92062840713436E-2</v>
      </c>
      <c r="J13" s="17">
        <v>2.6375492897928399E-2</v>
      </c>
      <c r="K13" s="17">
        <v>2.0247595238019601E-2</v>
      </c>
      <c r="L13" s="17">
        <v>3.8314672751527903E-2</v>
      </c>
      <c r="M13" s="17"/>
      <c r="N13" s="17">
        <v>4.6573370577055101E-2</v>
      </c>
      <c r="O13" s="17">
        <v>2.51281792812647E-2</v>
      </c>
      <c r="P13" s="17">
        <v>4.45693632734099E-2</v>
      </c>
      <c r="Q13" s="17">
        <v>3.8558074101914502E-2</v>
      </c>
      <c r="R13" s="17"/>
      <c r="S13" s="17">
        <v>5.2632568675223798E-2</v>
      </c>
      <c r="T13" s="17">
        <v>3.5813051062147203E-2</v>
      </c>
      <c r="U13" s="17">
        <v>3.2845900383737803E-2</v>
      </c>
      <c r="V13" s="17">
        <v>2.68477222474354E-2</v>
      </c>
      <c r="W13" s="17">
        <v>3.53181484584097E-2</v>
      </c>
      <c r="X13" s="17">
        <v>4.2123513332880398E-2</v>
      </c>
      <c r="Y13" s="17">
        <v>3.1392205849128198E-2</v>
      </c>
      <c r="Z13" s="17">
        <v>4.45042915578681E-2</v>
      </c>
      <c r="AA13" s="17">
        <v>4.6829113252800397E-2</v>
      </c>
      <c r="AB13" s="17">
        <v>3.9811787538278402E-2</v>
      </c>
      <c r="AC13" s="17">
        <v>3.03849510121669E-2</v>
      </c>
      <c r="AD13" s="17">
        <v>1.8060196126939699E-2</v>
      </c>
      <c r="AE13" s="17"/>
      <c r="AF13" s="17">
        <v>3.5828413676122897E-2</v>
      </c>
      <c r="AG13" s="17">
        <v>4.2162831739023798E-2</v>
      </c>
      <c r="AH13" s="17"/>
      <c r="AI13" s="17">
        <v>3.7084751332669703E-2</v>
      </c>
      <c r="AJ13" s="17">
        <v>3.9078269623861697E-2</v>
      </c>
      <c r="AK13" s="17"/>
      <c r="AL13" s="17">
        <v>3.4895043360582099E-2</v>
      </c>
      <c r="AM13" s="17">
        <v>3.9229509276201099E-2</v>
      </c>
      <c r="AN13" s="17"/>
      <c r="AO13" s="17">
        <v>4.4152361206487301E-2</v>
      </c>
      <c r="AP13" s="17">
        <v>3.7914380320062599E-2</v>
      </c>
      <c r="AQ13" s="17"/>
      <c r="AR13" s="17">
        <v>4.5520397559539599E-2</v>
      </c>
      <c r="AS13" s="17">
        <v>4.9764993025411403E-2</v>
      </c>
      <c r="AT13" s="17">
        <v>2.00546648551597E-2</v>
      </c>
      <c r="AU13" s="17">
        <v>3.9263256072422099E-2</v>
      </c>
    </row>
    <row r="14" spans="2:47" ht="28.8" x14ac:dyDescent="0.3">
      <c r="B14" s="18" t="s">
        <v>294</v>
      </c>
      <c r="C14" s="17">
        <v>0.222071507146369</v>
      </c>
      <c r="D14" s="17">
        <v>0.198897566374415</v>
      </c>
      <c r="E14" s="17">
        <v>0.24470183605248899</v>
      </c>
      <c r="F14" s="17"/>
      <c r="G14" s="17">
        <v>0.28905435631357301</v>
      </c>
      <c r="H14" s="17">
        <v>0.21841175863335999</v>
      </c>
      <c r="I14" s="17">
        <v>0.217312263108034</v>
      </c>
      <c r="J14" s="17">
        <v>0.21808658558230701</v>
      </c>
      <c r="K14" s="17">
        <v>0.20943668635092699</v>
      </c>
      <c r="L14" s="17">
        <v>0.196284270235598</v>
      </c>
      <c r="M14" s="17"/>
      <c r="N14" s="17">
        <v>0.19335279058827701</v>
      </c>
      <c r="O14" s="17">
        <v>0.22347408436011501</v>
      </c>
      <c r="P14" s="17">
        <v>0.23862385409654199</v>
      </c>
      <c r="Q14" s="17">
        <v>0.23944788616895399</v>
      </c>
      <c r="R14" s="17"/>
      <c r="S14" s="17">
        <v>0.20096069528809599</v>
      </c>
      <c r="T14" s="17">
        <v>0.21304926781060601</v>
      </c>
      <c r="U14" s="17">
        <v>0.15930548437290801</v>
      </c>
      <c r="V14" s="17">
        <v>0.28884313293390101</v>
      </c>
      <c r="W14" s="17">
        <v>0.239596032395159</v>
      </c>
      <c r="X14" s="17">
        <v>0.27018607262254102</v>
      </c>
      <c r="Y14" s="17">
        <v>0.21272060583265001</v>
      </c>
      <c r="Z14" s="17">
        <v>0.25936327272923099</v>
      </c>
      <c r="AA14" s="17">
        <v>0.21005665183210101</v>
      </c>
      <c r="AB14" s="17">
        <v>0.22262840659816599</v>
      </c>
      <c r="AC14" s="17">
        <v>0.20239572373200099</v>
      </c>
      <c r="AD14" s="17">
        <v>0.19242055374431999</v>
      </c>
      <c r="AE14" s="17"/>
      <c r="AF14" s="17">
        <v>0.19946657763759801</v>
      </c>
      <c r="AG14" s="17">
        <v>0.25391374954204998</v>
      </c>
      <c r="AH14" s="17"/>
      <c r="AI14" s="17">
        <v>0.205826833870426</v>
      </c>
      <c r="AJ14" s="17">
        <v>0.23018028451515199</v>
      </c>
      <c r="AK14" s="17"/>
      <c r="AL14" s="17">
        <v>0.19330207580661901</v>
      </c>
      <c r="AM14" s="17">
        <v>0.22873368045425799</v>
      </c>
      <c r="AN14" s="17"/>
      <c r="AO14" s="17">
        <v>0.22433258586458599</v>
      </c>
      <c r="AP14" s="17">
        <v>0.22187442700089</v>
      </c>
      <c r="AQ14" s="17"/>
      <c r="AR14" s="17">
        <v>0.22918154661927301</v>
      </c>
      <c r="AS14" s="17">
        <v>0.20250138979405999</v>
      </c>
      <c r="AT14" s="17">
        <v>0.246735256683045</v>
      </c>
      <c r="AU14" s="17">
        <v>0.186521597301603</v>
      </c>
    </row>
    <row r="15" spans="2:47" ht="28.8" x14ac:dyDescent="0.3">
      <c r="B15" s="18" t="s">
        <v>295</v>
      </c>
      <c r="C15" s="17">
        <v>3.6546752298131299E-2</v>
      </c>
      <c r="D15" s="17">
        <v>2.9717207594189401E-2</v>
      </c>
      <c r="E15" s="17">
        <v>4.2710134715125803E-2</v>
      </c>
      <c r="F15" s="17"/>
      <c r="G15" s="17">
        <v>3.50322393955734E-2</v>
      </c>
      <c r="H15" s="17">
        <v>3.1648039829223797E-2</v>
      </c>
      <c r="I15" s="17">
        <v>3.8139412741282998E-2</v>
      </c>
      <c r="J15" s="17">
        <v>3.11162844891547E-2</v>
      </c>
      <c r="K15" s="17">
        <v>3.50958242053565E-2</v>
      </c>
      <c r="L15" s="17">
        <v>4.5600337849909599E-2</v>
      </c>
      <c r="M15" s="17"/>
      <c r="N15" s="17">
        <v>2.3744201647239501E-2</v>
      </c>
      <c r="O15" s="17">
        <v>4.0315199506839802E-2</v>
      </c>
      <c r="P15" s="17">
        <v>4.0871555475719697E-2</v>
      </c>
      <c r="Q15" s="17">
        <v>4.2148196153226403E-2</v>
      </c>
      <c r="R15" s="17"/>
      <c r="S15" s="17">
        <v>3.0202383605648201E-2</v>
      </c>
      <c r="T15" s="17">
        <v>3.4224221464547601E-2</v>
      </c>
      <c r="U15" s="17">
        <v>4.0407269408477199E-2</v>
      </c>
      <c r="V15" s="17">
        <v>1.9360290978240699E-2</v>
      </c>
      <c r="W15" s="17">
        <v>3.7745304903117297E-2</v>
      </c>
      <c r="X15" s="17">
        <v>2.11848284232098E-2</v>
      </c>
      <c r="Y15" s="17">
        <v>3.6884059723327499E-2</v>
      </c>
      <c r="Z15" s="17">
        <v>2.77454494543104E-2</v>
      </c>
      <c r="AA15" s="17">
        <v>5.74862953439376E-2</v>
      </c>
      <c r="AB15" s="17">
        <v>5.2503069145482001E-2</v>
      </c>
      <c r="AC15" s="17">
        <v>4.3120241683959497E-2</v>
      </c>
      <c r="AD15" s="17">
        <v>3.6012713122541798E-2</v>
      </c>
      <c r="AE15" s="17"/>
      <c r="AF15" s="17">
        <v>3.4495001892301702E-2</v>
      </c>
      <c r="AG15" s="17">
        <v>3.9025686401971002E-2</v>
      </c>
      <c r="AH15" s="17"/>
      <c r="AI15" s="17">
        <v>2.28721301009405E-2</v>
      </c>
      <c r="AJ15" s="17">
        <v>4.3372649323924699E-2</v>
      </c>
      <c r="AK15" s="17"/>
      <c r="AL15" s="17">
        <v>2.51696699263457E-2</v>
      </c>
      <c r="AM15" s="17">
        <v>3.9181357536026501E-2</v>
      </c>
      <c r="AN15" s="17"/>
      <c r="AO15" s="17">
        <v>1.48366405072638E-2</v>
      </c>
      <c r="AP15" s="17">
        <v>3.8439049083567101E-2</v>
      </c>
      <c r="AQ15" s="17"/>
      <c r="AR15" s="17">
        <v>1.4886491305142101E-2</v>
      </c>
      <c r="AS15" s="17">
        <v>2.1994210065482901E-2</v>
      </c>
      <c r="AT15" s="17">
        <v>3.0048211628725199E-2</v>
      </c>
      <c r="AU15" s="17">
        <v>0.12958903829367499</v>
      </c>
    </row>
    <row r="16" spans="2:47" x14ac:dyDescent="0.3">
      <c r="B16" s="18" t="s">
        <v>155</v>
      </c>
      <c r="C16" s="19">
        <v>5.58158778502039E-2</v>
      </c>
      <c r="D16" s="19">
        <v>5.3893044577794001E-2</v>
      </c>
      <c r="E16" s="19">
        <v>5.7901995430629197E-2</v>
      </c>
      <c r="F16" s="19"/>
      <c r="G16" s="19">
        <v>3.9999199132298803E-2</v>
      </c>
      <c r="H16" s="19">
        <v>3.8071491978306199E-2</v>
      </c>
      <c r="I16" s="19">
        <v>4.0437680416186901E-2</v>
      </c>
      <c r="J16" s="19">
        <v>6.05789094083342E-2</v>
      </c>
      <c r="K16" s="19">
        <v>8.8265335176700405E-2</v>
      </c>
      <c r="L16" s="19">
        <v>6.7610557766738494E-2</v>
      </c>
      <c r="M16" s="19"/>
      <c r="N16" s="19">
        <v>4.7175390692522502E-2</v>
      </c>
      <c r="O16" s="19">
        <v>6.86410986682853E-2</v>
      </c>
      <c r="P16" s="19">
        <v>4.3738718956708798E-2</v>
      </c>
      <c r="Q16" s="19">
        <v>6.1037604439822403E-2</v>
      </c>
      <c r="R16" s="19"/>
      <c r="S16" s="19">
        <v>4.5974971408396799E-2</v>
      </c>
      <c r="T16" s="19">
        <v>5.5526861154771401E-2</v>
      </c>
      <c r="U16" s="19">
        <v>7.3579592745114802E-2</v>
      </c>
      <c r="V16" s="19">
        <v>3.1881898761283098E-2</v>
      </c>
      <c r="W16" s="19">
        <v>6.7854041016833302E-2</v>
      </c>
      <c r="X16" s="19">
        <v>7.9726170551007697E-2</v>
      </c>
      <c r="Y16" s="19">
        <v>3.3821504616822401E-2</v>
      </c>
      <c r="Z16" s="19">
        <v>6.8138041296609095E-2</v>
      </c>
      <c r="AA16" s="19">
        <v>5.34791704635115E-2</v>
      </c>
      <c r="AB16" s="19">
        <v>5.8517852856745503E-2</v>
      </c>
      <c r="AC16" s="19">
        <v>8.4064187823785094E-2</v>
      </c>
      <c r="AD16" s="19">
        <v>2.33026444891772E-2</v>
      </c>
      <c r="AE16" s="19"/>
      <c r="AF16" s="19">
        <v>5.5071948250429298E-2</v>
      </c>
      <c r="AG16" s="19">
        <v>5.4641631756828297E-2</v>
      </c>
      <c r="AH16" s="19"/>
      <c r="AI16" s="19">
        <v>4.2485845568931702E-2</v>
      </c>
      <c r="AJ16" s="19">
        <v>6.2469767543855401E-2</v>
      </c>
      <c r="AK16" s="19"/>
      <c r="AL16" s="19">
        <v>4.6833388852289597E-2</v>
      </c>
      <c r="AM16" s="19">
        <v>5.7895964096386802E-2</v>
      </c>
      <c r="AN16" s="19"/>
      <c r="AO16" s="19">
        <v>4.2572970553139702E-2</v>
      </c>
      <c r="AP16" s="19">
        <v>5.6970156149157701E-2</v>
      </c>
      <c r="AQ16" s="19"/>
      <c r="AR16" s="19">
        <v>1.9987967943389799E-2</v>
      </c>
      <c r="AS16" s="19">
        <v>5.4061984603027198E-2</v>
      </c>
      <c r="AT16" s="19">
        <v>6.6595773983602502E-2</v>
      </c>
      <c r="AU16" s="19">
        <v>0.126408810192883</v>
      </c>
    </row>
    <row r="17" spans="2:2" x14ac:dyDescent="0.3">
      <c r="B17" s="16"/>
    </row>
    <row r="18" spans="2:2" x14ac:dyDescent="0.3">
      <c r="B18" t="s">
        <v>72</v>
      </c>
    </row>
    <row r="19" spans="2:2" x14ac:dyDescent="0.3">
      <c r="B19" t="s">
        <v>73</v>
      </c>
    </row>
    <row r="21" spans="2:2" x14ac:dyDescent="0.3">
      <c r="B21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B2:AU21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299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289</v>
      </c>
      <c r="C9" s="17">
        <v>8.1160488787321905E-2</v>
      </c>
      <c r="D9" s="17">
        <v>0.13701439730695</v>
      </c>
      <c r="E9" s="17">
        <v>2.7043413505160201E-2</v>
      </c>
      <c r="F9" s="17"/>
      <c r="G9" s="17">
        <v>0.103780564214393</v>
      </c>
      <c r="H9" s="17">
        <v>0.105316379385283</v>
      </c>
      <c r="I9" s="17">
        <v>8.1625098554975697E-2</v>
      </c>
      <c r="J9" s="17">
        <v>6.5611059694408697E-2</v>
      </c>
      <c r="K9" s="17">
        <v>7.0537551309473007E-2</v>
      </c>
      <c r="L9" s="17">
        <v>6.5919501606649403E-2</v>
      </c>
      <c r="M9" s="17"/>
      <c r="N9" s="17">
        <v>9.1924051716931604E-2</v>
      </c>
      <c r="O9" s="17">
        <v>6.5952501577565201E-2</v>
      </c>
      <c r="P9" s="17">
        <v>9.7719320112989602E-2</v>
      </c>
      <c r="Q9" s="17">
        <v>7.0878157120610394E-2</v>
      </c>
      <c r="R9" s="17"/>
      <c r="S9" s="17">
        <v>0.10344613279336801</v>
      </c>
      <c r="T9" s="17">
        <v>6.3033619090525406E-2</v>
      </c>
      <c r="U9" s="17">
        <v>7.2751624924807107E-2</v>
      </c>
      <c r="V9" s="17">
        <v>9.8905150877862794E-2</v>
      </c>
      <c r="W9" s="17">
        <v>7.2924983867622598E-2</v>
      </c>
      <c r="X9" s="17">
        <v>0.109677940236379</v>
      </c>
      <c r="Y9" s="17">
        <v>7.0881254034117602E-2</v>
      </c>
      <c r="Z9" s="17">
        <v>9.4918757952455801E-2</v>
      </c>
      <c r="AA9" s="17">
        <v>7.28476742533362E-2</v>
      </c>
      <c r="AB9" s="17">
        <v>6.5040357855688694E-2</v>
      </c>
      <c r="AC9" s="17">
        <v>4.89014106565792E-2</v>
      </c>
      <c r="AD9" s="17">
        <v>0.100404120392208</v>
      </c>
      <c r="AE9" s="17"/>
      <c r="AF9" s="17">
        <v>8.6407065676344902E-2</v>
      </c>
      <c r="AG9" s="17">
        <v>7.3813535894033097E-2</v>
      </c>
      <c r="AH9" s="17"/>
      <c r="AI9" s="17">
        <v>0.113757923595121</v>
      </c>
      <c r="AJ9" s="17">
        <v>6.4888980142003796E-2</v>
      </c>
      <c r="AK9" s="17"/>
      <c r="AL9" s="17">
        <v>0.109096419767073</v>
      </c>
      <c r="AM9" s="17">
        <v>7.4691330203461095E-2</v>
      </c>
      <c r="AN9" s="17"/>
      <c r="AO9" s="17">
        <v>0.137257750942643</v>
      </c>
      <c r="AP9" s="17">
        <v>7.6270939167733504E-2</v>
      </c>
      <c r="AQ9" s="17"/>
      <c r="AR9" s="17">
        <v>9.5311793443272702E-2</v>
      </c>
      <c r="AS9" s="17">
        <v>8.6801618963959298E-2</v>
      </c>
      <c r="AT9" s="17">
        <v>5.31160614095657E-2</v>
      </c>
      <c r="AU9" s="17">
        <v>9.4320251016978093E-2</v>
      </c>
    </row>
    <row r="10" spans="2:47" x14ac:dyDescent="0.3">
      <c r="B10" s="18" t="s">
        <v>290</v>
      </c>
      <c r="C10" s="17">
        <v>3.6262411222990197E-2</v>
      </c>
      <c r="D10" s="17">
        <v>4.7090458268342801E-2</v>
      </c>
      <c r="E10" s="17">
        <v>2.5388364875687599E-2</v>
      </c>
      <c r="F10" s="17"/>
      <c r="G10" s="17">
        <v>4.2094300145068403E-2</v>
      </c>
      <c r="H10" s="17">
        <v>4.3617448071284801E-2</v>
      </c>
      <c r="I10" s="17">
        <v>3.7275049016325702E-2</v>
      </c>
      <c r="J10" s="17">
        <v>2.1908034294444701E-2</v>
      </c>
      <c r="K10" s="17">
        <v>4.1184284839392897E-2</v>
      </c>
      <c r="L10" s="17">
        <v>3.39480772323697E-2</v>
      </c>
      <c r="M10" s="17"/>
      <c r="N10" s="17">
        <v>3.8836629346871501E-2</v>
      </c>
      <c r="O10" s="17">
        <v>3.7665167957220302E-2</v>
      </c>
      <c r="P10" s="17">
        <v>3.1188079999540701E-2</v>
      </c>
      <c r="Q10" s="17">
        <v>3.52075309937546E-2</v>
      </c>
      <c r="R10" s="17"/>
      <c r="S10" s="17">
        <v>4.8133768268182602E-2</v>
      </c>
      <c r="T10" s="17">
        <v>2.81290771129237E-2</v>
      </c>
      <c r="U10" s="17">
        <v>3.8000472741658201E-2</v>
      </c>
      <c r="V10" s="17">
        <v>3.70218210088765E-2</v>
      </c>
      <c r="W10" s="17">
        <v>3.3913801155369003E-2</v>
      </c>
      <c r="X10" s="17">
        <v>2.5210036571711499E-2</v>
      </c>
      <c r="Y10" s="17">
        <v>2.9545013317789699E-2</v>
      </c>
      <c r="Z10" s="17">
        <v>3.9485838343885603E-2</v>
      </c>
      <c r="AA10" s="17">
        <v>3.51754027848881E-2</v>
      </c>
      <c r="AB10" s="17">
        <v>4.7501833436133498E-2</v>
      </c>
      <c r="AC10" s="17">
        <v>4.0375288310912298E-2</v>
      </c>
      <c r="AD10" s="17">
        <v>2.4934355738013898E-2</v>
      </c>
      <c r="AE10" s="17"/>
      <c r="AF10" s="17">
        <v>3.4220042407229603E-2</v>
      </c>
      <c r="AG10" s="17">
        <v>3.9270686683378103E-2</v>
      </c>
      <c r="AH10" s="17"/>
      <c r="AI10" s="17">
        <v>3.9515370113412503E-2</v>
      </c>
      <c r="AJ10" s="17">
        <v>3.46386469906063E-2</v>
      </c>
      <c r="AK10" s="17"/>
      <c r="AL10" s="17">
        <v>2.41427291973569E-2</v>
      </c>
      <c r="AM10" s="17">
        <v>3.9068981194351503E-2</v>
      </c>
      <c r="AN10" s="17"/>
      <c r="AO10" s="17">
        <v>3.4325857154233898E-2</v>
      </c>
      <c r="AP10" s="17">
        <v>3.6431205150650799E-2</v>
      </c>
      <c r="AQ10" s="17"/>
      <c r="AR10" s="17">
        <v>4.47485563585397E-2</v>
      </c>
      <c r="AS10" s="17">
        <v>3.1816758496812501E-2</v>
      </c>
      <c r="AT10" s="17">
        <v>2.6352528403391001E-2</v>
      </c>
      <c r="AU10" s="17">
        <v>4.3245448199675803E-2</v>
      </c>
    </row>
    <row r="11" spans="2:47" ht="28.8" x14ac:dyDescent="0.3">
      <c r="B11" s="18" t="s">
        <v>291</v>
      </c>
      <c r="C11" s="17">
        <v>0.142581015149157</v>
      </c>
      <c r="D11" s="17">
        <v>0.129368432078939</v>
      </c>
      <c r="E11" s="17">
        <v>0.15434759012089999</v>
      </c>
      <c r="F11" s="17"/>
      <c r="G11" s="17">
        <v>0.16869918986723001</v>
      </c>
      <c r="H11" s="17">
        <v>0.142795734693034</v>
      </c>
      <c r="I11" s="17">
        <v>0.14411544618633301</v>
      </c>
      <c r="J11" s="17">
        <v>0.16280661219307099</v>
      </c>
      <c r="K11" s="17">
        <v>0.12728064764068101</v>
      </c>
      <c r="L11" s="17">
        <v>0.117733642985706</v>
      </c>
      <c r="M11" s="17"/>
      <c r="N11" s="17">
        <v>0.14683426341314901</v>
      </c>
      <c r="O11" s="17">
        <v>0.149964481563162</v>
      </c>
      <c r="P11" s="17">
        <v>0.13518802556072099</v>
      </c>
      <c r="Q11" s="17">
        <v>0.138005016120017</v>
      </c>
      <c r="R11" s="17"/>
      <c r="S11" s="17">
        <v>0.173638679800907</v>
      </c>
      <c r="T11" s="17">
        <v>0.12719885115357901</v>
      </c>
      <c r="U11" s="17">
        <v>0.15143204626746701</v>
      </c>
      <c r="V11" s="17">
        <v>0.12328652646461501</v>
      </c>
      <c r="W11" s="17">
        <v>0.150664446577119</v>
      </c>
      <c r="X11" s="17">
        <v>0.137103425854157</v>
      </c>
      <c r="Y11" s="17">
        <v>0.148884525474934</v>
      </c>
      <c r="Z11" s="17">
        <v>0.140216252745092</v>
      </c>
      <c r="AA11" s="17">
        <v>0.15002858198906499</v>
      </c>
      <c r="AB11" s="17">
        <v>0.15664871973939901</v>
      </c>
      <c r="AC11" s="17">
        <v>9.4731002294329195E-2</v>
      </c>
      <c r="AD11" s="17">
        <v>9.2916612950736305E-2</v>
      </c>
      <c r="AE11" s="17"/>
      <c r="AF11" s="17">
        <v>0.145378409707108</v>
      </c>
      <c r="AG11" s="17">
        <v>0.14001910113086299</v>
      </c>
      <c r="AH11" s="17"/>
      <c r="AI11" s="17">
        <v>0.141285329611958</v>
      </c>
      <c r="AJ11" s="17">
        <v>0.14322777642176801</v>
      </c>
      <c r="AK11" s="17"/>
      <c r="AL11" s="17">
        <v>0.12090426559990999</v>
      </c>
      <c r="AM11" s="17">
        <v>0.14760072723673201</v>
      </c>
      <c r="AN11" s="17"/>
      <c r="AO11" s="17">
        <v>0.11713385037912501</v>
      </c>
      <c r="AP11" s="17">
        <v>0.14479904095006699</v>
      </c>
      <c r="AQ11" s="17"/>
      <c r="AR11" s="17">
        <v>0.173855699744597</v>
      </c>
      <c r="AS11" s="17">
        <v>0.11165967663892</v>
      </c>
      <c r="AT11" s="17">
        <v>0.15231583968496001</v>
      </c>
      <c r="AU11" s="17">
        <v>9.6968854383521E-2</v>
      </c>
    </row>
    <row r="12" spans="2:47" x14ac:dyDescent="0.3">
      <c r="B12" s="18" t="s">
        <v>292</v>
      </c>
      <c r="C12" s="17">
        <v>0.105425835842949</v>
      </c>
      <c r="D12" s="17">
        <v>0.116983754251845</v>
      </c>
      <c r="E12" s="17">
        <v>9.4161611613224699E-2</v>
      </c>
      <c r="F12" s="17"/>
      <c r="G12" s="17">
        <v>0.11535411364768899</v>
      </c>
      <c r="H12" s="17">
        <v>0.11237108694666501</v>
      </c>
      <c r="I12" s="17">
        <v>0.14338398811870001</v>
      </c>
      <c r="J12" s="17">
        <v>0.11302847283228799</v>
      </c>
      <c r="K12" s="17">
        <v>8.4135730938533104E-2</v>
      </c>
      <c r="L12" s="17">
        <v>7.0450566646267407E-2</v>
      </c>
      <c r="M12" s="17"/>
      <c r="N12" s="17">
        <v>0.10519394272428099</v>
      </c>
      <c r="O12" s="17">
        <v>9.57798185778935E-2</v>
      </c>
      <c r="P12" s="17">
        <v>0.124511316286726</v>
      </c>
      <c r="Q12" s="17">
        <v>9.7074262055612301E-2</v>
      </c>
      <c r="R12" s="17"/>
      <c r="S12" s="17">
        <v>0.11776009219193</v>
      </c>
      <c r="T12" s="17">
        <v>0.11719407465124899</v>
      </c>
      <c r="U12" s="17">
        <v>0.109517165470504</v>
      </c>
      <c r="V12" s="17">
        <v>0.114585727168024</v>
      </c>
      <c r="W12" s="17">
        <v>0.103316958567194</v>
      </c>
      <c r="X12" s="17">
        <v>8.1126317691430805E-2</v>
      </c>
      <c r="Y12" s="17">
        <v>9.5811931429106101E-2</v>
      </c>
      <c r="Z12" s="17">
        <v>9.2448839876510799E-2</v>
      </c>
      <c r="AA12" s="17">
        <v>0.105398564415334</v>
      </c>
      <c r="AB12" s="17">
        <v>9.8839349732682394E-2</v>
      </c>
      <c r="AC12" s="17">
        <v>0.109259202988013</v>
      </c>
      <c r="AD12" s="17">
        <v>9.2646917435329795E-2</v>
      </c>
      <c r="AE12" s="17"/>
      <c r="AF12" s="17">
        <v>0.110990262867391</v>
      </c>
      <c r="AG12" s="17">
        <v>9.7159783828014906E-2</v>
      </c>
      <c r="AH12" s="17"/>
      <c r="AI12" s="17">
        <v>0.101257757311152</v>
      </c>
      <c r="AJ12" s="17">
        <v>0.107506396054645</v>
      </c>
      <c r="AK12" s="17"/>
      <c r="AL12" s="17">
        <v>0.113661633509653</v>
      </c>
      <c r="AM12" s="17">
        <v>0.10351866184509199</v>
      </c>
      <c r="AN12" s="17"/>
      <c r="AO12" s="17">
        <v>0.11968788612801</v>
      </c>
      <c r="AP12" s="17">
        <v>0.104182727001865</v>
      </c>
      <c r="AQ12" s="17"/>
      <c r="AR12" s="17">
        <v>0.11457485142618699</v>
      </c>
      <c r="AS12" s="17">
        <v>0.110768744012988</v>
      </c>
      <c r="AT12" s="17">
        <v>9.7364315747450705E-2</v>
      </c>
      <c r="AU12" s="17">
        <v>9.0029350249508505E-2</v>
      </c>
    </row>
    <row r="13" spans="2:47" x14ac:dyDescent="0.3">
      <c r="B13" s="18" t="s">
        <v>293</v>
      </c>
      <c r="C13" s="17">
        <v>2.0363222481528501E-2</v>
      </c>
      <c r="D13" s="17">
        <v>2.6250141496076799E-2</v>
      </c>
      <c r="E13" s="17">
        <v>1.47043097576247E-2</v>
      </c>
      <c r="F13" s="17"/>
      <c r="G13" s="17">
        <v>4.5034854507844398E-2</v>
      </c>
      <c r="H13" s="17">
        <v>3.19737489037588E-2</v>
      </c>
      <c r="I13" s="17">
        <v>1.7482644667667701E-2</v>
      </c>
      <c r="J13" s="17">
        <v>1.2634943999342599E-2</v>
      </c>
      <c r="K13" s="17">
        <v>9.1128762469991492E-3</v>
      </c>
      <c r="L13" s="17">
        <v>1.07500803208001E-2</v>
      </c>
      <c r="M13" s="17"/>
      <c r="N13" s="17">
        <v>2.43240456806719E-2</v>
      </c>
      <c r="O13" s="17">
        <v>1.4045998746642E-2</v>
      </c>
      <c r="P13" s="17">
        <v>2.18755414812511E-2</v>
      </c>
      <c r="Q13" s="17">
        <v>2.1617290561747601E-2</v>
      </c>
      <c r="R13" s="17"/>
      <c r="S13" s="17">
        <v>3.2115614236948101E-2</v>
      </c>
      <c r="T13" s="17">
        <v>9.9980081668043994E-3</v>
      </c>
      <c r="U13" s="17">
        <v>1.4262159554143301E-2</v>
      </c>
      <c r="V13" s="17">
        <v>1.8539282579785502E-2</v>
      </c>
      <c r="W13" s="17">
        <v>2.0303829796857902E-2</v>
      </c>
      <c r="X13" s="17">
        <v>2.8531215955869001E-2</v>
      </c>
      <c r="Y13" s="17">
        <v>8.1743414303273604E-3</v>
      </c>
      <c r="Z13" s="17">
        <v>3.1049347358759902E-2</v>
      </c>
      <c r="AA13" s="17">
        <v>1.19999011696341E-2</v>
      </c>
      <c r="AB13" s="17">
        <v>2.51606387346664E-2</v>
      </c>
      <c r="AC13" s="17">
        <v>2.2059201552319899E-2</v>
      </c>
      <c r="AD13" s="17">
        <v>3.9589669336455899E-2</v>
      </c>
      <c r="AE13" s="17"/>
      <c r="AF13" s="17">
        <v>1.6973218603357001E-2</v>
      </c>
      <c r="AG13" s="17">
        <v>2.45769830694017E-2</v>
      </c>
      <c r="AH13" s="17"/>
      <c r="AI13" s="17">
        <v>2.37373245724702E-2</v>
      </c>
      <c r="AJ13" s="17">
        <v>1.86789877659242E-2</v>
      </c>
      <c r="AK13" s="17"/>
      <c r="AL13" s="17">
        <v>1.6382048526094001E-2</v>
      </c>
      <c r="AM13" s="17">
        <v>2.1285147928950001E-2</v>
      </c>
      <c r="AN13" s="17"/>
      <c r="AO13" s="17">
        <v>3.3786042064870701E-2</v>
      </c>
      <c r="AP13" s="17">
        <v>1.9193262667699901E-2</v>
      </c>
      <c r="AQ13" s="17"/>
      <c r="AR13" s="17">
        <v>3.0323551878866199E-2</v>
      </c>
      <c r="AS13" s="17">
        <v>1.8936355067544E-2</v>
      </c>
      <c r="AT13" s="17">
        <v>1.12978817724457E-2</v>
      </c>
      <c r="AU13" s="17">
        <v>1.6681533325955501E-2</v>
      </c>
    </row>
    <row r="14" spans="2:47" ht="28.8" x14ac:dyDescent="0.3">
      <c r="B14" s="18" t="s">
        <v>294</v>
      </c>
      <c r="C14" s="17">
        <v>0.344290836092768</v>
      </c>
      <c r="D14" s="17">
        <v>0.27290255960091597</v>
      </c>
      <c r="E14" s="17">
        <v>0.41440961292630502</v>
      </c>
      <c r="F14" s="17"/>
      <c r="G14" s="17">
        <v>0.35663274548665702</v>
      </c>
      <c r="H14" s="17">
        <v>0.37503606264413403</v>
      </c>
      <c r="I14" s="17">
        <v>0.37848278433168397</v>
      </c>
      <c r="J14" s="17">
        <v>0.39022950515795901</v>
      </c>
      <c r="K14" s="17">
        <v>0.30677325652754001</v>
      </c>
      <c r="L14" s="17">
        <v>0.27126273837838899</v>
      </c>
      <c r="M14" s="17"/>
      <c r="N14" s="17">
        <v>0.328769720160071</v>
      </c>
      <c r="O14" s="17">
        <v>0.36272161399154002</v>
      </c>
      <c r="P14" s="17">
        <v>0.36239088484768001</v>
      </c>
      <c r="Q14" s="17">
        <v>0.32571995558393402</v>
      </c>
      <c r="R14" s="17"/>
      <c r="S14" s="17">
        <v>0.26992093208912299</v>
      </c>
      <c r="T14" s="17">
        <v>0.38330897513359402</v>
      </c>
      <c r="U14" s="17">
        <v>0.32186719086659299</v>
      </c>
      <c r="V14" s="17">
        <v>0.36100791737274701</v>
      </c>
      <c r="W14" s="17">
        <v>0.37977704777181198</v>
      </c>
      <c r="X14" s="17">
        <v>0.34752571171561403</v>
      </c>
      <c r="Y14" s="17">
        <v>0.413113458033528</v>
      </c>
      <c r="Z14" s="17">
        <v>0.33569729422165501</v>
      </c>
      <c r="AA14" s="17">
        <v>0.31163194668606897</v>
      </c>
      <c r="AB14" s="17">
        <v>0.34039218789780201</v>
      </c>
      <c r="AC14" s="17">
        <v>0.354909313982606</v>
      </c>
      <c r="AD14" s="17">
        <v>0.380600905910636</v>
      </c>
      <c r="AE14" s="17"/>
      <c r="AF14" s="17">
        <v>0.31589242942409901</v>
      </c>
      <c r="AG14" s="17">
        <v>0.38436608582752302</v>
      </c>
      <c r="AH14" s="17"/>
      <c r="AI14" s="17">
        <v>0.34278319640865701</v>
      </c>
      <c r="AJ14" s="17">
        <v>0.34504339752279101</v>
      </c>
      <c r="AK14" s="17"/>
      <c r="AL14" s="17">
        <v>0.351373628200427</v>
      </c>
      <c r="AM14" s="17">
        <v>0.34265066503871699</v>
      </c>
      <c r="AN14" s="17"/>
      <c r="AO14" s="17">
        <v>0.30119123183728702</v>
      </c>
      <c r="AP14" s="17">
        <v>0.348047483841607</v>
      </c>
      <c r="AQ14" s="17"/>
      <c r="AR14" s="17">
        <v>0.37341965640249702</v>
      </c>
      <c r="AS14" s="17">
        <v>0.28276251143216702</v>
      </c>
      <c r="AT14" s="17">
        <v>0.43306525661364298</v>
      </c>
      <c r="AU14" s="17">
        <v>0.19209207598771499</v>
      </c>
    </row>
    <row r="15" spans="2:47" ht="28.8" x14ac:dyDescent="0.3">
      <c r="B15" s="18" t="s">
        <v>295</v>
      </c>
      <c r="C15" s="17">
        <v>0.19497763158310899</v>
      </c>
      <c r="D15" s="17">
        <v>0.19353692073373299</v>
      </c>
      <c r="E15" s="17">
        <v>0.19712361955159799</v>
      </c>
      <c r="F15" s="17"/>
      <c r="G15" s="17">
        <v>0.12977247649661799</v>
      </c>
      <c r="H15" s="17">
        <v>0.135268930126096</v>
      </c>
      <c r="I15" s="17">
        <v>0.131198005402237</v>
      </c>
      <c r="J15" s="17">
        <v>0.16910661296650301</v>
      </c>
      <c r="K15" s="17">
        <v>0.26076912591065898</v>
      </c>
      <c r="L15" s="17">
        <v>0.31535806710677899</v>
      </c>
      <c r="M15" s="17"/>
      <c r="N15" s="17">
        <v>0.19255529134056401</v>
      </c>
      <c r="O15" s="17">
        <v>0.18224656506055301</v>
      </c>
      <c r="P15" s="17">
        <v>0.17396973979147101</v>
      </c>
      <c r="Q15" s="17">
        <v>0.232125132811033</v>
      </c>
      <c r="R15" s="17"/>
      <c r="S15" s="17">
        <v>0.200877835820964</v>
      </c>
      <c r="T15" s="17">
        <v>0.19808525871837299</v>
      </c>
      <c r="U15" s="17">
        <v>0.20144748073851501</v>
      </c>
      <c r="V15" s="17">
        <v>0.18389579958448299</v>
      </c>
      <c r="W15" s="17">
        <v>0.17010039837463101</v>
      </c>
      <c r="X15" s="17">
        <v>0.16736818116642899</v>
      </c>
      <c r="Y15" s="17">
        <v>0.18030686892801601</v>
      </c>
      <c r="Z15" s="17">
        <v>0.203122886240517</v>
      </c>
      <c r="AA15" s="17">
        <v>0.22591756562399001</v>
      </c>
      <c r="AB15" s="17">
        <v>0.18495300110870999</v>
      </c>
      <c r="AC15" s="17">
        <v>0.22663516082973101</v>
      </c>
      <c r="AD15" s="17">
        <v>0.20296968358015199</v>
      </c>
      <c r="AE15" s="17"/>
      <c r="AF15" s="17">
        <v>0.209314856226294</v>
      </c>
      <c r="AG15" s="17">
        <v>0.175928380979258</v>
      </c>
      <c r="AH15" s="17"/>
      <c r="AI15" s="17">
        <v>0.16937263133281799</v>
      </c>
      <c r="AJ15" s="17">
        <v>0.20775875946610101</v>
      </c>
      <c r="AK15" s="17"/>
      <c r="AL15" s="17">
        <v>0.196086689113147</v>
      </c>
      <c r="AM15" s="17">
        <v>0.194720805739516</v>
      </c>
      <c r="AN15" s="17"/>
      <c r="AO15" s="17">
        <v>0.18195173248743299</v>
      </c>
      <c r="AP15" s="17">
        <v>0.196112995012998</v>
      </c>
      <c r="AQ15" s="17"/>
      <c r="AR15" s="17">
        <v>0.12133242265097501</v>
      </c>
      <c r="AS15" s="17">
        <v>0.26752669663967499</v>
      </c>
      <c r="AT15" s="17">
        <v>0.15495612861145699</v>
      </c>
      <c r="AU15" s="17">
        <v>0.33846864097851398</v>
      </c>
    </row>
    <row r="16" spans="2:47" x14ac:dyDescent="0.3">
      <c r="B16" s="18" t="s">
        <v>155</v>
      </c>
      <c r="C16" s="19">
        <v>7.49385588401765E-2</v>
      </c>
      <c r="D16" s="19">
        <v>7.6853336263197194E-2</v>
      </c>
      <c r="E16" s="19">
        <v>7.2821477649499602E-2</v>
      </c>
      <c r="F16" s="19"/>
      <c r="G16" s="19">
        <v>3.8631755634499602E-2</v>
      </c>
      <c r="H16" s="19">
        <v>5.3620609229744397E-2</v>
      </c>
      <c r="I16" s="19">
        <v>6.6436983722076695E-2</v>
      </c>
      <c r="J16" s="19">
        <v>6.4674758861982803E-2</v>
      </c>
      <c r="K16" s="19">
        <v>0.10020652658672299</v>
      </c>
      <c r="L16" s="19">
        <v>0.11457732572304</v>
      </c>
      <c r="M16" s="19"/>
      <c r="N16" s="19">
        <v>7.1562055617459694E-2</v>
      </c>
      <c r="O16" s="19">
        <v>9.1623852525423502E-2</v>
      </c>
      <c r="P16" s="19">
        <v>5.3157091919621001E-2</v>
      </c>
      <c r="Q16" s="19">
        <v>7.9372654753291097E-2</v>
      </c>
      <c r="R16" s="19"/>
      <c r="S16" s="19">
        <v>5.4106944798577403E-2</v>
      </c>
      <c r="T16" s="19">
        <v>7.3052135972951501E-2</v>
      </c>
      <c r="U16" s="19">
        <v>9.0721859436313196E-2</v>
      </c>
      <c r="V16" s="19">
        <v>6.2757774943606598E-2</v>
      </c>
      <c r="W16" s="19">
        <v>6.8998533889393601E-2</v>
      </c>
      <c r="X16" s="19">
        <v>0.10345717080841001</v>
      </c>
      <c r="Y16" s="19">
        <v>5.3282607352181301E-2</v>
      </c>
      <c r="Z16" s="19">
        <v>6.3060783261123798E-2</v>
      </c>
      <c r="AA16" s="19">
        <v>8.7000363077683496E-2</v>
      </c>
      <c r="AB16" s="19">
        <v>8.1463911494918398E-2</v>
      </c>
      <c r="AC16" s="19">
        <v>0.10312941938551</v>
      </c>
      <c r="AD16" s="19">
        <v>6.5937734656468502E-2</v>
      </c>
      <c r="AE16" s="19"/>
      <c r="AF16" s="19">
        <v>8.0823715088175596E-2</v>
      </c>
      <c r="AG16" s="19">
        <v>6.48654425875278E-2</v>
      </c>
      <c r="AH16" s="19"/>
      <c r="AI16" s="19">
        <v>6.8290467054411302E-2</v>
      </c>
      <c r="AJ16" s="19">
        <v>7.8257055636159506E-2</v>
      </c>
      <c r="AK16" s="19"/>
      <c r="AL16" s="19">
        <v>6.8352586086340206E-2</v>
      </c>
      <c r="AM16" s="19">
        <v>7.6463680813180904E-2</v>
      </c>
      <c r="AN16" s="19"/>
      <c r="AO16" s="19">
        <v>7.4665649006396898E-2</v>
      </c>
      <c r="AP16" s="19">
        <v>7.4962346207378905E-2</v>
      </c>
      <c r="AQ16" s="19"/>
      <c r="AR16" s="19">
        <v>4.6433468095065697E-2</v>
      </c>
      <c r="AS16" s="19">
        <v>8.9727638747934602E-2</v>
      </c>
      <c r="AT16" s="19">
        <v>7.1531987757086204E-2</v>
      </c>
      <c r="AU16" s="19">
        <v>0.12819384585813301</v>
      </c>
    </row>
    <row r="17" spans="2:2" x14ac:dyDescent="0.3">
      <c r="B17" s="16"/>
    </row>
    <row r="18" spans="2:2" x14ac:dyDescent="0.3">
      <c r="B18" t="s">
        <v>72</v>
      </c>
    </row>
    <row r="19" spans="2:2" x14ac:dyDescent="0.3">
      <c r="B19" t="s">
        <v>73</v>
      </c>
    </row>
    <row r="21" spans="2:2" x14ac:dyDescent="0.3">
      <c r="B21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B2:AU21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300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289</v>
      </c>
      <c r="C9" s="17">
        <v>0.15360688066553199</v>
      </c>
      <c r="D9" s="17">
        <v>0.246053678750703</v>
      </c>
      <c r="E9" s="17">
        <v>6.41081669064969E-2</v>
      </c>
      <c r="F9" s="17"/>
      <c r="G9" s="17">
        <v>0.17193097376959901</v>
      </c>
      <c r="H9" s="17">
        <v>0.172953897243634</v>
      </c>
      <c r="I9" s="17">
        <v>0.16926541753237501</v>
      </c>
      <c r="J9" s="17">
        <v>0.14612638761087501</v>
      </c>
      <c r="K9" s="17">
        <v>0.13638162208624999</v>
      </c>
      <c r="L9" s="17">
        <v>0.130639838539547</v>
      </c>
      <c r="M9" s="17"/>
      <c r="N9" s="17">
        <v>0.16095610850894501</v>
      </c>
      <c r="O9" s="17">
        <v>0.15350015704419401</v>
      </c>
      <c r="P9" s="17">
        <v>0.17483227331158499</v>
      </c>
      <c r="Q9" s="17">
        <v>0.12748539741614401</v>
      </c>
      <c r="R9" s="17"/>
      <c r="S9" s="17">
        <v>0.18833924153451301</v>
      </c>
      <c r="T9" s="17">
        <v>0.125586152241177</v>
      </c>
      <c r="U9" s="17">
        <v>0.16546372944562099</v>
      </c>
      <c r="V9" s="17">
        <v>0.15809547578219699</v>
      </c>
      <c r="W9" s="17">
        <v>0.13633838050036101</v>
      </c>
      <c r="X9" s="17">
        <v>0.15710497275367599</v>
      </c>
      <c r="Y9" s="17">
        <v>0.15559323485676499</v>
      </c>
      <c r="Z9" s="17">
        <v>0.15014441376519799</v>
      </c>
      <c r="AA9" s="17">
        <v>0.14756180001743599</v>
      </c>
      <c r="AB9" s="17">
        <v>0.14014806934060201</v>
      </c>
      <c r="AC9" s="17">
        <v>0.14609497585909401</v>
      </c>
      <c r="AD9" s="17">
        <v>0.172045824405132</v>
      </c>
      <c r="AE9" s="17"/>
      <c r="AF9" s="17">
        <v>0.155400938992315</v>
      </c>
      <c r="AG9" s="17">
        <v>0.15155630439701701</v>
      </c>
      <c r="AH9" s="17"/>
      <c r="AI9" s="17">
        <v>0.20412854510275799</v>
      </c>
      <c r="AJ9" s="17">
        <v>0.12838821838387601</v>
      </c>
      <c r="AK9" s="17"/>
      <c r="AL9" s="17">
        <v>0.16922677515332399</v>
      </c>
      <c r="AM9" s="17">
        <v>0.149989762103135</v>
      </c>
      <c r="AN9" s="17"/>
      <c r="AO9" s="17">
        <v>0.183316177603323</v>
      </c>
      <c r="AP9" s="17">
        <v>0.15101735889639101</v>
      </c>
      <c r="AQ9" s="17"/>
      <c r="AR9" s="17">
        <v>0.16826783464897099</v>
      </c>
      <c r="AS9" s="17">
        <v>0.17278861748336499</v>
      </c>
      <c r="AT9" s="17">
        <v>0.11557588165053601</v>
      </c>
      <c r="AU9" s="17">
        <v>0.16297055238592401</v>
      </c>
    </row>
    <row r="10" spans="2:47" x14ac:dyDescent="0.3">
      <c r="B10" s="18" t="s">
        <v>290</v>
      </c>
      <c r="C10" s="17">
        <v>3.1055042175692198E-2</v>
      </c>
      <c r="D10" s="17">
        <v>3.5387759725960602E-2</v>
      </c>
      <c r="E10" s="17">
        <v>2.64904498778341E-2</v>
      </c>
      <c r="F10" s="17"/>
      <c r="G10" s="17">
        <v>4.1550726973803E-2</v>
      </c>
      <c r="H10" s="17">
        <v>4.7722742041129203E-2</v>
      </c>
      <c r="I10" s="17">
        <v>2.92243869701132E-2</v>
      </c>
      <c r="J10" s="17">
        <v>1.50728605015243E-2</v>
      </c>
      <c r="K10" s="17">
        <v>2.7451464825352701E-2</v>
      </c>
      <c r="L10" s="17">
        <v>2.7431740446984602E-2</v>
      </c>
      <c r="M10" s="17"/>
      <c r="N10" s="17">
        <v>2.70419077427815E-2</v>
      </c>
      <c r="O10" s="17">
        <v>2.7618062154138E-2</v>
      </c>
      <c r="P10" s="17">
        <v>4.0018324668341501E-2</v>
      </c>
      <c r="Q10" s="17">
        <v>2.8855549750272502E-2</v>
      </c>
      <c r="R10" s="17"/>
      <c r="S10" s="17">
        <v>4.3180647022005497E-2</v>
      </c>
      <c r="T10" s="17">
        <v>2.8624817338496301E-2</v>
      </c>
      <c r="U10" s="17">
        <v>3.3432961576743699E-2</v>
      </c>
      <c r="V10" s="17">
        <v>2.8023419639372701E-2</v>
      </c>
      <c r="W10" s="17">
        <v>2.15878582497522E-2</v>
      </c>
      <c r="X10" s="17">
        <v>3.2942091157033802E-2</v>
      </c>
      <c r="Y10" s="17">
        <v>3.32100489795321E-2</v>
      </c>
      <c r="Z10" s="17">
        <v>2.1655394873249401E-2</v>
      </c>
      <c r="AA10" s="17">
        <v>1.49757225674677E-2</v>
      </c>
      <c r="AB10" s="17">
        <v>3.04402904981638E-2</v>
      </c>
      <c r="AC10" s="17">
        <v>5.6321979938072197E-2</v>
      </c>
      <c r="AD10" s="17">
        <v>2.9564951275130199E-2</v>
      </c>
      <c r="AE10" s="17"/>
      <c r="AF10" s="17">
        <v>3.18729342987829E-2</v>
      </c>
      <c r="AG10" s="17">
        <v>2.97624966226138E-2</v>
      </c>
      <c r="AH10" s="17"/>
      <c r="AI10" s="17">
        <v>3.0601689293471901E-2</v>
      </c>
      <c r="AJ10" s="17">
        <v>3.12813402076055E-2</v>
      </c>
      <c r="AK10" s="17"/>
      <c r="AL10" s="17">
        <v>4.0633017633616701E-2</v>
      </c>
      <c r="AM10" s="17">
        <v>2.88370583829003E-2</v>
      </c>
      <c r="AN10" s="17"/>
      <c r="AO10" s="17">
        <v>3.73016682421278E-2</v>
      </c>
      <c r="AP10" s="17">
        <v>3.05105737482976E-2</v>
      </c>
      <c r="AQ10" s="17"/>
      <c r="AR10" s="17">
        <v>4.0490549584445597E-2</v>
      </c>
      <c r="AS10" s="17">
        <v>3.3060752147436402E-2</v>
      </c>
      <c r="AT10" s="17">
        <v>1.45828979925495E-2</v>
      </c>
      <c r="AU10" s="17">
        <v>3.8213542234131301E-2</v>
      </c>
    </row>
    <row r="11" spans="2:47" ht="28.8" x14ac:dyDescent="0.3">
      <c r="B11" s="18" t="s">
        <v>291</v>
      </c>
      <c r="C11" s="17">
        <v>0.43310844478958399</v>
      </c>
      <c r="D11" s="17">
        <v>0.36012018774039001</v>
      </c>
      <c r="E11" s="17">
        <v>0.50352231496840805</v>
      </c>
      <c r="F11" s="17"/>
      <c r="G11" s="17">
        <v>0.36640230223020798</v>
      </c>
      <c r="H11" s="17">
        <v>0.38465672997478101</v>
      </c>
      <c r="I11" s="17">
        <v>0.459846046015356</v>
      </c>
      <c r="J11" s="17">
        <v>0.495389687961731</v>
      </c>
      <c r="K11" s="17">
        <v>0.47204400472392999</v>
      </c>
      <c r="L11" s="17">
        <v>0.418313467349471</v>
      </c>
      <c r="M11" s="17"/>
      <c r="N11" s="17">
        <v>0.48084286874445298</v>
      </c>
      <c r="O11" s="17">
        <v>0.44639189046100602</v>
      </c>
      <c r="P11" s="17">
        <v>0.40406003664073498</v>
      </c>
      <c r="Q11" s="17">
        <v>0.393194927445362</v>
      </c>
      <c r="R11" s="17"/>
      <c r="S11" s="17">
        <v>0.416542962632104</v>
      </c>
      <c r="T11" s="17">
        <v>0.487165524243652</v>
      </c>
      <c r="U11" s="17">
        <v>0.440274526280659</v>
      </c>
      <c r="V11" s="17">
        <v>0.38726166385016603</v>
      </c>
      <c r="W11" s="17">
        <v>0.45827786931856201</v>
      </c>
      <c r="X11" s="17">
        <v>0.37357389589930701</v>
      </c>
      <c r="Y11" s="17">
        <v>0.44704858708207601</v>
      </c>
      <c r="Z11" s="17">
        <v>0.42972497063418702</v>
      </c>
      <c r="AA11" s="17">
        <v>0.43374374929166698</v>
      </c>
      <c r="AB11" s="17">
        <v>0.45246081361162399</v>
      </c>
      <c r="AC11" s="17">
        <v>0.38873327627606302</v>
      </c>
      <c r="AD11" s="17">
        <v>0.49492828587100202</v>
      </c>
      <c r="AE11" s="17"/>
      <c r="AF11" s="17">
        <v>0.44202139132394203</v>
      </c>
      <c r="AG11" s="17">
        <v>0.42380311297962597</v>
      </c>
      <c r="AH11" s="17"/>
      <c r="AI11" s="17">
        <v>0.42457685322639699</v>
      </c>
      <c r="AJ11" s="17">
        <v>0.43736711933551697</v>
      </c>
      <c r="AK11" s="17"/>
      <c r="AL11" s="17">
        <v>0.40707684822071</v>
      </c>
      <c r="AM11" s="17">
        <v>0.43913661426484502</v>
      </c>
      <c r="AN11" s="17"/>
      <c r="AO11" s="17">
        <v>0.430050980249023</v>
      </c>
      <c r="AP11" s="17">
        <v>0.43337493951689898</v>
      </c>
      <c r="AQ11" s="17"/>
      <c r="AR11" s="17">
        <v>0.44502213517283401</v>
      </c>
      <c r="AS11" s="17">
        <v>0.41746403893662998</v>
      </c>
      <c r="AT11" s="17">
        <v>0.50892618693015101</v>
      </c>
      <c r="AU11" s="17">
        <v>0.27212913780551801</v>
      </c>
    </row>
    <row r="12" spans="2:47" x14ac:dyDescent="0.3">
      <c r="B12" s="18" t="s">
        <v>292</v>
      </c>
      <c r="C12" s="17">
        <v>9.9560161964478894E-2</v>
      </c>
      <c r="D12" s="17">
        <v>8.9344577066057501E-2</v>
      </c>
      <c r="E12" s="17">
        <v>0.10989352011222001</v>
      </c>
      <c r="F12" s="17"/>
      <c r="G12" s="17">
        <v>9.1408415923353803E-2</v>
      </c>
      <c r="H12" s="17">
        <v>0.11274368535477899</v>
      </c>
      <c r="I12" s="17">
        <v>9.8351991026926794E-2</v>
      </c>
      <c r="J12" s="17">
        <v>8.0078909592235598E-2</v>
      </c>
      <c r="K12" s="17">
        <v>9.2245017575464397E-2</v>
      </c>
      <c r="L12" s="17">
        <v>0.115912276538266</v>
      </c>
      <c r="M12" s="17"/>
      <c r="N12" s="17">
        <v>9.2162475546898395E-2</v>
      </c>
      <c r="O12" s="17">
        <v>9.2958033470329104E-2</v>
      </c>
      <c r="P12" s="17">
        <v>0.10126950007716699</v>
      </c>
      <c r="Q12" s="17">
        <v>0.112868378223722</v>
      </c>
      <c r="R12" s="17"/>
      <c r="S12" s="17">
        <v>0.106411601671107</v>
      </c>
      <c r="T12" s="17">
        <v>8.0462167407232804E-2</v>
      </c>
      <c r="U12" s="17">
        <v>0.106964759146408</v>
      </c>
      <c r="V12" s="17">
        <v>0.118727164420385</v>
      </c>
      <c r="W12" s="17">
        <v>0.112363098267622</v>
      </c>
      <c r="X12" s="17">
        <v>7.1352932310591699E-2</v>
      </c>
      <c r="Y12" s="17">
        <v>7.5659012636295805E-2</v>
      </c>
      <c r="Z12" s="17">
        <v>0.133364846108283</v>
      </c>
      <c r="AA12" s="17">
        <v>9.8248661407576002E-2</v>
      </c>
      <c r="AB12" s="17">
        <v>9.7740281436318993E-2</v>
      </c>
      <c r="AC12" s="17">
        <v>0.122889577146774</v>
      </c>
      <c r="AD12" s="17">
        <v>0.11802349328956201</v>
      </c>
      <c r="AE12" s="17"/>
      <c r="AF12" s="17">
        <v>0.103735592408501</v>
      </c>
      <c r="AG12" s="17">
        <v>9.3578201907866407E-2</v>
      </c>
      <c r="AH12" s="17"/>
      <c r="AI12" s="17">
        <v>0.102287912383031</v>
      </c>
      <c r="AJ12" s="17">
        <v>9.81985635816785E-2</v>
      </c>
      <c r="AK12" s="17"/>
      <c r="AL12" s="17">
        <v>9.8199040932277895E-2</v>
      </c>
      <c r="AM12" s="17">
        <v>9.9875358469493206E-2</v>
      </c>
      <c r="AN12" s="17"/>
      <c r="AO12" s="17">
        <v>9.6719148188481499E-2</v>
      </c>
      <c r="AP12" s="17">
        <v>9.9807790410038594E-2</v>
      </c>
      <c r="AQ12" s="17"/>
      <c r="AR12" s="17">
        <v>0.101344809924485</v>
      </c>
      <c r="AS12" s="17">
        <v>9.1732713465396104E-2</v>
      </c>
      <c r="AT12" s="17">
        <v>8.8145122299729498E-2</v>
      </c>
      <c r="AU12" s="17">
        <v>0.132346001259462</v>
      </c>
    </row>
    <row r="13" spans="2:47" x14ac:dyDescent="0.3">
      <c r="B13" s="18" t="s">
        <v>293</v>
      </c>
      <c r="C13" s="17">
        <v>2.9879034718512502E-2</v>
      </c>
      <c r="D13" s="17">
        <v>2.5312263600567299E-2</v>
      </c>
      <c r="E13" s="17">
        <v>3.444277798532E-2</v>
      </c>
      <c r="F13" s="17"/>
      <c r="G13" s="17">
        <v>4.6444588703856898E-2</v>
      </c>
      <c r="H13" s="17">
        <v>4.08397838322462E-2</v>
      </c>
      <c r="I13" s="17">
        <v>1.6963142720071201E-2</v>
      </c>
      <c r="J13" s="17">
        <v>2.1009262201195599E-2</v>
      </c>
      <c r="K13" s="17">
        <v>1.80226008351792E-2</v>
      </c>
      <c r="L13" s="17">
        <v>3.5643625309512698E-2</v>
      </c>
      <c r="M13" s="17"/>
      <c r="N13" s="17">
        <v>3.2774126642494197E-2</v>
      </c>
      <c r="O13" s="17">
        <v>2.49199266077029E-2</v>
      </c>
      <c r="P13" s="17">
        <v>2.4086357953419998E-2</v>
      </c>
      <c r="Q13" s="17">
        <v>3.7433731268882497E-2</v>
      </c>
      <c r="R13" s="17"/>
      <c r="S13" s="17">
        <v>5.16611516661152E-2</v>
      </c>
      <c r="T13" s="17">
        <v>3.0085656342363602E-2</v>
      </c>
      <c r="U13" s="17">
        <v>2.7765075225943299E-2</v>
      </c>
      <c r="V13" s="17">
        <v>3.6410152882517602E-2</v>
      </c>
      <c r="W13" s="17">
        <v>2.33763846600668E-2</v>
      </c>
      <c r="X13" s="17">
        <v>1.6386603880823501E-2</v>
      </c>
      <c r="Y13" s="17">
        <v>3.15610212782136E-2</v>
      </c>
      <c r="Z13" s="17">
        <v>3.7244702498795502E-2</v>
      </c>
      <c r="AA13" s="17">
        <v>2.2567485366232699E-2</v>
      </c>
      <c r="AB13" s="17">
        <v>2.09601360092289E-2</v>
      </c>
      <c r="AC13" s="17">
        <v>2.3228632796672401E-2</v>
      </c>
      <c r="AD13" s="17">
        <v>1.9376368538297901E-2</v>
      </c>
      <c r="AE13" s="17"/>
      <c r="AF13" s="17">
        <v>2.94082624945253E-2</v>
      </c>
      <c r="AG13" s="17">
        <v>3.0746906647827799E-2</v>
      </c>
      <c r="AH13" s="17"/>
      <c r="AI13" s="17">
        <v>2.42039742219529E-2</v>
      </c>
      <c r="AJ13" s="17">
        <v>3.27118280495503E-2</v>
      </c>
      <c r="AK13" s="17"/>
      <c r="AL13" s="17">
        <v>2.3980316705316699E-2</v>
      </c>
      <c r="AM13" s="17">
        <v>3.1245008249034902E-2</v>
      </c>
      <c r="AN13" s="17"/>
      <c r="AO13" s="17">
        <v>2.08554858413133E-2</v>
      </c>
      <c r="AP13" s="17">
        <v>3.0665545294691499E-2</v>
      </c>
      <c r="AQ13" s="17"/>
      <c r="AR13" s="17">
        <v>3.3836621394964697E-2</v>
      </c>
      <c r="AS13" s="17">
        <v>4.0027326768101598E-2</v>
      </c>
      <c r="AT13" s="17">
        <v>1.7104904397341601E-2</v>
      </c>
      <c r="AU13" s="17">
        <v>2.90708025906499E-2</v>
      </c>
    </row>
    <row r="14" spans="2:47" ht="28.8" x14ac:dyDescent="0.3">
      <c r="B14" s="18" t="s">
        <v>294</v>
      </c>
      <c r="C14" s="17">
        <v>0.180872723716862</v>
      </c>
      <c r="D14" s="17">
        <v>0.177193099856324</v>
      </c>
      <c r="E14" s="17">
        <v>0.18415829661296201</v>
      </c>
      <c r="F14" s="17"/>
      <c r="G14" s="17">
        <v>0.22611100591266201</v>
      </c>
      <c r="H14" s="17">
        <v>0.1763695201222</v>
      </c>
      <c r="I14" s="17">
        <v>0.16184885659850101</v>
      </c>
      <c r="J14" s="17">
        <v>0.17070879262145799</v>
      </c>
      <c r="K14" s="17">
        <v>0.16529434232919099</v>
      </c>
      <c r="L14" s="17">
        <v>0.18872561089100001</v>
      </c>
      <c r="M14" s="17"/>
      <c r="N14" s="17">
        <v>0.15920823937666101</v>
      </c>
      <c r="O14" s="17">
        <v>0.17805818623470501</v>
      </c>
      <c r="P14" s="17">
        <v>0.17832056048483599</v>
      </c>
      <c r="Q14" s="17">
        <v>0.212061841868499</v>
      </c>
      <c r="R14" s="17"/>
      <c r="S14" s="17">
        <v>0.14401267210164601</v>
      </c>
      <c r="T14" s="17">
        <v>0.18302792543349</v>
      </c>
      <c r="U14" s="17">
        <v>0.14319295018085201</v>
      </c>
      <c r="V14" s="17">
        <v>0.19319560267524499</v>
      </c>
      <c r="W14" s="17">
        <v>0.16282402439830701</v>
      </c>
      <c r="X14" s="17">
        <v>0.26910373013292099</v>
      </c>
      <c r="Y14" s="17">
        <v>0.19601134303988699</v>
      </c>
      <c r="Z14" s="17">
        <v>0.18769338845932601</v>
      </c>
      <c r="AA14" s="17">
        <v>0.19165331150106399</v>
      </c>
      <c r="AB14" s="17">
        <v>0.16086423613553699</v>
      </c>
      <c r="AC14" s="17">
        <v>0.18749810304699499</v>
      </c>
      <c r="AD14" s="17">
        <v>0.14471957159283499</v>
      </c>
      <c r="AE14" s="17"/>
      <c r="AF14" s="17">
        <v>0.16880100280129101</v>
      </c>
      <c r="AG14" s="17">
        <v>0.19685083980732701</v>
      </c>
      <c r="AH14" s="17"/>
      <c r="AI14" s="17">
        <v>0.16240120769716401</v>
      </c>
      <c r="AJ14" s="17">
        <v>0.190093063733762</v>
      </c>
      <c r="AK14" s="17"/>
      <c r="AL14" s="17">
        <v>0.18994931741961699</v>
      </c>
      <c r="AM14" s="17">
        <v>0.17877084552611999</v>
      </c>
      <c r="AN14" s="17"/>
      <c r="AO14" s="17">
        <v>0.173668493616742</v>
      </c>
      <c r="AP14" s="17">
        <v>0.18150065882798999</v>
      </c>
      <c r="AQ14" s="17"/>
      <c r="AR14" s="17">
        <v>0.18260864214300501</v>
      </c>
      <c r="AS14" s="17">
        <v>0.186525247694772</v>
      </c>
      <c r="AT14" s="17">
        <v>0.185382075002959</v>
      </c>
      <c r="AU14" s="17">
        <v>0.15737652245716999</v>
      </c>
    </row>
    <row r="15" spans="2:47" ht="28.8" x14ac:dyDescent="0.3">
      <c r="B15" s="18" t="s">
        <v>295</v>
      </c>
      <c r="C15" s="17">
        <v>2.6079973523374499E-2</v>
      </c>
      <c r="D15" s="17">
        <v>2.3982004710297E-2</v>
      </c>
      <c r="E15" s="17">
        <v>2.8223570639693201E-2</v>
      </c>
      <c r="F15" s="17"/>
      <c r="G15" s="17">
        <v>2.97912093205813E-2</v>
      </c>
      <c r="H15" s="17">
        <v>1.91082824238764E-2</v>
      </c>
      <c r="I15" s="17">
        <v>2.8224413967511099E-2</v>
      </c>
      <c r="J15" s="17">
        <v>2.77954944604792E-2</v>
      </c>
      <c r="K15" s="17">
        <v>1.80462024722284E-2</v>
      </c>
      <c r="L15" s="17">
        <v>3.1525851429907402E-2</v>
      </c>
      <c r="M15" s="17"/>
      <c r="N15" s="17">
        <v>1.6327851141541901E-2</v>
      </c>
      <c r="O15" s="17">
        <v>2.13236803595011E-2</v>
      </c>
      <c r="P15" s="17">
        <v>3.50897014089252E-2</v>
      </c>
      <c r="Q15" s="17">
        <v>3.31676821569519E-2</v>
      </c>
      <c r="R15" s="17"/>
      <c r="S15" s="17">
        <v>2.1413558728350001E-2</v>
      </c>
      <c r="T15" s="17">
        <v>1.8143259776259E-2</v>
      </c>
      <c r="U15" s="17">
        <v>2.49035373839681E-2</v>
      </c>
      <c r="V15" s="17">
        <v>2.5356393693455201E-2</v>
      </c>
      <c r="W15" s="17">
        <v>3.8506568446217297E-2</v>
      </c>
      <c r="X15" s="17">
        <v>2.487807458931E-2</v>
      </c>
      <c r="Y15" s="17">
        <v>3.26749597495882E-2</v>
      </c>
      <c r="Z15" s="17">
        <v>4.6572282034354102E-3</v>
      </c>
      <c r="AA15" s="17">
        <v>4.0107114170900501E-2</v>
      </c>
      <c r="AB15" s="17">
        <v>3.2443160059257903E-2</v>
      </c>
      <c r="AC15" s="17">
        <v>2.1236939587173001E-2</v>
      </c>
      <c r="AD15" s="17">
        <v>1.0738960929087099E-2</v>
      </c>
      <c r="AE15" s="17"/>
      <c r="AF15" s="17">
        <v>2.3212873440137199E-2</v>
      </c>
      <c r="AG15" s="17">
        <v>2.9011483658100801E-2</v>
      </c>
      <c r="AH15" s="17"/>
      <c r="AI15" s="17">
        <v>1.7281479568988602E-2</v>
      </c>
      <c r="AJ15" s="17">
        <v>3.04718764841043E-2</v>
      </c>
      <c r="AK15" s="17"/>
      <c r="AL15" s="17">
        <v>2.8376221581029999E-2</v>
      </c>
      <c r="AM15" s="17">
        <v>2.5548228479916901E-2</v>
      </c>
      <c r="AN15" s="17"/>
      <c r="AO15" s="17">
        <v>2.5293978427050601E-2</v>
      </c>
      <c r="AP15" s="17">
        <v>2.6148482428739399E-2</v>
      </c>
      <c r="AQ15" s="17"/>
      <c r="AR15" s="17">
        <v>1.24311349085731E-2</v>
      </c>
      <c r="AS15" s="17">
        <v>1.3768949175466101E-2</v>
      </c>
      <c r="AT15" s="17">
        <v>1.5287381818108001E-2</v>
      </c>
      <c r="AU15" s="17">
        <v>0.10407638262887001</v>
      </c>
    </row>
    <row r="16" spans="2:47" x14ac:dyDescent="0.3">
      <c r="B16" s="18" t="s">
        <v>155</v>
      </c>
      <c r="C16" s="19">
        <v>4.5837738445964102E-2</v>
      </c>
      <c r="D16" s="19">
        <v>4.2606428549700801E-2</v>
      </c>
      <c r="E16" s="19">
        <v>4.9160902897065997E-2</v>
      </c>
      <c r="F16" s="19"/>
      <c r="G16" s="19">
        <v>2.6360777165936902E-2</v>
      </c>
      <c r="H16" s="19">
        <v>4.56053590073544E-2</v>
      </c>
      <c r="I16" s="19">
        <v>3.6275745169146098E-2</v>
      </c>
      <c r="J16" s="19">
        <v>4.3818605050501599E-2</v>
      </c>
      <c r="K16" s="19">
        <v>7.0514745152404606E-2</v>
      </c>
      <c r="L16" s="19">
        <v>5.1807589495312001E-2</v>
      </c>
      <c r="M16" s="19"/>
      <c r="N16" s="19">
        <v>3.0686422296225601E-2</v>
      </c>
      <c r="O16" s="19">
        <v>5.5230063668424402E-2</v>
      </c>
      <c r="P16" s="19">
        <v>4.2323245454990499E-2</v>
      </c>
      <c r="Q16" s="19">
        <v>5.4932491870166099E-2</v>
      </c>
      <c r="R16" s="19"/>
      <c r="S16" s="19">
        <v>2.8438164644158902E-2</v>
      </c>
      <c r="T16" s="19">
        <v>4.6904497217330102E-2</v>
      </c>
      <c r="U16" s="19">
        <v>5.80024607598051E-2</v>
      </c>
      <c r="V16" s="19">
        <v>5.29301270566623E-2</v>
      </c>
      <c r="W16" s="19">
        <v>4.67258161591124E-2</v>
      </c>
      <c r="X16" s="19">
        <v>5.4657699276337901E-2</v>
      </c>
      <c r="Y16" s="19">
        <v>2.82417923776421E-2</v>
      </c>
      <c r="Z16" s="19">
        <v>3.55150554575265E-2</v>
      </c>
      <c r="AA16" s="19">
        <v>5.1142155677656599E-2</v>
      </c>
      <c r="AB16" s="19">
        <v>6.4943012909267697E-2</v>
      </c>
      <c r="AC16" s="19">
        <v>5.3996515349155602E-2</v>
      </c>
      <c r="AD16" s="19">
        <v>1.0602544098953301E-2</v>
      </c>
      <c r="AE16" s="19"/>
      <c r="AF16" s="19">
        <v>4.5547004240505201E-2</v>
      </c>
      <c r="AG16" s="19">
        <v>4.4690653979621998E-2</v>
      </c>
      <c r="AH16" s="19"/>
      <c r="AI16" s="19">
        <v>3.4518338506235799E-2</v>
      </c>
      <c r="AJ16" s="19">
        <v>5.1487990223905801E-2</v>
      </c>
      <c r="AK16" s="19"/>
      <c r="AL16" s="19">
        <v>4.2558462354107401E-2</v>
      </c>
      <c r="AM16" s="19">
        <v>4.6597124524554501E-2</v>
      </c>
      <c r="AN16" s="19"/>
      <c r="AO16" s="19">
        <v>3.2794067831938598E-2</v>
      </c>
      <c r="AP16" s="19">
        <v>4.6974650876953399E-2</v>
      </c>
      <c r="AQ16" s="19"/>
      <c r="AR16" s="19">
        <v>1.5998272222722099E-2</v>
      </c>
      <c r="AS16" s="19">
        <v>4.4632354328832197E-2</v>
      </c>
      <c r="AT16" s="19">
        <v>5.4995549908624403E-2</v>
      </c>
      <c r="AU16" s="19">
        <v>0.10381705863827501</v>
      </c>
    </row>
    <row r="17" spans="2:2" x14ac:dyDescent="0.3">
      <c r="B17" s="16"/>
    </row>
    <row r="18" spans="2:2" x14ac:dyDescent="0.3">
      <c r="B18" t="s">
        <v>72</v>
      </c>
    </row>
    <row r="19" spans="2:2" x14ac:dyDescent="0.3">
      <c r="B19" t="s">
        <v>73</v>
      </c>
    </row>
    <row r="21" spans="2:2" x14ac:dyDescent="0.3">
      <c r="B21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B2:AU21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301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289</v>
      </c>
      <c r="C9" s="17">
        <v>0.120784317044023</v>
      </c>
      <c r="D9" s="17">
        <v>0.199383812923039</v>
      </c>
      <c r="E9" s="17">
        <v>4.4653967186196603E-2</v>
      </c>
      <c r="F9" s="17"/>
      <c r="G9" s="17">
        <v>0.115351041542788</v>
      </c>
      <c r="H9" s="17">
        <v>0.117228048487425</v>
      </c>
      <c r="I9" s="17">
        <v>0.13218064257715501</v>
      </c>
      <c r="J9" s="17">
        <v>0.11378163098751801</v>
      </c>
      <c r="K9" s="17">
        <v>0.134924613144148</v>
      </c>
      <c r="L9" s="17">
        <v>0.114212557932673</v>
      </c>
      <c r="M9" s="17"/>
      <c r="N9" s="17">
        <v>0.152397871408988</v>
      </c>
      <c r="O9" s="17">
        <v>0.114693650313096</v>
      </c>
      <c r="P9" s="17">
        <v>9.8624386596139604E-2</v>
      </c>
      <c r="Q9" s="17">
        <v>0.111361761890182</v>
      </c>
      <c r="R9" s="17"/>
      <c r="S9" s="17">
        <v>0.144600880263206</v>
      </c>
      <c r="T9" s="17">
        <v>0.104189918598337</v>
      </c>
      <c r="U9" s="17">
        <v>0.103907971283388</v>
      </c>
      <c r="V9" s="17">
        <v>0.134656924049395</v>
      </c>
      <c r="W9" s="17">
        <v>8.3099822565888201E-2</v>
      </c>
      <c r="X9" s="17">
        <v>0.12326263158631</v>
      </c>
      <c r="Y9" s="17">
        <v>0.116544730856488</v>
      </c>
      <c r="Z9" s="17">
        <v>0.144616961758783</v>
      </c>
      <c r="AA9" s="17">
        <v>9.3021269246744406E-2</v>
      </c>
      <c r="AB9" s="17">
        <v>0.13745840724084599</v>
      </c>
      <c r="AC9" s="17">
        <v>0.13836742729249099</v>
      </c>
      <c r="AD9" s="17">
        <v>0.16745746142447401</v>
      </c>
      <c r="AE9" s="17"/>
      <c r="AF9" s="17">
        <v>0.135718800810645</v>
      </c>
      <c r="AG9" s="17">
        <v>0.101458839748721</v>
      </c>
      <c r="AH9" s="17"/>
      <c r="AI9" s="17">
        <v>0.16206133232334499</v>
      </c>
      <c r="AJ9" s="17">
        <v>0.100180262923491</v>
      </c>
      <c r="AK9" s="17"/>
      <c r="AL9" s="17">
        <v>0.16023385955834901</v>
      </c>
      <c r="AM9" s="17">
        <v>0.111648936992758</v>
      </c>
      <c r="AN9" s="17"/>
      <c r="AO9" s="17">
        <v>0.17814718633587301</v>
      </c>
      <c r="AP9" s="17">
        <v>0.115784454573946</v>
      </c>
      <c r="AQ9" s="17"/>
      <c r="AR9" s="17">
        <v>0.12281153780915099</v>
      </c>
      <c r="AS9" s="17">
        <v>0.14886453466175401</v>
      </c>
      <c r="AT9" s="17">
        <v>9.1742888278968607E-2</v>
      </c>
      <c r="AU9" s="17">
        <v>0.12783493745604699</v>
      </c>
    </row>
    <row r="10" spans="2:47" x14ac:dyDescent="0.3">
      <c r="B10" s="18" t="s">
        <v>290</v>
      </c>
      <c r="C10" s="17">
        <v>3.5150805685260703E-2</v>
      </c>
      <c r="D10" s="17">
        <v>4.2569550641508899E-2</v>
      </c>
      <c r="E10" s="17">
        <v>2.7594670425408901E-2</v>
      </c>
      <c r="F10" s="17"/>
      <c r="G10" s="17">
        <v>4.30801561201287E-2</v>
      </c>
      <c r="H10" s="17">
        <v>4.6892281826806097E-2</v>
      </c>
      <c r="I10" s="17">
        <v>3.5853567138787401E-2</v>
      </c>
      <c r="J10" s="17">
        <v>2.3828613023524001E-2</v>
      </c>
      <c r="K10" s="17">
        <v>2.0114828551595101E-2</v>
      </c>
      <c r="L10" s="17">
        <v>3.9038133257529098E-2</v>
      </c>
      <c r="M10" s="17"/>
      <c r="N10" s="17">
        <v>3.4575409474660403E-2</v>
      </c>
      <c r="O10" s="17">
        <v>3.80210243643005E-2</v>
      </c>
      <c r="P10" s="17">
        <v>3.2419380046012601E-2</v>
      </c>
      <c r="Q10" s="17">
        <v>3.47867957403971E-2</v>
      </c>
      <c r="R10" s="17"/>
      <c r="S10" s="17">
        <v>4.8948748010940103E-2</v>
      </c>
      <c r="T10" s="17">
        <v>2.26893927232239E-2</v>
      </c>
      <c r="U10" s="17">
        <v>2.43085950614167E-2</v>
      </c>
      <c r="V10" s="17">
        <v>3.2609658993887201E-2</v>
      </c>
      <c r="W10" s="17">
        <v>4.4138844540252298E-2</v>
      </c>
      <c r="X10" s="17">
        <v>3.7610123394094801E-2</v>
      </c>
      <c r="Y10" s="17">
        <v>3.8144905444391398E-2</v>
      </c>
      <c r="Z10" s="17">
        <v>3.4258636674869801E-2</v>
      </c>
      <c r="AA10" s="17">
        <v>3.0290282908257599E-2</v>
      </c>
      <c r="AB10" s="17">
        <v>4.7055083016466298E-2</v>
      </c>
      <c r="AC10" s="17">
        <v>3.0663389836350599E-2</v>
      </c>
      <c r="AD10" s="17">
        <v>1.5861062839651101E-2</v>
      </c>
      <c r="AE10" s="17"/>
      <c r="AF10" s="17">
        <v>3.7036351992201802E-2</v>
      </c>
      <c r="AG10" s="17">
        <v>3.2472546696252998E-2</v>
      </c>
      <c r="AH10" s="17"/>
      <c r="AI10" s="17">
        <v>4.1140937562653898E-2</v>
      </c>
      <c r="AJ10" s="17">
        <v>3.2160739650792199E-2</v>
      </c>
      <c r="AK10" s="17"/>
      <c r="AL10" s="17">
        <v>3.2751857204803302E-2</v>
      </c>
      <c r="AM10" s="17">
        <v>3.5706333194468802E-2</v>
      </c>
      <c r="AN10" s="17"/>
      <c r="AO10" s="17">
        <v>4.8041568504770198E-2</v>
      </c>
      <c r="AP10" s="17">
        <v>3.4027221003608603E-2</v>
      </c>
      <c r="AQ10" s="17"/>
      <c r="AR10" s="17">
        <v>3.9256261268742203E-2</v>
      </c>
      <c r="AS10" s="17">
        <v>5.4414675599409303E-2</v>
      </c>
      <c r="AT10" s="17">
        <v>1.53256176114843E-2</v>
      </c>
      <c r="AU10" s="17">
        <v>3.2961270287729001E-2</v>
      </c>
    </row>
    <row r="11" spans="2:47" ht="28.8" x14ac:dyDescent="0.3">
      <c r="B11" s="18" t="s">
        <v>291</v>
      </c>
      <c r="C11" s="17">
        <v>0.31325737853086499</v>
      </c>
      <c r="D11" s="17">
        <v>0.26798667235713602</v>
      </c>
      <c r="E11" s="17">
        <v>0.35816967800215799</v>
      </c>
      <c r="F11" s="17"/>
      <c r="G11" s="17">
        <v>0.26780346140856198</v>
      </c>
      <c r="H11" s="17">
        <v>0.27644086424799502</v>
      </c>
      <c r="I11" s="17">
        <v>0.30912914278001102</v>
      </c>
      <c r="J11" s="17">
        <v>0.35841345692509802</v>
      </c>
      <c r="K11" s="17">
        <v>0.349250248781032</v>
      </c>
      <c r="L11" s="17">
        <v>0.31589512454771002</v>
      </c>
      <c r="M11" s="17"/>
      <c r="N11" s="17">
        <v>0.32284577005958398</v>
      </c>
      <c r="O11" s="17">
        <v>0.33843398500385802</v>
      </c>
      <c r="P11" s="17">
        <v>0.31099668945810599</v>
      </c>
      <c r="Q11" s="17">
        <v>0.28068881902770398</v>
      </c>
      <c r="R11" s="17"/>
      <c r="S11" s="17">
        <v>0.34375812790273103</v>
      </c>
      <c r="T11" s="17">
        <v>0.328532887826256</v>
      </c>
      <c r="U11" s="17">
        <v>0.28202320493231198</v>
      </c>
      <c r="V11" s="17">
        <v>0.28484323903125103</v>
      </c>
      <c r="W11" s="17">
        <v>0.29555970982771701</v>
      </c>
      <c r="X11" s="17">
        <v>0.26490520676828</v>
      </c>
      <c r="Y11" s="17">
        <v>0.33990298499551302</v>
      </c>
      <c r="Z11" s="17">
        <v>0.28126601903458698</v>
      </c>
      <c r="AA11" s="17">
        <v>0.318906710405782</v>
      </c>
      <c r="AB11" s="17">
        <v>0.31850166586355</v>
      </c>
      <c r="AC11" s="17">
        <v>0.34578133662577598</v>
      </c>
      <c r="AD11" s="17">
        <v>0.34026750641112302</v>
      </c>
      <c r="AE11" s="17"/>
      <c r="AF11" s="17">
        <v>0.32135860207507799</v>
      </c>
      <c r="AG11" s="17">
        <v>0.30503024612739099</v>
      </c>
      <c r="AH11" s="17"/>
      <c r="AI11" s="17">
        <v>0.32150712327978598</v>
      </c>
      <c r="AJ11" s="17">
        <v>0.30913939213729802</v>
      </c>
      <c r="AK11" s="17"/>
      <c r="AL11" s="17">
        <v>0.32676595040459799</v>
      </c>
      <c r="AM11" s="17">
        <v>0.31012918159495501</v>
      </c>
      <c r="AN11" s="17"/>
      <c r="AO11" s="17">
        <v>0.32328223697483999</v>
      </c>
      <c r="AP11" s="17">
        <v>0.31238359180923397</v>
      </c>
      <c r="AQ11" s="17"/>
      <c r="AR11" s="17">
        <v>0.32583132449869501</v>
      </c>
      <c r="AS11" s="17">
        <v>0.27601719302218902</v>
      </c>
      <c r="AT11" s="17">
        <v>0.37592925696892199</v>
      </c>
      <c r="AU11" s="17">
        <v>0.215213985157413</v>
      </c>
    </row>
    <row r="12" spans="2:47" x14ac:dyDescent="0.3">
      <c r="B12" s="18" t="s">
        <v>292</v>
      </c>
      <c r="C12" s="17">
        <v>0.14737930203570701</v>
      </c>
      <c r="D12" s="17">
        <v>0.13629827601955899</v>
      </c>
      <c r="E12" s="17">
        <v>0.157480418013794</v>
      </c>
      <c r="F12" s="17"/>
      <c r="G12" s="17">
        <v>0.111139704285141</v>
      </c>
      <c r="H12" s="17">
        <v>0.177270524303968</v>
      </c>
      <c r="I12" s="17">
        <v>0.15041984492076599</v>
      </c>
      <c r="J12" s="17">
        <v>0.13782559275327899</v>
      </c>
      <c r="K12" s="17">
        <v>0.13015904397164399</v>
      </c>
      <c r="L12" s="17">
        <v>0.163881648991755</v>
      </c>
      <c r="M12" s="17"/>
      <c r="N12" s="17">
        <v>0.13021352429237501</v>
      </c>
      <c r="O12" s="17">
        <v>0.13042875439698401</v>
      </c>
      <c r="P12" s="17">
        <v>0.15976910166626401</v>
      </c>
      <c r="Q12" s="17">
        <v>0.17157734291708901</v>
      </c>
      <c r="R12" s="17"/>
      <c r="S12" s="17">
        <v>0.14307838268642001</v>
      </c>
      <c r="T12" s="17">
        <v>0.16219467878073299</v>
      </c>
      <c r="U12" s="17">
        <v>0.19459021580587799</v>
      </c>
      <c r="V12" s="17">
        <v>0.16666178739968501</v>
      </c>
      <c r="W12" s="17">
        <v>0.14936844609164099</v>
      </c>
      <c r="X12" s="17">
        <v>8.9813460069294804E-2</v>
      </c>
      <c r="Y12" s="17">
        <v>0.13260231680391499</v>
      </c>
      <c r="Z12" s="17">
        <v>0.184819543330735</v>
      </c>
      <c r="AA12" s="17">
        <v>0.15622002531999399</v>
      </c>
      <c r="AB12" s="17">
        <v>0.107868523497964</v>
      </c>
      <c r="AC12" s="17">
        <v>0.134420396959298</v>
      </c>
      <c r="AD12" s="17">
        <v>0.18455277361602501</v>
      </c>
      <c r="AE12" s="17"/>
      <c r="AF12" s="17">
        <v>0.15234800138718099</v>
      </c>
      <c r="AG12" s="17">
        <v>0.13889174897082801</v>
      </c>
      <c r="AH12" s="17"/>
      <c r="AI12" s="17">
        <v>0.135457665236109</v>
      </c>
      <c r="AJ12" s="17">
        <v>0.15333016956239401</v>
      </c>
      <c r="AK12" s="17"/>
      <c r="AL12" s="17">
        <v>0.119366005578361</v>
      </c>
      <c r="AM12" s="17">
        <v>0.15386637624027399</v>
      </c>
      <c r="AN12" s="17"/>
      <c r="AO12" s="17">
        <v>0.123741149914964</v>
      </c>
      <c r="AP12" s="17">
        <v>0.14943965067428699</v>
      </c>
      <c r="AQ12" s="17"/>
      <c r="AR12" s="17">
        <v>0.14470514943278201</v>
      </c>
      <c r="AS12" s="17">
        <v>0.17259773627637101</v>
      </c>
      <c r="AT12" s="17">
        <v>0.12731575889357499</v>
      </c>
      <c r="AU12" s="17">
        <v>0.15246595991103001</v>
      </c>
    </row>
    <row r="13" spans="2:47" x14ac:dyDescent="0.3">
      <c r="B13" s="18" t="s">
        <v>293</v>
      </c>
      <c r="C13" s="17">
        <v>4.07375864820902E-2</v>
      </c>
      <c r="D13" s="17">
        <v>4.1069959578551397E-2</v>
      </c>
      <c r="E13" s="17">
        <v>4.0568763016249697E-2</v>
      </c>
      <c r="F13" s="17"/>
      <c r="G13" s="17">
        <v>6.6566340562632498E-2</v>
      </c>
      <c r="H13" s="17">
        <v>4.3392088924726999E-2</v>
      </c>
      <c r="I13" s="17">
        <v>2.9534131672186398E-2</v>
      </c>
      <c r="J13" s="17">
        <v>3.2597326865450603E-2</v>
      </c>
      <c r="K13" s="17">
        <v>2.5335504066633499E-2</v>
      </c>
      <c r="L13" s="17">
        <v>4.7505580019266698E-2</v>
      </c>
      <c r="M13" s="17"/>
      <c r="N13" s="17">
        <v>5.5284835414561001E-2</v>
      </c>
      <c r="O13" s="17">
        <v>3.1489709964493899E-2</v>
      </c>
      <c r="P13" s="17">
        <v>3.7926866858567901E-2</v>
      </c>
      <c r="Q13" s="17">
        <v>3.7700154849152602E-2</v>
      </c>
      <c r="R13" s="17"/>
      <c r="S13" s="17">
        <v>5.8784445931901498E-2</v>
      </c>
      <c r="T13" s="17">
        <v>3.89340854210155E-2</v>
      </c>
      <c r="U13" s="17">
        <v>4.8765238768205502E-2</v>
      </c>
      <c r="V13" s="17">
        <v>3.7705212991379598E-2</v>
      </c>
      <c r="W13" s="17">
        <v>4.3663326338293097E-2</v>
      </c>
      <c r="X13" s="17">
        <v>4.3198491902500198E-2</v>
      </c>
      <c r="Y13" s="17">
        <v>2.8156451027130401E-2</v>
      </c>
      <c r="Z13" s="17">
        <v>3.2200314683255203E-2</v>
      </c>
      <c r="AA13" s="17">
        <v>3.3807551811671402E-2</v>
      </c>
      <c r="AB13" s="17">
        <v>4.0655775486225197E-2</v>
      </c>
      <c r="AC13" s="17">
        <v>2.1057957646384198E-2</v>
      </c>
      <c r="AD13" s="17">
        <v>4.1214117416406001E-2</v>
      </c>
      <c r="AE13" s="17"/>
      <c r="AF13" s="17">
        <v>3.9192278051469603E-2</v>
      </c>
      <c r="AG13" s="17">
        <v>4.3121545129491602E-2</v>
      </c>
      <c r="AH13" s="17"/>
      <c r="AI13" s="17">
        <v>3.9251198253063099E-2</v>
      </c>
      <c r="AJ13" s="17">
        <v>4.1479539922952002E-2</v>
      </c>
      <c r="AK13" s="17"/>
      <c r="AL13" s="17">
        <v>3.4496343962138597E-2</v>
      </c>
      <c r="AM13" s="17">
        <v>4.2182878842354402E-2</v>
      </c>
      <c r="AN13" s="17"/>
      <c r="AO13" s="17">
        <v>4.2674627265429602E-2</v>
      </c>
      <c r="AP13" s="17">
        <v>4.0568750131412701E-2</v>
      </c>
      <c r="AQ13" s="17"/>
      <c r="AR13" s="17">
        <v>4.6670963174573997E-2</v>
      </c>
      <c r="AS13" s="17">
        <v>4.3553907454783998E-2</v>
      </c>
      <c r="AT13" s="17">
        <v>2.4398946926011598E-2</v>
      </c>
      <c r="AU13" s="17">
        <v>5.5022295093392397E-2</v>
      </c>
    </row>
    <row r="14" spans="2:47" ht="28.8" x14ac:dyDescent="0.3">
      <c r="B14" s="18" t="s">
        <v>294</v>
      </c>
      <c r="C14" s="17">
        <v>0.26050763752189998</v>
      </c>
      <c r="D14" s="17">
        <v>0.23303679212923001</v>
      </c>
      <c r="E14" s="17">
        <v>0.286573325757848</v>
      </c>
      <c r="F14" s="17"/>
      <c r="G14" s="17">
        <v>0.32112591666030699</v>
      </c>
      <c r="H14" s="17">
        <v>0.27549227170045498</v>
      </c>
      <c r="I14" s="17">
        <v>0.26888459651748298</v>
      </c>
      <c r="J14" s="17">
        <v>0.25200556625188802</v>
      </c>
      <c r="K14" s="17">
        <v>0.23996642466080401</v>
      </c>
      <c r="L14" s="17">
        <v>0.222069415298353</v>
      </c>
      <c r="M14" s="17"/>
      <c r="N14" s="17">
        <v>0.240817555983112</v>
      </c>
      <c r="O14" s="17">
        <v>0.25820461224883301</v>
      </c>
      <c r="P14" s="17">
        <v>0.27833816192902699</v>
      </c>
      <c r="Q14" s="17">
        <v>0.26856510305063802</v>
      </c>
      <c r="R14" s="17"/>
      <c r="S14" s="17">
        <v>0.202749172149326</v>
      </c>
      <c r="T14" s="17">
        <v>0.26202986603211498</v>
      </c>
      <c r="U14" s="17">
        <v>0.245693348461584</v>
      </c>
      <c r="V14" s="17">
        <v>0.27561738138652903</v>
      </c>
      <c r="W14" s="17">
        <v>0.27466104884466302</v>
      </c>
      <c r="X14" s="17">
        <v>0.349084891730436</v>
      </c>
      <c r="Y14" s="17">
        <v>0.27281928680069001</v>
      </c>
      <c r="Z14" s="17">
        <v>0.263544130662487</v>
      </c>
      <c r="AA14" s="17">
        <v>0.28563453293137703</v>
      </c>
      <c r="AB14" s="17">
        <v>0.23173030595244401</v>
      </c>
      <c r="AC14" s="17">
        <v>0.25574232140417802</v>
      </c>
      <c r="AD14" s="17">
        <v>0.184448769823993</v>
      </c>
      <c r="AE14" s="17"/>
      <c r="AF14" s="17">
        <v>0.23673688753575001</v>
      </c>
      <c r="AG14" s="17">
        <v>0.29375600023258502</v>
      </c>
      <c r="AH14" s="17"/>
      <c r="AI14" s="17">
        <v>0.24255978673929601</v>
      </c>
      <c r="AJ14" s="17">
        <v>0.269466582018482</v>
      </c>
      <c r="AK14" s="17"/>
      <c r="AL14" s="17">
        <v>0.24618342628144399</v>
      </c>
      <c r="AM14" s="17">
        <v>0.26382471308921901</v>
      </c>
      <c r="AN14" s="17"/>
      <c r="AO14" s="17">
        <v>0.21306722150239599</v>
      </c>
      <c r="AP14" s="17">
        <v>0.26464263911001801</v>
      </c>
      <c r="AQ14" s="17"/>
      <c r="AR14" s="17">
        <v>0.28933108814577901</v>
      </c>
      <c r="AS14" s="17">
        <v>0.22985211172704501</v>
      </c>
      <c r="AT14" s="17">
        <v>0.288220385258108</v>
      </c>
      <c r="AU14" s="17">
        <v>0.18313485929901099</v>
      </c>
    </row>
    <row r="15" spans="2:47" ht="28.8" x14ac:dyDescent="0.3">
      <c r="B15" s="18" t="s">
        <v>295</v>
      </c>
      <c r="C15" s="17">
        <v>3.5641379531487702E-2</v>
      </c>
      <c r="D15" s="17">
        <v>3.3334162026444403E-2</v>
      </c>
      <c r="E15" s="17">
        <v>3.8025267734278202E-2</v>
      </c>
      <c r="F15" s="17"/>
      <c r="G15" s="17">
        <v>4.3542735691633597E-2</v>
      </c>
      <c r="H15" s="17">
        <v>1.99602977117651E-2</v>
      </c>
      <c r="I15" s="17">
        <v>3.6993001082324999E-2</v>
      </c>
      <c r="J15" s="17">
        <v>3.2756859905995202E-2</v>
      </c>
      <c r="K15" s="17">
        <v>3.5513981169950498E-2</v>
      </c>
      <c r="L15" s="17">
        <v>4.44654481541914E-2</v>
      </c>
      <c r="M15" s="17"/>
      <c r="N15" s="17">
        <v>2.7380470304670099E-2</v>
      </c>
      <c r="O15" s="17">
        <v>3.5191348089701598E-2</v>
      </c>
      <c r="P15" s="17">
        <v>3.7642253565608803E-2</v>
      </c>
      <c r="Q15" s="17">
        <v>4.3788547229847298E-2</v>
      </c>
      <c r="R15" s="17"/>
      <c r="S15" s="17">
        <v>3.0149357295596001E-2</v>
      </c>
      <c r="T15" s="17">
        <v>3.9135462152043499E-2</v>
      </c>
      <c r="U15" s="17">
        <v>2.7618760423442301E-2</v>
      </c>
      <c r="V15" s="17">
        <v>3.4085162194057599E-2</v>
      </c>
      <c r="W15" s="17">
        <v>5.4786119205246897E-2</v>
      </c>
      <c r="X15" s="17">
        <v>3.4789953814528797E-2</v>
      </c>
      <c r="Y15" s="17">
        <v>3.2806945619602498E-2</v>
      </c>
      <c r="Z15" s="17">
        <v>1.6734139119120299E-2</v>
      </c>
      <c r="AA15" s="17">
        <v>3.1741148983562902E-2</v>
      </c>
      <c r="AB15" s="17">
        <v>5.5890541522901203E-2</v>
      </c>
      <c r="AC15" s="17">
        <v>1.8751229922139401E-2</v>
      </c>
      <c r="AD15" s="17">
        <v>4.4542759512822203E-2</v>
      </c>
      <c r="AE15" s="17"/>
      <c r="AF15" s="17">
        <v>3.4466443476747002E-2</v>
      </c>
      <c r="AG15" s="17">
        <v>3.5416861352351697E-2</v>
      </c>
      <c r="AH15" s="17"/>
      <c r="AI15" s="17">
        <v>1.7978043442050898E-2</v>
      </c>
      <c r="AJ15" s="17">
        <v>4.4458304163105297E-2</v>
      </c>
      <c r="AK15" s="17"/>
      <c r="AL15" s="17">
        <v>3.5452768038218299E-2</v>
      </c>
      <c r="AM15" s="17">
        <v>3.5685056531605697E-2</v>
      </c>
      <c r="AN15" s="17"/>
      <c r="AO15" s="17">
        <v>3.34589906189929E-2</v>
      </c>
      <c r="AP15" s="17">
        <v>3.58316009160419E-2</v>
      </c>
      <c r="AQ15" s="17"/>
      <c r="AR15" s="17">
        <v>1.42431848144705E-2</v>
      </c>
      <c r="AS15" s="17">
        <v>2.8106348513673999E-2</v>
      </c>
      <c r="AT15" s="17">
        <v>2.3255156424503601E-2</v>
      </c>
      <c r="AU15" s="17">
        <v>0.12820532889398201</v>
      </c>
    </row>
    <row r="16" spans="2:47" x14ac:dyDescent="0.3">
      <c r="B16" s="18" t="s">
        <v>155</v>
      </c>
      <c r="C16" s="19">
        <v>4.6541593168665102E-2</v>
      </c>
      <c r="D16" s="19">
        <v>4.6320774324532299E-2</v>
      </c>
      <c r="E16" s="19">
        <v>4.69339098640668E-2</v>
      </c>
      <c r="F16" s="19"/>
      <c r="G16" s="19">
        <v>3.1390643728807399E-2</v>
      </c>
      <c r="H16" s="19">
        <v>4.3323622796859099E-2</v>
      </c>
      <c r="I16" s="19">
        <v>3.7005073311286503E-2</v>
      </c>
      <c r="J16" s="19">
        <v>4.8790953287246301E-2</v>
      </c>
      <c r="K16" s="19">
        <v>6.4735355654192098E-2</v>
      </c>
      <c r="L16" s="19">
        <v>5.2932091798521902E-2</v>
      </c>
      <c r="M16" s="19"/>
      <c r="N16" s="19">
        <v>3.6484563062049002E-2</v>
      </c>
      <c r="O16" s="19">
        <v>5.3536915618733298E-2</v>
      </c>
      <c r="P16" s="19">
        <v>4.4283159880274897E-2</v>
      </c>
      <c r="Q16" s="19">
        <v>5.1531475294989797E-2</v>
      </c>
      <c r="R16" s="19"/>
      <c r="S16" s="19">
        <v>2.7930885759879301E-2</v>
      </c>
      <c r="T16" s="19">
        <v>4.2293708466275601E-2</v>
      </c>
      <c r="U16" s="19">
        <v>7.3092665263772894E-2</v>
      </c>
      <c r="V16" s="19">
        <v>3.3820633953815599E-2</v>
      </c>
      <c r="W16" s="19">
        <v>5.4722682586299101E-2</v>
      </c>
      <c r="X16" s="19">
        <v>5.7335240734554697E-2</v>
      </c>
      <c r="Y16" s="19">
        <v>3.9022378452269302E-2</v>
      </c>
      <c r="Z16" s="19">
        <v>4.2560254736163303E-2</v>
      </c>
      <c r="AA16" s="19">
        <v>5.0378478392610303E-2</v>
      </c>
      <c r="AB16" s="19">
        <v>6.08396974196041E-2</v>
      </c>
      <c r="AC16" s="19">
        <v>5.5215940313381902E-2</v>
      </c>
      <c r="AD16" s="19">
        <v>2.1655548955506101E-2</v>
      </c>
      <c r="AE16" s="19"/>
      <c r="AF16" s="19">
        <v>4.3142634670927597E-2</v>
      </c>
      <c r="AG16" s="19">
        <v>4.9852211742379499E-2</v>
      </c>
      <c r="AH16" s="19"/>
      <c r="AI16" s="19">
        <v>4.0043913163696501E-2</v>
      </c>
      <c r="AJ16" s="19">
        <v>4.97850096214855E-2</v>
      </c>
      <c r="AK16" s="19"/>
      <c r="AL16" s="19">
        <v>4.47497889720887E-2</v>
      </c>
      <c r="AM16" s="19">
        <v>4.6956523514365099E-2</v>
      </c>
      <c r="AN16" s="19"/>
      <c r="AO16" s="19">
        <v>3.7587018882733997E-2</v>
      </c>
      <c r="AP16" s="19">
        <v>4.7322091781451601E-2</v>
      </c>
      <c r="AQ16" s="19"/>
      <c r="AR16" s="19">
        <v>1.7150490855805601E-2</v>
      </c>
      <c r="AS16" s="19">
        <v>4.65934927447735E-2</v>
      </c>
      <c r="AT16" s="19">
        <v>5.3811989638426497E-2</v>
      </c>
      <c r="AU16" s="19">
        <v>0.10516136390139599</v>
      </c>
    </row>
    <row r="17" spans="2:2" x14ac:dyDescent="0.3">
      <c r="B17" s="16"/>
    </row>
    <row r="18" spans="2:2" x14ac:dyDescent="0.3">
      <c r="B18" t="s">
        <v>72</v>
      </c>
    </row>
    <row r="19" spans="2:2" x14ac:dyDescent="0.3">
      <c r="B19" t="s">
        <v>73</v>
      </c>
    </row>
    <row r="21" spans="2:2" x14ac:dyDescent="0.3">
      <c r="B21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B2:I21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9" width="20.77734375" customWidth="1"/>
  </cols>
  <sheetData>
    <row r="2" spans="2:9" ht="40.049999999999997" customHeight="1" x14ac:dyDescent="0.3">
      <c r="D2" s="30" t="s">
        <v>308</v>
      </c>
      <c r="E2" s="26"/>
      <c r="F2" s="26"/>
      <c r="G2" s="26"/>
      <c r="H2" s="26"/>
      <c r="I2" s="26"/>
    </row>
    <row r="6" spans="2:9" ht="49.95" customHeight="1" x14ac:dyDescent="0.3">
      <c r="B6" s="20" t="s">
        <v>15</v>
      </c>
      <c r="C6" s="20" t="s">
        <v>302</v>
      </c>
      <c r="D6" s="20" t="s">
        <v>303</v>
      </c>
      <c r="E6" s="20" t="s">
        <v>304</v>
      </c>
      <c r="F6" s="20" t="s">
        <v>305</v>
      </c>
      <c r="G6" s="20" t="s">
        <v>306</v>
      </c>
      <c r="H6" s="20" t="s">
        <v>307</v>
      </c>
    </row>
    <row r="7" spans="2:9" x14ac:dyDescent="0.3">
      <c r="B7" s="18" t="s">
        <v>289</v>
      </c>
      <c r="C7" s="17">
        <v>8.7519319127200304E-2</v>
      </c>
      <c r="D7" s="17">
        <v>7.1257653824061795E-2</v>
      </c>
      <c r="E7" s="17">
        <v>6.4340384843248194E-2</v>
      </c>
      <c r="F7" s="17">
        <v>4.8854093242376197E-2</v>
      </c>
      <c r="G7" s="17">
        <v>6.6444813467537306E-2</v>
      </c>
      <c r="H7" s="17">
        <v>7.6906199369535994E-2</v>
      </c>
    </row>
    <row r="8" spans="2:9" x14ac:dyDescent="0.3">
      <c r="B8" s="18" t="s">
        <v>290</v>
      </c>
      <c r="C8" s="17">
        <v>0.181853110880972</v>
      </c>
      <c r="D8" s="17">
        <v>0.12572086179271999</v>
      </c>
      <c r="E8" s="17">
        <v>8.7398533237354706E-2</v>
      </c>
      <c r="F8" s="17">
        <v>0.30328421997707899</v>
      </c>
      <c r="G8" s="17">
        <v>9.0746170720381297E-2</v>
      </c>
      <c r="H8" s="17">
        <v>0.17565742513610599</v>
      </c>
    </row>
    <row r="9" spans="2:9" ht="28.8" x14ac:dyDescent="0.3">
      <c r="B9" s="18" t="s">
        <v>291</v>
      </c>
      <c r="C9" s="17">
        <v>0.202652004101294</v>
      </c>
      <c r="D9" s="17">
        <v>7.3518706581347903E-2</v>
      </c>
      <c r="E9" s="17">
        <v>7.0452869291713696E-2</v>
      </c>
      <c r="F9" s="17">
        <v>7.74023468583835E-2</v>
      </c>
      <c r="G9" s="17">
        <v>6.9840989686431695E-2</v>
      </c>
      <c r="H9" s="17">
        <v>0.210613979501551</v>
      </c>
    </row>
    <row r="10" spans="2:9" x14ac:dyDescent="0.3">
      <c r="B10" s="18" t="s">
        <v>292</v>
      </c>
      <c r="C10" s="17">
        <v>7.7070666187391196E-2</v>
      </c>
      <c r="D10" s="17">
        <v>8.0354662473052799E-2</v>
      </c>
      <c r="E10" s="17">
        <v>6.5886881722613505E-2</v>
      </c>
      <c r="F10" s="17">
        <v>3.7461608032881601E-2</v>
      </c>
      <c r="G10" s="17">
        <v>5.0537730203030803E-2</v>
      </c>
      <c r="H10" s="17">
        <v>7.4806885172835E-2</v>
      </c>
    </row>
    <row r="11" spans="2:9" x14ac:dyDescent="0.3">
      <c r="B11" s="18" t="s">
        <v>293</v>
      </c>
      <c r="C11" s="17">
        <v>2.3072421777906801E-2</v>
      </c>
      <c r="D11" s="17">
        <v>2.79999899591514E-2</v>
      </c>
      <c r="E11" s="17">
        <v>1.61158556190047E-2</v>
      </c>
      <c r="F11" s="17">
        <v>1.8134181614464201E-2</v>
      </c>
      <c r="G11" s="17">
        <v>2.0466941442186699E-2</v>
      </c>
      <c r="H11" s="17">
        <v>2.8080617046832301E-2</v>
      </c>
    </row>
    <row r="12" spans="2:9" ht="28.8" x14ac:dyDescent="0.3">
      <c r="B12" s="18" t="s">
        <v>294</v>
      </c>
      <c r="C12" s="17">
        <v>0.128981164843298</v>
      </c>
      <c r="D12" s="17">
        <v>0.143999988652976</v>
      </c>
      <c r="E12" s="17">
        <v>8.6976855149546298E-2</v>
      </c>
      <c r="F12" s="17">
        <v>7.9476822912708606E-2</v>
      </c>
      <c r="G12" s="17">
        <v>7.1215257244891805E-2</v>
      </c>
      <c r="H12" s="17">
        <v>0.14217113741127699</v>
      </c>
    </row>
    <row r="13" spans="2:9" ht="28.8" x14ac:dyDescent="0.3">
      <c r="B13" s="18" t="s">
        <v>295</v>
      </c>
      <c r="C13" s="17">
        <v>0.241122783719881</v>
      </c>
      <c r="D13" s="17">
        <v>0.43551605918984498</v>
      </c>
      <c r="E13" s="17">
        <v>0.56142999872343602</v>
      </c>
      <c r="F13" s="17">
        <v>0.40219595816790299</v>
      </c>
      <c r="G13" s="17">
        <v>0.59168318041613999</v>
      </c>
      <c r="H13" s="17">
        <v>0.253369871365828</v>
      </c>
    </row>
    <row r="14" spans="2:9" x14ac:dyDescent="0.3">
      <c r="B14" s="18" t="s">
        <v>155</v>
      </c>
      <c r="C14" s="17">
        <v>5.7728529362056302E-2</v>
      </c>
      <c r="D14" s="17">
        <v>4.1632077526845099E-2</v>
      </c>
      <c r="E14" s="17">
        <v>4.7398621413082501E-2</v>
      </c>
      <c r="F14" s="17">
        <v>3.3190769194203697E-2</v>
      </c>
      <c r="G14" s="17">
        <v>3.9064916819400199E-2</v>
      </c>
      <c r="H14" s="17">
        <v>3.8393884996035001E-2</v>
      </c>
    </row>
    <row r="15" spans="2:9" x14ac:dyDescent="0.3">
      <c r="B15" s="16"/>
      <c r="C15" s="16"/>
      <c r="D15" s="16"/>
      <c r="E15" s="16"/>
      <c r="F15" s="16"/>
      <c r="G15" s="16"/>
      <c r="H15" s="16"/>
    </row>
    <row r="16" spans="2:9" x14ac:dyDescent="0.3">
      <c r="B16" t="s">
        <v>72</v>
      </c>
    </row>
    <row r="17" spans="2:2" x14ac:dyDescent="0.3">
      <c r="B17" t="s">
        <v>73</v>
      </c>
    </row>
    <row r="21" spans="2:2" x14ac:dyDescent="0.3">
      <c r="B21" s="8" t="str">
        <f>HYPERLINK("#'Contents'!A1", "Return to Contents")</f>
        <v>Return to Contents</v>
      </c>
    </row>
  </sheetData>
  <mergeCells count="1">
    <mergeCell ref="D2:I2"/>
  </mergeCells>
  <pageMargins left="0.7" right="0.7" top="0.75" bottom="0.75" header="0.3" footer="0.3"/>
  <pageSetup paperSize="9" orientation="portrait" horizontalDpi="300" verticalDpi="300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B2:AU21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309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289</v>
      </c>
      <c r="C9" s="17">
        <v>8.7519319127200304E-2</v>
      </c>
      <c r="D9" s="17">
        <v>0.14766813033812901</v>
      </c>
      <c r="E9" s="17">
        <v>2.9241344466837401E-2</v>
      </c>
      <c r="F9" s="17"/>
      <c r="G9" s="17">
        <v>0.130819394823528</v>
      </c>
      <c r="H9" s="17">
        <v>0.120363636522412</v>
      </c>
      <c r="I9" s="17">
        <v>8.3005361365363003E-2</v>
      </c>
      <c r="J9" s="17">
        <v>7.4366349602540405E-2</v>
      </c>
      <c r="K9" s="17">
        <v>7.6173083486131804E-2</v>
      </c>
      <c r="L9" s="17">
        <v>5.4136253849495303E-2</v>
      </c>
      <c r="M9" s="17"/>
      <c r="N9" s="17">
        <v>9.3797966373567396E-2</v>
      </c>
      <c r="O9" s="17">
        <v>7.3376622866501998E-2</v>
      </c>
      <c r="P9" s="17">
        <v>0.100508932213416</v>
      </c>
      <c r="Q9" s="17">
        <v>8.5284888499259498E-2</v>
      </c>
      <c r="R9" s="17"/>
      <c r="S9" s="17">
        <v>0.13077596552321499</v>
      </c>
      <c r="T9" s="17">
        <v>5.8746131750339603E-2</v>
      </c>
      <c r="U9" s="17">
        <v>7.0610148024377997E-2</v>
      </c>
      <c r="V9" s="17">
        <v>6.5265889591352405E-2</v>
      </c>
      <c r="W9" s="17">
        <v>7.1620261396285495E-2</v>
      </c>
      <c r="X9" s="17">
        <v>0.10681436175726999</v>
      </c>
      <c r="Y9" s="17">
        <v>6.6426588364404696E-2</v>
      </c>
      <c r="Z9" s="17">
        <v>0.110547446147825</v>
      </c>
      <c r="AA9" s="17">
        <v>8.6480053898188705E-2</v>
      </c>
      <c r="AB9" s="17">
        <v>0.105273411577673</v>
      </c>
      <c r="AC9" s="17">
        <v>7.0985389218536102E-2</v>
      </c>
      <c r="AD9" s="17">
        <v>0.105341428851046</v>
      </c>
      <c r="AE9" s="17"/>
      <c r="AF9" s="17">
        <v>8.9074268684906102E-2</v>
      </c>
      <c r="AG9" s="17">
        <v>8.6162261103876203E-2</v>
      </c>
      <c r="AH9" s="17"/>
      <c r="AI9" s="17">
        <v>0.12721394805511699</v>
      </c>
      <c r="AJ9" s="17">
        <v>6.7705137380029298E-2</v>
      </c>
      <c r="AK9" s="17"/>
      <c r="AL9" s="17">
        <v>0.10658624896636899</v>
      </c>
      <c r="AM9" s="17">
        <v>8.3103966264024304E-2</v>
      </c>
      <c r="AN9" s="17"/>
      <c r="AO9" s="17">
        <v>0.152536443769962</v>
      </c>
      <c r="AP9" s="17">
        <v>8.1852296444639802E-2</v>
      </c>
      <c r="AQ9" s="17"/>
      <c r="AR9" s="17">
        <v>0.106971727748433</v>
      </c>
      <c r="AS9" s="17">
        <v>8.4268982490899702E-2</v>
      </c>
      <c r="AT9" s="17">
        <v>7.3015840953557898E-2</v>
      </c>
      <c r="AU9" s="17">
        <v>7.4457431904484506E-2</v>
      </c>
    </row>
    <row r="10" spans="2:47" x14ac:dyDescent="0.3">
      <c r="B10" s="18" t="s">
        <v>290</v>
      </c>
      <c r="C10" s="17">
        <v>0.181853110880972</v>
      </c>
      <c r="D10" s="17">
        <v>0.21044907015178099</v>
      </c>
      <c r="E10" s="17">
        <v>0.15404970997400899</v>
      </c>
      <c r="F10" s="17"/>
      <c r="G10" s="17">
        <v>0.101616842528486</v>
      </c>
      <c r="H10" s="17">
        <v>0.128031307910903</v>
      </c>
      <c r="I10" s="17">
        <v>0.15394758285469601</v>
      </c>
      <c r="J10" s="17">
        <v>0.20772579654649201</v>
      </c>
      <c r="K10" s="17">
        <v>0.23019981293676101</v>
      </c>
      <c r="L10" s="17">
        <v>0.24798715148112199</v>
      </c>
      <c r="M10" s="17"/>
      <c r="N10" s="17">
        <v>0.20791575536527199</v>
      </c>
      <c r="O10" s="17">
        <v>0.18762690324237599</v>
      </c>
      <c r="P10" s="17">
        <v>0.180944327234206</v>
      </c>
      <c r="Q10" s="17">
        <v>0.14744371378502399</v>
      </c>
      <c r="R10" s="17"/>
      <c r="S10" s="17">
        <v>0.17508621999794199</v>
      </c>
      <c r="T10" s="17">
        <v>0.212752328300577</v>
      </c>
      <c r="U10" s="17">
        <v>0.15641409947802801</v>
      </c>
      <c r="V10" s="17">
        <v>0.17879413841602801</v>
      </c>
      <c r="W10" s="17">
        <v>0.16536409908048899</v>
      </c>
      <c r="X10" s="17">
        <v>0.14105868591767901</v>
      </c>
      <c r="Y10" s="17">
        <v>0.18313975313543601</v>
      </c>
      <c r="Z10" s="17">
        <v>0.19679336044089399</v>
      </c>
      <c r="AA10" s="17">
        <v>0.16097047468803</v>
      </c>
      <c r="AB10" s="17">
        <v>0.213414411334303</v>
      </c>
      <c r="AC10" s="17">
        <v>0.20777469388077099</v>
      </c>
      <c r="AD10" s="17">
        <v>0.23251915698718501</v>
      </c>
      <c r="AE10" s="17"/>
      <c r="AF10" s="17">
        <v>0.20656306052658999</v>
      </c>
      <c r="AG10" s="17">
        <v>0.148790506603169</v>
      </c>
      <c r="AH10" s="17"/>
      <c r="AI10" s="17">
        <v>0.189405655653961</v>
      </c>
      <c r="AJ10" s="17">
        <v>0.178083142529399</v>
      </c>
      <c r="AK10" s="17"/>
      <c r="AL10" s="17">
        <v>0.21648865716842</v>
      </c>
      <c r="AM10" s="17">
        <v>0.173832513975339</v>
      </c>
      <c r="AN10" s="17"/>
      <c r="AO10" s="17">
        <v>0.17704951902875299</v>
      </c>
      <c r="AP10" s="17">
        <v>0.182271801558756</v>
      </c>
      <c r="AQ10" s="17"/>
      <c r="AR10" s="17">
        <v>0.20519506889737901</v>
      </c>
      <c r="AS10" s="17">
        <v>0.26054956656857098</v>
      </c>
      <c r="AT10" s="17">
        <v>0.11094287110668501</v>
      </c>
      <c r="AU10" s="17">
        <v>0.13539373335954799</v>
      </c>
    </row>
    <row r="11" spans="2:47" ht="28.8" x14ac:dyDescent="0.3">
      <c r="B11" s="18" t="s">
        <v>291</v>
      </c>
      <c r="C11" s="17">
        <v>0.202652004101294</v>
      </c>
      <c r="D11" s="17">
        <v>0.17509563281908</v>
      </c>
      <c r="E11" s="17">
        <v>0.228851912275607</v>
      </c>
      <c r="F11" s="17"/>
      <c r="G11" s="17">
        <v>0.23893843016642999</v>
      </c>
      <c r="H11" s="17">
        <v>0.239046154533755</v>
      </c>
      <c r="I11" s="17">
        <v>0.245588739007225</v>
      </c>
      <c r="J11" s="17">
        <v>0.24512789032797999</v>
      </c>
      <c r="K11" s="17">
        <v>0.158751450125549</v>
      </c>
      <c r="L11" s="17">
        <v>0.10916738746577</v>
      </c>
      <c r="M11" s="17"/>
      <c r="N11" s="17">
        <v>0.19783863140771299</v>
      </c>
      <c r="O11" s="17">
        <v>0.221777415210754</v>
      </c>
      <c r="P11" s="17">
        <v>0.199192253006612</v>
      </c>
      <c r="Q11" s="17">
        <v>0.192196088913137</v>
      </c>
      <c r="R11" s="17"/>
      <c r="S11" s="17">
        <v>0.22583002070988401</v>
      </c>
      <c r="T11" s="17">
        <v>0.21240167380969299</v>
      </c>
      <c r="U11" s="17">
        <v>0.19823327991817299</v>
      </c>
      <c r="V11" s="17">
        <v>0.21494927437990399</v>
      </c>
      <c r="W11" s="17">
        <v>0.18899868966974401</v>
      </c>
      <c r="X11" s="17">
        <v>0.17667980449985701</v>
      </c>
      <c r="Y11" s="17">
        <v>0.22582014569854</v>
      </c>
      <c r="Z11" s="17">
        <v>0.24174856350605001</v>
      </c>
      <c r="AA11" s="17">
        <v>0.18881849653272001</v>
      </c>
      <c r="AB11" s="17">
        <v>0.17649066424853399</v>
      </c>
      <c r="AC11" s="17">
        <v>0.173886799269763</v>
      </c>
      <c r="AD11" s="17">
        <v>0.20007449753405199</v>
      </c>
      <c r="AE11" s="17"/>
      <c r="AF11" s="17">
        <v>0.19162714718528401</v>
      </c>
      <c r="AG11" s="17">
        <v>0.218946870119505</v>
      </c>
      <c r="AH11" s="17"/>
      <c r="AI11" s="17">
        <v>0.20623674165243899</v>
      </c>
      <c r="AJ11" s="17">
        <v>0.200862627470938</v>
      </c>
      <c r="AK11" s="17"/>
      <c r="AL11" s="17">
        <v>0.19234581437985501</v>
      </c>
      <c r="AM11" s="17">
        <v>0.205038621384666</v>
      </c>
      <c r="AN11" s="17"/>
      <c r="AO11" s="17">
        <v>0.194790615711602</v>
      </c>
      <c r="AP11" s="17">
        <v>0.20333721844390901</v>
      </c>
      <c r="AQ11" s="17"/>
      <c r="AR11" s="17">
        <v>0.25063358785096601</v>
      </c>
      <c r="AS11" s="17">
        <v>0.141288918565694</v>
      </c>
      <c r="AT11" s="17">
        <v>0.25190270685643901</v>
      </c>
      <c r="AU11" s="17">
        <v>8.5151967333228107E-2</v>
      </c>
    </row>
    <row r="12" spans="2:47" x14ac:dyDescent="0.3">
      <c r="B12" s="18" t="s">
        <v>292</v>
      </c>
      <c r="C12" s="17">
        <v>7.7070666187391196E-2</v>
      </c>
      <c r="D12" s="17">
        <v>7.4591569475079597E-2</v>
      </c>
      <c r="E12" s="17">
        <v>7.9779724526183607E-2</v>
      </c>
      <c r="F12" s="17"/>
      <c r="G12" s="17">
        <v>9.9285715665334701E-2</v>
      </c>
      <c r="H12" s="17">
        <v>8.3506552025174693E-2</v>
      </c>
      <c r="I12" s="17">
        <v>8.9758589709575703E-2</v>
      </c>
      <c r="J12" s="17">
        <v>7.0828377105255705E-2</v>
      </c>
      <c r="K12" s="17">
        <v>7.2744810569126003E-2</v>
      </c>
      <c r="L12" s="17">
        <v>5.4789472908582902E-2</v>
      </c>
      <c r="M12" s="17"/>
      <c r="N12" s="17">
        <v>7.3651527212253695E-2</v>
      </c>
      <c r="O12" s="17">
        <v>7.5640487000913401E-2</v>
      </c>
      <c r="P12" s="17">
        <v>8.4032136270351804E-2</v>
      </c>
      <c r="Q12" s="17">
        <v>7.5760910772858403E-2</v>
      </c>
      <c r="R12" s="17"/>
      <c r="S12" s="17">
        <v>9.3542370294318694E-2</v>
      </c>
      <c r="T12" s="17">
        <v>7.4081880905411193E-2</v>
      </c>
      <c r="U12" s="17">
        <v>0.105664076919148</v>
      </c>
      <c r="V12" s="17">
        <v>7.6734473357886204E-2</v>
      </c>
      <c r="W12" s="17">
        <v>7.3428446355537802E-2</v>
      </c>
      <c r="X12" s="17">
        <v>4.6861684696022497E-2</v>
      </c>
      <c r="Y12" s="17">
        <v>8.6593804490119303E-2</v>
      </c>
      <c r="Z12" s="17">
        <v>4.1808687083939602E-2</v>
      </c>
      <c r="AA12" s="17">
        <v>8.1222522116922005E-2</v>
      </c>
      <c r="AB12" s="17">
        <v>5.65062356368966E-2</v>
      </c>
      <c r="AC12" s="17">
        <v>6.2309839653903402E-2</v>
      </c>
      <c r="AD12" s="17">
        <v>0.12939859929861999</v>
      </c>
      <c r="AE12" s="17"/>
      <c r="AF12" s="17">
        <v>7.5403270900050307E-2</v>
      </c>
      <c r="AG12" s="17">
        <v>7.8647954332086906E-2</v>
      </c>
      <c r="AH12" s="17"/>
      <c r="AI12" s="17">
        <v>7.5708004703838705E-2</v>
      </c>
      <c r="AJ12" s="17">
        <v>7.7750859529014504E-2</v>
      </c>
      <c r="AK12" s="17"/>
      <c r="AL12" s="17">
        <v>7.0087490420005297E-2</v>
      </c>
      <c r="AM12" s="17">
        <v>7.8687768960552296E-2</v>
      </c>
      <c r="AN12" s="17"/>
      <c r="AO12" s="17">
        <v>9.1401722836134999E-2</v>
      </c>
      <c r="AP12" s="17">
        <v>7.5821542613567702E-2</v>
      </c>
      <c r="AQ12" s="17"/>
      <c r="AR12" s="17">
        <v>8.7007455556869603E-2</v>
      </c>
      <c r="AS12" s="17">
        <v>6.8169927340591102E-2</v>
      </c>
      <c r="AT12" s="17">
        <v>8.1094070184321299E-2</v>
      </c>
      <c r="AU12" s="17">
        <v>5.9048376582024199E-2</v>
      </c>
    </row>
    <row r="13" spans="2:47" x14ac:dyDescent="0.3">
      <c r="B13" s="18" t="s">
        <v>293</v>
      </c>
      <c r="C13" s="17">
        <v>2.3072421777906801E-2</v>
      </c>
      <c r="D13" s="17">
        <v>2.8028258631108902E-2</v>
      </c>
      <c r="E13" s="17">
        <v>1.8331099303403701E-2</v>
      </c>
      <c r="F13" s="17"/>
      <c r="G13" s="17">
        <v>4.1779980194583698E-2</v>
      </c>
      <c r="H13" s="17">
        <v>4.15348860071083E-2</v>
      </c>
      <c r="I13" s="17">
        <v>2.1520257173958699E-2</v>
      </c>
      <c r="J13" s="17">
        <v>1.8654676032140501E-2</v>
      </c>
      <c r="K13" s="17">
        <v>6.3986841953566197E-3</v>
      </c>
      <c r="L13" s="17">
        <v>1.171007750649E-2</v>
      </c>
      <c r="M13" s="17"/>
      <c r="N13" s="17">
        <v>2.8454003703726301E-2</v>
      </c>
      <c r="O13" s="17">
        <v>1.7954899814581399E-2</v>
      </c>
      <c r="P13" s="17">
        <v>2.6935150558077301E-2</v>
      </c>
      <c r="Q13" s="17">
        <v>1.8645429293583999E-2</v>
      </c>
      <c r="R13" s="17"/>
      <c r="S13" s="17">
        <v>2.9312169030505299E-2</v>
      </c>
      <c r="T13" s="17">
        <v>2.01459842890808E-2</v>
      </c>
      <c r="U13" s="17">
        <v>1.78880715383379E-2</v>
      </c>
      <c r="V13" s="17">
        <v>3.1649178562663201E-2</v>
      </c>
      <c r="W13" s="17">
        <v>1.3373136797478201E-2</v>
      </c>
      <c r="X13" s="17">
        <v>2.7528867753093201E-2</v>
      </c>
      <c r="Y13" s="17">
        <v>1.45746895324733E-2</v>
      </c>
      <c r="Z13" s="17">
        <v>5.1850195415411998E-3</v>
      </c>
      <c r="AA13" s="17">
        <v>2.2243164107787199E-2</v>
      </c>
      <c r="AB13" s="17">
        <v>3.05989308351838E-2</v>
      </c>
      <c r="AC13" s="17">
        <v>2.8140050005486399E-2</v>
      </c>
      <c r="AD13" s="17">
        <v>2.2547217012174599E-2</v>
      </c>
      <c r="AE13" s="17"/>
      <c r="AF13" s="17">
        <v>1.8300717035553499E-2</v>
      </c>
      <c r="AG13" s="17">
        <v>2.9601068573356901E-2</v>
      </c>
      <c r="AH13" s="17"/>
      <c r="AI13" s="17">
        <v>3.00996516741097E-2</v>
      </c>
      <c r="AJ13" s="17">
        <v>1.9564672389560899E-2</v>
      </c>
      <c r="AK13" s="17"/>
      <c r="AL13" s="17">
        <v>2.6623597092161499E-2</v>
      </c>
      <c r="AM13" s="17">
        <v>2.2250071655276E-2</v>
      </c>
      <c r="AN13" s="17"/>
      <c r="AO13" s="17">
        <v>4.03372652151145E-2</v>
      </c>
      <c r="AP13" s="17">
        <v>2.15675834771192E-2</v>
      </c>
      <c r="AQ13" s="17"/>
      <c r="AR13" s="17">
        <v>3.2931607656582498E-2</v>
      </c>
      <c r="AS13" s="17">
        <v>2.0536775674975902E-2</v>
      </c>
      <c r="AT13" s="17">
        <v>1.6235774740897501E-2</v>
      </c>
      <c r="AU13" s="17">
        <v>1.6910742850194602E-2</v>
      </c>
    </row>
    <row r="14" spans="2:47" ht="28.8" x14ac:dyDescent="0.3">
      <c r="B14" s="18" t="s">
        <v>294</v>
      </c>
      <c r="C14" s="17">
        <v>0.128981164843298</v>
      </c>
      <c r="D14" s="17">
        <v>0.10480029327476501</v>
      </c>
      <c r="E14" s="17">
        <v>0.15267325720422001</v>
      </c>
      <c r="F14" s="17"/>
      <c r="G14" s="17">
        <v>0.22755516841117299</v>
      </c>
      <c r="H14" s="17">
        <v>0.196229384821763</v>
      </c>
      <c r="I14" s="17">
        <v>0.13868187701317899</v>
      </c>
      <c r="J14" s="17">
        <v>0.108359028162963</v>
      </c>
      <c r="K14" s="17">
        <v>8.2497535710999506E-2</v>
      </c>
      <c r="L14" s="17">
        <v>4.9117838666253001E-2</v>
      </c>
      <c r="M14" s="17"/>
      <c r="N14" s="17">
        <v>0.104337266501981</v>
      </c>
      <c r="O14" s="17">
        <v>0.124614862854346</v>
      </c>
      <c r="P14" s="17">
        <v>0.1516651296082</v>
      </c>
      <c r="Q14" s="17">
        <v>0.14114651915798099</v>
      </c>
      <c r="R14" s="17"/>
      <c r="S14" s="17">
        <v>0.12833799799106399</v>
      </c>
      <c r="T14" s="17">
        <v>8.9595502687526807E-2</v>
      </c>
      <c r="U14" s="17">
        <v>7.7867606847954005E-2</v>
      </c>
      <c r="V14" s="17">
        <v>0.139905045465229</v>
      </c>
      <c r="W14" s="17">
        <v>0.185781641492897</v>
      </c>
      <c r="X14" s="17">
        <v>0.17397713989972999</v>
      </c>
      <c r="Y14" s="17">
        <v>0.110543837841871</v>
      </c>
      <c r="Z14" s="17">
        <v>0.138008113884769</v>
      </c>
      <c r="AA14" s="17">
        <v>0.165302690752193</v>
      </c>
      <c r="AB14" s="17">
        <v>0.10686947580025601</v>
      </c>
      <c r="AC14" s="17">
        <v>0.13612340675711701</v>
      </c>
      <c r="AD14" s="17">
        <v>9.7635315252017907E-2</v>
      </c>
      <c r="AE14" s="17"/>
      <c r="AF14" s="17">
        <v>0.101887918866544</v>
      </c>
      <c r="AG14" s="17">
        <v>0.16603375750305699</v>
      </c>
      <c r="AH14" s="17"/>
      <c r="AI14" s="17">
        <v>0.13844959377337501</v>
      </c>
      <c r="AJ14" s="17">
        <v>0.124254853582865</v>
      </c>
      <c r="AK14" s="17"/>
      <c r="AL14" s="17">
        <v>0.134292653854133</v>
      </c>
      <c r="AM14" s="17">
        <v>0.12775117666955799</v>
      </c>
      <c r="AN14" s="17"/>
      <c r="AO14" s="17">
        <v>0.103794051898512</v>
      </c>
      <c r="AP14" s="17">
        <v>0.131176524006758</v>
      </c>
      <c r="AQ14" s="17"/>
      <c r="AR14" s="17">
        <v>0.158106981597438</v>
      </c>
      <c r="AS14" s="17">
        <v>7.8431133758170193E-2</v>
      </c>
      <c r="AT14" s="17">
        <v>0.15839288682893601</v>
      </c>
      <c r="AU14" s="17">
        <v>8.1579134582554599E-2</v>
      </c>
    </row>
    <row r="15" spans="2:47" ht="28.8" x14ac:dyDescent="0.3">
      <c r="B15" s="18" t="s">
        <v>295</v>
      </c>
      <c r="C15" s="17">
        <v>0.241122783719881</v>
      </c>
      <c r="D15" s="17">
        <v>0.21245845625837301</v>
      </c>
      <c r="E15" s="17">
        <v>0.26858137636625001</v>
      </c>
      <c r="F15" s="17"/>
      <c r="G15" s="17">
        <v>0.116201977471049</v>
      </c>
      <c r="H15" s="17">
        <v>0.139474683231784</v>
      </c>
      <c r="I15" s="17">
        <v>0.21713395208373401</v>
      </c>
      <c r="J15" s="17">
        <v>0.22607529085461001</v>
      </c>
      <c r="K15" s="17">
        <v>0.29245473190522803</v>
      </c>
      <c r="L15" s="17">
        <v>0.40360424621709301</v>
      </c>
      <c r="M15" s="17"/>
      <c r="N15" s="17">
        <v>0.24535953728450299</v>
      </c>
      <c r="O15" s="17">
        <v>0.23675021929481399</v>
      </c>
      <c r="P15" s="17">
        <v>0.21116964701941601</v>
      </c>
      <c r="Q15" s="17">
        <v>0.26826834740458799</v>
      </c>
      <c r="R15" s="17"/>
      <c r="S15" s="17">
        <v>0.17180198804529601</v>
      </c>
      <c r="T15" s="17">
        <v>0.27601247465266099</v>
      </c>
      <c r="U15" s="17">
        <v>0.30315211467386299</v>
      </c>
      <c r="V15" s="17">
        <v>0.230105732835715</v>
      </c>
      <c r="W15" s="17">
        <v>0.235050860413973</v>
      </c>
      <c r="X15" s="17">
        <v>0.245287493999025</v>
      </c>
      <c r="Y15" s="17">
        <v>0.26398391927517201</v>
      </c>
      <c r="Z15" s="17">
        <v>0.22313723807059199</v>
      </c>
      <c r="AA15" s="17">
        <v>0.251117274974056</v>
      </c>
      <c r="AB15" s="17">
        <v>0.251314697415219</v>
      </c>
      <c r="AC15" s="17">
        <v>0.24585541544388101</v>
      </c>
      <c r="AD15" s="17">
        <v>0.17038158871317899</v>
      </c>
      <c r="AE15" s="17"/>
      <c r="AF15" s="17">
        <v>0.261437442230117</v>
      </c>
      <c r="AG15" s="17">
        <v>0.21300258522030099</v>
      </c>
      <c r="AH15" s="17"/>
      <c r="AI15" s="17">
        <v>0.187502825087865</v>
      </c>
      <c r="AJ15" s="17">
        <v>0.26788800698320703</v>
      </c>
      <c r="AK15" s="17"/>
      <c r="AL15" s="17">
        <v>0.20655114495306701</v>
      </c>
      <c r="AM15" s="17">
        <v>0.24912858148078601</v>
      </c>
      <c r="AN15" s="17"/>
      <c r="AO15" s="17">
        <v>0.19699445404190799</v>
      </c>
      <c r="AP15" s="17">
        <v>0.244969097235015</v>
      </c>
      <c r="AQ15" s="17"/>
      <c r="AR15" s="17">
        <v>0.12630187997676501</v>
      </c>
      <c r="AS15" s="17">
        <v>0.28280702369612298</v>
      </c>
      <c r="AT15" s="17">
        <v>0.23132429118063999</v>
      </c>
      <c r="AU15" s="17">
        <v>0.47827725737391402</v>
      </c>
    </row>
    <row r="16" spans="2:47" x14ac:dyDescent="0.3">
      <c r="B16" s="18" t="s">
        <v>155</v>
      </c>
      <c r="C16" s="19">
        <v>5.7728529362056302E-2</v>
      </c>
      <c r="D16" s="19">
        <v>4.69085890516832E-2</v>
      </c>
      <c r="E16" s="19">
        <v>6.8491575883489406E-2</v>
      </c>
      <c r="F16" s="19"/>
      <c r="G16" s="19">
        <v>4.3802490739416097E-2</v>
      </c>
      <c r="H16" s="19">
        <v>5.1813394947100799E-2</v>
      </c>
      <c r="I16" s="19">
        <v>5.0363640792268002E-2</v>
      </c>
      <c r="J16" s="19">
        <v>4.8862591368019501E-2</v>
      </c>
      <c r="K16" s="19">
        <v>8.0779891070849E-2</v>
      </c>
      <c r="L16" s="19">
        <v>6.9487571905194098E-2</v>
      </c>
      <c r="M16" s="19"/>
      <c r="N16" s="19">
        <v>4.8645312150982903E-2</v>
      </c>
      <c r="O16" s="19">
        <v>6.22585897157137E-2</v>
      </c>
      <c r="P16" s="19">
        <v>4.5552424089721599E-2</v>
      </c>
      <c r="Q16" s="19">
        <v>7.1254102173568798E-2</v>
      </c>
      <c r="R16" s="19"/>
      <c r="S16" s="19">
        <v>4.5313268407776101E-2</v>
      </c>
      <c r="T16" s="19">
        <v>5.6264023604711402E-2</v>
      </c>
      <c r="U16" s="19">
        <v>7.0170602600118606E-2</v>
      </c>
      <c r="V16" s="19">
        <v>6.2596267391221996E-2</v>
      </c>
      <c r="W16" s="19">
        <v>6.6382864793595897E-2</v>
      </c>
      <c r="X16" s="19">
        <v>8.1791961477323802E-2</v>
      </c>
      <c r="Y16" s="19">
        <v>4.8917261661983701E-2</v>
      </c>
      <c r="Z16" s="19">
        <v>4.27715713243896E-2</v>
      </c>
      <c r="AA16" s="19">
        <v>4.3845322930103903E-2</v>
      </c>
      <c r="AB16" s="19">
        <v>5.9532173151935798E-2</v>
      </c>
      <c r="AC16" s="19">
        <v>7.4924405770541505E-2</v>
      </c>
      <c r="AD16" s="19">
        <v>4.2102196351725601E-2</v>
      </c>
      <c r="AE16" s="19"/>
      <c r="AF16" s="19">
        <v>5.5706174570954697E-2</v>
      </c>
      <c r="AG16" s="19">
        <v>5.88149965446471E-2</v>
      </c>
      <c r="AH16" s="19"/>
      <c r="AI16" s="19">
        <v>4.5383579399295298E-2</v>
      </c>
      <c r="AJ16" s="19">
        <v>6.3890700134985504E-2</v>
      </c>
      <c r="AK16" s="19"/>
      <c r="AL16" s="19">
        <v>4.70243931659894E-2</v>
      </c>
      <c r="AM16" s="19">
        <v>6.0207299609799002E-2</v>
      </c>
      <c r="AN16" s="19"/>
      <c r="AO16" s="19">
        <v>4.3095927498012297E-2</v>
      </c>
      <c r="AP16" s="19">
        <v>5.9003936220234601E-2</v>
      </c>
      <c r="AQ16" s="19"/>
      <c r="AR16" s="19">
        <v>3.28516907155674E-2</v>
      </c>
      <c r="AS16" s="19">
        <v>6.3947671904974607E-2</v>
      </c>
      <c r="AT16" s="19">
        <v>7.7091558148523698E-2</v>
      </c>
      <c r="AU16" s="19">
        <v>6.91813560140523E-2</v>
      </c>
    </row>
    <row r="17" spans="2:2" x14ac:dyDescent="0.3">
      <c r="B17" s="16"/>
    </row>
    <row r="18" spans="2:2" x14ac:dyDescent="0.3">
      <c r="B18" t="s">
        <v>72</v>
      </c>
    </row>
    <row r="19" spans="2:2" x14ac:dyDescent="0.3">
      <c r="B19" t="s">
        <v>73</v>
      </c>
    </row>
    <row r="21" spans="2:2" x14ac:dyDescent="0.3">
      <c r="B21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B2:AU21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310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289</v>
      </c>
      <c r="C9" s="17">
        <v>7.1257653824061795E-2</v>
      </c>
      <c r="D9" s="17">
        <v>0.112988068696198</v>
      </c>
      <c r="E9" s="17">
        <v>3.0234644370776401E-2</v>
      </c>
      <c r="F9" s="17"/>
      <c r="G9" s="17">
        <v>8.8616070245735201E-2</v>
      </c>
      <c r="H9" s="17">
        <v>0.101955669440009</v>
      </c>
      <c r="I9" s="17">
        <v>8.4369309449684404E-2</v>
      </c>
      <c r="J9" s="17">
        <v>6.5458663486717597E-2</v>
      </c>
      <c r="K9" s="17">
        <v>5.5941946083298097E-2</v>
      </c>
      <c r="L9" s="17">
        <v>3.9146894941703703E-2</v>
      </c>
      <c r="M9" s="17"/>
      <c r="N9" s="17">
        <v>8.4719046875450205E-2</v>
      </c>
      <c r="O9" s="17">
        <v>6.4522909050550303E-2</v>
      </c>
      <c r="P9" s="17">
        <v>8.7255339123680206E-2</v>
      </c>
      <c r="Q9" s="17">
        <v>5.0683324476549003E-2</v>
      </c>
      <c r="R9" s="17"/>
      <c r="S9" s="17">
        <v>9.9408061314499793E-2</v>
      </c>
      <c r="T9" s="17">
        <v>5.3402316145053197E-2</v>
      </c>
      <c r="U9" s="17">
        <v>6.3791693471215202E-2</v>
      </c>
      <c r="V9" s="17">
        <v>6.0417008891546498E-2</v>
      </c>
      <c r="W9" s="17">
        <v>7.0455767971100106E-2</v>
      </c>
      <c r="X9" s="17">
        <v>7.5889446818571293E-2</v>
      </c>
      <c r="Y9" s="17">
        <v>6.7816978885837695E-2</v>
      </c>
      <c r="Z9" s="17">
        <v>7.5516758634636194E-2</v>
      </c>
      <c r="AA9" s="17">
        <v>7.26139756806925E-2</v>
      </c>
      <c r="AB9" s="17">
        <v>8.4374741665561401E-2</v>
      </c>
      <c r="AC9" s="17">
        <v>1.9508001188527802E-2</v>
      </c>
      <c r="AD9" s="17">
        <v>0.103212361048405</v>
      </c>
      <c r="AE9" s="17"/>
      <c r="AF9" s="17">
        <v>7.6660476890478196E-2</v>
      </c>
      <c r="AG9" s="17">
        <v>6.4654934923589799E-2</v>
      </c>
      <c r="AH9" s="17"/>
      <c r="AI9" s="17">
        <v>9.7034324646450801E-2</v>
      </c>
      <c r="AJ9" s="17">
        <v>5.8390833946760499E-2</v>
      </c>
      <c r="AK9" s="17"/>
      <c r="AL9" s="17">
        <v>8.7725346036225005E-2</v>
      </c>
      <c r="AM9" s="17">
        <v>6.7444209679031697E-2</v>
      </c>
      <c r="AN9" s="17"/>
      <c r="AO9" s="17">
        <v>8.1641668666113706E-2</v>
      </c>
      <c r="AP9" s="17">
        <v>7.0352562312105696E-2</v>
      </c>
      <c r="AQ9" s="17"/>
      <c r="AR9" s="17">
        <v>9.2388723101133802E-2</v>
      </c>
      <c r="AS9" s="17">
        <v>6.4604711841895299E-2</v>
      </c>
      <c r="AT9" s="17">
        <v>6.09735693635335E-2</v>
      </c>
      <c r="AU9" s="17">
        <v>5.1046335801059099E-2</v>
      </c>
    </row>
    <row r="10" spans="2:47" x14ac:dyDescent="0.3">
      <c r="B10" s="18" t="s">
        <v>290</v>
      </c>
      <c r="C10" s="17">
        <v>0.12572086179271999</v>
      </c>
      <c r="D10" s="17">
        <v>0.138755918102036</v>
      </c>
      <c r="E10" s="17">
        <v>0.113036719339003</v>
      </c>
      <c r="F10" s="17"/>
      <c r="G10" s="17">
        <v>0.11385372912097901</v>
      </c>
      <c r="H10" s="17">
        <v>0.11983815823765601</v>
      </c>
      <c r="I10" s="17">
        <v>0.14482097952881701</v>
      </c>
      <c r="J10" s="17">
        <v>0.14652871465721901</v>
      </c>
      <c r="K10" s="17">
        <v>0.13647597660475899</v>
      </c>
      <c r="L10" s="17">
        <v>9.8764485547063699E-2</v>
      </c>
      <c r="M10" s="17"/>
      <c r="N10" s="17">
        <v>0.127695547747533</v>
      </c>
      <c r="O10" s="17">
        <v>0.12025196600609001</v>
      </c>
      <c r="P10" s="17">
        <v>0.14527336842732799</v>
      </c>
      <c r="Q10" s="17">
        <v>0.108705950666732</v>
      </c>
      <c r="R10" s="17"/>
      <c r="S10" s="17">
        <v>0.1674750112757</v>
      </c>
      <c r="T10" s="17">
        <v>9.9284972956829101E-2</v>
      </c>
      <c r="U10" s="17">
        <v>0.122075242869743</v>
      </c>
      <c r="V10" s="17">
        <v>0.129009923921618</v>
      </c>
      <c r="W10" s="17">
        <v>8.6978526335687797E-2</v>
      </c>
      <c r="X10" s="17">
        <v>0.107536501393871</v>
      </c>
      <c r="Y10" s="17">
        <v>0.116424096215441</v>
      </c>
      <c r="Z10" s="17">
        <v>0.17011293223832599</v>
      </c>
      <c r="AA10" s="17">
        <v>0.11816987708940099</v>
      </c>
      <c r="AB10" s="17">
        <v>0.13972349442845</v>
      </c>
      <c r="AC10" s="17">
        <v>0.14324605203969401</v>
      </c>
      <c r="AD10" s="17">
        <v>0.112530515130968</v>
      </c>
      <c r="AE10" s="17"/>
      <c r="AF10" s="17">
        <v>0.13866026080723801</v>
      </c>
      <c r="AG10" s="17">
        <v>0.106816628076944</v>
      </c>
      <c r="AH10" s="17"/>
      <c r="AI10" s="17">
        <v>0.14997080913215999</v>
      </c>
      <c r="AJ10" s="17">
        <v>0.11361612931580101</v>
      </c>
      <c r="AK10" s="17"/>
      <c r="AL10" s="17">
        <v>0.147056777946867</v>
      </c>
      <c r="AM10" s="17">
        <v>0.120780076922039</v>
      </c>
      <c r="AN10" s="17"/>
      <c r="AO10" s="17">
        <v>0.145582004672143</v>
      </c>
      <c r="AP10" s="17">
        <v>0.123989724837376</v>
      </c>
      <c r="AQ10" s="17"/>
      <c r="AR10" s="17">
        <v>0.17764962240586901</v>
      </c>
      <c r="AS10" s="17">
        <v>0.112569489069128</v>
      </c>
      <c r="AT10" s="17">
        <v>0.103597416320029</v>
      </c>
      <c r="AU10" s="17">
        <v>6.3980914586058299E-2</v>
      </c>
    </row>
    <row r="11" spans="2:47" ht="28.8" x14ac:dyDescent="0.3">
      <c r="B11" s="18" t="s">
        <v>291</v>
      </c>
      <c r="C11" s="17">
        <v>7.3518706581347903E-2</v>
      </c>
      <c r="D11" s="17">
        <v>6.3402055821950701E-2</v>
      </c>
      <c r="E11" s="17">
        <v>8.3656542817993298E-2</v>
      </c>
      <c r="F11" s="17"/>
      <c r="G11" s="17">
        <v>0.13014255011925599</v>
      </c>
      <c r="H11" s="17">
        <v>9.8549409058226706E-2</v>
      </c>
      <c r="I11" s="17">
        <v>9.7099428680875899E-2</v>
      </c>
      <c r="J11" s="17">
        <v>6.4915896694389602E-2</v>
      </c>
      <c r="K11" s="17">
        <v>3.78851579127642E-2</v>
      </c>
      <c r="L11" s="17">
        <v>2.7389757321449101E-2</v>
      </c>
      <c r="M11" s="17"/>
      <c r="N11" s="17">
        <v>8.2169764760325004E-2</v>
      </c>
      <c r="O11" s="17">
        <v>7.5504918128695003E-2</v>
      </c>
      <c r="P11" s="17">
        <v>8.3861217084412507E-2</v>
      </c>
      <c r="Q11" s="17">
        <v>5.4079584565575801E-2</v>
      </c>
      <c r="R11" s="17"/>
      <c r="S11" s="17">
        <v>8.5583048008815596E-2</v>
      </c>
      <c r="T11" s="17">
        <v>6.3783169878547902E-2</v>
      </c>
      <c r="U11" s="17">
        <v>5.72026846142943E-2</v>
      </c>
      <c r="V11" s="17">
        <v>8.4348991512996602E-2</v>
      </c>
      <c r="W11" s="17">
        <v>7.8034706408067298E-2</v>
      </c>
      <c r="X11" s="17">
        <v>8.0827448860105802E-2</v>
      </c>
      <c r="Y11" s="17">
        <v>7.3982383672086996E-2</v>
      </c>
      <c r="Z11" s="17">
        <v>5.80831811891451E-2</v>
      </c>
      <c r="AA11" s="17">
        <v>6.9594617835587902E-2</v>
      </c>
      <c r="AB11" s="17">
        <v>5.3338448373314799E-2</v>
      </c>
      <c r="AC11" s="17">
        <v>0.101608306094728</v>
      </c>
      <c r="AD11" s="17">
        <v>8.5397604175070696E-2</v>
      </c>
      <c r="AE11" s="17"/>
      <c r="AF11" s="17">
        <v>6.8762122591872796E-2</v>
      </c>
      <c r="AG11" s="17">
        <v>8.0436200305750896E-2</v>
      </c>
      <c r="AH11" s="17"/>
      <c r="AI11" s="17">
        <v>8.4832678999508096E-2</v>
      </c>
      <c r="AJ11" s="17">
        <v>6.7871164033891401E-2</v>
      </c>
      <c r="AK11" s="17"/>
      <c r="AL11" s="17">
        <v>6.8749923115207695E-2</v>
      </c>
      <c r="AM11" s="17">
        <v>7.4623019751255001E-2</v>
      </c>
      <c r="AN11" s="17"/>
      <c r="AO11" s="17">
        <v>7.1397645349389999E-2</v>
      </c>
      <c r="AP11" s="17">
        <v>7.3703582522550298E-2</v>
      </c>
      <c r="AQ11" s="17"/>
      <c r="AR11" s="17">
        <v>0.105403948669178</v>
      </c>
      <c r="AS11" s="17">
        <v>4.3819220685100697E-2</v>
      </c>
      <c r="AT11" s="17">
        <v>7.7906204496904302E-2</v>
      </c>
      <c r="AU11" s="17">
        <v>3.5410249794241198E-2</v>
      </c>
    </row>
    <row r="12" spans="2:47" x14ac:dyDescent="0.3">
      <c r="B12" s="18" t="s">
        <v>292</v>
      </c>
      <c r="C12" s="17">
        <v>8.0354662473052799E-2</v>
      </c>
      <c r="D12" s="17">
        <v>8.0196534821893997E-2</v>
      </c>
      <c r="E12" s="17">
        <v>8.0411535131873796E-2</v>
      </c>
      <c r="F12" s="17"/>
      <c r="G12" s="17">
        <v>0.12440179459148799</v>
      </c>
      <c r="H12" s="17">
        <v>0.13163772247625899</v>
      </c>
      <c r="I12" s="17">
        <v>8.72815975503589E-2</v>
      </c>
      <c r="J12" s="17">
        <v>7.0473200007761E-2</v>
      </c>
      <c r="K12" s="17">
        <v>4.6854982914517597E-2</v>
      </c>
      <c r="L12" s="17">
        <v>3.43840220274199E-2</v>
      </c>
      <c r="M12" s="17"/>
      <c r="N12" s="17">
        <v>7.8065729025403693E-2</v>
      </c>
      <c r="O12" s="17">
        <v>6.3233700700002698E-2</v>
      </c>
      <c r="P12" s="17">
        <v>8.9563533899400194E-2</v>
      </c>
      <c r="Q12" s="17">
        <v>9.2917626559447006E-2</v>
      </c>
      <c r="R12" s="17"/>
      <c r="S12" s="17">
        <v>0.10135149253587999</v>
      </c>
      <c r="T12" s="17">
        <v>8.9027092699924204E-2</v>
      </c>
      <c r="U12" s="17">
        <v>8.2241074578354195E-2</v>
      </c>
      <c r="V12" s="17">
        <v>5.0356663233438598E-2</v>
      </c>
      <c r="W12" s="17">
        <v>0.10901826180666301</v>
      </c>
      <c r="X12" s="17">
        <v>6.2547439354886006E-2</v>
      </c>
      <c r="Y12" s="17">
        <v>8.7149889328698493E-2</v>
      </c>
      <c r="Z12" s="17">
        <v>3.8324134537569297E-2</v>
      </c>
      <c r="AA12" s="17">
        <v>0.101336438557503</v>
      </c>
      <c r="AB12" s="17">
        <v>7.6720524346264696E-2</v>
      </c>
      <c r="AC12" s="17">
        <v>4.0921516246602098E-2</v>
      </c>
      <c r="AD12" s="17">
        <v>5.3850545419004102E-2</v>
      </c>
      <c r="AE12" s="17"/>
      <c r="AF12" s="17">
        <v>7.5937539529351006E-2</v>
      </c>
      <c r="AG12" s="17">
        <v>8.63907657969403E-2</v>
      </c>
      <c r="AH12" s="17"/>
      <c r="AI12" s="17">
        <v>8.6484844524383597E-2</v>
      </c>
      <c r="AJ12" s="17">
        <v>7.7294688250119897E-2</v>
      </c>
      <c r="AK12" s="17"/>
      <c r="AL12" s="17">
        <v>7.5493946457513797E-2</v>
      </c>
      <c r="AM12" s="17">
        <v>8.1480264578757705E-2</v>
      </c>
      <c r="AN12" s="17"/>
      <c r="AO12" s="17">
        <v>0.101134214478346</v>
      </c>
      <c r="AP12" s="17">
        <v>7.8543475140569793E-2</v>
      </c>
      <c r="AQ12" s="17"/>
      <c r="AR12" s="17">
        <v>0.11506542162833901</v>
      </c>
      <c r="AS12" s="17">
        <v>6.0689644123109003E-2</v>
      </c>
      <c r="AT12" s="17">
        <v>7.2492154204573098E-2</v>
      </c>
      <c r="AU12" s="17">
        <v>4.3386745706428399E-2</v>
      </c>
    </row>
    <row r="13" spans="2:47" x14ac:dyDescent="0.3">
      <c r="B13" s="18" t="s">
        <v>293</v>
      </c>
      <c r="C13" s="17">
        <v>2.79999899591514E-2</v>
      </c>
      <c r="D13" s="17">
        <v>3.3592312301556897E-2</v>
      </c>
      <c r="E13" s="17">
        <v>2.2657208931901599E-2</v>
      </c>
      <c r="F13" s="17"/>
      <c r="G13" s="17">
        <v>4.8705515661618001E-2</v>
      </c>
      <c r="H13" s="17">
        <v>5.8202671580282098E-2</v>
      </c>
      <c r="I13" s="17">
        <v>3.7317469871271602E-2</v>
      </c>
      <c r="J13" s="17">
        <v>9.5846303040545405E-3</v>
      </c>
      <c r="K13" s="17">
        <v>1.1075810073544501E-2</v>
      </c>
      <c r="L13" s="17">
        <v>8.4591904364100298E-3</v>
      </c>
      <c r="M13" s="17"/>
      <c r="N13" s="17">
        <v>3.2968640801421902E-2</v>
      </c>
      <c r="O13" s="17">
        <v>2.4247880784350001E-2</v>
      </c>
      <c r="P13" s="17">
        <v>2.7111317635480001E-2</v>
      </c>
      <c r="Q13" s="17">
        <v>2.7720725118429899E-2</v>
      </c>
      <c r="R13" s="17"/>
      <c r="S13" s="17">
        <v>5.36369141674772E-2</v>
      </c>
      <c r="T13" s="17">
        <v>2.4080555201221699E-2</v>
      </c>
      <c r="U13" s="17">
        <v>2.7572464893717299E-2</v>
      </c>
      <c r="V13" s="17">
        <v>2.7701086965222801E-2</v>
      </c>
      <c r="W13" s="17">
        <v>3.1018190322499702E-2</v>
      </c>
      <c r="X13" s="17">
        <v>1.9569753701780199E-2</v>
      </c>
      <c r="Y13" s="17">
        <v>9.5872168192993497E-3</v>
      </c>
      <c r="Z13" s="17">
        <v>3.57248359832186E-2</v>
      </c>
      <c r="AA13" s="17">
        <v>2.8134292159637302E-2</v>
      </c>
      <c r="AB13" s="17">
        <v>1.49068346217753E-2</v>
      </c>
      <c r="AC13" s="17">
        <v>2.7054983323225701E-2</v>
      </c>
      <c r="AD13" s="17">
        <v>2.4872116845411699E-2</v>
      </c>
      <c r="AE13" s="17"/>
      <c r="AF13" s="17">
        <v>2.6903879249658601E-2</v>
      </c>
      <c r="AG13" s="17">
        <v>2.9683706207617001E-2</v>
      </c>
      <c r="AH13" s="17"/>
      <c r="AI13" s="17">
        <v>3.8825641277495701E-2</v>
      </c>
      <c r="AJ13" s="17">
        <v>2.2596200364778399E-2</v>
      </c>
      <c r="AK13" s="17"/>
      <c r="AL13" s="17">
        <v>2.9553818619780601E-2</v>
      </c>
      <c r="AM13" s="17">
        <v>2.7640167906861701E-2</v>
      </c>
      <c r="AN13" s="17"/>
      <c r="AO13" s="17">
        <v>3.2634088602725701E-2</v>
      </c>
      <c r="AP13" s="17">
        <v>2.7596072648586701E-2</v>
      </c>
      <c r="AQ13" s="17"/>
      <c r="AR13" s="17">
        <v>4.6712651858112103E-2</v>
      </c>
      <c r="AS13" s="17">
        <v>2.2864618414372699E-2</v>
      </c>
      <c r="AT13" s="17">
        <v>1.5275678918440099E-2</v>
      </c>
      <c r="AU13" s="17">
        <v>1.6336845342820001E-2</v>
      </c>
    </row>
    <row r="14" spans="2:47" ht="28.8" x14ac:dyDescent="0.3">
      <c r="B14" s="18" t="s">
        <v>294</v>
      </c>
      <c r="C14" s="17">
        <v>0.143999988652976</v>
      </c>
      <c r="D14" s="17">
        <v>0.11964376468817201</v>
      </c>
      <c r="E14" s="17">
        <v>0.16636339182637899</v>
      </c>
      <c r="F14" s="17"/>
      <c r="G14" s="17">
        <v>0.25740988415678101</v>
      </c>
      <c r="H14" s="17">
        <v>0.21527665549535299</v>
      </c>
      <c r="I14" s="17">
        <v>0.158940354499362</v>
      </c>
      <c r="J14" s="17">
        <v>0.130238360988884</v>
      </c>
      <c r="K14" s="17">
        <v>7.6988800723566495E-2</v>
      </c>
      <c r="L14" s="17">
        <v>5.4970732609588797E-2</v>
      </c>
      <c r="M14" s="17"/>
      <c r="N14" s="17">
        <v>0.13203810743869299</v>
      </c>
      <c r="O14" s="17">
        <v>0.15472203601006801</v>
      </c>
      <c r="P14" s="17">
        <v>0.149477389886435</v>
      </c>
      <c r="Q14" s="17">
        <v>0.14217055021678701</v>
      </c>
      <c r="R14" s="17"/>
      <c r="S14" s="17">
        <v>0.13353072332060101</v>
      </c>
      <c r="T14" s="17">
        <v>0.14769356757108701</v>
      </c>
      <c r="U14" s="17">
        <v>0.144245450787746</v>
      </c>
      <c r="V14" s="17">
        <v>0.16795315724455201</v>
      </c>
      <c r="W14" s="17">
        <v>0.16904549254138501</v>
      </c>
      <c r="X14" s="17">
        <v>0.17567712490762699</v>
      </c>
      <c r="Y14" s="17">
        <v>0.12012781988103299</v>
      </c>
      <c r="Z14" s="17">
        <v>0.146997290360523</v>
      </c>
      <c r="AA14" s="17">
        <v>0.123306245561005</v>
      </c>
      <c r="AB14" s="17">
        <v>0.13576983566552001</v>
      </c>
      <c r="AC14" s="17">
        <v>0.170575984619737</v>
      </c>
      <c r="AD14" s="17">
        <v>6.70116346024308E-2</v>
      </c>
      <c r="AE14" s="17"/>
      <c r="AF14" s="17">
        <v>0.115659448676242</v>
      </c>
      <c r="AG14" s="17">
        <v>0.182831988889152</v>
      </c>
      <c r="AH14" s="17"/>
      <c r="AI14" s="17">
        <v>0.14668853073993299</v>
      </c>
      <c r="AJ14" s="17">
        <v>0.14265796170916401</v>
      </c>
      <c r="AK14" s="17"/>
      <c r="AL14" s="17">
        <v>0.149814832590734</v>
      </c>
      <c r="AM14" s="17">
        <v>0.14265343794732699</v>
      </c>
      <c r="AN14" s="17"/>
      <c r="AO14" s="17">
        <v>0.143713115020312</v>
      </c>
      <c r="AP14" s="17">
        <v>0.14402499313283099</v>
      </c>
      <c r="AQ14" s="17"/>
      <c r="AR14" s="17">
        <v>0.19015861848395599</v>
      </c>
      <c r="AS14" s="17">
        <v>6.5549937399849406E-2</v>
      </c>
      <c r="AT14" s="17">
        <v>0.189247476561897</v>
      </c>
      <c r="AU14" s="17">
        <v>6.8857525855439E-2</v>
      </c>
    </row>
    <row r="15" spans="2:47" ht="28.8" x14ac:dyDescent="0.3">
      <c r="B15" s="18" t="s">
        <v>295</v>
      </c>
      <c r="C15" s="17">
        <v>0.43551605918984498</v>
      </c>
      <c r="D15" s="17">
        <v>0.40894618435623897</v>
      </c>
      <c r="E15" s="17">
        <v>0.462670953055696</v>
      </c>
      <c r="F15" s="17"/>
      <c r="G15" s="17">
        <v>0.20983494008504899</v>
      </c>
      <c r="H15" s="17">
        <v>0.23409001852238101</v>
      </c>
      <c r="I15" s="17">
        <v>0.34658377333941998</v>
      </c>
      <c r="J15" s="17">
        <v>0.46135945581082799</v>
      </c>
      <c r="K15" s="17">
        <v>0.58595371647002203</v>
      </c>
      <c r="L15" s="17">
        <v>0.69898575333712298</v>
      </c>
      <c r="M15" s="17"/>
      <c r="N15" s="17">
        <v>0.43308518468021301</v>
      </c>
      <c r="O15" s="17">
        <v>0.45625312754268499</v>
      </c>
      <c r="P15" s="17">
        <v>0.38427332653308899</v>
      </c>
      <c r="Q15" s="17">
        <v>0.461570913601349</v>
      </c>
      <c r="R15" s="17"/>
      <c r="S15" s="17">
        <v>0.32778961829956899</v>
      </c>
      <c r="T15" s="17">
        <v>0.47972148439849599</v>
      </c>
      <c r="U15" s="17">
        <v>0.45928103553337701</v>
      </c>
      <c r="V15" s="17">
        <v>0.45096557976889201</v>
      </c>
      <c r="W15" s="17">
        <v>0.408246923143956</v>
      </c>
      <c r="X15" s="17">
        <v>0.424490479694762</v>
      </c>
      <c r="Y15" s="17">
        <v>0.47782344914901798</v>
      </c>
      <c r="Z15" s="17">
        <v>0.41769881703754302</v>
      </c>
      <c r="AA15" s="17">
        <v>0.46627550998329598</v>
      </c>
      <c r="AB15" s="17">
        <v>0.44304658938338798</v>
      </c>
      <c r="AC15" s="17">
        <v>0.45853771366731599</v>
      </c>
      <c r="AD15" s="17">
        <v>0.47040340782688</v>
      </c>
      <c r="AE15" s="17"/>
      <c r="AF15" s="17">
        <v>0.45423764876432898</v>
      </c>
      <c r="AG15" s="17">
        <v>0.41166195455656301</v>
      </c>
      <c r="AH15" s="17"/>
      <c r="AI15" s="17">
        <v>0.35848477361419401</v>
      </c>
      <c r="AJ15" s="17">
        <v>0.473967404720392</v>
      </c>
      <c r="AK15" s="17"/>
      <c r="AL15" s="17">
        <v>0.38529381981840699</v>
      </c>
      <c r="AM15" s="17">
        <v>0.44714608616714402</v>
      </c>
      <c r="AN15" s="17"/>
      <c r="AO15" s="17">
        <v>0.37360882738833501</v>
      </c>
      <c r="AP15" s="17">
        <v>0.44091201738949398</v>
      </c>
      <c r="AQ15" s="17"/>
      <c r="AR15" s="17">
        <v>0.25024071165246398</v>
      </c>
      <c r="AS15" s="17">
        <v>0.58829209854859599</v>
      </c>
      <c r="AT15" s="17">
        <v>0.430094313687578</v>
      </c>
      <c r="AU15" s="17">
        <v>0.64923057281712704</v>
      </c>
    </row>
    <row r="16" spans="2:47" x14ac:dyDescent="0.3">
      <c r="B16" s="18" t="s">
        <v>155</v>
      </c>
      <c r="C16" s="19">
        <v>4.1632077526845099E-2</v>
      </c>
      <c r="D16" s="19">
        <v>4.2475161211952599E-2</v>
      </c>
      <c r="E16" s="19">
        <v>4.0969004526376897E-2</v>
      </c>
      <c r="F16" s="19"/>
      <c r="G16" s="19">
        <v>2.70355160190935E-2</v>
      </c>
      <c r="H16" s="19">
        <v>4.0449695189832699E-2</v>
      </c>
      <c r="I16" s="19">
        <v>4.35870870802103E-2</v>
      </c>
      <c r="J16" s="19">
        <v>5.1441078050145098E-2</v>
      </c>
      <c r="K16" s="19">
        <v>4.8823609217527701E-2</v>
      </c>
      <c r="L16" s="19">
        <v>3.7899163779241997E-2</v>
      </c>
      <c r="M16" s="19"/>
      <c r="N16" s="19">
        <v>2.92579786709606E-2</v>
      </c>
      <c r="O16" s="19">
        <v>4.1263461777558998E-2</v>
      </c>
      <c r="P16" s="19">
        <v>3.3184507410175597E-2</v>
      </c>
      <c r="Q16" s="19">
        <v>6.2151324795130199E-2</v>
      </c>
      <c r="R16" s="19"/>
      <c r="S16" s="19">
        <v>3.1225131077456801E-2</v>
      </c>
      <c r="T16" s="19">
        <v>4.3006841148840902E-2</v>
      </c>
      <c r="U16" s="19">
        <v>4.35903532515532E-2</v>
      </c>
      <c r="V16" s="19">
        <v>2.9247588461733202E-2</v>
      </c>
      <c r="W16" s="19">
        <v>4.7202131470640799E-2</v>
      </c>
      <c r="X16" s="19">
        <v>5.3461805268396501E-2</v>
      </c>
      <c r="Y16" s="19">
        <v>4.7088166048585303E-2</v>
      </c>
      <c r="Z16" s="19">
        <v>5.7542050019037998E-2</v>
      </c>
      <c r="AA16" s="19">
        <v>2.0569043132877801E-2</v>
      </c>
      <c r="AB16" s="19">
        <v>5.2119531515725299E-2</v>
      </c>
      <c r="AC16" s="19">
        <v>3.8547442820168802E-2</v>
      </c>
      <c r="AD16" s="19">
        <v>8.2721814951829703E-2</v>
      </c>
      <c r="AE16" s="19"/>
      <c r="AF16" s="19">
        <v>4.3178623490831E-2</v>
      </c>
      <c r="AG16" s="19">
        <v>3.7523821243444201E-2</v>
      </c>
      <c r="AH16" s="19"/>
      <c r="AI16" s="19">
        <v>3.7678397065874697E-2</v>
      </c>
      <c r="AJ16" s="19">
        <v>4.3605617659092301E-2</v>
      </c>
      <c r="AK16" s="19"/>
      <c r="AL16" s="19">
        <v>5.6311535415265797E-2</v>
      </c>
      <c r="AM16" s="19">
        <v>3.82327370475843E-2</v>
      </c>
      <c r="AN16" s="19"/>
      <c r="AO16" s="19">
        <v>5.0288435822635098E-2</v>
      </c>
      <c r="AP16" s="19">
        <v>4.0877572016486799E-2</v>
      </c>
      <c r="AQ16" s="19"/>
      <c r="AR16" s="19">
        <v>2.2380302200948402E-2</v>
      </c>
      <c r="AS16" s="19">
        <v>4.1610279917948502E-2</v>
      </c>
      <c r="AT16" s="19">
        <v>5.0413186447044102E-2</v>
      </c>
      <c r="AU16" s="19">
        <v>7.1750810096826906E-2</v>
      </c>
    </row>
    <row r="17" spans="2:2" x14ac:dyDescent="0.3">
      <c r="B17" s="16"/>
    </row>
    <row r="18" spans="2:2" x14ac:dyDescent="0.3">
      <c r="B18" t="s">
        <v>72</v>
      </c>
    </row>
    <row r="19" spans="2:2" x14ac:dyDescent="0.3">
      <c r="B19" t="s">
        <v>73</v>
      </c>
    </row>
    <row r="21" spans="2:2" x14ac:dyDescent="0.3">
      <c r="B21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B2:AU21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311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289</v>
      </c>
      <c r="C9" s="17">
        <v>6.4340384843248194E-2</v>
      </c>
      <c r="D9" s="17">
        <v>0.10968824764278801</v>
      </c>
      <c r="E9" s="17">
        <v>1.9766080882795401E-2</v>
      </c>
      <c r="F9" s="17"/>
      <c r="G9" s="17">
        <v>0.115561958382425</v>
      </c>
      <c r="H9" s="17">
        <v>9.21832425909591E-2</v>
      </c>
      <c r="I9" s="17">
        <v>6.0051569119812603E-2</v>
      </c>
      <c r="J9" s="17">
        <v>7.2537629590971001E-2</v>
      </c>
      <c r="K9" s="17">
        <v>4.18029226384624E-2</v>
      </c>
      <c r="L9" s="17">
        <v>1.97843989170206E-2</v>
      </c>
      <c r="M9" s="17"/>
      <c r="N9" s="17">
        <v>6.8049639770055098E-2</v>
      </c>
      <c r="O9" s="17">
        <v>4.9869253021382898E-2</v>
      </c>
      <c r="P9" s="17">
        <v>8.2457552296163E-2</v>
      </c>
      <c r="Q9" s="17">
        <v>5.9604592662178497E-2</v>
      </c>
      <c r="R9" s="17"/>
      <c r="S9" s="17">
        <v>0.10727205535081299</v>
      </c>
      <c r="T9" s="17">
        <v>4.64600272219566E-2</v>
      </c>
      <c r="U9" s="17">
        <v>4.8481268516805003E-2</v>
      </c>
      <c r="V9" s="17">
        <v>4.6633520428046298E-2</v>
      </c>
      <c r="W9" s="17">
        <v>6.9863104681401403E-2</v>
      </c>
      <c r="X9" s="17">
        <v>7.1397078933662206E-2</v>
      </c>
      <c r="Y9" s="17">
        <v>4.4632522433668699E-2</v>
      </c>
      <c r="Z9" s="17">
        <v>5.4740642519411201E-2</v>
      </c>
      <c r="AA9" s="17">
        <v>6.2992438214463098E-2</v>
      </c>
      <c r="AB9" s="17">
        <v>8.4902211828784394E-2</v>
      </c>
      <c r="AC9" s="17">
        <v>3.4121053804601703E-2</v>
      </c>
      <c r="AD9" s="17">
        <v>6.2026268339495198E-2</v>
      </c>
      <c r="AE9" s="17"/>
      <c r="AF9" s="17">
        <v>5.9939115295144403E-2</v>
      </c>
      <c r="AG9" s="17">
        <v>7.0711260574288906E-2</v>
      </c>
      <c r="AH9" s="17"/>
      <c r="AI9" s="17">
        <v>9.9121928359843903E-2</v>
      </c>
      <c r="AJ9" s="17">
        <v>4.6978644897613303E-2</v>
      </c>
      <c r="AK9" s="17"/>
      <c r="AL9" s="17">
        <v>8.3598839378987697E-2</v>
      </c>
      <c r="AM9" s="17">
        <v>5.9880680365810901E-2</v>
      </c>
      <c r="AN9" s="17"/>
      <c r="AO9" s="17">
        <v>0.10482581563846501</v>
      </c>
      <c r="AP9" s="17">
        <v>6.0811593684144301E-2</v>
      </c>
      <c r="AQ9" s="17"/>
      <c r="AR9" s="17">
        <v>8.7335077327489102E-2</v>
      </c>
      <c r="AS9" s="17">
        <v>5.53907426912029E-2</v>
      </c>
      <c r="AT9" s="17">
        <v>5.1394452626068003E-2</v>
      </c>
      <c r="AU9" s="17">
        <v>4.8948978916432899E-2</v>
      </c>
    </row>
    <row r="10" spans="2:47" x14ac:dyDescent="0.3">
      <c r="B10" s="18" t="s">
        <v>290</v>
      </c>
      <c r="C10" s="17">
        <v>8.7398533237354706E-2</v>
      </c>
      <c r="D10" s="17">
        <v>0.106977923604147</v>
      </c>
      <c r="E10" s="17">
        <v>6.8191505477803602E-2</v>
      </c>
      <c r="F10" s="17"/>
      <c r="G10" s="17">
        <v>0.12034302576251101</v>
      </c>
      <c r="H10" s="17">
        <v>0.112417824985947</v>
      </c>
      <c r="I10" s="17">
        <v>0.108244406401901</v>
      </c>
      <c r="J10" s="17">
        <v>8.0813666427853995E-2</v>
      </c>
      <c r="K10" s="17">
        <v>6.9807316118444998E-2</v>
      </c>
      <c r="L10" s="17">
        <v>4.5458687119859099E-2</v>
      </c>
      <c r="M10" s="17"/>
      <c r="N10" s="17">
        <v>0.111641053120291</v>
      </c>
      <c r="O10" s="17">
        <v>8.1364682490308704E-2</v>
      </c>
      <c r="P10" s="17">
        <v>8.8304994891989994E-2</v>
      </c>
      <c r="Q10" s="17">
        <v>6.5111814771019502E-2</v>
      </c>
      <c r="R10" s="17"/>
      <c r="S10" s="17">
        <v>0.13764296988897701</v>
      </c>
      <c r="T10" s="17">
        <v>7.7484820857409306E-2</v>
      </c>
      <c r="U10" s="17">
        <v>5.9140789495492202E-2</v>
      </c>
      <c r="V10" s="17">
        <v>8.0565044683228004E-2</v>
      </c>
      <c r="W10" s="17">
        <v>7.3607120232356493E-2</v>
      </c>
      <c r="X10" s="17">
        <v>7.6890552054926703E-2</v>
      </c>
      <c r="Y10" s="17">
        <v>7.0729079868374206E-2</v>
      </c>
      <c r="Z10" s="17">
        <v>6.04748820342072E-2</v>
      </c>
      <c r="AA10" s="17">
        <v>7.7471370705924303E-2</v>
      </c>
      <c r="AB10" s="17">
        <v>9.1030599561374895E-2</v>
      </c>
      <c r="AC10" s="17">
        <v>9.88861498918579E-2</v>
      </c>
      <c r="AD10" s="17">
        <v>0.14210144145360301</v>
      </c>
      <c r="AE10" s="17"/>
      <c r="AF10" s="17">
        <v>8.9243361819341102E-2</v>
      </c>
      <c r="AG10" s="17">
        <v>8.44153621090869E-2</v>
      </c>
      <c r="AH10" s="17"/>
      <c r="AI10" s="17">
        <v>0.102581082357417</v>
      </c>
      <c r="AJ10" s="17">
        <v>7.9819931401913596E-2</v>
      </c>
      <c r="AK10" s="17"/>
      <c r="AL10" s="17">
        <v>9.6443179386019096E-2</v>
      </c>
      <c r="AM10" s="17">
        <v>8.5304053181793599E-2</v>
      </c>
      <c r="AN10" s="17"/>
      <c r="AO10" s="17">
        <v>0.12016620047084101</v>
      </c>
      <c r="AP10" s="17">
        <v>8.4542437793468594E-2</v>
      </c>
      <c r="AQ10" s="17"/>
      <c r="AR10" s="17">
        <v>0.14468791166891101</v>
      </c>
      <c r="AS10" s="17">
        <v>6.0637375895398797E-2</v>
      </c>
      <c r="AT10" s="17">
        <v>6.4270369684503004E-2</v>
      </c>
      <c r="AU10" s="17">
        <v>3.7725758009194497E-2</v>
      </c>
    </row>
    <row r="11" spans="2:47" ht="28.8" x14ac:dyDescent="0.3">
      <c r="B11" s="18" t="s">
        <v>291</v>
      </c>
      <c r="C11" s="17">
        <v>7.0452869291713696E-2</v>
      </c>
      <c r="D11" s="17">
        <v>6.9116814485165906E-2</v>
      </c>
      <c r="E11" s="17">
        <v>7.2022919852349807E-2</v>
      </c>
      <c r="F11" s="17"/>
      <c r="G11" s="17">
        <v>0.164691713191738</v>
      </c>
      <c r="H11" s="17">
        <v>0.10634093243282899</v>
      </c>
      <c r="I11" s="17">
        <v>9.2677673693031398E-2</v>
      </c>
      <c r="J11" s="17">
        <v>4.6013325573701101E-2</v>
      </c>
      <c r="K11" s="17">
        <v>2.2660161769104199E-2</v>
      </c>
      <c r="L11" s="17">
        <v>1.26979944528046E-2</v>
      </c>
      <c r="M11" s="17"/>
      <c r="N11" s="17">
        <v>7.3914310939849195E-2</v>
      </c>
      <c r="O11" s="17">
        <v>6.7811098899128799E-2</v>
      </c>
      <c r="P11" s="17">
        <v>8.81812887701236E-2</v>
      </c>
      <c r="Q11" s="17">
        <v>5.4891128368060003E-2</v>
      </c>
      <c r="R11" s="17"/>
      <c r="S11" s="17">
        <v>0.103632140629867</v>
      </c>
      <c r="T11" s="17">
        <v>4.88125969560552E-2</v>
      </c>
      <c r="U11" s="17">
        <v>5.6378698268918198E-2</v>
      </c>
      <c r="V11" s="17">
        <v>6.3599472494791795E-2</v>
      </c>
      <c r="W11" s="17">
        <v>7.9256875799509199E-2</v>
      </c>
      <c r="X11" s="17">
        <v>7.9009994941148798E-2</v>
      </c>
      <c r="Y11" s="17">
        <v>4.2190058597008202E-2</v>
      </c>
      <c r="Z11" s="17">
        <v>9.1819373368950394E-2</v>
      </c>
      <c r="AA11" s="17">
        <v>6.9231500019606304E-2</v>
      </c>
      <c r="AB11" s="17">
        <v>8.3608112868469406E-2</v>
      </c>
      <c r="AC11" s="17">
        <v>5.8771823736546602E-2</v>
      </c>
      <c r="AD11" s="17">
        <v>5.2971140348616899E-2</v>
      </c>
      <c r="AE11" s="17"/>
      <c r="AF11" s="17">
        <v>5.8297857493177702E-2</v>
      </c>
      <c r="AG11" s="17">
        <v>8.6692715655506805E-2</v>
      </c>
      <c r="AH11" s="17"/>
      <c r="AI11" s="17">
        <v>8.6478806232955105E-2</v>
      </c>
      <c r="AJ11" s="17">
        <v>6.2453277513211503E-2</v>
      </c>
      <c r="AK11" s="17"/>
      <c r="AL11" s="17">
        <v>7.2207090157268894E-2</v>
      </c>
      <c r="AM11" s="17">
        <v>7.0046642165128306E-2</v>
      </c>
      <c r="AN11" s="17"/>
      <c r="AO11" s="17">
        <v>8.5875369297089596E-2</v>
      </c>
      <c r="AP11" s="17">
        <v>6.9108613330957594E-2</v>
      </c>
      <c r="AQ11" s="17"/>
      <c r="AR11" s="17">
        <v>0.116226661297995</v>
      </c>
      <c r="AS11" s="17">
        <v>3.8375562993261302E-2</v>
      </c>
      <c r="AT11" s="17">
        <v>5.5569862390440899E-2</v>
      </c>
      <c r="AU11" s="17">
        <v>4.1694969799601002E-2</v>
      </c>
    </row>
    <row r="12" spans="2:47" x14ac:dyDescent="0.3">
      <c r="B12" s="18" t="s">
        <v>292</v>
      </c>
      <c r="C12" s="17">
        <v>6.5886881722613505E-2</v>
      </c>
      <c r="D12" s="17">
        <v>6.6039860028907701E-2</v>
      </c>
      <c r="E12" s="17">
        <v>6.5988588138265594E-2</v>
      </c>
      <c r="F12" s="17"/>
      <c r="G12" s="17">
        <v>9.5596245119164494E-2</v>
      </c>
      <c r="H12" s="17">
        <v>0.11850347959810401</v>
      </c>
      <c r="I12" s="17">
        <v>8.3181233132059704E-2</v>
      </c>
      <c r="J12" s="17">
        <v>5.8787868201710503E-2</v>
      </c>
      <c r="K12" s="17">
        <v>3.3436740377507899E-2</v>
      </c>
      <c r="L12" s="17">
        <v>1.6933968174189101E-2</v>
      </c>
      <c r="M12" s="17"/>
      <c r="N12" s="17">
        <v>6.9841321100489906E-2</v>
      </c>
      <c r="O12" s="17">
        <v>6.8160408887314894E-2</v>
      </c>
      <c r="P12" s="17">
        <v>6.55554574457239E-2</v>
      </c>
      <c r="Q12" s="17">
        <v>5.90135588154257E-2</v>
      </c>
      <c r="R12" s="17"/>
      <c r="S12" s="17">
        <v>8.8904355243202601E-2</v>
      </c>
      <c r="T12" s="17">
        <v>4.3640657474138603E-2</v>
      </c>
      <c r="U12" s="17">
        <v>4.8301497996745199E-2</v>
      </c>
      <c r="V12" s="17">
        <v>7.9053644902777595E-2</v>
      </c>
      <c r="W12" s="17">
        <v>5.8182796247629703E-2</v>
      </c>
      <c r="X12" s="17">
        <v>0.100582661151203</v>
      </c>
      <c r="Y12" s="17">
        <v>4.0442814422095998E-2</v>
      </c>
      <c r="Z12" s="17">
        <v>9.1852159331816605E-2</v>
      </c>
      <c r="AA12" s="17">
        <v>5.4510705641954302E-2</v>
      </c>
      <c r="AB12" s="17">
        <v>5.5137281550719203E-2</v>
      </c>
      <c r="AC12" s="17">
        <v>7.4615804124237406E-2</v>
      </c>
      <c r="AD12" s="17">
        <v>6.9079874651833101E-2</v>
      </c>
      <c r="AE12" s="17"/>
      <c r="AF12" s="17">
        <v>6.1427598660173902E-2</v>
      </c>
      <c r="AG12" s="17">
        <v>7.1861733010909104E-2</v>
      </c>
      <c r="AH12" s="17"/>
      <c r="AI12" s="17">
        <v>6.8110726699242702E-2</v>
      </c>
      <c r="AJ12" s="17">
        <v>6.4776815455852704E-2</v>
      </c>
      <c r="AK12" s="17"/>
      <c r="AL12" s="17">
        <v>6.6797336131462798E-2</v>
      </c>
      <c r="AM12" s="17">
        <v>6.5676046652950307E-2</v>
      </c>
      <c r="AN12" s="17"/>
      <c r="AO12" s="17">
        <v>6.9663266652483694E-2</v>
      </c>
      <c r="AP12" s="17">
        <v>6.5557724455612795E-2</v>
      </c>
      <c r="AQ12" s="17"/>
      <c r="AR12" s="17">
        <v>9.9285418930739E-2</v>
      </c>
      <c r="AS12" s="17">
        <v>4.6977966798800203E-2</v>
      </c>
      <c r="AT12" s="17">
        <v>5.8215287066303301E-2</v>
      </c>
      <c r="AU12" s="17">
        <v>3.0516238480844001E-2</v>
      </c>
    </row>
    <row r="13" spans="2:47" x14ac:dyDescent="0.3">
      <c r="B13" s="18" t="s">
        <v>293</v>
      </c>
      <c r="C13" s="17">
        <v>1.61158556190047E-2</v>
      </c>
      <c r="D13" s="17">
        <v>2.3052562642664198E-2</v>
      </c>
      <c r="E13" s="17">
        <v>9.4178270980299506E-3</v>
      </c>
      <c r="F13" s="17"/>
      <c r="G13" s="17">
        <v>4.2403741129913602E-2</v>
      </c>
      <c r="H13" s="17">
        <v>3.5438601007908702E-2</v>
      </c>
      <c r="I13" s="17">
        <v>1.37588192814693E-2</v>
      </c>
      <c r="J13" s="17">
        <v>4.7467016937972097E-3</v>
      </c>
      <c r="K13" s="17">
        <v>3.2287365772278001E-3</v>
      </c>
      <c r="L13" s="17">
        <v>2.79337140397684E-3</v>
      </c>
      <c r="M13" s="17"/>
      <c r="N13" s="17">
        <v>1.9180253313884701E-2</v>
      </c>
      <c r="O13" s="17">
        <v>1.34855261312048E-2</v>
      </c>
      <c r="P13" s="17">
        <v>1.22007164963464E-2</v>
      </c>
      <c r="Q13" s="17">
        <v>1.9216467021336999E-2</v>
      </c>
      <c r="R13" s="17"/>
      <c r="S13" s="17">
        <v>3.87499457985735E-2</v>
      </c>
      <c r="T13" s="17">
        <v>2.2277361684166001E-2</v>
      </c>
      <c r="U13" s="17">
        <v>1.4311579837395699E-2</v>
      </c>
      <c r="V13" s="17">
        <v>1.1280285288441799E-2</v>
      </c>
      <c r="W13" s="17">
        <v>4.1663314344295597E-3</v>
      </c>
      <c r="X13" s="17">
        <v>2.6426001168447901E-3</v>
      </c>
      <c r="Y13" s="17">
        <v>1.05580829026808E-2</v>
      </c>
      <c r="Z13" s="17">
        <v>1.9323797761902999E-2</v>
      </c>
      <c r="AA13" s="17">
        <v>1.07883778726668E-2</v>
      </c>
      <c r="AB13" s="17">
        <v>1.5506470457516301E-2</v>
      </c>
      <c r="AC13" s="17">
        <v>1.50913576156283E-2</v>
      </c>
      <c r="AD13" s="17">
        <v>5.0180371164909596E-3</v>
      </c>
      <c r="AE13" s="17"/>
      <c r="AF13" s="17">
        <v>1.5405587942759501E-2</v>
      </c>
      <c r="AG13" s="17">
        <v>1.7190446630022602E-2</v>
      </c>
      <c r="AH13" s="17"/>
      <c r="AI13" s="17">
        <v>1.7984207587865599E-2</v>
      </c>
      <c r="AJ13" s="17">
        <v>1.5183239129607E-2</v>
      </c>
      <c r="AK13" s="17"/>
      <c r="AL13" s="17">
        <v>1.8016941495308698E-2</v>
      </c>
      <c r="AM13" s="17">
        <v>1.5675618777631298E-2</v>
      </c>
      <c r="AN13" s="17"/>
      <c r="AO13" s="17">
        <v>2.12971078962302E-2</v>
      </c>
      <c r="AP13" s="17">
        <v>1.5664247302881198E-2</v>
      </c>
      <c r="AQ13" s="17"/>
      <c r="AR13" s="17">
        <v>2.8837616515040299E-2</v>
      </c>
      <c r="AS13" s="17">
        <v>1.06226511157678E-2</v>
      </c>
      <c r="AT13" s="17">
        <v>7.8914667427384608E-3</v>
      </c>
      <c r="AU13" s="17">
        <v>1.0747158536164401E-2</v>
      </c>
    </row>
    <row r="14" spans="2:47" ht="28.8" x14ac:dyDescent="0.3">
      <c r="B14" s="18" t="s">
        <v>294</v>
      </c>
      <c r="C14" s="17">
        <v>8.6976855149546298E-2</v>
      </c>
      <c r="D14" s="17">
        <v>7.5858849930415806E-2</v>
      </c>
      <c r="E14" s="17">
        <v>9.73868234419938E-2</v>
      </c>
      <c r="F14" s="17"/>
      <c r="G14" s="17">
        <v>0.167949080676561</v>
      </c>
      <c r="H14" s="17">
        <v>0.16196925800829901</v>
      </c>
      <c r="I14" s="17">
        <v>8.85118760454352E-2</v>
      </c>
      <c r="J14" s="17">
        <v>7.2938146594684006E-2</v>
      </c>
      <c r="K14" s="17">
        <v>3.14238107152435E-2</v>
      </c>
      <c r="L14" s="17">
        <v>1.9844338283506999E-2</v>
      </c>
      <c r="M14" s="17"/>
      <c r="N14" s="17">
        <v>7.7961110061946295E-2</v>
      </c>
      <c r="O14" s="17">
        <v>8.8860454187339094E-2</v>
      </c>
      <c r="P14" s="17">
        <v>9.5846722378712598E-2</v>
      </c>
      <c r="Q14" s="17">
        <v>8.8216417283517604E-2</v>
      </c>
      <c r="R14" s="17"/>
      <c r="S14" s="17">
        <v>9.5872576971318693E-2</v>
      </c>
      <c r="T14" s="17">
        <v>9.1402196469689598E-2</v>
      </c>
      <c r="U14" s="17">
        <v>7.3885384141832197E-2</v>
      </c>
      <c r="V14" s="17">
        <v>9.4667926925462095E-2</v>
      </c>
      <c r="W14" s="17">
        <v>0.129095326012235</v>
      </c>
      <c r="X14" s="17">
        <v>9.8353793207870896E-2</v>
      </c>
      <c r="Y14" s="17">
        <v>8.5613852437380594E-2</v>
      </c>
      <c r="Z14" s="17">
        <v>0.108599315381843</v>
      </c>
      <c r="AA14" s="17">
        <v>8.3876370981683296E-2</v>
      </c>
      <c r="AB14" s="17">
        <v>3.9632301854690299E-2</v>
      </c>
      <c r="AC14" s="17">
        <v>6.6928138236771004E-2</v>
      </c>
      <c r="AD14" s="17">
        <v>6.7439606800875407E-2</v>
      </c>
      <c r="AE14" s="17"/>
      <c r="AF14" s="17">
        <v>6.7166074891098798E-2</v>
      </c>
      <c r="AG14" s="17">
        <v>0.11401052068954599</v>
      </c>
      <c r="AH14" s="17"/>
      <c r="AI14" s="17">
        <v>9.2408101367511E-2</v>
      </c>
      <c r="AJ14" s="17">
        <v>8.4265765448423E-2</v>
      </c>
      <c r="AK14" s="17"/>
      <c r="AL14" s="17">
        <v>8.2941376448272694E-2</v>
      </c>
      <c r="AM14" s="17">
        <v>8.7911356015089495E-2</v>
      </c>
      <c r="AN14" s="17"/>
      <c r="AO14" s="17">
        <v>6.4026184836897898E-2</v>
      </c>
      <c r="AP14" s="17">
        <v>8.8977281498087202E-2</v>
      </c>
      <c r="AQ14" s="17"/>
      <c r="AR14" s="17">
        <v>0.123824740975764</v>
      </c>
      <c r="AS14" s="17">
        <v>2.5410691007726902E-2</v>
      </c>
      <c r="AT14" s="17">
        <v>0.108543712532783</v>
      </c>
      <c r="AU14" s="17">
        <v>5.5493386826270599E-2</v>
      </c>
    </row>
    <row r="15" spans="2:47" ht="28.8" x14ac:dyDescent="0.3">
      <c r="B15" s="18" t="s">
        <v>295</v>
      </c>
      <c r="C15" s="17">
        <v>0.56142999872343602</v>
      </c>
      <c r="D15" s="17">
        <v>0.50565908226564404</v>
      </c>
      <c r="E15" s="17">
        <v>0.61595220949311802</v>
      </c>
      <c r="F15" s="17"/>
      <c r="G15" s="17">
        <v>0.268626201813221</v>
      </c>
      <c r="H15" s="17">
        <v>0.33027558840009402</v>
      </c>
      <c r="I15" s="17">
        <v>0.50919845516237705</v>
      </c>
      <c r="J15" s="17">
        <v>0.60982962677128305</v>
      </c>
      <c r="K15" s="17">
        <v>0.73640632160631203</v>
      </c>
      <c r="L15" s="17">
        <v>0.82890180667028002</v>
      </c>
      <c r="M15" s="17"/>
      <c r="N15" s="17">
        <v>0.54381140841209097</v>
      </c>
      <c r="O15" s="17">
        <v>0.58445157559597605</v>
      </c>
      <c r="P15" s="17">
        <v>0.52353974629006395</v>
      </c>
      <c r="Q15" s="17">
        <v>0.59076954612343202</v>
      </c>
      <c r="R15" s="17"/>
      <c r="S15" s="17">
        <v>0.40009981513652898</v>
      </c>
      <c r="T15" s="17">
        <v>0.62117955471150998</v>
      </c>
      <c r="U15" s="17">
        <v>0.64631494488191399</v>
      </c>
      <c r="V15" s="17">
        <v>0.58724353475805202</v>
      </c>
      <c r="W15" s="17">
        <v>0.53238686956088599</v>
      </c>
      <c r="X15" s="17">
        <v>0.52118307142576603</v>
      </c>
      <c r="Y15" s="17">
        <v>0.64521707586402999</v>
      </c>
      <c r="Z15" s="17">
        <v>0.52512735643064601</v>
      </c>
      <c r="AA15" s="17">
        <v>0.60185259601158403</v>
      </c>
      <c r="AB15" s="17">
        <v>0.58845791119471902</v>
      </c>
      <c r="AC15" s="17">
        <v>0.551804755067411</v>
      </c>
      <c r="AD15" s="17">
        <v>0.55108213002050099</v>
      </c>
      <c r="AE15" s="17"/>
      <c r="AF15" s="17">
        <v>0.59465927381054096</v>
      </c>
      <c r="AG15" s="17">
        <v>0.51796433361772698</v>
      </c>
      <c r="AH15" s="17"/>
      <c r="AI15" s="17">
        <v>0.490366857593596</v>
      </c>
      <c r="AJ15" s="17">
        <v>0.59690225358261295</v>
      </c>
      <c r="AK15" s="17"/>
      <c r="AL15" s="17">
        <v>0.529496178977927</v>
      </c>
      <c r="AM15" s="17">
        <v>0.56882495342431505</v>
      </c>
      <c r="AN15" s="17"/>
      <c r="AO15" s="17">
        <v>0.48350552870945301</v>
      </c>
      <c r="AP15" s="17">
        <v>0.56822205145603799</v>
      </c>
      <c r="AQ15" s="17"/>
      <c r="AR15" s="17">
        <v>0.36981181735166802</v>
      </c>
      <c r="AS15" s="17">
        <v>0.72121166122498204</v>
      </c>
      <c r="AT15" s="17">
        <v>0.593442479422844</v>
      </c>
      <c r="AU15" s="17">
        <v>0.70100990195950597</v>
      </c>
    </row>
    <row r="16" spans="2:47" x14ac:dyDescent="0.3">
      <c r="B16" s="18" t="s">
        <v>155</v>
      </c>
      <c r="C16" s="19">
        <v>4.7398621413082501E-2</v>
      </c>
      <c r="D16" s="19">
        <v>4.36066594002672E-2</v>
      </c>
      <c r="E16" s="19">
        <v>5.12740456156437E-2</v>
      </c>
      <c r="F16" s="19"/>
      <c r="G16" s="19">
        <v>2.4828033924465299E-2</v>
      </c>
      <c r="H16" s="19">
        <v>4.2871072975858897E-2</v>
      </c>
      <c r="I16" s="19">
        <v>4.4375967163913399E-2</v>
      </c>
      <c r="J16" s="19">
        <v>5.4333035145998999E-2</v>
      </c>
      <c r="K16" s="19">
        <v>6.1233990197697097E-2</v>
      </c>
      <c r="L16" s="19">
        <v>5.35854349783631E-2</v>
      </c>
      <c r="M16" s="19"/>
      <c r="N16" s="19">
        <v>3.56009032813926E-2</v>
      </c>
      <c r="O16" s="19">
        <v>4.5997000787344297E-2</v>
      </c>
      <c r="P16" s="19">
        <v>4.3913521430876699E-2</v>
      </c>
      <c r="Q16" s="19">
        <v>6.3176474955029996E-2</v>
      </c>
      <c r="R16" s="19"/>
      <c r="S16" s="19">
        <v>2.7826140980719598E-2</v>
      </c>
      <c r="T16" s="19">
        <v>4.8742784625074399E-2</v>
      </c>
      <c r="U16" s="19">
        <v>5.3185836860897902E-2</v>
      </c>
      <c r="V16" s="19">
        <v>3.6956570519200697E-2</v>
      </c>
      <c r="W16" s="19">
        <v>5.3441576031552897E-2</v>
      </c>
      <c r="X16" s="19">
        <v>4.9940248168578297E-2</v>
      </c>
      <c r="Y16" s="19">
        <v>6.06165134747619E-2</v>
      </c>
      <c r="Z16" s="19">
        <v>4.8062473171222302E-2</v>
      </c>
      <c r="AA16" s="19">
        <v>3.9276640552118103E-2</v>
      </c>
      <c r="AB16" s="19">
        <v>4.17251106837268E-2</v>
      </c>
      <c r="AC16" s="19">
        <v>9.9780917522945795E-2</v>
      </c>
      <c r="AD16" s="19">
        <v>5.02815012685848E-2</v>
      </c>
      <c r="AE16" s="19"/>
      <c r="AF16" s="19">
        <v>5.3861130087764102E-2</v>
      </c>
      <c r="AG16" s="19">
        <v>3.7153627712912501E-2</v>
      </c>
      <c r="AH16" s="19"/>
      <c r="AI16" s="19">
        <v>4.2948289801568798E-2</v>
      </c>
      <c r="AJ16" s="19">
        <v>4.9620072570765499E-2</v>
      </c>
      <c r="AK16" s="19"/>
      <c r="AL16" s="19">
        <v>5.0499058024752803E-2</v>
      </c>
      <c r="AM16" s="19">
        <v>4.6680649417281103E-2</v>
      </c>
      <c r="AN16" s="19"/>
      <c r="AO16" s="19">
        <v>5.0640526498539402E-2</v>
      </c>
      <c r="AP16" s="19">
        <v>4.7116050478810401E-2</v>
      </c>
      <c r="AQ16" s="19"/>
      <c r="AR16" s="19">
        <v>2.9990755932393899E-2</v>
      </c>
      <c r="AS16" s="19">
        <v>4.1373348272860003E-2</v>
      </c>
      <c r="AT16" s="19">
        <v>6.0672369534319898E-2</v>
      </c>
      <c r="AU16" s="19">
        <v>7.3863607471986295E-2</v>
      </c>
    </row>
    <row r="17" spans="2:2" x14ac:dyDescent="0.3">
      <c r="B17" s="16"/>
    </row>
    <row r="18" spans="2:2" x14ac:dyDescent="0.3">
      <c r="B18" t="s">
        <v>72</v>
      </c>
    </row>
    <row r="19" spans="2:2" x14ac:dyDescent="0.3">
      <c r="B19" t="s">
        <v>73</v>
      </c>
    </row>
    <row r="21" spans="2:2" x14ac:dyDescent="0.3">
      <c r="B21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B2:AU21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312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289</v>
      </c>
      <c r="C9" s="17">
        <v>4.8854093242376197E-2</v>
      </c>
      <c r="D9" s="17">
        <v>8.0651803564510793E-2</v>
      </c>
      <c r="E9" s="17">
        <v>1.8055248185636499E-2</v>
      </c>
      <c r="F9" s="17"/>
      <c r="G9" s="17">
        <v>8.6547126094227905E-2</v>
      </c>
      <c r="H9" s="17">
        <v>8.5641139621415105E-2</v>
      </c>
      <c r="I9" s="17">
        <v>5.86626137415679E-2</v>
      </c>
      <c r="J9" s="17">
        <v>3.6728285413274303E-2</v>
      </c>
      <c r="K9" s="17">
        <v>2.34671964186524E-2</v>
      </c>
      <c r="L9" s="17">
        <v>1.28996612895184E-2</v>
      </c>
      <c r="M9" s="17"/>
      <c r="N9" s="17">
        <v>5.3882571996024198E-2</v>
      </c>
      <c r="O9" s="17">
        <v>3.8711720225907603E-2</v>
      </c>
      <c r="P9" s="17">
        <v>6.8249460395088293E-2</v>
      </c>
      <c r="Q9" s="17">
        <v>3.7618668470097899E-2</v>
      </c>
      <c r="R9" s="17"/>
      <c r="S9" s="17">
        <v>6.9074034861990805E-2</v>
      </c>
      <c r="T9" s="17">
        <v>5.5826506182120199E-2</v>
      </c>
      <c r="U9" s="17">
        <v>4.2099206734375998E-2</v>
      </c>
      <c r="V9" s="17">
        <v>4.9576446418634103E-2</v>
      </c>
      <c r="W9" s="17">
        <v>4.7043770817244597E-2</v>
      </c>
      <c r="X9" s="17">
        <v>6.3955683083746995E-2</v>
      </c>
      <c r="Y9" s="17">
        <v>2.4882688311501901E-2</v>
      </c>
      <c r="Z9" s="17">
        <v>4.6701884241830201E-2</v>
      </c>
      <c r="AA9" s="17">
        <v>5.2198048771767501E-2</v>
      </c>
      <c r="AB9" s="17">
        <v>2.4293632921330899E-2</v>
      </c>
      <c r="AC9" s="17">
        <v>3.2288246284937899E-2</v>
      </c>
      <c r="AD9" s="17">
        <v>5.4939805165239997E-2</v>
      </c>
      <c r="AE9" s="17"/>
      <c r="AF9" s="17">
        <v>4.7994028708591298E-2</v>
      </c>
      <c r="AG9" s="17">
        <v>4.9360994127113103E-2</v>
      </c>
      <c r="AH9" s="17"/>
      <c r="AI9" s="17">
        <v>6.7704698348324599E-2</v>
      </c>
      <c r="AJ9" s="17">
        <v>3.9444525104286803E-2</v>
      </c>
      <c r="AK9" s="17"/>
      <c r="AL9" s="17">
        <v>5.73502345698709E-2</v>
      </c>
      <c r="AM9" s="17">
        <v>4.6886631136377498E-2</v>
      </c>
      <c r="AN9" s="17"/>
      <c r="AO9" s="17">
        <v>7.8421420413284704E-2</v>
      </c>
      <c r="AP9" s="17">
        <v>4.6276945842196902E-2</v>
      </c>
      <c r="AQ9" s="17"/>
      <c r="AR9" s="17">
        <v>7.0846274694329706E-2</v>
      </c>
      <c r="AS9" s="17">
        <v>2.9961222382747E-2</v>
      </c>
      <c r="AT9" s="17">
        <v>3.6634666871085797E-2</v>
      </c>
      <c r="AU9" s="17">
        <v>5.1596612356191202E-2</v>
      </c>
    </row>
    <row r="10" spans="2:47" x14ac:dyDescent="0.3">
      <c r="B10" s="18" t="s">
        <v>290</v>
      </c>
      <c r="C10" s="17">
        <v>0.30328421997707899</v>
      </c>
      <c r="D10" s="17">
        <v>0.33563134411569201</v>
      </c>
      <c r="E10" s="17">
        <v>0.272918400196904</v>
      </c>
      <c r="F10" s="17"/>
      <c r="G10" s="17">
        <v>0.186685296553321</v>
      </c>
      <c r="H10" s="17">
        <v>0.26471335184203998</v>
      </c>
      <c r="I10" s="17">
        <v>0.294205313369439</v>
      </c>
      <c r="J10" s="17">
        <v>0.36995783151878803</v>
      </c>
      <c r="K10" s="17">
        <v>0.37007195382743502</v>
      </c>
      <c r="L10" s="17">
        <v>0.32039452035265298</v>
      </c>
      <c r="M10" s="17"/>
      <c r="N10" s="17">
        <v>0.32792433245494601</v>
      </c>
      <c r="O10" s="17">
        <v>0.29005327525248198</v>
      </c>
      <c r="P10" s="17">
        <v>0.30026556983182401</v>
      </c>
      <c r="Q10" s="17">
        <v>0.29239624796751401</v>
      </c>
      <c r="R10" s="17"/>
      <c r="S10" s="17">
        <v>0.31067774013184901</v>
      </c>
      <c r="T10" s="17">
        <v>0.27361919054605399</v>
      </c>
      <c r="U10" s="17">
        <v>0.29115699599567701</v>
      </c>
      <c r="V10" s="17">
        <v>0.31870348358039002</v>
      </c>
      <c r="W10" s="17">
        <v>0.28739167717105302</v>
      </c>
      <c r="X10" s="17">
        <v>0.27088426113723801</v>
      </c>
      <c r="Y10" s="17">
        <v>0.32218102743055599</v>
      </c>
      <c r="Z10" s="17">
        <v>0.303064483362462</v>
      </c>
      <c r="AA10" s="17">
        <v>0.28041544583995598</v>
      </c>
      <c r="AB10" s="17">
        <v>0.32860279849909402</v>
      </c>
      <c r="AC10" s="17">
        <v>0.36311823743363297</v>
      </c>
      <c r="AD10" s="17">
        <v>0.37558671860361598</v>
      </c>
      <c r="AE10" s="17"/>
      <c r="AF10" s="17">
        <v>0.33750731649302901</v>
      </c>
      <c r="AG10" s="17">
        <v>0.25812975493071</v>
      </c>
      <c r="AH10" s="17"/>
      <c r="AI10" s="17">
        <v>0.35914699379883902</v>
      </c>
      <c r="AJ10" s="17">
        <v>0.275399461174686</v>
      </c>
      <c r="AK10" s="17"/>
      <c r="AL10" s="17">
        <v>0.36009634906784899</v>
      </c>
      <c r="AM10" s="17">
        <v>0.290128163970162</v>
      </c>
      <c r="AN10" s="17"/>
      <c r="AO10" s="17">
        <v>0.33038707647883198</v>
      </c>
      <c r="AP10" s="17">
        <v>0.30092188077180798</v>
      </c>
      <c r="AQ10" s="17"/>
      <c r="AR10" s="17">
        <v>0.37338029748411999</v>
      </c>
      <c r="AS10" s="17">
        <v>0.301409411899001</v>
      </c>
      <c r="AT10" s="17">
        <v>0.27900895727199299</v>
      </c>
      <c r="AU10" s="17">
        <v>0.180948727801479</v>
      </c>
    </row>
    <row r="11" spans="2:47" ht="28.8" x14ac:dyDescent="0.3">
      <c r="B11" s="18" t="s">
        <v>291</v>
      </c>
      <c r="C11" s="17">
        <v>7.74023468583835E-2</v>
      </c>
      <c r="D11" s="17">
        <v>6.8399842321921006E-2</v>
      </c>
      <c r="E11" s="17">
        <v>8.5842402382518904E-2</v>
      </c>
      <c r="F11" s="17"/>
      <c r="G11" s="17">
        <v>0.19399774787649701</v>
      </c>
      <c r="H11" s="17">
        <v>0.13287511667400601</v>
      </c>
      <c r="I11" s="17">
        <v>8.4388238884855402E-2</v>
      </c>
      <c r="J11" s="17">
        <v>3.9505811412082599E-2</v>
      </c>
      <c r="K11" s="17">
        <v>2.3552209560281701E-2</v>
      </c>
      <c r="L11" s="17">
        <v>1.6306478935246001E-2</v>
      </c>
      <c r="M11" s="17"/>
      <c r="N11" s="17">
        <v>7.5123205467424695E-2</v>
      </c>
      <c r="O11" s="17">
        <v>8.4047419394250103E-2</v>
      </c>
      <c r="P11" s="17">
        <v>7.5752448589817403E-2</v>
      </c>
      <c r="Q11" s="17">
        <v>7.5527548229902805E-2</v>
      </c>
      <c r="R11" s="17"/>
      <c r="S11" s="17">
        <v>0.126625900424437</v>
      </c>
      <c r="T11" s="17">
        <v>5.80067149756512E-2</v>
      </c>
      <c r="U11" s="17">
        <v>5.8618587322311698E-2</v>
      </c>
      <c r="V11" s="17">
        <v>6.1150790262001799E-2</v>
      </c>
      <c r="W11" s="17">
        <v>7.60004521497539E-2</v>
      </c>
      <c r="X11" s="17">
        <v>9.2400230735522906E-2</v>
      </c>
      <c r="Y11" s="17">
        <v>5.3500246294404002E-2</v>
      </c>
      <c r="Z11" s="17">
        <v>0.119986698035602</v>
      </c>
      <c r="AA11" s="17">
        <v>7.00756592175239E-2</v>
      </c>
      <c r="AB11" s="17">
        <v>6.8639217416993997E-2</v>
      </c>
      <c r="AC11" s="17">
        <v>6.9786949789293395E-2</v>
      </c>
      <c r="AD11" s="17">
        <v>6.1994915423544697E-2</v>
      </c>
      <c r="AE11" s="17"/>
      <c r="AF11" s="17">
        <v>5.6073982440898902E-2</v>
      </c>
      <c r="AG11" s="17">
        <v>0.106375270757279</v>
      </c>
      <c r="AH11" s="17"/>
      <c r="AI11" s="17">
        <v>8.6028200853714598E-2</v>
      </c>
      <c r="AJ11" s="17">
        <v>7.3096619776303398E-2</v>
      </c>
      <c r="AK11" s="17"/>
      <c r="AL11" s="17">
        <v>7.8222794618007796E-2</v>
      </c>
      <c r="AM11" s="17">
        <v>7.7212354741398703E-2</v>
      </c>
      <c r="AN11" s="17"/>
      <c r="AO11" s="17">
        <v>7.52415472202657E-2</v>
      </c>
      <c r="AP11" s="17">
        <v>7.7590686478582999E-2</v>
      </c>
      <c r="AQ11" s="17"/>
      <c r="AR11" s="17">
        <v>0.117562252461389</v>
      </c>
      <c r="AS11" s="17">
        <v>4.2472335861125803E-2</v>
      </c>
      <c r="AT11" s="17">
        <v>7.6076283203221198E-2</v>
      </c>
      <c r="AU11" s="17">
        <v>3.9416075621369999E-2</v>
      </c>
    </row>
    <row r="12" spans="2:47" x14ac:dyDescent="0.3">
      <c r="B12" s="18" t="s">
        <v>292</v>
      </c>
      <c r="C12" s="17">
        <v>3.7461608032881601E-2</v>
      </c>
      <c r="D12" s="17">
        <v>4.2929535199301899E-2</v>
      </c>
      <c r="E12" s="17">
        <v>3.2276054082739099E-2</v>
      </c>
      <c r="F12" s="17"/>
      <c r="G12" s="17">
        <v>6.2648827546252603E-2</v>
      </c>
      <c r="H12" s="17">
        <v>5.8212754564434303E-2</v>
      </c>
      <c r="I12" s="17">
        <v>5.8982894098325099E-2</v>
      </c>
      <c r="J12" s="17">
        <v>2.2685179889355801E-2</v>
      </c>
      <c r="K12" s="17">
        <v>1.7586119942821801E-2</v>
      </c>
      <c r="L12" s="17">
        <v>1.17333400278226E-2</v>
      </c>
      <c r="M12" s="17"/>
      <c r="N12" s="17">
        <v>4.2192850497526503E-2</v>
      </c>
      <c r="O12" s="17">
        <v>2.63778419773881E-2</v>
      </c>
      <c r="P12" s="17">
        <v>4.2778831067531997E-2</v>
      </c>
      <c r="Q12" s="17">
        <v>3.88687548075482E-2</v>
      </c>
      <c r="R12" s="17"/>
      <c r="S12" s="17">
        <v>5.6693366212447499E-2</v>
      </c>
      <c r="T12" s="17">
        <v>3.4162182370312301E-2</v>
      </c>
      <c r="U12" s="17">
        <v>3.5152068987661197E-2</v>
      </c>
      <c r="V12" s="17">
        <v>1.8789136914158198E-2</v>
      </c>
      <c r="W12" s="17">
        <v>6.0328705139842398E-2</v>
      </c>
      <c r="X12" s="17">
        <v>3.3096647806596699E-2</v>
      </c>
      <c r="Y12" s="17">
        <v>2.7578456221176401E-2</v>
      </c>
      <c r="Z12" s="17">
        <v>6.5663414388591607E-2</v>
      </c>
      <c r="AA12" s="17">
        <v>2.6515403622435402E-2</v>
      </c>
      <c r="AB12" s="17">
        <v>2.5562026467585E-2</v>
      </c>
      <c r="AC12" s="17">
        <v>4.5416922774494897E-2</v>
      </c>
      <c r="AD12" s="17">
        <v>3.5308249687542301E-2</v>
      </c>
      <c r="AE12" s="17"/>
      <c r="AF12" s="17">
        <v>3.70096456926685E-2</v>
      </c>
      <c r="AG12" s="17">
        <v>3.7880288397196801E-2</v>
      </c>
      <c r="AH12" s="17"/>
      <c r="AI12" s="17">
        <v>3.3946443192184199E-2</v>
      </c>
      <c r="AJ12" s="17">
        <v>3.92162563796725E-2</v>
      </c>
      <c r="AK12" s="17"/>
      <c r="AL12" s="17">
        <v>3.1406816682133798E-2</v>
      </c>
      <c r="AM12" s="17">
        <v>3.8863723661982E-2</v>
      </c>
      <c r="AN12" s="17"/>
      <c r="AO12" s="17">
        <v>4.2683522385898599E-2</v>
      </c>
      <c r="AP12" s="17">
        <v>3.7006455528867797E-2</v>
      </c>
      <c r="AQ12" s="17"/>
      <c r="AR12" s="17">
        <v>5.08180695517471E-2</v>
      </c>
      <c r="AS12" s="17">
        <v>3.0565559555916701E-2</v>
      </c>
      <c r="AT12" s="17">
        <v>2.7411835607201899E-2</v>
      </c>
      <c r="AU12" s="17">
        <v>3.6718262644312501E-2</v>
      </c>
    </row>
    <row r="13" spans="2:47" x14ac:dyDescent="0.3">
      <c r="B13" s="18" t="s">
        <v>293</v>
      </c>
      <c r="C13" s="17">
        <v>1.8134181614464201E-2</v>
      </c>
      <c r="D13" s="17">
        <v>2.0783696947674801E-2</v>
      </c>
      <c r="E13" s="17">
        <v>1.4990759167231801E-2</v>
      </c>
      <c r="F13" s="17"/>
      <c r="G13" s="17">
        <v>5.11658141576979E-2</v>
      </c>
      <c r="H13" s="17">
        <v>3.08388846633154E-2</v>
      </c>
      <c r="I13" s="17">
        <v>1.34751683402249E-2</v>
      </c>
      <c r="J13" s="17">
        <v>7.6759458067468802E-3</v>
      </c>
      <c r="K13" s="17">
        <v>5.7269226347547398E-3</v>
      </c>
      <c r="L13" s="17">
        <v>6.5343942087735998E-3</v>
      </c>
      <c r="M13" s="17"/>
      <c r="N13" s="17">
        <v>1.9586752007034601E-2</v>
      </c>
      <c r="O13" s="17">
        <v>1.47457877217686E-2</v>
      </c>
      <c r="P13" s="17">
        <v>1.7605146710845E-2</v>
      </c>
      <c r="Q13" s="17">
        <v>2.08154919180943E-2</v>
      </c>
      <c r="R13" s="17"/>
      <c r="S13" s="17">
        <v>3.1236592566509298E-2</v>
      </c>
      <c r="T13" s="17">
        <v>1.6226196527050599E-2</v>
      </c>
      <c r="U13" s="17">
        <v>2.8296169230361198E-2</v>
      </c>
      <c r="V13" s="17">
        <v>1.40931901001453E-2</v>
      </c>
      <c r="W13" s="17">
        <v>2.4771851825664201E-3</v>
      </c>
      <c r="X13" s="17">
        <v>3.3493926185220002E-3</v>
      </c>
      <c r="Y13" s="17">
        <v>1.5842793424865699E-2</v>
      </c>
      <c r="Z13" s="17">
        <v>1.20222137723164E-2</v>
      </c>
      <c r="AA13" s="17">
        <v>2.1403633390157401E-2</v>
      </c>
      <c r="AB13" s="17">
        <v>1.5937700080383099E-2</v>
      </c>
      <c r="AC13" s="17">
        <v>3.5757177067517298E-2</v>
      </c>
      <c r="AD13" s="17">
        <v>1.06060962371342E-2</v>
      </c>
      <c r="AE13" s="17"/>
      <c r="AF13" s="17">
        <v>1.41462795331479E-2</v>
      </c>
      <c r="AG13" s="17">
        <v>2.3581120438368099E-2</v>
      </c>
      <c r="AH13" s="17"/>
      <c r="AI13" s="17">
        <v>2.48004249634865E-2</v>
      </c>
      <c r="AJ13" s="17">
        <v>1.48066241877841E-2</v>
      </c>
      <c r="AK13" s="17"/>
      <c r="AL13" s="17">
        <v>2.1934258449166501E-2</v>
      </c>
      <c r="AM13" s="17">
        <v>1.7254193054485101E-2</v>
      </c>
      <c r="AN13" s="17"/>
      <c r="AO13" s="17">
        <v>2.6289405637485001E-2</v>
      </c>
      <c r="AP13" s="17">
        <v>1.7423355970085801E-2</v>
      </c>
      <c r="AQ13" s="17"/>
      <c r="AR13" s="17">
        <v>2.8775465899463799E-2</v>
      </c>
      <c r="AS13" s="17">
        <v>1.1619544059701699E-2</v>
      </c>
      <c r="AT13" s="17">
        <v>1.3977148052024701E-2</v>
      </c>
      <c r="AU13" s="17">
        <v>1.12776325765478E-2</v>
      </c>
    </row>
    <row r="14" spans="2:47" ht="28.8" x14ac:dyDescent="0.3">
      <c r="B14" s="18" t="s">
        <v>294</v>
      </c>
      <c r="C14" s="17">
        <v>7.9476822912708606E-2</v>
      </c>
      <c r="D14" s="17">
        <v>7.0992533351744297E-2</v>
      </c>
      <c r="E14" s="17">
        <v>8.6352327670506407E-2</v>
      </c>
      <c r="F14" s="17"/>
      <c r="G14" s="17">
        <v>0.20333147150758499</v>
      </c>
      <c r="H14" s="17">
        <v>0.13178078280118499</v>
      </c>
      <c r="I14" s="17">
        <v>7.5181595246275906E-2</v>
      </c>
      <c r="J14" s="17">
        <v>4.3161719477460399E-2</v>
      </c>
      <c r="K14" s="17">
        <v>3.1788279946774703E-2</v>
      </c>
      <c r="L14" s="17">
        <v>1.9917444888409699E-2</v>
      </c>
      <c r="M14" s="17"/>
      <c r="N14" s="17">
        <v>5.65578996038908E-2</v>
      </c>
      <c r="O14" s="17">
        <v>8.5245131120884596E-2</v>
      </c>
      <c r="P14" s="17">
        <v>9.4624376998034707E-2</v>
      </c>
      <c r="Q14" s="17">
        <v>8.6066145127303303E-2</v>
      </c>
      <c r="R14" s="17"/>
      <c r="S14" s="17">
        <v>8.1251971169721604E-2</v>
      </c>
      <c r="T14" s="17">
        <v>6.6211701952954699E-2</v>
      </c>
      <c r="U14" s="17">
        <v>4.3289250467047402E-2</v>
      </c>
      <c r="V14" s="17">
        <v>9.4470578342054995E-2</v>
      </c>
      <c r="W14" s="17">
        <v>0.11877212211683801</v>
      </c>
      <c r="X14" s="17">
        <v>0.116891258689318</v>
      </c>
      <c r="Y14" s="17">
        <v>5.5428989169082399E-2</v>
      </c>
      <c r="Z14" s="17">
        <v>6.5967296172452394E-2</v>
      </c>
      <c r="AA14" s="17">
        <v>0.105917511493534</v>
      </c>
      <c r="AB14" s="17">
        <v>7.1040917766653E-2</v>
      </c>
      <c r="AC14" s="17">
        <v>4.36136117177457E-2</v>
      </c>
      <c r="AD14" s="17">
        <v>4.6976018855214199E-2</v>
      </c>
      <c r="AE14" s="17"/>
      <c r="AF14" s="17">
        <v>5.71884675799334E-2</v>
      </c>
      <c r="AG14" s="17">
        <v>0.109287553504196</v>
      </c>
      <c r="AH14" s="17"/>
      <c r="AI14" s="17">
        <v>6.9631024090114305E-2</v>
      </c>
      <c r="AJ14" s="17">
        <v>8.43915041324583E-2</v>
      </c>
      <c r="AK14" s="17"/>
      <c r="AL14" s="17">
        <v>6.2860612620563805E-2</v>
      </c>
      <c r="AM14" s="17">
        <v>8.3324659575842605E-2</v>
      </c>
      <c r="AN14" s="17"/>
      <c r="AO14" s="17">
        <v>5.5749569793575697E-2</v>
      </c>
      <c r="AP14" s="17">
        <v>8.1544937772598095E-2</v>
      </c>
      <c r="AQ14" s="17"/>
      <c r="AR14" s="17">
        <v>0.118622442474035</v>
      </c>
      <c r="AS14" s="17">
        <v>3.9166897222641599E-2</v>
      </c>
      <c r="AT14" s="17">
        <v>8.2282210426670305E-2</v>
      </c>
      <c r="AU14" s="17">
        <v>4.4697882597639599E-2</v>
      </c>
    </row>
    <row r="15" spans="2:47" ht="28.8" x14ac:dyDescent="0.3">
      <c r="B15" s="18" t="s">
        <v>295</v>
      </c>
      <c r="C15" s="17">
        <v>0.40219595816790299</v>
      </c>
      <c r="D15" s="17">
        <v>0.35197344634840499</v>
      </c>
      <c r="E15" s="17">
        <v>0.45181113824513303</v>
      </c>
      <c r="F15" s="17"/>
      <c r="G15" s="17">
        <v>0.18856303672213501</v>
      </c>
      <c r="H15" s="17">
        <v>0.25798440035863501</v>
      </c>
      <c r="I15" s="17">
        <v>0.37892425988223299</v>
      </c>
      <c r="J15" s="17">
        <v>0.443666958326144</v>
      </c>
      <c r="K15" s="17">
        <v>0.48962030412283603</v>
      </c>
      <c r="L15" s="17">
        <v>0.58738384251363096</v>
      </c>
      <c r="M15" s="17"/>
      <c r="N15" s="17">
        <v>0.39866178310121297</v>
      </c>
      <c r="O15" s="17">
        <v>0.42859786675163403</v>
      </c>
      <c r="P15" s="17">
        <v>0.373111258049177</v>
      </c>
      <c r="Q15" s="17">
        <v>0.40269267677537202</v>
      </c>
      <c r="R15" s="17"/>
      <c r="S15" s="17">
        <v>0.29465149162718102</v>
      </c>
      <c r="T15" s="17">
        <v>0.46113189184034697</v>
      </c>
      <c r="U15" s="17">
        <v>0.47107988844647802</v>
      </c>
      <c r="V15" s="17">
        <v>0.406729690950978</v>
      </c>
      <c r="W15" s="17">
        <v>0.36808291302513402</v>
      </c>
      <c r="X15" s="17">
        <v>0.37715032319929198</v>
      </c>
      <c r="Y15" s="17">
        <v>0.47540853511258002</v>
      </c>
      <c r="Z15" s="17">
        <v>0.34545093449518899</v>
      </c>
      <c r="AA15" s="17">
        <v>0.41782768214781602</v>
      </c>
      <c r="AB15" s="17">
        <v>0.42868900553505501</v>
      </c>
      <c r="AC15" s="17">
        <v>0.37236719447737099</v>
      </c>
      <c r="AD15" s="17">
        <v>0.39872713318805802</v>
      </c>
      <c r="AE15" s="17"/>
      <c r="AF15" s="17">
        <v>0.41781321431437302</v>
      </c>
      <c r="AG15" s="17">
        <v>0.382332894934796</v>
      </c>
      <c r="AH15" s="17"/>
      <c r="AI15" s="17">
        <v>0.33200788848366902</v>
      </c>
      <c r="AJ15" s="17">
        <v>0.43723140771781499</v>
      </c>
      <c r="AK15" s="17"/>
      <c r="AL15" s="17">
        <v>0.35022062223598299</v>
      </c>
      <c r="AM15" s="17">
        <v>0.41423195191505102</v>
      </c>
      <c r="AN15" s="17"/>
      <c r="AO15" s="17">
        <v>0.36987638153285901</v>
      </c>
      <c r="AP15" s="17">
        <v>0.405012997138603</v>
      </c>
      <c r="AQ15" s="17"/>
      <c r="AR15" s="17">
        <v>0.219383207185743</v>
      </c>
      <c r="AS15" s="17">
        <v>0.51809434840948898</v>
      </c>
      <c r="AT15" s="17">
        <v>0.44349038611942099</v>
      </c>
      <c r="AU15" s="17">
        <v>0.575900906447256</v>
      </c>
    </row>
    <row r="16" spans="2:47" x14ac:dyDescent="0.3">
      <c r="B16" s="18" t="s">
        <v>155</v>
      </c>
      <c r="C16" s="19">
        <v>3.3190769194203697E-2</v>
      </c>
      <c r="D16" s="19">
        <v>2.8637798150750401E-2</v>
      </c>
      <c r="E16" s="19">
        <v>3.7753670069329899E-2</v>
      </c>
      <c r="F16" s="19"/>
      <c r="G16" s="19">
        <v>2.7060679542283701E-2</v>
      </c>
      <c r="H16" s="19">
        <v>3.7953569474968502E-2</v>
      </c>
      <c r="I16" s="19">
        <v>3.61799164370789E-2</v>
      </c>
      <c r="J16" s="19">
        <v>3.66182681561475E-2</v>
      </c>
      <c r="K16" s="19">
        <v>3.8187013546443202E-2</v>
      </c>
      <c r="L16" s="19">
        <v>2.48303177839456E-2</v>
      </c>
      <c r="M16" s="19"/>
      <c r="N16" s="19">
        <v>2.6070604871940399E-2</v>
      </c>
      <c r="O16" s="19">
        <v>3.2220957555684299E-2</v>
      </c>
      <c r="P16" s="19">
        <v>2.7612908357681001E-2</v>
      </c>
      <c r="Q16" s="19">
        <v>4.6014466704167298E-2</v>
      </c>
      <c r="R16" s="19"/>
      <c r="S16" s="19">
        <v>2.9788903005863999E-2</v>
      </c>
      <c r="T16" s="19">
        <v>3.4815615605509297E-2</v>
      </c>
      <c r="U16" s="19">
        <v>3.0307832816086899E-2</v>
      </c>
      <c r="V16" s="19">
        <v>3.6486683431637502E-2</v>
      </c>
      <c r="W16" s="19">
        <v>3.9903174397568603E-2</v>
      </c>
      <c r="X16" s="19">
        <v>4.2272202729763897E-2</v>
      </c>
      <c r="Y16" s="19">
        <v>2.5177264035833299E-2</v>
      </c>
      <c r="Z16" s="19">
        <v>4.11430755315568E-2</v>
      </c>
      <c r="AA16" s="19">
        <v>2.5646615516810099E-2</v>
      </c>
      <c r="AB16" s="19">
        <v>3.72347013129051E-2</v>
      </c>
      <c r="AC16" s="19">
        <v>3.76516604550068E-2</v>
      </c>
      <c r="AD16" s="19">
        <v>1.5861062839651101E-2</v>
      </c>
      <c r="AE16" s="19"/>
      <c r="AF16" s="19">
        <v>3.22670652373587E-2</v>
      </c>
      <c r="AG16" s="19">
        <v>3.3052122910341403E-2</v>
      </c>
      <c r="AH16" s="19"/>
      <c r="AI16" s="19">
        <v>2.67343262696671E-2</v>
      </c>
      <c r="AJ16" s="19">
        <v>3.6413601526994001E-2</v>
      </c>
      <c r="AK16" s="19"/>
      <c r="AL16" s="19">
        <v>3.79083117564252E-2</v>
      </c>
      <c r="AM16" s="19">
        <v>3.2098321944701101E-2</v>
      </c>
      <c r="AN16" s="19"/>
      <c r="AO16" s="19">
        <v>2.1351076537798799E-2</v>
      </c>
      <c r="AP16" s="19">
        <v>3.4222740497257403E-2</v>
      </c>
      <c r="AQ16" s="19"/>
      <c r="AR16" s="19">
        <v>2.0611990249172998E-2</v>
      </c>
      <c r="AS16" s="19">
        <v>2.67106806093769E-2</v>
      </c>
      <c r="AT16" s="19">
        <v>4.1118512448382098E-2</v>
      </c>
      <c r="AU16" s="19">
        <v>5.9443899955203799E-2</v>
      </c>
    </row>
    <row r="17" spans="2:2" x14ac:dyDescent="0.3">
      <c r="B17" s="16"/>
    </row>
    <row r="18" spans="2:2" x14ac:dyDescent="0.3">
      <c r="B18" t="s">
        <v>72</v>
      </c>
    </row>
    <row r="19" spans="2:2" x14ac:dyDescent="0.3">
      <c r="B19" t="s">
        <v>73</v>
      </c>
    </row>
    <row r="21" spans="2:2" x14ac:dyDescent="0.3">
      <c r="B21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B2:AU21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313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289</v>
      </c>
      <c r="C9" s="17">
        <v>6.6444813467537306E-2</v>
      </c>
      <c r="D9" s="17">
        <v>0.113342756110149</v>
      </c>
      <c r="E9" s="17">
        <v>2.0368067759047401E-2</v>
      </c>
      <c r="F9" s="17"/>
      <c r="G9" s="17">
        <v>0.118565107301006</v>
      </c>
      <c r="H9" s="17">
        <v>8.7808125631443398E-2</v>
      </c>
      <c r="I9" s="17">
        <v>8.4937022293048406E-2</v>
      </c>
      <c r="J9" s="17">
        <v>6.3318386124586998E-2</v>
      </c>
      <c r="K9" s="17">
        <v>3.93625489460478E-2</v>
      </c>
      <c r="L9" s="17">
        <v>2.0249485525789701E-2</v>
      </c>
      <c r="M9" s="17"/>
      <c r="N9" s="17">
        <v>7.7796567777767098E-2</v>
      </c>
      <c r="O9" s="17">
        <v>5.4770122095862198E-2</v>
      </c>
      <c r="P9" s="17">
        <v>7.7695808829929894E-2</v>
      </c>
      <c r="Q9" s="17">
        <v>5.5743616293923097E-2</v>
      </c>
      <c r="R9" s="17"/>
      <c r="S9" s="17">
        <v>0.106720357641442</v>
      </c>
      <c r="T9" s="17">
        <v>4.8865768460067502E-2</v>
      </c>
      <c r="U9" s="17">
        <v>5.2025883628636201E-2</v>
      </c>
      <c r="V9" s="17">
        <v>6.0224119907157897E-2</v>
      </c>
      <c r="W9" s="17">
        <v>8.1492651638262303E-2</v>
      </c>
      <c r="X9" s="17">
        <v>7.2576499992709806E-2</v>
      </c>
      <c r="Y9" s="17">
        <v>4.73521461257672E-2</v>
      </c>
      <c r="Z9" s="17">
        <v>4.9943789702389399E-2</v>
      </c>
      <c r="AA9" s="17">
        <v>7.3249795483306804E-2</v>
      </c>
      <c r="AB9" s="17">
        <v>5.3970331207416497E-2</v>
      </c>
      <c r="AC9" s="17">
        <v>5.1281924101907302E-2</v>
      </c>
      <c r="AD9" s="17">
        <v>6.9091828157338803E-2</v>
      </c>
      <c r="AE9" s="17"/>
      <c r="AF9" s="17">
        <v>6.4847611662446306E-2</v>
      </c>
      <c r="AG9" s="17">
        <v>6.9106134026664295E-2</v>
      </c>
      <c r="AH9" s="17"/>
      <c r="AI9" s="17">
        <v>7.4697406344249401E-2</v>
      </c>
      <c r="AJ9" s="17">
        <v>6.2325405387378102E-2</v>
      </c>
      <c r="AK9" s="17"/>
      <c r="AL9" s="17">
        <v>6.6540435620814894E-2</v>
      </c>
      <c r="AM9" s="17">
        <v>6.6422670125540498E-2</v>
      </c>
      <c r="AN9" s="17"/>
      <c r="AO9" s="17">
        <v>9.2079369191740396E-2</v>
      </c>
      <c r="AP9" s="17">
        <v>6.4210454296094094E-2</v>
      </c>
      <c r="AQ9" s="17"/>
      <c r="AR9" s="17">
        <v>0.10118655782779699</v>
      </c>
      <c r="AS9" s="17">
        <v>4.4351299582462797E-2</v>
      </c>
      <c r="AT9" s="17">
        <v>4.8600411346422602E-2</v>
      </c>
      <c r="AU9" s="17">
        <v>5.4382836815760498E-2</v>
      </c>
    </row>
    <row r="10" spans="2:47" x14ac:dyDescent="0.3">
      <c r="B10" s="18" t="s">
        <v>290</v>
      </c>
      <c r="C10" s="17">
        <v>9.0746170720381297E-2</v>
      </c>
      <c r="D10" s="17">
        <v>0.116701626435228</v>
      </c>
      <c r="E10" s="17">
        <v>6.5799667358850303E-2</v>
      </c>
      <c r="F10" s="17"/>
      <c r="G10" s="17">
        <v>8.9578134048705696E-2</v>
      </c>
      <c r="H10" s="17">
        <v>0.15522340977842</v>
      </c>
      <c r="I10" s="17">
        <v>0.11787655878450901</v>
      </c>
      <c r="J10" s="17">
        <v>9.8307517616549295E-2</v>
      </c>
      <c r="K10" s="17">
        <v>5.6286333241447301E-2</v>
      </c>
      <c r="L10" s="17">
        <v>3.4063497446628302E-2</v>
      </c>
      <c r="M10" s="17"/>
      <c r="N10" s="17">
        <v>0.117402556075901</v>
      </c>
      <c r="O10" s="17">
        <v>8.3213194664881696E-2</v>
      </c>
      <c r="P10" s="17">
        <v>9.9050660837850302E-2</v>
      </c>
      <c r="Q10" s="17">
        <v>6.2312710497439902E-2</v>
      </c>
      <c r="R10" s="17"/>
      <c r="S10" s="17">
        <v>0.122454873001015</v>
      </c>
      <c r="T10" s="17">
        <v>7.7846057271386798E-2</v>
      </c>
      <c r="U10" s="17">
        <v>9.4121231319064497E-2</v>
      </c>
      <c r="V10" s="17">
        <v>8.9114049756728694E-2</v>
      </c>
      <c r="W10" s="17">
        <v>8.8556494062148897E-2</v>
      </c>
      <c r="X10" s="17">
        <v>7.6184803141626303E-2</v>
      </c>
      <c r="Y10" s="17">
        <v>9.2012998082343603E-2</v>
      </c>
      <c r="Z10" s="17">
        <v>8.76588520304383E-2</v>
      </c>
      <c r="AA10" s="17">
        <v>7.4712094623532593E-2</v>
      </c>
      <c r="AB10" s="17">
        <v>8.5132823407046795E-2</v>
      </c>
      <c r="AC10" s="17">
        <v>7.08977324051943E-2</v>
      </c>
      <c r="AD10" s="17">
        <v>0.15266955779858199</v>
      </c>
      <c r="AE10" s="17"/>
      <c r="AF10" s="17">
        <v>0.101256300214601</v>
      </c>
      <c r="AG10" s="17">
        <v>7.7513809298806094E-2</v>
      </c>
      <c r="AH10" s="17"/>
      <c r="AI10" s="17">
        <v>0.122109342035471</v>
      </c>
      <c r="AJ10" s="17">
        <v>7.5090763593806606E-2</v>
      </c>
      <c r="AK10" s="17"/>
      <c r="AL10" s="17">
        <v>0.13548002244823901</v>
      </c>
      <c r="AM10" s="17">
        <v>8.0387096555135304E-2</v>
      </c>
      <c r="AN10" s="17"/>
      <c r="AO10" s="17">
        <v>0.13730122589580901</v>
      </c>
      <c r="AP10" s="17">
        <v>8.6688338955033001E-2</v>
      </c>
      <c r="AQ10" s="17"/>
      <c r="AR10" s="17">
        <v>0.16621426146975399</v>
      </c>
      <c r="AS10" s="17">
        <v>6.5598982808481393E-2</v>
      </c>
      <c r="AT10" s="17">
        <v>4.9156415616478301E-2</v>
      </c>
      <c r="AU10" s="17">
        <v>3.1080837471495201E-2</v>
      </c>
    </row>
    <row r="11" spans="2:47" ht="28.8" x14ac:dyDescent="0.3">
      <c r="B11" s="18" t="s">
        <v>291</v>
      </c>
      <c r="C11" s="17">
        <v>6.9840989686431695E-2</v>
      </c>
      <c r="D11" s="17">
        <v>6.3857762433461404E-2</v>
      </c>
      <c r="E11" s="17">
        <v>7.5310177408879395E-2</v>
      </c>
      <c r="F11" s="17"/>
      <c r="G11" s="17">
        <v>0.14051927806242101</v>
      </c>
      <c r="H11" s="17">
        <v>0.100021788302358</v>
      </c>
      <c r="I11" s="17">
        <v>0.11328762271887</v>
      </c>
      <c r="J11" s="17">
        <v>4.3637507238856899E-2</v>
      </c>
      <c r="K11" s="17">
        <v>2.84749111945625E-2</v>
      </c>
      <c r="L11" s="17">
        <v>1.21810743234741E-2</v>
      </c>
      <c r="M11" s="17"/>
      <c r="N11" s="17">
        <v>9.0068822879736804E-2</v>
      </c>
      <c r="O11" s="17">
        <v>6.2820304720837494E-2</v>
      </c>
      <c r="P11" s="17">
        <v>6.6840917566786201E-2</v>
      </c>
      <c r="Q11" s="17">
        <v>5.8940422998140299E-2</v>
      </c>
      <c r="R11" s="17"/>
      <c r="S11" s="17">
        <v>0.12154571449028501</v>
      </c>
      <c r="T11" s="17">
        <v>7.8834029350648704E-2</v>
      </c>
      <c r="U11" s="17">
        <v>4.0947616389711998E-2</v>
      </c>
      <c r="V11" s="17">
        <v>7.0692542385916504E-2</v>
      </c>
      <c r="W11" s="17">
        <v>7.2646100905943395E-2</v>
      </c>
      <c r="X11" s="17">
        <v>6.9216867340262403E-2</v>
      </c>
      <c r="Y11" s="17">
        <v>3.4725841327240603E-2</v>
      </c>
      <c r="Z11" s="17">
        <v>0.109100451433471</v>
      </c>
      <c r="AA11" s="17">
        <v>6.1951714612910498E-2</v>
      </c>
      <c r="AB11" s="17">
        <v>3.2807816732907599E-2</v>
      </c>
      <c r="AC11" s="17">
        <v>4.9778141215208203E-2</v>
      </c>
      <c r="AD11" s="17">
        <v>7.43700081868756E-2</v>
      </c>
      <c r="AE11" s="17"/>
      <c r="AF11" s="17">
        <v>5.9696676895988801E-2</v>
      </c>
      <c r="AG11" s="17">
        <v>8.3434137343442002E-2</v>
      </c>
      <c r="AH11" s="17"/>
      <c r="AI11" s="17">
        <v>8.1607823591223802E-2</v>
      </c>
      <c r="AJ11" s="17">
        <v>6.3967394394693095E-2</v>
      </c>
      <c r="AK11" s="17"/>
      <c r="AL11" s="17">
        <v>5.4728617464940003E-2</v>
      </c>
      <c r="AM11" s="17">
        <v>7.3340580680912204E-2</v>
      </c>
      <c r="AN11" s="17"/>
      <c r="AO11" s="17">
        <v>6.2944489995262004E-2</v>
      </c>
      <c r="AP11" s="17">
        <v>7.0442102399349601E-2</v>
      </c>
      <c r="AQ11" s="17"/>
      <c r="AR11" s="17">
        <v>0.11232886500714501</v>
      </c>
      <c r="AS11" s="17">
        <v>3.5284177934999002E-2</v>
      </c>
      <c r="AT11" s="17">
        <v>6.6436425841882904E-2</v>
      </c>
      <c r="AU11" s="17">
        <v>2.9692891752267098E-2</v>
      </c>
    </row>
    <row r="12" spans="2:47" x14ac:dyDescent="0.3">
      <c r="B12" s="18" t="s">
        <v>292</v>
      </c>
      <c r="C12" s="17">
        <v>5.0537730203030803E-2</v>
      </c>
      <c r="D12" s="17">
        <v>5.5023139797732698E-2</v>
      </c>
      <c r="E12" s="17">
        <v>4.5562951274153302E-2</v>
      </c>
      <c r="F12" s="17"/>
      <c r="G12" s="17">
        <v>9.6582341743137901E-2</v>
      </c>
      <c r="H12" s="17">
        <v>9.7895671464817494E-2</v>
      </c>
      <c r="I12" s="17">
        <v>6.1867617778908597E-2</v>
      </c>
      <c r="J12" s="17">
        <v>2.72286099205871E-2</v>
      </c>
      <c r="K12" s="17">
        <v>2.1999903341182899E-2</v>
      </c>
      <c r="L12" s="17">
        <v>1.04110196029817E-2</v>
      </c>
      <c r="M12" s="17"/>
      <c r="N12" s="17">
        <v>4.7665620334288103E-2</v>
      </c>
      <c r="O12" s="17">
        <v>4.6702135035888E-2</v>
      </c>
      <c r="P12" s="17">
        <v>5.8546119921816402E-2</v>
      </c>
      <c r="Q12" s="17">
        <v>5.1316928907053597E-2</v>
      </c>
      <c r="R12" s="17"/>
      <c r="S12" s="17">
        <v>7.8882871291778803E-2</v>
      </c>
      <c r="T12" s="17">
        <v>5.4194837614048703E-2</v>
      </c>
      <c r="U12" s="17">
        <v>3.2390908121782601E-2</v>
      </c>
      <c r="V12" s="17">
        <v>4.5784922856872003E-2</v>
      </c>
      <c r="W12" s="17">
        <v>4.1871713684779301E-2</v>
      </c>
      <c r="X12" s="17">
        <v>5.9765084634404803E-2</v>
      </c>
      <c r="Y12" s="17">
        <v>2.42515403781575E-2</v>
      </c>
      <c r="Z12" s="17">
        <v>6.3881566953072094E-2</v>
      </c>
      <c r="AA12" s="17">
        <v>5.0667487609421198E-2</v>
      </c>
      <c r="AB12" s="17">
        <v>4.0104760789472199E-2</v>
      </c>
      <c r="AC12" s="17">
        <v>6.1389365447102502E-2</v>
      </c>
      <c r="AD12" s="17">
        <v>2.28410001620378E-2</v>
      </c>
      <c r="AE12" s="17"/>
      <c r="AF12" s="17">
        <v>4.43135258195567E-2</v>
      </c>
      <c r="AG12" s="17">
        <v>5.70085281388766E-2</v>
      </c>
      <c r="AH12" s="17"/>
      <c r="AI12" s="17">
        <v>6.4033390530735201E-2</v>
      </c>
      <c r="AJ12" s="17">
        <v>4.3801164734266401E-2</v>
      </c>
      <c r="AK12" s="17"/>
      <c r="AL12" s="17">
        <v>4.90508928733044E-2</v>
      </c>
      <c r="AM12" s="17">
        <v>5.0882038988779799E-2</v>
      </c>
      <c r="AN12" s="17"/>
      <c r="AO12" s="17">
        <v>5.5050440684757403E-2</v>
      </c>
      <c r="AP12" s="17">
        <v>5.0144393327549303E-2</v>
      </c>
      <c r="AQ12" s="17"/>
      <c r="AR12" s="17">
        <v>8.1356338445397205E-2</v>
      </c>
      <c r="AS12" s="17">
        <v>3.9432880321920702E-2</v>
      </c>
      <c r="AT12" s="17">
        <v>3.1112751661862899E-2</v>
      </c>
      <c r="AU12" s="17">
        <v>3.2698714469871298E-2</v>
      </c>
    </row>
    <row r="13" spans="2:47" x14ac:dyDescent="0.3">
      <c r="B13" s="18" t="s">
        <v>293</v>
      </c>
      <c r="C13" s="17">
        <v>2.0466941442186699E-2</v>
      </c>
      <c r="D13" s="17">
        <v>2.4303368578025598E-2</v>
      </c>
      <c r="E13" s="17">
        <v>1.68064937678985E-2</v>
      </c>
      <c r="F13" s="17"/>
      <c r="G13" s="17">
        <v>5.5984990787378397E-2</v>
      </c>
      <c r="H13" s="17">
        <v>4.5396860038360999E-2</v>
      </c>
      <c r="I13" s="17">
        <v>1.47682485366831E-2</v>
      </c>
      <c r="J13" s="17">
        <v>8.5055786455410596E-3</v>
      </c>
      <c r="K13" s="17">
        <v>4.6241365258640399E-3</v>
      </c>
      <c r="L13" s="17">
        <v>1.6616789567625899E-3</v>
      </c>
      <c r="M13" s="17"/>
      <c r="N13" s="17">
        <v>2.46276342589676E-2</v>
      </c>
      <c r="O13" s="17">
        <v>1.6206999492912998E-2</v>
      </c>
      <c r="P13" s="17">
        <v>2.0206279738213401E-2</v>
      </c>
      <c r="Q13" s="17">
        <v>2.0926988885567498E-2</v>
      </c>
      <c r="R13" s="17"/>
      <c r="S13" s="17">
        <v>4.6632792016086298E-2</v>
      </c>
      <c r="T13" s="17">
        <v>1.0945215179367701E-2</v>
      </c>
      <c r="U13" s="17">
        <v>1.52681335624733E-2</v>
      </c>
      <c r="V13" s="17">
        <v>2.24646410272226E-2</v>
      </c>
      <c r="W13" s="17">
        <v>1.19520365758428E-2</v>
      </c>
      <c r="X13" s="17">
        <v>2.18430858269292E-2</v>
      </c>
      <c r="Y13" s="17">
        <v>6.42118563071125E-3</v>
      </c>
      <c r="Z13" s="17">
        <v>1.86035871941569E-2</v>
      </c>
      <c r="AA13" s="17">
        <v>1.45294043953553E-2</v>
      </c>
      <c r="AB13" s="17">
        <v>4.02097899882305E-2</v>
      </c>
      <c r="AC13" s="17">
        <v>0</v>
      </c>
      <c r="AD13" s="17">
        <v>0</v>
      </c>
      <c r="AE13" s="17"/>
      <c r="AF13" s="17">
        <v>1.43379439578995E-2</v>
      </c>
      <c r="AG13" s="17">
        <v>2.7746150275006501E-2</v>
      </c>
      <c r="AH13" s="17"/>
      <c r="AI13" s="17">
        <v>2.9437197086312799E-2</v>
      </c>
      <c r="AJ13" s="17">
        <v>1.5989301004381801E-2</v>
      </c>
      <c r="AK13" s="17"/>
      <c r="AL13" s="17">
        <v>2.6909115073449098E-2</v>
      </c>
      <c r="AM13" s="17">
        <v>1.8975119212399201E-2</v>
      </c>
      <c r="AN13" s="17"/>
      <c r="AO13" s="17">
        <v>3.1091243984063099E-2</v>
      </c>
      <c r="AP13" s="17">
        <v>1.9540905973500399E-2</v>
      </c>
      <c r="AQ13" s="17"/>
      <c r="AR13" s="17">
        <v>3.5709805409018802E-2</v>
      </c>
      <c r="AS13" s="17">
        <v>1.0716187199747901E-2</v>
      </c>
      <c r="AT13" s="17">
        <v>1.4585607549720599E-2</v>
      </c>
      <c r="AU13" s="17">
        <v>1.1214464917316E-2</v>
      </c>
    </row>
    <row r="14" spans="2:47" ht="28.8" x14ac:dyDescent="0.3">
      <c r="B14" s="18" t="s">
        <v>294</v>
      </c>
      <c r="C14" s="17">
        <v>7.1215257244891805E-2</v>
      </c>
      <c r="D14" s="17">
        <v>6.5547762850598407E-2</v>
      </c>
      <c r="E14" s="17">
        <v>7.7008914254805994E-2</v>
      </c>
      <c r="F14" s="17"/>
      <c r="G14" s="17">
        <v>0.17830916397482699</v>
      </c>
      <c r="H14" s="17">
        <v>0.11372332859159701</v>
      </c>
      <c r="I14" s="17">
        <v>8.2511473820899295E-2</v>
      </c>
      <c r="J14" s="17">
        <v>3.7893284410653302E-2</v>
      </c>
      <c r="K14" s="17">
        <v>3.4011775839940098E-2</v>
      </c>
      <c r="L14" s="17">
        <v>8.5786707398453101E-3</v>
      </c>
      <c r="M14" s="17"/>
      <c r="N14" s="17">
        <v>6.4089435802200501E-2</v>
      </c>
      <c r="O14" s="17">
        <v>7.1436932100599496E-2</v>
      </c>
      <c r="P14" s="17">
        <v>8.1703483070238503E-2</v>
      </c>
      <c r="Q14" s="17">
        <v>7.0489876459715203E-2</v>
      </c>
      <c r="R14" s="17"/>
      <c r="S14" s="17">
        <v>6.7893081781920495E-2</v>
      </c>
      <c r="T14" s="17">
        <v>6.2639869836685305E-2</v>
      </c>
      <c r="U14" s="17">
        <v>6.7876129578937502E-2</v>
      </c>
      <c r="V14" s="17">
        <v>7.4940449238798695E-2</v>
      </c>
      <c r="W14" s="17">
        <v>7.6283653009806496E-2</v>
      </c>
      <c r="X14" s="17">
        <v>8.7786499476992796E-2</v>
      </c>
      <c r="Y14" s="17">
        <v>4.7418553614841499E-2</v>
      </c>
      <c r="Z14" s="17">
        <v>9.7559696445937399E-2</v>
      </c>
      <c r="AA14" s="17">
        <v>7.49245776607676E-2</v>
      </c>
      <c r="AB14" s="17">
        <v>6.6103563775149601E-2</v>
      </c>
      <c r="AC14" s="17">
        <v>8.1290145004782197E-2</v>
      </c>
      <c r="AD14" s="17">
        <v>7.3537803672197505E-2</v>
      </c>
      <c r="AE14" s="17"/>
      <c r="AF14" s="17">
        <v>5.6882858199704803E-2</v>
      </c>
      <c r="AG14" s="17">
        <v>9.0840365915530893E-2</v>
      </c>
      <c r="AH14" s="17"/>
      <c r="AI14" s="17">
        <v>7.5686392839972499E-2</v>
      </c>
      <c r="AJ14" s="17">
        <v>6.8983421460306199E-2</v>
      </c>
      <c r="AK14" s="17"/>
      <c r="AL14" s="17">
        <v>7.2174975492782206E-2</v>
      </c>
      <c r="AM14" s="17">
        <v>7.0993014086218206E-2</v>
      </c>
      <c r="AN14" s="17"/>
      <c r="AO14" s="17">
        <v>6.7653174904318894E-2</v>
      </c>
      <c r="AP14" s="17">
        <v>7.1525735469391796E-2</v>
      </c>
      <c r="AQ14" s="17"/>
      <c r="AR14" s="17">
        <v>0.10475445092077799</v>
      </c>
      <c r="AS14" s="17">
        <v>3.6967472034695199E-2</v>
      </c>
      <c r="AT14" s="17">
        <v>7.4422906084403398E-2</v>
      </c>
      <c r="AU14" s="17">
        <v>3.9244084921452801E-2</v>
      </c>
    </row>
    <row r="15" spans="2:47" ht="28.8" x14ac:dyDescent="0.3">
      <c r="B15" s="18" t="s">
        <v>295</v>
      </c>
      <c r="C15" s="17">
        <v>0.59168318041613999</v>
      </c>
      <c r="D15" s="17">
        <v>0.52617395817346202</v>
      </c>
      <c r="E15" s="17">
        <v>0.65601748659360704</v>
      </c>
      <c r="F15" s="17"/>
      <c r="G15" s="17">
        <v>0.29085276315272501</v>
      </c>
      <c r="H15" s="17">
        <v>0.34630149755577599</v>
      </c>
      <c r="I15" s="17">
        <v>0.48375206063398002</v>
      </c>
      <c r="J15" s="17">
        <v>0.67942981538567804</v>
      </c>
      <c r="K15" s="17">
        <v>0.77213855973018897</v>
      </c>
      <c r="L15" s="17">
        <v>0.88574689000232498</v>
      </c>
      <c r="M15" s="17"/>
      <c r="N15" s="17">
        <v>0.54983919665989101</v>
      </c>
      <c r="O15" s="17">
        <v>0.62974009740946901</v>
      </c>
      <c r="P15" s="17">
        <v>0.55315676585725204</v>
      </c>
      <c r="Q15" s="17">
        <v>0.62967226808831001</v>
      </c>
      <c r="R15" s="17"/>
      <c r="S15" s="17">
        <v>0.43116879970387101</v>
      </c>
      <c r="T15" s="17">
        <v>0.62897668557486097</v>
      </c>
      <c r="U15" s="17">
        <v>0.64592909939960497</v>
      </c>
      <c r="V15" s="17">
        <v>0.60763445822180995</v>
      </c>
      <c r="W15" s="17">
        <v>0.59377467328278699</v>
      </c>
      <c r="X15" s="17">
        <v>0.578096863645436</v>
      </c>
      <c r="Y15" s="17">
        <v>0.70494651587546198</v>
      </c>
      <c r="Z15" s="17">
        <v>0.52631826638504997</v>
      </c>
      <c r="AA15" s="17">
        <v>0.60941556959417098</v>
      </c>
      <c r="AB15" s="17">
        <v>0.63174859207710399</v>
      </c>
      <c r="AC15" s="17">
        <v>0.61807320273418198</v>
      </c>
      <c r="AD15" s="17">
        <v>0.57767960094465698</v>
      </c>
      <c r="AE15" s="17"/>
      <c r="AF15" s="17">
        <v>0.61942633633071398</v>
      </c>
      <c r="AG15" s="17">
        <v>0.55724083571364602</v>
      </c>
      <c r="AH15" s="17"/>
      <c r="AI15" s="17">
        <v>0.51982749692441699</v>
      </c>
      <c r="AJ15" s="17">
        <v>0.62755104492893499</v>
      </c>
      <c r="AK15" s="17"/>
      <c r="AL15" s="17">
        <v>0.55821603424805499</v>
      </c>
      <c r="AM15" s="17">
        <v>0.59943320944032097</v>
      </c>
      <c r="AN15" s="17"/>
      <c r="AO15" s="17">
        <v>0.53079304907506897</v>
      </c>
      <c r="AP15" s="17">
        <v>0.59699048610444805</v>
      </c>
      <c r="AQ15" s="17"/>
      <c r="AR15" s="17">
        <v>0.36866623896325701</v>
      </c>
      <c r="AS15" s="17">
        <v>0.72903673958345105</v>
      </c>
      <c r="AT15" s="17">
        <v>0.67206435008683596</v>
      </c>
      <c r="AU15" s="17">
        <v>0.74801170983542598</v>
      </c>
    </row>
    <row r="16" spans="2:47" x14ac:dyDescent="0.3">
      <c r="B16" s="18" t="s">
        <v>155</v>
      </c>
      <c r="C16" s="19">
        <v>3.9064916819400199E-2</v>
      </c>
      <c r="D16" s="19">
        <v>3.5049625621343401E-2</v>
      </c>
      <c r="E16" s="19">
        <v>4.3126241582758101E-2</v>
      </c>
      <c r="F16" s="19"/>
      <c r="G16" s="19">
        <v>2.96082209297991E-2</v>
      </c>
      <c r="H16" s="19">
        <v>5.3629318637226302E-2</v>
      </c>
      <c r="I16" s="19">
        <v>4.0999395433101098E-2</v>
      </c>
      <c r="J16" s="19">
        <v>4.1679300657547699E-2</v>
      </c>
      <c r="K16" s="19">
        <v>4.3101831180766201E-2</v>
      </c>
      <c r="L16" s="19">
        <v>2.7107683402193002E-2</v>
      </c>
      <c r="M16" s="19"/>
      <c r="N16" s="19">
        <v>2.8510166211248099E-2</v>
      </c>
      <c r="O16" s="19">
        <v>3.5110214479548998E-2</v>
      </c>
      <c r="P16" s="19">
        <v>4.2799964177912903E-2</v>
      </c>
      <c r="Q16" s="19">
        <v>5.0597187869850797E-2</v>
      </c>
      <c r="R16" s="19"/>
      <c r="S16" s="19">
        <v>2.47015100736016E-2</v>
      </c>
      <c r="T16" s="19">
        <v>3.7697536712934E-2</v>
      </c>
      <c r="U16" s="19">
        <v>5.14409979997884E-2</v>
      </c>
      <c r="V16" s="19">
        <v>2.9144816605494301E-2</v>
      </c>
      <c r="W16" s="19">
        <v>3.3422676840429703E-2</v>
      </c>
      <c r="X16" s="19">
        <v>3.4530295941639103E-2</v>
      </c>
      <c r="Y16" s="19">
        <v>4.2871218965476403E-2</v>
      </c>
      <c r="Z16" s="19">
        <v>4.6933789855485797E-2</v>
      </c>
      <c r="AA16" s="19">
        <v>4.0549356020535103E-2</v>
      </c>
      <c r="AB16" s="19">
        <v>4.9922322022672799E-2</v>
      </c>
      <c r="AC16" s="19">
        <v>6.7289489091623994E-2</v>
      </c>
      <c r="AD16" s="19">
        <v>2.9810201078311501E-2</v>
      </c>
      <c r="AE16" s="19"/>
      <c r="AF16" s="19">
        <v>3.9238746919089199E-2</v>
      </c>
      <c r="AG16" s="19">
        <v>3.7110039288027599E-2</v>
      </c>
      <c r="AH16" s="19"/>
      <c r="AI16" s="19">
        <v>3.2600950647618303E-2</v>
      </c>
      <c r="AJ16" s="19">
        <v>4.2291504496232701E-2</v>
      </c>
      <c r="AK16" s="19"/>
      <c r="AL16" s="19">
        <v>3.6899906778414898E-2</v>
      </c>
      <c r="AM16" s="19">
        <v>3.95662709106935E-2</v>
      </c>
      <c r="AN16" s="19"/>
      <c r="AO16" s="19">
        <v>2.3087006268980501E-2</v>
      </c>
      <c r="AP16" s="19">
        <v>4.0457583474633997E-2</v>
      </c>
      <c r="AQ16" s="19"/>
      <c r="AR16" s="19">
        <v>2.9783481956853899E-2</v>
      </c>
      <c r="AS16" s="19">
        <v>3.8612260534241702E-2</v>
      </c>
      <c r="AT16" s="19">
        <v>4.36211318123935E-2</v>
      </c>
      <c r="AU16" s="19">
        <v>5.3674459816410801E-2</v>
      </c>
    </row>
    <row r="17" spans="2:2" x14ac:dyDescent="0.3">
      <c r="B17" s="16"/>
    </row>
    <row r="18" spans="2:2" x14ac:dyDescent="0.3">
      <c r="B18" t="s">
        <v>72</v>
      </c>
    </row>
    <row r="19" spans="2:2" x14ac:dyDescent="0.3">
      <c r="B19" t="s">
        <v>73</v>
      </c>
    </row>
    <row r="21" spans="2:2" x14ac:dyDescent="0.3">
      <c r="B21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B2:AU21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314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289</v>
      </c>
      <c r="C9" s="17">
        <v>7.6906199369535994E-2</v>
      </c>
      <c r="D9" s="17">
        <v>0.123433832438845</v>
      </c>
      <c r="E9" s="17">
        <v>3.18607774345201E-2</v>
      </c>
      <c r="F9" s="17"/>
      <c r="G9" s="17">
        <v>0.11284519659280901</v>
      </c>
      <c r="H9" s="17">
        <v>9.5945958297304901E-2</v>
      </c>
      <c r="I9" s="17">
        <v>8.2139411811058105E-2</v>
      </c>
      <c r="J9" s="17">
        <v>6.4363000391648398E-2</v>
      </c>
      <c r="K9" s="17">
        <v>6.5075798956398007E-2</v>
      </c>
      <c r="L9" s="17">
        <v>5.1503104245055303E-2</v>
      </c>
      <c r="M9" s="17"/>
      <c r="N9" s="17">
        <v>7.7007942787689798E-2</v>
      </c>
      <c r="O9" s="17">
        <v>6.9909124490835597E-2</v>
      </c>
      <c r="P9" s="17">
        <v>8.8833089620162495E-2</v>
      </c>
      <c r="Q9" s="17">
        <v>7.3805189690492101E-2</v>
      </c>
      <c r="R9" s="17"/>
      <c r="S9" s="17">
        <v>0.11196386559268801</v>
      </c>
      <c r="T9" s="17">
        <v>5.6114252294683302E-2</v>
      </c>
      <c r="U9" s="17">
        <v>6.9534231502321298E-2</v>
      </c>
      <c r="V9" s="17">
        <v>6.8589869688462701E-2</v>
      </c>
      <c r="W9" s="17">
        <v>5.5629447532052401E-2</v>
      </c>
      <c r="X9" s="17">
        <v>8.4475435534869303E-2</v>
      </c>
      <c r="Y9" s="17">
        <v>6.6064420737277793E-2</v>
      </c>
      <c r="Z9" s="17">
        <v>8.2471513418416798E-2</v>
      </c>
      <c r="AA9" s="17">
        <v>7.2032248845347494E-2</v>
      </c>
      <c r="AB9" s="17">
        <v>7.4408410022786295E-2</v>
      </c>
      <c r="AC9" s="17">
        <v>8.3753446446239804E-2</v>
      </c>
      <c r="AD9" s="17">
        <v>0.110449662186132</v>
      </c>
      <c r="AE9" s="17"/>
      <c r="AF9" s="17">
        <v>7.3803485953706602E-2</v>
      </c>
      <c r="AG9" s="17">
        <v>8.1198313739918093E-2</v>
      </c>
      <c r="AH9" s="17"/>
      <c r="AI9" s="17">
        <v>0.102819410987721</v>
      </c>
      <c r="AJ9" s="17">
        <v>6.3971223063597399E-2</v>
      </c>
      <c r="AK9" s="17"/>
      <c r="AL9" s="17">
        <v>8.1985095795799601E-2</v>
      </c>
      <c r="AM9" s="17">
        <v>7.57300729524025E-2</v>
      </c>
      <c r="AN9" s="17"/>
      <c r="AO9" s="17">
        <v>9.7901720371944598E-2</v>
      </c>
      <c r="AP9" s="17">
        <v>7.5076187747112305E-2</v>
      </c>
      <c r="AQ9" s="17"/>
      <c r="AR9" s="17">
        <v>0.101702195756734</v>
      </c>
      <c r="AS9" s="17">
        <v>5.9265078398838898E-2</v>
      </c>
      <c r="AT9" s="17">
        <v>6.0394704799812703E-2</v>
      </c>
      <c r="AU9" s="17">
        <v>7.93903422156126E-2</v>
      </c>
    </row>
    <row r="10" spans="2:47" x14ac:dyDescent="0.3">
      <c r="B10" s="18" t="s">
        <v>290</v>
      </c>
      <c r="C10" s="17">
        <v>0.17565742513610599</v>
      </c>
      <c r="D10" s="17">
        <v>0.20287733144501199</v>
      </c>
      <c r="E10" s="17">
        <v>0.14980198026942701</v>
      </c>
      <c r="F10" s="17"/>
      <c r="G10" s="17">
        <v>8.5514617252354805E-2</v>
      </c>
      <c r="H10" s="17">
        <v>0.12654050497581301</v>
      </c>
      <c r="I10" s="17">
        <v>0.15057170485901999</v>
      </c>
      <c r="J10" s="17">
        <v>0.18071502910279</v>
      </c>
      <c r="K10" s="17">
        <v>0.228895703730183</v>
      </c>
      <c r="L10" s="17">
        <v>0.25582453638048902</v>
      </c>
      <c r="M10" s="17"/>
      <c r="N10" s="17">
        <v>0.189559570889971</v>
      </c>
      <c r="O10" s="17">
        <v>0.177421555980286</v>
      </c>
      <c r="P10" s="17">
        <v>0.163185204336666</v>
      </c>
      <c r="Q10" s="17">
        <v>0.16712395990398801</v>
      </c>
      <c r="R10" s="17"/>
      <c r="S10" s="17">
        <v>0.16908923275626001</v>
      </c>
      <c r="T10" s="17">
        <v>0.16994581681653501</v>
      </c>
      <c r="U10" s="17">
        <v>0.202991801779318</v>
      </c>
      <c r="V10" s="17">
        <v>0.16952615425435499</v>
      </c>
      <c r="W10" s="17">
        <v>0.118561039249606</v>
      </c>
      <c r="X10" s="17">
        <v>0.15362217028985201</v>
      </c>
      <c r="Y10" s="17">
        <v>0.17898745220981599</v>
      </c>
      <c r="Z10" s="17">
        <v>0.17534963416570601</v>
      </c>
      <c r="AA10" s="17">
        <v>0.14580145124663199</v>
      </c>
      <c r="AB10" s="17">
        <v>0.223511281657814</v>
      </c>
      <c r="AC10" s="17">
        <v>0.170112648113807</v>
      </c>
      <c r="AD10" s="17">
        <v>0.342101736521291</v>
      </c>
      <c r="AE10" s="17"/>
      <c r="AF10" s="17">
        <v>0.200865849104018</v>
      </c>
      <c r="AG10" s="17">
        <v>0.14190552145757701</v>
      </c>
      <c r="AH10" s="17"/>
      <c r="AI10" s="17">
        <v>0.19262165261663999</v>
      </c>
      <c r="AJ10" s="17">
        <v>0.16718947126985301</v>
      </c>
      <c r="AK10" s="17"/>
      <c r="AL10" s="17">
        <v>0.195862874415758</v>
      </c>
      <c r="AM10" s="17">
        <v>0.17097842389777401</v>
      </c>
      <c r="AN10" s="17"/>
      <c r="AO10" s="17">
        <v>0.18263187072790699</v>
      </c>
      <c r="AP10" s="17">
        <v>0.17504951850252001</v>
      </c>
      <c r="AQ10" s="17"/>
      <c r="AR10" s="17">
        <v>0.18491850029912699</v>
      </c>
      <c r="AS10" s="17">
        <v>0.24380203853969201</v>
      </c>
      <c r="AT10" s="17">
        <v>0.129604668780059</v>
      </c>
      <c r="AU10" s="17">
        <v>0.13096166655664401</v>
      </c>
    </row>
    <row r="11" spans="2:47" ht="28.8" x14ac:dyDescent="0.3">
      <c r="B11" s="18" t="s">
        <v>291</v>
      </c>
      <c r="C11" s="17">
        <v>0.210613979501551</v>
      </c>
      <c r="D11" s="17">
        <v>0.167939889940422</v>
      </c>
      <c r="E11" s="17">
        <v>0.25260537213072498</v>
      </c>
      <c r="F11" s="17"/>
      <c r="G11" s="17">
        <v>0.26150990440927702</v>
      </c>
      <c r="H11" s="17">
        <v>0.26804468991691199</v>
      </c>
      <c r="I11" s="17">
        <v>0.22963675182401899</v>
      </c>
      <c r="J11" s="17">
        <v>0.24321796634485099</v>
      </c>
      <c r="K11" s="17">
        <v>0.16879549620404299</v>
      </c>
      <c r="L11" s="17">
        <v>0.116435945744663</v>
      </c>
      <c r="M11" s="17"/>
      <c r="N11" s="17">
        <v>0.211076936384684</v>
      </c>
      <c r="O11" s="17">
        <v>0.21815238779914201</v>
      </c>
      <c r="P11" s="17">
        <v>0.20904288992140899</v>
      </c>
      <c r="Q11" s="17">
        <v>0.204991246077428</v>
      </c>
      <c r="R11" s="17"/>
      <c r="S11" s="17">
        <v>0.249156336806027</v>
      </c>
      <c r="T11" s="17">
        <v>0.24946291553699601</v>
      </c>
      <c r="U11" s="17">
        <v>0.19483897894930799</v>
      </c>
      <c r="V11" s="17">
        <v>0.22680988909618999</v>
      </c>
      <c r="W11" s="17">
        <v>0.225430750594729</v>
      </c>
      <c r="X11" s="17">
        <v>0.23890368529796599</v>
      </c>
      <c r="Y11" s="17">
        <v>0.18794979188512501</v>
      </c>
      <c r="Z11" s="17">
        <v>0.217824028999968</v>
      </c>
      <c r="AA11" s="17">
        <v>0.17664323769068899</v>
      </c>
      <c r="AB11" s="17">
        <v>0.14954421757931999</v>
      </c>
      <c r="AC11" s="17">
        <v>0.186294321935569</v>
      </c>
      <c r="AD11" s="17">
        <v>0.13562937343645101</v>
      </c>
      <c r="AE11" s="17"/>
      <c r="AF11" s="17">
        <v>0.18196428287723601</v>
      </c>
      <c r="AG11" s="17">
        <v>0.24936469282308499</v>
      </c>
      <c r="AH11" s="17"/>
      <c r="AI11" s="17">
        <v>0.20639041630667301</v>
      </c>
      <c r="AJ11" s="17">
        <v>0.21272223573228499</v>
      </c>
      <c r="AK11" s="17"/>
      <c r="AL11" s="17">
        <v>0.19216501910504599</v>
      </c>
      <c r="AM11" s="17">
        <v>0.214886228405619</v>
      </c>
      <c r="AN11" s="17"/>
      <c r="AO11" s="17">
        <v>0.20196759753395599</v>
      </c>
      <c r="AP11" s="17">
        <v>0.21136761545518101</v>
      </c>
      <c r="AQ11" s="17"/>
      <c r="AR11" s="17">
        <v>0.26744882088856298</v>
      </c>
      <c r="AS11" s="17">
        <v>0.146989968689231</v>
      </c>
      <c r="AT11" s="17">
        <v>0.244461067441925</v>
      </c>
      <c r="AU11" s="17">
        <v>0.106858857994346</v>
      </c>
    </row>
    <row r="12" spans="2:47" x14ac:dyDescent="0.3">
      <c r="B12" s="18" t="s">
        <v>292</v>
      </c>
      <c r="C12" s="17">
        <v>7.4806885172835E-2</v>
      </c>
      <c r="D12" s="17">
        <v>7.4720398361548604E-2</v>
      </c>
      <c r="E12" s="17">
        <v>7.3918321715195898E-2</v>
      </c>
      <c r="F12" s="17"/>
      <c r="G12" s="17">
        <v>8.1573231722388895E-2</v>
      </c>
      <c r="H12" s="17">
        <v>9.9598756814222103E-2</v>
      </c>
      <c r="I12" s="17">
        <v>9.3505502026895407E-2</v>
      </c>
      <c r="J12" s="17">
        <v>6.16821260458345E-2</v>
      </c>
      <c r="K12" s="17">
        <v>5.71979856107891E-2</v>
      </c>
      <c r="L12" s="17">
        <v>5.7424242005079097E-2</v>
      </c>
      <c r="M12" s="17"/>
      <c r="N12" s="17">
        <v>7.4053774542180803E-2</v>
      </c>
      <c r="O12" s="17">
        <v>7.3164166835283706E-2</v>
      </c>
      <c r="P12" s="17">
        <v>8.88941053105861E-2</v>
      </c>
      <c r="Q12" s="17">
        <v>6.43462392850144E-2</v>
      </c>
      <c r="R12" s="17"/>
      <c r="S12" s="17">
        <v>0.10413768799115</v>
      </c>
      <c r="T12" s="17">
        <v>4.7204882002119898E-2</v>
      </c>
      <c r="U12" s="17">
        <v>0.102149683886255</v>
      </c>
      <c r="V12" s="17">
        <v>8.3978182398984899E-2</v>
      </c>
      <c r="W12" s="17">
        <v>5.9053112132242298E-2</v>
      </c>
      <c r="X12" s="17">
        <v>6.2867796097017703E-2</v>
      </c>
      <c r="Y12" s="17">
        <v>6.84352381702346E-2</v>
      </c>
      <c r="Z12" s="17">
        <v>8.6010308034121394E-2</v>
      </c>
      <c r="AA12" s="17">
        <v>7.5018810225710705E-2</v>
      </c>
      <c r="AB12" s="17">
        <v>5.2287986212740001E-2</v>
      </c>
      <c r="AC12" s="17">
        <v>0.11337962142778001</v>
      </c>
      <c r="AD12" s="17">
        <v>3.4310543236936303E-2</v>
      </c>
      <c r="AE12" s="17"/>
      <c r="AF12" s="17">
        <v>7.26527286287285E-2</v>
      </c>
      <c r="AG12" s="17">
        <v>7.7333886752615197E-2</v>
      </c>
      <c r="AH12" s="17"/>
      <c r="AI12" s="17">
        <v>7.8752585867091496E-2</v>
      </c>
      <c r="AJ12" s="17">
        <v>7.2837328263311907E-2</v>
      </c>
      <c r="AK12" s="17"/>
      <c r="AL12" s="17">
        <v>7.6676649507564407E-2</v>
      </c>
      <c r="AM12" s="17">
        <v>7.4373901500138395E-2</v>
      </c>
      <c r="AN12" s="17"/>
      <c r="AO12" s="17">
        <v>7.7615359435850198E-2</v>
      </c>
      <c r="AP12" s="17">
        <v>7.4562092936338198E-2</v>
      </c>
      <c r="AQ12" s="17"/>
      <c r="AR12" s="17">
        <v>9.4947394325732903E-2</v>
      </c>
      <c r="AS12" s="17">
        <v>5.8516440047533001E-2</v>
      </c>
      <c r="AT12" s="17">
        <v>7.2906971891933806E-2</v>
      </c>
      <c r="AU12" s="17">
        <v>5.6215665412679097E-2</v>
      </c>
    </row>
    <row r="13" spans="2:47" x14ac:dyDescent="0.3">
      <c r="B13" s="18" t="s">
        <v>293</v>
      </c>
      <c r="C13" s="17">
        <v>2.8080617046832301E-2</v>
      </c>
      <c r="D13" s="17">
        <v>3.1962089559219697E-2</v>
      </c>
      <c r="E13" s="17">
        <v>2.4405254206718501E-2</v>
      </c>
      <c r="F13" s="17"/>
      <c r="G13" s="17">
        <v>7.9352001985545303E-2</v>
      </c>
      <c r="H13" s="17">
        <v>4.0784335319987298E-2</v>
      </c>
      <c r="I13" s="17">
        <v>2.57319654563276E-2</v>
      </c>
      <c r="J13" s="17">
        <v>8.6918833440196592E-3</v>
      </c>
      <c r="K13" s="17">
        <v>1.33661865896216E-2</v>
      </c>
      <c r="L13" s="17">
        <v>1.1316945321288701E-2</v>
      </c>
      <c r="M13" s="17"/>
      <c r="N13" s="17">
        <v>3.0908558153768001E-2</v>
      </c>
      <c r="O13" s="17">
        <v>2.1043190081429901E-2</v>
      </c>
      <c r="P13" s="17">
        <v>3.1761701735928301E-2</v>
      </c>
      <c r="Q13" s="17">
        <v>2.95116825362274E-2</v>
      </c>
      <c r="R13" s="17"/>
      <c r="S13" s="17">
        <v>3.5476928577941803E-2</v>
      </c>
      <c r="T13" s="17">
        <v>2.1742842640359202E-2</v>
      </c>
      <c r="U13" s="17">
        <v>1.10608126187148E-2</v>
      </c>
      <c r="V13" s="17">
        <v>2.4809453605291298E-2</v>
      </c>
      <c r="W13" s="17">
        <v>4.8217800066052897E-2</v>
      </c>
      <c r="X13" s="17">
        <v>2.6172089596666299E-2</v>
      </c>
      <c r="Y13" s="17">
        <v>2.6777801561173001E-2</v>
      </c>
      <c r="Z13" s="17">
        <v>3.5260470433157803E-2</v>
      </c>
      <c r="AA13" s="17">
        <v>3.0577359590413099E-2</v>
      </c>
      <c r="AB13" s="17">
        <v>3.0080979367877798E-2</v>
      </c>
      <c r="AC13" s="17">
        <v>2.8106791051281301E-2</v>
      </c>
      <c r="AD13" s="17">
        <v>1.3803454463449801E-2</v>
      </c>
      <c r="AE13" s="17"/>
      <c r="AF13" s="17">
        <v>2.5982833219138302E-2</v>
      </c>
      <c r="AG13" s="17">
        <v>3.1096213572076498E-2</v>
      </c>
      <c r="AH13" s="17"/>
      <c r="AI13" s="17">
        <v>3.37810542823892E-2</v>
      </c>
      <c r="AJ13" s="17">
        <v>2.5235156528010599E-2</v>
      </c>
      <c r="AK13" s="17"/>
      <c r="AL13" s="17">
        <v>3.5682017410953802E-2</v>
      </c>
      <c r="AM13" s="17">
        <v>2.6320351228214599E-2</v>
      </c>
      <c r="AN13" s="17"/>
      <c r="AO13" s="17">
        <v>4.59788399940005E-2</v>
      </c>
      <c r="AP13" s="17">
        <v>2.6520572120569599E-2</v>
      </c>
      <c r="AQ13" s="17"/>
      <c r="AR13" s="17">
        <v>4.35797233565915E-2</v>
      </c>
      <c r="AS13" s="17">
        <v>1.95554586931397E-2</v>
      </c>
      <c r="AT13" s="17">
        <v>1.8993756771060299E-2</v>
      </c>
      <c r="AU13" s="17">
        <v>2.2752673069733002E-2</v>
      </c>
    </row>
    <row r="14" spans="2:47" ht="28.8" x14ac:dyDescent="0.3">
      <c r="B14" s="18" t="s">
        <v>294</v>
      </c>
      <c r="C14" s="17">
        <v>0.14217113741127699</v>
      </c>
      <c r="D14" s="17">
        <v>0.12978803933939301</v>
      </c>
      <c r="E14" s="17">
        <v>0.15348745100400801</v>
      </c>
      <c r="F14" s="17"/>
      <c r="G14" s="17">
        <v>0.224865076052533</v>
      </c>
      <c r="H14" s="17">
        <v>0.19130611767892899</v>
      </c>
      <c r="I14" s="17">
        <v>0.158333543760698</v>
      </c>
      <c r="J14" s="17">
        <v>0.118824401452382</v>
      </c>
      <c r="K14" s="17">
        <v>9.8427251837790997E-2</v>
      </c>
      <c r="L14" s="17">
        <v>8.2635238461418806E-2</v>
      </c>
      <c r="M14" s="17"/>
      <c r="N14" s="17">
        <v>0.111202241787988</v>
      </c>
      <c r="O14" s="17">
        <v>0.135643944138157</v>
      </c>
      <c r="P14" s="17">
        <v>0.13583805037060001</v>
      </c>
      <c r="Q14" s="17">
        <v>0.18899868994260599</v>
      </c>
      <c r="R14" s="17"/>
      <c r="S14" s="17">
        <v>0.150779855723565</v>
      </c>
      <c r="T14" s="17">
        <v>0.14106742778188899</v>
      </c>
      <c r="U14" s="17">
        <v>9.1444640385349704E-2</v>
      </c>
      <c r="V14" s="17">
        <v>0.13237869383929499</v>
      </c>
      <c r="W14" s="17">
        <v>0.197056464725401</v>
      </c>
      <c r="X14" s="17">
        <v>0.16162484275361899</v>
      </c>
      <c r="Y14" s="17">
        <v>0.14596591221973601</v>
      </c>
      <c r="Z14" s="17">
        <v>0.172886825345134</v>
      </c>
      <c r="AA14" s="17">
        <v>0.158312524766444</v>
      </c>
      <c r="AB14" s="17">
        <v>0.13010217797401999</v>
      </c>
      <c r="AC14" s="17">
        <v>0.105274535063221</v>
      </c>
      <c r="AD14" s="17">
        <v>7.2895101387173103E-2</v>
      </c>
      <c r="AE14" s="17"/>
      <c r="AF14" s="17">
        <v>0.120620785163688</v>
      </c>
      <c r="AG14" s="17">
        <v>0.171478803947441</v>
      </c>
      <c r="AH14" s="17"/>
      <c r="AI14" s="17">
        <v>0.14739479384679599</v>
      </c>
      <c r="AJ14" s="17">
        <v>0.139563669328224</v>
      </c>
      <c r="AK14" s="17"/>
      <c r="AL14" s="17">
        <v>0.14506337558836299</v>
      </c>
      <c r="AM14" s="17">
        <v>0.14150137818816699</v>
      </c>
      <c r="AN14" s="17"/>
      <c r="AO14" s="17">
        <v>0.14472367918257101</v>
      </c>
      <c r="AP14" s="17">
        <v>0.14194865276287699</v>
      </c>
      <c r="AQ14" s="17"/>
      <c r="AR14" s="17">
        <v>0.156070055277374</v>
      </c>
      <c r="AS14" s="17">
        <v>0.10460458114344801</v>
      </c>
      <c r="AT14" s="17">
        <v>0.170009542070923</v>
      </c>
      <c r="AU14" s="17">
        <v>0.113946770254575</v>
      </c>
    </row>
    <row r="15" spans="2:47" ht="28.8" x14ac:dyDescent="0.3">
      <c r="B15" s="18" t="s">
        <v>295</v>
      </c>
      <c r="C15" s="17">
        <v>0.253369871365828</v>
      </c>
      <c r="D15" s="17">
        <v>0.234738272252631</v>
      </c>
      <c r="E15" s="17">
        <v>0.271625610216849</v>
      </c>
      <c r="F15" s="17"/>
      <c r="G15" s="17">
        <v>0.114521635214399</v>
      </c>
      <c r="H15" s="17">
        <v>0.14383976343249699</v>
      </c>
      <c r="I15" s="17">
        <v>0.221635517207949</v>
      </c>
      <c r="J15" s="17">
        <v>0.28717099991968198</v>
      </c>
      <c r="K15" s="17">
        <v>0.31979962721414801</v>
      </c>
      <c r="L15" s="17">
        <v>0.38808009064926002</v>
      </c>
      <c r="M15" s="17"/>
      <c r="N15" s="17">
        <v>0.27947603077655098</v>
      </c>
      <c r="O15" s="17">
        <v>0.26271398195680301</v>
      </c>
      <c r="P15" s="17">
        <v>0.2448163530003</v>
      </c>
      <c r="Q15" s="17">
        <v>0.22478993458615701</v>
      </c>
      <c r="R15" s="17"/>
      <c r="S15" s="17">
        <v>0.15994211859371099</v>
      </c>
      <c r="T15" s="17">
        <v>0.271735557647866</v>
      </c>
      <c r="U15" s="17">
        <v>0.28118010144795402</v>
      </c>
      <c r="V15" s="17">
        <v>0.26548030671994399</v>
      </c>
      <c r="W15" s="17">
        <v>0.25170268200530599</v>
      </c>
      <c r="X15" s="17">
        <v>0.227510224752771</v>
      </c>
      <c r="Y15" s="17">
        <v>0.28222685701489197</v>
      </c>
      <c r="Z15" s="17">
        <v>0.21153492629102499</v>
      </c>
      <c r="AA15" s="17">
        <v>0.29737960815865899</v>
      </c>
      <c r="AB15" s="17">
        <v>0.28105516340319198</v>
      </c>
      <c r="AC15" s="17">
        <v>0.27575776119688999</v>
      </c>
      <c r="AD15" s="17">
        <v>0.27754476062382499</v>
      </c>
      <c r="AE15" s="17"/>
      <c r="AF15" s="17">
        <v>0.28790892033217602</v>
      </c>
      <c r="AG15" s="17">
        <v>0.207153229284115</v>
      </c>
      <c r="AH15" s="17"/>
      <c r="AI15" s="17">
        <v>0.20485426514062799</v>
      </c>
      <c r="AJ15" s="17">
        <v>0.27758717897855101</v>
      </c>
      <c r="AK15" s="17"/>
      <c r="AL15" s="17">
        <v>0.23147246300587701</v>
      </c>
      <c r="AM15" s="17">
        <v>0.25844068169102402</v>
      </c>
      <c r="AN15" s="17"/>
      <c r="AO15" s="17">
        <v>0.219773436795896</v>
      </c>
      <c r="AP15" s="17">
        <v>0.256298203829114</v>
      </c>
      <c r="AQ15" s="17"/>
      <c r="AR15" s="17">
        <v>0.135837892879107</v>
      </c>
      <c r="AS15" s="17">
        <v>0.32740229878368898</v>
      </c>
      <c r="AT15" s="17">
        <v>0.251062391876121</v>
      </c>
      <c r="AU15" s="17">
        <v>0.426003300688167</v>
      </c>
    </row>
    <row r="16" spans="2:47" x14ac:dyDescent="0.3">
      <c r="B16" s="18" t="s">
        <v>155</v>
      </c>
      <c r="C16" s="19">
        <v>3.8393884996035001E-2</v>
      </c>
      <c r="D16" s="19">
        <v>3.4540146662929101E-2</v>
      </c>
      <c r="E16" s="19">
        <v>4.2295233022556902E-2</v>
      </c>
      <c r="F16" s="19"/>
      <c r="G16" s="19">
        <v>3.9818336770693998E-2</v>
      </c>
      <c r="H16" s="19">
        <v>3.3939873564333402E-2</v>
      </c>
      <c r="I16" s="19">
        <v>3.8445603054032697E-2</v>
      </c>
      <c r="J16" s="19">
        <v>3.5334593398792198E-2</v>
      </c>
      <c r="K16" s="19">
        <v>4.8441949857026399E-2</v>
      </c>
      <c r="L16" s="19">
        <v>3.6779897192746297E-2</v>
      </c>
      <c r="M16" s="19"/>
      <c r="N16" s="19">
        <v>2.6714944677166601E-2</v>
      </c>
      <c r="O16" s="19">
        <v>4.1951648718063402E-2</v>
      </c>
      <c r="P16" s="19">
        <v>3.7628605704348402E-2</v>
      </c>
      <c r="Q16" s="19">
        <v>4.64330579780865E-2</v>
      </c>
      <c r="R16" s="19"/>
      <c r="S16" s="19">
        <v>1.9453973958656001E-2</v>
      </c>
      <c r="T16" s="19">
        <v>4.2726305279551E-2</v>
      </c>
      <c r="U16" s="19">
        <v>4.6799749430779802E-2</v>
      </c>
      <c r="V16" s="19">
        <v>2.84274503974771E-2</v>
      </c>
      <c r="W16" s="19">
        <v>4.4348703694610497E-2</v>
      </c>
      <c r="X16" s="19">
        <v>4.4823755677239202E-2</v>
      </c>
      <c r="Y16" s="19">
        <v>4.3592526201745203E-2</v>
      </c>
      <c r="Z16" s="19">
        <v>1.86622933124698E-2</v>
      </c>
      <c r="AA16" s="19">
        <v>4.42347594761048E-2</v>
      </c>
      <c r="AB16" s="19">
        <v>5.9009783782250302E-2</v>
      </c>
      <c r="AC16" s="19">
        <v>3.7320874765212397E-2</v>
      </c>
      <c r="AD16" s="19">
        <v>1.32653681447413E-2</v>
      </c>
      <c r="AE16" s="19"/>
      <c r="AF16" s="19">
        <v>3.6201114721309303E-2</v>
      </c>
      <c r="AG16" s="19">
        <v>4.0469338423173198E-2</v>
      </c>
      <c r="AH16" s="19"/>
      <c r="AI16" s="19">
        <v>3.3385820952060698E-2</v>
      </c>
      <c r="AJ16" s="19">
        <v>4.0893736836166303E-2</v>
      </c>
      <c r="AK16" s="19"/>
      <c r="AL16" s="19">
        <v>4.1092505170638297E-2</v>
      </c>
      <c r="AM16" s="19">
        <v>3.7768962136661997E-2</v>
      </c>
      <c r="AN16" s="19"/>
      <c r="AO16" s="19">
        <v>2.9407495957874799E-2</v>
      </c>
      <c r="AP16" s="19">
        <v>3.9177156646286897E-2</v>
      </c>
      <c r="AQ16" s="19"/>
      <c r="AR16" s="19">
        <v>1.54954172167702E-2</v>
      </c>
      <c r="AS16" s="19">
        <v>3.9864135704428601E-2</v>
      </c>
      <c r="AT16" s="19">
        <v>5.2566896368164702E-2</v>
      </c>
      <c r="AU16" s="19">
        <v>6.3870723808242602E-2</v>
      </c>
    </row>
    <row r="17" spans="2:2" x14ac:dyDescent="0.3">
      <c r="B17" s="16"/>
    </row>
    <row r="18" spans="2:2" x14ac:dyDescent="0.3">
      <c r="B18" t="s">
        <v>72</v>
      </c>
    </row>
    <row r="19" spans="2:2" x14ac:dyDescent="0.3">
      <c r="B19" t="s">
        <v>73</v>
      </c>
    </row>
    <row r="21" spans="2:2" x14ac:dyDescent="0.3">
      <c r="B21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B2:J24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10" width="20.77734375" customWidth="1"/>
  </cols>
  <sheetData>
    <row r="2" spans="2:10" ht="40.049999999999997" customHeight="1" x14ac:dyDescent="0.3">
      <c r="D2" s="30" t="s">
        <v>332</v>
      </c>
      <c r="E2" s="26"/>
      <c r="F2" s="26"/>
      <c r="G2" s="26"/>
      <c r="H2" s="26"/>
      <c r="I2" s="26"/>
      <c r="J2" s="26"/>
    </row>
    <row r="6" spans="2:10" ht="49.95" customHeight="1" x14ac:dyDescent="0.3">
      <c r="B6" s="20" t="s">
        <v>15</v>
      </c>
      <c r="C6" s="20" t="s">
        <v>315</v>
      </c>
      <c r="D6" s="20" t="s">
        <v>316</v>
      </c>
      <c r="E6" s="20" t="s">
        <v>317</v>
      </c>
      <c r="F6" s="20" t="s">
        <v>318</v>
      </c>
      <c r="G6" s="20" t="s">
        <v>319</v>
      </c>
      <c r="H6" s="20" t="s">
        <v>320</v>
      </c>
      <c r="I6" s="20" t="s">
        <v>321</v>
      </c>
    </row>
    <row r="7" spans="2:10" x14ac:dyDescent="0.3">
      <c r="B7" s="18" t="s">
        <v>322</v>
      </c>
      <c r="C7" s="17">
        <v>0.105084902969991</v>
      </c>
      <c r="D7" s="17">
        <v>5.0641759938753597E-2</v>
      </c>
      <c r="E7" s="17">
        <v>7.9959977905529805E-2</v>
      </c>
      <c r="F7" s="17">
        <v>3.6205267830413002E-2</v>
      </c>
      <c r="G7" s="17">
        <v>4.3739911234053602E-2</v>
      </c>
      <c r="H7" s="17">
        <v>9.1516894003942098E-2</v>
      </c>
      <c r="I7" s="17">
        <v>4.7966461299872198E-2</v>
      </c>
    </row>
    <row r="8" spans="2:10" x14ac:dyDescent="0.3">
      <c r="B8" s="18" t="s">
        <v>323</v>
      </c>
      <c r="C8" s="17">
        <v>6.1449758485823097E-2</v>
      </c>
      <c r="D8" s="17">
        <v>2.9584295723349301E-2</v>
      </c>
      <c r="E8" s="17">
        <v>4.1432917720493102E-2</v>
      </c>
      <c r="F8" s="17">
        <v>2.26998954790502E-2</v>
      </c>
      <c r="G8" s="17">
        <v>4.4265099745601902E-2</v>
      </c>
      <c r="H8" s="17">
        <v>6.6420969659819001E-2</v>
      </c>
      <c r="I8" s="17">
        <v>3.7482314451202599E-2</v>
      </c>
    </row>
    <row r="9" spans="2:10" x14ac:dyDescent="0.3">
      <c r="B9" s="18" t="s">
        <v>324</v>
      </c>
      <c r="C9" s="17">
        <v>3.54312239857364E-2</v>
      </c>
      <c r="D9" s="17">
        <v>2.7010224467597099E-2</v>
      </c>
      <c r="E9" s="17">
        <v>0.11101554013236101</v>
      </c>
      <c r="F9" s="17">
        <v>2.9479799376076199E-2</v>
      </c>
      <c r="G9" s="17">
        <v>1.9021482462329199E-2</v>
      </c>
      <c r="H9" s="17">
        <v>4.8353418139807598E-2</v>
      </c>
      <c r="I9" s="17">
        <v>3.2736175969517799E-2</v>
      </c>
    </row>
    <row r="10" spans="2:10" x14ac:dyDescent="0.3">
      <c r="B10" s="18" t="s">
        <v>325</v>
      </c>
      <c r="C10" s="17">
        <v>2.7978773297604301E-2</v>
      </c>
      <c r="D10" s="17">
        <v>1.7052837856960899E-2</v>
      </c>
      <c r="E10" s="17">
        <v>8.7114007658240802E-2</v>
      </c>
      <c r="F10" s="17">
        <v>1.7264948626051799E-2</v>
      </c>
      <c r="G10" s="17">
        <v>2.4653434321625301E-2</v>
      </c>
      <c r="H10" s="17">
        <v>4.5551232920133002E-2</v>
      </c>
      <c r="I10" s="17">
        <v>2.4397611595121299E-2</v>
      </c>
    </row>
    <row r="11" spans="2:10" x14ac:dyDescent="0.3">
      <c r="B11" s="18" t="s">
        <v>326</v>
      </c>
      <c r="C11" s="17">
        <v>0.15553944755261001</v>
      </c>
      <c r="D11" s="17">
        <v>0.13120796915685501</v>
      </c>
      <c r="E11" s="17">
        <v>0.20030290462557299</v>
      </c>
      <c r="F11" s="17">
        <v>7.6236879930762197E-2</v>
      </c>
      <c r="G11" s="17">
        <v>4.8875442553651199E-2</v>
      </c>
      <c r="H11" s="17">
        <v>0.105023298242338</v>
      </c>
      <c r="I11" s="17">
        <v>0.118346405926302</v>
      </c>
    </row>
    <row r="12" spans="2:10" x14ac:dyDescent="0.3">
      <c r="B12" s="18" t="s">
        <v>327</v>
      </c>
      <c r="C12" s="17">
        <v>0.115655619487865</v>
      </c>
      <c r="D12" s="17">
        <v>4.0557143011837903E-2</v>
      </c>
      <c r="E12" s="17">
        <v>4.4792226642364298E-2</v>
      </c>
      <c r="F12" s="17">
        <v>3.6022218201942E-2</v>
      </c>
      <c r="G12" s="17">
        <v>0.109704362676471</v>
      </c>
      <c r="H12" s="17">
        <v>0.12842855116187399</v>
      </c>
      <c r="I12" s="17">
        <v>3.8478538160611399E-2</v>
      </c>
    </row>
    <row r="13" spans="2:10" x14ac:dyDescent="0.3">
      <c r="B13" s="18" t="s">
        <v>328</v>
      </c>
      <c r="C13" s="17">
        <v>3.3003465910540999E-2</v>
      </c>
      <c r="D13" s="17">
        <v>3.5278329099378301E-2</v>
      </c>
      <c r="E13" s="17">
        <v>2.20258450813661E-2</v>
      </c>
      <c r="F13" s="17">
        <v>2.3202878064477801E-2</v>
      </c>
      <c r="G13" s="17">
        <v>0.28994653803140602</v>
      </c>
      <c r="H13" s="17">
        <v>4.1031795165761102E-2</v>
      </c>
      <c r="I13" s="17">
        <v>4.2309997562046599E-2</v>
      </c>
    </row>
    <row r="14" spans="2:10" x14ac:dyDescent="0.3">
      <c r="B14" s="18" t="s">
        <v>329</v>
      </c>
      <c r="C14" s="17">
        <v>0.17943458162522899</v>
      </c>
      <c r="D14" s="17">
        <v>5.13961265112335E-2</v>
      </c>
      <c r="E14" s="17">
        <v>7.9278936779513004E-2</v>
      </c>
      <c r="F14" s="17">
        <v>5.3374027376354702E-2</v>
      </c>
      <c r="G14" s="17">
        <v>5.1764087125974502E-2</v>
      </c>
      <c r="H14" s="17">
        <v>0.13584453176955399</v>
      </c>
      <c r="I14" s="17">
        <v>6.5258382934744494E-2</v>
      </c>
    </row>
    <row r="15" spans="2:10" x14ac:dyDescent="0.3">
      <c r="B15" s="18" t="s">
        <v>330</v>
      </c>
      <c r="C15" s="17">
        <v>4.12964212899102E-2</v>
      </c>
      <c r="D15" s="17">
        <v>0.14386034846918</v>
      </c>
      <c r="E15" s="17">
        <v>7.4580009927004795E-2</v>
      </c>
      <c r="F15" s="17">
        <v>0.286170261628926</v>
      </c>
      <c r="G15" s="17">
        <v>1.7876338182919501E-2</v>
      </c>
      <c r="H15" s="17">
        <v>0.115943349585135</v>
      </c>
      <c r="I15" s="17">
        <v>7.3062350156663805E-2</v>
      </c>
    </row>
    <row r="16" spans="2:10" x14ac:dyDescent="0.3">
      <c r="B16" s="18" t="s">
        <v>331</v>
      </c>
      <c r="C16" s="17">
        <v>0.21077691496682199</v>
      </c>
      <c r="D16" s="17">
        <v>0.32523006447956898</v>
      </c>
      <c r="E16" s="17">
        <v>0.21688185036076299</v>
      </c>
      <c r="F16" s="17">
        <v>0.34729480730530699</v>
      </c>
      <c r="G16" s="17">
        <v>0.28515955267438298</v>
      </c>
      <c r="H16" s="17">
        <v>0.18439549660774901</v>
      </c>
      <c r="I16" s="17">
        <v>0.340895738293991</v>
      </c>
    </row>
    <row r="17" spans="2:9" x14ac:dyDescent="0.3">
      <c r="B17" s="18" t="s">
        <v>155</v>
      </c>
      <c r="C17" s="17">
        <v>3.4348890427868803E-2</v>
      </c>
      <c r="D17" s="17">
        <v>0.14818090128528499</v>
      </c>
      <c r="E17" s="17">
        <v>4.2615783166790697E-2</v>
      </c>
      <c r="F17" s="17">
        <v>7.2049016180639303E-2</v>
      </c>
      <c r="G17" s="17">
        <v>6.4993750991585206E-2</v>
      </c>
      <c r="H17" s="17">
        <v>3.7490462743886802E-2</v>
      </c>
      <c r="I17" s="17">
        <v>0.17906602364992699</v>
      </c>
    </row>
    <row r="18" spans="2:9" x14ac:dyDescent="0.3">
      <c r="B18" s="16"/>
      <c r="C18" s="16"/>
      <c r="D18" s="16"/>
      <c r="E18" s="16"/>
      <c r="F18" s="16"/>
      <c r="G18" s="16"/>
      <c r="H18" s="16"/>
      <c r="I18" s="16"/>
    </row>
    <row r="19" spans="2:9" x14ac:dyDescent="0.3">
      <c r="B19" t="s">
        <v>72</v>
      </c>
    </row>
    <row r="20" spans="2:9" x14ac:dyDescent="0.3">
      <c r="B20" t="s">
        <v>73</v>
      </c>
    </row>
    <row r="24" spans="2:9" x14ac:dyDescent="0.3">
      <c r="B24" s="8" t="str">
        <f>HYPERLINK("#'Contents'!A1", "Return to Contents")</f>
        <v>Return to Contents</v>
      </c>
    </row>
  </sheetData>
  <mergeCells count="1">
    <mergeCell ref="D2:J2"/>
  </mergeCells>
  <pageMargins left="0.7" right="0.7" top="0.75" bottom="0.75" header="0.3" footer="0.3"/>
  <pageSetup paperSize="9" orientation="portrait" horizontalDpi="300" verticalDpi="300"/>
  <drawing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B2:AU24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333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322</v>
      </c>
      <c r="C9" s="17">
        <v>0.105084902969991</v>
      </c>
      <c r="D9" s="17">
        <v>0.13621275550853801</v>
      </c>
      <c r="E9" s="17">
        <v>7.4616330707056505E-2</v>
      </c>
      <c r="F9" s="17"/>
      <c r="G9" s="17">
        <v>9.7137412075144702E-2</v>
      </c>
      <c r="H9" s="17">
        <v>0.122225823847675</v>
      </c>
      <c r="I9" s="17">
        <v>0.14348695986717899</v>
      </c>
      <c r="J9" s="17">
        <v>0.12301293813883001</v>
      </c>
      <c r="K9" s="17">
        <v>8.4381320707763705E-2</v>
      </c>
      <c r="L9" s="17">
        <v>6.4540571178397094E-2</v>
      </c>
      <c r="M9" s="17"/>
      <c r="N9" s="17">
        <v>0.111749510424049</v>
      </c>
      <c r="O9" s="17">
        <v>0.109678779254238</v>
      </c>
      <c r="P9" s="17">
        <v>0.117316913554216</v>
      </c>
      <c r="Q9" s="17">
        <v>8.3876033667959898E-2</v>
      </c>
      <c r="R9" s="17"/>
      <c r="S9" s="17">
        <v>0.12674344328666401</v>
      </c>
      <c r="T9" s="17">
        <v>0.10266471072128899</v>
      </c>
      <c r="U9" s="17">
        <v>7.4231205350516E-2</v>
      </c>
      <c r="V9" s="17">
        <v>0.110541043289705</v>
      </c>
      <c r="W9" s="17">
        <v>7.6863480863174002E-2</v>
      </c>
      <c r="X9" s="17">
        <v>0.113800534940721</v>
      </c>
      <c r="Y9" s="17">
        <v>0.119537619004079</v>
      </c>
      <c r="Z9" s="17">
        <v>0.115011043714545</v>
      </c>
      <c r="AA9" s="17">
        <v>9.8312632648805201E-2</v>
      </c>
      <c r="AB9" s="17">
        <v>0.10473929839428101</v>
      </c>
      <c r="AC9" s="17">
        <v>9.8061733101782594E-2</v>
      </c>
      <c r="AD9" s="17">
        <v>0.105982388758823</v>
      </c>
      <c r="AE9" s="17"/>
      <c r="AF9" s="17">
        <v>0.10978398514976601</v>
      </c>
      <c r="AG9" s="17">
        <v>9.9691678245193996E-2</v>
      </c>
      <c r="AH9" s="17"/>
      <c r="AI9" s="17">
        <v>0.119850076967876</v>
      </c>
      <c r="AJ9" s="17">
        <v>9.7714640316724694E-2</v>
      </c>
      <c r="AK9" s="17"/>
      <c r="AL9" s="17">
        <v>0.114494008288576</v>
      </c>
      <c r="AM9" s="17">
        <v>0.102906024647221</v>
      </c>
      <c r="AN9" s="17"/>
      <c r="AO9" s="17">
        <v>0.145453482909253</v>
      </c>
      <c r="AP9" s="17">
        <v>0.10156629676531</v>
      </c>
      <c r="AQ9" s="17"/>
      <c r="AR9" s="17">
        <v>0.138808582092141</v>
      </c>
      <c r="AS9" s="17">
        <v>9.6912931368099503E-2</v>
      </c>
      <c r="AT9" s="17">
        <v>9.3104141831867299E-2</v>
      </c>
      <c r="AU9" s="17">
        <v>5.9380866495422097E-2</v>
      </c>
    </row>
    <row r="10" spans="2:47" x14ac:dyDescent="0.3">
      <c r="B10" s="18" t="s">
        <v>323</v>
      </c>
      <c r="C10" s="17">
        <v>6.1449758485823097E-2</v>
      </c>
      <c r="D10" s="17">
        <v>9.4316330755729802E-2</v>
      </c>
      <c r="E10" s="17">
        <v>2.86370772293205E-2</v>
      </c>
      <c r="F10" s="17"/>
      <c r="G10" s="17">
        <v>8.3426258033128906E-2</v>
      </c>
      <c r="H10" s="17">
        <v>5.8850427031039501E-2</v>
      </c>
      <c r="I10" s="17">
        <v>7.3186304108770694E-2</v>
      </c>
      <c r="J10" s="17">
        <v>7.1102280651738806E-2</v>
      </c>
      <c r="K10" s="17">
        <v>4.7887904234885099E-2</v>
      </c>
      <c r="L10" s="17">
        <v>4.0735421094025698E-2</v>
      </c>
      <c r="M10" s="17"/>
      <c r="N10" s="17">
        <v>6.5174095287743497E-2</v>
      </c>
      <c r="O10" s="17">
        <v>4.7801371542052398E-2</v>
      </c>
      <c r="P10" s="17">
        <v>7.1648751532548294E-2</v>
      </c>
      <c r="Q10" s="17">
        <v>6.2052902033224701E-2</v>
      </c>
      <c r="R10" s="17"/>
      <c r="S10" s="17">
        <v>5.8921177538525903E-2</v>
      </c>
      <c r="T10" s="17">
        <v>6.7360819003723593E-2</v>
      </c>
      <c r="U10" s="17">
        <v>8.6477309165924707E-2</v>
      </c>
      <c r="V10" s="17">
        <v>8.3090836921514102E-2</v>
      </c>
      <c r="W10" s="17">
        <v>5.31341194368612E-2</v>
      </c>
      <c r="X10" s="17">
        <v>4.7093611654824903E-2</v>
      </c>
      <c r="Y10" s="17">
        <v>4.8044396947245903E-2</v>
      </c>
      <c r="Z10" s="17">
        <v>7.3085644086742493E-2</v>
      </c>
      <c r="AA10" s="17">
        <v>5.1455308634664403E-2</v>
      </c>
      <c r="AB10" s="17">
        <v>6.6564059636052705E-2</v>
      </c>
      <c r="AC10" s="17">
        <v>3.9673646175531901E-2</v>
      </c>
      <c r="AD10" s="17">
        <v>5.6264258124499603E-2</v>
      </c>
      <c r="AE10" s="17"/>
      <c r="AF10" s="17">
        <v>5.3178277719643501E-2</v>
      </c>
      <c r="AG10" s="17">
        <v>7.2940724059963796E-2</v>
      </c>
      <c r="AH10" s="17"/>
      <c r="AI10" s="17">
        <v>6.41445338631733E-2</v>
      </c>
      <c r="AJ10" s="17">
        <v>6.0104620099680803E-2</v>
      </c>
      <c r="AK10" s="17"/>
      <c r="AL10" s="17">
        <v>6.3995396605769805E-2</v>
      </c>
      <c r="AM10" s="17">
        <v>6.08602618727698E-2</v>
      </c>
      <c r="AN10" s="17"/>
      <c r="AO10" s="17">
        <v>6.85257085486667E-2</v>
      </c>
      <c r="AP10" s="17">
        <v>6.0833004519431501E-2</v>
      </c>
      <c r="AQ10" s="17"/>
      <c r="AR10" s="17">
        <v>7.2977261514979894E-2</v>
      </c>
      <c r="AS10" s="17">
        <v>5.2378678162434397E-2</v>
      </c>
      <c r="AT10" s="17">
        <v>5.4701292249246698E-2</v>
      </c>
      <c r="AU10" s="17">
        <v>6.2170031011554903E-2</v>
      </c>
    </row>
    <row r="11" spans="2:47" x14ac:dyDescent="0.3">
      <c r="B11" s="18" t="s">
        <v>324</v>
      </c>
      <c r="C11" s="17">
        <v>3.54312239857364E-2</v>
      </c>
      <c r="D11" s="17">
        <v>3.8367251461192103E-2</v>
      </c>
      <c r="E11" s="17">
        <v>3.2705112860621798E-2</v>
      </c>
      <c r="F11" s="17"/>
      <c r="G11" s="17">
        <v>8.1465833405173799E-2</v>
      </c>
      <c r="H11" s="17">
        <v>4.1658660669364599E-2</v>
      </c>
      <c r="I11" s="17">
        <v>2.8511447750583299E-2</v>
      </c>
      <c r="J11" s="17">
        <v>1.6467607248043799E-2</v>
      </c>
      <c r="K11" s="17">
        <v>2.3398576869734001E-2</v>
      </c>
      <c r="L11" s="17">
        <v>2.89651616648465E-2</v>
      </c>
      <c r="M11" s="17"/>
      <c r="N11" s="17">
        <v>3.3441723615677099E-2</v>
      </c>
      <c r="O11" s="17">
        <v>3.4256123261794703E-2</v>
      </c>
      <c r="P11" s="17">
        <v>2.3616802719777098E-2</v>
      </c>
      <c r="Q11" s="17">
        <v>4.8623171494753703E-2</v>
      </c>
      <c r="R11" s="17"/>
      <c r="S11" s="17">
        <v>3.9111772938872101E-2</v>
      </c>
      <c r="T11" s="17">
        <v>3.0719658671976E-2</v>
      </c>
      <c r="U11" s="17">
        <v>3.7451355904257203E-2</v>
      </c>
      <c r="V11" s="17">
        <v>2.4181798904687399E-2</v>
      </c>
      <c r="W11" s="17">
        <v>4.9453692084975603E-2</v>
      </c>
      <c r="X11" s="17">
        <v>4.1651767856353598E-2</v>
      </c>
      <c r="Y11" s="17">
        <v>2.6629464593948399E-2</v>
      </c>
      <c r="Z11" s="17">
        <v>1.79276536046469E-2</v>
      </c>
      <c r="AA11" s="17">
        <v>3.9342309593638901E-2</v>
      </c>
      <c r="AB11" s="17">
        <v>4.7129412019275702E-2</v>
      </c>
      <c r="AC11" s="17">
        <v>1.5853406839741301E-2</v>
      </c>
      <c r="AD11" s="17">
        <v>4.5685402263412202E-2</v>
      </c>
      <c r="AE11" s="17"/>
      <c r="AF11" s="17">
        <v>3.2456414894978497E-2</v>
      </c>
      <c r="AG11" s="17">
        <v>3.9217136513277698E-2</v>
      </c>
      <c r="AH11" s="17"/>
      <c r="AI11" s="17">
        <v>4.7570982797030599E-2</v>
      </c>
      <c r="AJ11" s="17">
        <v>2.9371477517502301E-2</v>
      </c>
      <c r="AK11" s="17"/>
      <c r="AL11" s="17">
        <v>4.2332123075861899E-2</v>
      </c>
      <c r="AM11" s="17">
        <v>3.3833174125948197E-2</v>
      </c>
      <c r="AN11" s="17"/>
      <c r="AO11" s="17">
        <v>5.3439153134220901E-2</v>
      </c>
      <c r="AP11" s="17">
        <v>3.3861616847445798E-2</v>
      </c>
      <c r="AQ11" s="17"/>
      <c r="AR11" s="17">
        <v>4.6095698689875897E-2</v>
      </c>
      <c r="AS11" s="17">
        <v>3.2393192464482502E-2</v>
      </c>
      <c r="AT11" s="17">
        <v>2.8047864765672101E-2</v>
      </c>
      <c r="AU11" s="17">
        <v>2.9250540097991499E-2</v>
      </c>
    </row>
    <row r="12" spans="2:47" x14ac:dyDescent="0.3">
      <c r="B12" s="18" t="s">
        <v>325</v>
      </c>
      <c r="C12" s="17">
        <v>2.7978773297604301E-2</v>
      </c>
      <c r="D12" s="17">
        <v>3.08135016983065E-2</v>
      </c>
      <c r="E12" s="17">
        <v>2.53230065319037E-2</v>
      </c>
      <c r="F12" s="17"/>
      <c r="G12" s="17">
        <v>9.0775526451046598E-2</v>
      </c>
      <c r="H12" s="17">
        <v>5.8422183623426903E-2</v>
      </c>
      <c r="I12" s="17">
        <v>1.50272966831942E-2</v>
      </c>
      <c r="J12" s="17">
        <v>6.2879665548288399E-3</v>
      </c>
      <c r="K12" s="17">
        <v>7.6986781094477404E-3</v>
      </c>
      <c r="L12" s="17">
        <v>3.4011999044681099E-3</v>
      </c>
      <c r="M12" s="17"/>
      <c r="N12" s="17">
        <v>2.7350698105667998E-2</v>
      </c>
      <c r="O12" s="17">
        <v>1.8736068675941599E-2</v>
      </c>
      <c r="P12" s="17">
        <v>3.4995033229800403E-2</v>
      </c>
      <c r="Q12" s="17">
        <v>3.25010491842267E-2</v>
      </c>
      <c r="R12" s="17"/>
      <c r="S12" s="17">
        <v>3.4829586373352601E-2</v>
      </c>
      <c r="T12" s="17">
        <v>1.6285354266049299E-2</v>
      </c>
      <c r="U12" s="17">
        <v>1.5999417440741199E-2</v>
      </c>
      <c r="V12" s="17">
        <v>2.7558792142558599E-2</v>
      </c>
      <c r="W12" s="17">
        <v>4.0002476939227698E-2</v>
      </c>
      <c r="X12" s="17">
        <v>3.7304048306232601E-2</v>
      </c>
      <c r="Y12" s="17">
        <v>3.1649781998047903E-2</v>
      </c>
      <c r="Z12" s="17">
        <v>3.5656097174939103E-2</v>
      </c>
      <c r="AA12" s="17">
        <v>4.8912243972976097E-2</v>
      </c>
      <c r="AB12" s="17">
        <v>1.6742330169666898E-2</v>
      </c>
      <c r="AC12" s="17">
        <v>4.5813499084541099E-3</v>
      </c>
      <c r="AD12" s="17">
        <v>0</v>
      </c>
      <c r="AE12" s="17"/>
      <c r="AF12" s="17">
        <v>1.7919514406302899E-2</v>
      </c>
      <c r="AG12" s="17">
        <v>4.1574369224216999E-2</v>
      </c>
      <c r="AH12" s="17"/>
      <c r="AI12" s="17">
        <v>3.3239597439066799E-2</v>
      </c>
      <c r="AJ12" s="17">
        <v>2.5352752385099001E-2</v>
      </c>
      <c r="AK12" s="17"/>
      <c r="AL12" s="17">
        <v>2.4178146759064701E-2</v>
      </c>
      <c r="AM12" s="17">
        <v>2.8858889153190601E-2</v>
      </c>
      <c r="AN12" s="17"/>
      <c r="AO12" s="17">
        <v>2.7981269197735099E-2</v>
      </c>
      <c r="AP12" s="17">
        <v>2.7978555749954601E-2</v>
      </c>
      <c r="AQ12" s="17"/>
      <c r="AR12" s="17">
        <v>3.8768132664801398E-2</v>
      </c>
      <c r="AS12" s="17">
        <v>2.0417863121235402E-2</v>
      </c>
      <c r="AT12" s="17">
        <v>2.79666591574491E-2</v>
      </c>
      <c r="AU12" s="17">
        <v>1.3915221700318101E-2</v>
      </c>
    </row>
    <row r="13" spans="2:47" x14ac:dyDescent="0.3">
      <c r="B13" s="18" t="s">
        <v>326</v>
      </c>
      <c r="C13" s="17">
        <v>0.15553944755261001</v>
      </c>
      <c r="D13" s="17">
        <v>0.157219820961987</v>
      </c>
      <c r="E13" s="17">
        <v>0.153729479196199</v>
      </c>
      <c r="F13" s="17"/>
      <c r="G13" s="17">
        <v>0.24785562282426099</v>
      </c>
      <c r="H13" s="17">
        <v>0.19427769875932799</v>
      </c>
      <c r="I13" s="17">
        <v>0.16091519734566301</v>
      </c>
      <c r="J13" s="17">
        <v>0.14303021437271399</v>
      </c>
      <c r="K13" s="17">
        <v>0.103274399264591</v>
      </c>
      <c r="L13" s="17">
        <v>0.10376678688494601</v>
      </c>
      <c r="M13" s="17"/>
      <c r="N13" s="17">
        <v>0.13405147564304901</v>
      </c>
      <c r="O13" s="17">
        <v>0.14470445493376499</v>
      </c>
      <c r="P13" s="17">
        <v>0.173468442620059</v>
      </c>
      <c r="Q13" s="17">
        <v>0.17469573720235099</v>
      </c>
      <c r="R13" s="17"/>
      <c r="S13" s="17">
        <v>0.17800046298383099</v>
      </c>
      <c r="T13" s="17">
        <v>0.14482272007343799</v>
      </c>
      <c r="U13" s="17">
        <v>0.13141023115664199</v>
      </c>
      <c r="V13" s="17">
        <v>0.170561141202522</v>
      </c>
      <c r="W13" s="17">
        <v>0.17737494844844001</v>
      </c>
      <c r="X13" s="17">
        <v>0.13514724432533801</v>
      </c>
      <c r="Y13" s="17">
        <v>0.16600221380853999</v>
      </c>
      <c r="Z13" s="17">
        <v>0.186701917649917</v>
      </c>
      <c r="AA13" s="17">
        <v>0.13061014678256799</v>
      </c>
      <c r="AB13" s="17">
        <v>0.128719603562784</v>
      </c>
      <c r="AC13" s="17">
        <v>0.196002193228071</v>
      </c>
      <c r="AD13" s="17">
        <v>0.16163621471239101</v>
      </c>
      <c r="AE13" s="17"/>
      <c r="AF13" s="17">
        <v>0.13748985657836399</v>
      </c>
      <c r="AG13" s="17">
        <v>0.17751481611681699</v>
      </c>
      <c r="AH13" s="17"/>
      <c r="AI13" s="17">
        <v>0.138877722890521</v>
      </c>
      <c r="AJ13" s="17">
        <v>0.16385640250577199</v>
      </c>
      <c r="AK13" s="17"/>
      <c r="AL13" s="17">
        <v>0.12097654837960301</v>
      </c>
      <c r="AM13" s="17">
        <v>0.16354322147481201</v>
      </c>
      <c r="AN13" s="17"/>
      <c r="AO13" s="17">
        <v>0.10728354705415501</v>
      </c>
      <c r="AP13" s="17">
        <v>0.15974552839969</v>
      </c>
      <c r="AQ13" s="17"/>
      <c r="AR13" s="17">
        <v>0.18020664095696501</v>
      </c>
      <c r="AS13" s="17">
        <v>0.14732620517883499</v>
      </c>
      <c r="AT13" s="17">
        <v>0.16042083772899199</v>
      </c>
      <c r="AU13" s="17">
        <v>9.7527726381706495E-2</v>
      </c>
    </row>
    <row r="14" spans="2:47" x14ac:dyDescent="0.3">
      <c r="B14" s="18" t="s">
        <v>327</v>
      </c>
      <c r="C14" s="17">
        <v>0.115655619487865</v>
      </c>
      <c r="D14" s="17">
        <v>9.8872958727524898E-2</v>
      </c>
      <c r="E14" s="17">
        <v>0.132449425071229</v>
      </c>
      <c r="F14" s="17"/>
      <c r="G14" s="17">
        <v>6.1971871778651703E-2</v>
      </c>
      <c r="H14" s="17">
        <v>8.7835920420303595E-2</v>
      </c>
      <c r="I14" s="17">
        <v>0.10644651387986399</v>
      </c>
      <c r="J14" s="17">
        <v>0.112638270909491</v>
      </c>
      <c r="K14" s="17">
        <v>0.161817936728408</v>
      </c>
      <c r="L14" s="17">
        <v>0.152789904976915</v>
      </c>
      <c r="M14" s="17"/>
      <c r="N14" s="17">
        <v>0.133271956736145</v>
      </c>
      <c r="O14" s="17">
        <v>0.114213060547446</v>
      </c>
      <c r="P14" s="17">
        <v>0.104256633667656</v>
      </c>
      <c r="Q14" s="17">
        <v>0.108180503406447</v>
      </c>
      <c r="R14" s="17"/>
      <c r="S14" s="17">
        <v>9.0920157762193296E-2</v>
      </c>
      <c r="T14" s="17">
        <v>0.103910002790311</v>
      </c>
      <c r="U14" s="17">
        <v>0.130781131126953</v>
      </c>
      <c r="V14" s="17">
        <v>0.111196766551882</v>
      </c>
      <c r="W14" s="17">
        <v>9.1759364576554897E-2</v>
      </c>
      <c r="X14" s="17">
        <v>8.7793348685796302E-2</v>
      </c>
      <c r="Y14" s="17">
        <v>0.137394765662704</v>
      </c>
      <c r="Z14" s="17">
        <v>9.3865413153972496E-2</v>
      </c>
      <c r="AA14" s="17">
        <v>0.14216561810066999</v>
      </c>
      <c r="AB14" s="17">
        <v>0.15234474589409</v>
      </c>
      <c r="AC14" s="17">
        <v>0.11732708259066001</v>
      </c>
      <c r="AD14" s="17">
        <v>0.15525980780024801</v>
      </c>
      <c r="AE14" s="17"/>
      <c r="AF14" s="17">
        <v>0.12909455352070501</v>
      </c>
      <c r="AG14" s="17">
        <v>9.8732796043922405E-2</v>
      </c>
      <c r="AH14" s="17"/>
      <c r="AI14" s="17">
        <v>0.11143734828637999</v>
      </c>
      <c r="AJ14" s="17">
        <v>0.11776123413907801</v>
      </c>
      <c r="AK14" s="17"/>
      <c r="AL14" s="17">
        <v>0.12863183076159601</v>
      </c>
      <c r="AM14" s="17">
        <v>0.112650701963967</v>
      </c>
      <c r="AN14" s="17"/>
      <c r="AO14" s="17">
        <v>0.13436541213789299</v>
      </c>
      <c r="AP14" s="17">
        <v>0.114024836522357</v>
      </c>
      <c r="AQ14" s="17"/>
      <c r="AR14" s="17">
        <v>0.109598179192974</v>
      </c>
      <c r="AS14" s="17">
        <v>0.122294231132949</v>
      </c>
      <c r="AT14" s="17">
        <v>0.13112376408102899</v>
      </c>
      <c r="AU14" s="17">
        <v>8.7209249337001096E-2</v>
      </c>
    </row>
    <row r="15" spans="2:47" x14ac:dyDescent="0.3">
      <c r="B15" s="18" t="s">
        <v>328</v>
      </c>
      <c r="C15" s="17">
        <v>3.3003465910540999E-2</v>
      </c>
      <c r="D15" s="17">
        <v>4.2292171984988199E-2</v>
      </c>
      <c r="E15" s="17">
        <v>2.3447180501503899E-2</v>
      </c>
      <c r="F15" s="17"/>
      <c r="G15" s="17">
        <v>4.34620138539068E-2</v>
      </c>
      <c r="H15" s="17">
        <v>5.4885225182242502E-2</v>
      </c>
      <c r="I15" s="17">
        <v>4.0059183461635103E-2</v>
      </c>
      <c r="J15" s="17">
        <v>3.8320651482739797E-2</v>
      </c>
      <c r="K15" s="17">
        <v>2.3541950849584901E-2</v>
      </c>
      <c r="L15" s="17">
        <v>4.6123744030974103E-3</v>
      </c>
      <c r="M15" s="17"/>
      <c r="N15" s="17">
        <v>1.39953682696625E-2</v>
      </c>
      <c r="O15" s="17">
        <v>3.4249174827966897E-2</v>
      </c>
      <c r="P15" s="17">
        <v>4.7785905951801599E-2</v>
      </c>
      <c r="Q15" s="17">
        <v>3.9718409797746497E-2</v>
      </c>
      <c r="R15" s="17"/>
      <c r="S15" s="17">
        <v>4.4308882129223799E-2</v>
      </c>
      <c r="T15" s="17">
        <v>3.2821380348749499E-2</v>
      </c>
      <c r="U15" s="17">
        <v>2.4427351300787398E-2</v>
      </c>
      <c r="V15" s="17">
        <v>2.7149907502106801E-2</v>
      </c>
      <c r="W15" s="17">
        <v>4.0101472450501899E-2</v>
      </c>
      <c r="X15" s="17">
        <v>4.48831677037103E-2</v>
      </c>
      <c r="Y15" s="17">
        <v>2.2544378866460001E-2</v>
      </c>
      <c r="Z15" s="17">
        <v>5.6007955163706297E-2</v>
      </c>
      <c r="AA15" s="17">
        <v>3.5771080027571997E-2</v>
      </c>
      <c r="AB15" s="17">
        <v>1.2083785306051399E-2</v>
      </c>
      <c r="AC15" s="17">
        <v>2.9709129119240299E-2</v>
      </c>
      <c r="AD15" s="17">
        <v>2.4708975020924801E-2</v>
      </c>
      <c r="AE15" s="17"/>
      <c r="AF15" s="17">
        <v>2.9186199788136601E-2</v>
      </c>
      <c r="AG15" s="17">
        <v>3.8344166766561098E-2</v>
      </c>
      <c r="AH15" s="17"/>
      <c r="AI15" s="17">
        <v>3.8575160737259098E-2</v>
      </c>
      <c r="AJ15" s="17">
        <v>3.02222691361148E-2</v>
      </c>
      <c r="AK15" s="17"/>
      <c r="AL15" s="17">
        <v>3.4423665460828097E-2</v>
      </c>
      <c r="AM15" s="17">
        <v>3.2674588518976901E-2</v>
      </c>
      <c r="AN15" s="17"/>
      <c r="AO15" s="17">
        <v>3.4885386933847302E-2</v>
      </c>
      <c r="AP15" s="17">
        <v>3.2839433908442101E-2</v>
      </c>
      <c r="AQ15" s="17"/>
      <c r="AR15" s="17">
        <v>4.6918105073486698E-2</v>
      </c>
      <c r="AS15" s="17">
        <v>1.8140237782133001E-2</v>
      </c>
      <c r="AT15" s="17">
        <v>3.0925732773957201E-2</v>
      </c>
      <c r="AU15" s="17">
        <v>2.7969719383384099E-2</v>
      </c>
    </row>
    <row r="16" spans="2:47" x14ac:dyDescent="0.3">
      <c r="B16" s="18" t="s">
        <v>329</v>
      </c>
      <c r="C16" s="17">
        <v>0.17943458162522899</v>
      </c>
      <c r="D16" s="17">
        <v>0.12618251978233999</v>
      </c>
      <c r="E16" s="17">
        <v>0.23161484397693399</v>
      </c>
      <c r="F16" s="17"/>
      <c r="G16" s="17">
        <v>8.6440157977129395E-2</v>
      </c>
      <c r="H16" s="17">
        <v>0.155573861292925</v>
      </c>
      <c r="I16" s="17">
        <v>0.13424855612530501</v>
      </c>
      <c r="J16" s="17">
        <v>0.19486076899976701</v>
      </c>
      <c r="K16" s="17">
        <v>0.22724649911053699</v>
      </c>
      <c r="L16" s="17">
        <v>0.25255945286370102</v>
      </c>
      <c r="M16" s="17"/>
      <c r="N16" s="17">
        <v>0.20373292662954501</v>
      </c>
      <c r="O16" s="17">
        <v>0.19174425749009599</v>
      </c>
      <c r="P16" s="17">
        <v>0.153873604635033</v>
      </c>
      <c r="Q16" s="17">
        <v>0.16294497008230999</v>
      </c>
      <c r="R16" s="17"/>
      <c r="S16" s="17">
        <v>0.16675993130111699</v>
      </c>
      <c r="T16" s="17">
        <v>0.19157010502099001</v>
      </c>
      <c r="U16" s="17">
        <v>0.21789843791131699</v>
      </c>
      <c r="V16" s="17">
        <v>0.15001529755431001</v>
      </c>
      <c r="W16" s="17">
        <v>0.194540170535212</v>
      </c>
      <c r="X16" s="17">
        <v>0.13880595021990599</v>
      </c>
      <c r="Y16" s="17">
        <v>0.155645399893656</v>
      </c>
      <c r="Z16" s="17">
        <v>0.208440281516938</v>
      </c>
      <c r="AA16" s="17">
        <v>0.17772453803315999</v>
      </c>
      <c r="AB16" s="17">
        <v>0.21792899720975101</v>
      </c>
      <c r="AC16" s="17">
        <v>0.18206961076424699</v>
      </c>
      <c r="AD16" s="17">
        <v>0.16945448534497401</v>
      </c>
      <c r="AE16" s="17"/>
      <c r="AF16" s="17">
        <v>0.207347933410193</v>
      </c>
      <c r="AG16" s="17">
        <v>0.14285026890524699</v>
      </c>
      <c r="AH16" s="17"/>
      <c r="AI16" s="17">
        <v>0.20733365150880101</v>
      </c>
      <c r="AJ16" s="17">
        <v>0.16550833376298099</v>
      </c>
      <c r="AK16" s="17"/>
      <c r="AL16" s="17">
        <v>0.208537775029598</v>
      </c>
      <c r="AM16" s="17">
        <v>0.17269511861731601</v>
      </c>
      <c r="AN16" s="17"/>
      <c r="AO16" s="17">
        <v>0.21655242522663201</v>
      </c>
      <c r="AP16" s="17">
        <v>0.17619931610445</v>
      </c>
      <c r="AQ16" s="17"/>
      <c r="AR16" s="17">
        <v>0.179611570485641</v>
      </c>
      <c r="AS16" s="17">
        <v>0.199015063334021</v>
      </c>
      <c r="AT16" s="17">
        <v>0.19034218439058301</v>
      </c>
      <c r="AU16" s="17">
        <v>0.122530423349065</v>
      </c>
    </row>
    <row r="17" spans="2:47" x14ac:dyDescent="0.3">
      <c r="B17" s="18" t="s">
        <v>330</v>
      </c>
      <c r="C17" s="17">
        <v>4.12964212899102E-2</v>
      </c>
      <c r="D17" s="17">
        <v>2.5900672096830401E-2</v>
      </c>
      <c r="E17" s="17">
        <v>5.6455751744113498E-2</v>
      </c>
      <c r="F17" s="17"/>
      <c r="G17" s="17">
        <v>7.3305697208845902E-2</v>
      </c>
      <c r="H17" s="17">
        <v>6.3416632816357094E-2</v>
      </c>
      <c r="I17" s="17">
        <v>5.1884766733894597E-2</v>
      </c>
      <c r="J17" s="17">
        <v>3.0881474785700001E-2</v>
      </c>
      <c r="K17" s="17">
        <v>2.22683986264775E-2</v>
      </c>
      <c r="L17" s="17">
        <v>1.47311162707201E-2</v>
      </c>
      <c r="M17" s="17"/>
      <c r="N17" s="17">
        <v>4.8164294846123001E-2</v>
      </c>
      <c r="O17" s="17">
        <v>3.33008347570274E-2</v>
      </c>
      <c r="P17" s="17">
        <v>4.3149536333127597E-2</v>
      </c>
      <c r="Q17" s="17">
        <v>4.0123359910673499E-2</v>
      </c>
      <c r="R17" s="17"/>
      <c r="S17" s="17">
        <v>4.9934917137750397E-2</v>
      </c>
      <c r="T17" s="17">
        <v>3.6289005898130999E-2</v>
      </c>
      <c r="U17" s="17">
        <v>2.5062332718563E-2</v>
      </c>
      <c r="V17" s="17">
        <v>3.9964021363388898E-2</v>
      </c>
      <c r="W17" s="17">
        <v>4.5537179323650298E-2</v>
      </c>
      <c r="X17" s="17">
        <v>6.2274009945993997E-2</v>
      </c>
      <c r="Y17" s="17">
        <v>3.6872124523749703E-2</v>
      </c>
      <c r="Z17" s="17">
        <v>3.89488612014477E-2</v>
      </c>
      <c r="AA17" s="17">
        <v>4.4672860464800603E-2</v>
      </c>
      <c r="AB17" s="17">
        <v>2.33014405475469E-2</v>
      </c>
      <c r="AC17" s="17">
        <v>4.3448819677851101E-2</v>
      </c>
      <c r="AD17" s="17">
        <v>5.0156029031508599E-2</v>
      </c>
      <c r="AE17" s="17"/>
      <c r="AF17" s="17">
        <v>3.8106721377216102E-2</v>
      </c>
      <c r="AG17" s="17">
        <v>4.5436399422175699E-2</v>
      </c>
      <c r="AH17" s="17"/>
      <c r="AI17" s="17">
        <v>4.0496072946508303E-2</v>
      </c>
      <c r="AJ17" s="17">
        <v>4.1695927418711899E-2</v>
      </c>
      <c r="AK17" s="17"/>
      <c r="AL17" s="17">
        <v>3.3703295983462403E-2</v>
      </c>
      <c r="AM17" s="17">
        <v>4.3054770843040997E-2</v>
      </c>
      <c r="AN17" s="17"/>
      <c r="AO17" s="17">
        <v>2.70922728219254E-2</v>
      </c>
      <c r="AP17" s="17">
        <v>4.2534483292756498E-2</v>
      </c>
      <c r="AQ17" s="17"/>
      <c r="AR17" s="17">
        <v>6.1442859992188702E-2</v>
      </c>
      <c r="AS17" s="17">
        <v>2.2684010072782399E-2</v>
      </c>
      <c r="AT17" s="17">
        <v>4.1065948139962297E-2</v>
      </c>
      <c r="AU17" s="17">
        <v>2.3211395505138298E-2</v>
      </c>
    </row>
    <row r="18" spans="2:47" x14ac:dyDescent="0.3">
      <c r="B18" s="18" t="s">
        <v>331</v>
      </c>
      <c r="C18" s="17">
        <v>0.21077691496682199</v>
      </c>
      <c r="D18" s="17">
        <v>0.2187370116339</v>
      </c>
      <c r="E18" s="17">
        <v>0.203361722958214</v>
      </c>
      <c r="F18" s="17"/>
      <c r="G18" s="17">
        <v>0.11129134991851999</v>
      </c>
      <c r="H18" s="17">
        <v>0.145832446397754</v>
      </c>
      <c r="I18" s="17">
        <v>0.215440180956949</v>
      </c>
      <c r="J18" s="17">
        <v>0.231549347872439</v>
      </c>
      <c r="K18" s="17">
        <v>0.25256943732526999</v>
      </c>
      <c r="L18" s="17">
        <v>0.28071386213405503</v>
      </c>
      <c r="M18" s="17"/>
      <c r="N18" s="17">
        <v>0.19882800447062901</v>
      </c>
      <c r="O18" s="17">
        <v>0.23959275002073899</v>
      </c>
      <c r="P18" s="17">
        <v>0.19313458716215401</v>
      </c>
      <c r="Q18" s="17">
        <v>0.20927414051742499</v>
      </c>
      <c r="R18" s="17"/>
      <c r="S18" s="17">
        <v>0.18258553326131199</v>
      </c>
      <c r="T18" s="17">
        <v>0.230037078388834</v>
      </c>
      <c r="U18" s="17">
        <v>0.22360856946631799</v>
      </c>
      <c r="V18" s="17">
        <v>0.22065514194355301</v>
      </c>
      <c r="W18" s="17">
        <v>0.187128291215586</v>
      </c>
      <c r="X18" s="17">
        <v>0.25873532763789697</v>
      </c>
      <c r="Y18" s="17">
        <v>0.21075895724962901</v>
      </c>
      <c r="Z18" s="17">
        <v>0.15601365620371099</v>
      </c>
      <c r="AA18" s="17">
        <v>0.20533546789350299</v>
      </c>
      <c r="AB18" s="17">
        <v>0.191739630981722</v>
      </c>
      <c r="AC18" s="17">
        <v>0.23761534721524999</v>
      </c>
      <c r="AD18" s="17">
        <v>0.211479935265727</v>
      </c>
      <c r="AE18" s="17"/>
      <c r="AF18" s="17">
        <v>0.21129872135174399</v>
      </c>
      <c r="AG18" s="17">
        <v>0.20993977919304899</v>
      </c>
      <c r="AH18" s="17"/>
      <c r="AI18" s="17">
        <v>0.171715069831364</v>
      </c>
      <c r="AJ18" s="17">
        <v>0.230275232996178</v>
      </c>
      <c r="AK18" s="17"/>
      <c r="AL18" s="17">
        <v>0.19509968722861501</v>
      </c>
      <c r="AM18" s="17">
        <v>0.21440731026194401</v>
      </c>
      <c r="AN18" s="17"/>
      <c r="AO18" s="17">
        <v>0.17002530496627299</v>
      </c>
      <c r="AP18" s="17">
        <v>0.214328906838084</v>
      </c>
      <c r="AQ18" s="17"/>
      <c r="AR18" s="17">
        <v>0.11072340671087801</v>
      </c>
      <c r="AS18" s="17">
        <v>0.24762747441864799</v>
      </c>
      <c r="AT18" s="17">
        <v>0.210742878382739</v>
      </c>
      <c r="AU18" s="17">
        <v>0.39880054424400502</v>
      </c>
    </row>
    <row r="19" spans="2:47" x14ac:dyDescent="0.3">
      <c r="B19" s="18" t="s">
        <v>155</v>
      </c>
      <c r="C19" s="19">
        <v>3.4348890427868803E-2</v>
      </c>
      <c r="D19" s="19">
        <v>3.1085005388662899E-2</v>
      </c>
      <c r="E19" s="19">
        <v>3.7660069222904803E-2</v>
      </c>
      <c r="F19" s="19"/>
      <c r="G19" s="19">
        <v>2.28682564741911E-2</v>
      </c>
      <c r="H19" s="19">
        <v>1.70211199595845E-2</v>
      </c>
      <c r="I19" s="19">
        <v>3.07935930869612E-2</v>
      </c>
      <c r="J19" s="19">
        <v>3.1848478983707698E-2</v>
      </c>
      <c r="K19" s="19">
        <v>4.5914898173300203E-2</v>
      </c>
      <c r="L19" s="19">
        <v>5.3184148624826802E-2</v>
      </c>
      <c r="M19" s="19"/>
      <c r="N19" s="19">
        <v>3.0239945971709099E-2</v>
      </c>
      <c r="O19" s="19">
        <v>3.1723124688932902E-2</v>
      </c>
      <c r="P19" s="19">
        <v>3.6753788593827698E-2</v>
      </c>
      <c r="Q19" s="19">
        <v>3.8009722702881797E-2</v>
      </c>
      <c r="R19" s="19"/>
      <c r="S19" s="19">
        <v>2.7884135287158201E-2</v>
      </c>
      <c r="T19" s="19">
        <v>4.3519164816508499E-2</v>
      </c>
      <c r="U19" s="19">
        <v>3.2652658457979801E-2</v>
      </c>
      <c r="V19" s="19">
        <v>3.5085252623771997E-2</v>
      </c>
      <c r="W19" s="19">
        <v>4.4104804125816403E-2</v>
      </c>
      <c r="X19" s="19">
        <v>3.2510988723226199E-2</v>
      </c>
      <c r="Y19" s="19">
        <v>4.4920897451941201E-2</v>
      </c>
      <c r="Z19" s="19">
        <v>1.83414765294353E-2</v>
      </c>
      <c r="AA19" s="19">
        <v>2.5697793847641901E-2</v>
      </c>
      <c r="AB19" s="19">
        <v>3.8706696278778797E-2</v>
      </c>
      <c r="AC19" s="19">
        <v>3.5657681379171101E-2</v>
      </c>
      <c r="AD19" s="19">
        <v>1.9372503677490001E-2</v>
      </c>
      <c r="AE19" s="19"/>
      <c r="AF19" s="19">
        <v>3.4137821802951197E-2</v>
      </c>
      <c r="AG19" s="19">
        <v>3.3757865509576497E-2</v>
      </c>
      <c r="AH19" s="19"/>
      <c r="AI19" s="19">
        <v>2.67597827320206E-2</v>
      </c>
      <c r="AJ19" s="19">
        <v>3.81371097221581E-2</v>
      </c>
      <c r="AK19" s="19"/>
      <c r="AL19" s="19">
        <v>3.3627522427024603E-2</v>
      </c>
      <c r="AM19" s="19">
        <v>3.4515938520812799E-2</v>
      </c>
      <c r="AN19" s="19"/>
      <c r="AO19" s="19">
        <v>1.4396037069397899E-2</v>
      </c>
      <c r="AP19" s="19">
        <v>3.6088021052078097E-2</v>
      </c>
      <c r="AQ19" s="19"/>
      <c r="AR19" s="19">
        <v>1.48495626260681E-2</v>
      </c>
      <c r="AS19" s="19">
        <v>4.0810112964379502E-2</v>
      </c>
      <c r="AT19" s="19">
        <v>3.1558696498502299E-2</v>
      </c>
      <c r="AU19" s="19">
        <v>7.8034282494413604E-2</v>
      </c>
    </row>
    <row r="20" spans="2:47" x14ac:dyDescent="0.3">
      <c r="B20" s="16"/>
    </row>
    <row r="21" spans="2:47" x14ac:dyDescent="0.3">
      <c r="B21" t="s">
        <v>72</v>
      </c>
    </row>
    <row r="22" spans="2:47" x14ac:dyDescent="0.3">
      <c r="B22" t="s">
        <v>73</v>
      </c>
    </row>
    <row r="24" spans="2:47" x14ac:dyDescent="0.3">
      <c r="B24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B2:AU24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334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322</v>
      </c>
      <c r="C9" s="17">
        <v>5.0641759938753597E-2</v>
      </c>
      <c r="D9" s="17">
        <v>4.52053721483422E-2</v>
      </c>
      <c r="E9" s="17">
        <v>5.5501249398124702E-2</v>
      </c>
      <c r="F9" s="17"/>
      <c r="G9" s="17">
        <v>6.2853977985149301E-2</v>
      </c>
      <c r="H9" s="17">
        <v>6.7710169562123002E-2</v>
      </c>
      <c r="I9" s="17">
        <v>6.7754829331764396E-2</v>
      </c>
      <c r="J9" s="17">
        <v>4.6832709166787299E-2</v>
      </c>
      <c r="K9" s="17">
        <v>4.8061024489280103E-2</v>
      </c>
      <c r="L9" s="17">
        <v>1.9611387131446199E-2</v>
      </c>
      <c r="M9" s="17"/>
      <c r="N9" s="17">
        <v>5.0527594589549099E-2</v>
      </c>
      <c r="O9" s="17">
        <v>5.3122190913039199E-2</v>
      </c>
      <c r="P9" s="17">
        <v>5.2268255229981499E-2</v>
      </c>
      <c r="Q9" s="17">
        <v>4.7489458833760198E-2</v>
      </c>
      <c r="R9" s="17"/>
      <c r="S9" s="17">
        <v>5.8114681205284298E-2</v>
      </c>
      <c r="T9" s="17">
        <v>5.4358215156793399E-2</v>
      </c>
      <c r="U9" s="17">
        <v>4.6831832268101198E-2</v>
      </c>
      <c r="V9" s="17">
        <v>4.4126617163742103E-2</v>
      </c>
      <c r="W9" s="17">
        <v>5.3678687604643102E-2</v>
      </c>
      <c r="X9" s="17">
        <v>3.5419939513322098E-2</v>
      </c>
      <c r="Y9" s="17">
        <v>5.4485164872698701E-2</v>
      </c>
      <c r="Z9" s="17">
        <v>6.32939865729268E-2</v>
      </c>
      <c r="AA9" s="17">
        <v>5.6235355440629499E-2</v>
      </c>
      <c r="AB9" s="17">
        <v>3.1306902883076103E-2</v>
      </c>
      <c r="AC9" s="17">
        <v>5.4438187963642103E-2</v>
      </c>
      <c r="AD9" s="17">
        <v>7.1925348151577001E-2</v>
      </c>
      <c r="AE9" s="17"/>
      <c r="AF9" s="17">
        <v>4.79650410331229E-2</v>
      </c>
      <c r="AG9" s="17">
        <v>5.4609654721819799E-2</v>
      </c>
      <c r="AH9" s="17"/>
      <c r="AI9" s="17">
        <v>5.6718438377318797E-2</v>
      </c>
      <c r="AJ9" s="17">
        <v>4.7608492863263498E-2</v>
      </c>
      <c r="AK9" s="17"/>
      <c r="AL9" s="17">
        <v>5.3043394521664303E-2</v>
      </c>
      <c r="AM9" s="17">
        <v>5.0085610405430497E-2</v>
      </c>
      <c r="AN9" s="17"/>
      <c r="AO9" s="17">
        <v>6.8959266373746206E-2</v>
      </c>
      <c r="AP9" s="17">
        <v>4.9045169424709503E-2</v>
      </c>
      <c r="AQ9" s="17"/>
      <c r="AR9" s="17">
        <v>6.7942382897271406E-2</v>
      </c>
      <c r="AS9" s="17">
        <v>3.4625192409077098E-2</v>
      </c>
      <c r="AT9" s="17">
        <v>5.17522336864151E-2</v>
      </c>
      <c r="AU9" s="17">
        <v>3.2442250183918102E-2</v>
      </c>
    </row>
    <row r="10" spans="2:47" x14ac:dyDescent="0.3">
      <c r="B10" s="18" t="s">
        <v>323</v>
      </c>
      <c r="C10" s="17">
        <v>2.9584295723349301E-2</v>
      </c>
      <c r="D10" s="17">
        <v>3.8175611357826301E-2</v>
      </c>
      <c r="E10" s="17">
        <v>2.1325221863501401E-2</v>
      </c>
      <c r="F10" s="17"/>
      <c r="G10" s="17">
        <v>5.7235182034679997E-2</v>
      </c>
      <c r="H10" s="17">
        <v>4.56868086650319E-2</v>
      </c>
      <c r="I10" s="17">
        <v>3.0450831646306201E-2</v>
      </c>
      <c r="J10" s="17">
        <v>2.37037764122177E-2</v>
      </c>
      <c r="K10" s="17">
        <v>1.9735716780878099E-2</v>
      </c>
      <c r="L10" s="17">
        <v>8.8734943330420306E-3</v>
      </c>
      <c r="M10" s="17"/>
      <c r="N10" s="17">
        <v>2.8019676658786501E-2</v>
      </c>
      <c r="O10" s="17">
        <v>2.3559974229857499E-2</v>
      </c>
      <c r="P10" s="17">
        <v>4.6738404733215201E-2</v>
      </c>
      <c r="Q10" s="17">
        <v>2.2880988879332601E-2</v>
      </c>
      <c r="R10" s="17"/>
      <c r="S10" s="17">
        <v>3.0235792612109E-2</v>
      </c>
      <c r="T10" s="17">
        <v>2.80551565171284E-2</v>
      </c>
      <c r="U10" s="17">
        <v>3.6654761313454097E-2</v>
      </c>
      <c r="V10" s="17">
        <v>3.0970865751656199E-2</v>
      </c>
      <c r="W10" s="17">
        <v>3.7925869243572899E-2</v>
      </c>
      <c r="X10" s="17">
        <v>3.36597789314039E-2</v>
      </c>
      <c r="Y10" s="17">
        <v>3.0479520976690801E-2</v>
      </c>
      <c r="Z10" s="17">
        <v>2.9423129745975801E-2</v>
      </c>
      <c r="AA10" s="17">
        <v>2.27721084453389E-2</v>
      </c>
      <c r="AB10" s="17">
        <v>3.4456192393749897E-2</v>
      </c>
      <c r="AC10" s="17">
        <v>2.1607835325007398E-2</v>
      </c>
      <c r="AD10" s="17">
        <v>0</v>
      </c>
      <c r="AE10" s="17"/>
      <c r="AF10" s="17">
        <v>2.5700884167909499E-2</v>
      </c>
      <c r="AG10" s="17">
        <v>3.49851865852637E-2</v>
      </c>
      <c r="AH10" s="17"/>
      <c r="AI10" s="17">
        <v>3.2464727776308697E-2</v>
      </c>
      <c r="AJ10" s="17">
        <v>2.8146483965205499E-2</v>
      </c>
      <c r="AK10" s="17"/>
      <c r="AL10" s="17">
        <v>3.0656866724946899E-2</v>
      </c>
      <c r="AM10" s="17">
        <v>2.9335919110920799E-2</v>
      </c>
      <c r="AN10" s="17"/>
      <c r="AO10" s="17">
        <v>1.50032090441568E-2</v>
      </c>
      <c r="AP10" s="17">
        <v>3.08552124149345E-2</v>
      </c>
      <c r="AQ10" s="17"/>
      <c r="AR10" s="17">
        <v>3.6734031787930402E-2</v>
      </c>
      <c r="AS10" s="17">
        <v>2.3219359368253801E-2</v>
      </c>
      <c r="AT10" s="17">
        <v>2.92607329790085E-2</v>
      </c>
      <c r="AU10" s="17">
        <v>2.3255829630147901E-2</v>
      </c>
    </row>
    <row r="11" spans="2:47" x14ac:dyDescent="0.3">
      <c r="B11" s="18" t="s">
        <v>324</v>
      </c>
      <c r="C11" s="17">
        <v>2.7010224467597099E-2</v>
      </c>
      <c r="D11" s="17">
        <v>3.3962664872086497E-2</v>
      </c>
      <c r="E11" s="17">
        <v>2.03383301361875E-2</v>
      </c>
      <c r="F11" s="17"/>
      <c r="G11" s="17">
        <v>4.67605168915134E-2</v>
      </c>
      <c r="H11" s="17">
        <v>3.3196194886504798E-2</v>
      </c>
      <c r="I11" s="17">
        <v>3.2573468388464699E-2</v>
      </c>
      <c r="J11" s="17">
        <v>2.0207736130420002E-2</v>
      </c>
      <c r="K11" s="17">
        <v>2.3926866548317601E-2</v>
      </c>
      <c r="L11" s="17">
        <v>1.19765426346318E-2</v>
      </c>
      <c r="M11" s="17"/>
      <c r="N11" s="17">
        <v>3.2710759077988497E-2</v>
      </c>
      <c r="O11" s="17">
        <v>1.6242354056429702E-2</v>
      </c>
      <c r="P11" s="17">
        <v>3.2129687418693098E-2</v>
      </c>
      <c r="Q11" s="17">
        <v>2.5984116662239199E-2</v>
      </c>
      <c r="R11" s="17"/>
      <c r="S11" s="17">
        <v>4.2837762303027598E-2</v>
      </c>
      <c r="T11" s="17">
        <v>3.04276004795563E-2</v>
      </c>
      <c r="U11" s="17">
        <v>2.0277845119273E-2</v>
      </c>
      <c r="V11" s="17">
        <v>1.9119032405124799E-2</v>
      </c>
      <c r="W11" s="17">
        <v>2.9017008910743401E-2</v>
      </c>
      <c r="X11" s="17">
        <v>2.7255376141284701E-2</v>
      </c>
      <c r="Y11" s="17">
        <v>1.54417269494956E-2</v>
      </c>
      <c r="Z11" s="17">
        <v>3.6711000006888699E-2</v>
      </c>
      <c r="AA11" s="17">
        <v>2.3680393995372199E-2</v>
      </c>
      <c r="AB11" s="17">
        <v>1.42890987491448E-2</v>
      </c>
      <c r="AC11" s="17">
        <v>2.9249868385970199E-2</v>
      </c>
      <c r="AD11" s="17">
        <v>3.9112685458452402E-2</v>
      </c>
      <c r="AE11" s="17"/>
      <c r="AF11" s="17">
        <v>3.1994343255209598E-2</v>
      </c>
      <c r="AG11" s="17">
        <v>2.06052733715479E-2</v>
      </c>
      <c r="AH11" s="17"/>
      <c r="AI11" s="17">
        <v>2.8978307672703901E-2</v>
      </c>
      <c r="AJ11" s="17">
        <v>2.6027825604759601E-2</v>
      </c>
      <c r="AK11" s="17"/>
      <c r="AL11" s="17">
        <v>2.6688162580174798E-2</v>
      </c>
      <c r="AM11" s="17">
        <v>2.70848047429086E-2</v>
      </c>
      <c r="AN11" s="17"/>
      <c r="AO11" s="17">
        <v>3.11772057395329E-2</v>
      </c>
      <c r="AP11" s="17">
        <v>2.6647022041842099E-2</v>
      </c>
      <c r="AQ11" s="17"/>
      <c r="AR11" s="17">
        <v>4.4904437903139E-2</v>
      </c>
      <c r="AS11" s="17">
        <v>2.2399323436024399E-2</v>
      </c>
      <c r="AT11" s="17">
        <v>1.49723620532592E-2</v>
      </c>
      <c r="AU11" s="17">
        <v>1.50699256380365E-2</v>
      </c>
    </row>
    <row r="12" spans="2:47" x14ac:dyDescent="0.3">
      <c r="B12" s="18" t="s">
        <v>325</v>
      </c>
      <c r="C12" s="17">
        <v>1.7052837856960899E-2</v>
      </c>
      <c r="D12" s="17">
        <v>2.1941089785569402E-2</v>
      </c>
      <c r="E12" s="17">
        <v>1.1961120060445101E-2</v>
      </c>
      <c r="F12" s="17"/>
      <c r="G12" s="17">
        <v>4.75619630126803E-2</v>
      </c>
      <c r="H12" s="17">
        <v>3.2163704735853699E-2</v>
      </c>
      <c r="I12" s="17">
        <v>1.89563120658045E-2</v>
      </c>
      <c r="J12" s="17">
        <v>5.4346656876533804E-3</v>
      </c>
      <c r="K12" s="17">
        <v>1.3498953780559299E-3</v>
      </c>
      <c r="L12" s="17">
        <v>2.9789476914479098E-3</v>
      </c>
      <c r="M12" s="17"/>
      <c r="N12" s="17">
        <v>1.92997408086239E-2</v>
      </c>
      <c r="O12" s="17">
        <v>6.7072162248760598E-3</v>
      </c>
      <c r="P12" s="17">
        <v>3.0170331304842E-2</v>
      </c>
      <c r="Q12" s="17">
        <v>1.40930947408212E-2</v>
      </c>
      <c r="R12" s="17"/>
      <c r="S12" s="17">
        <v>2.3169113001078899E-2</v>
      </c>
      <c r="T12" s="17">
        <v>4.5524515967479903E-3</v>
      </c>
      <c r="U12" s="17">
        <v>2.2017328662093199E-2</v>
      </c>
      <c r="V12" s="17">
        <v>9.3714312192991304E-3</v>
      </c>
      <c r="W12" s="17">
        <v>8.3135992509881899E-3</v>
      </c>
      <c r="X12" s="17">
        <v>2.9098200836993798E-2</v>
      </c>
      <c r="Y12" s="17">
        <v>1.36435019818102E-2</v>
      </c>
      <c r="Z12" s="17">
        <v>3.5817988459913699E-2</v>
      </c>
      <c r="AA12" s="17">
        <v>1.8397441787387701E-2</v>
      </c>
      <c r="AB12" s="17">
        <v>2.45398773788531E-2</v>
      </c>
      <c r="AC12" s="17">
        <v>4.8992036921622802E-3</v>
      </c>
      <c r="AD12" s="17">
        <v>1.3803454463449801E-2</v>
      </c>
      <c r="AE12" s="17"/>
      <c r="AF12" s="17">
        <v>1.2232408112225099E-2</v>
      </c>
      <c r="AG12" s="17">
        <v>2.3597442616241901E-2</v>
      </c>
      <c r="AH12" s="17"/>
      <c r="AI12" s="17">
        <v>1.8192614222272401E-2</v>
      </c>
      <c r="AJ12" s="17">
        <v>1.6483901034439599E-2</v>
      </c>
      <c r="AK12" s="17"/>
      <c r="AL12" s="17">
        <v>1.9533612200016998E-2</v>
      </c>
      <c r="AM12" s="17">
        <v>1.6478361830096599E-2</v>
      </c>
      <c r="AN12" s="17"/>
      <c r="AO12" s="17">
        <v>3.14402592377791E-2</v>
      </c>
      <c r="AP12" s="17">
        <v>1.5798801420304501E-2</v>
      </c>
      <c r="AQ12" s="17"/>
      <c r="AR12" s="17">
        <v>2.2242546874790398E-2</v>
      </c>
      <c r="AS12" s="17">
        <v>8.4214275711084301E-3</v>
      </c>
      <c r="AT12" s="17">
        <v>1.7189459721792401E-2</v>
      </c>
      <c r="AU12" s="17">
        <v>1.8595249445570498E-2</v>
      </c>
    </row>
    <row r="13" spans="2:47" x14ac:dyDescent="0.3">
      <c r="B13" s="18" t="s">
        <v>326</v>
      </c>
      <c r="C13" s="17">
        <v>0.13120796915685501</v>
      </c>
      <c r="D13" s="17">
        <v>0.1177660799066</v>
      </c>
      <c r="E13" s="17">
        <v>0.14400921202589101</v>
      </c>
      <c r="F13" s="17"/>
      <c r="G13" s="17">
        <v>0.15295069321039101</v>
      </c>
      <c r="H13" s="17">
        <v>0.180938745787697</v>
      </c>
      <c r="I13" s="17">
        <v>0.186314812347873</v>
      </c>
      <c r="J13" s="17">
        <v>0.14667934814816</v>
      </c>
      <c r="K13" s="17">
        <v>9.1316132593560903E-2</v>
      </c>
      <c r="L13" s="17">
        <v>4.5822311920615401E-2</v>
      </c>
      <c r="M13" s="17"/>
      <c r="N13" s="17">
        <v>0.114129073027714</v>
      </c>
      <c r="O13" s="17">
        <v>0.13903080661379599</v>
      </c>
      <c r="P13" s="17">
        <v>0.14329237217160101</v>
      </c>
      <c r="Q13" s="17">
        <v>0.132022561421932</v>
      </c>
      <c r="R13" s="17"/>
      <c r="S13" s="17">
        <v>0.13649932831238401</v>
      </c>
      <c r="T13" s="17">
        <v>0.13730748925852301</v>
      </c>
      <c r="U13" s="17">
        <v>0.133649038246869</v>
      </c>
      <c r="V13" s="17">
        <v>0.13050985108347599</v>
      </c>
      <c r="W13" s="17">
        <v>0.138317759839898</v>
      </c>
      <c r="X13" s="17">
        <v>0.13480957074517799</v>
      </c>
      <c r="Y13" s="17">
        <v>0.15860416894500401</v>
      </c>
      <c r="Z13" s="17">
        <v>0.16525414436248201</v>
      </c>
      <c r="AA13" s="17">
        <v>0.10911395503566799</v>
      </c>
      <c r="AB13" s="17">
        <v>9.9413299853124498E-2</v>
      </c>
      <c r="AC13" s="17">
        <v>0.124545097119552</v>
      </c>
      <c r="AD13" s="17">
        <v>0.117222136403253</v>
      </c>
      <c r="AE13" s="17"/>
      <c r="AF13" s="17">
        <v>0.119565561672723</v>
      </c>
      <c r="AG13" s="17">
        <v>0.14596040285723699</v>
      </c>
      <c r="AH13" s="17"/>
      <c r="AI13" s="17">
        <v>0.12965847168318101</v>
      </c>
      <c r="AJ13" s="17">
        <v>0.131981424543373</v>
      </c>
      <c r="AK13" s="17"/>
      <c r="AL13" s="17">
        <v>0.108464924099892</v>
      </c>
      <c r="AM13" s="17">
        <v>0.13647460463286701</v>
      </c>
      <c r="AN13" s="17"/>
      <c r="AO13" s="17">
        <v>0.12765259385734001</v>
      </c>
      <c r="AP13" s="17">
        <v>0.13151786278223501</v>
      </c>
      <c r="AQ13" s="17"/>
      <c r="AR13" s="17">
        <v>0.169923836806018</v>
      </c>
      <c r="AS13" s="17">
        <v>0.107267472981252</v>
      </c>
      <c r="AT13" s="17">
        <v>0.141958468884854</v>
      </c>
      <c r="AU13" s="17">
        <v>5.2754340012196997E-2</v>
      </c>
    </row>
    <row r="14" spans="2:47" x14ac:dyDescent="0.3">
      <c r="B14" s="18" t="s">
        <v>327</v>
      </c>
      <c r="C14" s="17">
        <v>4.0557143011837903E-2</v>
      </c>
      <c r="D14" s="17">
        <v>3.9272930185760599E-2</v>
      </c>
      <c r="E14" s="17">
        <v>4.1962890050482399E-2</v>
      </c>
      <c r="F14" s="17"/>
      <c r="G14" s="17">
        <v>4.2016237671436897E-2</v>
      </c>
      <c r="H14" s="17">
        <v>5.4027775582293901E-2</v>
      </c>
      <c r="I14" s="17">
        <v>3.7675938790885197E-2</v>
      </c>
      <c r="J14" s="17">
        <v>4.1576144279892202E-2</v>
      </c>
      <c r="K14" s="17">
        <v>4.2301531585941798E-2</v>
      </c>
      <c r="L14" s="17">
        <v>2.9008099015152101E-2</v>
      </c>
      <c r="M14" s="17"/>
      <c r="N14" s="17">
        <v>3.86902490939793E-2</v>
      </c>
      <c r="O14" s="17">
        <v>3.98009776586103E-2</v>
      </c>
      <c r="P14" s="17">
        <v>3.9946776683418297E-2</v>
      </c>
      <c r="Q14" s="17">
        <v>4.3710082797739698E-2</v>
      </c>
      <c r="R14" s="17"/>
      <c r="S14" s="17">
        <v>5.2021547088249798E-2</v>
      </c>
      <c r="T14" s="17">
        <v>2.9256646585693501E-2</v>
      </c>
      <c r="U14" s="17">
        <v>3.7393960178026001E-2</v>
      </c>
      <c r="V14" s="17">
        <v>3.8055060392794902E-2</v>
      </c>
      <c r="W14" s="17">
        <v>5.5736562862827299E-2</v>
      </c>
      <c r="X14" s="17">
        <v>2.0766712375229701E-2</v>
      </c>
      <c r="Y14" s="17">
        <v>3.6543331719411903E-2</v>
      </c>
      <c r="Z14" s="17">
        <v>6.1783211969689202E-2</v>
      </c>
      <c r="AA14" s="17">
        <v>4.6507356636445001E-2</v>
      </c>
      <c r="AB14" s="17">
        <v>4.4144579569059497E-2</v>
      </c>
      <c r="AC14" s="17">
        <v>3.6278564652091401E-2</v>
      </c>
      <c r="AD14" s="17">
        <v>3.3006259388186798E-2</v>
      </c>
      <c r="AE14" s="17"/>
      <c r="AF14" s="17">
        <v>3.6217194505989099E-2</v>
      </c>
      <c r="AG14" s="17">
        <v>4.6653724203740303E-2</v>
      </c>
      <c r="AH14" s="17"/>
      <c r="AI14" s="17">
        <v>4.71907203918479E-2</v>
      </c>
      <c r="AJ14" s="17">
        <v>3.7245891303700603E-2</v>
      </c>
      <c r="AK14" s="17"/>
      <c r="AL14" s="17">
        <v>3.9364292549360698E-2</v>
      </c>
      <c r="AM14" s="17">
        <v>4.0833372889918298E-2</v>
      </c>
      <c r="AN14" s="17"/>
      <c r="AO14" s="17">
        <v>3.9518043529223203E-2</v>
      </c>
      <c r="AP14" s="17">
        <v>4.0647713001971598E-2</v>
      </c>
      <c r="AQ14" s="17"/>
      <c r="AR14" s="17">
        <v>4.1703560353789901E-2</v>
      </c>
      <c r="AS14" s="17">
        <v>3.9105874158393901E-2</v>
      </c>
      <c r="AT14" s="17">
        <v>4.4005264394574299E-2</v>
      </c>
      <c r="AU14" s="17">
        <v>3.2990980627636599E-2</v>
      </c>
    </row>
    <row r="15" spans="2:47" x14ac:dyDescent="0.3">
      <c r="B15" s="18" t="s">
        <v>328</v>
      </c>
      <c r="C15" s="17">
        <v>3.5278329099378301E-2</v>
      </c>
      <c r="D15" s="17">
        <v>4.08207019488167E-2</v>
      </c>
      <c r="E15" s="17">
        <v>2.9385023182092299E-2</v>
      </c>
      <c r="F15" s="17"/>
      <c r="G15" s="17">
        <v>6.2949548083350196E-2</v>
      </c>
      <c r="H15" s="17">
        <v>6.0877123659983198E-2</v>
      </c>
      <c r="I15" s="17">
        <v>3.8170352783348897E-2</v>
      </c>
      <c r="J15" s="17">
        <v>3.5772158841536297E-2</v>
      </c>
      <c r="K15" s="17">
        <v>1.344572214681E-2</v>
      </c>
      <c r="L15" s="17">
        <v>8.0543116788621798E-3</v>
      </c>
      <c r="M15" s="17"/>
      <c r="N15" s="17">
        <v>2.2767190368549701E-2</v>
      </c>
      <c r="O15" s="17">
        <v>3.10364247568648E-2</v>
      </c>
      <c r="P15" s="17">
        <v>4.33609782083954E-2</v>
      </c>
      <c r="Q15" s="17">
        <v>4.6604947646540801E-2</v>
      </c>
      <c r="R15" s="17"/>
      <c r="S15" s="17">
        <v>3.2478284268730097E-2</v>
      </c>
      <c r="T15" s="17">
        <v>2.97672912990639E-2</v>
      </c>
      <c r="U15" s="17">
        <v>3.10547258506845E-2</v>
      </c>
      <c r="V15" s="17">
        <v>3.0506658546108401E-2</v>
      </c>
      <c r="W15" s="17">
        <v>4.9062692101514302E-2</v>
      </c>
      <c r="X15" s="17">
        <v>3.6569483538008603E-2</v>
      </c>
      <c r="Y15" s="17">
        <v>2.9257191568030701E-2</v>
      </c>
      <c r="Z15" s="17">
        <v>2.9921297203815599E-2</v>
      </c>
      <c r="AA15" s="17">
        <v>4.6385147814427999E-2</v>
      </c>
      <c r="AB15" s="17">
        <v>4.3219945612002403E-2</v>
      </c>
      <c r="AC15" s="17">
        <v>4.1676958700443599E-2</v>
      </c>
      <c r="AD15" s="17">
        <v>9.8792530427615696E-3</v>
      </c>
      <c r="AE15" s="17"/>
      <c r="AF15" s="17">
        <v>2.7864760511682199E-2</v>
      </c>
      <c r="AG15" s="17">
        <v>4.4959656349932597E-2</v>
      </c>
      <c r="AH15" s="17"/>
      <c r="AI15" s="17">
        <v>2.98392465202156E-2</v>
      </c>
      <c r="AJ15" s="17">
        <v>3.7993330440166902E-2</v>
      </c>
      <c r="AK15" s="17"/>
      <c r="AL15" s="17">
        <v>3.72229115347536E-2</v>
      </c>
      <c r="AM15" s="17">
        <v>3.48280197052524E-2</v>
      </c>
      <c r="AN15" s="17"/>
      <c r="AO15" s="17">
        <v>2.8701240390028901E-2</v>
      </c>
      <c r="AP15" s="17">
        <v>3.5851601311982097E-2</v>
      </c>
      <c r="AQ15" s="17"/>
      <c r="AR15" s="17">
        <v>4.0575706079515703E-2</v>
      </c>
      <c r="AS15" s="17">
        <v>2.3663746531426701E-2</v>
      </c>
      <c r="AT15" s="17">
        <v>4.16485168094229E-2</v>
      </c>
      <c r="AU15" s="17">
        <v>2.8699499703036001E-2</v>
      </c>
    </row>
    <row r="16" spans="2:47" x14ac:dyDescent="0.3">
      <c r="B16" s="18" t="s">
        <v>329</v>
      </c>
      <c r="C16" s="17">
        <v>5.13961265112335E-2</v>
      </c>
      <c r="D16" s="17">
        <v>5.3307557895426599E-2</v>
      </c>
      <c r="E16" s="17">
        <v>4.9729181723414E-2</v>
      </c>
      <c r="F16" s="17"/>
      <c r="G16" s="17">
        <v>6.6879415752094606E-2</v>
      </c>
      <c r="H16" s="17">
        <v>6.7054932504064399E-2</v>
      </c>
      <c r="I16" s="17">
        <v>4.1948340553956701E-2</v>
      </c>
      <c r="J16" s="17">
        <v>5.6402171485547103E-2</v>
      </c>
      <c r="K16" s="17">
        <v>4.7298751378941198E-2</v>
      </c>
      <c r="L16" s="17">
        <v>3.4810748465665002E-2</v>
      </c>
      <c r="M16" s="17"/>
      <c r="N16" s="17">
        <v>5.2670052780406998E-2</v>
      </c>
      <c r="O16" s="17">
        <v>4.8598434180559702E-2</v>
      </c>
      <c r="P16" s="17">
        <v>5.6537837826176197E-2</v>
      </c>
      <c r="Q16" s="17">
        <v>4.9151371718459402E-2</v>
      </c>
      <c r="R16" s="17"/>
      <c r="S16" s="17">
        <v>7.7022324738857603E-2</v>
      </c>
      <c r="T16" s="17">
        <v>4.7716122204710901E-2</v>
      </c>
      <c r="U16" s="17">
        <v>3.5628227620890497E-2</v>
      </c>
      <c r="V16" s="17">
        <v>5.0669706133473998E-2</v>
      </c>
      <c r="W16" s="17">
        <v>6.6582339850002198E-2</v>
      </c>
      <c r="X16" s="17">
        <v>2.52810798308786E-2</v>
      </c>
      <c r="Y16" s="17">
        <v>4.6577886798135001E-2</v>
      </c>
      <c r="Z16" s="17">
        <v>4.638003252918E-2</v>
      </c>
      <c r="AA16" s="17">
        <v>5.5461533484488401E-2</v>
      </c>
      <c r="AB16" s="17">
        <v>3.2040028963968202E-2</v>
      </c>
      <c r="AC16" s="17">
        <v>7.1749686629394904E-2</v>
      </c>
      <c r="AD16" s="17">
        <v>6.36431504686467E-2</v>
      </c>
      <c r="AE16" s="17"/>
      <c r="AF16" s="17">
        <v>4.8205689776360403E-2</v>
      </c>
      <c r="AG16" s="17">
        <v>5.6052869146471701E-2</v>
      </c>
      <c r="AH16" s="17"/>
      <c r="AI16" s="17">
        <v>5.6865567598397698E-2</v>
      </c>
      <c r="AJ16" s="17">
        <v>4.8665971256392403E-2</v>
      </c>
      <c r="AK16" s="17"/>
      <c r="AL16" s="17">
        <v>5.8785113378734599E-2</v>
      </c>
      <c r="AM16" s="17">
        <v>4.9685049552510401E-2</v>
      </c>
      <c r="AN16" s="17"/>
      <c r="AO16" s="17">
        <v>4.1278405111547102E-2</v>
      </c>
      <c r="AP16" s="17">
        <v>5.2278007353902103E-2</v>
      </c>
      <c r="AQ16" s="17"/>
      <c r="AR16" s="17">
        <v>7.9851825042120197E-2</v>
      </c>
      <c r="AS16" s="17">
        <v>3.3501444245107398E-2</v>
      </c>
      <c r="AT16" s="17">
        <v>4.0820874357182402E-2</v>
      </c>
      <c r="AU16" s="17">
        <v>3.2750277487968701E-2</v>
      </c>
    </row>
    <row r="17" spans="2:47" x14ac:dyDescent="0.3">
      <c r="B17" s="18" t="s">
        <v>330</v>
      </c>
      <c r="C17" s="17">
        <v>0.14386034846918</v>
      </c>
      <c r="D17" s="17">
        <v>0.16235209595785</v>
      </c>
      <c r="E17" s="17">
        <v>0.126388900077472</v>
      </c>
      <c r="F17" s="17"/>
      <c r="G17" s="17">
        <v>0.249680216809752</v>
      </c>
      <c r="H17" s="17">
        <v>0.21076481487944199</v>
      </c>
      <c r="I17" s="17">
        <v>0.181538079076976</v>
      </c>
      <c r="J17" s="17">
        <v>0.121813181822043</v>
      </c>
      <c r="K17" s="17">
        <v>7.1077520966133401E-2</v>
      </c>
      <c r="L17" s="17">
        <v>5.5491610836618098E-2</v>
      </c>
      <c r="M17" s="17"/>
      <c r="N17" s="17">
        <v>0.18178752112771401</v>
      </c>
      <c r="O17" s="17">
        <v>0.136552690237431</v>
      </c>
      <c r="P17" s="17">
        <v>0.149360485203056</v>
      </c>
      <c r="Q17" s="17">
        <v>0.105218542705751</v>
      </c>
      <c r="R17" s="17"/>
      <c r="S17" s="17">
        <v>0.190146653180196</v>
      </c>
      <c r="T17" s="17">
        <v>0.12611408416667899</v>
      </c>
      <c r="U17" s="17">
        <v>0.111003348492498</v>
      </c>
      <c r="V17" s="17">
        <v>0.169464226135635</v>
      </c>
      <c r="W17" s="17">
        <v>0.12185580585813</v>
      </c>
      <c r="X17" s="17">
        <v>0.17420653000964201</v>
      </c>
      <c r="Y17" s="17">
        <v>0.11690187505294</v>
      </c>
      <c r="Z17" s="17">
        <v>0.145132160116273</v>
      </c>
      <c r="AA17" s="17">
        <v>0.151243814133699</v>
      </c>
      <c r="AB17" s="17">
        <v>0.12702206700420199</v>
      </c>
      <c r="AC17" s="17">
        <v>7.8103619310384995E-2</v>
      </c>
      <c r="AD17" s="17">
        <v>0.179416038162375</v>
      </c>
      <c r="AE17" s="17"/>
      <c r="AF17" s="17">
        <v>0.14898297483018799</v>
      </c>
      <c r="AG17" s="17">
        <v>0.13673156125661901</v>
      </c>
      <c r="AH17" s="17"/>
      <c r="AI17" s="17">
        <v>0.172249626572653</v>
      </c>
      <c r="AJ17" s="17">
        <v>0.129689405668968</v>
      </c>
      <c r="AK17" s="17"/>
      <c r="AL17" s="17">
        <v>0.18374318812259299</v>
      </c>
      <c r="AM17" s="17">
        <v>0.13462462925582599</v>
      </c>
      <c r="AN17" s="17"/>
      <c r="AO17" s="17">
        <v>0.21514201585724099</v>
      </c>
      <c r="AP17" s="17">
        <v>0.13764729570564399</v>
      </c>
      <c r="AQ17" s="17"/>
      <c r="AR17" s="17">
        <v>0.22725160454954901</v>
      </c>
      <c r="AS17" s="17">
        <v>0.106252936108748</v>
      </c>
      <c r="AT17" s="17">
        <v>0.119774035700074</v>
      </c>
      <c r="AU17" s="17">
        <v>4.9274737836905502E-2</v>
      </c>
    </row>
    <row r="18" spans="2:47" x14ac:dyDescent="0.3">
      <c r="B18" s="18" t="s">
        <v>331</v>
      </c>
      <c r="C18" s="17">
        <v>0.32523006447956898</v>
      </c>
      <c r="D18" s="17">
        <v>0.31108432214932902</v>
      </c>
      <c r="E18" s="17">
        <v>0.33942968579227101</v>
      </c>
      <c r="F18" s="17"/>
      <c r="G18" s="17">
        <v>0.15660848318800999</v>
      </c>
      <c r="H18" s="17">
        <v>0.18239675325001201</v>
      </c>
      <c r="I18" s="17">
        <v>0.28432110460494597</v>
      </c>
      <c r="J18" s="17">
        <v>0.36785541838485297</v>
      </c>
      <c r="K18" s="17">
        <v>0.42693408167601898</v>
      </c>
      <c r="L18" s="17">
        <v>0.48337202929089301</v>
      </c>
      <c r="M18" s="17"/>
      <c r="N18" s="17">
        <v>0.30898508166030902</v>
      </c>
      <c r="O18" s="17">
        <v>0.358805732386002</v>
      </c>
      <c r="P18" s="17">
        <v>0.26672275741769402</v>
      </c>
      <c r="Q18" s="17">
        <v>0.35916114551050399</v>
      </c>
      <c r="R18" s="17"/>
      <c r="S18" s="17">
        <v>0.253953062590625</v>
      </c>
      <c r="T18" s="17">
        <v>0.370370794346291</v>
      </c>
      <c r="U18" s="17">
        <v>0.355647278307755</v>
      </c>
      <c r="V18" s="17">
        <v>0.320752914599997</v>
      </c>
      <c r="W18" s="17">
        <v>0.30027532015866898</v>
      </c>
      <c r="X18" s="17">
        <v>0.35825268897277301</v>
      </c>
      <c r="Y18" s="17">
        <v>0.318537241839978</v>
      </c>
      <c r="Z18" s="17">
        <v>0.28106439898337898</v>
      </c>
      <c r="AA18" s="17">
        <v>0.31887637018113901</v>
      </c>
      <c r="AB18" s="17">
        <v>0.34903995264823701</v>
      </c>
      <c r="AC18" s="17">
        <v>0.36193397178466502</v>
      </c>
      <c r="AD18" s="17">
        <v>0.320817620869637</v>
      </c>
      <c r="AE18" s="17"/>
      <c r="AF18" s="17">
        <v>0.33195234774232801</v>
      </c>
      <c r="AG18" s="17">
        <v>0.31668905688368298</v>
      </c>
      <c r="AH18" s="17"/>
      <c r="AI18" s="17">
        <v>0.29514108000276801</v>
      </c>
      <c r="AJ18" s="17">
        <v>0.34024944173823501</v>
      </c>
      <c r="AK18" s="17"/>
      <c r="AL18" s="17">
        <v>0.31347779083273403</v>
      </c>
      <c r="AM18" s="17">
        <v>0.32795155323172198</v>
      </c>
      <c r="AN18" s="17"/>
      <c r="AO18" s="17">
        <v>0.28926981193396301</v>
      </c>
      <c r="AP18" s="17">
        <v>0.32836443204759502</v>
      </c>
      <c r="AQ18" s="17"/>
      <c r="AR18" s="17">
        <v>0.19268522480330399</v>
      </c>
      <c r="AS18" s="17">
        <v>0.38802391719220197</v>
      </c>
      <c r="AT18" s="17">
        <v>0.35298921001663403</v>
      </c>
      <c r="AU18" s="17">
        <v>0.49229726961286502</v>
      </c>
    </row>
    <row r="19" spans="2:47" x14ac:dyDescent="0.3">
      <c r="B19" s="18" t="s">
        <v>155</v>
      </c>
      <c r="C19" s="19">
        <v>0.14818090128528499</v>
      </c>
      <c r="D19" s="19">
        <v>0.136111573792392</v>
      </c>
      <c r="E19" s="19">
        <v>0.159969185690119</v>
      </c>
      <c r="F19" s="19"/>
      <c r="G19" s="19">
        <v>5.4503765360942202E-2</v>
      </c>
      <c r="H19" s="19">
        <v>6.5182976486995198E-2</v>
      </c>
      <c r="I19" s="19">
        <v>8.0295930409674102E-2</v>
      </c>
      <c r="J19" s="19">
        <v>0.13372268964089001</v>
      </c>
      <c r="K19" s="19">
        <v>0.214552756456062</v>
      </c>
      <c r="L19" s="19">
        <v>0.300000517001626</v>
      </c>
      <c r="M19" s="19"/>
      <c r="N19" s="19">
        <v>0.15041306080638001</v>
      </c>
      <c r="O19" s="19">
        <v>0.14654319874253399</v>
      </c>
      <c r="P19" s="19">
        <v>0.13947211380292701</v>
      </c>
      <c r="Q19" s="19">
        <v>0.15368368908291999</v>
      </c>
      <c r="R19" s="19"/>
      <c r="S19" s="19">
        <v>0.10352145069945801</v>
      </c>
      <c r="T19" s="19">
        <v>0.14207414838881199</v>
      </c>
      <c r="U19" s="19">
        <v>0.169841653940356</v>
      </c>
      <c r="V19" s="19">
        <v>0.15645363656869299</v>
      </c>
      <c r="W19" s="19">
        <v>0.13923435431901099</v>
      </c>
      <c r="X19" s="19">
        <v>0.124680639105286</v>
      </c>
      <c r="Y19" s="19">
        <v>0.179528389295806</v>
      </c>
      <c r="Z19" s="19">
        <v>0.105218650049476</v>
      </c>
      <c r="AA19" s="19">
        <v>0.151326523045404</v>
      </c>
      <c r="AB19" s="19">
        <v>0.20052805494458201</v>
      </c>
      <c r="AC19" s="19">
        <v>0.175517006436686</v>
      </c>
      <c r="AD19" s="19">
        <v>0.15117405359166</v>
      </c>
      <c r="AE19" s="19"/>
      <c r="AF19" s="19">
        <v>0.169318794392262</v>
      </c>
      <c r="AG19" s="19">
        <v>0.11915517200744299</v>
      </c>
      <c r="AH19" s="19"/>
      <c r="AI19" s="19">
        <v>0.132701199182333</v>
      </c>
      <c r="AJ19" s="19">
        <v>0.15590783158149599</v>
      </c>
      <c r="AK19" s="19"/>
      <c r="AL19" s="19">
        <v>0.12901974345512901</v>
      </c>
      <c r="AM19" s="19">
        <v>0.15261807464254701</v>
      </c>
      <c r="AN19" s="19"/>
      <c r="AO19" s="19">
        <v>0.111857948925442</v>
      </c>
      <c r="AP19" s="19">
        <v>0.15134688249487899</v>
      </c>
      <c r="AQ19" s="19"/>
      <c r="AR19" s="19">
        <v>7.6184842902572505E-2</v>
      </c>
      <c r="AS19" s="19">
        <v>0.21351930599840599</v>
      </c>
      <c r="AT19" s="19">
        <v>0.14562884139678201</v>
      </c>
      <c r="AU19" s="19">
        <v>0.22186963982171801</v>
      </c>
    </row>
    <row r="20" spans="2:47" x14ac:dyDescent="0.3">
      <c r="B20" s="16"/>
    </row>
    <row r="21" spans="2:47" x14ac:dyDescent="0.3">
      <c r="B21" t="s">
        <v>72</v>
      </c>
    </row>
    <row r="22" spans="2:47" x14ac:dyDescent="0.3">
      <c r="B22" t="s">
        <v>73</v>
      </c>
    </row>
    <row r="24" spans="2:47" x14ac:dyDescent="0.3">
      <c r="B24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B2:AU24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335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322</v>
      </c>
      <c r="C9" s="17">
        <v>7.9959977905529805E-2</v>
      </c>
      <c r="D9" s="17">
        <v>0.10305836032039099</v>
      </c>
      <c r="E9" s="17">
        <v>5.7756452080909203E-2</v>
      </c>
      <c r="F9" s="17"/>
      <c r="G9" s="17">
        <v>8.8513496383524501E-2</v>
      </c>
      <c r="H9" s="17">
        <v>6.5381540078464306E-2</v>
      </c>
      <c r="I9" s="17">
        <v>8.2717223874067602E-2</v>
      </c>
      <c r="J9" s="17">
        <v>8.5856153685349296E-2</v>
      </c>
      <c r="K9" s="17">
        <v>0.103742817772753</v>
      </c>
      <c r="L9" s="17">
        <v>6.3202547331493206E-2</v>
      </c>
      <c r="M9" s="17"/>
      <c r="N9" s="17">
        <v>9.6196863483784895E-2</v>
      </c>
      <c r="O9" s="17">
        <v>8.1693562870860506E-2</v>
      </c>
      <c r="P9" s="17">
        <v>6.7516961492686697E-2</v>
      </c>
      <c r="Q9" s="17">
        <v>7.2719477568613397E-2</v>
      </c>
      <c r="R9" s="17"/>
      <c r="S9" s="17">
        <v>0.100116745949592</v>
      </c>
      <c r="T9" s="17">
        <v>8.3820395799569694E-2</v>
      </c>
      <c r="U9" s="17">
        <v>6.7025715083057297E-2</v>
      </c>
      <c r="V9" s="17">
        <v>8.2919163280022704E-2</v>
      </c>
      <c r="W9" s="17">
        <v>9.4076081138188106E-2</v>
      </c>
      <c r="X9" s="17">
        <v>6.6071158569443705E-2</v>
      </c>
      <c r="Y9" s="17">
        <v>8.4147090804598604E-2</v>
      </c>
      <c r="Z9" s="17">
        <v>8.7740442448897796E-2</v>
      </c>
      <c r="AA9" s="17">
        <v>7.5571119029855194E-2</v>
      </c>
      <c r="AB9" s="17">
        <v>5.01935658823391E-2</v>
      </c>
      <c r="AC9" s="17">
        <v>6.1685337032844401E-2</v>
      </c>
      <c r="AD9" s="17">
        <v>0.11772783471978</v>
      </c>
      <c r="AE9" s="17"/>
      <c r="AF9" s="17">
        <v>7.7373226642483306E-2</v>
      </c>
      <c r="AG9" s="17">
        <v>8.4045973342888797E-2</v>
      </c>
      <c r="AH9" s="17"/>
      <c r="AI9" s="17">
        <v>8.6092326980126893E-2</v>
      </c>
      <c r="AJ9" s="17">
        <v>7.6898921979756799E-2</v>
      </c>
      <c r="AK9" s="17"/>
      <c r="AL9" s="17">
        <v>7.9436047029277299E-2</v>
      </c>
      <c r="AM9" s="17">
        <v>8.0081305235838507E-2</v>
      </c>
      <c r="AN9" s="17"/>
      <c r="AO9" s="17">
        <v>0.101964636612503</v>
      </c>
      <c r="AP9" s="17">
        <v>7.8042007821500503E-2</v>
      </c>
      <c r="AQ9" s="17"/>
      <c r="AR9" s="17">
        <v>9.0994687453333695E-2</v>
      </c>
      <c r="AS9" s="17">
        <v>8.2736899263999894E-2</v>
      </c>
      <c r="AT9" s="17">
        <v>7.2988672752304695E-2</v>
      </c>
      <c r="AU9" s="17">
        <v>6.1973226617407201E-2</v>
      </c>
    </row>
    <row r="10" spans="2:47" x14ac:dyDescent="0.3">
      <c r="B10" s="18" t="s">
        <v>323</v>
      </c>
      <c r="C10" s="17">
        <v>4.1432917720493102E-2</v>
      </c>
      <c r="D10" s="17">
        <v>5.7144405685623498E-2</v>
      </c>
      <c r="E10" s="17">
        <v>2.5744317392727999E-2</v>
      </c>
      <c r="F10" s="17"/>
      <c r="G10" s="17">
        <v>5.9169149444706901E-2</v>
      </c>
      <c r="H10" s="17">
        <v>5.6513670635171903E-2</v>
      </c>
      <c r="I10" s="17">
        <v>3.45957388379904E-2</v>
      </c>
      <c r="J10" s="17">
        <v>3.97893237038131E-2</v>
      </c>
      <c r="K10" s="17">
        <v>3.6239526279857201E-2</v>
      </c>
      <c r="L10" s="17">
        <v>2.78249137332796E-2</v>
      </c>
      <c r="M10" s="17"/>
      <c r="N10" s="17">
        <v>4.1915936955052399E-2</v>
      </c>
      <c r="O10" s="17">
        <v>2.52094234207857E-2</v>
      </c>
      <c r="P10" s="17">
        <v>5.9601897449637301E-2</v>
      </c>
      <c r="Q10" s="17">
        <v>4.2399865664383002E-2</v>
      </c>
      <c r="R10" s="17"/>
      <c r="S10" s="17">
        <v>5.2159756054678999E-2</v>
      </c>
      <c r="T10" s="17">
        <v>3.1495518469871003E-2</v>
      </c>
      <c r="U10" s="17">
        <v>3.1891684184285903E-2</v>
      </c>
      <c r="V10" s="17">
        <v>4.7761336779809399E-2</v>
      </c>
      <c r="W10" s="17">
        <v>6.1249250862609197E-2</v>
      </c>
      <c r="X10" s="17">
        <v>5.0371300118947103E-2</v>
      </c>
      <c r="Y10" s="17">
        <v>2.73405524811067E-2</v>
      </c>
      <c r="Z10" s="17">
        <v>2.7232821003583801E-2</v>
      </c>
      <c r="AA10" s="17">
        <v>4.3082188295065299E-2</v>
      </c>
      <c r="AB10" s="17">
        <v>3.3773041830857303E-2</v>
      </c>
      <c r="AC10" s="17">
        <v>2.77200059605676E-2</v>
      </c>
      <c r="AD10" s="17">
        <v>6.4208870933324294E-2</v>
      </c>
      <c r="AE10" s="17"/>
      <c r="AF10" s="17">
        <v>3.5320459924687603E-2</v>
      </c>
      <c r="AG10" s="17">
        <v>4.9437427775219298E-2</v>
      </c>
      <c r="AH10" s="17"/>
      <c r="AI10" s="17">
        <v>3.4580187327646401E-2</v>
      </c>
      <c r="AJ10" s="17">
        <v>4.4853563010182E-2</v>
      </c>
      <c r="AK10" s="17"/>
      <c r="AL10" s="17">
        <v>3.5723666473142901E-2</v>
      </c>
      <c r="AM10" s="17">
        <v>4.2755016194354102E-2</v>
      </c>
      <c r="AN10" s="17"/>
      <c r="AO10" s="17">
        <v>3.1868012785197901E-2</v>
      </c>
      <c r="AP10" s="17">
        <v>4.2266613973944503E-2</v>
      </c>
      <c r="AQ10" s="17"/>
      <c r="AR10" s="17">
        <v>4.8761685319735799E-2</v>
      </c>
      <c r="AS10" s="17">
        <v>3.1084585023923798E-2</v>
      </c>
      <c r="AT10" s="17">
        <v>4.0216219079404203E-2</v>
      </c>
      <c r="AU10" s="17">
        <v>4.3377606938008399E-2</v>
      </c>
    </row>
    <row r="11" spans="2:47" x14ac:dyDescent="0.3">
      <c r="B11" s="18" t="s">
        <v>324</v>
      </c>
      <c r="C11" s="17">
        <v>0.11101554013236101</v>
      </c>
      <c r="D11" s="17">
        <v>8.3470392625602005E-2</v>
      </c>
      <c r="E11" s="17">
        <v>0.137885683593922</v>
      </c>
      <c r="F11" s="17"/>
      <c r="G11" s="17">
        <v>0.123398377861278</v>
      </c>
      <c r="H11" s="17">
        <v>0.112894824396206</v>
      </c>
      <c r="I11" s="17">
        <v>8.4055797501595503E-2</v>
      </c>
      <c r="J11" s="17">
        <v>0.11401184274673901</v>
      </c>
      <c r="K11" s="17">
        <v>0.106857023411257</v>
      </c>
      <c r="L11" s="17">
        <v>0.12356993513028899</v>
      </c>
      <c r="M11" s="17"/>
      <c r="N11" s="17">
        <v>0.11279369953065201</v>
      </c>
      <c r="O11" s="17">
        <v>0.107488683521874</v>
      </c>
      <c r="P11" s="17">
        <v>0.115803298410472</v>
      </c>
      <c r="Q11" s="17">
        <v>0.108232955738952</v>
      </c>
      <c r="R11" s="17"/>
      <c r="S11" s="17">
        <v>0.110206034910051</v>
      </c>
      <c r="T11" s="17">
        <v>0.108022972856679</v>
      </c>
      <c r="U11" s="17">
        <v>0.11572366214744199</v>
      </c>
      <c r="V11" s="17">
        <v>8.9112417718988202E-2</v>
      </c>
      <c r="W11" s="17">
        <v>0.11358427343298801</v>
      </c>
      <c r="X11" s="17">
        <v>0.102168029717779</v>
      </c>
      <c r="Y11" s="17">
        <v>0.107286174173796</v>
      </c>
      <c r="Z11" s="17">
        <v>0.13265232664207299</v>
      </c>
      <c r="AA11" s="17">
        <v>0.12485399246419999</v>
      </c>
      <c r="AB11" s="17">
        <v>0.13697186547589599</v>
      </c>
      <c r="AC11" s="17">
        <v>7.3461106100167997E-2</v>
      </c>
      <c r="AD11" s="17">
        <v>0.116667576719684</v>
      </c>
      <c r="AE11" s="17"/>
      <c r="AF11" s="17">
        <v>0.12216853625094901</v>
      </c>
      <c r="AG11" s="17">
        <v>9.5627045496791602E-2</v>
      </c>
      <c r="AH11" s="17"/>
      <c r="AI11" s="17">
        <v>0.11833070168555</v>
      </c>
      <c r="AJ11" s="17">
        <v>0.10736406524924701</v>
      </c>
      <c r="AK11" s="17"/>
      <c r="AL11" s="17">
        <v>0.118150185006756</v>
      </c>
      <c r="AM11" s="17">
        <v>0.109363361468065</v>
      </c>
      <c r="AN11" s="17"/>
      <c r="AO11" s="17">
        <v>0.13245357649716899</v>
      </c>
      <c r="AP11" s="17">
        <v>0.10914695798548101</v>
      </c>
      <c r="AQ11" s="17"/>
      <c r="AR11" s="17">
        <v>0.14285666960445201</v>
      </c>
      <c r="AS11" s="17">
        <v>0.126367545171225</v>
      </c>
      <c r="AT11" s="17">
        <v>9.0779375410327795E-2</v>
      </c>
      <c r="AU11" s="17">
        <v>4.6721853155894999E-2</v>
      </c>
    </row>
    <row r="12" spans="2:47" x14ac:dyDescent="0.3">
      <c r="B12" s="18" t="s">
        <v>325</v>
      </c>
      <c r="C12" s="17">
        <v>8.7114007658240802E-2</v>
      </c>
      <c r="D12" s="17">
        <v>7.7827526389370502E-2</v>
      </c>
      <c r="E12" s="17">
        <v>9.5867743747484399E-2</v>
      </c>
      <c r="F12" s="17"/>
      <c r="G12" s="17">
        <v>0.127165979704392</v>
      </c>
      <c r="H12" s="17">
        <v>0.11311594365673</v>
      </c>
      <c r="I12" s="17">
        <v>0.111697066196435</v>
      </c>
      <c r="J12" s="17">
        <v>8.5968854321497007E-2</v>
      </c>
      <c r="K12" s="17">
        <v>3.8447321040048797E-2</v>
      </c>
      <c r="L12" s="17">
        <v>5.3022844719219302E-2</v>
      </c>
      <c r="M12" s="17"/>
      <c r="N12" s="17">
        <v>8.0029206092059602E-2</v>
      </c>
      <c r="O12" s="17">
        <v>7.8960426981551396E-2</v>
      </c>
      <c r="P12" s="17">
        <v>0.103981930931586</v>
      </c>
      <c r="Q12" s="17">
        <v>8.8187313160656006E-2</v>
      </c>
      <c r="R12" s="17"/>
      <c r="S12" s="17">
        <v>7.9172305767759493E-2</v>
      </c>
      <c r="T12" s="17">
        <v>8.6345175331191903E-2</v>
      </c>
      <c r="U12" s="17">
        <v>7.2624101209219402E-2</v>
      </c>
      <c r="V12" s="17">
        <v>9.73475483336185E-2</v>
      </c>
      <c r="W12" s="17">
        <v>9.4111579692637504E-2</v>
      </c>
      <c r="X12" s="17">
        <v>0.13027475273309699</v>
      </c>
      <c r="Y12" s="17">
        <v>9.7872434182981E-2</v>
      </c>
      <c r="Z12" s="17">
        <v>8.4258846403854795E-2</v>
      </c>
      <c r="AA12" s="17">
        <v>6.9916628646902707E-2</v>
      </c>
      <c r="AB12" s="17">
        <v>8.73202211792935E-2</v>
      </c>
      <c r="AC12" s="17">
        <v>6.9767569171778301E-2</v>
      </c>
      <c r="AD12" s="17">
        <v>5.6211733138304E-2</v>
      </c>
      <c r="AE12" s="17"/>
      <c r="AF12" s="17">
        <v>8.4989197611995193E-2</v>
      </c>
      <c r="AG12" s="17">
        <v>9.0644075881304895E-2</v>
      </c>
      <c r="AH12" s="17"/>
      <c r="AI12" s="17">
        <v>9.1962190204125799E-2</v>
      </c>
      <c r="AJ12" s="17">
        <v>8.4693963115638399E-2</v>
      </c>
      <c r="AK12" s="17"/>
      <c r="AL12" s="17">
        <v>8.5618025671694103E-2</v>
      </c>
      <c r="AM12" s="17">
        <v>8.7460434083642E-2</v>
      </c>
      <c r="AN12" s="17"/>
      <c r="AO12" s="17">
        <v>8.56816635253419E-2</v>
      </c>
      <c r="AP12" s="17">
        <v>8.7238853638972297E-2</v>
      </c>
      <c r="AQ12" s="17"/>
      <c r="AR12" s="17">
        <v>9.3312624555677501E-2</v>
      </c>
      <c r="AS12" s="17">
        <v>8.9757051094114207E-2</v>
      </c>
      <c r="AT12" s="17">
        <v>9.4560124506870999E-2</v>
      </c>
      <c r="AU12" s="17">
        <v>5.1467685036060001E-2</v>
      </c>
    </row>
    <row r="13" spans="2:47" x14ac:dyDescent="0.3">
      <c r="B13" s="18" t="s">
        <v>326</v>
      </c>
      <c r="C13" s="17">
        <v>0.20030290462557299</v>
      </c>
      <c r="D13" s="17">
        <v>0.20727699552055101</v>
      </c>
      <c r="E13" s="17">
        <v>0.19351464127361301</v>
      </c>
      <c r="F13" s="17"/>
      <c r="G13" s="17">
        <v>0.204548494767295</v>
      </c>
      <c r="H13" s="17">
        <v>0.22179535424177199</v>
      </c>
      <c r="I13" s="17">
        <v>0.24535706544896599</v>
      </c>
      <c r="J13" s="17">
        <v>0.21577150618694499</v>
      </c>
      <c r="K13" s="17">
        <v>0.178032479776606</v>
      </c>
      <c r="L13" s="17">
        <v>0.14579438077200399</v>
      </c>
      <c r="M13" s="17"/>
      <c r="N13" s="17">
        <v>0.17644214592681601</v>
      </c>
      <c r="O13" s="17">
        <v>0.20912631292499301</v>
      </c>
      <c r="P13" s="17">
        <v>0.222890373493044</v>
      </c>
      <c r="Q13" s="17">
        <v>0.195563558755112</v>
      </c>
      <c r="R13" s="17"/>
      <c r="S13" s="17">
        <v>0.22457191755759801</v>
      </c>
      <c r="T13" s="17">
        <v>0.20653668718387899</v>
      </c>
      <c r="U13" s="17">
        <v>0.21989260602246399</v>
      </c>
      <c r="V13" s="17">
        <v>0.245818158174051</v>
      </c>
      <c r="W13" s="17">
        <v>0.17430527110241201</v>
      </c>
      <c r="X13" s="17">
        <v>0.196917345769314</v>
      </c>
      <c r="Y13" s="17">
        <v>0.189930478422978</v>
      </c>
      <c r="Z13" s="17">
        <v>0.16851879636563499</v>
      </c>
      <c r="AA13" s="17">
        <v>0.15782649571945001</v>
      </c>
      <c r="AB13" s="17">
        <v>0.19016232409348599</v>
      </c>
      <c r="AC13" s="17">
        <v>0.19695496030295201</v>
      </c>
      <c r="AD13" s="17">
        <v>0.203645389569795</v>
      </c>
      <c r="AE13" s="17"/>
      <c r="AF13" s="17">
        <v>0.19440534983278901</v>
      </c>
      <c r="AG13" s="17">
        <v>0.20873475151986901</v>
      </c>
      <c r="AH13" s="17"/>
      <c r="AI13" s="17">
        <v>0.20367089311339501</v>
      </c>
      <c r="AJ13" s="17">
        <v>0.19862172160856501</v>
      </c>
      <c r="AK13" s="17"/>
      <c r="AL13" s="17">
        <v>0.206375273413308</v>
      </c>
      <c r="AM13" s="17">
        <v>0.19889671856733801</v>
      </c>
      <c r="AN13" s="17"/>
      <c r="AO13" s="17">
        <v>0.20118134110046099</v>
      </c>
      <c r="AP13" s="17">
        <v>0.20022633834467801</v>
      </c>
      <c r="AQ13" s="17"/>
      <c r="AR13" s="17">
        <v>0.22826681309230001</v>
      </c>
      <c r="AS13" s="17">
        <v>0.21561465212073</v>
      </c>
      <c r="AT13" s="17">
        <v>0.197186240157114</v>
      </c>
      <c r="AU13" s="17">
        <v>0.11014811990161601</v>
      </c>
    </row>
    <row r="14" spans="2:47" x14ac:dyDescent="0.3">
      <c r="B14" s="18" t="s">
        <v>327</v>
      </c>
      <c r="C14" s="17">
        <v>4.4792226642364298E-2</v>
      </c>
      <c r="D14" s="17">
        <v>5.0804664961054798E-2</v>
      </c>
      <c r="E14" s="17">
        <v>3.8473319479771402E-2</v>
      </c>
      <c r="F14" s="17"/>
      <c r="G14" s="17">
        <v>2.0785903987346799E-2</v>
      </c>
      <c r="H14" s="17">
        <v>5.1931138577295498E-2</v>
      </c>
      <c r="I14" s="17">
        <v>3.9075867996199901E-2</v>
      </c>
      <c r="J14" s="17">
        <v>3.6384580053632598E-2</v>
      </c>
      <c r="K14" s="17">
        <v>5.3744400669426297E-2</v>
      </c>
      <c r="L14" s="17">
        <v>6.03467284582812E-2</v>
      </c>
      <c r="M14" s="17"/>
      <c r="N14" s="17">
        <v>5.3546543700433699E-2</v>
      </c>
      <c r="O14" s="17">
        <v>3.5295223511179898E-2</v>
      </c>
      <c r="P14" s="17">
        <v>4.8017761878079601E-2</v>
      </c>
      <c r="Q14" s="17">
        <v>4.21090841678049E-2</v>
      </c>
      <c r="R14" s="17"/>
      <c r="S14" s="17">
        <v>5.11168788664653E-2</v>
      </c>
      <c r="T14" s="17">
        <v>4.1151497998840901E-2</v>
      </c>
      <c r="U14" s="17">
        <v>4.1111728824054297E-2</v>
      </c>
      <c r="V14" s="17">
        <v>3.3213537479771502E-2</v>
      </c>
      <c r="W14" s="17">
        <v>2.69798050867327E-2</v>
      </c>
      <c r="X14" s="17">
        <v>3.83138413590529E-2</v>
      </c>
      <c r="Y14" s="17">
        <v>4.6649097092040098E-2</v>
      </c>
      <c r="Z14" s="17">
        <v>4.4792824934013299E-2</v>
      </c>
      <c r="AA14" s="17">
        <v>5.8082908714205503E-2</v>
      </c>
      <c r="AB14" s="17">
        <v>5.1761350215827402E-2</v>
      </c>
      <c r="AC14" s="17">
        <v>4.8654342152984503E-2</v>
      </c>
      <c r="AD14" s="17">
        <v>5.5584124488906303E-2</v>
      </c>
      <c r="AE14" s="17"/>
      <c r="AF14" s="17">
        <v>4.6112125145108901E-2</v>
      </c>
      <c r="AG14" s="17">
        <v>4.2487234069337999E-2</v>
      </c>
      <c r="AH14" s="17"/>
      <c r="AI14" s="17">
        <v>5.2618281605632297E-2</v>
      </c>
      <c r="AJ14" s="17">
        <v>4.0885731491921297E-2</v>
      </c>
      <c r="AK14" s="17"/>
      <c r="AL14" s="17">
        <v>4.0880767657700198E-2</v>
      </c>
      <c r="AM14" s="17">
        <v>4.5698008106544001E-2</v>
      </c>
      <c r="AN14" s="17"/>
      <c r="AO14" s="17">
        <v>6.6564558422180398E-2</v>
      </c>
      <c r="AP14" s="17">
        <v>4.2894506638190201E-2</v>
      </c>
      <c r="AQ14" s="17"/>
      <c r="AR14" s="17">
        <v>3.9495563015849E-2</v>
      </c>
      <c r="AS14" s="17">
        <v>4.58142423639364E-2</v>
      </c>
      <c r="AT14" s="17">
        <v>5.4057447622666101E-2</v>
      </c>
      <c r="AU14" s="17">
        <v>3.7035104055879502E-2</v>
      </c>
    </row>
    <row r="15" spans="2:47" x14ac:dyDescent="0.3">
      <c r="B15" s="18" t="s">
        <v>328</v>
      </c>
      <c r="C15" s="17">
        <v>2.20258450813661E-2</v>
      </c>
      <c r="D15" s="17">
        <v>3.3286721014436402E-2</v>
      </c>
      <c r="E15" s="17">
        <v>1.11366908210232E-2</v>
      </c>
      <c r="F15" s="17"/>
      <c r="G15" s="17">
        <v>4.7638570975208801E-2</v>
      </c>
      <c r="H15" s="17">
        <v>3.9422776553302702E-2</v>
      </c>
      <c r="I15" s="17">
        <v>2.2369654497140502E-2</v>
      </c>
      <c r="J15" s="17">
        <v>1.8348901272238299E-2</v>
      </c>
      <c r="K15" s="17">
        <v>9.9201936317749404E-3</v>
      </c>
      <c r="L15" s="17">
        <v>1.7625701049000699E-3</v>
      </c>
      <c r="M15" s="17"/>
      <c r="N15" s="17">
        <v>9.9314833333174497E-3</v>
      </c>
      <c r="O15" s="17">
        <v>2.2291863414309401E-2</v>
      </c>
      <c r="P15" s="17">
        <v>2.1559600223228101E-2</v>
      </c>
      <c r="Q15" s="17">
        <v>3.4669802795912003E-2</v>
      </c>
      <c r="R15" s="17"/>
      <c r="S15" s="17">
        <v>2.3464047394872799E-2</v>
      </c>
      <c r="T15" s="17">
        <v>1.3832941778387901E-2</v>
      </c>
      <c r="U15" s="17">
        <v>1.6172000016776902E-2</v>
      </c>
      <c r="V15" s="17">
        <v>2.69341464266349E-2</v>
      </c>
      <c r="W15" s="17">
        <v>2.73834525368611E-2</v>
      </c>
      <c r="X15" s="17">
        <v>2.3335567722387901E-2</v>
      </c>
      <c r="Y15" s="17">
        <v>0</v>
      </c>
      <c r="Z15" s="17">
        <v>2.6838030677014402E-2</v>
      </c>
      <c r="AA15" s="17">
        <v>3.0836012662457599E-2</v>
      </c>
      <c r="AB15" s="17">
        <v>2.6779512432320102E-2</v>
      </c>
      <c r="AC15" s="17">
        <v>3.5246706147794703E-2</v>
      </c>
      <c r="AD15" s="17">
        <v>1.91538824040756E-2</v>
      </c>
      <c r="AE15" s="17"/>
      <c r="AF15" s="17">
        <v>2.00160442923174E-2</v>
      </c>
      <c r="AG15" s="17">
        <v>2.4875428909222601E-2</v>
      </c>
      <c r="AH15" s="17"/>
      <c r="AI15" s="17">
        <v>2.40610334879208E-2</v>
      </c>
      <c r="AJ15" s="17">
        <v>2.1009949629857E-2</v>
      </c>
      <c r="AK15" s="17"/>
      <c r="AL15" s="17">
        <v>2.7145738638634301E-2</v>
      </c>
      <c r="AM15" s="17">
        <v>2.0840224907173101E-2</v>
      </c>
      <c r="AN15" s="17"/>
      <c r="AO15" s="17">
        <v>2.1009920814651799E-2</v>
      </c>
      <c r="AP15" s="17">
        <v>2.21143950733085E-2</v>
      </c>
      <c r="AQ15" s="17"/>
      <c r="AR15" s="17">
        <v>3.1076049662477099E-2</v>
      </c>
      <c r="AS15" s="17">
        <v>8.4400779870353795E-3</v>
      </c>
      <c r="AT15" s="17">
        <v>1.8968592039404601E-2</v>
      </c>
      <c r="AU15" s="17">
        <v>2.90568761269656E-2</v>
      </c>
    </row>
    <row r="16" spans="2:47" x14ac:dyDescent="0.3">
      <c r="B16" s="18" t="s">
        <v>329</v>
      </c>
      <c r="C16" s="17">
        <v>7.9278936779513004E-2</v>
      </c>
      <c r="D16" s="17">
        <v>6.7488686148876598E-2</v>
      </c>
      <c r="E16" s="17">
        <v>9.1069510838832399E-2</v>
      </c>
      <c r="F16" s="17"/>
      <c r="G16" s="17">
        <v>6.4022034465564398E-2</v>
      </c>
      <c r="H16" s="17">
        <v>8.0278541060081796E-2</v>
      </c>
      <c r="I16" s="17">
        <v>5.8780053597441997E-2</v>
      </c>
      <c r="J16" s="17">
        <v>8.2857931630410595E-2</v>
      </c>
      <c r="K16" s="17">
        <v>8.7454738406349403E-2</v>
      </c>
      <c r="L16" s="17">
        <v>9.6853729117036505E-2</v>
      </c>
      <c r="M16" s="17"/>
      <c r="N16" s="17">
        <v>9.7364131108739704E-2</v>
      </c>
      <c r="O16" s="17">
        <v>7.8649692426876097E-2</v>
      </c>
      <c r="P16" s="17">
        <v>5.9651840163935897E-2</v>
      </c>
      <c r="Q16" s="17">
        <v>7.8805802399077293E-2</v>
      </c>
      <c r="R16" s="17"/>
      <c r="S16" s="17">
        <v>6.8977342552905899E-2</v>
      </c>
      <c r="T16" s="17">
        <v>0.10150008240007199</v>
      </c>
      <c r="U16" s="17">
        <v>9.1939891773724594E-2</v>
      </c>
      <c r="V16" s="17">
        <v>8.4947272197357399E-2</v>
      </c>
      <c r="W16" s="17">
        <v>7.1285067479956998E-2</v>
      </c>
      <c r="X16" s="17">
        <v>3.2658414317245497E-2</v>
      </c>
      <c r="Y16" s="17">
        <v>8.94008479708637E-2</v>
      </c>
      <c r="Z16" s="17">
        <v>9.2383681706480397E-2</v>
      </c>
      <c r="AA16" s="17">
        <v>9.2237367354279301E-2</v>
      </c>
      <c r="AB16" s="17">
        <v>8.1331463591579195E-2</v>
      </c>
      <c r="AC16" s="17">
        <v>6.3538687912887207E-2</v>
      </c>
      <c r="AD16" s="17">
        <v>6.6798585541079605E-2</v>
      </c>
      <c r="AE16" s="17"/>
      <c r="AF16" s="17">
        <v>8.5156063072734794E-2</v>
      </c>
      <c r="AG16" s="17">
        <v>7.21108918972415E-2</v>
      </c>
      <c r="AH16" s="17"/>
      <c r="AI16" s="17">
        <v>8.3676665410468296E-2</v>
      </c>
      <c r="AJ16" s="17">
        <v>7.7083743204918204E-2</v>
      </c>
      <c r="AK16" s="17"/>
      <c r="AL16" s="17">
        <v>8.0544208731817404E-2</v>
      </c>
      <c r="AM16" s="17">
        <v>7.8985936166177398E-2</v>
      </c>
      <c r="AN16" s="17"/>
      <c r="AO16" s="17">
        <v>8.0424915900913801E-2</v>
      </c>
      <c r="AP16" s="17">
        <v>7.9179050946197496E-2</v>
      </c>
      <c r="AQ16" s="17"/>
      <c r="AR16" s="17">
        <v>8.5125476829282204E-2</v>
      </c>
      <c r="AS16" s="17">
        <v>7.5186081494307305E-2</v>
      </c>
      <c r="AT16" s="17">
        <v>7.5289438114037294E-2</v>
      </c>
      <c r="AU16" s="17">
        <v>7.9950541552773605E-2</v>
      </c>
    </row>
    <row r="17" spans="2:47" x14ac:dyDescent="0.3">
      <c r="B17" s="18" t="s">
        <v>330</v>
      </c>
      <c r="C17" s="17">
        <v>7.4580009927004795E-2</v>
      </c>
      <c r="D17" s="17">
        <v>5.2723774066880703E-2</v>
      </c>
      <c r="E17" s="17">
        <v>9.6161343807660907E-2</v>
      </c>
      <c r="F17" s="17"/>
      <c r="G17" s="17">
        <v>0.12672598501417001</v>
      </c>
      <c r="H17" s="17">
        <v>8.6236067853320206E-2</v>
      </c>
      <c r="I17" s="17">
        <v>7.4775131847784407E-2</v>
      </c>
      <c r="J17" s="17">
        <v>6.8964944865716402E-2</v>
      </c>
      <c r="K17" s="17">
        <v>5.8059420139677603E-2</v>
      </c>
      <c r="L17" s="17">
        <v>4.60697055260888E-2</v>
      </c>
      <c r="M17" s="17"/>
      <c r="N17" s="17">
        <v>8.1506775563049194E-2</v>
      </c>
      <c r="O17" s="17">
        <v>7.5657757032489503E-2</v>
      </c>
      <c r="P17" s="17">
        <v>6.8513278023799806E-2</v>
      </c>
      <c r="Q17" s="17">
        <v>7.1547272953929597E-2</v>
      </c>
      <c r="R17" s="17"/>
      <c r="S17" s="17">
        <v>8.9847862323566605E-2</v>
      </c>
      <c r="T17" s="17">
        <v>7.9516775080574004E-2</v>
      </c>
      <c r="U17" s="17">
        <v>5.9115317583221798E-2</v>
      </c>
      <c r="V17" s="17">
        <v>5.0272892203207097E-2</v>
      </c>
      <c r="W17" s="17">
        <v>8.09051339222156E-2</v>
      </c>
      <c r="X17" s="17">
        <v>9.6944635570782603E-2</v>
      </c>
      <c r="Y17" s="17">
        <v>6.9745148271752294E-2</v>
      </c>
      <c r="Z17" s="17">
        <v>0.113211782866228</v>
      </c>
      <c r="AA17" s="17">
        <v>7.0963661987389307E-2</v>
      </c>
      <c r="AB17" s="17">
        <v>5.7767750075727001E-2</v>
      </c>
      <c r="AC17" s="17">
        <v>4.8818531566584E-2</v>
      </c>
      <c r="AD17" s="17">
        <v>8.2380888792888393E-2</v>
      </c>
      <c r="AE17" s="17"/>
      <c r="AF17" s="17">
        <v>6.9725409818697806E-2</v>
      </c>
      <c r="AG17" s="17">
        <v>8.1636370824832702E-2</v>
      </c>
      <c r="AH17" s="17"/>
      <c r="AI17" s="17">
        <v>7.2879666207541702E-2</v>
      </c>
      <c r="AJ17" s="17">
        <v>7.5428762526538698E-2</v>
      </c>
      <c r="AK17" s="17"/>
      <c r="AL17" s="17">
        <v>8.3644329577305096E-2</v>
      </c>
      <c r="AM17" s="17">
        <v>7.2480974053988706E-2</v>
      </c>
      <c r="AN17" s="17"/>
      <c r="AO17" s="17">
        <v>6.1214186357525603E-2</v>
      </c>
      <c r="AP17" s="17">
        <v>7.5745001854216606E-2</v>
      </c>
      <c r="AQ17" s="17"/>
      <c r="AR17" s="17">
        <v>0.10522854721988099</v>
      </c>
      <c r="AS17" s="17">
        <v>5.4292131038394503E-2</v>
      </c>
      <c r="AT17" s="17">
        <v>7.1139954220579601E-2</v>
      </c>
      <c r="AU17" s="17">
        <v>3.9677781561497302E-2</v>
      </c>
    </row>
    <row r="18" spans="2:47" x14ac:dyDescent="0.3">
      <c r="B18" s="18" t="s">
        <v>331</v>
      </c>
      <c r="C18" s="17">
        <v>0.21688185036076299</v>
      </c>
      <c r="D18" s="17">
        <v>0.226209088771544</v>
      </c>
      <c r="E18" s="17">
        <v>0.20821549359092401</v>
      </c>
      <c r="F18" s="17"/>
      <c r="G18" s="17">
        <v>0.113960782755159</v>
      </c>
      <c r="H18" s="17">
        <v>0.147776672689616</v>
      </c>
      <c r="I18" s="17">
        <v>0.216799487496521</v>
      </c>
      <c r="J18" s="17">
        <v>0.20542441893550001</v>
      </c>
      <c r="K18" s="17">
        <v>0.269420904484242</v>
      </c>
      <c r="L18" s="17">
        <v>0.31524731878678403</v>
      </c>
      <c r="M18" s="17"/>
      <c r="N18" s="17">
        <v>0.20669116020577799</v>
      </c>
      <c r="O18" s="17">
        <v>0.23961038255332601</v>
      </c>
      <c r="P18" s="17">
        <v>0.20069321306509399</v>
      </c>
      <c r="Q18" s="17">
        <v>0.218517678521672</v>
      </c>
      <c r="R18" s="17"/>
      <c r="S18" s="17">
        <v>0.16227298967166101</v>
      </c>
      <c r="T18" s="17">
        <v>0.21350105562574301</v>
      </c>
      <c r="U18" s="17">
        <v>0.23264819399109199</v>
      </c>
      <c r="V18" s="17">
        <v>0.20624694669090801</v>
      </c>
      <c r="W18" s="17">
        <v>0.20601379693381899</v>
      </c>
      <c r="X18" s="17">
        <v>0.217596561483312</v>
      </c>
      <c r="Y18" s="17">
        <v>0.228742353802763</v>
      </c>
      <c r="Z18" s="17">
        <v>0.18891563554951599</v>
      </c>
      <c r="AA18" s="17">
        <v>0.23148744179586001</v>
      </c>
      <c r="AB18" s="17">
        <v>0.23901538086101301</v>
      </c>
      <c r="AC18" s="17">
        <v>0.32938875000288798</v>
      </c>
      <c r="AD18" s="17">
        <v>0.197472702642183</v>
      </c>
      <c r="AE18" s="17"/>
      <c r="AF18" s="17">
        <v>0.220697669894031</v>
      </c>
      <c r="AG18" s="17">
        <v>0.21097621925386101</v>
      </c>
      <c r="AH18" s="17"/>
      <c r="AI18" s="17">
        <v>0.19380577494281701</v>
      </c>
      <c r="AJ18" s="17">
        <v>0.22840062669629499</v>
      </c>
      <c r="AK18" s="17"/>
      <c r="AL18" s="17">
        <v>0.19027348641254399</v>
      </c>
      <c r="AM18" s="17">
        <v>0.22304358258164</v>
      </c>
      <c r="AN18" s="17"/>
      <c r="AO18" s="17">
        <v>0.182855002219169</v>
      </c>
      <c r="AP18" s="17">
        <v>0.21984769853221001</v>
      </c>
      <c r="AQ18" s="17"/>
      <c r="AR18" s="17">
        <v>0.121717877645838</v>
      </c>
      <c r="AS18" s="17">
        <v>0.21756653981066301</v>
      </c>
      <c r="AT18" s="17">
        <v>0.23701859514082599</v>
      </c>
      <c r="AU18" s="17">
        <v>0.41288655430319998</v>
      </c>
    </row>
    <row r="19" spans="2:47" x14ac:dyDescent="0.3">
      <c r="B19" s="18" t="s">
        <v>155</v>
      </c>
      <c r="C19" s="19">
        <v>4.2615783166790697E-2</v>
      </c>
      <c r="D19" s="19">
        <v>4.0709384495669299E-2</v>
      </c>
      <c r="E19" s="19">
        <v>4.4174803373131802E-2</v>
      </c>
      <c r="F19" s="19"/>
      <c r="G19" s="19">
        <v>2.4071224641354E-2</v>
      </c>
      <c r="H19" s="19">
        <v>2.4653470258039299E-2</v>
      </c>
      <c r="I19" s="19">
        <v>2.9776912705858902E-2</v>
      </c>
      <c r="J19" s="19">
        <v>4.6621542598158497E-2</v>
      </c>
      <c r="K19" s="19">
        <v>5.8081174388007001E-2</v>
      </c>
      <c r="L19" s="19">
        <v>6.6305326320624594E-2</v>
      </c>
      <c r="M19" s="19"/>
      <c r="N19" s="19">
        <v>4.3582054100317097E-2</v>
      </c>
      <c r="O19" s="19">
        <v>4.60166713417536E-2</v>
      </c>
      <c r="P19" s="19">
        <v>3.1769844868436502E-2</v>
      </c>
      <c r="Q19" s="19">
        <v>4.7247188273887498E-2</v>
      </c>
      <c r="R19" s="19"/>
      <c r="S19" s="19">
        <v>3.8094118950848702E-2</v>
      </c>
      <c r="T19" s="19">
        <v>3.4276897475192102E-2</v>
      </c>
      <c r="U19" s="19">
        <v>5.1855099164662702E-2</v>
      </c>
      <c r="V19" s="19">
        <v>3.5426580715630603E-2</v>
      </c>
      <c r="W19" s="19">
        <v>5.0106287811580101E-2</v>
      </c>
      <c r="X19" s="19">
        <v>4.5348392638639101E-2</v>
      </c>
      <c r="Y19" s="19">
        <v>5.8885822797120298E-2</v>
      </c>
      <c r="Z19" s="19">
        <v>3.3454811402703198E-2</v>
      </c>
      <c r="AA19" s="19">
        <v>4.5142183330335102E-2</v>
      </c>
      <c r="AB19" s="19">
        <v>4.4923524361662102E-2</v>
      </c>
      <c r="AC19" s="19">
        <v>4.4764003648551598E-2</v>
      </c>
      <c r="AD19" s="19">
        <v>2.01484110499798E-2</v>
      </c>
      <c r="AE19" s="19"/>
      <c r="AF19" s="19">
        <v>4.4035917514205998E-2</v>
      </c>
      <c r="AG19" s="19">
        <v>3.9424581029429799E-2</v>
      </c>
      <c r="AH19" s="19"/>
      <c r="AI19" s="19">
        <v>3.8322279034775801E-2</v>
      </c>
      <c r="AJ19" s="19">
        <v>4.4758951487080603E-2</v>
      </c>
      <c r="AK19" s="19"/>
      <c r="AL19" s="19">
        <v>5.2208271387820498E-2</v>
      </c>
      <c r="AM19" s="19">
        <v>4.0394438635239602E-2</v>
      </c>
      <c r="AN19" s="19"/>
      <c r="AO19" s="19">
        <v>3.4782185764886203E-2</v>
      </c>
      <c r="AP19" s="19">
        <v>4.3298575191300599E-2</v>
      </c>
      <c r="AQ19" s="19"/>
      <c r="AR19" s="19">
        <v>1.3164005601174001E-2</v>
      </c>
      <c r="AS19" s="19">
        <v>5.3140194631671002E-2</v>
      </c>
      <c r="AT19" s="19">
        <v>4.7795340956464698E-2</v>
      </c>
      <c r="AU19" s="19">
        <v>8.7704650750697805E-2</v>
      </c>
    </row>
    <row r="20" spans="2:47" x14ac:dyDescent="0.3">
      <c r="B20" s="16"/>
    </row>
    <row r="21" spans="2:47" x14ac:dyDescent="0.3">
      <c r="B21" t="s">
        <v>72</v>
      </c>
    </row>
    <row r="22" spans="2:47" x14ac:dyDescent="0.3">
      <c r="B22" t="s">
        <v>73</v>
      </c>
    </row>
    <row r="24" spans="2:47" x14ac:dyDescent="0.3">
      <c r="B24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B2:AU24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336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322</v>
      </c>
      <c r="C9" s="17">
        <v>3.6205267830413002E-2</v>
      </c>
      <c r="D9" s="17">
        <v>4.3670910373355701E-2</v>
      </c>
      <c r="E9" s="17">
        <v>2.90682890600188E-2</v>
      </c>
      <c r="F9" s="17"/>
      <c r="G9" s="17">
        <v>6.2490652271781098E-2</v>
      </c>
      <c r="H9" s="17">
        <v>4.0647236110287102E-2</v>
      </c>
      <c r="I9" s="17">
        <v>3.8079175633098303E-2</v>
      </c>
      <c r="J9" s="17">
        <v>3.0548527641887601E-2</v>
      </c>
      <c r="K9" s="17">
        <v>3.1125515605873601E-2</v>
      </c>
      <c r="L9" s="17">
        <v>2.1670794596255601E-2</v>
      </c>
      <c r="M9" s="17"/>
      <c r="N9" s="17">
        <v>3.5648632684938501E-2</v>
      </c>
      <c r="O9" s="17">
        <v>3.5599066974506002E-2</v>
      </c>
      <c r="P9" s="17">
        <v>3.5248515254831497E-2</v>
      </c>
      <c r="Q9" s="17">
        <v>3.7930507272698401E-2</v>
      </c>
      <c r="R9" s="17"/>
      <c r="S9" s="17">
        <v>4.3757289376411899E-2</v>
      </c>
      <c r="T9" s="17">
        <v>2.4259786188238101E-2</v>
      </c>
      <c r="U9" s="17">
        <v>4.0822396746265199E-2</v>
      </c>
      <c r="V9" s="17">
        <v>2.7108479352102598E-2</v>
      </c>
      <c r="W9" s="17">
        <v>4.9565441734151498E-2</v>
      </c>
      <c r="X9" s="17">
        <v>3.5998040141949697E-2</v>
      </c>
      <c r="Y9" s="17">
        <v>4.8139673435367E-2</v>
      </c>
      <c r="Z9" s="17">
        <v>1.5325630237308501E-2</v>
      </c>
      <c r="AA9" s="17">
        <v>3.5414753291613997E-2</v>
      </c>
      <c r="AB9" s="17">
        <v>3.5115034147727403E-2</v>
      </c>
      <c r="AC9" s="17">
        <v>4.9609427014090803E-2</v>
      </c>
      <c r="AD9" s="17">
        <v>1.6958464779840799E-2</v>
      </c>
      <c r="AE9" s="17"/>
      <c r="AF9" s="17">
        <v>3.6161055262930598E-2</v>
      </c>
      <c r="AG9" s="17">
        <v>3.6557524220856799E-2</v>
      </c>
      <c r="AH9" s="17"/>
      <c r="AI9" s="17">
        <v>4.0211123610096801E-2</v>
      </c>
      <c r="AJ9" s="17">
        <v>3.4205683589035002E-2</v>
      </c>
      <c r="AK9" s="17"/>
      <c r="AL9" s="17">
        <v>2.5487560344547501E-2</v>
      </c>
      <c r="AM9" s="17">
        <v>3.8687180798760303E-2</v>
      </c>
      <c r="AN9" s="17"/>
      <c r="AO9" s="17">
        <v>5.8465264051213502E-2</v>
      </c>
      <c r="AP9" s="17">
        <v>3.4265042017750401E-2</v>
      </c>
      <c r="AQ9" s="17"/>
      <c r="AR9" s="17">
        <v>4.2231630039300902E-2</v>
      </c>
      <c r="AS9" s="17">
        <v>4.0462722236873E-2</v>
      </c>
      <c r="AT9" s="17">
        <v>2.5992400171218798E-2</v>
      </c>
      <c r="AU9" s="17">
        <v>3.5008799184469898E-2</v>
      </c>
    </row>
    <row r="10" spans="2:47" x14ac:dyDescent="0.3">
      <c r="B10" s="18" t="s">
        <v>323</v>
      </c>
      <c r="C10" s="17">
        <v>2.26998954790502E-2</v>
      </c>
      <c r="D10" s="17">
        <v>3.4405500660016797E-2</v>
      </c>
      <c r="E10" s="17">
        <v>1.1379947162143401E-2</v>
      </c>
      <c r="F10" s="17"/>
      <c r="G10" s="17">
        <v>3.8057788976035602E-2</v>
      </c>
      <c r="H10" s="17">
        <v>2.8493819952929999E-2</v>
      </c>
      <c r="I10" s="17">
        <v>2.5332762779680999E-2</v>
      </c>
      <c r="J10" s="17">
        <v>2.0149895715995299E-2</v>
      </c>
      <c r="K10" s="17">
        <v>1.9171933134473601E-2</v>
      </c>
      <c r="L10" s="17">
        <v>1.01243554610062E-2</v>
      </c>
      <c r="M10" s="17"/>
      <c r="N10" s="17">
        <v>2.2645177345791301E-2</v>
      </c>
      <c r="O10" s="17">
        <v>1.6948479666540998E-2</v>
      </c>
      <c r="P10" s="17">
        <v>3.06085198818766E-2</v>
      </c>
      <c r="Q10" s="17">
        <v>2.2112295114571402E-2</v>
      </c>
      <c r="R10" s="17"/>
      <c r="S10" s="17">
        <v>2.1939417517183799E-2</v>
      </c>
      <c r="T10" s="17">
        <v>2.6221658155964798E-2</v>
      </c>
      <c r="U10" s="17">
        <v>2.0074390449134099E-2</v>
      </c>
      <c r="V10" s="17">
        <v>2.20691215707647E-2</v>
      </c>
      <c r="W10" s="17">
        <v>3.7961561456126898E-2</v>
      </c>
      <c r="X10" s="17">
        <v>1.8497963494180699E-2</v>
      </c>
      <c r="Y10" s="17">
        <v>7.03842079389576E-3</v>
      </c>
      <c r="Z10" s="17">
        <v>3.7070340813848697E-2</v>
      </c>
      <c r="AA10" s="17">
        <v>2.16222600253781E-2</v>
      </c>
      <c r="AB10" s="17">
        <v>3.0306749621025902E-2</v>
      </c>
      <c r="AC10" s="17">
        <v>1.88304388648598E-2</v>
      </c>
      <c r="AD10" s="17">
        <v>7.1813850424655001E-3</v>
      </c>
      <c r="AE10" s="17"/>
      <c r="AF10" s="17">
        <v>2.0175333571785699E-2</v>
      </c>
      <c r="AG10" s="17">
        <v>2.6239062610841399E-2</v>
      </c>
      <c r="AH10" s="17"/>
      <c r="AI10" s="17">
        <v>2.6369504738291E-2</v>
      </c>
      <c r="AJ10" s="17">
        <v>2.0868153836226502E-2</v>
      </c>
      <c r="AK10" s="17"/>
      <c r="AL10" s="17">
        <v>3.48107080088257E-2</v>
      </c>
      <c r="AM10" s="17">
        <v>1.9895379427971802E-2</v>
      </c>
      <c r="AN10" s="17"/>
      <c r="AO10" s="17">
        <v>3.7096426050552002E-2</v>
      </c>
      <c r="AP10" s="17">
        <v>2.14450650671064E-2</v>
      </c>
      <c r="AQ10" s="17"/>
      <c r="AR10" s="17">
        <v>2.7022896301968798E-2</v>
      </c>
      <c r="AS10" s="17">
        <v>1.5944527030887199E-2</v>
      </c>
      <c r="AT10" s="17">
        <v>1.6098562826507901E-2</v>
      </c>
      <c r="AU10" s="17">
        <v>3.7229233859474103E-2</v>
      </c>
    </row>
    <row r="11" spans="2:47" x14ac:dyDescent="0.3">
      <c r="B11" s="18" t="s">
        <v>324</v>
      </c>
      <c r="C11" s="17">
        <v>2.9479799376076199E-2</v>
      </c>
      <c r="D11" s="17">
        <v>3.1389870542614703E-2</v>
      </c>
      <c r="E11" s="17">
        <v>2.7730763728770799E-2</v>
      </c>
      <c r="F11" s="17"/>
      <c r="G11" s="17">
        <v>3.4188763160454202E-2</v>
      </c>
      <c r="H11" s="17">
        <v>3.9498635437017503E-2</v>
      </c>
      <c r="I11" s="17">
        <v>2.8992800583924599E-2</v>
      </c>
      <c r="J11" s="17">
        <v>2.5730858061121398E-2</v>
      </c>
      <c r="K11" s="17">
        <v>1.9112664693759999E-2</v>
      </c>
      <c r="L11" s="17">
        <v>2.8603114082457699E-2</v>
      </c>
      <c r="M11" s="17"/>
      <c r="N11" s="17">
        <v>2.5960467226270701E-2</v>
      </c>
      <c r="O11" s="17">
        <v>2.3842430198220198E-2</v>
      </c>
      <c r="P11" s="17">
        <v>3.4260330558293403E-2</v>
      </c>
      <c r="Q11" s="17">
        <v>3.4284171438151698E-2</v>
      </c>
      <c r="R11" s="17"/>
      <c r="S11" s="17">
        <v>2.1926015209958301E-2</v>
      </c>
      <c r="T11" s="17">
        <v>4.0478892762516198E-2</v>
      </c>
      <c r="U11" s="17">
        <v>2.6184540784540199E-2</v>
      </c>
      <c r="V11" s="17">
        <v>2.4041258172987998E-2</v>
      </c>
      <c r="W11" s="17">
        <v>3.6590031126061399E-2</v>
      </c>
      <c r="X11" s="17">
        <v>4.28064230988228E-2</v>
      </c>
      <c r="Y11" s="17">
        <v>2.3784791662884899E-2</v>
      </c>
      <c r="Z11" s="17">
        <v>1.17091155658752E-2</v>
      </c>
      <c r="AA11" s="17">
        <v>2.7861957070952001E-2</v>
      </c>
      <c r="AB11" s="17">
        <v>3.3337738254691197E-2</v>
      </c>
      <c r="AC11" s="17">
        <v>3.2524186632901103E-2</v>
      </c>
      <c r="AD11" s="17">
        <v>1.37544191195062E-2</v>
      </c>
      <c r="AE11" s="17"/>
      <c r="AF11" s="17">
        <v>3.1396892920085302E-2</v>
      </c>
      <c r="AG11" s="17">
        <v>2.67370418377431E-2</v>
      </c>
      <c r="AH11" s="17"/>
      <c r="AI11" s="17">
        <v>3.4689060887458198E-2</v>
      </c>
      <c r="AJ11" s="17">
        <v>2.6879516739790599E-2</v>
      </c>
      <c r="AK11" s="17"/>
      <c r="AL11" s="17">
        <v>3.6516792102577002E-2</v>
      </c>
      <c r="AM11" s="17">
        <v>2.7850234142177101E-2</v>
      </c>
      <c r="AN11" s="17"/>
      <c r="AO11" s="17">
        <v>3.30013636196375E-2</v>
      </c>
      <c r="AP11" s="17">
        <v>2.9172852789988199E-2</v>
      </c>
      <c r="AQ11" s="17"/>
      <c r="AR11" s="17">
        <v>3.9631156066195598E-2</v>
      </c>
      <c r="AS11" s="17">
        <v>3.1516914127536703E-2</v>
      </c>
      <c r="AT11" s="17">
        <v>1.81492753064353E-2</v>
      </c>
      <c r="AU11" s="17">
        <v>2.4071109904520799E-2</v>
      </c>
    </row>
    <row r="12" spans="2:47" x14ac:dyDescent="0.3">
      <c r="B12" s="18" t="s">
        <v>325</v>
      </c>
      <c r="C12" s="17">
        <v>1.7264948626051799E-2</v>
      </c>
      <c r="D12" s="17">
        <v>2.2972107572297399E-2</v>
      </c>
      <c r="E12" s="17">
        <v>1.1769407915961601E-2</v>
      </c>
      <c r="F12" s="17"/>
      <c r="G12" s="17">
        <v>3.3123248460294803E-2</v>
      </c>
      <c r="H12" s="17">
        <v>4.6830958352997297E-2</v>
      </c>
      <c r="I12" s="17">
        <v>1.38124729466137E-2</v>
      </c>
      <c r="J12" s="17">
        <v>5.6902655755718401E-3</v>
      </c>
      <c r="K12" s="17">
        <v>5.8399728717710396E-3</v>
      </c>
      <c r="L12" s="17">
        <v>2.6064809975928898E-3</v>
      </c>
      <c r="M12" s="17"/>
      <c r="N12" s="17">
        <v>1.76186226232324E-2</v>
      </c>
      <c r="O12" s="17">
        <v>1.13929511289076E-2</v>
      </c>
      <c r="P12" s="17">
        <v>2.6465601449967999E-2</v>
      </c>
      <c r="Q12" s="17">
        <v>1.51467629198569E-2</v>
      </c>
      <c r="R12" s="17"/>
      <c r="S12" s="17">
        <v>2.4605770105255598E-2</v>
      </c>
      <c r="T12" s="17">
        <v>9.6557963213967299E-3</v>
      </c>
      <c r="U12" s="17">
        <v>1.1042490682375001E-2</v>
      </c>
      <c r="V12" s="17">
        <v>1.36201046131983E-2</v>
      </c>
      <c r="W12" s="17">
        <v>2.0373003252341499E-2</v>
      </c>
      <c r="X12" s="17">
        <v>2.8150824786351301E-2</v>
      </c>
      <c r="Y12" s="17">
        <v>2.0717367067563899E-2</v>
      </c>
      <c r="Z12" s="17">
        <v>1.7120426067032301E-2</v>
      </c>
      <c r="AA12" s="17">
        <v>2.42190954602437E-2</v>
      </c>
      <c r="AB12" s="17">
        <v>1.1979120310503501E-2</v>
      </c>
      <c r="AC12" s="17">
        <v>0</v>
      </c>
      <c r="AD12" s="17">
        <v>1.3803454463449801E-2</v>
      </c>
      <c r="AE12" s="17"/>
      <c r="AF12" s="17">
        <v>1.5307526096972101E-2</v>
      </c>
      <c r="AG12" s="17">
        <v>2.0006327410372501E-2</v>
      </c>
      <c r="AH12" s="17"/>
      <c r="AI12" s="17">
        <v>2.2477043344413399E-2</v>
      </c>
      <c r="AJ12" s="17">
        <v>1.46632517511262E-2</v>
      </c>
      <c r="AK12" s="17"/>
      <c r="AL12" s="17">
        <v>2.5991273505148502E-2</v>
      </c>
      <c r="AM12" s="17">
        <v>1.5244182626232901E-2</v>
      </c>
      <c r="AN12" s="17"/>
      <c r="AO12" s="17">
        <v>1.9336438077294099E-2</v>
      </c>
      <c r="AP12" s="17">
        <v>1.7084393460449199E-2</v>
      </c>
      <c r="AQ12" s="17"/>
      <c r="AR12" s="17">
        <v>2.9998714430968701E-2</v>
      </c>
      <c r="AS12" s="17">
        <v>5.8899795659393597E-3</v>
      </c>
      <c r="AT12" s="17">
        <v>1.6847044564382799E-2</v>
      </c>
      <c r="AU12" s="17">
        <v>5.7309523252950002E-3</v>
      </c>
    </row>
    <row r="13" spans="2:47" x14ac:dyDescent="0.3">
      <c r="B13" s="18" t="s">
        <v>326</v>
      </c>
      <c r="C13" s="17">
        <v>7.6236879930762197E-2</v>
      </c>
      <c r="D13" s="17">
        <v>7.71557859580905E-2</v>
      </c>
      <c r="E13" s="17">
        <v>7.4876787443553902E-2</v>
      </c>
      <c r="F13" s="17"/>
      <c r="G13" s="17">
        <v>9.1032069896363602E-2</v>
      </c>
      <c r="H13" s="17">
        <v>0.100422450506893</v>
      </c>
      <c r="I13" s="17">
        <v>0.106683551160927</v>
      </c>
      <c r="J13" s="17">
        <v>8.6447606365574206E-2</v>
      </c>
      <c r="K13" s="17">
        <v>6.09338933213808E-2</v>
      </c>
      <c r="L13" s="17">
        <v>2.40364010965664E-2</v>
      </c>
      <c r="M13" s="17"/>
      <c r="N13" s="17">
        <v>6.9852700922805697E-2</v>
      </c>
      <c r="O13" s="17">
        <v>6.9048465828309494E-2</v>
      </c>
      <c r="P13" s="17">
        <v>8.6109174554871007E-2</v>
      </c>
      <c r="Q13" s="17">
        <v>8.2254555088058998E-2</v>
      </c>
      <c r="R13" s="17"/>
      <c r="S13" s="17">
        <v>8.6695423852390097E-2</v>
      </c>
      <c r="T13" s="17">
        <v>5.8582175705275602E-2</v>
      </c>
      <c r="U13" s="17">
        <v>7.9949640607092295E-2</v>
      </c>
      <c r="V13" s="17">
        <v>6.9368386430806103E-2</v>
      </c>
      <c r="W13" s="17">
        <v>9.5257131259586098E-2</v>
      </c>
      <c r="X13" s="17">
        <v>7.0982562420473003E-2</v>
      </c>
      <c r="Y13" s="17">
        <v>8.3925992863835605E-2</v>
      </c>
      <c r="Z13" s="17">
        <v>9.56203528404031E-2</v>
      </c>
      <c r="AA13" s="17">
        <v>6.4816794058494498E-2</v>
      </c>
      <c r="AB13" s="17">
        <v>8.6603924318903597E-2</v>
      </c>
      <c r="AC13" s="17">
        <v>6.7660368195287299E-2</v>
      </c>
      <c r="AD13" s="17">
        <v>6.4826538132949904E-2</v>
      </c>
      <c r="AE13" s="17"/>
      <c r="AF13" s="17">
        <v>7.5599665105188896E-2</v>
      </c>
      <c r="AG13" s="17">
        <v>7.5917755779542601E-2</v>
      </c>
      <c r="AH13" s="17"/>
      <c r="AI13" s="17">
        <v>7.9946939378193999E-2</v>
      </c>
      <c r="AJ13" s="17">
        <v>7.4384946957217604E-2</v>
      </c>
      <c r="AK13" s="17"/>
      <c r="AL13" s="17">
        <v>7.3284483252397406E-2</v>
      </c>
      <c r="AM13" s="17">
        <v>7.69205701334853E-2</v>
      </c>
      <c r="AN13" s="17"/>
      <c r="AO13" s="17">
        <v>8.7224122375085797E-2</v>
      </c>
      <c r="AP13" s="17">
        <v>7.5279209893938895E-2</v>
      </c>
      <c r="AQ13" s="17"/>
      <c r="AR13" s="17">
        <v>9.2513142481916694E-2</v>
      </c>
      <c r="AS13" s="17">
        <v>7.59033570328419E-2</v>
      </c>
      <c r="AT13" s="17">
        <v>7.83241149967214E-2</v>
      </c>
      <c r="AU13" s="17">
        <v>3.1560050390256097E-2</v>
      </c>
    </row>
    <row r="14" spans="2:47" x14ac:dyDescent="0.3">
      <c r="B14" s="18" t="s">
        <v>327</v>
      </c>
      <c r="C14" s="17">
        <v>3.6022218201942E-2</v>
      </c>
      <c r="D14" s="17">
        <v>3.9067621431870203E-2</v>
      </c>
      <c r="E14" s="17">
        <v>3.3191776953134397E-2</v>
      </c>
      <c r="F14" s="17"/>
      <c r="G14" s="17">
        <v>6.2159846653128001E-2</v>
      </c>
      <c r="H14" s="17">
        <v>3.3528527271517797E-2</v>
      </c>
      <c r="I14" s="17">
        <v>3.3284427490323697E-2</v>
      </c>
      <c r="J14" s="17">
        <v>3.28020212284812E-2</v>
      </c>
      <c r="K14" s="17">
        <v>3.22555050914679E-2</v>
      </c>
      <c r="L14" s="17">
        <v>2.8111043423168801E-2</v>
      </c>
      <c r="M14" s="17"/>
      <c r="N14" s="17">
        <v>3.8872799125851197E-2</v>
      </c>
      <c r="O14" s="17">
        <v>2.9921856466062002E-2</v>
      </c>
      <c r="P14" s="17">
        <v>3.8194725058724698E-2</v>
      </c>
      <c r="Q14" s="17">
        <v>3.7122671320189898E-2</v>
      </c>
      <c r="R14" s="17"/>
      <c r="S14" s="17">
        <v>4.2227958715510903E-2</v>
      </c>
      <c r="T14" s="17">
        <v>3.8846730787343201E-2</v>
      </c>
      <c r="U14" s="17">
        <v>3.6528351320686998E-2</v>
      </c>
      <c r="V14" s="17">
        <v>3.6177156125203898E-2</v>
      </c>
      <c r="W14" s="17">
        <v>5.5979248546828397E-2</v>
      </c>
      <c r="X14" s="17">
        <v>2.9692721711824299E-2</v>
      </c>
      <c r="Y14" s="17">
        <v>2.8161151113536599E-2</v>
      </c>
      <c r="Z14" s="17">
        <v>4.4455711018544702E-2</v>
      </c>
      <c r="AA14" s="17">
        <v>2.4729513605446202E-2</v>
      </c>
      <c r="AB14" s="17">
        <v>3.0039029108384002E-2</v>
      </c>
      <c r="AC14" s="17">
        <v>3.8603161006711698E-2</v>
      </c>
      <c r="AD14" s="17">
        <v>3.02070616740777E-2</v>
      </c>
      <c r="AE14" s="17"/>
      <c r="AF14" s="17">
        <v>3.3932833902253497E-2</v>
      </c>
      <c r="AG14" s="17">
        <v>3.8058867354180903E-2</v>
      </c>
      <c r="AH14" s="17"/>
      <c r="AI14" s="17">
        <v>4.1633454374579E-2</v>
      </c>
      <c r="AJ14" s="17">
        <v>3.3221283759329298E-2</v>
      </c>
      <c r="AK14" s="17"/>
      <c r="AL14" s="17">
        <v>4.2669914134868203E-2</v>
      </c>
      <c r="AM14" s="17">
        <v>3.4482802914921201E-2</v>
      </c>
      <c r="AN14" s="17"/>
      <c r="AO14" s="17">
        <v>4.2874791750755502E-2</v>
      </c>
      <c r="AP14" s="17">
        <v>3.5424934179487701E-2</v>
      </c>
      <c r="AQ14" s="17"/>
      <c r="AR14" s="17">
        <v>3.8151083433604897E-2</v>
      </c>
      <c r="AS14" s="17">
        <v>2.4578140610857498E-2</v>
      </c>
      <c r="AT14" s="17">
        <v>4.5241523900837501E-2</v>
      </c>
      <c r="AU14" s="17">
        <v>3.1175056605075298E-2</v>
      </c>
    </row>
    <row r="15" spans="2:47" x14ac:dyDescent="0.3">
      <c r="B15" s="18" t="s">
        <v>328</v>
      </c>
      <c r="C15" s="17">
        <v>2.3202878064477801E-2</v>
      </c>
      <c r="D15" s="17">
        <v>2.8114171358067399E-2</v>
      </c>
      <c r="E15" s="17">
        <v>1.78785572284875E-2</v>
      </c>
      <c r="F15" s="17"/>
      <c r="G15" s="17">
        <v>2.8897986652452499E-2</v>
      </c>
      <c r="H15" s="17">
        <v>3.2733605238407897E-2</v>
      </c>
      <c r="I15" s="17">
        <v>3.1630281370468201E-2</v>
      </c>
      <c r="J15" s="17">
        <v>3.3038960517982899E-2</v>
      </c>
      <c r="K15" s="17">
        <v>1.06450379103178E-2</v>
      </c>
      <c r="L15" s="17">
        <v>5.2829836767341503E-3</v>
      </c>
      <c r="M15" s="17"/>
      <c r="N15" s="17">
        <v>1.12096871760363E-2</v>
      </c>
      <c r="O15" s="17">
        <v>2.0989765531568099E-2</v>
      </c>
      <c r="P15" s="17">
        <v>2.64406672092036E-2</v>
      </c>
      <c r="Q15" s="17">
        <v>3.5946430248099098E-2</v>
      </c>
      <c r="R15" s="17"/>
      <c r="S15" s="17">
        <v>3.1155159207189E-2</v>
      </c>
      <c r="T15" s="17">
        <v>1.8439687835542399E-2</v>
      </c>
      <c r="U15" s="17">
        <v>3.2153908044629302E-2</v>
      </c>
      <c r="V15" s="17">
        <v>3.3417347973732602E-2</v>
      </c>
      <c r="W15" s="17">
        <v>4.6507301623147701E-2</v>
      </c>
      <c r="X15" s="17">
        <v>7.4206252728476101E-3</v>
      </c>
      <c r="Y15" s="17">
        <v>1.8845678587812401E-2</v>
      </c>
      <c r="Z15" s="17">
        <v>2.0486845247262402E-2</v>
      </c>
      <c r="AA15" s="17">
        <v>2.1413806281996201E-2</v>
      </c>
      <c r="AB15" s="17">
        <v>7.4522000029333202E-3</v>
      </c>
      <c r="AC15" s="17">
        <v>2.5818943800980401E-2</v>
      </c>
      <c r="AD15" s="17">
        <v>9.8792530427615696E-3</v>
      </c>
      <c r="AE15" s="17"/>
      <c r="AF15" s="17">
        <v>2.0352298904976002E-2</v>
      </c>
      <c r="AG15" s="17">
        <v>2.7179400558205901E-2</v>
      </c>
      <c r="AH15" s="17"/>
      <c r="AI15" s="17">
        <v>2.59674195803202E-2</v>
      </c>
      <c r="AJ15" s="17">
        <v>2.1822914842199701E-2</v>
      </c>
      <c r="AK15" s="17"/>
      <c r="AL15" s="17">
        <v>2.3299650432059001E-2</v>
      </c>
      <c r="AM15" s="17">
        <v>2.3180468365911699E-2</v>
      </c>
      <c r="AN15" s="17"/>
      <c r="AO15" s="17">
        <v>2.4690346290309698E-2</v>
      </c>
      <c r="AP15" s="17">
        <v>2.30732273575034E-2</v>
      </c>
      <c r="AQ15" s="17"/>
      <c r="AR15" s="17">
        <v>2.1626023698892102E-2</v>
      </c>
      <c r="AS15" s="17">
        <v>1.8899416929553901E-2</v>
      </c>
      <c r="AT15" s="17">
        <v>2.81721393994207E-2</v>
      </c>
      <c r="AU15" s="17">
        <v>2.4223759132524801E-2</v>
      </c>
    </row>
    <row r="16" spans="2:47" x14ac:dyDescent="0.3">
      <c r="B16" s="18" t="s">
        <v>329</v>
      </c>
      <c r="C16" s="17">
        <v>5.3374027376354702E-2</v>
      </c>
      <c r="D16" s="17">
        <v>5.32435821328495E-2</v>
      </c>
      <c r="E16" s="17">
        <v>5.3704286011760402E-2</v>
      </c>
      <c r="F16" s="17"/>
      <c r="G16" s="17">
        <v>6.4473134479172994E-2</v>
      </c>
      <c r="H16" s="17">
        <v>5.2422234446560002E-2</v>
      </c>
      <c r="I16" s="17">
        <v>4.3121090272966303E-2</v>
      </c>
      <c r="J16" s="17">
        <v>5.0406892701517998E-2</v>
      </c>
      <c r="K16" s="17">
        <v>5.6253661177077099E-2</v>
      </c>
      <c r="L16" s="17">
        <v>5.5616345072709898E-2</v>
      </c>
      <c r="M16" s="17"/>
      <c r="N16" s="17">
        <v>5.4403748407389298E-2</v>
      </c>
      <c r="O16" s="17">
        <v>5.7597966554892598E-2</v>
      </c>
      <c r="P16" s="17">
        <v>6.07041068719383E-2</v>
      </c>
      <c r="Q16" s="17">
        <v>4.2197837860095497E-2</v>
      </c>
      <c r="R16" s="17"/>
      <c r="S16" s="17">
        <v>7.2412301919152697E-2</v>
      </c>
      <c r="T16" s="17">
        <v>5.8744512012492103E-2</v>
      </c>
      <c r="U16" s="17">
        <v>5.1473716324813901E-2</v>
      </c>
      <c r="V16" s="17">
        <v>5.76222462432028E-2</v>
      </c>
      <c r="W16" s="17">
        <v>3.3734324569411001E-2</v>
      </c>
      <c r="X16" s="17">
        <v>3.5524388708577201E-2</v>
      </c>
      <c r="Y16" s="17">
        <v>4.0336554080063203E-2</v>
      </c>
      <c r="Z16" s="17">
        <v>5.6930628332499102E-2</v>
      </c>
      <c r="AA16" s="17">
        <v>5.2612362584610502E-2</v>
      </c>
      <c r="AB16" s="17">
        <v>5.3190294778159702E-2</v>
      </c>
      <c r="AC16" s="17">
        <v>6.8824703229023995E-2</v>
      </c>
      <c r="AD16" s="17">
        <v>4.05938135006308E-2</v>
      </c>
      <c r="AE16" s="17"/>
      <c r="AF16" s="17">
        <v>5.1859391026857403E-2</v>
      </c>
      <c r="AG16" s="17">
        <v>5.53623480796002E-2</v>
      </c>
      <c r="AH16" s="17"/>
      <c r="AI16" s="17">
        <v>5.2826535530311997E-2</v>
      </c>
      <c r="AJ16" s="17">
        <v>5.3647316313310899E-2</v>
      </c>
      <c r="AK16" s="17"/>
      <c r="AL16" s="17">
        <v>4.6629911438264997E-2</v>
      </c>
      <c r="AM16" s="17">
        <v>5.4935770764934402E-2</v>
      </c>
      <c r="AN16" s="17"/>
      <c r="AO16" s="17">
        <v>4.6204797550840997E-2</v>
      </c>
      <c r="AP16" s="17">
        <v>5.39989117935126E-2</v>
      </c>
      <c r="AQ16" s="17"/>
      <c r="AR16" s="17">
        <v>6.9902339779948794E-2</v>
      </c>
      <c r="AS16" s="17">
        <v>4.1898796583846203E-2</v>
      </c>
      <c r="AT16" s="17">
        <v>5.2748331379883301E-2</v>
      </c>
      <c r="AU16" s="17">
        <v>3.2910116275534203E-2</v>
      </c>
    </row>
    <row r="17" spans="2:47" x14ac:dyDescent="0.3">
      <c r="B17" s="18" t="s">
        <v>330</v>
      </c>
      <c r="C17" s="17">
        <v>0.286170261628926</v>
      </c>
      <c r="D17" s="17">
        <v>0.25916537667270001</v>
      </c>
      <c r="E17" s="17">
        <v>0.31294329266276899</v>
      </c>
      <c r="F17" s="17"/>
      <c r="G17" s="17">
        <v>0.43154631202586202</v>
      </c>
      <c r="H17" s="17">
        <v>0.42495822723272503</v>
      </c>
      <c r="I17" s="17">
        <v>0.30938477483232202</v>
      </c>
      <c r="J17" s="17">
        <v>0.27259293181560001</v>
      </c>
      <c r="K17" s="17">
        <v>0.18393769190231801</v>
      </c>
      <c r="L17" s="17">
        <v>0.137892298836859</v>
      </c>
      <c r="M17" s="17"/>
      <c r="N17" s="17">
        <v>0.30673697741405198</v>
      </c>
      <c r="O17" s="17">
        <v>0.27074270332421702</v>
      </c>
      <c r="P17" s="17">
        <v>0.308221714639065</v>
      </c>
      <c r="Q17" s="17">
        <v>0.26235005962242203</v>
      </c>
      <c r="R17" s="17"/>
      <c r="S17" s="17">
        <v>0.351267282182192</v>
      </c>
      <c r="T17" s="17">
        <v>0.27380445591220198</v>
      </c>
      <c r="U17" s="17">
        <v>0.226080716385998</v>
      </c>
      <c r="V17" s="17">
        <v>0.29315264343471997</v>
      </c>
      <c r="W17" s="17">
        <v>0.26518920275546798</v>
      </c>
      <c r="X17" s="17">
        <v>0.31164506409669401</v>
      </c>
      <c r="Y17" s="17">
        <v>0.29805034406765901</v>
      </c>
      <c r="Z17" s="17">
        <v>0.35250436188988998</v>
      </c>
      <c r="AA17" s="17">
        <v>0.28119795414410698</v>
      </c>
      <c r="AB17" s="17">
        <v>0.229117689733629</v>
      </c>
      <c r="AC17" s="17">
        <v>0.21588471994137701</v>
      </c>
      <c r="AD17" s="17">
        <v>0.334463195091871</v>
      </c>
      <c r="AE17" s="17"/>
      <c r="AF17" s="17">
        <v>0.288019600297372</v>
      </c>
      <c r="AG17" s="17">
        <v>0.28554666079888302</v>
      </c>
      <c r="AH17" s="17"/>
      <c r="AI17" s="17">
        <v>0.320850146388243</v>
      </c>
      <c r="AJ17" s="17">
        <v>0.26885926620836498</v>
      </c>
      <c r="AK17" s="17"/>
      <c r="AL17" s="17">
        <v>0.30716713437107102</v>
      </c>
      <c r="AM17" s="17">
        <v>0.28130798946650798</v>
      </c>
      <c r="AN17" s="17"/>
      <c r="AO17" s="17">
        <v>0.31418534833345302</v>
      </c>
      <c r="AP17" s="17">
        <v>0.28372841061381698</v>
      </c>
      <c r="AQ17" s="17"/>
      <c r="AR17" s="17">
        <v>0.42674746122992802</v>
      </c>
      <c r="AS17" s="17">
        <v>0.21258592146172001</v>
      </c>
      <c r="AT17" s="17">
        <v>0.27142594143349502</v>
      </c>
      <c r="AU17" s="17">
        <v>9.0385468583399797E-2</v>
      </c>
    </row>
    <row r="18" spans="2:47" x14ac:dyDescent="0.3">
      <c r="B18" s="18" t="s">
        <v>331</v>
      </c>
      <c r="C18" s="17">
        <v>0.34729480730530699</v>
      </c>
      <c r="D18" s="17">
        <v>0.33713502925862998</v>
      </c>
      <c r="E18" s="17">
        <v>0.35725945940713699</v>
      </c>
      <c r="F18" s="17"/>
      <c r="G18" s="17">
        <v>0.123598706707644</v>
      </c>
      <c r="H18" s="17">
        <v>0.17501755268604299</v>
      </c>
      <c r="I18" s="17">
        <v>0.31886302701004599</v>
      </c>
      <c r="J18" s="17">
        <v>0.375703084909986</v>
      </c>
      <c r="K18" s="17">
        <v>0.47434508480971199</v>
      </c>
      <c r="L18" s="17">
        <v>0.550182257708143</v>
      </c>
      <c r="M18" s="17"/>
      <c r="N18" s="17">
        <v>0.34166049914082303</v>
      </c>
      <c r="O18" s="17">
        <v>0.37891034644428101</v>
      </c>
      <c r="P18" s="17">
        <v>0.29932904074989902</v>
      </c>
      <c r="Q18" s="17">
        <v>0.36097209601672597</v>
      </c>
      <c r="R18" s="17"/>
      <c r="S18" s="17">
        <v>0.24712040649459599</v>
      </c>
      <c r="T18" s="17">
        <v>0.39327870779593599</v>
      </c>
      <c r="U18" s="17">
        <v>0.38714203574705103</v>
      </c>
      <c r="V18" s="17">
        <v>0.34546959672917399</v>
      </c>
      <c r="W18" s="17">
        <v>0.295574475711955</v>
      </c>
      <c r="X18" s="17">
        <v>0.34829956018306202</v>
      </c>
      <c r="Y18" s="17">
        <v>0.35919488738833499</v>
      </c>
      <c r="Z18" s="17">
        <v>0.31019806321628401</v>
      </c>
      <c r="AA18" s="17">
        <v>0.35161963898035697</v>
      </c>
      <c r="AB18" s="17">
        <v>0.40301044586331303</v>
      </c>
      <c r="AC18" s="17">
        <v>0.39664062012482598</v>
      </c>
      <c r="AD18" s="17">
        <v>0.38438306887050699</v>
      </c>
      <c r="AE18" s="17"/>
      <c r="AF18" s="17">
        <v>0.35369091420682602</v>
      </c>
      <c r="AG18" s="17">
        <v>0.33884624262497098</v>
      </c>
      <c r="AH18" s="17"/>
      <c r="AI18" s="17">
        <v>0.29661454134526499</v>
      </c>
      <c r="AJ18" s="17">
        <v>0.37259263796523701</v>
      </c>
      <c r="AK18" s="17"/>
      <c r="AL18" s="17">
        <v>0.31438292345983998</v>
      </c>
      <c r="AM18" s="17">
        <v>0.35491625353683698</v>
      </c>
      <c r="AN18" s="17"/>
      <c r="AO18" s="17">
        <v>0.28437411612223701</v>
      </c>
      <c r="AP18" s="17">
        <v>0.35277910065257501</v>
      </c>
      <c r="AQ18" s="17"/>
      <c r="AR18" s="17">
        <v>0.180028332923694</v>
      </c>
      <c r="AS18" s="17">
        <v>0.43302368154496701</v>
      </c>
      <c r="AT18" s="17">
        <v>0.38048050571083197</v>
      </c>
      <c r="AU18" s="17">
        <v>0.550800318754748</v>
      </c>
    </row>
    <row r="19" spans="2:47" x14ac:dyDescent="0.3">
      <c r="B19" s="18" t="s">
        <v>155</v>
      </c>
      <c r="C19" s="19">
        <v>7.2049016180639303E-2</v>
      </c>
      <c r="D19" s="19">
        <v>7.36800440395083E-2</v>
      </c>
      <c r="E19" s="19">
        <v>7.0197432426263306E-2</v>
      </c>
      <c r="F19" s="19"/>
      <c r="G19" s="19">
        <v>3.0431490716810599E-2</v>
      </c>
      <c r="H19" s="19">
        <v>2.54467527646219E-2</v>
      </c>
      <c r="I19" s="19">
        <v>5.0815635919629697E-2</v>
      </c>
      <c r="J19" s="19">
        <v>6.6888955466282304E-2</v>
      </c>
      <c r="K19" s="19">
        <v>0.106379039481849</v>
      </c>
      <c r="L19" s="19">
        <v>0.13587392504850601</v>
      </c>
      <c r="M19" s="19"/>
      <c r="N19" s="19">
        <v>7.5390687932809994E-2</v>
      </c>
      <c r="O19" s="19">
        <v>8.5005967882494898E-2</v>
      </c>
      <c r="P19" s="19">
        <v>5.4417603771329301E-2</v>
      </c>
      <c r="Q19" s="19">
        <v>6.9682613099129806E-2</v>
      </c>
      <c r="R19" s="19"/>
      <c r="S19" s="19">
        <v>5.6892975420159198E-2</v>
      </c>
      <c r="T19" s="19">
        <v>5.7687596523092001E-2</v>
      </c>
      <c r="U19" s="19">
        <v>8.8547812907413703E-2</v>
      </c>
      <c r="V19" s="19">
        <v>7.7953659354106794E-2</v>
      </c>
      <c r="W19" s="19">
        <v>6.3268277964922903E-2</v>
      </c>
      <c r="X19" s="19">
        <v>7.0981826085217595E-2</v>
      </c>
      <c r="Y19" s="19">
        <v>7.1805138939046206E-2</v>
      </c>
      <c r="Z19" s="19">
        <v>3.8578524771051302E-2</v>
      </c>
      <c r="AA19" s="19">
        <v>9.4491864496801206E-2</v>
      </c>
      <c r="AB19" s="19">
        <v>7.9847773860728694E-2</v>
      </c>
      <c r="AC19" s="19">
        <v>8.5603431189942694E-2</v>
      </c>
      <c r="AD19" s="19">
        <v>8.3949346281939896E-2</v>
      </c>
      <c r="AE19" s="19"/>
      <c r="AF19" s="19">
        <v>7.3504488704751902E-2</v>
      </c>
      <c r="AG19" s="19">
        <v>6.9548768724802701E-2</v>
      </c>
      <c r="AH19" s="19"/>
      <c r="AI19" s="19">
        <v>5.8414230822827103E-2</v>
      </c>
      <c r="AJ19" s="19">
        <v>7.8855028038161801E-2</v>
      </c>
      <c r="AK19" s="19"/>
      <c r="AL19" s="19">
        <v>6.9759648950400294E-2</v>
      </c>
      <c r="AM19" s="19">
        <v>7.2579167822259705E-2</v>
      </c>
      <c r="AN19" s="19"/>
      <c r="AO19" s="19">
        <v>5.2546985778620402E-2</v>
      </c>
      <c r="AP19" s="19">
        <v>7.3748852173871393E-2</v>
      </c>
      <c r="AQ19" s="19"/>
      <c r="AR19" s="19">
        <v>3.2147219613581697E-2</v>
      </c>
      <c r="AS19" s="19">
        <v>9.9296542874977994E-2</v>
      </c>
      <c r="AT19" s="19">
        <v>6.6520160310265197E-2</v>
      </c>
      <c r="AU19" s="19">
        <v>0.136905134984702</v>
      </c>
    </row>
    <row r="20" spans="2:47" x14ac:dyDescent="0.3">
      <c r="B20" s="16"/>
    </row>
    <row r="21" spans="2:47" x14ac:dyDescent="0.3">
      <c r="B21" t="s">
        <v>72</v>
      </c>
    </row>
    <row r="22" spans="2:47" x14ac:dyDescent="0.3">
      <c r="B22" t="s">
        <v>73</v>
      </c>
    </row>
    <row r="24" spans="2:47" x14ac:dyDescent="0.3">
      <c r="B24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B2:AU24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337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322</v>
      </c>
      <c r="C9" s="17">
        <v>4.3739911234053602E-2</v>
      </c>
      <c r="D9" s="17">
        <v>4.8493519148309697E-2</v>
      </c>
      <c r="E9" s="17">
        <v>3.9274310708666001E-2</v>
      </c>
      <c r="F9" s="17"/>
      <c r="G9" s="17">
        <v>4.36906857143331E-2</v>
      </c>
      <c r="H9" s="17">
        <v>5.8272850663705703E-2</v>
      </c>
      <c r="I9" s="17">
        <v>4.9491849847979101E-2</v>
      </c>
      <c r="J9" s="17">
        <v>5.5380912596365198E-2</v>
      </c>
      <c r="K9" s="17">
        <v>3.2109170866856697E-2</v>
      </c>
      <c r="L9" s="17">
        <v>2.5652194200194701E-2</v>
      </c>
      <c r="M9" s="17"/>
      <c r="N9" s="17">
        <v>5.05259276043711E-2</v>
      </c>
      <c r="O9" s="17">
        <v>4.0611574991581398E-2</v>
      </c>
      <c r="P9" s="17">
        <v>4.9340618412904297E-2</v>
      </c>
      <c r="Q9" s="17">
        <v>3.5370722279743902E-2</v>
      </c>
      <c r="R9" s="17"/>
      <c r="S9" s="17">
        <v>4.3197192410707803E-2</v>
      </c>
      <c r="T9" s="17">
        <v>3.7714063558385399E-2</v>
      </c>
      <c r="U9" s="17">
        <v>4.31895650659107E-2</v>
      </c>
      <c r="V9" s="17">
        <v>4.67735648004306E-2</v>
      </c>
      <c r="W9" s="17">
        <v>4.6060580770456098E-2</v>
      </c>
      <c r="X9" s="17">
        <v>6.1218393425057797E-2</v>
      </c>
      <c r="Y9" s="17">
        <v>4.08230114874399E-2</v>
      </c>
      <c r="Z9" s="17">
        <v>8.2283461050836004E-2</v>
      </c>
      <c r="AA9" s="17">
        <v>2.9785108514700401E-2</v>
      </c>
      <c r="AB9" s="17">
        <v>3.2213939208492498E-2</v>
      </c>
      <c r="AC9" s="17">
        <v>4.6065994992262799E-2</v>
      </c>
      <c r="AD9" s="17">
        <v>4.5248689471154999E-2</v>
      </c>
      <c r="AE9" s="17"/>
      <c r="AF9" s="17">
        <v>4.8778524944738201E-2</v>
      </c>
      <c r="AG9" s="17">
        <v>3.7398155305825798E-2</v>
      </c>
      <c r="AH9" s="17"/>
      <c r="AI9" s="17">
        <v>4.9039702715607002E-2</v>
      </c>
      <c r="AJ9" s="17">
        <v>4.1094439177158999E-2</v>
      </c>
      <c r="AK9" s="17"/>
      <c r="AL9" s="17">
        <v>5.14174399698425E-2</v>
      </c>
      <c r="AM9" s="17">
        <v>4.19620162729024E-2</v>
      </c>
      <c r="AN9" s="17"/>
      <c r="AO9" s="17">
        <v>7.0412826399060005E-2</v>
      </c>
      <c r="AP9" s="17">
        <v>4.1415046576001799E-2</v>
      </c>
      <c r="AQ9" s="17"/>
      <c r="AR9" s="17">
        <v>5.5284358087586402E-2</v>
      </c>
      <c r="AS9" s="17">
        <v>3.8196538044472102E-2</v>
      </c>
      <c r="AT9" s="17">
        <v>3.5981558144973801E-2</v>
      </c>
      <c r="AU9" s="17">
        <v>4.0445074393944E-2</v>
      </c>
    </row>
    <row r="10" spans="2:47" x14ac:dyDescent="0.3">
      <c r="B10" s="18" t="s">
        <v>323</v>
      </c>
      <c r="C10" s="17">
        <v>4.4265099745601902E-2</v>
      </c>
      <c r="D10" s="17">
        <v>5.8027378723534702E-2</v>
      </c>
      <c r="E10" s="17">
        <v>3.1023137156105701E-2</v>
      </c>
      <c r="F10" s="17"/>
      <c r="G10" s="17">
        <v>7.4578170861970994E-2</v>
      </c>
      <c r="H10" s="17">
        <v>5.1804825620235202E-2</v>
      </c>
      <c r="I10" s="17">
        <v>3.9588055479522599E-2</v>
      </c>
      <c r="J10" s="17">
        <v>3.5759810978826197E-2</v>
      </c>
      <c r="K10" s="17">
        <v>3.8058383145645198E-2</v>
      </c>
      <c r="L10" s="17">
        <v>3.2939303376291099E-2</v>
      </c>
      <c r="M10" s="17"/>
      <c r="N10" s="17">
        <v>4.9366197765046499E-2</v>
      </c>
      <c r="O10" s="17">
        <v>3.6600347755671898E-2</v>
      </c>
      <c r="P10" s="17">
        <v>5.4233312053454198E-2</v>
      </c>
      <c r="Q10" s="17">
        <v>3.7114865613769497E-2</v>
      </c>
      <c r="R10" s="17"/>
      <c r="S10" s="17">
        <v>6.3059136707512106E-2</v>
      </c>
      <c r="T10" s="17">
        <v>3.5589439253712399E-2</v>
      </c>
      <c r="U10" s="17">
        <v>5.2875666106612797E-2</v>
      </c>
      <c r="V10" s="17">
        <v>5.1814141194442102E-2</v>
      </c>
      <c r="W10" s="17">
        <v>5.3633906778814099E-2</v>
      </c>
      <c r="X10" s="17">
        <v>4.2551258198857203E-2</v>
      </c>
      <c r="Y10" s="17">
        <v>3.2108640072913502E-2</v>
      </c>
      <c r="Z10" s="17">
        <v>4.3626459865315402E-2</v>
      </c>
      <c r="AA10" s="17">
        <v>2.6640560528058299E-2</v>
      </c>
      <c r="AB10" s="17">
        <v>3.4350347680014701E-2</v>
      </c>
      <c r="AC10" s="17">
        <v>4.8623371631575298E-2</v>
      </c>
      <c r="AD10" s="17">
        <v>5.2177477572485698E-2</v>
      </c>
      <c r="AE10" s="17"/>
      <c r="AF10" s="17">
        <v>3.8654801876478503E-2</v>
      </c>
      <c r="AG10" s="17">
        <v>5.2080037697933297E-2</v>
      </c>
      <c r="AH10" s="17"/>
      <c r="AI10" s="17">
        <v>4.3673775636053298E-2</v>
      </c>
      <c r="AJ10" s="17">
        <v>4.4560268227951401E-2</v>
      </c>
      <c r="AK10" s="17"/>
      <c r="AL10" s="17">
        <v>4.9646371358776302E-2</v>
      </c>
      <c r="AM10" s="17">
        <v>4.3018951927092201E-2</v>
      </c>
      <c r="AN10" s="17"/>
      <c r="AO10" s="17">
        <v>6.6664177916966993E-2</v>
      </c>
      <c r="AP10" s="17">
        <v>4.23127512718263E-2</v>
      </c>
      <c r="AQ10" s="17"/>
      <c r="AR10" s="17">
        <v>4.7607797361129897E-2</v>
      </c>
      <c r="AS10" s="17">
        <v>5.1787210694751597E-2</v>
      </c>
      <c r="AT10" s="17">
        <v>3.5329929879018999E-2</v>
      </c>
      <c r="AU10" s="17">
        <v>4.15263443009029E-2</v>
      </c>
    </row>
    <row r="11" spans="2:47" x14ac:dyDescent="0.3">
      <c r="B11" s="18" t="s">
        <v>324</v>
      </c>
      <c r="C11" s="17">
        <v>1.9021482462329199E-2</v>
      </c>
      <c r="D11" s="17">
        <v>2.32221667574742E-2</v>
      </c>
      <c r="E11" s="17">
        <v>1.50005884010772E-2</v>
      </c>
      <c r="F11" s="17"/>
      <c r="G11" s="17">
        <v>3.1066595871940099E-2</v>
      </c>
      <c r="H11" s="17">
        <v>3.0264368644705601E-2</v>
      </c>
      <c r="I11" s="17">
        <v>1.9657581936385001E-2</v>
      </c>
      <c r="J11" s="17">
        <v>1.52873158055608E-2</v>
      </c>
      <c r="K11" s="17">
        <v>1.21358191235191E-2</v>
      </c>
      <c r="L11" s="17">
        <v>9.0440172311273496E-3</v>
      </c>
      <c r="M11" s="17"/>
      <c r="N11" s="17">
        <v>1.3234821405553101E-2</v>
      </c>
      <c r="O11" s="17">
        <v>1.9219754580157001E-2</v>
      </c>
      <c r="P11" s="17">
        <v>2.3324615234649401E-2</v>
      </c>
      <c r="Q11" s="17">
        <v>2.0476617622047999E-2</v>
      </c>
      <c r="R11" s="17"/>
      <c r="S11" s="17">
        <v>1.3837805299334699E-2</v>
      </c>
      <c r="T11" s="17">
        <v>2.0633792676073601E-2</v>
      </c>
      <c r="U11" s="17">
        <v>2.42753667832151E-2</v>
      </c>
      <c r="V11" s="17">
        <v>2.2254242761629701E-2</v>
      </c>
      <c r="W11" s="17">
        <v>2.4678009148365598E-2</v>
      </c>
      <c r="X11" s="17">
        <v>2.96135830821911E-2</v>
      </c>
      <c r="Y11" s="17">
        <v>1.4881639057810101E-2</v>
      </c>
      <c r="Z11" s="17">
        <v>1.2037560622053601E-2</v>
      </c>
      <c r="AA11" s="17">
        <v>1.13052200419449E-2</v>
      </c>
      <c r="AB11" s="17">
        <v>2.61583108341795E-2</v>
      </c>
      <c r="AC11" s="17">
        <v>1.3353842882738101E-2</v>
      </c>
      <c r="AD11" s="17">
        <v>4.2424425778810303E-3</v>
      </c>
      <c r="AE11" s="17"/>
      <c r="AF11" s="17">
        <v>2.0852739267781601E-2</v>
      </c>
      <c r="AG11" s="17">
        <v>1.6741934015965299E-2</v>
      </c>
      <c r="AH11" s="17"/>
      <c r="AI11" s="17">
        <v>2.5332025671368601E-2</v>
      </c>
      <c r="AJ11" s="17">
        <v>1.58714782062283E-2</v>
      </c>
      <c r="AK11" s="17"/>
      <c r="AL11" s="17">
        <v>2.1869213006811501E-2</v>
      </c>
      <c r="AM11" s="17">
        <v>1.8362029927537601E-2</v>
      </c>
      <c r="AN11" s="17"/>
      <c r="AO11" s="17">
        <v>1.36422696030405E-2</v>
      </c>
      <c r="AP11" s="17">
        <v>1.9490345418902599E-2</v>
      </c>
      <c r="AQ11" s="17"/>
      <c r="AR11" s="17">
        <v>2.28476388040211E-2</v>
      </c>
      <c r="AS11" s="17">
        <v>1.6828686211838501E-2</v>
      </c>
      <c r="AT11" s="17">
        <v>1.86865996988962E-2</v>
      </c>
      <c r="AU11" s="17">
        <v>1.3881635634992799E-2</v>
      </c>
    </row>
    <row r="12" spans="2:47" x14ac:dyDescent="0.3">
      <c r="B12" s="18" t="s">
        <v>325</v>
      </c>
      <c r="C12" s="17">
        <v>2.4653434321625301E-2</v>
      </c>
      <c r="D12" s="17">
        <v>2.54737857872749E-2</v>
      </c>
      <c r="E12" s="17">
        <v>2.33172255765909E-2</v>
      </c>
      <c r="F12" s="17"/>
      <c r="G12" s="17">
        <v>6.52538080798888E-2</v>
      </c>
      <c r="H12" s="17">
        <v>3.4704099145109898E-2</v>
      </c>
      <c r="I12" s="17">
        <v>2.7768168930620601E-2</v>
      </c>
      <c r="J12" s="17">
        <v>1.4506304905424001E-2</v>
      </c>
      <c r="K12" s="17">
        <v>9.87946468440749E-3</v>
      </c>
      <c r="L12" s="17">
        <v>5.21320982552853E-3</v>
      </c>
      <c r="M12" s="17"/>
      <c r="N12" s="17">
        <v>2.21202289060707E-2</v>
      </c>
      <c r="O12" s="17">
        <v>2.1320412286940101E-2</v>
      </c>
      <c r="P12" s="17">
        <v>3.2407759973870097E-2</v>
      </c>
      <c r="Q12" s="17">
        <v>2.35210470974841E-2</v>
      </c>
      <c r="R12" s="17"/>
      <c r="S12" s="17">
        <v>3.1719726655443599E-2</v>
      </c>
      <c r="T12" s="17">
        <v>6.6935412981669502E-3</v>
      </c>
      <c r="U12" s="17">
        <v>2.2935589203679899E-2</v>
      </c>
      <c r="V12" s="17">
        <v>1.4481886389392899E-2</v>
      </c>
      <c r="W12" s="17">
        <v>2.9342152571956898E-2</v>
      </c>
      <c r="X12" s="17">
        <v>4.8814777085274097E-2</v>
      </c>
      <c r="Y12" s="17">
        <v>1.76531262614383E-2</v>
      </c>
      <c r="Z12" s="17">
        <v>3.6180886014713601E-2</v>
      </c>
      <c r="AA12" s="17">
        <v>2.54264767989432E-2</v>
      </c>
      <c r="AB12" s="17">
        <v>2.8259324075639001E-2</v>
      </c>
      <c r="AC12" s="17">
        <v>4.4498980547336402E-3</v>
      </c>
      <c r="AD12" s="17">
        <v>4.4627691489197097E-2</v>
      </c>
      <c r="AE12" s="17"/>
      <c r="AF12" s="17">
        <v>2.08242161090979E-2</v>
      </c>
      <c r="AG12" s="17">
        <v>2.9942330069501501E-2</v>
      </c>
      <c r="AH12" s="17"/>
      <c r="AI12" s="17">
        <v>3.3158224493154101E-2</v>
      </c>
      <c r="AJ12" s="17">
        <v>2.0408138100661999E-2</v>
      </c>
      <c r="AK12" s="17"/>
      <c r="AL12" s="17">
        <v>2.74419613421036E-2</v>
      </c>
      <c r="AM12" s="17">
        <v>2.4007691621160801E-2</v>
      </c>
      <c r="AN12" s="17"/>
      <c r="AO12" s="17">
        <v>3.6252829361608098E-2</v>
      </c>
      <c r="AP12" s="17">
        <v>2.36424078396524E-2</v>
      </c>
      <c r="AQ12" s="17"/>
      <c r="AR12" s="17">
        <v>3.36861507297255E-2</v>
      </c>
      <c r="AS12" s="17">
        <v>2.19488480970748E-2</v>
      </c>
      <c r="AT12" s="17">
        <v>1.7877185434115699E-2</v>
      </c>
      <c r="AU12" s="17">
        <v>2.07338219574816E-2</v>
      </c>
    </row>
    <row r="13" spans="2:47" x14ac:dyDescent="0.3">
      <c r="B13" s="18" t="s">
        <v>326</v>
      </c>
      <c r="C13" s="17">
        <v>4.8875442553651199E-2</v>
      </c>
      <c r="D13" s="17">
        <v>5.5848627397153301E-2</v>
      </c>
      <c r="E13" s="17">
        <v>4.2266555897802302E-2</v>
      </c>
      <c r="F13" s="17"/>
      <c r="G13" s="17">
        <v>6.6448354432002907E-2</v>
      </c>
      <c r="H13" s="17">
        <v>5.79910906471965E-2</v>
      </c>
      <c r="I13" s="17">
        <v>5.0871191322184199E-2</v>
      </c>
      <c r="J13" s="17">
        <v>4.4554208476951698E-2</v>
      </c>
      <c r="K13" s="17">
        <v>4.4371551329763302E-2</v>
      </c>
      <c r="L13" s="17">
        <v>3.4744571475752099E-2</v>
      </c>
      <c r="M13" s="17"/>
      <c r="N13" s="17">
        <v>5.7740869715366801E-2</v>
      </c>
      <c r="O13" s="17">
        <v>4.5320662203206803E-2</v>
      </c>
      <c r="P13" s="17">
        <v>5.2191311379237097E-2</v>
      </c>
      <c r="Q13" s="17">
        <v>4.0787084041744602E-2</v>
      </c>
      <c r="R13" s="17"/>
      <c r="S13" s="17">
        <v>5.4638858065608198E-2</v>
      </c>
      <c r="T13" s="17">
        <v>5.1393604881797603E-2</v>
      </c>
      <c r="U13" s="17">
        <v>5.3452811430565697E-2</v>
      </c>
      <c r="V13" s="17">
        <v>5.0986907434859001E-2</v>
      </c>
      <c r="W13" s="17">
        <v>3.04705408608274E-2</v>
      </c>
      <c r="X13" s="17">
        <v>5.0959238313642997E-2</v>
      </c>
      <c r="Y13" s="17">
        <v>3.1075897476201202E-2</v>
      </c>
      <c r="Z13" s="17">
        <v>5.7701601330727097E-2</v>
      </c>
      <c r="AA13" s="17">
        <v>4.6614090672922402E-2</v>
      </c>
      <c r="AB13" s="17">
        <v>5.3259225044065897E-2</v>
      </c>
      <c r="AC13" s="17">
        <v>4.9533931043699998E-2</v>
      </c>
      <c r="AD13" s="17">
        <v>5.89951637768426E-2</v>
      </c>
      <c r="AE13" s="17"/>
      <c r="AF13" s="17">
        <v>4.7436449109114501E-2</v>
      </c>
      <c r="AG13" s="17">
        <v>5.063996320137E-2</v>
      </c>
      <c r="AH13" s="17"/>
      <c r="AI13" s="17">
        <v>5.2280112705914601E-2</v>
      </c>
      <c r="AJ13" s="17">
        <v>4.7175949322246502E-2</v>
      </c>
      <c r="AK13" s="17"/>
      <c r="AL13" s="17">
        <v>4.4715235773820902E-2</v>
      </c>
      <c r="AM13" s="17">
        <v>4.9838826856822699E-2</v>
      </c>
      <c r="AN13" s="17"/>
      <c r="AO13" s="17">
        <v>5.5071687296291597E-2</v>
      </c>
      <c r="AP13" s="17">
        <v>4.8335365463251102E-2</v>
      </c>
      <c r="AQ13" s="17"/>
      <c r="AR13" s="17">
        <v>6.7459394746806803E-2</v>
      </c>
      <c r="AS13" s="17">
        <v>4.5890232243703803E-2</v>
      </c>
      <c r="AT13" s="17">
        <v>4.1252766927529598E-2</v>
      </c>
      <c r="AU13" s="17">
        <v>2.32009508588828E-2</v>
      </c>
    </row>
    <row r="14" spans="2:47" x14ac:dyDescent="0.3">
      <c r="B14" s="18" t="s">
        <v>327</v>
      </c>
      <c r="C14" s="17">
        <v>0.109704362676471</v>
      </c>
      <c r="D14" s="17">
        <v>8.8479871313224503E-2</v>
      </c>
      <c r="E14" s="17">
        <v>0.130267309187793</v>
      </c>
      <c r="F14" s="17"/>
      <c r="G14" s="17">
        <v>0.15309220956033201</v>
      </c>
      <c r="H14" s="17">
        <v>0.122661884726945</v>
      </c>
      <c r="I14" s="17">
        <v>0.106653987198829</v>
      </c>
      <c r="J14" s="17">
        <v>9.8060327948003803E-2</v>
      </c>
      <c r="K14" s="17">
        <v>8.5027022292408896E-2</v>
      </c>
      <c r="L14" s="17">
        <v>9.8911825511732096E-2</v>
      </c>
      <c r="M14" s="17"/>
      <c r="N14" s="17">
        <v>0.106901345675069</v>
      </c>
      <c r="O14" s="17">
        <v>0.11135453564362301</v>
      </c>
      <c r="P14" s="17">
        <v>0.11033692304323101</v>
      </c>
      <c r="Q14" s="17">
        <v>0.112048612372394</v>
      </c>
      <c r="R14" s="17"/>
      <c r="S14" s="17">
        <v>0.11821041782509201</v>
      </c>
      <c r="T14" s="17">
        <v>8.9882512338965603E-2</v>
      </c>
      <c r="U14" s="17">
        <v>0.105601761081748</v>
      </c>
      <c r="V14" s="17">
        <v>8.8439642714066694E-2</v>
      </c>
      <c r="W14" s="17">
        <v>0.106276232195924</v>
      </c>
      <c r="X14" s="17">
        <v>8.3051815773157497E-2</v>
      </c>
      <c r="Y14" s="17">
        <v>0.11319686387263</v>
      </c>
      <c r="Z14" s="17">
        <v>0.13080231992107</v>
      </c>
      <c r="AA14" s="17">
        <v>0.10822217030572399</v>
      </c>
      <c r="AB14" s="17">
        <v>0.16381689412730499</v>
      </c>
      <c r="AC14" s="17">
        <v>0.11340947683468799</v>
      </c>
      <c r="AD14" s="17">
        <v>0.11819159670952201</v>
      </c>
      <c r="AE14" s="17"/>
      <c r="AF14" s="17">
        <v>0.109867080681644</v>
      </c>
      <c r="AG14" s="17">
        <v>0.110377427595823</v>
      </c>
      <c r="AH14" s="17"/>
      <c r="AI14" s="17">
        <v>0.117581901725933</v>
      </c>
      <c r="AJ14" s="17">
        <v>0.105772168456192</v>
      </c>
      <c r="AK14" s="17"/>
      <c r="AL14" s="17">
        <v>0.10310618290090599</v>
      </c>
      <c r="AM14" s="17">
        <v>0.11123231144481199</v>
      </c>
      <c r="AN14" s="17"/>
      <c r="AO14" s="17">
        <v>0.13387924224668801</v>
      </c>
      <c r="AP14" s="17">
        <v>0.107597231799409</v>
      </c>
      <c r="AQ14" s="17"/>
      <c r="AR14" s="17">
        <v>0.127392218833251</v>
      </c>
      <c r="AS14" s="17">
        <v>0.101525244351878</v>
      </c>
      <c r="AT14" s="17">
        <v>0.12483684373816201</v>
      </c>
      <c r="AU14" s="17">
        <v>4.7811454473688397E-2</v>
      </c>
    </row>
    <row r="15" spans="2:47" x14ac:dyDescent="0.3">
      <c r="B15" s="18" t="s">
        <v>328</v>
      </c>
      <c r="C15" s="17">
        <v>0.28994653803140602</v>
      </c>
      <c r="D15" s="17">
        <v>0.30373236212194299</v>
      </c>
      <c r="E15" s="17">
        <v>0.27623498128951901</v>
      </c>
      <c r="F15" s="17"/>
      <c r="G15" s="17">
        <v>0.35388061175583302</v>
      </c>
      <c r="H15" s="17">
        <v>0.40541048786474299</v>
      </c>
      <c r="I15" s="17">
        <v>0.37198855797957697</v>
      </c>
      <c r="J15" s="17">
        <v>0.32575635059593699</v>
      </c>
      <c r="K15" s="17">
        <v>0.233805661659578</v>
      </c>
      <c r="L15" s="17">
        <v>9.5798654163721297E-2</v>
      </c>
      <c r="M15" s="17"/>
      <c r="N15" s="17">
        <v>0.24494336990513499</v>
      </c>
      <c r="O15" s="17">
        <v>0.26226040273582402</v>
      </c>
      <c r="P15" s="17">
        <v>0.35099584879899198</v>
      </c>
      <c r="Q15" s="17">
        <v>0.31694786536962199</v>
      </c>
      <c r="R15" s="17"/>
      <c r="S15" s="17">
        <v>0.292632525170893</v>
      </c>
      <c r="T15" s="17">
        <v>0.264373908685892</v>
      </c>
      <c r="U15" s="17">
        <v>0.24616062991594001</v>
      </c>
      <c r="V15" s="17">
        <v>0.31327524175532601</v>
      </c>
      <c r="W15" s="17">
        <v>0.29037442556090998</v>
      </c>
      <c r="X15" s="17">
        <v>0.27660554547532801</v>
      </c>
      <c r="Y15" s="17">
        <v>0.30947461834978501</v>
      </c>
      <c r="Z15" s="17">
        <v>0.32393402620320999</v>
      </c>
      <c r="AA15" s="17">
        <v>0.34545368101566598</v>
      </c>
      <c r="AB15" s="17">
        <v>0.23861444509252899</v>
      </c>
      <c r="AC15" s="17">
        <v>0.29273236793027801</v>
      </c>
      <c r="AD15" s="17">
        <v>0.32271090969937399</v>
      </c>
      <c r="AE15" s="17"/>
      <c r="AF15" s="17">
        <v>0.27058837661899698</v>
      </c>
      <c r="AG15" s="17">
        <v>0.31747786670028799</v>
      </c>
      <c r="AH15" s="17"/>
      <c r="AI15" s="17">
        <v>0.30757519657520599</v>
      </c>
      <c r="AJ15" s="17">
        <v>0.28114692322759999</v>
      </c>
      <c r="AK15" s="17"/>
      <c r="AL15" s="17">
        <v>0.293865635888655</v>
      </c>
      <c r="AM15" s="17">
        <v>0.289038987623918</v>
      </c>
      <c r="AN15" s="17"/>
      <c r="AO15" s="17">
        <v>0.23942835028874401</v>
      </c>
      <c r="AP15" s="17">
        <v>0.29434980436150798</v>
      </c>
      <c r="AQ15" s="17"/>
      <c r="AR15" s="17">
        <v>0.38249384794173202</v>
      </c>
      <c r="AS15" s="17">
        <v>0.217422218416473</v>
      </c>
      <c r="AT15" s="17">
        <v>0.306510162886243</v>
      </c>
      <c r="AU15" s="17">
        <v>0.147794083655408</v>
      </c>
    </row>
    <row r="16" spans="2:47" x14ac:dyDescent="0.3">
      <c r="B16" s="18" t="s">
        <v>329</v>
      </c>
      <c r="C16" s="17">
        <v>5.1764087125974502E-2</v>
      </c>
      <c r="D16" s="17">
        <v>4.7445171502652303E-2</v>
      </c>
      <c r="E16" s="17">
        <v>5.57762675665942E-2</v>
      </c>
      <c r="F16" s="17"/>
      <c r="G16" s="17">
        <v>3.9499502619085497E-2</v>
      </c>
      <c r="H16" s="17">
        <v>5.2818008321192399E-2</v>
      </c>
      <c r="I16" s="17">
        <v>3.5538359026630502E-2</v>
      </c>
      <c r="J16" s="17">
        <v>5.1148474037467799E-2</v>
      </c>
      <c r="K16" s="17">
        <v>5.0947880830602997E-2</v>
      </c>
      <c r="L16" s="17">
        <v>7.3256689201007003E-2</v>
      </c>
      <c r="M16" s="17"/>
      <c r="N16" s="17">
        <v>5.9942045588104502E-2</v>
      </c>
      <c r="O16" s="17">
        <v>5.0710916238893101E-2</v>
      </c>
      <c r="P16" s="17">
        <v>4.1646069801299E-2</v>
      </c>
      <c r="Q16" s="17">
        <v>5.2125385728836598E-2</v>
      </c>
      <c r="R16" s="17"/>
      <c r="S16" s="17">
        <v>5.0671461392099902E-2</v>
      </c>
      <c r="T16" s="17">
        <v>5.8418449426047701E-2</v>
      </c>
      <c r="U16" s="17">
        <v>3.3288265371388397E-2</v>
      </c>
      <c r="V16" s="17">
        <v>5.6090266213002601E-2</v>
      </c>
      <c r="W16" s="17">
        <v>4.4464729155865301E-2</v>
      </c>
      <c r="X16" s="17">
        <v>5.7959752368394499E-2</v>
      </c>
      <c r="Y16" s="17">
        <v>6.4181335815279003E-2</v>
      </c>
      <c r="Z16" s="17">
        <v>4.1113099516698101E-2</v>
      </c>
      <c r="AA16" s="17">
        <v>5.1805863266884397E-2</v>
      </c>
      <c r="AB16" s="17">
        <v>6.1698464578566599E-2</v>
      </c>
      <c r="AC16" s="17">
        <v>4.5347191300253997E-2</v>
      </c>
      <c r="AD16" s="17">
        <v>2.4639067902612E-2</v>
      </c>
      <c r="AE16" s="17"/>
      <c r="AF16" s="17">
        <v>5.3638084431987497E-2</v>
      </c>
      <c r="AG16" s="17">
        <v>4.8661001209972098E-2</v>
      </c>
      <c r="AH16" s="17"/>
      <c r="AI16" s="17">
        <v>4.9581589887456902E-2</v>
      </c>
      <c r="AJ16" s="17">
        <v>5.28535140362301E-2</v>
      </c>
      <c r="AK16" s="17"/>
      <c r="AL16" s="17">
        <v>5.37434093112985E-2</v>
      </c>
      <c r="AM16" s="17">
        <v>5.1305733004370399E-2</v>
      </c>
      <c r="AN16" s="17"/>
      <c r="AO16" s="17">
        <v>5.1801130850158902E-2</v>
      </c>
      <c r="AP16" s="17">
        <v>5.1760858320850402E-2</v>
      </c>
      <c r="AQ16" s="17"/>
      <c r="AR16" s="17">
        <v>6.3720157736841601E-2</v>
      </c>
      <c r="AS16" s="17">
        <v>4.3780079388708301E-2</v>
      </c>
      <c r="AT16" s="17">
        <v>4.84398751428722E-2</v>
      </c>
      <c r="AU16" s="17">
        <v>4.2399244697459398E-2</v>
      </c>
    </row>
    <row r="17" spans="2:47" x14ac:dyDescent="0.3">
      <c r="B17" s="18" t="s">
        <v>330</v>
      </c>
      <c r="C17" s="17">
        <v>1.7876338182919501E-2</v>
      </c>
      <c r="D17" s="17">
        <v>1.6840411489391399E-2</v>
      </c>
      <c r="E17" s="17">
        <v>1.8953820616333598E-2</v>
      </c>
      <c r="F17" s="17"/>
      <c r="G17" s="17">
        <v>4.0548647279097398E-2</v>
      </c>
      <c r="H17" s="17">
        <v>1.8293736594309901E-2</v>
      </c>
      <c r="I17" s="17">
        <v>2.5482475459869799E-2</v>
      </c>
      <c r="J17" s="17">
        <v>1.5686692333481099E-2</v>
      </c>
      <c r="K17" s="17">
        <v>1.00142354588173E-2</v>
      </c>
      <c r="L17" s="17">
        <v>3.3913457853207199E-3</v>
      </c>
      <c r="M17" s="17"/>
      <c r="N17" s="17">
        <v>2.2045661593554401E-2</v>
      </c>
      <c r="O17" s="17">
        <v>1.54046101368584E-2</v>
      </c>
      <c r="P17" s="17">
        <v>1.23856876740854E-2</v>
      </c>
      <c r="Q17" s="17">
        <v>2.10295292016442E-2</v>
      </c>
      <c r="R17" s="17"/>
      <c r="S17" s="17">
        <v>3.0118682376890901E-2</v>
      </c>
      <c r="T17" s="17">
        <v>5.3872960567042704E-3</v>
      </c>
      <c r="U17" s="17">
        <v>1.9514236749896201E-2</v>
      </c>
      <c r="V17" s="17">
        <v>2.3861313768253699E-2</v>
      </c>
      <c r="W17" s="17">
        <v>2.1116161779119898E-2</v>
      </c>
      <c r="X17" s="17">
        <v>1.3134388359118499E-2</v>
      </c>
      <c r="Y17" s="17">
        <v>2.37234843739146E-2</v>
      </c>
      <c r="Z17" s="17">
        <v>2.8184345555925999E-2</v>
      </c>
      <c r="AA17" s="17">
        <v>7.9354304428954896E-3</v>
      </c>
      <c r="AB17" s="17">
        <v>1.7160979541402801E-2</v>
      </c>
      <c r="AC17" s="17">
        <v>1.5317257315223E-2</v>
      </c>
      <c r="AD17" s="17">
        <v>1.27701372747993E-2</v>
      </c>
      <c r="AE17" s="17"/>
      <c r="AF17" s="17">
        <v>1.5701776926184401E-2</v>
      </c>
      <c r="AG17" s="17">
        <v>2.0453939359930302E-2</v>
      </c>
      <c r="AH17" s="17"/>
      <c r="AI17" s="17">
        <v>1.94792671234215E-2</v>
      </c>
      <c r="AJ17" s="17">
        <v>1.70762116617071E-2</v>
      </c>
      <c r="AK17" s="17"/>
      <c r="AL17" s="17">
        <v>1.4581840444309499E-2</v>
      </c>
      <c r="AM17" s="17">
        <v>1.86392491573447E-2</v>
      </c>
      <c r="AN17" s="17"/>
      <c r="AO17" s="17">
        <v>2.5522457650794202E-2</v>
      </c>
      <c r="AP17" s="17">
        <v>1.7209887110281399E-2</v>
      </c>
      <c r="AQ17" s="17"/>
      <c r="AR17" s="17">
        <v>3.0892010318900699E-2</v>
      </c>
      <c r="AS17" s="17">
        <v>6.8723881853151002E-3</v>
      </c>
      <c r="AT17" s="17">
        <v>1.2964083413343999E-2</v>
      </c>
      <c r="AU17" s="17">
        <v>1.43601722803951E-2</v>
      </c>
    </row>
    <row r="18" spans="2:47" x14ac:dyDescent="0.3">
      <c r="B18" s="18" t="s">
        <v>331</v>
      </c>
      <c r="C18" s="17">
        <v>0.28515955267438298</v>
      </c>
      <c r="D18" s="17">
        <v>0.27690514510740299</v>
      </c>
      <c r="E18" s="17">
        <v>0.29388523402490202</v>
      </c>
      <c r="F18" s="17"/>
      <c r="G18" s="17">
        <v>9.2229621741554205E-2</v>
      </c>
      <c r="H18" s="17">
        <v>0.139943781348945</v>
      </c>
      <c r="I18" s="17">
        <v>0.23570911408040199</v>
      </c>
      <c r="J18" s="17">
        <v>0.27660827565552498</v>
      </c>
      <c r="K18" s="17">
        <v>0.38857170233463001</v>
      </c>
      <c r="L18" s="17">
        <v>0.50857766987242903</v>
      </c>
      <c r="M18" s="17"/>
      <c r="N18" s="17">
        <v>0.30468800089216902</v>
      </c>
      <c r="O18" s="17">
        <v>0.32686901319071499</v>
      </c>
      <c r="P18" s="17">
        <v>0.21966790723887999</v>
      </c>
      <c r="Q18" s="17">
        <v>0.27653468510096302</v>
      </c>
      <c r="R18" s="17"/>
      <c r="S18" s="17">
        <v>0.24419785844649899</v>
      </c>
      <c r="T18" s="17">
        <v>0.36220356089686001</v>
      </c>
      <c r="U18" s="17">
        <v>0.32610081033084498</v>
      </c>
      <c r="V18" s="17">
        <v>0.25901287675176998</v>
      </c>
      <c r="W18" s="17">
        <v>0.29626300869368699</v>
      </c>
      <c r="X18" s="17">
        <v>0.27474003017453602</v>
      </c>
      <c r="Y18" s="17">
        <v>0.26781111606059599</v>
      </c>
      <c r="Z18" s="17">
        <v>0.177918603426756</v>
      </c>
      <c r="AA18" s="17">
        <v>0.28544234185396999</v>
      </c>
      <c r="AB18" s="17">
        <v>0.29300409609530098</v>
      </c>
      <c r="AC18" s="17">
        <v>0.30131654808208402</v>
      </c>
      <c r="AD18" s="17">
        <v>0.25423230357313198</v>
      </c>
      <c r="AE18" s="17"/>
      <c r="AF18" s="17">
        <v>0.30414694428494898</v>
      </c>
      <c r="AG18" s="17">
        <v>0.260570344467077</v>
      </c>
      <c r="AH18" s="17"/>
      <c r="AI18" s="17">
        <v>0.25165310231215798</v>
      </c>
      <c r="AJ18" s="17">
        <v>0.30188481035056097</v>
      </c>
      <c r="AK18" s="17"/>
      <c r="AL18" s="17">
        <v>0.27477746348711601</v>
      </c>
      <c r="AM18" s="17">
        <v>0.28756374609227597</v>
      </c>
      <c r="AN18" s="17"/>
      <c r="AO18" s="17">
        <v>0.247617662191948</v>
      </c>
      <c r="AP18" s="17">
        <v>0.28843177896982602</v>
      </c>
      <c r="AQ18" s="17"/>
      <c r="AR18" s="17">
        <v>0.143088213102981</v>
      </c>
      <c r="AS18" s="17">
        <v>0.37014367026473499</v>
      </c>
      <c r="AT18" s="17">
        <v>0.29422036694675802</v>
      </c>
      <c r="AU18" s="17">
        <v>0.47690482190816602</v>
      </c>
    </row>
    <row r="19" spans="2:47" x14ac:dyDescent="0.3">
      <c r="B19" s="18" t="s">
        <v>155</v>
      </c>
      <c r="C19" s="19">
        <v>6.4993750991585206E-2</v>
      </c>
      <c r="D19" s="19">
        <v>5.5531560651637897E-2</v>
      </c>
      <c r="E19" s="19">
        <v>7.4000569574616301E-2</v>
      </c>
      <c r="F19" s="19"/>
      <c r="G19" s="19">
        <v>3.9711792083962E-2</v>
      </c>
      <c r="H19" s="19">
        <v>2.7834866422910699E-2</v>
      </c>
      <c r="I19" s="19">
        <v>3.7250658737999799E-2</v>
      </c>
      <c r="J19" s="19">
        <v>6.7251326666457598E-2</v>
      </c>
      <c r="K19" s="19">
        <v>9.5079108273771001E-2</v>
      </c>
      <c r="L19" s="19">
        <v>0.112470519356896</v>
      </c>
      <c r="M19" s="19"/>
      <c r="N19" s="19">
        <v>6.8491530949560106E-2</v>
      </c>
      <c r="O19" s="19">
        <v>7.0327770236529003E-2</v>
      </c>
      <c r="P19" s="19">
        <v>5.3469946389397199E-2</v>
      </c>
      <c r="Q19" s="19">
        <v>6.40435855717503E-2</v>
      </c>
      <c r="R19" s="19"/>
      <c r="S19" s="19">
        <v>5.7716335649918703E-2</v>
      </c>
      <c r="T19" s="19">
        <v>6.7709830927393896E-2</v>
      </c>
      <c r="U19" s="19">
        <v>7.2605297960198906E-2</v>
      </c>
      <c r="V19" s="19">
        <v>7.3009916216826107E-2</v>
      </c>
      <c r="W19" s="19">
        <v>5.7320252484075102E-2</v>
      </c>
      <c r="X19" s="19">
        <v>6.1351217744442299E-2</v>
      </c>
      <c r="Y19" s="19">
        <v>8.5070267171992203E-2</v>
      </c>
      <c r="Z19" s="19">
        <v>6.6217636492694507E-2</v>
      </c>
      <c r="AA19" s="19">
        <v>6.1369056558291099E-2</v>
      </c>
      <c r="AB19" s="19">
        <v>5.14639737225039E-2</v>
      </c>
      <c r="AC19" s="19">
        <v>6.9850119932463595E-2</v>
      </c>
      <c r="AD19" s="19">
        <v>6.2164519952998702E-2</v>
      </c>
      <c r="AE19" s="19"/>
      <c r="AF19" s="19">
        <v>6.9511005749026994E-2</v>
      </c>
      <c r="AG19" s="19">
        <v>5.56570003763147E-2</v>
      </c>
      <c r="AH19" s="19"/>
      <c r="AI19" s="19">
        <v>5.06451011537268E-2</v>
      </c>
      <c r="AJ19" s="19">
        <v>7.2156099233462695E-2</v>
      </c>
      <c r="AK19" s="19"/>
      <c r="AL19" s="19">
        <v>6.4835246516360301E-2</v>
      </c>
      <c r="AM19" s="19">
        <v>6.5030456071763998E-2</v>
      </c>
      <c r="AN19" s="19"/>
      <c r="AO19" s="19">
        <v>5.9707366194700802E-2</v>
      </c>
      <c r="AP19" s="19">
        <v>6.5454522868491405E-2</v>
      </c>
      <c r="AQ19" s="19"/>
      <c r="AR19" s="19">
        <v>2.5528212337023699E-2</v>
      </c>
      <c r="AS19" s="19">
        <v>8.56048841010493E-2</v>
      </c>
      <c r="AT19" s="19">
        <v>6.3900627788085806E-2</v>
      </c>
      <c r="AU19" s="19">
        <v>0.130942395838679</v>
      </c>
    </row>
    <row r="20" spans="2:47" x14ac:dyDescent="0.3">
      <c r="B20" s="16"/>
    </row>
    <row r="21" spans="2:47" x14ac:dyDescent="0.3">
      <c r="B21" t="s">
        <v>72</v>
      </c>
    </row>
    <row r="22" spans="2:47" x14ac:dyDescent="0.3">
      <c r="B22" t="s">
        <v>73</v>
      </c>
    </row>
    <row r="24" spans="2:47" x14ac:dyDescent="0.3">
      <c r="B24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B2:AU24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338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322</v>
      </c>
      <c r="C9" s="17">
        <v>9.1516894003942098E-2</v>
      </c>
      <c r="D9" s="17">
        <v>0.113396392407711</v>
      </c>
      <c r="E9" s="17">
        <v>7.0545078040886305E-2</v>
      </c>
      <c r="F9" s="17"/>
      <c r="G9" s="17">
        <v>8.1223258077642399E-2</v>
      </c>
      <c r="H9" s="17">
        <v>8.8111818704112901E-2</v>
      </c>
      <c r="I9" s="17">
        <v>0.10626925324249401</v>
      </c>
      <c r="J9" s="17">
        <v>0.110868565685298</v>
      </c>
      <c r="K9" s="17">
        <v>9.0206672576191096E-2</v>
      </c>
      <c r="L9" s="17">
        <v>7.4295878946466304E-2</v>
      </c>
      <c r="M9" s="17"/>
      <c r="N9" s="17">
        <v>9.6415126284636998E-2</v>
      </c>
      <c r="O9" s="17">
        <v>9.5002799306446797E-2</v>
      </c>
      <c r="P9" s="17">
        <v>8.4854659012264799E-2</v>
      </c>
      <c r="Q9" s="17">
        <v>8.8167071499510405E-2</v>
      </c>
      <c r="R9" s="17"/>
      <c r="S9" s="17">
        <v>9.6581139555699899E-2</v>
      </c>
      <c r="T9" s="17">
        <v>9.2149439818967505E-2</v>
      </c>
      <c r="U9" s="17">
        <v>9.0602493465273798E-2</v>
      </c>
      <c r="V9" s="17">
        <v>9.02193945639682E-2</v>
      </c>
      <c r="W9" s="17">
        <v>9.4052566462208997E-2</v>
      </c>
      <c r="X9" s="17">
        <v>9.6330934697096998E-2</v>
      </c>
      <c r="Y9" s="17">
        <v>7.8619891591497904E-2</v>
      </c>
      <c r="Z9" s="17">
        <v>7.3633242262714602E-2</v>
      </c>
      <c r="AA9" s="17">
        <v>8.2832355222792906E-2</v>
      </c>
      <c r="AB9" s="17">
        <v>9.2279753202182804E-2</v>
      </c>
      <c r="AC9" s="17">
        <v>0.10605023589945201</v>
      </c>
      <c r="AD9" s="17">
        <v>0.114608279315631</v>
      </c>
      <c r="AE9" s="17"/>
      <c r="AF9" s="17">
        <v>9.70080619595452E-2</v>
      </c>
      <c r="AG9" s="17">
        <v>8.4960995861730601E-2</v>
      </c>
      <c r="AH9" s="17"/>
      <c r="AI9" s="17">
        <v>0.11370545125824399</v>
      </c>
      <c r="AJ9" s="17">
        <v>8.0441135947540404E-2</v>
      </c>
      <c r="AK9" s="17"/>
      <c r="AL9" s="17">
        <v>0.11706921487260701</v>
      </c>
      <c r="AM9" s="17">
        <v>8.55997110038514E-2</v>
      </c>
      <c r="AN9" s="17"/>
      <c r="AO9" s="17">
        <v>0.122966245664616</v>
      </c>
      <c r="AP9" s="17">
        <v>8.8775705583320305E-2</v>
      </c>
      <c r="AQ9" s="17"/>
      <c r="AR9" s="17">
        <v>0.110279800764879</v>
      </c>
      <c r="AS9" s="17">
        <v>8.5213046343888904E-2</v>
      </c>
      <c r="AT9" s="17">
        <v>9.3541645217307304E-2</v>
      </c>
      <c r="AU9" s="17">
        <v>5.1006055180850399E-2</v>
      </c>
    </row>
    <row r="10" spans="2:47" x14ac:dyDescent="0.3">
      <c r="B10" s="18" t="s">
        <v>323</v>
      </c>
      <c r="C10" s="17">
        <v>6.6420969659819001E-2</v>
      </c>
      <c r="D10" s="17">
        <v>9.6875569104660497E-2</v>
      </c>
      <c r="E10" s="17">
        <v>3.5973755022028202E-2</v>
      </c>
      <c r="F10" s="17"/>
      <c r="G10" s="17">
        <v>8.7635818022058998E-2</v>
      </c>
      <c r="H10" s="17">
        <v>6.7497411608596E-2</v>
      </c>
      <c r="I10" s="17">
        <v>6.3251827079867803E-2</v>
      </c>
      <c r="J10" s="17">
        <v>7.3942865365835206E-2</v>
      </c>
      <c r="K10" s="17">
        <v>5.5345738108602799E-2</v>
      </c>
      <c r="L10" s="17">
        <v>5.5406454236615901E-2</v>
      </c>
      <c r="M10" s="17"/>
      <c r="N10" s="17">
        <v>4.62915899701676E-2</v>
      </c>
      <c r="O10" s="17">
        <v>6.3674130693539804E-2</v>
      </c>
      <c r="P10" s="17">
        <v>8.6797048809252902E-2</v>
      </c>
      <c r="Q10" s="17">
        <v>7.22451703815091E-2</v>
      </c>
      <c r="R10" s="17"/>
      <c r="S10" s="17">
        <v>8.0778163476011702E-2</v>
      </c>
      <c r="T10" s="17">
        <v>7.2465262335439901E-2</v>
      </c>
      <c r="U10" s="17">
        <v>6.5090653222132797E-2</v>
      </c>
      <c r="V10" s="17">
        <v>8.0704377596393595E-2</v>
      </c>
      <c r="W10" s="17">
        <v>6.7760654088618297E-2</v>
      </c>
      <c r="X10" s="17">
        <v>7.1142089737165903E-2</v>
      </c>
      <c r="Y10" s="17">
        <v>4.4400438036231102E-2</v>
      </c>
      <c r="Z10" s="17">
        <v>8.1159394321496298E-2</v>
      </c>
      <c r="AA10" s="17">
        <v>4.89109558089234E-2</v>
      </c>
      <c r="AB10" s="17">
        <v>3.6341786536205498E-2</v>
      </c>
      <c r="AC10" s="17">
        <v>7.6591552037953606E-2</v>
      </c>
      <c r="AD10" s="17">
        <v>9.3155255484712596E-2</v>
      </c>
      <c r="AE10" s="17"/>
      <c r="AF10" s="17">
        <v>5.6785520466914201E-2</v>
      </c>
      <c r="AG10" s="17">
        <v>7.9764952582745893E-2</v>
      </c>
      <c r="AH10" s="17"/>
      <c r="AI10" s="17">
        <v>5.6933320130719799E-2</v>
      </c>
      <c r="AJ10" s="17">
        <v>7.1156875176517795E-2</v>
      </c>
      <c r="AK10" s="17"/>
      <c r="AL10" s="17">
        <v>4.7314243085852699E-2</v>
      </c>
      <c r="AM10" s="17">
        <v>7.0845538302798897E-2</v>
      </c>
      <c r="AN10" s="17"/>
      <c r="AO10" s="17">
        <v>5.4317693480898897E-2</v>
      </c>
      <c r="AP10" s="17">
        <v>6.7475915430123407E-2</v>
      </c>
      <c r="AQ10" s="17"/>
      <c r="AR10" s="17">
        <v>6.4565610909857296E-2</v>
      </c>
      <c r="AS10" s="17">
        <v>6.3418998554936101E-2</v>
      </c>
      <c r="AT10" s="17">
        <v>7.5197648919072102E-2</v>
      </c>
      <c r="AU10" s="17">
        <v>5.7965791154636299E-2</v>
      </c>
    </row>
    <row r="11" spans="2:47" x14ac:dyDescent="0.3">
      <c r="B11" s="18" t="s">
        <v>324</v>
      </c>
      <c r="C11" s="17">
        <v>4.8353418139807598E-2</v>
      </c>
      <c r="D11" s="17">
        <v>3.9046928101601902E-2</v>
      </c>
      <c r="E11" s="17">
        <v>5.76060234601962E-2</v>
      </c>
      <c r="F11" s="17"/>
      <c r="G11" s="17">
        <v>7.6722800760955306E-2</v>
      </c>
      <c r="H11" s="17">
        <v>4.8155016978772801E-2</v>
      </c>
      <c r="I11" s="17">
        <v>4.4843103514238002E-2</v>
      </c>
      <c r="J11" s="17">
        <v>3.8061581088086299E-2</v>
      </c>
      <c r="K11" s="17">
        <v>3.6472259633164E-2</v>
      </c>
      <c r="L11" s="17">
        <v>4.88897175653666E-2</v>
      </c>
      <c r="M11" s="17"/>
      <c r="N11" s="17">
        <v>4.8121524617053199E-2</v>
      </c>
      <c r="O11" s="17">
        <v>4.7201513901822999E-2</v>
      </c>
      <c r="P11" s="17">
        <v>5.8569616861290197E-2</v>
      </c>
      <c r="Q11" s="17">
        <v>3.8108283153696298E-2</v>
      </c>
      <c r="R11" s="17"/>
      <c r="S11" s="17">
        <v>4.7818923930154598E-2</v>
      </c>
      <c r="T11" s="17">
        <v>4.4770773362540102E-2</v>
      </c>
      <c r="U11" s="17">
        <v>5.1314847476174E-2</v>
      </c>
      <c r="V11" s="17">
        <v>4.9298922244186798E-2</v>
      </c>
      <c r="W11" s="17">
        <v>4.20798682496809E-2</v>
      </c>
      <c r="X11" s="17">
        <v>5.8328248100423898E-2</v>
      </c>
      <c r="Y11" s="17">
        <v>5.2021903013165803E-2</v>
      </c>
      <c r="Z11" s="17">
        <v>5.6031271765952399E-2</v>
      </c>
      <c r="AA11" s="17">
        <v>6.3209984158374699E-2</v>
      </c>
      <c r="AB11" s="17">
        <v>3.1383572565600801E-2</v>
      </c>
      <c r="AC11" s="17">
        <v>2.9351856573764001E-2</v>
      </c>
      <c r="AD11" s="17">
        <v>4.8495070457296403E-2</v>
      </c>
      <c r="AE11" s="17"/>
      <c r="AF11" s="17">
        <v>4.49569964495364E-2</v>
      </c>
      <c r="AG11" s="17">
        <v>5.3259249723992701E-2</v>
      </c>
      <c r="AH11" s="17"/>
      <c r="AI11" s="17">
        <v>4.7416365004643198E-2</v>
      </c>
      <c r="AJ11" s="17">
        <v>4.88211625583439E-2</v>
      </c>
      <c r="AK11" s="17"/>
      <c r="AL11" s="17">
        <v>4.6544932173120598E-2</v>
      </c>
      <c r="AM11" s="17">
        <v>4.8772211503940198E-2</v>
      </c>
      <c r="AN11" s="17"/>
      <c r="AO11" s="17">
        <v>5.29465989326438E-2</v>
      </c>
      <c r="AP11" s="17">
        <v>4.7953067310989403E-2</v>
      </c>
      <c r="AQ11" s="17"/>
      <c r="AR11" s="17">
        <v>5.1887329307461497E-2</v>
      </c>
      <c r="AS11" s="17">
        <v>5.6862212097501301E-2</v>
      </c>
      <c r="AT11" s="17">
        <v>4.0754508231236199E-2</v>
      </c>
      <c r="AU11" s="17">
        <v>4.06499379594829E-2</v>
      </c>
    </row>
    <row r="12" spans="2:47" x14ac:dyDescent="0.3">
      <c r="B12" s="18" t="s">
        <v>325</v>
      </c>
      <c r="C12" s="17">
        <v>4.5551232920133002E-2</v>
      </c>
      <c r="D12" s="17">
        <v>3.9673214707061699E-2</v>
      </c>
      <c r="E12" s="17">
        <v>5.1452351117772799E-2</v>
      </c>
      <c r="F12" s="17"/>
      <c r="G12" s="17">
        <v>9.2310518376665707E-2</v>
      </c>
      <c r="H12" s="17">
        <v>8.1064513269288097E-2</v>
      </c>
      <c r="I12" s="17">
        <v>6.5506989075346994E-2</v>
      </c>
      <c r="J12" s="17">
        <v>2.75396003953313E-2</v>
      </c>
      <c r="K12" s="17">
        <v>1.2070776594025501E-2</v>
      </c>
      <c r="L12" s="17">
        <v>6.5685318810684403E-3</v>
      </c>
      <c r="M12" s="17"/>
      <c r="N12" s="17">
        <v>4.2446024420626498E-2</v>
      </c>
      <c r="O12" s="17">
        <v>3.9770438271168003E-2</v>
      </c>
      <c r="P12" s="17">
        <v>5.7247740999539103E-2</v>
      </c>
      <c r="Q12" s="17">
        <v>4.5289064755409301E-2</v>
      </c>
      <c r="R12" s="17"/>
      <c r="S12" s="17">
        <v>7.0453788763385705E-2</v>
      </c>
      <c r="T12" s="17">
        <v>4.0846804082837897E-2</v>
      </c>
      <c r="U12" s="17">
        <v>4.9095085597109303E-2</v>
      </c>
      <c r="V12" s="17">
        <v>4.2820187999284103E-2</v>
      </c>
      <c r="W12" s="17">
        <v>5.5686232932561398E-2</v>
      </c>
      <c r="X12" s="17">
        <v>4.9994330354624202E-2</v>
      </c>
      <c r="Y12" s="17">
        <v>3.5754951240907697E-2</v>
      </c>
      <c r="Z12" s="17">
        <v>3.2001354169496697E-2</v>
      </c>
      <c r="AA12" s="17">
        <v>5.1730203793640898E-2</v>
      </c>
      <c r="AB12" s="17">
        <v>2.9444312262991899E-2</v>
      </c>
      <c r="AC12" s="17">
        <v>2.1515539202401301E-2</v>
      </c>
      <c r="AD12" s="17">
        <v>2.1492942585527301E-2</v>
      </c>
      <c r="AE12" s="17"/>
      <c r="AF12" s="17">
        <v>4.0147573997274102E-2</v>
      </c>
      <c r="AG12" s="17">
        <v>5.16124983208033E-2</v>
      </c>
      <c r="AH12" s="17"/>
      <c r="AI12" s="17">
        <v>4.5506201471353001E-2</v>
      </c>
      <c r="AJ12" s="17">
        <v>4.5573711057215097E-2</v>
      </c>
      <c r="AK12" s="17"/>
      <c r="AL12" s="17">
        <v>4.45526925773864E-2</v>
      </c>
      <c r="AM12" s="17">
        <v>4.5782466160016598E-2</v>
      </c>
      <c r="AN12" s="17"/>
      <c r="AO12" s="17">
        <v>3.1245140758177699E-2</v>
      </c>
      <c r="AP12" s="17">
        <v>4.6798180539334301E-2</v>
      </c>
      <c r="AQ12" s="17"/>
      <c r="AR12" s="17">
        <v>5.9232423448036899E-2</v>
      </c>
      <c r="AS12" s="17">
        <v>3.2115360540784302E-2</v>
      </c>
      <c r="AT12" s="17">
        <v>4.78678532474099E-2</v>
      </c>
      <c r="AU12" s="17">
        <v>2.9488318250130499E-2</v>
      </c>
    </row>
    <row r="13" spans="2:47" x14ac:dyDescent="0.3">
      <c r="B13" s="18" t="s">
        <v>326</v>
      </c>
      <c r="C13" s="17">
        <v>0.105023298242338</v>
      </c>
      <c r="D13" s="17">
        <v>0.112240441356457</v>
      </c>
      <c r="E13" s="17">
        <v>9.7492409951956502E-2</v>
      </c>
      <c r="F13" s="17"/>
      <c r="G13" s="17">
        <v>0.109143772188229</v>
      </c>
      <c r="H13" s="17">
        <v>0.13487300654728601</v>
      </c>
      <c r="I13" s="17">
        <v>0.120487140071266</v>
      </c>
      <c r="J13" s="17">
        <v>0.107258934406897</v>
      </c>
      <c r="K13" s="17">
        <v>8.7273114798963797E-2</v>
      </c>
      <c r="L13" s="17">
        <v>7.5565303460363498E-2</v>
      </c>
      <c r="M13" s="17"/>
      <c r="N13" s="17">
        <v>9.9400174911535702E-2</v>
      </c>
      <c r="O13" s="17">
        <v>0.108773632217379</v>
      </c>
      <c r="P13" s="17">
        <v>0.11420039536887699</v>
      </c>
      <c r="Q13" s="17">
        <v>9.9613581077305405E-2</v>
      </c>
      <c r="R13" s="17"/>
      <c r="S13" s="17">
        <v>9.6155686698616794E-2</v>
      </c>
      <c r="T13" s="17">
        <v>9.4108862195021403E-2</v>
      </c>
      <c r="U13" s="17">
        <v>8.3521056326672005E-2</v>
      </c>
      <c r="V13" s="17">
        <v>9.9815097641118303E-2</v>
      </c>
      <c r="W13" s="17">
        <v>0.119567417262353</v>
      </c>
      <c r="X13" s="17">
        <v>0.133989788338675</v>
      </c>
      <c r="Y13" s="17">
        <v>9.4732904599801201E-2</v>
      </c>
      <c r="Z13" s="17">
        <v>9.4457369073838601E-2</v>
      </c>
      <c r="AA13" s="17">
        <v>0.108824573567476</v>
      </c>
      <c r="AB13" s="17">
        <v>0.118236809319489</v>
      </c>
      <c r="AC13" s="17">
        <v>0.13164405300048601</v>
      </c>
      <c r="AD13" s="17">
        <v>8.9593598391791193E-2</v>
      </c>
      <c r="AE13" s="17"/>
      <c r="AF13" s="17">
        <v>0.103779421635577</v>
      </c>
      <c r="AG13" s="17">
        <v>0.105743786375183</v>
      </c>
      <c r="AH13" s="17"/>
      <c r="AI13" s="17">
        <v>0.103848175568063</v>
      </c>
      <c r="AJ13" s="17">
        <v>0.105609878716124</v>
      </c>
      <c r="AK13" s="17"/>
      <c r="AL13" s="17">
        <v>9.8871733488240104E-2</v>
      </c>
      <c r="AM13" s="17">
        <v>0.106447823809858</v>
      </c>
      <c r="AN13" s="17"/>
      <c r="AO13" s="17">
        <v>0.111740885470493</v>
      </c>
      <c r="AP13" s="17">
        <v>0.10443777989769901</v>
      </c>
      <c r="AQ13" s="17"/>
      <c r="AR13" s="17">
        <v>0.12318904858202601</v>
      </c>
      <c r="AS13" s="17">
        <v>0.113201192068649</v>
      </c>
      <c r="AT13" s="17">
        <v>9.6876963575213304E-2</v>
      </c>
      <c r="AU13" s="17">
        <v>6.2261015304695501E-2</v>
      </c>
    </row>
    <row r="14" spans="2:47" x14ac:dyDescent="0.3">
      <c r="B14" s="18" t="s">
        <v>327</v>
      </c>
      <c r="C14" s="17">
        <v>0.12842855116187399</v>
      </c>
      <c r="D14" s="17">
        <v>0.123578539332063</v>
      </c>
      <c r="E14" s="17">
        <v>0.133240333492601</v>
      </c>
      <c r="F14" s="17"/>
      <c r="G14" s="17">
        <v>9.58888202543072E-2</v>
      </c>
      <c r="H14" s="17">
        <v>0.114938038421573</v>
      </c>
      <c r="I14" s="17">
        <v>0.103354051510347</v>
      </c>
      <c r="J14" s="17">
        <v>0.13295600128047699</v>
      </c>
      <c r="K14" s="17">
        <v>0.14241308680429801</v>
      </c>
      <c r="L14" s="17">
        <v>0.168261105392122</v>
      </c>
      <c r="M14" s="17"/>
      <c r="N14" s="17">
        <v>0.13599071604235</v>
      </c>
      <c r="O14" s="17">
        <v>0.119476032026836</v>
      </c>
      <c r="P14" s="17">
        <v>0.12741871274333699</v>
      </c>
      <c r="Q14" s="17">
        <v>0.13063741057960701</v>
      </c>
      <c r="R14" s="17"/>
      <c r="S14" s="17">
        <v>0.11389138310940899</v>
      </c>
      <c r="T14" s="17">
        <v>0.117468146791188</v>
      </c>
      <c r="U14" s="17">
        <v>0.13697890099343701</v>
      </c>
      <c r="V14" s="17">
        <v>0.12418317803400999</v>
      </c>
      <c r="W14" s="17">
        <v>0.105624746699304</v>
      </c>
      <c r="X14" s="17">
        <v>0.105196604721961</v>
      </c>
      <c r="Y14" s="17">
        <v>0.15617248819266599</v>
      </c>
      <c r="Z14" s="17">
        <v>9.7562751808332501E-2</v>
      </c>
      <c r="AA14" s="17">
        <v>0.13765308678413399</v>
      </c>
      <c r="AB14" s="17">
        <v>0.16064710892668799</v>
      </c>
      <c r="AC14" s="17">
        <v>0.118606788140472</v>
      </c>
      <c r="AD14" s="17">
        <v>0.20938635834563199</v>
      </c>
      <c r="AE14" s="17"/>
      <c r="AF14" s="17">
        <v>0.13001408255976901</v>
      </c>
      <c r="AG14" s="17">
        <v>0.126429249179456</v>
      </c>
      <c r="AH14" s="17"/>
      <c r="AI14" s="17">
        <v>0.13269745916923301</v>
      </c>
      <c r="AJ14" s="17">
        <v>0.12629766037376899</v>
      </c>
      <c r="AK14" s="17"/>
      <c r="AL14" s="17">
        <v>0.136354621339425</v>
      </c>
      <c r="AM14" s="17">
        <v>0.12659310114724801</v>
      </c>
      <c r="AN14" s="17"/>
      <c r="AO14" s="17">
        <v>0.122014287876415</v>
      </c>
      <c r="AP14" s="17">
        <v>0.12898763118472001</v>
      </c>
      <c r="AQ14" s="17"/>
      <c r="AR14" s="17">
        <v>0.126701710000547</v>
      </c>
      <c r="AS14" s="17">
        <v>0.129261269340852</v>
      </c>
      <c r="AT14" s="17">
        <v>0.15689958150634101</v>
      </c>
      <c r="AU14" s="17">
        <v>7.2005305828048705E-2</v>
      </c>
    </row>
    <row r="15" spans="2:47" x14ac:dyDescent="0.3">
      <c r="B15" s="18" t="s">
        <v>328</v>
      </c>
      <c r="C15" s="17">
        <v>4.1031795165761102E-2</v>
      </c>
      <c r="D15" s="17">
        <v>4.5902747034700202E-2</v>
      </c>
      <c r="E15" s="17">
        <v>3.5814643515756299E-2</v>
      </c>
      <c r="F15" s="17"/>
      <c r="G15" s="17">
        <v>5.8617770493504098E-2</v>
      </c>
      <c r="H15" s="17">
        <v>6.4628435998554001E-2</v>
      </c>
      <c r="I15" s="17">
        <v>5.5853494552553E-2</v>
      </c>
      <c r="J15" s="17">
        <v>3.2676846528503403E-2</v>
      </c>
      <c r="K15" s="17">
        <v>3.2019138752928902E-2</v>
      </c>
      <c r="L15" s="17">
        <v>1.09974575330135E-2</v>
      </c>
      <c r="M15" s="17"/>
      <c r="N15" s="17">
        <v>2.4353947199449201E-2</v>
      </c>
      <c r="O15" s="17">
        <v>3.47745891402646E-2</v>
      </c>
      <c r="P15" s="17">
        <v>4.81145467371955E-2</v>
      </c>
      <c r="Q15" s="17">
        <v>5.9916556758109002E-2</v>
      </c>
      <c r="R15" s="17"/>
      <c r="S15" s="17">
        <v>4.10353498087178E-2</v>
      </c>
      <c r="T15" s="17">
        <v>3.9355541651824401E-2</v>
      </c>
      <c r="U15" s="17">
        <v>4.3844034686409801E-2</v>
      </c>
      <c r="V15" s="17">
        <v>4.4153992924174698E-2</v>
      </c>
      <c r="W15" s="17">
        <v>5.7619944619131301E-2</v>
      </c>
      <c r="X15" s="17">
        <v>3.8885968981316098E-2</v>
      </c>
      <c r="Y15" s="17">
        <v>3.5592959844027001E-2</v>
      </c>
      <c r="Z15" s="17">
        <v>6.3580757554973902E-2</v>
      </c>
      <c r="AA15" s="17">
        <v>3.1584874856767003E-2</v>
      </c>
      <c r="AB15" s="17">
        <v>4.1960665033791103E-2</v>
      </c>
      <c r="AC15" s="17">
        <v>3.8557538719874003E-2</v>
      </c>
      <c r="AD15" s="17">
        <v>1.9656332780136801E-2</v>
      </c>
      <c r="AE15" s="17"/>
      <c r="AF15" s="17">
        <v>3.5376519882163997E-2</v>
      </c>
      <c r="AG15" s="17">
        <v>4.8880297480063201E-2</v>
      </c>
      <c r="AH15" s="17"/>
      <c r="AI15" s="17">
        <v>4.6127422942857599E-2</v>
      </c>
      <c r="AJ15" s="17">
        <v>3.8488234547656597E-2</v>
      </c>
      <c r="AK15" s="17"/>
      <c r="AL15" s="17">
        <v>3.9552803333291697E-2</v>
      </c>
      <c r="AM15" s="17">
        <v>4.1374287159867802E-2</v>
      </c>
      <c r="AN15" s="17"/>
      <c r="AO15" s="17">
        <v>6.1628041878423599E-2</v>
      </c>
      <c r="AP15" s="17">
        <v>3.9236585089375997E-2</v>
      </c>
      <c r="AQ15" s="17"/>
      <c r="AR15" s="17">
        <v>5.4235443268233E-2</v>
      </c>
      <c r="AS15" s="17">
        <v>2.1665471275352101E-2</v>
      </c>
      <c r="AT15" s="17">
        <v>3.9618647724837003E-2</v>
      </c>
      <c r="AU15" s="17">
        <v>4.4157066141322303E-2</v>
      </c>
    </row>
    <row r="16" spans="2:47" x14ac:dyDescent="0.3">
      <c r="B16" s="18" t="s">
        <v>329</v>
      </c>
      <c r="C16" s="17">
        <v>0.13584453176955399</v>
      </c>
      <c r="D16" s="17">
        <v>0.117875062140368</v>
      </c>
      <c r="E16" s="17">
        <v>0.15347830543280699</v>
      </c>
      <c r="F16" s="17"/>
      <c r="G16" s="17">
        <v>8.3839035890887106E-2</v>
      </c>
      <c r="H16" s="17">
        <v>0.108580051209218</v>
      </c>
      <c r="I16" s="17">
        <v>0.106895382742066</v>
      </c>
      <c r="J16" s="17">
        <v>0.15566595865449701</v>
      </c>
      <c r="K16" s="17">
        <v>0.167745319096437</v>
      </c>
      <c r="L16" s="17">
        <v>0.17850413658323599</v>
      </c>
      <c r="M16" s="17"/>
      <c r="N16" s="17">
        <v>0.15887547423031401</v>
      </c>
      <c r="O16" s="17">
        <v>0.12774220638630099</v>
      </c>
      <c r="P16" s="17">
        <v>0.131534849277642</v>
      </c>
      <c r="Q16" s="17">
        <v>0.12514797631670599</v>
      </c>
      <c r="R16" s="17"/>
      <c r="S16" s="17">
        <v>0.12521795117707801</v>
      </c>
      <c r="T16" s="17">
        <v>0.14412914035680499</v>
      </c>
      <c r="U16" s="17">
        <v>0.13815603484467001</v>
      </c>
      <c r="V16" s="17">
        <v>0.13372302498091199</v>
      </c>
      <c r="W16" s="17">
        <v>0.120499042932385</v>
      </c>
      <c r="X16" s="17">
        <v>0.111435246873098</v>
      </c>
      <c r="Y16" s="17">
        <v>0.15394206167569899</v>
      </c>
      <c r="Z16" s="17">
        <v>0.15670024259196999</v>
      </c>
      <c r="AA16" s="17">
        <v>0.124821223351552</v>
      </c>
      <c r="AB16" s="17">
        <v>0.16190168693149501</v>
      </c>
      <c r="AC16" s="17">
        <v>0.140241914778997</v>
      </c>
      <c r="AD16" s="17">
        <v>0.137528494800018</v>
      </c>
      <c r="AE16" s="17"/>
      <c r="AF16" s="17">
        <v>0.147723725414216</v>
      </c>
      <c r="AG16" s="17">
        <v>0.120701630026954</v>
      </c>
      <c r="AH16" s="17"/>
      <c r="AI16" s="17">
        <v>0.152229689702118</v>
      </c>
      <c r="AJ16" s="17">
        <v>0.12766562933362299</v>
      </c>
      <c r="AK16" s="17"/>
      <c r="AL16" s="17">
        <v>0.140673465207068</v>
      </c>
      <c r="AM16" s="17">
        <v>0.13472628959531499</v>
      </c>
      <c r="AN16" s="17"/>
      <c r="AO16" s="17">
        <v>0.14181464612927799</v>
      </c>
      <c r="AP16" s="17">
        <v>0.13532416465581401</v>
      </c>
      <c r="AQ16" s="17"/>
      <c r="AR16" s="17">
        <v>0.130232525074292</v>
      </c>
      <c r="AS16" s="17">
        <v>0.15864025347993299</v>
      </c>
      <c r="AT16" s="17">
        <v>0.13927672449772199</v>
      </c>
      <c r="AU16" s="17">
        <v>0.103526693569595</v>
      </c>
    </row>
    <row r="17" spans="2:47" x14ac:dyDescent="0.3">
      <c r="B17" s="18" t="s">
        <v>330</v>
      </c>
      <c r="C17" s="17">
        <v>0.115943349585135</v>
      </c>
      <c r="D17" s="17">
        <v>6.8335862084237101E-2</v>
      </c>
      <c r="E17" s="17">
        <v>0.162775028750337</v>
      </c>
      <c r="F17" s="17"/>
      <c r="G17" s="17">
        <v>0.17826425899477599</v>
      </c>
      <c r="H17" s="17">
        <v>0.149670543806493</v>
      </c>
      <c r="I17" s="17">
        <v>0.119718781489282</v>
      </c>
      <c r="J17" s="17">
        <v>0.103986531564058</v>
      </c>
      <c r="K17" s="17">
        <v>9.2052800001777305E-2</v>
      </c>
      <c r="L17" s="17">
        <v>6.9947348108995194E-2</v>
      </c>
      <c r="M17" s="17"/>
      <c r="N17" s="17">
        <v>0.130659946573456</v>
      </c>
      <c r="O17" s="17">
        <v>0.12446412096832001</v>
      </c>
      <c r="P17" s="17">
        <v>9.5536523156577E-2</v>
      </c>
      <c r="Q17" s="17">
        <v>0.109900568043361</v>
      </c>
      <c r="R17" s="17"/>
      <c r="S17" s="17">
        <v>0.127561881182293</v>
      </c>
      <c r="T17" s="17">
        <v>0.118162858240438</v>
      </c>
      <c r="U17" s="17">
        <v>0.10704523053408201</v>
      </c>
      <c r="V17" s="17">
        <v>0.107634623988693</v>
      </c>
      <c r="W17" s="17">
        <v>0.121302450145903</v>
      </c>
      <c r="X17" s="17">
        <v>0.108055015273246</v>
      </c>
      <c r="Y17" s="17">
        <v>0.103670155738215</v>
      </c>
      <c r="Z17" s="17">
        <v>0.18190482990068799</v>
      </c>
      <c r="AA17" s="17">
        <v>0.131499973843307</v>
      </c>
      <c r="AB17" s="17">
        <v>8.2612127265793298E-2</v>
      </c>
      <c r="AC17" s="17">
        <v>0.10190912034600701</v>
      </c>
      <c r="AD17" s="17">
        <v>0.123232340246831</v>
      </c>
      <c r="AE17" s="17"/>
      <c r="AF17" s="17">
        <v>0.12365931479944101</v>
      </c>
      <c r="AG17" s="17">
        <v>0.105657713018973</v>
      </c>
      <c r="AH17" s="17"/>
      <c r="AI17" s="17">
        <v>0.105145948884204</v>
      </c>
      <c r="AJ17" s="17">
        <v>0.121333037451314</v>
      </c>
      <c r="AK17" s="17"/>
      <c r="AL17" s="17">
        <v>0.111315055440298</v>
      </c>
      <c r="AM17" s="17">
        <v>0.117015129466658</v>
      </c>
      <c r="AN17" s="17"/>
      <c r="AO17" s="17">
        <v>0.122223224434023</v>
      </c>
      <c r="AP17" s="17">
        <v>0.115395983127331</v>
      </c>
      <c r="AQ17" s="17"/>
      <c r="AR17" s="17">
        <v>0.16742480025339901</v>
      </c>
      <c r="AS17" s="17">
        <v>7.9732977565347696E-2</v>
      </c>
      <c r="AT17" s="17">
        <v>0.11321824160373101</v>
      </c>
      <c r="AU17" s="17">
        <v>5.4627174665114499E-2</v>
      </c>
    </row>
    <row r="18" spans="2:47" x14ac:dyDescent="0.3">
      <c r="B18" s="18" t="s">
        <v>331</v>
      </c>
      <c r="C18" s="17">
        <v>0.18439549660774901</v>
      </c>
      <c r="D18" s="17">
        <v>0.20246087956519401</v>
      </c>
      <c r="E18" s="17">
        <v>0.167032952753153</v>
      </c>
      <c r="F18" s="17"/>
      <c r="G18" s="17">
        <v>0.10215889925706199</v>
      </c>
      <c r="H18" s="17">
        <v>0.11792057016857101</v>
      </c>
      <c r="I18" s="17">
        <v>0.188298847930956</v>
      </c>
      <c r="J18" s="17">
        <v>0.17708301141966001</v>
      </c>
      <c r="K18" s="17">
        <v>0.23282631679869001</v>
      </c>
      <c r="L18" s="17">
        <v>0.26309410566139402</v>
      </c>
      <c r="M18" s="17"/>
      <c r="N18" s="17">
        <v>0.18578583942790799</v>
      </c>
      <c r="O18" s="17">
        <v>0.20312498694522499</v>
      </c>
      <c r="P18" s="17">
        <v>0.15671570114719</v>
      </c>
      <c r="Q18" s="17">
        <v>0.187369135127536</v>
      </c>
      <c r="R18" s="17"/>
      <c r="S18" s="17">
        <v>0.17029994964094999</v>
      </c>
      <c r="T18" s="17">
        <v>0.207858431458116</v>
      </c>
      <c r="U18" s="17">
        <v>0.19641082874129401</v>
      </c>
      <c r="V18" s="17">
        <v>0.18528392796783899</v>
      </c>
      <c r="W18" s="17">
        <v>0.162059088777604</v>
      </c>
      <c r="X18" s="17">
        <v>0.196210121448539</v>
      </c>
      <c r="Y18" s="17">
        <v>0.20326218108056399</v>
      </c>
      <c r="Z18" s="17">
        <v>0.13748166500831699</v>
      </c>
      <c r="AA18" s="17">
        <v>0.175889099617241</v>
      </c>
      <c r="AB18" s="17">
        <v>0.19261909804430399</v>
      </c>
      <c r="AC18" s="17">
        <v>0.19523013655971999</v>
      </c>
      <c r="AD18" s="17">
        <v>0.130971971368083</v>
      </c>
      <c r="AE18" s="17"/>
      <c r="AF18" s="17">
        <v>0.18546414332114</v>
      </c>
      <c r="AG18" s="17">
        <v>0.18314788680910801</v>
      </c>
      <c r="AH18" s="17"/>
      <c r="AI18" s="17">
        <v>0.16278450792478899</v>
      </c>
      <c r="AJ18" s="17">
        <v>0.19518295246929199</v>
      </c>
      <c r="AK18" s="17"/>
      <c r="AL18" s="17">
        <v>0.17677505579496</v>
      </c>
      <c r="AM18" s="17">
        <v>0.18616017164695201</v>
      </c>
      <c r="AN18" s="17"/>
      <c r="AO18" s="17">
        <v>0.16006207130282801</v>
      </c>
      <c r="AP18" s="17">
        <v>0.186516446648297</v>
      </c>
      <c r="AQ18" s="17"/>
      <c r="AR18" s="17">
        <v>9.6768810152923199E-2</v>
      </c>
      <c r="AS18" s="17">
        <v>0.21386011199573399</v>
      </c>
      <c r="AT18" s="17">
        <v>0.165890425011051</v>
      </c>
      <c r="AU18" s="17">
        <v>0.39240419415849498</v>
      </c>
    </row>
    <row r="19" spans="2:47" x14ac:dyDescent="0.3">
      <c r="B19" s="18" t="s">
        <v>155</v>
      </c>
      <c r="C19" s="19">
        <v>3.7490462743886802E-2</v>
      </c>
      <c r="D19" s="19">
        <v>4.0614364165945098E-2</v>
      </c>
      <c r="E19" s="19">
        <v>3.4589118462505897E-2</v>
      </c>
      <c r="F19" s="19"/>
      <c r="G19" s="19">
        <v>3.41950476839116E-2</v>
      </c>
      <c r="H19" s="19">
        <v>2.4560593287535199E-2</v>
      </c>
      <c r="I19" s="19">
        <v>2.55211287915828E-2</v>
      </c>
      <c r="J19" s="19">
        <v>3.9960103611356899E-2</v>
      </c>
      <c r="K19" s="19">
        <v>5.15747768349211E-2</v>
      </c>
      <c r="L19" s="19">
        <v>4.84699606313585E-2</v>
      </c>
      <c r="M19" s="19"/>
      <c r="N19" s="19">
        <v>3.1659636322502203E-2</v>
      </c>
      <c r="O19" s="19">
        <v>3.5995550142697098E-2</v>
      </c>
      <c r="P19" s="19">
        <v>3.90102058868343E-2</v>
      </c>
      <c r="Q19" s="19">
        <v>4.3605182307250502E-2</v>
      </c>
      <c r="R19" s="19"/>
      <c r="S19" s="19">
        <v>3.0205782657683301E-2</v>
      </c>
      <c r="T19" s="19">
        <v>2.8684739706822501E-2</v>
      </c>
      <c r="U19" s="19">
        <v>3.7940834112746298E-2</v>
      </c>
      <c r="V19" s="19">
        <v>4.21632720594202E-2</v>
      </c>
      <c r="W19" s="19">
        <v>5.37479878302509E-2</v>
      </c>
      <c r="X19" s="19">
        <v>3.0431651473853499E-2</v>
      </c>
      <c r="Y19" s="19">
        <v>4.1830064987223997E-2</v>
      </c>
      <c r="Z19" s="19">
        <v>2.548712154222E-2</v>
      </c>
      <c r="AA19" s="19">
        <v>4.30436689957907E-2</v>
      </c>
      <c r="AB19" s="19">
        <v>5.25730799114595E-2</v>
      </c>
      <c r="AC19" s="19">
        <v>4.03012647408722E-2</v>
      </c>
      <c r="AD19" s="19">
        <v>1.187935622434E-2</v>
      </c>
      <c r="AE19" s="19"/>
      <c r="AF19" s="19">
        <v>3.5084639514422998E-2</v>
      </c>
      <c r="AG19" s="19">
        <v>3.9841740620989601E-2</v>
      </c>
      <c r="AH19" s="19"/>
      <c r="AI19" s="19">
        <v>3.3605457943776097E-2</v>
      </c>
      <c r="AJ19" s="19">
        <v>3.9429722368603697E-2</v>
      </c>
      <c r="AK19" s="19"/>
      <c r="AL19" s="19">
        <v>4.0976182687749697E-2</v>
      </c>
      <c r="AM19" s="19">
        <v>3.6683270203494302E-2</v>
      </c>
      <c r="AN19" s="19"/>
      <c r="AO19" s="19">
        <v>1.9041164072203898E-2</v>
      </c>
      <c r="AP19" s="19">
        <v>3.9098540532995898E-2</v>
      </c>
      <c r="AQ19" s="19"/>
      <c r="AR19" s="19">
        <v>1.54824982383451E-2</v>
      </c>
      <c r="AS19" s="19">
        <v>4.60291067370222E-2</v>
      </c>
      <c r="AT19" s="19">
        <v>3.0857760466080401E-2</v>
      </c>
      <c r="AU19" s="19">
        <v>9.1908447787628897E-2</v>
      </c>
    </row>
    <row r="20" spans="2:47" x14ac:dyDescent="0.3">
      <c r="B20" s="16"/>
    </row>
    <row r="21" spans="2:47" x14ac:dyDescent="0.3">
      <c r="B21" t="s">
        <v>72</v>
      </c>
    </row>
    <row r="22" spans="2:47" x14ac:dyDescent="0.3">
      <c r="B22" t="s">
        <v>73</v>
      </c>
    </row>
    <row r="24" spans="2:47" x14ac:dyDescent="0.3">
      <c r="B24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B2:AU24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339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322</v>
      </c>
      <c r="C9" s="17">
        <v>4.7966461299872198E-2</v>
      </c>
      <c r="D9" s="17">
        <v>6.1036845118745402E-2</v>
      </c>
      <c r="E9" s="17">
        <v>3.4782129206957703E-2</v>
      </c>
      <c r="F9" s="17"/>
      <c r="G9" s="17">
        <v>7.3925570793190704E-2</v>
      </c>
      <c r="H9" s="17">
        <v>7.1751065411978399E-2</v>
      </c>
      <c r="I9" s="17">
        <v>6.1253841673409103E-2</v>
      </c>
      <c r="J9" s="17">
        <v>3.4441455572042201E-2</v>
      </c>
      <c r="K9" s="17">
        <v>3.7120694771286801E-2</v>
      </c>
      <c r="L9" s="17">
        <v>1.8903217714877799E-2</v>
      </c>
      <c r="M9" s="17"/>
      <c r="N9" s="17">
        <v>4.6730657450317098E-2</v>
      </c>
      <c r="O9" s="17">
        <v>5.6838098638444599E-2</v>
      </c>
      <c r="P9" s="17">
        <v>4.9401331617550601E-2</v>
      </c>
      <c r="Q9" s="17">
        <v>3.9511288668697402E-2</v>
      </c>
      <c r="R9" s="17"/>
      <c r="S9" s="17">
        <v>5.7097259438954398E-2</v>
      </c>
      <c r="T9" s="17">
        <v>4.7215223586797403E-2</v>
      </c>
      <c r="U9" s="17">
        <v>3.9057556433175898E-2</v>
      </c>
      <c r="V9" s="17">
        <v>5.8948650515342101E-2</v>
      </c>
      <c r="W9" s="17">
        <v>4.6699251422448698E-2</v>
      </c>
      <c r="X9" s="17">
        <v>4.8546489323603899E-2</v>
      </c>
      <c r="Y9" s="17">
        <v>3.2834264858790201E-2</v>
      </c>
      <c r="Z9" s="17">
        <v>7.4324803508855994E-2</v>
      </c>
      <c r="AA9" s="17">
        <v>5.2866286805315403E-2</v>
      </c>
      <c r="AB9" s="17">
        <v>2.6942173542100298E-2</v>
      </c>
      <c r="AC9" s="17">
        <v>3.88337606880296E-2</v>
      </c>
      <c r="AD9" s="17">
        <v>6.6282954647616799E-2</v>
      </c>
      <c r="AE9" s="17"/>
      <c r="AF9" s="17">
        <v>4.7997510695853202E-2</v>
      </c>
      <c r="AG9" s="17">
        <v>4.7281873432162398E-2</v>
      </c>
      <c r="AH9" s="17"/>
      <c r="AI9" s="17">
        <v>6.3636030008927896E-2</v>
      </c>
      <c r="AJ9" s="17">
        <v>4.0144756180400601E-2</v>
      </c>
      <c r="AK9" s="17"/>
      <c r="AL9" s="17">
        <v>5.6993962675079501E-2</v>
      </c>
      <c r="AM9" s="17">
        <v>4.5875951481009598E-2</v>
      </c>
      <c r="AN9" s="17"/>
      <c r="AO9" s="17">
        <v>5.9768773448460398E-2</v>
      </c>
      <c r="AP9" s="17">
        <v>4.6937748156677901E-2</v>
      </c>
      <c r="AQ9" s="17"/>
      <c r="AR9" s="17">
        <v>7.2535090400091706E-2</v>
      </c>
      <c r="AS9" s="17">
        <v>4.1466425676875002E-2</v>
      </c>
      <c r="AT9" s="17">
        <v>3.8355507912560503E-2</v>
      </c>
      <c r="AU9" s="17">
        <v>1.7450535518377899E-2</v>
      </c>
    </row>
    <row r="10" spans="2:47" x14ac:dyDescent="0.3">
      <c r="B10" s="18" t="s">
        <v>323</v>
      </c>
      <c r="C10" s="17">
        <v>3.7482314451202599E-2</v>
      </c>
      <c r="D10" s="17">
        <v>5.9021531702190301E-2</v>
      </c>
      <c r="E10" s="17">
        <v>1.6636417806743999E-2</v>
      </c>
      <c r="F10" s="17"/>
      <c r="G10" s="17">
        <v>4.8159099299079897E-2</v>
      </c>
      <c r="H10" s="17">
        <v>5.4460271683351297E-2</v>
      </c>
      <c r="I10" s="17">
        <v>5.2002693591260099E-2</v>
      </c>
      <c r="J10" s="17">
        <v>3.7877133802594401E-2</v>
      </c>
      <c r="K10" s="17">
        <v>2.8608640711538999E-2</v>
      </c>
      <c r="L10" s="17">
        <v>1.0453485238320801E-2</v>
      </c>
      <c r="M10" s="17"/>
      <c r="N10" s="17">
        <v>2.6537009011159501E-2</v>
      </c>
      <c r="O10" s="17">
        <v>3.1362318842766801E-2</v>
      </c>
      <c r="P10" s="17">
        <v>4.977805066352E-2</v>
      </c>
      <c r="Q10" s="17">
        <v>4.5397228625952198E-2</v>
      </c>
      <c r="R10" s="17"/>
      <c r="S10" s="17">
        <v>3.0093798834739199E-2</v>
      </c>
      <c r="T10" s="17">
        <v>4.0271524541841998E-2</v>
      </c>
      <c r="U10" s="17">
        <v>5.4170642690613301E-2</v>
      </c>
      <c r="V10" s="17">
        <v>5.6365145110564098E-2</v>
      </c>
      <c r="W10" s="17">
        <v>5.5228621057561697E-2</v>
      </c>
      <c r="X10" s="17">
        <v>3.24591913880782E-2</v>
      </c>
      <c r="Y10" s="17">
        <v>2.2908701604339402E-2</v>
      </c>
      <c r="Z10" s="17">
        <v>4.1672620244242599E-2</v>
      </c>
      <c r="AA10" s="17">
        <v>2.8073615916122601E-2</v>
      </c>
      <c r="AB10" s="17">
        <v>2.9391974180161901E-2</v>
      </c>
      <c r="AC10" s="17">
        <v>4.6428375642471403E-2</v>
      </c>
      <c r="AD10" s="17">
        <v>9.5495593979217294E-3</v>
      </c>
      <c r="AE10" s="17"/>
      <c r="AF10" s="17">
        <v>2.8623462803893499E-2</v>
      </c>
      <c r="AG10" s="17">
        <v>4.9102293952437301E-2</v>
      </c>
      <c r="AH10" s="17"/>
      <c r="AI10" s="17">
        <v>3.5531099565225398E-2</v>
      </c>
      <c r="AJ10" s="17">
        <v>3.8456293234295599E-2</v>
      </c>
      <c r="AK10" s="17"/>
      <c r="AL10" s="17">
        <v>4.0433743216623401E-2</v>
      </c>
      <c r="AM10" s="17">
        <v>3.6798848389294203E-2</v>
      </c>
      <c r="AN10" s="17"/>
      <c r="AO10" s="17">
        <v>5.3870433838646398E-2</v>
      </c>
      <c r="AP10" s="17">
        <v>3.60538931729096E-2</v>
      </c>
      <c r="AQ10" s="17"/>
      <c r="AR10" s="17">
        <v>4.1566051424928301E-2</v>
      </c>
      <c r="AS10" s="17">
        <v>2.64809166429202E-2</v>
      </c>
      <c r="AT10" s="17">
        <v>4.2798573462248003E-2</v>
      </c>
      <c r="AU10" s="17">
        <v>3.5093238727899802E-2</v>
      </c>
    </row>
    <row r="11" spans="2:47" x14ac:dyDescent="0.3">
      <c r="B11" s="18" t="s">
        <v>324</v>
      </c>
      <c r="C11" s="17">
        <v>3.2736175969517799E-2</v>
      </c>
      <c r="D11" s="17">
        <v>3.4411058447891898E-2</v>
      </c>
      <c r="E11" s="17">
        <v>3.12287105026944E-2</v>
      </c>
      <c r="F11" s="17"/>
      <c r="G11" s="17">
        <v>8.2262290339483499E-2</v>
      </c>
      <c r="H11" s="17">
        <v>4.02877900509905E-2</v>
      </c>
      <c r="I11" s="17">
        <v>4.4079016222339097E-2</v>
      </c>
      <c r="J11" s="17">
        <v>1.4177863101600199E-2</v>
      </c>
      <c r="K11" s="17">
        <v>1.7659583465647201E-2</v>
      </c>
      <c r="L11" s="17">
        <v>9.7481812213042404E-3</v>
      </c>
      <c r="M11" s="17"/>
      <c r="N11" s="17">
        <v>3.6083900898383002E-2</v>
      </c>
      <c r="O11" s="17">
        <v>2.8106372172489302E-2</v>
      </c>
      <c r="P11" s="17">
        <v>3.4407008922043798E-2</v>
      </c>
      <c r="Q11" s="17">
        <v>3.1857532539283001E-2</v>
      </c>
      <c r="R11" s="17"/>
      <c r="S11" s="17">
        <v>4.6221949422265797E-2</v>
      </c>
      <c r="T11" s="17">
        <v>2.0320460437029401E-2</v>
      </c>
      <c r="U11" s="17">
        <v>3.6855531078661699E-2</v>
      </c>
      <c r="V11" s="17">
        <v>2.2676909679345499E-2</v>
      </c>
      <c r="W11" s="17">
        <v>2.9165609714330201E-2</v>
      </c>
      <c r="X11" s="17">
        <v>3.0362583973098701E-2</v>
      </c>
      <c r="Y11" s="17">
        <v>3.5283988680936199E-2</v>
      </c>
      <c r="Z11" s="17">
        <v>1.76517226043779E-2</v>
      </c>
      <c r="AA11" s="17">
        <v>3.6649574517819902E-2</v>
      </c>
      <c r="AB11" s="17">
        <v>4.3085622797952201E-2</v>
      </c>
      <c r="AC11" s="17">
        <v>2.5744727546313899E-2</v>
      </c>
      <c r="AD11" s="17">
        <v>3.7824165334686598E-2</v>
      </c>
      <c r="AE11" s="17"/>
      <c r="AF11" s="17">
        <v>3.1800687761657599E-2</v>
      </c>
      <c r="AG11" s="17">
        <v>3.37899773448639E-2</v>
      </c>
      <c r="AH11" s="17"/>
      <c r="AI11" s="17">
        <v>3.8760988775116301E-2</v>
      </c>
      <c r="AJ11" s="17">
        <v>2.9728798418776799E-2</v>
      </c>
      <c r="AK11" s="17"/>
      <c r="AL11" s="17">
        <v>2.70711069626909E-2</v>
      </c>
      <c r="AM11" s="17">
        <v>3.4048043106512202E-2</v>
      </c>
      <c r="AN11" s="17"/>
      <c r="AO11" s="17">
        <v>3.3887741036774201E-2</v>
      </c>
      <c r="AP11" s="17">
        <v>3.26358032539842E-2</v>
      </c>
      <c r="AQ11" s="17"/>
      <c r="AR11" s="17">
        <v>4.3207074165674299E-2</v>
      </c>
      <c r="AS11" s="17">
        <v>3.0009550995658999E-2</v>
      </c>
      <c r="AT11" s="17">
        <v>2.28212479315314E-2</v>
      </c>
      <c r="AU11" s="17">
        <v>3.1780822820568197E-2</v>
      </c>
    </row>
    <row r="12" spans="2:47" x14ac:dyDescent="0.3">
      <c r="B12" s="18" t="s">
        <v>325</v>
      </c>
      <c r="C12" s="17">
        <v>2.4397611595121299E-2</v>
      </c>
      <c r="D12" s="17">
        <v>2.9298804796479901E-2</v>
      </c>
      <c r="E12" s="17">
        <v>1.9714579626364699E-2</v>
      </c>
      <c r="F12" s="17"/>
      <c r="G12" s="17">
        <v>6.5061812766767202E-2</v>
      </c>
      <c r="H12" s="17">
        <v>3.8105477494787397E-2</v>
      </c>
      <c r="I12" s="17">
        <v>3.2512016972482398E-2</v>
      </c>
      <c r="J12" s="17">
        <v>1.45040089415091E-2</v>
      </c>
      <c r="K12" s="17">
        <v>0</v>
      </c>
      <c r="L12" s="17">
        <v>4.1164306522817303E-3</v>
      </c>
      <c r="M12" s="17"/>
      <c r="N12" s="17">
        <v>1.8083947496304299E-2</v>
      </c>
      <c r="O12" s="17">
        <v>1.69600492067867E-2</v>
      </c>
      <c r="P12" s="17">
        <v>4.0392964318886497E-2</v>
      </c>
      <c r="Q12" s="17">
        <v>2.5236841963257799E-2</v>
      </c>
      <c r="R12" s="17"/>
      <c r="S12" s="17">
        <v>4.6386156711023203E-2</v>
      </c>
      <c r="T12" s="17">
        <v>1.60581185190267E-2</v>
      </c>
      <c r="U12" s="17">
        <v>1.9273618408303599E-2</v>
      </c>
      <c r="V12" s="17">
        <v>1.2855476520294E-2</v>
      </c>
      <c r="W12" s="17">
        <v>1.20184142361169E-2</v>
      </c>
      <c r="X12" s="17">
        <v>3.1206771049764E-2</v>
      </c>
      <c r="Y12" s="17">
        <v>2.6005812317671798E-2</v>
      </c>
      <c r="Z12" s="17">
        <v>1.8010525278373098E-2</v>
      </c>
      <c r="AA12" s="17">
        <v>2.1165347673736699E-2</v>
      </c>
      <c r="AB12" s="17">
        <v>3.9736346809819197E-2</v>
      </c>
      <c r="AC12" s="17">
        <v>7.0016985523311797E-3</v>
      </c>
      <c r="AD12" s="17">
        <v>1.3803454463449801E-2</v>
      </c>
      <c r="AE12" s="17"/>
      <c r="AF12" s="17">
        <v>1.8371321614844002E-2</v>
      </c>
      <c r="AG12" s="17">
        <v>3.2604348696216798E-2</v>
      </c>
      <c r="AH12" s="17"/>
      <c r="AI12" s="17">
        <v>2.8164702197428702E-2</v>
      </c>
      <c r="AJ12" s="17">
        <v>2.2517210647483701E-2</v>
      </c>
      <c r="AK12" s="17"/>
      <c r="AL12" s="17">
        <v>2.05880054403474E-2</v>
      </c>
      <c r="AM12" s="17">
        <v>2.5279806871704301E-2</v>
      </c>
      <c r="AN12" s="17"/>
      <c r="AO12" s="17">
        <v>3.3570272717973901E-2</v>
      </c>
      <c r="AP12" s="17">
        <v>2.3598104097238899E-2</v>
      </c>
      <c r="AQ12" s="17"/>
      <c r="AR12" s="17">
        <v>3.9977693081113798E-2</v>
      </c>
      <c r="AS12" s="17">
        <v>1.67433729904659E-2</v>
      </c>
      <c r="AT12" s="17">
        <v>1.7067806119222002E-2</v>
      </c>
      <c r="AU12" s="17">
        <v>1.3704529895558299E-2</v>
      </c>
    </row>
    <row r="13" spans="2:47" x14ac:dyDescent="0.3">
      <c r="B13" s="18" t="s">
        <v>326</v>
      </c>
      <c r="C13" s="17">
        <v>0.118346405926302</v>
      </c>
      <c r="D13" s="17">
        <v>0.113871097954423</v>
      </c>
      <c r="E13" s="17">
        <v>0.122796237607102</v>
      </c>
      <c r="F13" s="17"/>
      <c r="G13" s="17">
        <v>0.192326943431675</v>
      </c>
      <c r="H13" s="17">
        <v>0.172664072108763</v>
      </c>
      <c r="I13" s="17">
        <v>0.140744455742013</v>
      </c>
      <c r="J13" s="17">
        <v>0.111893654299555</v>
      </c>
      <c r="K13" s="17">
        <v>6.99984821714279E-2</v>
      </c>
      <c r="L13" s="17">
        <v>4.4692458708707299E-2</v>
      </c>
      <c r="M13" s="17"/>
      <c r="N13" s="17">
        <v>0.12321167681238999</v>
      </c>
      <c r="O13" s="17">
        <v>0.119445303605637</v>
      </c>
      <c r="P13" s="17">
        <v>0.12770609464119101</v>
      </c>
      <c r="Q13" s="17">
        <v>0.101137174571789</v>
      </c>
      <c r="R13" s="17"/>
      <c r="S13" s="17">
        <v>0.13396826496209499</v>
      </c>
      <c r="T13" s="17">
        <v>0.122401954173407</v>
      </c>
      <c r="U13" s="17">
        <v>9.1100419155685494E-2</v>
      </c>
      <c r="V13" s="17">
        <v>0.10437744929796</v>
      </c>
      <c r="W13" s="17">
        <v>0.12543968346946299</v>
      </c>
      <c r="X13" s="17">
        <v>0.115168698678842</v>
      </c>
      <c r="Y13" s="17">
        <v>0.13993640667730101</v>
      </c>
      <c r="Z13" s="17">
        <v>0.11415585499139699</v>
      </c>
      <c r="AA13" s="17">
        <v>0.12796512135289201</v>
      </c>
      <c r="AB13" s="17">
        <v>0.108509825526323</v>
      </c>
      <c r="AC13" s="17">
        <v>9.0513408358197503E-2</v>
      </c>
      <c r="AD13" s="17">
        <v>0.124057222308899</v>
      </c>
      <c r="AE13" s="17"/>
      <c r="AF13" s="17">
        <v>0.101754919918023</v>
      </c>
      <c r="AG13" s="17">
        <v>0.13957191812790401</v>
      </c>
      <c r="AH13" s="17"/>
      <c r="AI13" s="17">
        <v>0.116996039619588</v>
      </c>
      <c r="AJ13" s="17">
        <v>0.11902046194217</v>
      </c>
      <c r="AK13" s="17"/>
      <c r="AL13" s="17">
        <v>0.110985452874553</v>
      </c>
      <c r="AM13" s="17">
        <v>0.12005099105914201</v>
      </c>
      <c r="AN13" s="17"/>
      <c r="AO13" s="17">
        <v>0.109435496305486</v>
      </c>
      <c r="AP13" s="17">
        <v>0.119123098639505</v>
      </c>
      <c r="AQ13" s="17"/>
      <c r="AR13" s="17">
        <v>0.15642933867273101</v>
      </c>
      <c r="AS13" s="17">
        <v>9.1671537425805694E-2</v>
      </c>
      <c r="AT13" s="17">
        <v>0.127823483856947</v>
      </c>
      <c r="AU13" s="17">
        <v>4.8847223933563999E-2</v>
      </c>
    </row>
    <row r="14" spans="2:47" x14ac:dyDescent="0.3">
      <c r="B14" s="18" t="s">
        <v>327</v>
      </c>
      <c r="C14" s="17">
        <v>3.8478538160611399E-2</v>
      </c>
      <c r="D14" s="17">
        <v>3.6009598936235801E-2</v>
      </c>
      <c r="E14" s="17">
        <v>4.0637471071692501E-2</v>
      </c>
      <c r="F14" s="17"/>
      <c r="G14" s="17">
        <v>2.9129465464392601E-2</v>
      </c>
      <c r="H14" s="17">
        <v>5.91191350960125E-2</v>
      </c>
      <c r="I14" s="17">
        <v>3.2795397196042499E-2</v>
      </c>
      <c r="J14" s="17">
        <v>4.68913039694464E-2</v>
      </c>
      <c r="K14" s="17">
        <v>2.9108756042995999E-2</v>
      </c>
      <c r="L14" s="17">
        <v>3.1983784066055003E-2</v>
      </c>
      <c r="M14" s="17"/>
      <c r="N14" s="17">
        <v>4.7380727667605302E-2</v>
      </c>
      <c r="O14" s="17">
        <v>3.6410114224480997E-2</v>
      </c>
      <c r="P14" s="17">
        <v>2.4901730467480801E-2</v>
      </c>
      <c r="Q14" s="17">
        <v>4.3509225807076099E-2</v>
      </c>
      <c r="R14" s="17"/>
      <c r="S14" s="17">
        <v>4.9593927949880698E-2</v>
      </c>
      <c r="T14" s="17">
        <v>4.3099752839059702E-2</v>
      </c>
      <c r="U14" s="17">
        <v>3.1730306736452003E-2</v>
      </c>
      <c r="V14" s="17">
        <v>3.7909675228333398E-2</v>
      </c>
      <c r="W14" s="17">
        <v>4.1570161089287398E-2</v>
      </c>
      <c r="X14" s="17">
        <v>2.8012090358348101E-2</v>
      </c>
      <c r="Y14" s="17">
        <v>3.8906095848186099E-2</v>
      </c>
      <c r="Z14" s="17">
        <v>4.36765899403063E-2</v>
      </c>
      <c r="AA14" s="17">
        <v>3.7563465987167997E-2</v>
      </c>
      <c r="AB14" s="17">
        <v>3.8693212412770801E-2</v>
      </c>
      <c r="AC14" s="17">
        <v>2.6599159723468602E-2</v>
      </c>
      <c r="AD14" s="17">
        <v>2.49478092456854E-2</v>
      </c>
      <c r="AE14" s="17"/>
      <c r="AF14" s="17">
        <v>4.2781189041276799E-2</v>
      </c>
      <c r="AG14" s="17">
        <v>3.3072227826814203E-2</v>
      </c>
      <c r="AH14" s="17"/>
      <c r="AI14" s="17">
        <v>4.78416575659356E-2</v>
      </c>
      <c r="AJ14" s="17">
        <v>3.38047937617292E-2</v>
      </c>
      <c r="AK14" s="17"/>
      <c r="AL14" s="17">
        <v>4.6404423822495197E-2</v>
      </c>
      <c r="AM14" s="17">
        <v>3.6643130874509502E-2</v>
      </c>
      <c r="AN14" s="17"/>
      <c r="AO14" s="17">
        <v>4.4982585790279098E-2</v>
      </c>
      <c r="AP14" s="17">
        <v>3.7911632354667199E-2</v>
      </c>
      <c r="AQ14" s="17"/>
      <c r="AR14" s="17">
        <v>4.5475089509458798E-2</v>
      </c>
      <c r="AS14" s="17">
        <v>2.4401076869852299E-2</v>
      </c>
      <c r="AT14" s="17">
        <v>4.8870036314421703E-2</v>
      </c>
      <c r="AU14" s="17">
        <v>2.3492691653794098E-2</v>
      </c>
    </row>
    <row r="15" spans="2:47" x14ac:dyDescent="0.3">
      <c r="B15" s="18" t="s">
        <v>328</v>
      </c>
      <c r="C15" s="17">
        <v>4.2309997562046599E-2</v>
      </c>
      <c r="D15" s="17">
        <v>4.7032609889638699E-2</v>
      </c>
      <c r="E15" s="17">
        <v>3.7242258096571799E-2</v>
      </c>
      <c r="F15" s="17"/>
      <c r="G15" s="17">
        <v>6.80912113148371E-2</v>
      </c>
      <c r="H15" s="17">
        <v>5.9425902995937502E-2</v>
      </c>
      <c r="I15" s="17">
        <v>5.8098406471869597E-2</v>
      </c>
      <c r="J15" s="17">
        <v>4.8804818881092601E-2</v>
      </c>
      <c r="K15" s="17">
        <v>2.15498817032862E-2</v>
      </c>
      <c r="L15" s="17">
        <v>7.1581370531414203E-3</v>
      </c>
      <c r="M15" s="17"/>
      <c r="N15" s="17">
        <v>2.8549611214820299E-2</v>
      </c>
      <c r="O15" s="17">
        <v>3.54990020004919E-2</v>
      </c>
      <c r="P15" s="17">
        <v>4.7549179703166397E-2</v>
      </c>
      <c r="Q15" s="17">
        <v>6.0258906418428002E-2</v>
      </c>
      <c r="R15" s="17"/>
      <c r="S15" s="17">
        <v>4.64665909200132E-2</v>
      </c>
      <c r="T15" s="17">
        <v>2.3300880504176998E-2</v>
      </c>
      <c r="U15" s="17">
        <v>4.4630718385082403E-2</v>
      </c>
      <c r="V15" s="17">
        <v>3.5631877327373003E-2</v>
      </c>
      <c r="W15" s="17">
        <v>5.5364165680807501E-2</v>
      </c>
      <c r="X15" s="17">
        <v>5.8355650628154898E-2</v>
      </c>
      <c r="Y15" s="17">
        <v>3.0534901019925901E-2</v>
      </c>
      <c r="Z15" s="17">
        <v>6.5243932572773999E-2</v>
      </c>
      <c r="AA15" s="17">
        <v>4.7596402196576799E-2</v>
      </c>
      <c r="AB15" s="17">
        <v>3.5020663958451201E-2</v>
      </c>
      <c r="AC15" s="17">
        <v>6.2822314470614593E-2</v>
      </c>
      <c r="AD15" s="17">
        <v>9.8792530427615696E-3</v>
      </c>
      <c r="AE15" s="17"/>
      <c r="AF15" s="17">
        <v>3.6056840850960101E-2</v>
      </c>
      <c r="AG15" s="17">
        <v>5.0963447882498999E-2</v>
      </c>
      <c r="AH15" s="17"/>
      <c r="AI15" s="17">
        <v>4.1537204185636299E-2</v>
      </c>
      <c r="AJ15" s="17">
        <v>4.2695749207212703E-2</v>
      </c>
      <c r="AK15" s="17"/>
      <c r="AL15" s="17">
        <v>4.3137428626634902E-2</v>
      </c>
      <c r="AM15" s="17">
        <v>4.21183883123704E-2</v>
      </c>
      <c r="AN15" s="17"/>
      <c r="AO15" s="17">
        <v>5.7478335026769301E-2</v>
      </c>
      <c r="AP15" s="17">
        <v>4.0987894916910801E-2</v>
      </c>
      <c r="AQ15" s="17"/>
      <c r="AR15" s="17">
        <v>6.4352751528295796E-2</v>
      </c>
      <c r="AS15" s="17">
        <v>2.3135438424673901E-2</v>
      </c>
      <c r="AT15" s="17">
        <v>3.93785798608128E-2</v>
      </c>
      <c r="AU15" s="17">
        <v>2.6056202619471398E-2</v>
      </c>
    </row>
    <row r="16" spans="2:47" x14ac:dyDescent="0.3">
      <c r="B16" s="18" t="s">
        <v>329</v>
      </c>
      <c r="C16" s="17">
        <v>6.5258382934744494E-2</v>
      </c>
      <c r="D16" s="17">
        <v>5.0483991080364603E-2</v>
      </c>
      <c r="E16" s="17">
        <v>7.9903443529813503E-2</v>
      </c>
      <c r="F16" s="17"/>
      <c r="G16" s="17">
        <v>7.87935183184581E-2</v>
      </c>
      <c r="H16" s="17">
        <v>7.4372060230512502E-2</v>
      </c>
      <c r="I16" s="17">
        <v>6.21122935190924E-2</v>
      </c>
      <c r="J16" s="17">
        <v>7.16235290213183E-2</v>
      </c>
      <c r="K16" s="17">
        <v>6.7514024830317307E-2</v>
      </c>
      <c r="L16" s="17">
        <v>4.4799259235884202E-2</v>
      </c>
      <c r="M16" s="17"/>
      <c r="N16" s="17">
        <v>7.5228027279531304E-2</v>
      </c>
      <c r="O16" s="17">
        <v>5.93900551054483E-2</v>
      </c>
      <c r="P16" s="17">
        <v>6.5895196870292397E-2</v>
      </c>
      <c r="Q16" s="17">
        <v>5.9428359803186399E-2</v>
      </c>
      <c r="R16" s="17"/>
      <c r="S16" s="17">
        <v>9.0870185319778696E-2</v>
      </c>
      <c r="T16" s="17">
        <v>5.8870968934721997E-2</v>
      </c>
      <c r="U16" s="17">
        <v>5.4609074581350898E-2</v>
      </c>
      <c r="V16" s="17">
        <v>6.2214713290514402E-2</v>
      </c>
      <c r="W16" s="17">
        <v>7.6490843950574899E-2</v>
      </c>
      <c r="X16" s="17">
        <v>6.6192702029923195E-2</v>
      </c>
      <c r="Y16" s="17">
        <v>6.4554174832060607E-2</v>
      </c>
      <c r="Z16" s="17">
        <v>4.7267426533443402E-2</v>
      </c>
      <c r="AA16" s="17">
        <v>7.0108455557156696E-2</v>
      </c>
      <c r="AB16" s="17">
        <v>4.7502981705874602E-2</v>
      </c>
      <c r="AC16" s="17">
        <v>5.3377789660346502E-2</v>
      </c>
      <c r="AD16" s="17">
        <v>6.3109737254898393E-2</v>
      </c>
      <c r="AE16" s="17"/>
      <c r="AF16" s="17">
        <v>7.3061544619656693E-2</v>
      </c>
      <c r="AG16" s="17">
        <v>5.5416973534564998E-2</v>
      </c>
      <c r="AH16" s="17"/>
      <c r="AI16" s="17">
        <v>6.1758645444020599E-2</v>
      </c>
      <c r="AJ16" s="17">
        <v>6.7005330483606004E-2</v>
      </c>
      <c r="AK16" s="17"/>
      <c r="AL16" s="17">
        <v>6.3759410948397793E-2</v>
      </c>
      <c r="AM16" s="17">
        <v>6.5605501758150497E-2</v>
      </c>
      <c r="AN16" s="17"/>
      <c r="AO16" s="17">
        <v>6.3474996867834393E-2</v>
      </c>
      <c r="AP16" s="17">
        <v>6.5413826432876299E-2</v>
      </c>
      <c r="AQ16" s="17"/>
      <c r="AR16" s="17">
        <v>0.100908823738973</v>
      </c>
      <c r="AS16" s="17">
        <v>3.8540236029461397E-2</v>
      </c>
      <c r="AT16" s="17">
        <v>5.31940060155075E-2</v>
      </c>
      <c r="AU16" s="17">
        <v>4.6834923289830001E-2</v>
      </c>
    </row>
    <row r="17" spans="2:47" x14ac:dyDescent="0.3">
      <c r="B17" s="18" t="s">
        <v>330</v>
      </c>
      <c r="C17" s="17">
        <v>7.3062350156663805E-2</v>
      </c>
      <c r="D17" s="17">
        <v>4.6548747613019303E-2</v>
      </c>
      <c r="E17" s="17">
        <v>9.9176206984580101E-2</v>
      </c>
      <c r="F17" s="17"/>
      <c r="G17" s="17">
        <v>0.126703029708748</v>
      </c>
      <c r="H17" s="17">
        <v>0.10897337522944001</v>
      </c>
      <c r="I17" s="17">
        <v>9.0775881985367901E-2</v>
      </c>
      <c r="J17" s="17">
        <v>7.1380926909799206E-2</v>
      </c>
      <c r="K17" s="17">
        <v>4.0512100739403499E-2</v>
      </c>
      <c r="L17" s="17">
        <v>1.7174806278997399E-2</v>
      </c>
      <c r="M17" s="17"/>
      <c r="N17" s="17">
        <v>7.5132973671253794E-2</v>
      </c>
      <c r="O17" s="17">
        <v>5.5941010931168697E-2</v>
      </c>
      <c r="P17" s="17">
        <v>9.6824619031731299E-2</v>
      </c>
      <c r="Q17" s="17">
        <v>6.7874912851979496E-2</v>
      </c>
      <c r="R17" s="17"/>
      <c r="S17" s="17">
        <v>8.5462419034718795E-2</v>
      </c>
      <c r="T17" s="17">
        <v>6.5109390094179001E-2</v>
      </c>
      <c r="U17" s="17">
        <v>7.4743314552483994E-2</v>
      </c>
      <c r="V17" s="17">
        <v>6.6128213180506601E-2</v>
      </c>
      <c r="W17" s="17">
        <v>6.6672948138701699E-2</v>
      </c>
      <c r="X17" s="17">
        <v>7.4960738444673797E-2</v>
      </c>
      <c r="Y17" s="17">
        <v>8.0204069663199096E-2</v>
      </c>
      <c r="Z17" s="17">
        <v>0.120411367375861</v>
      </c>
      <c r="AA17" s="17">
        <v>6.0545499297036398E-2</v>
      </c>
      <c r="AB17" s="17">
        <v>4.5883603512916302E-2</v>
      </c>
      <c r="AC17" s="17">
        <v>7.5204494127246294E-2</v>
      </c>
      <c r="AD17" s="17">
        <v>0.11682000778024999</v>
      </c>
      <c r="AE17" s="17"/>
      <c r="AF17" s="17">
        <v>7.1289403640677804E-2</v>
      </c>
      <c r="AG17" s="17">
        <v>7.6010880995496397E-2</v>
      </c>
      <c r="AH17" s="17"/>
      <c r="AI17" s="17">
        <v>7.9054800465091293E-2</v>
      </c>
      <c r="AJ17" s="17">
        <v>7.0071126841849907E-2</v>
      </c>
      <c r="AK17" s="17"/>
      <c r="AL17" s="17">
        <v>7.1622183464607705E-2</v>
      </c>
      <c r="AM17" s="17">
        <v>7.3395851364297104E-2</v>
      </c>
      <c r="AN17" s="17"/>
      <c r="AO17" s="17">
        <v>7.0762735173793806E-2</v>
      </c>
      <c r="AP17" s="17">
        <v>7.3262789200080294E-2</v>
      </c>
      <c r="AQ17" s="17"/>
      <c r="AR17" s="17">
        <v>0.10780574037047801</v>
      </c>
      <c r="AS17" s="17">
        <v>3.4365975892004297E-2</v>
      </c>
      <c r="AT17" s="17">
        <v>8.9065895868748898E-2</v>
      </c>
      <c r="AU17" s="17">
        <v>1.9064085665508199E-2</v>
      </c>
    </row>
    <row r="18" spans="2:47" x14ac:dyDescent="0.3">
      <c r="B18" s="18" t="s">
        <v>331</v>
      </c>
      <c r="C18" s="17">
        <v>0.340895738293991</v>
      </c>
      <c r="D18" s="17">
        <v>0.350334443268847</v>
      </c>
      <c r="E18" s="17">
        <v>0.33173859430512298</v>
      </c>
      <c r="F18" s="17"/>
      <c r="G18" s="17">
        <v>0.158801623976803</v>
      </c>
      <c r="H18" s="17">
        <v>0.23045419336984099</v>
      </c>
      <c r="I18" s="17">
        <v>0.31102776616343097</v>
      </c>
      <c r="J18" s="17">
        <v>0.37230684874430803</v>
      </c>
      <c r="K18" s="17">
        <v>0.43035729157581099</v>
      </c>
      <c r="L18" s="17">
        <v>0.48996108991640802</v>
      </c>
      <c r="M18" s="17"/>
      <c r="N18" s="17">
        <v>0.33446560031690697</v>
      </c>
      <c r="O18" s="17">
        <v>0.37515652045414799</v>
      </c>
      <c r="P18" s="17">
        <v>0.28829777978307702</v>
      </c>
      <c r="Q18" s="17">
        <v>0.35944776800550299</v>
      </c>
      <c r="R18" s="17"/>
      <c r="S18" s="17">
        <v>0.28749857132916101</v>
      </c>
      <c r="T18" s="17">
        <v>0.379013829298882</v>
      </c>
      <c r="U18" s="17">
        <v>0.34246379223684398</v>
      </c>
      <c r="V18" s="17">
        <v>0.330867148193075</v>
      </c>
      <c r="W18" s="17">
        <v>0.31815263227476498</v>
      </c>
      <c r="X18" s="17">
        <v>0.371299469119938</v>
      </c>
      <c r="Y18" s="17">
        <v>0.352859458934766</v>
      </c>
      <c r="Z18" s="17">
        <v>0.30444407514224597</v>
      </c>
      <c r="AA18" s="17">
        <v>0.34721243852370598</v>
      </c>
      <c r="AB18" s="17">
        <v>0.37447684607343801</v>
      </c>
      <c r="AC18" s="17">
        <v>0.34911572070639302</v>
      </c>
      <c r="AD18" s="17">
        <v>0.29165323137945398</v>
      </c>
      <c r="AE18" s="17"/>
      <c r="AF18" s="17">
        <v>0.345325227431242</v>
      </c>
      <c r="AG18" s="17">
        <v>0.33591086212437399</v>
      </c>
      <c r="AH18" s="17"/>
      <c r="AI18" s="17">
        <v>0.32541859246872901</v>
      </c>
      <c r="AJ18" s="17">
        <v>0.34862139258505598</v>
      </c>
      <c r="AK18" s="17"/>
      <c r="AL18" s="17">
        <v>0.34909785720396103</v>
      </c>
      <c r="AM18" s="17">
        <v>0.33899636332808197</v>
      </c>
      <c r="AN18" s="17"/>
      <c r="AO18" s="17">
        <v>0.30415958765054901</v>
      </c>
      <c r="AP18" s="17">
        <v>0.34409773469278898</v>
      </c>
      <c r="AQ18" s="17"/>
      <c r="AR18" s="17">
        <v>0.222629368149384</v>
      </c>
      <c r="AS18" s="17">
        <v>0.42390917991170801</v>
      </c>
      <c r="AT18" s="17">
        <v>0.338124888838716</v>
      </c>
      <c r="AU18" s="17">
        <v>0.50086926493236705</v>
      </c>
    </row>
    <row r="19" spans="2:47" x14ac:dyDescent="0.3">
      <c r="B19" s="18" t="s">
        <v>155</v>
      </c>
      <c r="C19" s="19">
        <v>0.17906602364992699</v>
      </c>
      <c r="D19" s="19">
        <v>0.171951271192164</v>
      </c>
      <c r="E19" s="19">
        <v>0.186143951262356</v>
      </c>
      <c r="F19" s="19"/>
      <c r="G19" s="19">
        <v>7.6745434586565506E-2</v>
      </c>
      <c r="H19" s="19">
        <v>9.0386656328386397E-2</v>
      </c>
      <c r="I19" s="19">
        <v>0.114598230462693</v>
      </c>
      <c r="J19" s="19">
        <v>0.176098456756734</v>
      </c>
      <c r="K19" s="19">
        <v>0.25757054398828499</v>
      </c>
      <c r="L19" s="19">
        <v>0.32100914991402202</v>
      </c>
      <c r="M19" s="19"/>
      <c r="N19" s="19">
        <v>0.18859586818132801</v>
      </c>
      <c r="O19" s="19">
        <v>0.184891154818138</v>
      </c>
      <c r="P19" s="19">
        <v>0.17484604398106099</v>
      </c>
      <c r="Q19" s="19">
        <v>0.16634076074484699</v>
      </c>
      <c r="R19" s="19"/>
      <c r="S19" s="19">
        <v>0.12634087607736999</v>
      </c>
      <c r="T19" s="19">
        <v>0.184337897070878</v>
      </c>
      <c r="U19" s="19">
        <v>0.211365025741347</v>
      </c>
      <c r="V19" s="19">
        <v>0.212024741656692</v>
      </c>
      <c r="W19" s="19">
        <v>0.17319766896594399</v>
      </c>
      <c r="X19" s="19">
        <v>0.143435615005575</v>
      </c>
      <c r="Y19" s="19">
        <v>0.17597212556282399</v>
      </c>
      <c r="Z19" s="19">
        <v>0.153141081808123</v>
      </c>
      <c r="AA19" s="19">
        <v>0.17025379217247</v>
      </c>
      <c r="AB19" s="19">
        <v>0.21075674948019199</v>
      </c>
      <c r="AC19" s="19">
        <v>0.224358550524588</v>
      </c>
      <c r="AD19" s="19">
        <v>0.24207260514437601</v>
      </c>
      <c r="AE19" s="19"/>
      <c r="AF19" s="19">
        <v>0.202937891621915</v>
      </c>
      <c r="AG19" s="19">
        <v>0.14627519608266701</v>
      </c>
      <c r="AH19" s="19"/>
      <c r="AI19" s="19">
        <v>0.16130023970430099</v>
      </c>
      <c r="AJ19" s="19">
        <v>0.18793408669742001</v>
      </c>
      <c r="AK19" s="19"/>
      <c r="AL19" s="19">
        <v>0.16990642476460999</v>
      </c>
      <c r="AM19" s="19">
        <v>0.18118712345492799</v>
      </c>
      <c r="AN19" s="19"/>
      <c r="AO19" s="19">
        <v>0.168609042143433</v>
      </c>
      <c r="AP19" s="19">
        <v>0.179977475082361</v>
      </c>
      <c r="AQ19" s="19"/>
      <c r="AR19" s="19">
        <v>0.10511297895887101</v>
      </c>
      <c r="AS19" s="19">
        <v>0.24927628914057401</v>
      </c>
      <c r="AT19" s="19">
        <v>0.18249997381928401</v>
      </c>
      <c r="AU19" s="19">
        <v>0.236806480943061</v>
      </c>
    </row>
    <row r="20" spans="2:47" x14ac:dyDescent="0.3">
      <c r="B20" s="16"/>
    </row>
    <row r="21" spans="2:47" x14ac:dyDescent="0.3">
      <c r="B21" t="s">
        <v>72</v>
      </c>
    </row>
    <row r="22" spans="2:47" x14ac:dyDescent="0.3">
      <c r="B22" t="s">
        <v>73</v>
      </c>
    </row>
    <row r="24" spans="2:47" x14ac:dyDescent="0.3">
      <c r="B24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B2:L18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12" width="20.77734375" customWidth="1"/>
  </cols>
  <sheetData>
    <row r="2" spans="2:12" ht="40.049999999999997" customHeight="1" x14ac:dyDescent="0.3">
      <c r="D2" s="30" t="s">
        <v>353</v>
      </c>
      <c r="E2" s="26"/>
      <c r="F2" s="26"/>
      <c r="G2" s="26"/>
      <c r="H2" s="26"/>
      <c r="I2" s="26"/>
      <c r="J2" s="26"/>
      <c r="K2" s="26"/>
      <c r="L2" s="26"/>
    </row>
    <row r="6" spans="2:12" ht="49.95" customHeight="1" x14ac:dyDescent="0.3">
      <c r="B6" s="20" t="s">
        <v>15</v>
      </c>
      <c r="C6" s="20" t="s">
        <v>340</v>
      </c>
      <c r="D6" s="20" t="s">
        <v>341</v>
      </c>
      <c r="E6" s="20" t="s">
        <v>342</v>
      </c>
      <c r="F6" s="20" t="s">
        <v>343</v>
      </c>
      <c r="G6" s="20" t="s">
        <v>344</v>
      </c>
      <c r="H6" s="20" t="s">
        <v>345</v>
      </c>
      <c r="I6" s="20" t="s">
        <v>346</v>
      </c>
      <c r="J6" s="20" t="s">
        <v>347</v>
      </c>
      <c r="K6" s="20" t="s">
        <v>348</v>
      </c>
    </row>
    <row r="7" spans="2:12" x14ac:dyDescent="0.3">
      <c r="B7" s="18" t="s">
        <v>349</v>
      </c>
      <c r="C7" s="17">
        <v>0.29723316128111399</v>
      </c>
      <c r="D7" s="17">
        <v>0.34652232230834601</v>
      </c>
      <c r="E7" s="17">
        <v>0.27688691468362697</v>
      </c>
      <c r="F7" s="17">
        <v>0.21596780234756299</v>
      </c>
      <c r="G7" s="17">
        <v>0.26269868853150702</v>
      </c>
      <c r="H7" s="17">
        <v>0.20506336977273801</v>
      </c>
      <c r="I7" s="17">
        <v>0.23436231956211401</v>
      </c>
      <c r="J7" s="17">
        <v>0.21120235030415899</v>
      </c>
      <c r="K7" s="17">
        <v>0.15889600710605001</v>
      </c>
    </row>
    <row r="8" spans="2:12" x14ac:dyDescent="0.3">
      <c r="B8" s="18" t="s">
        <v>350</v>
      </c>
      <c r="C8" s="17">
        <v>0.42795854463468902</v>
      </c>
      <c r="D8" s="17">
        <v>0.48160853860341502</v>
      </c>
      <c r="E8" s="17">
        <v>0.48758915033907202</v>
      </c>
      <c r="F8" s="17">
        <v>0.39752611333635801</v>
      </c>
      <c r="G8" s="17">
        <v>0.50523558985942896</v>
      </c>
      <c r="H8" s="17">
        <v>0.34747543726339503</v>
      </c>
      <c r="I8" s="17">
        <v>0.46956700058691703</v>
      </c>
      <c r="J8" s="17">
        <v>0.42638378268714899</v>
      </c>
      <c r="K8" s="17">
        <v>0.421276469372938</v>
      </c>
    </row>
    <row r="9" spans="2:12" ht="28.8" x14ac:dyDescent="0.3">
      <c r="B9" s="18" t="s">
        <v>351</v>
      </c>
      <c r="C9" s="17">
        <v>0.175290269785848</v>
      </c>
      <c r="D9" s="17">
        <v>0.111424158896872</v>
      </c>
      <c r="E9" s="17">
        <v>0.15494271362565001</v>
      </c>
      <c r="F9" s="17">
        <v>0.19848320779849701</v>
      </c>
      <c r="G9" s="17">
        <v>0.15021522147630001</v>
      </c>
      <c r="H9" s="17">
        <v>0.22334978221186</v>
      </c>
      <c r="I9" s="17">
        <v>0.200265204927077</v>
      </c>
      <c r="J9" s="17">
        <v>0.23630886742308099</v>
      </c>
      <c r="K9" s="17">
        <v>0.27278515811160597</v>
      </c>
    </row>
    <row r="10" spans="2:12" ht="28.8" x14ac:dyDescent="0.3">
      <c r="B10" s="18" t="s">
        <v>352</v>
      </c>
      <c r="C10" s="17">
        <v>7.1691489197481306E-2</v>
      </c>
      <c r="D10" s="17">
        <v>3.5924939940647202E-2</v>
      </c>
      <c r="E10" s="17">
        <v>5.5999853147379999E-2</v>
      </c>
      <c r="F10" s="17">
        <v>0.16271483517656901</v>
      </c>
      <c r="G10" s="17">
        <v>4.9848754675306098E-2</v>
      </c>
      <c r="H10" s="17">
        <v>0.19512125538585801</v>
      </c>
      <c r="I10" s="17">
        <v>6.3603841771018299E-2</v>
      </c>
      <c r="J10" s="17">
        <v>7.1202763081034695E-2</v>
      </c>
      <c r="K10" s="17">
        <v>0.104443321369818</v>
      </c>
    </row>
    <row r="11" spans="2:12" x14ac:dyDescent="0.3">
      <c r="B11" s="18" t="s">
        <v>79</v>
      </c>
      <c r="C11" s="17">
        <v>2.7826535100867401E-2</v>
      </c>
      <c r="D11" s="17">
        <v>2.4520040250720201E-2</v>
      </c>
      <c r="E11" s="17">
        <v>2.4581368204271401E-2</v>
      </c>
      <c r="F11" s="17">
        <v>2.5308041341013301E-2</v>
      </c>
      <c r="G11" s="17">
        <v>3.2001745457458403E-2</v>
      </c>
      <c r="H11" s="17">
        <v>2.8990155366149201E-2</v>
      </c>
      <c r="I11" s="17">
        <v>3.2201633152873797E-2</v>
      </c>
      <c r="J11" s="17">
        <v>5.49022365045762E-2</v>
      </c>
      <c r="K11" s="17">
        <v>4.2599044039588703E-2</v>
      </c>
    </row>
    <row r="12" spans="2:12" x14ac:dyDescent="0.3"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2:12" x14ac:dyDescent="0.3">
      <c r="B13" t="s">
        <v>72</v>
      </c>
    </row>
    <row r="14" spans="2:12" x14ac:dyDescent="0.3">
      <c r="B14" t="s">
        <v>73</v>
      </c>
    </row>
    <row r="18" spans="2:2" x14ac:dyDescent="0.3">
      <c r="B18" s="8" t="str">
        <f>HYPERLINK("#'Contents'!A1", "Return to Contents")</f>
        <v>Return to Contents</v>
      </c>
    </row>
  </sheetData>
  <mergeCells count="1">
    <mergeCell ref="D2:L2"/>
  </mergeCells>
  <pageMargins left="0.7" right="0.7" top="0.75" bottom="0.75" header="0.3" footer="0.3"/>
  <pageSetup paperSize="9" orientation="portrait" horizontalDpi="300" verticalDpi="300"/>
  <drawing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B2:AU18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354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349</v>
      </c>
      <c r="C9" s="17">
        <v>0.29723316128111399</v>
      </c>
      <c r="D9" s="17">
        <v>0.27027202542405798</v>
      </c>
      <c r="E9" s="17">
        <v>0.32222087060717602</v>
      </c>
      <c r="F9" s="17"/>
      <c r="G9" s="17">
        <v>0.33990354029009701</v>
      </c>
      <c r="H9" s="17">
        <v>0.34972181686538001</v>
      </c>
      <c r="I9" s="17">
        <v>0.32396725674881199</v>
      </c>
      <c r="J9" s="17">
        <v>0.33170353361462501</v>
      </c>
      <c r="K9" s="17">
        <v>0.25838598590804401</v>
      </c>
      <c r="L9" s="17">
        <v>0.202738599466603</v>
      </c>
      <c r="M9" s="17"/>
      <c r="N9" s="17">
        <v>0.269427647588175</v>
      </c>
      <c r="O9" s="17">
        <v>0.28875429835170602</v>
      </c>
      <c r="P9" s="17">
        <v>0.323318966530589</v>
      </c>
      <c r="Q9" s="17">
        <v>0.31558761660560702</v>
      </c>
      <c r="R9" s="17"/>
      <c r="S9" s="17">
        <v>0.34761926369339902</v>
      </c>
      <c r="T9" s="17">
        <v>0.24492288986288199</v>
      </c>
      <c r="U9" s="17">
        <v>0.322331444139832</v>
      </c>
      <c r="V9" s="17">
        <v>0.30201211361754698</v>
      </c>
      <c r="W9" s="17">
        <v>0.32294643837203701</v>
      </c>
      <c r="X9" s="17">
        <v>0.30105435354105498</v>
      </c>
      <c r="Y9" s="17">
        <v>0.29209108589294802</v>
      </c>
      <c r="Z9" s="17">
        <v>0.292645059526427</v>
      </c>
      <c r="AA9" s="17">
        <v>0.296605603213283</v>
      </c>
      <c r="AB9" s="17">
        <v>0.28170836062221599</v>
      </c>
      <c r="AC9" s="17">
        <v>0.25876892235856103</v>
      </c>
      <c r="AD9" s="17">
        <v>0.26909815821689398</v>
      </c>
      <c r="AE9" s="17"/>
      <c r="AF9" s="17">
        <v>0.28215164110497998</v>
      </c>
      <c r="AG9" s="17">
        <v>0.31871507794319298</v>
      </c>
      <c r="AH9" s="17"/>
      <c r="AI9" s="17">
        <v>0.32942024042731199</v>
      </c>
      <c r="AJ9" s="17">
        <v>0.28116648794675703</v>
      </c>
      <c r="AK9" s="17"/>
      <c r="AL9" s="17">
        <v>0.33452953596145302</v>
      </c>
      <c r="AM9" s="17">
        <v>0.28859639300641099</v>
      </c>
      <c r="AN9" s="17"/>
      <c r="AO9" s="17">
        <v>0.34377936721783797</v>
      </c>
      <c r="AP9" s="17">
        <v>0.29317610083311801</v>
      </c>
      <c r="AQ9" s="17"/>
      <c r="AR9" s="17">
        <v>0.48075516162020998</v>
      </c>
      <c r="AS9" s="17">
        <v>0.18861270656853399</v>
      </c>
      <c r="AT9" s="17">
        <v>0.28888877636320998</v>
      </c>
      <c r="AU9" s="17">
        <v>4.0546946453487699E-2</v>
      </c>
    </row>
    <row r="10" spans="2:47" x14ac:dyDescent="0.3">
      <c r="B10" s="18" t="s">
        <v>350</v>
      </c>
      <c r="C10" s="17">
        <v>0.42795854463468902</v>
      </c>
      <c r="D10" s="17">
        <v>0.429282748617898</v>
      </c>
      <c r="E10" s="17">
        <v>0.42744287574727402</v>
      </c>
      <c r="F10" s="17"/>
      <c r="G10" s="17">
        <v>0.40963697990501602</v>
      </c>
      <c r="H10" s="17">
        <v>0.43846556294647998</v>
      </c>
      <c r="I10" s="17">
        <v>0.437941755672213</v>
      </c>
      <c r="J10" s="17">
        <v>0.44689115822914699</v>
      </c>
      <c r="K10" s="17">
        <v>0.44953160628282002</v>
      </c>
      <c r="L10" s="17">
        <v>0.39366137475117602</v>
      </c>
      <c r="M10" s="17"/>
      <c r="N10" s="17">
        <v>0.43026443931332398</v>
      </c>
      <c r="O10" s="17">
        <v>0.43554882862640398</v>
      </c>
      <c r="P10" s="17">
        <v>0.42209720106840198</v>
      </c>
      <c r="Q10" s="17">
        <v>0.42039887834476097</v>
      </c>
      <c r="R10" s="17"/>
      <c r="S10" s="17">
        <v>0.40242049862222801</v>
      </c>
      <c r="T10" s="17">
        <v>0.45359905864283401</v>
      </c>
      <c r="U10" s="17">
        <v>0.44570835597817299</v>
      </c>
      <c r="V10" s="17">
        <v>0.42583257036243299</v>
      </c>
      <c r="W10" s="17">
        <v>0.38178514044961998</v>
      </c>
      <c r="X10" s="17">
        <v>0.41586281441259099</v>
      </c>
      <c r="Y10" s="17">
        <v>0.44705740036951602</v>
      </c>
      <c r="Z10" s="17">
        <v>0.43407297677092399</v>
      </c>
      <c r="AA10" s="17">
        <v>0.42189916661090898</v>
      </c>
      <c r="AB10" s="17">
        <v>0.41544418513058201</v>
      </c>
      <c r="AC10" s="17">
        <v>0.45881767022112102</v>
      </c>
      <c r="AD10" s="17">
        <v>0.48791760556295999</v>
      </c>
      <c r="AE10" s="17"/>
      <c r="AF10" s="17">
        <v>0.43951159271620799</v>
      </c>
      <c r="AG10" s="17">
        <v>0.41412943523058698</v>
      </c>
      <c r="AH10" s="17"/>
      <c r="AI10" s="17">
        <v>0.43437529136153702</v>
      </c>
      <c r="AJ10" s="17">
        <v>0.424755527266716</v>
      </c>
      <c r="AK10" s="17"/>
      <c r="AL10" s="17">
        <v>0.41476297770473503</v>
      </c>
      <c r="AM10" s="17">
        <v>0.43101425862309001</v>
      </c>
      <c r="AN10" s="17"/>
      <c r="AO10" s="17">
        <v>0.40501324335294703</v>
      </c>
      <c r="AP10" s="17">
        <v>0.42995850300775301</v>
      </c>
      <c r="AQ10" s="17"/>
      <c r="AR10" s="17">
        <v>0.43856140620592299</v>
      </c>
      <c r="AS10" s="17">
        <v>0.443106719717973</v>
      </c>
      <c r="AT10" s="17">
        <v>0.497665039410363</v>
      </c>
      <c r="AU10" s="17">
        <v>0.22996370426944401</v>
      </c>
    </row>
    <row r="11" spans="2:47" ht="28.8" x14ac:dyDescent="0.3">
      <c r="B11" s="18" t="s">
        <v>351</v>
      </c>
      <c r="C11" s="17">
        <v>0.175290269785848</v>
      </c>
      <c r="D11" s="17">
        <v>0.18719022726824699</v>
      </c>
      <c r="E11" s="17">
        <v>0.16436171604914501</v>
      </c>
      <c r="F11" s="17"/>
      <c r="G11" s="17">
        <v>0.17423925693404099</v>
      </c>
      <c r="H11" s="17">
        <v>0.13415401875962399</v>
      </c>
      <c r="I11" s="17">
        <v>0.154272323842087</v>
      </c>
      <c r="J11" s="17">
        <v>0.13084895564396501</v>
      </c>
      <c r="K11" s="17">
        <v>0.190880740690482</v>
      </c>
      <c r="L11" s="17">
        <v>0.25203242939687098</v>
      </c>
      <c r="M11" s="17"/>
      <c r="N11" s="17">
        <v>0.19288183321490601</v>
      </c>
      <c r="O11" s="17">
        <v>0.18096507143152499</v>
      </c>
      <c r="P11" s="17">
        <v>0.16226257902246899</v>
      </c>
      <c r="Q11" s="17">
        <v>0.16116382946959801</v>
      </c>
      <c r="R11" s="17"/>
      <c r="S11" s="17">
        <v>0.15984849910587201</v>
      </c>
      <c r="T11" s="17">
        <v>0.19665529031580201</v>
      </c>
      <c r="U11" s="17">
        <v>0.120950189050399</v>
      </c>
      <c r="V11" s="17">
        <v>0.20331298818954599</v>
      </c>
      <c r="W11" s="17">
        <v>0.20590499228331699</v>
      </c>
      <c r="X11" s="17">
        <v>0.156320442291699</v>
      </c>
      <c r="Y11" s="17">
        <v>0.16514807271088899</v>
      </c>
      <c r="Z11" s="17">
        <v>0.216820152193997</v>
      </c>
      <c r="AA11" s="17">
        <v>0.174977779455535</v>
      </c>
      <c r="AB11" s="17">
        <v>0.1781671806931</v>
      </c>
      <c r="AC11" s="17">
        <v>0.16392656140480999</v>
      </c>
      <c r="AD11" s="17">
        <v>0.184423440926898</v>
      </c>
      <c r="AE11" s="17"/>
      <c r="AF11" s="17">
        <v>0.17954495244815499</v>
      </c>
      <c r="AG11" s="17">
        <v>0.16949573133381601</v>
      </c>
      <c r="AH11" s="17"/>
      <c r="AI11" s="17">
        <v>0.14592500702935701</v>
      </c>
      <c r="AJ11" s="17">
        <v>0.18994839026777</v>
      </c>
      <c r="AK11" s="17"/>
      <c r="AL11" s="17">
        <v>0.146860120806037</v>
      </c>
      <c r="AM11" s="17">
        <v>0.181873875052002</v>
      </c>
      <c r="AN11" s="17"/>
      <c r="AO11" s="17">
        <v>0.172725253492826</v>
      </c>
      <c r="AP11" s="17">
        <v>0.175513841738523</v>
      </c>
      <c r="AQ11" s="17"/>
      <c r="AR11" s="17">
        <v>6.2105463873440403E-2</v>
      </c>
      <c r="AS11" s="17">
        <v>0.26004338075406602</v>
      </c>
      <c r="AT11" s="17">
        <v>0.12888967521025299</v>
      </c>
      <c r="AU11" s="17">
        <v>0.41041332671376002</v>
      </c>
    </row>
    <row r="12" spans="2:47" ht="28.8" x14ac:dyDescent="0.3">
      <c r="B12" s="18" t="s">
        <v>352</v>
      </c>
      <c r="C12" s="17">
        <v>7.1691489197481306E-2</v>
      </c>
      <c r="D12" s="17">
        <v>8.3968381810231807E-2</v>
      </c>
      <c r="E12" s="17">
        <v>5.9464845435196E-2</v>
      </c>
      <c r="F12" s="17"/>
      <c r="G12" s="17">
        <v>5.37902545027443E-2</v>
      </c>
      <c r="H12" s="17">
        <v>4.9553943682790001E-2</v>
      </c>
      <c r="I12" s="17">
        <v>5.1442347378870303E-2</v>
      </c>
      <c r="J12" s="17">
        <v>6.31087576566189E-2</v>
      </c>
      <c r="K12" s="17">
        <v>7.5769751164162999E-2</v>
      </c>
      <c r="L12" s="17">
        <v>0.12218627945105801</v>
      </c>
      <c r="M12" s="17"/>
      <c r="N12" s="17">
        <v>8.31933970772748E-2</v>
      </c>
      <c r="O12" s="17">
        <v>6.6330784860130901E-2</v>
      </c>
      <c r="P12" s="17">
        <v>6.49234509473154E-2</v>
      </c>
      <c r="Q12" s="17">
        <v>7.0958683441206594E-2</v>
      </c>
      <c r="R12" s="17"/>
      <c r="S12" s="17">
        <v>6.7625026085703699E-2</v>
      </c>
      <c r="T12" s="17">
        <v>7.5176956341896403E-2</v>
      </c>
      <c r="U12" s="17">
        <v>7.4212004643613994E-2</v>
      </c>
      <c r="V12" s="17">
        <v>4.9598706734469297E-2</v>
      </c>
      <c r="W12" s="17">
        <v>7.1799531784924597E-2</v>
      </c>
      <c r="X12" s="17">
        <v>8.0780707601166707E-2</v>
      </c>
      <c r="Y12" s="17">
        <v>7.1493069051486294E-2</v>
      </c>
      <c r="Z12" s="17">
        <v>4.43670084007107E-2</v>
      </c>
      <c r="AA12" s="17">
        <v>7.4151884970430307E-2</v>
      </c>
      <c r="AB12" s="17">
        <v>8.8396420984665894E-2</v>
      </c>
      <c r="AC12" s="17">
        <v>9.6291384762985294E-2</v>
      </c>
      <c r="AD12" s="17">
        <v>4.4393069065153903E-2</v>
      </c>
      <c r="AE12" s="17"/>
      <c r="AF12" s="17">
        <v>7.2715697226000894E-2</v>
      </c>
      <c r="AG12" s="17">
        <v>7.0454840737748797E-2</v>
      </c>
      <c r="AH12" s="17"/>
      <c r="AI12" s="17">
        <v>6.9795202490831501E-2</v>
      </c>
      <c r="AJ12" s="17">
        <v>7.26380497389221E-2</v>
      </c>
      <c r="AK12" s="17"/>
      <c r="AL12" s="17">
        <v>8.3849419671921194E-2</v>
      </c>
      <c r="AM12" s="17">
        <v>6.8876061984845402E-2</v>
      </c>
      <c r="AN12" s="17"/>
      <c r="AO12" s="17">
        <v>5.93228627209735E-2</v>
      </c>
      <c r="AP12" s="17">
        <v>7.2769563430686995E-2</v>
      </c>
      <c r="AQ12" s="17"/>
      <c r="AR12" s="17">
        <v>1.5208384213783401E-2</v>
      </c>
      <c r="AS12" s="17">
        <v>8.4030838962462398E-2</v>
      </c>
      <c r="AT12" s="17">
        <v>3.0400726142421199E-2</v>
      </c>
      <c r="AU12" s="17">
        <v>0.27841858313909001</v>
      </c>
    </row>
    <row r="13" spans="2:47" x14ac:dyDescent="0.3">
      <c r="B13" s="18" t="s">
        <v>79</v>
      </c>
      <c r="C13" s="19">
        <v>2.7826535100867401E-2</v>
      </c>
      <c r="D13" s="19">
        <v>2.9286616879564999E-2</v>
      </c>
      <c r="E13" s="19">
        <v>2.6509692161208499E-2</v>
      </c>
      <c r="F13" s="19"/>
      <c r="G13" s="19">
        <v>2.2429968368102099E-2</v>
      </c>
      <c r="H13" s="19">
        <v>2.8104657745726101E-2</v>
      </c>
      <c r="I13" s="19">
        <v>3.23763163580175E-2</v>
      </c>
      <c r="J13" s="19">
        <v>2.74475948556448E-2</v>
      </c>
      <c r="K13" s="19">
        <v>2.5431915954491E-2</v>
      </c>
      <c r="L13" s="19">
        <v>2.9381316934291898E-2</v>
      </c>
      <c r="M13" s="19"/>
      <c r="N13" s="19">
        <v>2.4232682806320498E-2</v>
      </c>
      <c r="O13" s="19">
        <v>2.8401016730234499E-2</v>
      </c>
      <c r="P13" s="19">
        <v>2.7397802431224701E-2</v>
      </c>
      <c r="Q13" s="19">
        <v>3.1890992138827803E-2</v>
      </c>
      <c r="R13" s="19"/>
      <c r="S13" s="19">
        <v>2.2486712492797E-2</v>
      </c>
      <c r="T13" s="19">
        <v>2.9645804836586E-2</v>
      </c>
      <c r="U13" s="19">
        <v>3.6798006187981097E-2</v>
      </c>
      <c r="V13" s="19">
        <v>1.9243621096004099E-2</v>
      </c>
      <c r="W13" s="19">
        <v>1.7563897110102599E-2</v>
      </c>
      <c r="X13" s="19">
        <v>4.5981682153487899E-2</v>
      </c>
      <c r="Y13" s="19">
        <v>2.4210371975160998E-2</v>
      </c>
      <c r="Z13" s="19">
        <v>1.2094803107941501E-2</v>
      </c>
      <c r="AA13" s="19">
        <v>3.2365565749842999E-2</v>
      </c>
      <c r="AB13" s="19">
        <v>3.6283852569436101E-2</v>
      </c>
      <c r="AC13" s="19">
        <v>2.21954612525226E-2</v>
      </c>
      <c r="AD13" s="19">
        <v>1.41677262280937E-2</v>
      </c>
      <c r="AE13" s="19"/>
      <c r="AF13" s="19">
        <v>2.6076116504656799E-2</v>
      </c>
      <c r="AG13" s="19">
        <v>2.72049147546553E-2</v>
      </c>
      <c r="AH13" s="19"/>
      <c r="AI13" s="19">
        <v>2.0484258690961699E-2</v>
      </c>
      <c r="AJ13" s="19">
        <v>3.1491544779834901E-2</v>
      </c>
      <c r="AK13" s="19"/>
      <c r="AL13" s="19">
        <v>1.9997945855854599E-2</v>
      </c>
      <c r="AM13" s="19">
        <v>2.9639411333651802E-2</v>
      </c>
      <c r="AN13" s="19"/>
      <c r="AO13" s="19">
        <v>1.9159273215414899E-2</v>
      </c>
      <c r="AP13" s="19">
        <v>2.85819909899186E-2</v>
      </c>
      <c r="AQ13" s="19"/>
      <c r="AR13" s="19">
        <v>3.3695840866433298E-3</v>
      </c>
      <c r="AS13" s="19">
        <v>2.4206353996964299E-2</v>
      </c>
      <c r="AT13" s="19">
        <v>5.4155782873753097E-2</v>
      </c>
      <c r="AU13" s="19">
        <v>4.0657439424217699E-2</v>
      </c>
    </row>
    <row r="14" spans="2:47" x14ac:dyDescent="0.3">
      <c r="B14" s="16"/>
    </row>
    <row r="15" spans="2:47" x14ac:dyDescent="0.3">
      <c r="B15" t="s">
        <v>72</v>
      </c>
    </row>
    <row r="16" spans="2:47" x14ac:dyDescent="0.3">
      <c r="B16" t="s">
        <v>73</v>
      </c>
    </row>
    <row r="18" spans="2:2" x14ac:dyDescent="0.3">
      <c r="B18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B2:AU18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355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349</v>
      </c>
      <c r="C9" s="17">
        <v>0.34652232230834601</v>
      </c>
      <c r="D9" s="17">
        <v>0.34457457410680198</v>
      </c>
      <c r="E9" s="17">
        <v>0.34804480366645602</v>
      </c>
      <c r="F9" s="17"/>
      <c r="G9" s="17">
        <v>0.40360056457555599</v>
      </c>
      <c r="H9" s="17">
        <v>0.450743967872761</v>
      </c>
      <c r="I9" s="17">
        <v>0.36922277815691601</v>
      </c>
      <c r="J9" s="17">
        <v>0.322865114302197</v>
      </c>
      <c r="K9" s="17">
        <v>0.26886374943077002</v>
      </c>
      <c r="L9" s="17">
        <v>0.27685014530850699</v>
      </c>
      <c r="M9" s="17"/>
      <c r="N9" s="17">
        <v>0.355516766826803</v>
      </c>
      <c r="O9" s="17">
        <v>0.32370945220125802</v>
      </c>
      <c r="P9" s="17">
        <v>0.38131436763336002</v>
      </c>
      <c r="Q9" s="17">
        <v>0.33122257874448702</v>
      </c>
      <c r="R9" s="17"/>
      <c r="S9" s="17">
        <v>0.39958233671640903</v>
      </c>
      <c r="T9" s="17">
        <v>0.32101876887361103</v>
      </c>
      <c r="U9" s="17">
        <v>0.36663464519956901</v>
      </c>
      <c r="V9" s="17">
        <v>0.34219165905691201</v>
      </c>
      <c r="W9" s="17">
        <v>0.366601159567229</v>
      </c>
      <c r="X9" s="17">
        <v>0.39226318571348301</v>
      </c>
      <c r="Y9" s="17">
        <v>0.34107162271039299</v>
      </c>
      <c r="Z9" s="17">
        <v>0.37023131786994001</v>
      </c>
      <c r="AA9" s="17">
        <v>0.30401503319693701</v>
      </c>
      <c r="AB9" s="17">
        <v>0.29006726149120798</v>
      </c>
      <c r="AC9" s="17">
        <v>0.32860331372977297</v>
      </c>
      <c r="AD9" s="17">
        <v>0.32278703327191499</v>
      </c>
      <c r="AE9" s="17"/>
      <c r="AF9" s="17">
        <v>0.34406081701602098</v>
      </c>
      <c r="AG9" s="17">
        <v>0.35063974447083501</v>
      </c>
      <c r="AH9" s="17"/>
      <c r="AI9" s="17">
        <v>0.36707926557724002</v>
      </c>
      <c r="AJ9" s="17">
        <v>0.33626100935248399</v>
      </c>
      <c r="AK9" s="17"/>
      <c r="AL9" s="17">
        <v>0.357900775846823</v>
      </c>
      <c r="AM9" s="17">
        <v>0.34388739954765901</v>
      </c>
      <c r="AN9" s="17"/>
      <c r="AO9" s="17">
        <v>0.35830817101049001</v>
      </c>
      <c r="AP9" s="17">
        <v>0.34549504415208698</v>
      </c>
      <c r="AQ9" s="17"/>
      <c r="AR9" s="17">
        <v>0.57068233571515203</v>
      </c>
      <c r="AS9" s="17">
        <v>0.304501562872531</v>
      </c>
      <c r="AT9" s="17">
        <v>0.246704290000648</v>
      </c>
      <c r="AU9" s="17">
        <v>6.3600622219776706E-2</v>
      </c>
    </row>
    <row r="10" spans="2:47" x14ac:dyDescent="0.3">
      <c r="B10" s="18" t="s">
        <v>350</v>
      </c>
      <c r="C10" s="17">
        <v>0.48160853860341502</v>
      </c>
      <c r="D10" s="17">
        <v>0.48223821017113799</v>
      </c>
      <c r="E10" s="17">
        <v>0.48134694510488002</v>
      </c>
      <c r="F10" s="17"/>
      <c r="G10" s="17">
        <v>0.40521552318063297</v>
      </c>
      <c r="H10" s="17">
        <v>0.40424289521059298</v>
      </c>
      <c r="I10" s="17">
        <v>0.468956062574925</v>
      </c>
      <c r="J10" s="17">
        <v>0.52606451935478804</v>
      </c>
      <c r="K10" s="17">
        <v>0.544553875980336</v>
      </c>
      <c r="L10" s="17">
        <v>0.52708610920657395</v>
      </c>
      <c r="M10" s="17"/>
      <c r="N10" s="17">
        <v>0.48655147684488098</v>
      </c>
      <c r="O10" s="17">
        <v>0.51563776145767104</v>
      </c>
      <c r="P10" s="17">
        <v>0.452186591040035</v>
      </c>
      <c r="Q10" s="17">
        <v>0.464063922653071</v>
      </c>
      <c r="R10" s="17"/>
      <c r="S10" s="17">
        <v>0.444051267146224</v>
      </c>
      <c r="T10" s="17">
        <v>0.51561654768212895</v>
      </c>
      <c r="U10" s="17">
        <v>0.44307461969836598</v>
      </c>
      <c r="V10" s="17">
        <v>0.47756684985661702</v>
      </c>
      <c r="W10" s="17">
        <v>0.45894685483907199</v>
      </c>
      <c r="X10" s="17">
        <v>0.408144679849613</v>
      </c>
      <c r="Y10" s="17">
        <v>0.49829876637742698</v>
      </c>
      <c r="Z10" s="17">
        <v>0.51162033979861299</v>
      </c>
      <c r="AA10" s="17">
        <v>0.511823233255009</v>
      </c>
      <c r="AB10" s="17">
        <v>0.54405459102981002</v>
      </c>
      <c r="AC10" s="17">
        <v>0.495140319917308</v>
      </c>
      <c r="AD10" s="17">
        <v>0.49246635655147603</v>
      </c>
      <c r="AE10" s="17"/>
      <c r="AF10" s="17">
        <v>0.50035769895122595</v>
      </c>
      <c r="AG10" s="17">
        <v>0.45887636477065202</v>
      </c>
      <c r="AH10" s="17"/>
      <c r="AI10" s="17">
        <v>0.49845869944447202</v>
      </c>
      <c r="AJ10" s="17">
        <v>0.473197522846596</v>
      </c>
      <c r="AK10" s="17"/>
      <c r="AL10" s="17">
        <v>0.50016886814112704</v>
      </c>
      <c r="AM10" s="17">
        <v>0.47731049980759999</v>
      </c>
      <c r="AN10" s="17"/>
      <c r="AO10" s="17">
        <v>0.49067879853597501</v>
      </c>
      <c r="AP10" s="17">
        <v>0.48081795659818199</v>
      </c>
      <c r="AQ10" s="17"/>
      <c r="AR10" s="17">
        <v>0.39543090927826902</v>
      </c>
      <c r="AS10" s="17">
        <v>0.55222814390251496</v>
      </c>
      <c r="AT10" s="17">
        <v>0.57247746182282699</v>
      </c>
      <c r="AU10" s="17">
        <v>0.387165898609173</v>
      </c>
    </row>
    <row r="11" spans="2:47" ht="28.8" x14ac:dyDescent="0.3">
      <c r="B11" s="18" t="s">
        <v>351</v>
      </c>
      <c r="C11" s="17">
        <v>0.111424158896872</v>
      </c>
      <c r="D11" s="17">
        <v>0.106319373326622</v>
      </c>
      <c r="E11" s="17">
        <v>0.11619186914101</v>
      </c>
      <c r="F11" s="17"/>
      <c r="G11" s="17">
        <v>0.123628500480328</v>
      </c>
      <c r="H11" s="17">
        <v>9.3066415833784194E-2</v>
      </c>
      <c r="I11" s="17">
        <v>0.10187662818712299</v>
      </c>
      <c r="J11" s="17">
        <v>0.100751222527386</v>
      </c>
      <c r="K11" s="17">
        <v>0.11971514113638899</v>
      </c>
      <c r="L11" s="17">
        <v>0.12911149359403301</v>
      </c>
      <c r="M11" s="17"/>
      <c r="N11" s="17">
        <v>0.109517407597979</v>
      </c>
      <c r="O11" s="17">
        <v>0.10256665143765301</v>
      </c>
      <c r="P11" s="17">
        <v>0.105117139278604</v>
      </c>
      <c r="Q11" s="17">
        <v>0.12877055328415199</v>
      </c>
      <c r="R11" s="17"/>
      <c r="S11" s="17">
        <v>0.10513005275288199</v>
      </c>
      <c r="T11" s="17">
        <v>0.10008179407586699</v>
      </c>
      <c r="U11" s="17">
        <v>0.100429080941383</v>
      </c>
      <c r="V11" s="17">
        <v>0.148200077524759</v>
      </c>
      <c r="W11" s="17">
        <v>9.8002490860380806E-2</v>
      </c>
      <c r="X11" s="17">
        <v>0.133426170677277</v>
      </c>
      <c r="Y11" s="17">
        <v>0.112886387709663</v>
      </c>
      <c r="Z11" s="17">
        <v>7.6409418233858495E-2</v>
      </c>
      <c r="AA11" s="17">
        <v>0.12041955113208699</v>
      </c>
      <c r="AB11" s="17">
        <v>8.7416972217655903E-2</v>
      </c>
      <c r="AC11" s="17">
        <v>0.111732720882787</v>
      </c>
      <c r="AD11" s="17">
        <v>0.15551143793407601</v>
      </c>
      <c r="AE11" s="17"/>
      <c r="AF11" s="17">
        <v>0.100763201135253</v>
      </c>
      <c r="AG11" s="17">
        <v>0.12470980274219599</v>
      </c>
      <c r="AH11" s="17"/>
      <c r="AI11" s="17">
        <v>8.7431690555083694E-2</v>
      </c>
      <c r="AJ11" s="17">
        <v>0.12340036679015499</v>
      </c>
      <c r="AK11" s="17"/>
      <c r="AL11" s="17">
        <v>8.4962547990833498E-2</v>
      </c>
      <c r="AM11" s="17">
        <v>0.117551907331663</v>
      </c>
      <c r="AN11" s="17"/>
      <c r="AO11" s="17">
        <v>9.35430061493914E-2</v>
      </c>
      <c r="AP11" s="17">
        <v>0.112982715950373</v>
      </c>
      <c r="AQ11" s="17"/>
      <c r="AR11" s="17">
        <v>2.7595791418213601E-2</v>
      </c>
      <c r="AS11" s="17">
        <v>0.10851402953268</v>
      </c>
      <c r="AT11" s="17">
        <v>0.11890084396436899</v>
      </c>
      <c r="AU11" s="17">
        <v>0.31151643627393799</v>
      </c>
    </row>
    <row r="12" spans="2:47" ht="28.8" x14ac:dyDescent="0.3">
      <c r="B12" s="18" t="s">
        <v>352</v>
      </c>
      <c r="C12" s="17">
        <v>3.5924939940647202E-2</v>
      </c>
      <c r="D12" s="17">
        <v>4.2404589045194403E-2</v>
      </c>
      <c r="E12" s="17">
        <v>2.97476803520722E-2</v>
      </c>
      <c r="F12" s="17"/>
      <c r="G12" s="17">
        <v>4.4196282704750497E-2</v>
      </c>
      <c r="H12" s="17">
        <v>2.76006333099016E-2</v>
      </c>
      <c r="I12" s="17">
        <v>3.2308847683035498E-2</v>
      </c>
      <c r="J12" s="17">
        <v>3.1865422831314598E-2</v>
      </c>
      <c r="K12" s="17">
        <v>3.7898137573855697E-2</v>
      </c>
      <c r="L12" s="17">
        <v>4.2117971891976601E-2</v>
      </c>
      <c r="M12" s="17"/>
      <c r="N12" s="17">
        <v>2.8793094092813401E-2</v>
      </c>
      <c r="O12" s="17">
        <v>3.2023728275162297E-2</v>
      </c>
      <c r="P12" s="17">
        <v>3.5234241802281602E-2</v>
      </c>
      <c r="Q12" s="17">
        <v>4.8811272537765099E-2</v>
      </c>
      <c r="R12" s="17"/>
      <c r="S12" s="17">
        <v>3.2289630401808697E-2</v>
      </c>
      <c r="T12" s="17">
        <v>4.6297197939910398E-2</v>
      </c>
      <c r="U12" s="17">
        <v>5.0488105251069101E-2</v>
      </c>
      <c r="V12" s="17">
        <v>1.1829221589312299E-2</v>
      </c>
      <c r="W12" s="17">
        <v>5.0100767843340201E-2</v>
      </c>
      <c r="X12" s="17">
        <v>3.4834315935408901E-2</v>
      </c>
      <c r="Y12" s="17">
        <v>2.87359948461644E-2</v>
      </c>
      <c r="Z12" s="17">
        <v>4.0477129766016903E-3</v>
      </c>
      <c r="AA12" s="17">
        <v>4.59708767512578E-2</v>
      </c>
      <c r="AB12" s="17">
        <v>4.6338727169586202E-2</v>
      </c>
      <c r="AC12" s="17">
        <v>3.0601222525611201E-2</v>
      </c>
      <c r="AD12" s="17">
        <v>1.39976351678467E-2</v>
      </c>
      <c r="AE12" s="17"/>
      <c r="AF12" s="17">
        <v>3.2755266976894001E-2</v>
      </c>
      <c r="AG12" s="17">
        <v>3.8939868106864797E-2</v>
      </c>
      <c r="AH12" s="17"/>
      <c r="AI12" s="17">
        <v>2.4104061183420102E-2</v>
      </c>
      <c r="AJ12" s="17">
        <v>4.1825512547896002E-2</v>
      </c>
      <c r="AK12" s="17"/>
      <c r="AL12" s="17">
        <v>4.3599757266703898E-2</v>
      </c>
      <c r="AM12" s="17">
        <v>3.4147672864049301E-2</v>
      </c>
      <c r="AN12" s="17"/>
      <c r="AO12" s="17">
        <v>3.7717066992117201E-2</v>
      </c>
      <c r="AP12" s="17">
        <v>3.5768734560810499E-2</v>
      </c>
      <c r="AQ12" s="17"/>
      <c r="AR12" s="17">
        <v>2.3203666450273401E-3</v>
      </c>
      <c r="AS12" s="17">
        <v>1.3223945990711901E-2</v>
      </c>
      <c r="AT12" s="17">
        <v>1.4349809255533299E-2</v>
      </c>
      <c r="AU12" s="17">
        <v>0.20443665593678401</v>
      </c>
    </row>
    <row r="13" spans="2:47" x14ac:dyDescent="0.3">
      <c r="B13" s="18" t="s">
        <v>79</v>
      </c>
      <c r="C13" s="19">
        <v>2.4520040250720201E-2</v>
      </c>
      <c r="D13" s="19">
        <v>2.44632533502432E-2</v>
      </c>
      <c r="E13" s="19">
        <v>2.4668701735581899E-2</v>
      </c>
      <c r="F13" s="19"/>
      <c r="G13" s="19">
        <v>2.3359129058732501E-2</v>
      </c>
      <c r="H13" s="19">
        <v>2.4346087772960798E-2</v>
      </c>
      <c r="I13" s="19">
        <v>2.7635683398000401E-2</v>
      </c>
      <c r="J13" s="19">
        <v>1.84537209843138E-2</v>
      </c>
      <c r="K13" s="19">
        <v>2.8969095878649698E-2</v>
      </c>
      <c r="L13" s="19">
        <v>2.4834279998909099E-2</v>
      </c>
      <c r="M13" s="19"/>
      <c r="N13" s="19">
        <v>1.9621254637523702E-2</v>
      </c>
      <c r="O13" s="19">
        <v>2.6062406628255201E-2</v>
      </c>
      <c r="P13" s="19">
        <v>2.6147660245719399E-2</v>
      </c>
      <c r="Q13" s="19">
        <v>2.7131672780525199E-2</v>
      </c>
      <c r="R13" s="19"/>
      <c r="S13" s="19">
        <v>1.8946712982675699E-2</v>
      </c>
      <c r="T13" s="19">
        <v>1.6985691428482701E-2</v>
      </c>
      <c r="U13" s="19">
        <v>3.9373548909612997E-2</v>
      </c>
      <c r="V13" s="19">
        <v>2.02121919723997E-2</v>
      </c>
      <c r="W13" s="19">
        <v>2.63487268899779E-2</v>
      </c>
      <c r="X13" s="19">
        <v>3.1331647824218198E-2</v>
      </c>
      <c r="Y13" s="19">
        <v>1.9007228356352501E-2</v>
      </c>
      <c r="Z13" s="19">
        <v>3.7691211120987299E-2</v>
      </c>
      <c r="AA13" s="19">
        <v>1.7771305664709299E-2</v>
      </c>
      <c r="AB13" s="19">
        <v>3.2122448091739302E-2</v>
      </c>
      <c r="AC13" s="19">
        <v>3.3922422944520497E-2</v>
      </c>
      <c r="AD13" s="19">
        <v>1.52375370746864E-2</v>
      </c>
      <c r="AE13" s="19"/>
      <c r="AF13" s="19">
        <v>2.2063015920605899E-2</v>
      </c>
      <c r="AG13" s="19">
        <v>2.6834219909452402E-2</v>
      </c>
      <c r="AH13" s="19"/>
      <c r="AI13" s="19">
        <v>2.2926283239784101E-2</v>
      </c>
      <c r="AJ13" s="19">
        <v>2.5315588462869E-2</v>
      </c>
      <c r="AK13" s="19"/>
      <c r="AL13" s="19">
        <v>1.3368050754512801E-2</v>
      </c>
      <c r="AM13" s="19">
        <v>2.71025204490286E-2</v>
      </c>
      <c r="AN13" s="19"/>
      <c r="AO13" s="19">
        <v>1.9752957312026399E-2</v>
      </c>
      <c r="AP13" s="19">
        <v>2.4935548738547999E-2</v>
      </c>
      <c r="AQ13" s="19"/>
      <c r="AR13" s="19">
        <v>3.9705969433387802E-3</v>
      </c>
      <c r="AS13" s="19">
        <v>2.1532317701562501E-2</v>
      </c>
      <c r="AT13" s="19">
        <v>4.7567594956622397E-2</v>
      </c>
      <c r="AU13" s="19">
        <v>3.3280386960328902E-2</v>
      </c>
    </row>
    <row r="14" spans="2:47" x14ac:dyDescent="0.3">
      <c r="B14" s="16"/>
    </row>
    <row r="15" spans="2:47" x14ac:dyDescent="0.3">
      <c r="B15" t="s">
        <v>72</v>
      </c>
    </row>
    <row r="16" spans="2:47" x14ac:dyDescent="0.3">
      <c r="B16" t="s">
        <v>73</v>
      </c>
    </row>
    <row r="18" spans="2:2" x14ac:dyDescent="0.3">
      <c r="B18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B2:AU18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356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349</v>
      </c>
      <c r="C9" s="17">
        <v>0.27688691468362697</v>
      </c>
      <c r="D9" s="17">
        <v>0.26972443972052002</v>
      </c>
      <c r="E9" s="17">
        <v>0.28259886553402103</v>
      </c>
      <c r="F9" s="17"/>
      <c r="G9" s="17">
        <v>0.38075113128653698</v>
      </c>
      <c r="H9" s="17">
        <v>0.35848868355389402</v>
      </c>
      <c r="I9" s="17">
        <v>0.27656024788773298</v>
      </c>
      <c r="J9" s="17">
        <v>0.270601389769211</v>
      </c>
      <c r="K9" s="17">
        <v>0.20241843388263001</v>
      </c>
      <c r="L9" s="17">
        <v>0.197135465237914</v>
      </c>
      <c r="M9" s="17"/>
      <c r="N9" s="17">
        <v>0.251551431257239</v>
      </c>
      <c r="O9" s="17">
        <v>0.25829391469083102</v>
      </c>
      <c r="P9" s="17">
        <v>0.312129977191338</v>
      </c>
      <c r="Q9" s="17">
        <v>0.29306593921076501</v>
      </c>
      <c r="R9" s="17"/>
      <c r="S9" s="17">
        <v>0.28360440937425402</v>
      </c>
      <c r="T9" s="17">
        <v>0.27514642611634299</v>
      </c>
      <c r="U9" s="17">
        <v>0.28368479394379598</v>
      </c>
      <c r="V9" s="17">
        <v>0.27923424497423599</v>
      </c>
      <c r="W9" s="17">
        <v>0.30990677546367101</v>
      </c>
      <c r="X9" s="17">
        <v>0.348219148532806</v>
      </c>
      <c r="Y9" s="17">
        <v>0.27993049630799099</v>
      </c>
      <c r="Z9" s="17">
        <v>0.204874669421716</v>
      </c>
      <c r="AA9" s="17">
        <v>0.24857126156944601</v>
      </c>
      <c r="AB9" s="17">
        <v>0.238899843886899</v>
      </c>
      <c r="AC9" s="17">
        <v>0.28906521198658802</v>
      </c>
      <c r="AD9" s="17">
        <v>0.22214913177725501</v>
      </c>
      <c r="AE9" s="17"/>
      <c r="AF9" s="17">
        <v>0.25794450214220399</v>
      </c>
      <c r="AG9" s="17">
        <v>0.30327385850631899</v>
      </c>
      <c r="AH9" s="17"/>
      <c r="AI9" s="17">
        <v>0.31421990266025701</v>
      </c>
      <c r="AJ9" s="17">
        <v>0.2582515821736</v>
      </c>
      <c r="AK9" s="17"/>
      <c r="AL9" s="17">
        <v>0.30168730070795302</v>
      </c>
      <c r="AM9" s="17">
        <v>0.27114385817877601</v>
      </c>
      <c r="AN9" s="17"/>
      <c r="AO9" s="17">
        <v>0.31955954825563498</v>
      </c>
      <c r="AP9" s="17">
        <v>0.27316748255392498</v>
      </c>
      <c r="AQ9" s="17"/>
      <c r="AR9" s="17">
        <v>0.44192892094248998</v>
      </c>
      <c r="AS9" s="17">
        <v>0.20566878926271501</v>
      </c>
      <c r="AT9" s="17">
        <v>0.23853434919097799</v>
      </c>
      <c r="AU9" s="17">
        <v>6.4741540249134796E-2</v>
      </c>
    </row>
    <row r="10" spans="2:47" x14ac:dyDescent="0.3">
      <c r="B10" s="18" t="s">
        <v>350</v>
      </c>
      <c r="C10" s="17">
        <v>0.48758915033907202</v>
      </c>
      <c r="D10" s="17">
        <v>0.497678541524125</v>
      </c>
      <c r="E10" s="17">
        <v>0.47875934115829599</v>
      </c>
      <c r="F10" s="17"/>
      <c r="G10" s="17">
        <v>0.38719280808100898</v>
      </c>
      <c r="H10" s="17">
        <v>0.45835574809634999</v>
      </c>
      <c r="I10" s="17">
        <v>0.52122371834523895</v>
      </c>
      <c r="J10" s="17">
        <v>0.48038807500246899</v>
      </c>
      <c r="K10" s="17">
        <v>0.55537186185820298</v>
      </c>
      <c r="L10" s="17">
        <v>0.51086606401180101</v>
      </c>
      <c r="M10" s="17"/>
      <c r="N10" s="17">
        <v>0.50181659949699498</v>
      </c>
      <c r="O10" s="17">
        <v>0.51235173222830699</v>
      </c>
      <c r="P10" s="17">
        <v>0.47718428771107202</v>
      </c>
      <c r="Q10" s="17">
        <v>0.45454073505456499</v>
      </c>
      <c r="R10" s="17"/>
      <c r="S10" s="17">
        <v>0.47756615242564199</v>
      </c>
      <c r="T10" s="17">
        <v>0.495490423677589</v>
      </c>
      <c r="U10" s="17">
        <v>0.48587592790180401</v>
      </c>
      <c r="V10" s="17">
        <v>0.48925637999965299</v>
      </c>
      <c r="W10" s="17">
        <v>0.41314377186279999</v>
      </c>
      <c r="X10" s="17">
        <v>0.452983916584629</v>
      </c>
      <c r="Y10" s="17">
        <v>0.48872163360707899</v>
      </c>
      <c r="Z10" s="17">
        <v>0.57105756000575802</v>
      </c>
      <c r="AA10" s="17">
        <v>0.49198912150753499</v>
      </c>
      <c r="AB10" s="17">
        <v>0.51422013695103996</v>
      </c>
      <c r="AC10" s="17">
        <v>0.50654187039357601</v>
      </c>
      <c r="AD10" s="17">
        <v>0.53531116172770599</v>
      </c>
      <c r="AE10" s="17"/>
      <c r="AF10" s="17">
        <v>0.50004471132756301</v>
      </c>
      <c r="AG10" s="17">
        <v>0.47278401006930298</v>
      </c>
      <c r="AH10" s="17"/>
      <c r="AI10" s="17">
        <v>0.48133835895487298</v>
      </c>
      <c r="AJ10" s="17">
        <v>0.49070932855701299</v>
      </c>
      <c r="AK10" s="17"/>
      <c r="AL10" s="17">
        <v>0.475689118877899</v>
      </c>
      <c r="AM10" s="17">
        <v>0.49034485555365898</v>
      </c>
      <c r="AN10" s="17"/>
      <c r="AO10" s="17">
        <v>0.473001360703732</v>
      </c>
      <c r="AP10" s="17">
        <v>0.48886065127372702</v>
      </c>
      <c r="AQ10" s="17"/>
      <c r="AR10" s="17">
        <v>0.48602906911107302</v>
      </c>
      <c r="AS10" s="17">
        <v>0.55442512957614998</v>
      </c>
      <c r="AT10" s="17">
        <v>0.50649437694578103</v>
      </c>
      <c r="AU10" s="17">
        <v>0.33698078359279199</v>
      </c>
    </row>
    <row r="11" spans="2:47" ht="28.8" x14ac:dyDescent="0.3">
      <c r="B11" s="18" t="s">
        <v>351</v>
      </c>
      <c r="C11" s="17">
        <v>0.15494271362565001</v>
      </c>
      <c r="D11" s="17">
        <v>0.15133947699620801</v>
      </c>
      <c r="E11" s="17">
        <v>0.15841289969561401</v>
      </c>
      <c r="F11" s="17"/>
      <c r="G11" s="17">
        <v>0.14614468447496201</v>
      </c>
      <c r="H11" s="17">
        <v>0.116542184325403</v>
      </c>
      <c r="I11" s="17">
        <v>0.13235406975612099</v>
      </c>
      <c r="J11" s="17">
        <v>0.17349694382818501</v>
      </c>
      <c r="K11" s="17">
        <v>0.16222021650285701</v>
      </c>
      <c r="L11" s="17">
        <v>0.19039089721748501</v>
      </c>
      <c r="M11" s="17"/>
      <c r="N11" s="17">
        <v>0.16875975182317099</v>
      </c>
      <c r="O11" s="17">
        <v>0.15295866847235001</v>
      </c>
      <c r="P11" s="17">
        <v>0.141892703608957</v>
      </c>
      <c r="Q11" s="17">
        <v>0.15408278503268399</v>
      </c>
      <c r="R11" s="17"/>
      <c r="S11" s="17">
        <v>0.15110509241766101</v>
      </c>
      <c r="T11" s="17">
        <v>0.15766356913835899</v>
      </c>
      <c r="U11" s="17">
        <v>0.124365708878512</v>
      </c>
      <c r="V11" s="17">
        <v>0.17423638373999301</v>
      </c>
      <c r="W11" s="17">
        <v>0.16924775686136201</v>
      </c>
      <c r="X11" s="17">
        <v>0.13968964951181101</v>
      </c>
      <c r="Y11" s="17">
        <v>0.16099684079398199</v>
      </c>
      <c r="Z11" s="17">
        <v>0.161016120707624</v>
      </c>
      <c r="AA11" s="17">
        <v>0.15008357671075401</v>
      </c>
      <c r="AB11" s="17">
        <v>0.16475235983696901</v>
      </c>
      <c r="AC11" s="17">
        <v>0.13262725895577299</v>
      </c>
      <c r="AD11" s="17">
        <v>0.19844861790629001</v>
      </c>
      <c r="AE11" s="17"/>
      <c r="AF11" s="17">
        <v>0.16324105585975701</v>
      </c>
      <c r="AG11" s="17">
        <v>0.14295025989217899</v>
      </c>
      <c r="AH11" s="17"/>
      <c r="AI11" s="17">
        <v>0.13972538664783199</v>
      </c>
      <c r="AJ11" s="17">
        <v>0.16253867536123201</v>
      </c>
      <c r="AK11" s="17"/>
      <c r="AL11" s="17">
        <v>0.15267209151259301</v>
      </c>
      <c r="AM11" s="17">
        <v>0.15546852443696799</v>
      </c>
      <c r="AN11" s="17"/>
      <c r="AO11" s="17">
        <v>0.13941891523923</v>
      </c>
      <c r="AP11" s="17">
        <v>0.15629579895599499</v>
      </c>
      <c r="AQ11" s="17"/>
      <c r="AR11" s="17">
        <v>5.9441952194905098E-2</v>
      </c>
      <c r="AS11" s="17">
        <v>0.167745991972473</v>
      </c>
      <c r="AT11" s="17">
        <v>0.169491605408289</v>
      </c>
      <c r="AU11" s="17">
        <v>0.34256191930290503</v>
      </c>
    </row>
    <row r="12" spans="2:47" ht="28.8" x14ac:dyDescent="0.3">
      <c r="B12" s="18" t="s">
        <v>352</v>
      </c>
      <c r="C12" s="17">
        <v>5.5999853147379999E-2</v>
      </c>
      <c r="D12" s="17">
        <v>5.4935475994814999E-2</v>
      </c>
      <c r="E12" s="17">
        <v>5.7250161594884302E-2</v>
      </c>
      <c r="F12" s="17"/>
      <c r="G12" s="17">
        <v>5.6861491837524501E-2</v>
      </c>
      <c r="H12" s="17">
        <v>3.4118764716402801E-2</v>
      </c>
      <c r="I12" s="17">
        <v>4.3548426521519801E-2</v>
      </c>
      <c r="J12" s="17">
        <v>5.00441324721944E-2</v>
      </c>
      <c r="K12" s="17">
        <v>5.9787572224067699E-2</v>
      </c>
      <c r="L12" s="17">
        <v>8.5602082263327398E-2</v>
      </c>
      <c r="M12" s="17"/>
      <c r="N12" s="17">
        <v>5.7347515648377603E-2</v>
      </c>
      <c r="O12" s="17">
        <v>4.7173538532886999E-2</v>
      </c>
      <c r="P12" s="17">
        <v>4.6127133001180397E-2</v>
      </c>
      <c r="Q12" s="17">
        <v>7.2131676935098699E-2</v>
      </c>
      <c r="R12" s="17"/>
      <c r="S12" s="17">
        <v>6.6887136769665595E-2</v>
      </c>
      <c r="T12" s="17">
        <v>5.4657182489411101E-2</v>
      </c>
      <c r="U12" s="17">
        <v>7.0658309550667195E-2</v>
      </c>
      <c r="V12" s="17">
        <v>4.4948834977638297E-2</v>
      </c>
      <c r="W12" s="17">
        <v>6.9260854718738996E-2</v>
      </c>
      <c r="X12" s="17">
        <v>2.5892508772868899E-2</v>
      </c>
      <c r="Y12" s="17">
        <v>4.4681801473195802E-2</v>
      </c>
      <c r="Z12" s="17">
        <v>5.1186108910852998E-2</v>
      </c>
      <c r="AA12" s="17">
        <v>7.5491855317683501E-2</v>
      </c>
      <c r="AB12" s="17">
        <v>5.4209434633860402E-2</v>
      </c>
      <c r="AC12" s="17">
        <v>5.4187182201970302E-2</v>
      </c>
      <c r="AD12" s="17">
        <v>3.8007105486472799E-2</v>
      </c>
      <c r="AE12" s="17"/>
      <c r="AF12" s="17">
        <v>5.6854935408896301E-2</v>
      </c>
      <c r="AG12" s="17">
        <v>5.4860769217046301E-2</v>
      </c>
      <c r="AH12" s="17"/>
      <c r="AI12" s="17">
        <v>4.2575024031644301E-2</v>
      </c>
      <c r="AJ12" s="17">
        <v>6.2701062132276802E-2</v>
      </c>
      <c r="AK12" s="17"/>
      <c r="AL12" s="17">
        <v>5.4286208776510803E-2</v>
      </c>
      <c r="AM12" s="17">
        <v>5.6396683924186002E-2</v>
      </c>
      <c r="AN12" s="17"/>
      <c r="AO12" s="17">
        <v>5.8292539724305301E-2</v>
      </c>
      <c r="AP12" s="17">
        <v>5.5800017997689397E-2</v>
      </c>
      <c r="AQ12" s="17"/>
      <c r="AR12" s="17">
        <v>1.06217376374585E-2</v>
      </c>
      <c r="AS12" s="17">
        <v>4.7110277157429402E-2</v>
      </c>
      <c r="AT12" s="17">
        <v>3.6393721031926902E-2</v>
      </c>
      <c r="AU12" s="17">
        <v>0.22620324239738701</v>
      </c>
    </row>
    <row r="13" spans="2:47" x14ac:dyDescent="0.3">
      <c r="B13" s="18" t="s">
        <v>79</v>
      </c>
      <c r="C13" s="19">
        <v>2.4581368204271401E-2</v>
      </c>
      <c r="D13" s="19">
        <v>2.6322065764330899E-2</v>
      </c>
      <c r="E13" s="19">
        <v>2.2978732017184599E-2</v>
      </c>
      <c r="F13" s="19"/>
      <c r="G13" s="19">
        <v>2.9049884319966999E-2</v>
      </c>
      <c r="H13" s="19">
        <v>3.24946193079498E-2</v>
      </c>
      <c r="I13" s="19">
        <v>2.63135374893874E-2</v>
      </c>
      <c r="J13" s="19">
        <v>2.5469458927940902E-2</v>
      </c>
      <c r="K13" s="19">
        <v>2.02019155322424E-2</v>
      </c>
      <c r="L13" s="19">
        <v>1.6005491269472798E-2</v>
      </c>
      <c r="M13" s="19"/>
      <c r="N13" s="19">
        <v>2.0524701774216399E-2</v>
      </c>
      <c r="O13" s="19">
        <v>2.9222146075625399E-2</v>
      </c>
      <c r="P13" s="19">
        <v>2.2665898487452402E-2</v>
      </c>
      <c r="Q13" s="19">
        <v>2.61788637668867E-2</v>
      </c>
      <c r="R13" s="19"/>
      <c r="S13" s="19">
        <v>2.0837209012777701E-2</v>
      </c>
      <c r="T13" s="19">
        <v>1.70423985782974E-2</v>
      </c>
      <c r="U13" s="19">
        <v>3.5415259725220603E-2</v>
      </c>
      <c r="V13" s="19">
        <v>1.2324156308479901E-2</v>
      </c>
      <c r="W13" s="19">
        <v>3.8440841093428497E-2</v>
      </c>
      <c r="X13" s="19">
        <v>3.3214776597884799E-2</v>
      </c>
      <c r="Y13" s="19">
        <v>2.56692278177519E-2</v>
      </c>
      <c r="Z13" s="19">
        <v>1.18655409540486E-2</v>
      </c>
      <c r="AA13" s="19">
        <v>3.3864184894581803E-2</v>
      </c>
      <c r="AB13" s="19">
        <v>2.7918224691232001E-2</v>
      </c>
      <c r="AC13" s="19">
        <v>1.7578476462091801E-2</v>
      </c>
      <c r="AD13" s="19">
        <v>6.0839831022757801E-3</v>
      </c>
      <c r="AE13" s="19"/>
      <c r="AF13" s="19">
        <v>2.1914795261579301E-2</v>
      </c>
      <c r="AG13" s="19">
        <v>2.6131102315152602E-2</v>
      </c>
      <c r="AH13" s="19"/>
      <c r="AI13" s="19">
        <v>2.2141327705393201E-2</v>
      </c>
      <c r="AJ13" s="19">
        <v>2.57993517758782E-2</v>
      </c>
      <c r="AK13" s="19"/>
      <c r="AL13" s="19">
        <v>1.56652801250435E-2</v>
      </c>
      <c r="AM13" s="19">
        <v>2.66460779064111E-2</v>
      </c>
      <c r="AN13" s="19"/>
      <c r="AO13" s="19">
        <v>9.7276360770971702E-3</v>
      </c>
      <c r="AP13" s="19">
        <v>2.5876049218663901E-2</v>
      </c>
      <c r="AQ13" s="19"/>
      <c r="AR13" s="19">
        <v>1.9783201140737899E-3</v>
      </c>
      <c r="AS13" s="19">
        <v>2.5049812031233E-2</v>
      </c>
      <c r="AT13" s="19">
        <v>4.9085947423025002E-2</v>
      </c>
      <c r="AU13" s="19">
        <v>2.9512514457781299E-2</v>
      </c>
    </row>
    <row r="14" spans="2:47" x14ac:dyDescent="0.3">
      <c r="B14" s="16"/>
    </row>
    <row r="15" spans="2:47" x14ac:dyDescent="0.3">
      <c r="B15" t="s">
        <v>72</v>
      </c>
    </row>
    <row r="16" spans="2:47" x14ac:dyDescent="0.3">
      <c r="B16" t="s">
        <v>73</v>
      </c>
    </row>
    <row r="18" spans="2:2" x14ac:dyDescent="0.3">
      <c r="B18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B2:AU18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357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349</v>
      </c>
      <c r="C9" s="17">
        <v>0.21596780234756299</v>
      </c>
      <c r="D9" s="17">
        <v>0.19400516376999299</v>
      </c>
      <c r="E9" s="17">
        <v>0.235775496662119</v>
      </c>
      <c r="F9" s="17"/>
      <c r="G9" s="17">
        <v>0.35679151175389401</v>
      </c>
      <c r="H9" s="17">
        <v>0.31446775456771497</v>
      </c>
      <c r="I9" s="17">
        <v>0.24600303783300001</v>
      </c>
      <c r="J9" s="17">
        <v>0.17208783188048299</v>
      </c>
      <c r="K9" s="17">
        <v>0.149920003558139</v>
      </c>
      <c r="L9" s="17">
        <v>9.8194574161224304E-2</v>
      </c>
      <c r="M9" s="17"/>
      <c r="N9" s="17">
        <v>0.19906411793942499</v>
      </c>
      <c r="O9" s="17">
        <v>0.20042760125113099</v>
      </c>
      <c r="P9" s="17">
        <v>0.26026239036937499</v>
      </c>
      <c r="Q9" s="17">
        <v>0.21455773167276099</v>
      </c>
      <c r="R9" s="17"/>
      <c r="S9" s="17">
        <v>0.27114338073938299</v>
      </c>
      <c r="T9" s="17">
        <v>0.189501552928898</v>
      </c>
      <c r="U9" s="17">
        <v>0.20444937554054801</v>
      </c>
      <c r="V9" s="17">
        <v>0.18864313785145401</v>
      </c>
      <c r="W9" s="17">
        <v>0.246792014142414</v>
      </c>
      <c r="X9" s="17">
        <v>0.22899234824672299</v>
      </c>
      <c r="Y9" s="17">
        <v>0.21650416344877799</v>
      </c>
      <c r="Z9" s="17">
        <v>0.241279602448641</v>
      </c>
      <c r="AA9" s="17">
        <v>0.195658800091636</v>
      </c>
      <c r="AB9" s="17">
        <v>0.16910844883395601</v>
      </c>
      <c r="AC9" s="17">
        <v>0.24582960908748</v>
      </c>
      <c r="AD9" s="17">
        <v>0.20503119074777601</v>
      </c>
      <c r="AE9" s="17"/>
      <c r="AF9" s="17">
        <v>0.20172006956088001</v>
      </c>
      <c r="AG9" s="17">
        <v>0.23665382479708699</v>
      </c>
      <c r="AH9" s="17"/>
      <c r="AI9" s="17">
        <v>0.23634655762190501</v>
      </c>
      <c r="AJ9" s="17">
        <v>0.20579543465720901</v>
      </c>
      <c r="AK9" s="17"/>
      <c r="AL9" s="17">
        <v>0.21533195302258401</v>
      </c>
      <c r="AM9" s="17">
        <v>0.21611504677345</v>
      </c>
      <c r="AN9" s="17"/>
      <c r="AO9" s="17">
        <v>0.254431627155915</v>
      </c>
      <c r="AP9" s="17">
        <v>0.21261521841149</v>
      </c>
      <c r="AQ9" s="17"/>
      <c r="AR9" s="17">
        <v>0.38927046083026501</v>
      </c>
      <c r="AS9" s="17">
        <v>8.4871533429346099E-2</v>
      </c>
      <c r="AT9" s="17">
        <v>0.19662188839504</v>
      </c>
      <c r="AU9" s="17">
        <v>4.6605321558427899E-2</v>
      </c>
    </row>
    <row r="10" spans="2:47" x14ac:dyDescent="0.3">
      <c r="B10" s="18" t="s">
        <v>350</v>
      </c>
      <c r="C10" s="17">
        <v>0.39752611333635801</v>
      </c>
      <c r="D10" s="17">
        <v>0.40395652550530903</v>
      </c>
      <c r="E10" s="17">
        <v>0.39223665018173798</v>
      </c>
      <c r="F10" s="17"/>
      <c r="G10" s="17">
        <v>0.39350531119177901</v>
      </c>
      <c r="H10" s="17">
        <v>0.47229778356698998</v>
      </c>
      <c r="I10" s="17">
        <v>0.42360115475628002</v>
      </c>
      <c r="J10" s="17">
        <v>0.43714305810342602</v>
      </c>
      <c r="K10" s="17">
        <v>0.36560728919591001</v>
      </c>
      <c r="L10" s="17">
        <v>0.30756227444332401</v>
      </c>
      <c r="M10" s="17"/>
      <c r="N10" s="17">
        <v>0.40366226546294398</v>
      </c>
      <c r="O10" s="17">
        <v>0.40237539051889998</v>
      </c>
      <c r="P10" s="17">
        <v>0.38095823793063599</v>
      </c>
      <c r="Q10" s="17">
        <v>0.39719568972957803</v>
      </c>
      <c r="R10" s="17"/>
      <c r="S10" s="17">
        <v>0.39603682156710601</v>
      </c>
      <c r="T10" s="17">
        <v>0.38768506903691602</v>
      </c>
      <c r="U10" s="17">
        <v>0.36168074505605802</v>
      </c>
      <c r="V10" s="17">
        <v>0.44471518620031097</v>
      </c>
      <c r="W10" s="17">
        <v>0.34291167183909099</v>
      </c>
      <c r="X10" s="17">
        <v>0.40906069159730601</v>
      </c>
      <c r="Y10" s="17">
        <v>0.411033298072847</v>
      </c>
      <c r="Z10" s="17">
        <v>0.37775200147779697</v>
      </c>
      <c r="AA10" s="17">
        <v>0.43326622683704102</v>
      </c>
      <c r="AB10" s="17">
        <v>0.44095425654033399</v>
      </c>
      <c r="AC10" s="17">
        <v>0.350566228398969</v>
      </c>
      <c r="AD10" s="17">
        <v>0.30174982389757998</v>
      </c>
      <c r="AE10" s="17"/>
      <c r="AF10" s="17">
        <v>0.39840967427734297</v>
      </c>
      <c r="AG10" s="17">
        <v>0.39760206931557401</v>
      </c>
      <c r="AH10" s="17"/>
      <c r="AI10" s="17">
        <v>0.44353666261284302</v>
      </c>
      <c r="AJ10" s="17">
        <v>0.37455924325156698</v>
      </c>
      <c r="AK10" s="17"/>
      <c r="AL10" s="17">
        <v>0.462137280129574</v>
      </c>
      <c r="AM10" s="17">
        <v>0.38256402438444198</v>
      </c>
      <c r="AN10" s="17"/>
      <c r="AO10" s="17">
        <v>0.44438225605751702</v>
      </c>
      <c r="AP10" s="17">
        <v>0.39344203817805001</v>
      </c>
      <c r="AQ10" s="17"/>
      <c r="AR10" s="17">
        <v>0.48919386670765203</v>
      </c>
      <c r="AS10" s="17">
        <v>0.30365977716509801</v>
      </c>
      <c r="AT10" s="17">
        <v>0.46535065613196203</v>
      </c>
      <c r="AU10" s="17">
        <v>0.18753027360287999</v>
      </c>
    </row>
    <row r="11" spans="2:47" ht="28.8" x14ac:dyDescent="0.3">
      <c r="B11" s="18" t="s">
        <v>351</v>
      </c>
      <c r="C11" s="17">
        <v>0.19848320779849701</v>
      </c>
      <c r="D11" s="17">
        <v>0.20402171942311201</v>
      </c>
      <c r="E11" s="17">
        <v>0.19338090070088099</v>
      </c>
      <c r="F11" s="17"/>
      <c r="G11" s="17">
        <v>0.16969644689352201</v>
      </c>
      <c r="H11" s="17">
        <v>0.130668243324191</v>
      </c>
      <c r="I11" s="17">
        <v>0.18913779341777301</v>
      </c>
      <c r="J11" s="17">
        <v>0.223850519682529</v>
      </c>
      <c r="K11" s="17">
        <v>0.22387777554660801</v>
      </c>
      <c r="L11" s="17">
        <v>0.24262004827984501</v>
      </c>
      <c r="M11" s="17"/>
      <c r="N11" s="17">
        <v>0.20080451765861199</v>
      </c>
      <c r="O11" s="17">
        <v>0.21379282867705701</v>
      </c>
      <c r="P11" s="17">
        <v>0.18664586108370701</v>
      </c>
      <c r="Q11" s="17">
        <v>0.18966809079270799</v>
      </c>
      <c r="R11" s="17"/>
      <c r="S11" s="17">
        <v>0.21324756354354299</v>
      </c>
      <c r="T11" s="17">
        <v>0.21292265527943999</v>
      </c>
      <c r="U11" s="17">
        <v>0.187862836756613</v>
      </c>
      <c r="V11" s="17">
        <v>0.20501246447299701</v>
      </c>
      <c r="W11" s="17">
        <v>0.21230115554283899</v>
      </c>
      <c r="X11" s="17">
        <v>0.18367193350480299</v>
      </c>
      <c r="Y11" s="17">
        <v>0.160121267733356</v>
      </c>
      <c r="Z11" s="17">
        <v>0.21329554623586</v>
      </c>
      <c r="AA11" s="17">
        <v>0.17471372513346201</v>
      </c>
      <c r="AB11" s="17">
        <v>0.18573707071935999</v>
      </c>
      <c r="AC11" s="17">
        <v>0.213849834482079</v>
      </c>
      <c r="AD11" s="17">
        <v>0.27015544280840798</v>
      </c>
      <c r="AE11" s="17"/>
      <c r="AF11" s="17">
        <v>0.19734987307020099</v>
      </c>
      <c r="AG11" s="17">
        <v>0.19941623143916301</v>
      </c>
      <c r="AH11" s="17"/>
      <c r="AI11" s="17">
        <v>0.18281171078494701</v>
      </c>
      <c r="AJ11" s="17">
        <v>0.20630587546067899</v>
      </c>
      <c r="AK11" s="17"/>
      <c r="AL11" s="17">
        <v>0.18045680722641799</v>
      </c>
      <c r="AM11" s="17">
        <v>0.20265760399390301</v>
      </c>
      <c r="AN11" s="17"/>
      <c r="AO11" s="17">
        <v>0.151895805347326</v>
      </c>
      <c r="AP11" s="17">
        <v>0.20254385901712599</v>
      </c>
      <c r="AQ11" s="17"/>
      <c r="AR11" s="17">
        <v>9.1381188944843206E-2</v>
      </c>
      <c r="AS11" s="17">
        <v>0.31105728690831302</v>
      </c>
      <c r="AT11" s="17">
        <v>0.17793680880729201</v>
      </c>
      <c r="AU11" s="17">
        <v>0.31651970336011098</v>
      </c>
    </row>
    <row r="12" spans="2:47" ht="28.8" x14ac:dyDescent="0.3">
      <c r="B12" s="18" t="s">
        <v>352</v>
      </c>
      <c r="C12" s="17">
        <v>0.16271483517656901</v>
      </c>
      <c r="D12" s="17">
        <v>0.17148834566514801</v>
      </c>
      <c r="E12" s="17">
        <v>0.15439159483336101</v>
      </c>
      <c r="F12" s="17"/>
      <c r="G12" s="17">
        <v>6.02700939454235E-2</v>
      </c>
      <c r="H12" s="17">
        <v>6.0179875935350999E-2</v>
      </c>
      <c r="I12" s="17">
        <v>0.110838709687143</v>
      </c>
      <c r="J12" s="17">
        <v>0.135552169976244</v>
      </c>
      <c r="K12" s="17">
        <v>0.238422199573046</v>
      </c>
      <c r="L12" s="17">
        <v>0.32722371036786402</v>
      </c>
      <c r="M12" s="17"/>
      <c r="N12" s="17">
        <v>0.17818660852266099</v>
      </c>
      <c r="O12" s="17">
        <v>0.15851316871114901</v>
      </c>
      <c r="P12" s="17">
        <v>0.14901145631423701</v>
      </c>
      <c r="Q12" s="17">
        <v>0.16383154439463801</v>
      </c>
      <c r="R12" s="17"/>
      <c r="S12" s="17">
        <v>9.9054581803794006E-2</v>
      </c>
      <c r="T12" s="17">
        <v>0.179879754902076</v>
      </c>
      <c r="U12" s="17">
        <v>0.20578471863544501</v>
      </c>
      <c r="V12" s="17">
        <v>0.140106110137482</v>
      </c>
      <c r="W12" s="17">
        <v>0.16727124977726299</v>
      </c>
      <c r="X12" s="17">
        <v>0.14624134250454601</v>
      </c>
      <c r="Y12" s="17">
        <v>0.18867709133390301</v>
      </c>
      <c r="Z12" s="17">
        <v>0.14540986721487001</v>
      </c>
      <c r="AA12" s="17">
        <v>0.17691953734548299</v>
      </c>
      <c r="AB12" s="17">
        <v>0.18433137699399699</v>
      </c>
      <c r="AC12" s="17">
        <v>0.16124192196891801</v>
      </c>
      <c r="AD12" s="17">
        <v>0.216125072166133</v>
      </c>
      <c r="AE12" s="17"/>
      <c r="AF12" s="17">
        <v>0.182796895609419</v>
      </c>
      <c r="AG12" s="17">
        <v>0.13656629197637399</v>
      </c>
      <c r="AH12" s="17"/>
      <c r="AI12" s="17">
        <v>0.121808467027007</v>
      </c>
      <c r="AJ12" s="17">
        <v>0.18313387510773901</v>
      </c>
      <c r="AK12" s="17"/>
      <c r="AL12" s="17">
        <v>0.131916670383564</v>
      </c>
      <c r="AM12" s="17">
        <v>0.16984680483536599</v>
      </c>
      <c r="AN12" s="17"/>
      <c r="AO12" s="17">
        <v>0.13562458425513699</v>
      </c>
      <c r="AP12" s="17">
        <v>0.16507607565423599</v>
      </c>
      <c r="AQ12" s="17"/>
      <c r="AR12" s="17">
        <v>2.6698751161925799E-2</v>
      </c>
      <c r="AS12" s="17">
        <v>0.27749393096486802</v>
      </c>
      <c r="AT12" s="17">
        <v>0.10776529147266301</v>
      </c>
      <c r="AU12" s="17">
        <v>0.42130314519343698</v>
      </c>
    </row>
    <row r="13" spans="2:47" x14ac:dyDescent="0.3">
      <c r="B13" s="18" t="s">
        <v>79</v>
      </c>
      <c r="C13" s="19">
        <v>2.5308041341013301E-2</v>
      </c>
      <c r="D13" s="19">
        <v>2.6528245636439001E-2</v>
      </c>
      <c r="E13" s="19">
        <v>2.4215357621899702E-2</v>
      </c>
      <c r="F13" s="19"/>
      <c r="G13" s="19">
        <v>1.9736636215381301E-2</v>
      </c>
      <c r="H13" s="19">
        <v>2.2386342605752601E-2</v>
      </c>
      <c r="I13" s="19">
        <v>3.0419304305803401E-2</v>
      </c>
      <c r="J13" s="19">
        <v>3.13664203573168E-2</v>
      </c>
      <c r="K13" s="19">
        <v>2.21727321262974E-2</v>
      </c>
      <c r="L13" s="19">
        <v>2.4399392747742402E-2</v>
      </c>
      <c r="M13" s="19"/>
      <c r="N13" s="19">
        <v>1.8282490416357999E-2</v>
      </c>
      <c r="O13" s="19">
        <v>2.4891010841762401E-2</v>
      </c>
      <c r="P13" s="19">
        <v>2.3122054302044601E-2</v>
      </c>
      <c r="Q13" s="19">
        <v>3.4746943410315298E-2</v>
      </c>
      <c r="R13" s="19"/>
      <c r="S13" s="19">
        <v>2.05176523461734E-2</v>
      </c>
      <c r="T13" s="19">
        <v>3.0010967852670201E-2</v>
      </c>
      <c r="U13" s="19">
        <v>4.0222324011336699E-2</v>
      </c>
      <c r="V13" s="19">
        <v>2.15231013377561E-2</v>
      </c>
      <c r="W13" s="19">
        <v>3.0723908698393299E-2</v>
      </c>
      <c r="X13" s="19">
        <v>3.2033684146621201E-2</v>
      </c>
      <c r="Y13" s="19">
        <v>2.3664179411115701E-2</v>
      </c>
      <c r="Z13" s="19">
        <v>2.2262982622831301E-2</v>
      </c>
      <c r="AA13" s="19">
        <v>1.94417105923782E-2</v>
      </c>
      <c r="AB13" s="19">
        <v>1.9868846912353699E-2</v>
      </c>
      <c r="AC13" s="19">
        <v>2.8512406062554601E-2</v>
      </c>
      <c r="AD13" s="19">
        <v>6.9384703801023103E-3</v>
      </c>
      <c r="AE13" s="19"/>
      <c r="AF13" s="19">
        <v>1.97234874821576E-2</v>
      </c>
      <c r="AG13" s="19">
        <v>2.9761582471803098E-2</v>
      </c>
      <c r="AH13" s="19"/>
      <c r="AI13" s="19">
        <v>1.5496601953297299E-2</v>
      </c>
      <c r="AJ13" s="19">
        <v>3.02055715228065E-2</v>
      </c>
      <c r="AK13" s="19"/>
      <c r="AL13" s="19">
        <v>1.0157289237860301E-2</v>
      </c>
      <c r="AM13" s="19">
        <v>2.8816520012839301E-2</v>
      </c>
      <c r="AN13" s="19"/>
      <c r="AO13" s="19">
        <v>1.3665727184104999E-2</v>
      </c>
      <c r="AP13" s="19">
        <v>2.6322808739098199E-2</v>
      </c>
      <c r="AQ13" s="19"/>
      <c r="AR13" s="19">
        <v>3.4557323553145898E-3</v>
      </c>
      <c r="AS13" s="19">
        <v>2.2917471532374199E-2</v>
      </c>
      <c r="AT13" s="19">
        <v>5.23253551930421E-2</v>
      </c>
      <c r="AU13" s="19">
        <v>2.8041556285144702E-2</v>
      </c>
    </row>
    <row r="14" spans="2:47" x14ac:dyDescent="0.3">
      <c r="B14" s="16"/>
    </row>
    <row r="15" spans="2:47" x14ac:dyDescent="0.3">
      <c r="B15" t="s">
        <v>72</v>
      </c>
    </row>
    <row r="16" spans="2:47" x14ac:dyDescent="0.3">
      <c r="B16" t="s">
        <v>73</v>
      </c>
    </row>
    <row r="18" spans="2:2" x14ac:dyDescent="0.3">
      <c r="B18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B2:AU18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358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349</v>
      </c>
      <c r="C9" s="17">
        <v>0.26269868853150702</v>
      </c>
      <c r="D9" s="17">
        <v>0.27117135139878801</v>
      </c>
      <c r="E9" s="17">
        <v>0.25481183283821301</v>
      </c>
      <c r="F9" s="17"/>
      <c r="G9" s="17">
        <v>0.32547893503807102</v>
      </c>
      <c r="H9" s="17">
        <v>0.31100123391669998</v>
      </c>
      <c r="I9" s="17">
        <v>0.26356164255763398</v>
      </c>
      <c r="J9" s="17">
        <v>0.26560892971547601</v>
      </c>
      <c r="K9" s="17">
        <v>0.238681267865127</v>
      </c>
      <c r="L9" s="17">
        <v>0.194976519392938</v>
      </c>
      <c r="M9" s="17"/>
      <c r="N9" s="17">
        <v>0.27281858172659301</v>
      </c>
      <c r="O9" s="17">
        <v>0.238953220489309</v>
      </c>
      <c r="P9" s="17">
        <v>0.28594915655362302</v>
      </c>
      <c r="Q9" s="17">
        <v>0.25637651402716599</v>
      </c>
      <c r="R9" s="17"/>
      <c r="S9" s="17">
        <v>0.34938082644840202</v>
      </c>
      <c r="T9" s="17">
        <v>0.251403260510488</v>
      </c>
      <c r="U9" s="17">
        <v>0.26383890095345502</v>
      </c>
      <c r="V9" s="17">
        <v>0.22522683423142101</v>
      </c>
      <c r="W9" s="17">
        <v>0.26780126941677002</v>
      </c>
      <c r="X9" s="17">
        <v>0.29886733840631402</v>
      </c>
      <c r="Y9" s="17">
        <v>0.22741998534156199</v>
      </c>
      <c r="Z9" s="17">
        <v>0.27723419671595201</v>
      </c>
      <c r="AA9" s="17">
        <v>0.23424697569988401</v>
      </c>
      <c r="AB9" s="17">
        <v>0.23406850150887801</v>
      </c>
      <c r="AC9" s="17">
        <v>0.231146770759107</v>
      </c>
      <c r="AD9" s="17">
        <v>0.21382583702390501</v>
      </c>
      <c r="AE9" s="17"/>
      <c r="AF9" s="17">
        <v>0.27539579681353499</v>
      </c>
      <c r="AG9" s="17">
        <v>0.246435933263116</v>
      </c>
      <c r="AH9" s="17"/>
      <c r="AI9" s="17">
        <v>0.30000201238114999</v>
      </c>
      <c r="AJ9" s="17">
        <v>0.24407816332461699</v>
      </c>
      <c r="AK9" s="17"/>
      <c r="AL9" s="17">
        <v>0.29203147973968002</v>
      </c>
      <c r="AM9" s="17">
        <v>0.25590605727212601</v>
      </c>
      <c r="AN9" s="17"/>
      <c r="AO9" s="17">
        <v>0.32949527851803501</v>
      </c>
      <c r="AP9" s="17">
        <v>0.25687656408888898</v>
      </c>
      <c r="AQ9" s="17"/>
      <c r="AR9" s="17">
        <v>0.49656030696317099</v>
      </c>
      <c r="AS9" s="17">
        <v>0.188809373432507</v>
      </c>
      <c r="AT9" s="17">
        <v>0.153133423703391</v>
      </c>
      <c r="AU9" s="17">
        <v>3.0606263377025902E-2</v>
      </c>
    </row>
    <row r="10" spans="2:47" x14ac:dyDescent="0.3">
      <c r="B10" s="18" t="s">
        <v>350</v>
      </c>
      <c r="C10" s="17">
        <v>0.50523558985942896</v>
      </c>
      <c r="D10" s="17">
        <v>0.491314429716947</v>
      </c>
      <c r="E10" s="17">
        <v>0.51840256139015095</v>
      </c>
      <c r="F10" s="17"/>
      <c r="G10" s="17">
        <v>0.39478998241431501</v>
      </c>
      <c r="H10" s="17">
        <v>0.476640172515575</v>
      </c>
      <c r="I10" s="17">
        <v>0.52511016774892605</v>
      </c>
      <c r="J10" s="17">
        <v>0.53424652819006901</v>
      </c>
      <c r="K10" s="17">
        <v>0.52568980074620997</v>
      </c>
      <c r="L10" s="17">
        <v>0.54815794696733899</v>
      </c>
      <c r="M10" s="17"/>
      <c r="N10" s="17">
        <v>0.51796108653527195</v>
      </c>
      <c r="O10" s="17">
        <v>0.545498445598948</v>
      </c>
      <c r="P10" s="17">
        <v>0.481489671001261</v>
      </c>
      <c r="Q10" s="17">
        <v>0.47045823786050101</v>
      </c>
      <c r="R10" s="17"/>
      <c r="S10" s="17">
        <v>0.43916879339417098</v>
      </c>
      <c r="T10" s="17">
        <v>0.52397017869944895</v>
      </c>
      <c r="U10" s="17">
        <v>0.48825715705917</v>
      </c>
      <c r="V10" s="17">
        <v>0.539624927522665</v>
      </c>
      <c r="W10" s="17">
        <v>0.49635668634359598</v>
      </c>
      <c r="X10" s="17">
        <v>0.49423559941945699</v>
      </c>
      <c r="Y10" s="17">
        <v>0.53411769595184599</v>
      </c>
      <c r="Z10" s="17">
        <v>0.48723376911975902</v>
      </c>
      <c r="AA10" s="17">
        <v>0.50653027405865003</v>
      </c>
      <c r="AB10" s="17">
        <v>0.49428033347018602</v>
      </c>
      <c r="AC10" s="17">
        <v>0.54293790480452597</v>
      </c>
      <c r="AD10" s="17">
        <v>0.63997059253884303</v>
      </c>
      <c r="AE10" s="17"/>
      <c r="AF10" s="17">
        <v>0.51492882340169999</v>
      </c>
      <c r="AG10" s="17">
        <v>0.49505146084553198</v>
      </c>
      <c r="AH10" s="17"/>
      <c r="AI10" s="17">
        <v>0.49265358095297102</v>
      </c>
      <c r="AJ10" s="17">
        <v>0.51151609223343497</v>
      </c>
      <c r="AK10" s="17"/>
      <c r="AL10" s="17">
        <v>0.50110703704931603</v>
      </c>
      <c r="AM10" s="17">
        <v>0.506191644013122</v>
      </c>
      <c r="AN10" s="17"/>
      <c r="AO10" s="17">
        <v>0.471906618435326</v>
      </c>
      <c r="AP10" s="17">
        <v>0.50814060969973396</v>
      </c>
      <c r="AQ10" s="17"/>
      <c r="AR10" s="17">
        <v>0.459714290130189</v>
      </c>
      <c r="AS10" s="17">
        <v>0.62332724083911994</v>
      </c>
      <c r="AT10" s="17">
        <v>0.55937766616524898</v>
      </c>
      <c r="AU10" s="17">
        <v>0.30337927151591199</v>
      </c>
    </row>
    <row r="11" spans="2:47" ht="28.8" x14ac:dyDescent="0.3">
      <c r="B11" s="18" t="s">
        <v>351</v>
      </c>
      <c r="C11" s="17">
        <v>0.15021522147630001</v>
      </c>
      <c r="D11" s="17">
        <v>0.15447417147579101</v>
      </c>
      <c r="E11" s="17">
        <v>0.14624355007957299</v>
      </c>
      <c r="F11" s="17"/>
      <c r="G11" s="17">
        <v>0.18175258075046999</v>
      </c>
      <c r="H11" s="17">
        <v>0.13362651685409499</v>
      </c>
      <c r="I11" s="17">
        <v>0.13281057574070201</v>
      </c>
      <c r="J11" s="17">
        <v>0.138595034674593</v>
      </c>
      <c r="K11" s="17">
        <v>0.14821484299794199</v>
      </c>
      <c r="L11" s="17">
        <v>0.16771863189095601</v>
      </c>
      <c r="M11" s="17"/>
      <c r="N11" s="17">
        <v>0.143473024870273</v>
      </c>
      <c r="O11" s="17">
        <v>0.14010740410945399</v>
      </c>
      <c r="P11" s="17">
        <v>0.144964347882724</v>
      </c>
      <c r="Q11" s="17">
        <v>0.171126102751818</v>
      </c>
      <c r="R11" s="17"/>
      <c r="S11" s="17">
        <v>0.135967446924143</v>
      </c>
      <c r="T11" s="17">
        <v>0.152610252101503</v>
      </c>
      <c r="U11" s="17">
        <v>0.139326798013236</v>
      </c>
      <c r="V11" s="17">
        <v>0.17419762233355399</v>
      </c>
      <c r="W11" s="17">
        <v>0.15354550372223</v>
      </c>
      <c r="X11" s="17">
        <v>0.121110802191645</v>
      </c>
      <c r="Y11" s="17">
        <v>0.14879051511302999</v>
      </c>
      <c r="Z11" s="17">
        <v>0.17991870204771901</v>
      </c>
      <c r="AA11" s="17">
        <v>0.15189604267012599</v>
      </c>
      <c r="AB11" s="17">
        <v>0.175027928416503</v>
      </c>
      <c r="AC11" s="17">
        <v>0.15373833194351</v>
      </c>
      <c r="AD11" s="17">
        <v>0.120854931251175</v>
      </c>
      <c r="AE11" s="17"/>
      <c r="AF11" s="17">
        <v>0.13728081108200499</v>
      </c>
      <c r="AG11" s="17">
        <v>0.16562504138879899</v>
      </c>
      <c r="AH11" s="17"/>
      <c r="AI11" s="17">
        <v>0.141144772358306</v>
      </c>
      <c r="AJ11" s="17">
        <v>0.15474287502053</v>
      </c>
      <c r="AK11" s="17"/>
      <c r="AL11" s="17">
        <v>0.13643308819897401</v>
      </c>
      <c r="AM11" s="17">
        <v>0.15340676736963499</v>
      </c>
      <c r="AN11" s="17"/>
      <c r="AO11" s="17">
        <v>0.149595583892914</v>
      </c>
      <c r="AP11" s="17">
        <v>0.150269230327957</v>
      </c>
      <c r="AQ11" s="17"/>
      <c r="AR11" s="17">
        <v>3.37581189576752E-2</v>
      </c>
      <c r="AS11" s="17">
        <v>0.13236953812531499</v>
      </c>
      <c r="AT11" s="17">
        <v>0.19805469279374799</v>
      </c>
      <c r="AU11" s="17">
        <v>0.373922919864565</v>
      </c>
    </row>
    <row r="12" spans="2:47" ht="28.8" x14ac:dyDescent="0.3">
      <c r="B12" s="18" t="s">
        <v>352</v>
      </c>
      <c r="C12" s="17">
        <v>4.9848754675306098E-2</v>
      </c>
      <c r="D12" s="17">
        <v>5.5652763188183199E-2</v>
      </c>
      <c r="E12" s="17">
        <v>4.3922016759872999E-2</v>
      </c>
      <c r="F12" s="17"/>
      <c r="G12" s="17">
        <v>7.1613688395040606E-2</v>
      </c>
      <c r="H12" s="17">
        <v>4.1557132788296001E-2</v>
      </c>
      <c r="I12" s="17">
        <v>3.8874307609407799E-2</v>
      </c>
      <c r="J12" s="17">
        <v>3.5362049456434397E-2</v>
      </c>
      <c r="K12" s="17">
        <v>4.9000076007211499E-2</v>
      </c>
      <c r="L12" s="17">
        <v>6.3406957441746695E-2</v>
      </c>
      <c r="M12" s="17"/>
      <c r="N12" s="17">
        <v>3.7964663445900597E-2</v>
      </c>
      <c r="O12" s="17">
        <v>4.5547453071037497E-2</v>
      </c>
      <c r="P12" s="17">
        <v>6.1424454001862798E-2</v>
      </c>
      <c r="Q12" s="17">
        <v>5.7699207520034199E-2</v>
      </c>
      <c r="R12" s="17"/>
      <c r="S12" s="17">
        <v>4.1420133306533297E-2</v>
      </c>
      <c r="T12" s="17">
        <v>4.5812933787895797E-2</v>
      </c>
      <c r="U12" s="17">
        <v>5.7670688223379597E-2</v>
      </c>
      <c r="V12" s="17">
        <v>3.8637109920922799E-2</v>
      </c>
      <c r="W12" s="17">
        <v>5.3452530929120501E-2</v>
      </c>
      <c r="X12" s="17">
        <v>4.5101472502433897E-2</v>
      </c>
      <c r="Y12" s="17">
        <v>6.0806701612112303E-2</v>
      </c>
      <c r="Z12" s="17">
        <v>3.15885781543256E-2</v>
      </c>
      <c r="AA12" s="17">
        <v>7.5063194191889698E-2</v>
      </c>
      <c r="AB12" s="17">
        <v>6.0592968706324399E-2</v>
      </c>
      <c r="AC12" s="17">
        <v>4.31612626716259E-2</v>
      </c>
      <c r="AD12" s="17">
        <v>6.9384703801023103E-3</v>
      </c>
      <c r="AE12" s="17"/>
      <c r="AF12" s="17">
        <v>4.5920914234749803E-2</v>
      </c>
      <c r="AG12" s="17">
        <v>5.5472965358349301E-2</v>
      </c>
      <c r="AH12" s="17"/>
      <c r="AI12" s="17">
        <v>4.43835174804139E-2</v>
      </c>
      <c r="AJ12" s="17">
        <v>5.2576811492958599E-2</v>
      </c>
      <c r="AK12" s="17"/>
      <c r="AL12" s="17">
        <v>4.5730560191691097E-2</v>
      </c>
      <c r="AM12" s="17">
        <v>5.0802410138336702E-2</v>
      </c>
      <c r="AN12" s="17"/>
      <c r="AO12" s="17">
        <v>2.6560498581870699E-2</v>
      </c>
      <c r="AP12" s="17">
        <v>5.1878605676006599E-2</v>
      </c>
      <c r="AQ12" s="17"/>
      <c r="AR12" s="17">
        <v>8.6868104673877497E-3</v>
      </c>
      <c r="AS12" s="17">
        <v>2.0980143557513101E-2</v>
      </c>
      <c r="AT12" s="17">
        <v>2.4916325532919E-2</v>
      </c>
      <c r="AU12" s="17">
        <v>0.25497253314195201</v>
      </c>
    </row>
    <row r="13" spans="2:47" x14ac:dyDescent="0.3">
      <c r="B13" s="18" t="s">
        <v>79</v>
      </c>
      <c r="C13" s="19">
        <v>3.2001745457458403E-2</v>
      </c>
      <c r="D13" s="19">
        <v>2.7387284220290999E-2</v>
      </c>
      <c r="E13" s="19">
        <v>3.6620038932189999E-2</v>
      </c>
      <c r="F13" s="19"/>
      <c r="G13" s="19">
        <v>2.6364813402103102E-2</v>
      </c>
      <c r="H13" s="19">
        <v>3.7174943925334797E-2</v>
      </c>
      <c r="I13" s="19">
        <v>3.9643306343330603E-2</v>
      </c>
      <c r="J13" s="19">
        <v>2.6187457963427301E-2</v>
      </c>
      <c r="K13" s="19">
        <v>3.8414012383509798E-2</v>
      </c>
      <c r="L13" s="19">
        <v>2.57399443070205E-2</v>
      </c>
      <c r="M13" s="19"/>
      <c r="N13" s="19">
        <v>2.7782643421961899E-2</v>
      </c>
      <c r="O13" s="19">
        <v>2.9893476731250701E-2</v>
      </c>
      <c r="P13" s="19">
        <v>2.61723705605292E-2</v>
      </c>
      <c r="Q13" s="19">
        <v>4.4339937840480202E-2</v>
      </c>
      <c r="R13" s="19"/>
      <c r="S13" s="19">
        <v>3.4062799926750799E-2</v>
      </c>
      <c r="T13" s="19">
        <v>2.6203374900664898E-2</v>
      </c>
      <c r="U13" s="19">
        <v>5.0906455750759201E-2</v>
      </c>
      <c r="V13" s="19">
        <v>2.23135059914371E-2</v>
      </c>
      <c r="W13" s="19">
        <v>2.88440095882843E-2</v>
      </c>
      <c r="X13" s="19">
        <v>4.0684787480149802E-2</v>
      </c>
      <c r="Y13" s="19">
        <v>2.8865101981449499E-2</v>
      </c>
      <c r="Z13" s="19">
        <v>2.4024753962243999E-2</v>
      </c>
      <c r="AA13" s="19">
        <v>3.2263513379450701E-2</v>
      </c>
      <c r="AB13" s="19">
        <v>3.6030267898108599E-2</v>
      </c>
      <c r="AC13" s="19">
        <v>2.9015729821232E-2</v>
      </c>
      <c r="AD13" s="19">
        <v>1.8410168805974701E-2</v>
      </c>
      <c r="AE13" s="19"/>
      <c r="AF13" s="19">
        <v>2.64736544680097E-2</v>
      </c>
      <c r="AG13" s="19">
        <v>3.7414599144204197E-2</v>
      </c>
      <c r="AH13" s="19"/>
      <c r="AI13" s="19">
        <v>2.18161168271582E-2</v>
      </c>
      <c r="AJ13" s="19">
        <v>3.7086057928459197E-2</v>
      </c>
      <c r="AK13" s="19"/>
      <c r="AL13" s="19">
        <v>2.4697834820338001E-2</v>
      </c>
      <c r="AM13" s="19">
        <v>3.3693121206780301E-2</v>
      </c>
      <c r="AN13" s="19"/>
      <c r="AO13" s="19">
        <v>2.24420205718538E-2</v>
      </c>
      <c r="AP13" s="19">
        <v>3.2834990207413497E-2</v>
      </c>
      <c r="AQ13" s="19"/>
      <c r="AR13" s="19">
        <v>1.2804734815763199E-3</v>
      </c>
      <c r="AS13" s="19">
        <v>3.4513704045544102E-2</v>
      </c>
      <c r="AT13" s="19">
        <v>6.4517891804692598E-2</v>
      </c>
      <c r="AU13" s="19">
        <v>3.7119012100545003E-2</v>
      </c>
    </row>
    <row r="14" spans="2:47" x14ac:dyDescent="0.3">
      <c r="B14" s="16"/>
    </row>
    <row r="15" spans="2:47" x14ac:dyDescent="0.3">
      <c r="B15" t="s">
        <v>72</v>
      </c>
    </row>
    <row r="16" spans="2:47" x14ac:dyDescent="0.3">
      <c r="B16" t="s">
        <v>73</v>
      </c>
    </row>
    <row r="18" spans="2:2" x14ac:dyDescent="0.3">
      <c r="B18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B2:AU18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359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349</v>
      </c>
      <c r="C9" s="17">
        <v>0.20506336977273801</v>
      </c>
      <c r="D9" s="17">
        <v>0.29403181418914498</v>
      </c>
      <c r="E9" s="17">
        <v>0.119149934143307</v>
      </c>
      <c r="F9" s="17"/>
      <c r="G9" s="17">
        <v>0.206358399157716</v>
      </c>
      <c r="H9" s="17">
        <v>0.22786319982035999</v>
      </c>
      <c r="I9" s="17">
        <v>0.21533858368561301</v>
      </c>
      <c r="J9" s="17">
        <v>0.20096753741012399</v>
      </c>
      <c r="K9" s="17">
        <v>0.197221974107196</v>
      </c>
      <c r="L9" s="17">
        <v>0.18591376131811199</v>
      </c>
      <c r="M9" s="17"/>
      <c r="N9" s="17">
        <v>0.24027074712603499</v>
      </c>
      <c r="O9" s="17">
        <v>0.19936180929655201</v>
      </c>
      <c r="P9" s="17">
        <v>0.205925931556276</v>
      </c>
      <c r="Q9" s="17">
        <v>0.17252463362583301</v>
      </c>
      <c r="R9" s="17"/>
      <c r="S9" s="17">
        <v>0.22253959398314099</v>
      </c>
      <c r="T9" s="17">
        <v>0.17853488482428401</v>
      </c>
      <c r="U9" s="17">
        <v>0.22769495101186599</v>
      </c>
      <c r="V9" s="17">
        <v>0.17055397351846899</v>
      </c>
      <c r="W9" s="17">
        <v>0.172161187001446</v>
      </c>
      <c r="X9" s="17">
        <v>0.21456495430386699</v>
      </c>
      <c r="Y9" s="17">
        <v>0.21434512811189599</v>
      </c>
      <c r="Z9" s="17">
        <v>0.22861430539727001</v>
      </c>
      <c r="AA9" s="17">
        <v>0.200999833566569</v>
      </c>
      <c r="AB9" s="17">
        <v>0.21522285030795599</v>
      </c>
      <c r="AC9" s="17">
        <v>0.22315991860709</v>
      </c>
      <c r="AD9" s="17">
        <v>0.22798295845576</v>
      </c>
      <c r="AE9" s="17"/>
      <c r="AF9" s="17">
        <v>0.220752610424507</v>
      </c>
      <c r="AG9" s="17">
        <v>0.18587466517328599</v>
      </c>
      <c r="AH9" s="17"/>
      <c r="AI9" s="17">
        <v>0.26781605654264101</v>
      </c>
      <c r="AJ9" s="17">
        <v>0.173739405438922</v>
      </c>
      <c r="AK9" s="17"/>
      <c r="AL9" s="17">
        <v>0.25484219531590702</v>
      </c>
      <c r="AM9" s="17">
        <v>0.19353602469193501</v>
      </c>
      <c r="AN9" s="17"/>
      <c r="AO9" s="17">
        <v>0.26667691404574501</v>
      </c>
      <c r="AP9" s="17">
        <v>0.19969300996573999</v>
      </c>
      <c r="AQ9" s="17"/>
      <c r="AR9" s="17">
        <v>0.33817360269062102</v>
      </c>
      <c r="AS9" s="17">
        <v>0.22192994735855101</v>
      </c>
      <c r="AT9" s="17">
        <v>8.5998138796050505E-2</v>
      </c>
      <c r="AU9" s="17">
        <v>8.9614442120600005E-2</v>
      </c>
    </row>
    <row r="10" spans="2:47" x14ac:dyDescent="0.3">
      <c r="B10" s="18" t="s">
        <v>350</v>
      </c>
      <c r="C10" s="17">
        <v>0.34747543726339503</v>
      </c>
      <c r="D10" s="17">
        <v>0.40000744372184399</v>
      </c>
      <c r="E10" s="17">
        <v>0.296584961548784</v>
      </c>
      <c r="F10" s="17"/>
      <c r="G10" s="17">
        <v>0.38577112248315398</v>
      </c>
      <c r="H10" s="17">
        <v>0.37924583454268901</v>
      </c>
      <c r="I10" s="17">
        <v>0.35002825374692798</v>
      </c>
      <c r="J10" s="17">
        <v>0.34169797080077702</v>
      </c>
      <c r="K10" s="17">
        <v>0.32241639092847202</v>
      </c>
      <c r="L10" s="17">
        <v>0.31572968141903601</v>
      </c>
      <c r="M10" s="17"/>
      <c r="N10" s="17">
        <v>0.37736775298891601</v>
      </c>
      <c r="O10" s="17">
        <v>0.34011522654266602</v>
      </c>
      <c r="P10" s="17">
        <v>0.33484983549525899</v>
      </c>
      <c r="Q10" s="17">
        <v>0.33514999951402802</v>
      </c>
      <c r="R10" s="17"/>
      <c r="S10" s="17">
        <v>0.381572523947318</v>
      </c>
      <c r="T10" s="17">
        <v>0.31596899676006002</v>
      </c>
      <c r="U10" s="17">
        <v>0.27944331183752003</v>
      </c>
      <c r="V10" s="17">
        <v>0.351137441156607</v>
      </c>
      <c r="W10" s="17">
        <v>0.342097722059855</v>
      </c>
      <c r="X10" s="17">
        <v>0.38169108321230399</v>
      </c>
      <c r="Y10" s="17">
        <v>0.36984330308347102</v>
      </c>
      <c r="Z10" s="17">
        <v>0.36012240022230002</v>
      </c>
      <c r="AA10" s="17">
        <v>0.33802003462293101</v>
      </c>
      <c r="AB10" s="17">
        <v>0.33726751869359101</v>
      </c>
      <c r="AC10" s="17">
        <v>0.351734673970929</v>
      </c>
      <c r="AD10" s="17">
        <v>0.387104302746969</v>
      </c>
      <c r="AE10" s="17"/>
      <c r="AF10" s="17">
        <v>0.35404841592555703</v>
      </c>
      <c r="AG10" s="17">
        <v>0.33915578040160099</v>
      </c>
      <c r="AH10" s="17"/>
      <c r="AI10" s="17">
        <v>0.37656699755095802</v>
      </c>
      <c r="AJ10" s="17">
        <v>0.33295393955917701</v>
      </c>
      <c r="AK10" s="17"/>
      <c r="AL10" s="17">
        <v>0.357840861179472</v>
      </c>
      <c r="AM10" s="17">
        <v>0.345075103043259</v>
      </c>
      <c r="AN10" s="17"/>
      <c r="AO10" s="17">
        <v>0.37171194176588201</v>
      </c>
      <c r="AP10" s="17">
        <v>0.34536293503392501</v>
      </c>
      <c r="AQ10" s="17"/>
      <c r="AR10" s="17">
        <v>0.45236484386696801</v>
      </c>
      <c r="AS10" s="17">
        <v>0.42467723688896702</v>
      </c>
      <c r="AT10" s="17">
        <v>0.23223952865467901</v>
      </c>
      <c r="AU10" s="17">
        <v>0.191029906002609</v>
      </c>
    </row>
    <row r="11" spans="2:47" ht="28.8" x14ac:dyDescent="0.3">
      <c r="B11" s="18" t="s">
        <v>351</v>
      </c>
      <c r="C11" s="17">
        <v>0.22334978221186</v>
      </c>
      <c r="D11" s="17">
        <v>0.15673893544045001</v>
      </c>
      <c r="E11" s="17">
        <v>0.28817797254447203</v>
      </c>
      <c r="F11" s="17"/>
      <c r="G11" s="17">
        <v>0.233252819865784</v>
      </c>
      <c r="H11" s="17">
        <v>0.21507001415045099</v>
      </c>
      <c r="I11" s="17">
        <v>0.21465441202438601</v>
      </c>
      <c r="J11" s="17">
        <v>0.225946271701609</v>
      </c>
      <c r="K11" s="17">
        <v>0.23082679355486399</v>
      </c>
      <c r="L11" s="17">
        <v>0.22348112884743099</v>
      </c>
      <c r="M11" s="17"/>
      <c r="N11" s="17">
        <v>0.207887347108656</v>
      </c>
      <c r="O11" s="17">
        <v>0.23296169330427</v>
      </c>
      <c r="P11" s="17">
        <v>0.225856270413127</v>
      </c>
      <c r="Q11" s="17">
        <v>0.22704674412435299</v>
      </c>
      <c r="R11" s="17"/>
      <c r="S11" s="17">
        <v>0.21938860351026401</v>
      </c>
      <c r="T11" s="17">
        <v>0.23445623450584799</v>
      </c>
      <c r="U11" s="17">
        <v>0.209546518903796</v>
      </c>
      <c r="V11" s="17">
        <v>0.27137769690522501</v>
      </c>
      <c r="W11" s="17">
        <v>0.23950553169521699</v>
      </c>
      <c r="X11" s="17">
        <v>0.203240021388191</v>
      </c>
      <c r="Y11" s="17">
        <v>0.21136422707104299</v>
      </c>
      <c r="Z11" s="17">
        <v>0.21932574963406201</v>
      </c>
      <c r="AA11" s="17">
        <v>0.20545906565555</v>
      </c>
      <c r="AB11" s="17">
        <v>0.23213517269752401</v>
      </c>
      <c r="AC11" s="17">
        <v>0.21844866551211201</v>
      </c>
      <c r="AD11" s="17">
        <v>0.19388999303229801</v>
      </c>
      <c r="AE11" s="17"/>
      <c r="AF11" s="17">
        <v>0.21895801489213099</v>
      </c>
      <c r="AG11" s="17">
        <v>0.22797024597847099</v>
      </c>
      <c r="AH11" s="17"/>
      <c r="AI11" s="17">
        <v>0.19085588743784501</v>
      </c>
      <c r="AJ11" s="17">
        <v>0.23956960726413401</v>
      </c>
      <c r="AK11" s="17"/>
      <c r="AL11" s="17">
        <v>0.192888417013207</v>
      </c>
      <c r="AM11" s="17">
        <v>0.23040375876606201</v>
      </c>
      <c r="AN11" s="17"/>
      <c r="AO11" s="17">
        <v>0.176631269183357</v>
      </c>
      <c r="AP11" s="17">
        <v>0.22742186129076</v>
      </c>
      <c r="AQ11" s="17"/>
      <c r="AR11" s="17">
        <v>0.14662766783672301</v>
      </c>
      <c r="AS11" s="17">
        <v>0.19832491680300099</v>
      </c>
      <c r="AT11" s="17">
        <v>0.313405076710155</v>
      </c>
      <c r="AU11" s="17">
        <v>0.27160138022000602</v>
      </c>
    </row>
    <row r="12" spans="2:47" ht="28.8" x14ac:dyDescent="0.3">
      <c r="B12" s="18" t="s">
        <v>352</v>
      </c>
      <c r="C12" s="17">
        <v>0.19512125538585801</v>
      </c>
      <c r="D12" s="17">
        <v>0.123893170711359</v>
      </c>
      <c r="E12" s="17">
        <v>0.263418724906201</v>
      </c>
      <c r="F12" s="17"/>
      <c r="G12" s="17">
        <v>0.14942914041524</v>
      </c>
      <c r="H12" s="17">
        <v>0.14787955388798801</v>
      </c>
      <c r="I12" s="17">
        <v>0.17884090408941999</v>
      </c>
      <c r="J12" s="17">
        <v>0.19710434619160999</v>
      </c>
      <c r="K12" s="17">
        <v>0.22482158048197001</v>
      </c>
      <c r="L12" s="17">
        <v>0.25544469519122198</v>
      </c>
      <c r="M12" s="17"/>
      <c r="N12" s="17">
        <v>0.158627409482857</v>
      </c>
      <c r="O12" s="17">
        <v>0.18877088139246201</v>
      </c>
      <c r="P12" s="17">
        <v>0.20297133940527801</v>
      </c>
      <c r="Q12" s="17">
        <v>0.23309716796482399</v>
      </c>
      <c r="R12" s="17"/>
      <c r="S12" s="17">
        <v>0.15452668595198199</v>
      </c>
      <c r="T12" s="17">
        <v>0.24447759747311101</v>
      </c>
      <c r="U12" s="17">
        <v>0.231388155599072</v>
      </c>
      <c r="V12" s="17">
        <v>0.188992670675311</v>
      </c>
      <c r="W12" s="17">
        <v>0.212756595587173</v>
      </c>
      <c r="X12" s="17">
        <v>0.16624916971607201</v>
      </c>
      <c r="Y12" s="17">
        <v>0.17640783054401299</v>
      </c>
      <c r="Z12" s="17">
        <v>0.16268791505251401</v>
      </c>
      <c r="AA12" s="17">
        <v>0.21661652227511599</v>
      </c>
      <c r="AB12" s="17">
        <v>0.19414667862778201</v>
      </c>
      <c r="AC12" s="17">
        <v>0.17339559705369301</v>
      </c>
      <c r="AD12" s="17">
        <v>0.191022745764973</v>
      </c>
      <c r="AE12" s="17"/>
      <c r="AF12" s="17">
        <v>0.18393932259415</v>
      </c>
      <c r="AG12" s="17">
        <v>0.21106450883762301</v>
      </c>
      <c r="AH12" s="17"/>
      <c r="AI12" s="17">
        <v>0.13955462176419101</v>
      </c>
      <c r="AJ12" s="17">
        <v>0.22285819127352</v>
      </c>
      <c r="AK12" s="17"/>
      <c r="AL12" s="17">
        <v>0.17295254175128999</v>
      </c>
      <c r="AM12" s="17">
        <v>0.200254892213861</v>
      </c>
      <c r="AN12" s="17"/>
      <c r="AO12" s="17">
        <v>0.15772946018342199</v>
      </c>
      <c r="AP12" s="17">
        <v>0.19838039907635699</v>
      </c>
      <c r="AQ12" s="17"/>
      <c r="AR12" s="17">
        <v>5.62457621900024E-2</v>
      </c>
      <c r="AS12" s="17">
        <v>0.12649936418868099</v>
      </c>
      <c r="AT12" s="17">
        <v>0.31008544192694198</v>
      </c>
      <c r="AU12" s="17">
        <v>0.42275940486298103</v>
      </c>
    </row>
    <row r="13" spans="2:47" x14ac:dyDescent="0.3">
      <c r="B13" s="18" t="s">
        <v>79</v>
      </c>
      <c r="C13" s="19">
        <v>2.8990155366149201E-2</v>
      </c>
      <c r="D13" s="19">
        <v>2.53286359372027E-2</v>
      </c>
      <c r="E13" s="19">
        <v>3.2668406857235599E-2</v>
      </c>
      <c r="F13" s="19"/>
      <c r="G13" s="19">
        <v>2.5188518078107298E-2</v>
      </c>
      <c r="H13" s="19">
        <v>2.9941397598510701E-2</v>
      </c>
      <c r="I13" s="19">
        <v>4.1137846453653697E-2</v>
      </c>
      <c r="J13" s="19">
        <v>3.4283873895880099E-2</v>
      </c>
      <c r="K13" s="19">
        <v>2.4713260927498201E-2</v>
      </c>
      <c r="L13" s="19">
        <v>1.9430733224199099E-2</v>
      </c>
      <c r="M13" s="19"/>
      <c r="N13" s="19">
        <v>1.5846743293536001E-2</v>
      </c>
      <c r="O13" s="19">
        <v>3.8790389464050001E-2</v>
      </c>
      <c r="P13" s="19">
        <v>3.0396623130059398E-2</v>
      </c>
      <c r="Q13" s="19">
        <v>3.2181454770961203E-2</v>
      </c>
      <c r="R13" s="19"/>
      <c r="S13" s="19">
        <v>2.19725926072947E-2</v>
      </c>
      <c r="T13" s="19">
        <v>2.65622864366971E-2</v>
      </c>
      <c r="U13" s="19">
        <v>5.1927062647746602E-2</v>
      </c>
      <c r="V13" s="19">
        <v>1.7938217744389601E-2</v>
      </c>
      <c r="W13" s="19">
        <v>3.3478963656309299E-2</v>
      </c>
      <c r="X13" s="19">
        <v>3.4254771379566902E-2</v>
      </c>
      <c r="Y13" s="19">
        <v>2.8039511189576701E-2</v>
      </c>
      <c r="Z13" s="19">
        <v>2.9249629693854001E-2</v>
      </c>
      <c r="AA13" s="19">
        <v>3.8904543879834101E-2</v>
      </c>
      <c r="AB13" s="19">
        <v>2.1227779673147599E-2</v>
      </c>
      <c r="AC13" s="19">
        <v>3.3261144856176199E-2</v>
      </c>
      <c r="AD13" s="19">
        <v>0</v>
      </c>
      <c r="AE13" s="19"/>
      <c r="AF13" s="19">
        <v>2.2301636163653899E-2</v>
      </c>
      <c r="AG13" s="19">
        <v>3.5934799609018998E-2</v>
      </c>
      <c r="AH13" s="19"/>
      <c r="AI13" s="19">
        <v>2.5206436704363899E-2</v>
      </c>
      <c r="AJ13" s="19">
        <v>3.08788564642479E-2</v>
      </c>
      <c r="AK13" s="19"/>
      <c r="AL13" s="19">
        <v>2.14759847401239E-2</v>
      </c>
      <c r="AM13" s="19">
        <v>3.0730221284882401E-2</v>
      </c>
      <c r="AN13" s="19"/>
      <c r="AO13" s="19">
        <v>2.7250414821594501E-2</v>
      </c>
      <c r="AP13" s="19">
        <v>2.9141794633218199E-2</v>
      </c>
      <c r="AQ13" s="19"/>
      <c r="AR13" s="19">
        <v>6.5881234156858802E-3</v>
      </c>
      <c r="AS13" s="19">
        <v>2.8568534760799999E-2</v>
      </c>
      <c r="AT13" s="19">
        <v>5.8271813912174099E-2</v>
      </c>
      <c r="AU13" s="19">
        <v>2.4994866793803899E-2</v>
      </c>
    </row>
    <row r="14" spans="2:47" x14ac:dyDescent="0.3">
      <c r="B14" s="16"/>
    </row>
    <row r="15" spans="2:47" x14ac:dyDescent="0.3">
      <c r="B15" t="s">
        <v>72</v>
      </c>
    </row>
    <row r="16" spans="2:47" x14ac:dyDescent="0.3">
      <c r="B16" t="s">
        <v>73</v>
      </c>
    </row>
    <row r="18" spans="2:2" x14ac:dyDescent="0.3">
      <c r="B18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B2:AU18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360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349</v>
      </c>
      <c r="C9" s="17">
        <v>0.23436231956211401</v>
      </c>
      <c r="D9" s="17">
        <v>0.25999432950809198</v>
      </c>
      <c r="E9" s="17">
        <v>0.20918610845889701</v>
      </c>
      <c r="F9" s="17"/>
      <c r="G9" s="17">
        <v>0.30079152131282599</v>
      </c>
      <c r="H9" s="17">
        <v>0.312143179061181</v>
      </c>
      <c r="I9" s="17">
        <v>0.23871938116152799</v>
      </c>
      <c r="J9" s="17">
        <v>0.193600723200303</v>
      </c>
      <c r="K9" s="17">
        <v>0.17514405590940299</v>
      </c>
      <c r="L9" s="17">
        <v>0.196395326044837</v>
      </c>
      <c r="M9" s="17"/>
      <c r="N9" s="17">
        <v>0.27098488778337698</v>
      </c>
      <c r="O9" s="17">
        <v>0.200738155708372</v>
      </c>
      <c r="P9" s="17">
        <v>0.26097034524728402</v>
      </c>
      <c r="Q9" s="17">
        <v>0.20776324922404901</v>
      </c>
      <c r="R9" s="17"/>
      <c r="S9" s="17">
        <v>0.31602174167237301</v>
      </c>
      <c r="T9" s="17">
        <v>0.19788954623768501</v>
      </c>
      <c r="U9" s="17">
        <v>0.250506194709196</v>
      </c>
      <c r="V9" s="17">
        <v>0.24393325749047001</v>
      </c>
      <c r="W9" s="17">
        <v>0.24146440159495999</v>
      </c>
      <c r="X9" s="17">
        <v>0.25419359560173499</v>
      </c>
      <c r="Y9" s="17">
        <v>0.19040464115032599</v>
      </c>
      <c r="Z9" s="17">
        <v>0.24230043289127601</v>
      </c>
      <c r="AA9" s="17">
        <v>0.21461874289983601</v>
      </c>
      <c r="AB9" s="17">
        <v>0.18932775351924799</v>
      </c>
      <c r="AC9" s="17">
        <v>0.20267678035948899</v>
      </c>
      <c r="AD9" s="17">
        <v>0.230684813087253</v>
      </c>
      <c r="AE9" s="17"/>
      <c r="AF9" s="17">
        <v>0.239882148919631</v>
      </c>
      <c r="AG9" s="17">
        <v>0.226572231417142</v>
      </c>
      <c r="AH9" s="17"/>
      <c r="AI9" s="17">
        <v>0.26899358236717702</v>
      </c>
      <c r="AJ9" s="17">
        <v>0.217075594534412</v>
      </c>
      <c r="AK9" s="17"/>
      <c r="AL9" s="17">
        <v>0.25113964426201901</v>
      </c>
      <c r="AM9" s="17">
        <v>0.23047717343344901</v>
      </c>
      <c r="AN9" s="17"/>
      <c r="AO9" s="17">
        <v>0.25641746357976802</v>
      </c>
      <c r="AP9" s="17">
        <v>0.23243994907738499</v>
      </c>
      <c r="AQ9" s="17"/>
      <c r="AR9" s="17">
        <v>0.45888212255587901</v>
      </c>
      <c r="AS9" s="17">
        <v>0.233328727785166</v>
      </c>
      <c r="AT9" s="17">
        <v>5.7358511056725098E-2</v>
      </c>
      <c r="AU9" s="17">
        <v>4.07713353360162E-2</v>
      </c>
    </row>
    <row r="10" spans="2:47" x14ac:dyDescent="0.3">
      <c r="B10" s="18" t="s">
        <v>350</v>
      </c>
      <c r="C10" s="17">
        <v>0.46956700058691703</v>
      </c>
      <c r="D10" s="17">
        <v>0.46737246070581001</v>
      </c>
      <c r="E10" s="17">
        <v>0.47157444054099001</v>
      </c>
      <c r="F10" s="17"/>
      <c r="G10" s="17">
        <v>0.40930078530051101</v>
      </c>
      <c r="H10" s="17">
        <v>0.42210364790524801</v>
      </c>
      <c r="I10" s="17">
        <v>0.469155505672124</v>
      </c>
      <c r="J10" s="17">
        <v>0.50855985769246104</v>
      </c>
      <c r="K10" s="17">
        <v>0.48803067604159001</v>
      </c>
      <c r="L10" s="17">
        <v>0.50434530234171004</v>
      </c>
      <c r="M10" s="17"/>
      <c r="N10" s="17">
        <v>0.48449995505056798</v>
      </c>
      <c r="O10" s="17">
        <v>0.50441982750442704</v>
      </c>
      <c r="P10" s="17">
        <v>0.43659780336968201</v>
      </c>
      <c r="Q10" s="17">
        <v>0.44226746000720801</v>
      </c>
      <c r="R10" s="17"/>
      <c r="S10" s="17">
        <v>0.43678712221838201</v>
      </c>
      <c r="T10" s="17">
        <v>0.49129991030035702</v>
      </c>
      <c r="U10" s="17">
        <v>0.47677172960304798</v>
      </c>
      <c r="V10" s="17">
        <v>0.46599900378728598</v>
      </c>
      <c r="W10" s="17">
        <v>0.46944118411756403</v>
      </c>
      <c r="X10" s="17">
        <v>0.471262718854704</v>
      </c>
      <c r="Y10" s="17">
        <v>0.46973531040202499</v>
      </c>
      <c r="Z10" s="17">
        <v>0.45939122368826502</v>
      </c>
      <c r="AA10" s="17">
        <v>0.49988909384928598</v>
      </c>
      <c r="AB10" s="17">
        <v>0.46927301740062999</v>
      </c>
      <c r="AC10" s="17">
        <v>0.47668967769415399</v>
      </c>
      <c r="AD10" s="17">
        <v>0.40607613498345602</v>
      </c>
      <c r="AE10" s="17"/>
      <c r="AF10" s="17">
        <v>0.47922933425974801</v>
      </c>
      <c r="AG10" s="17">
        <v>0.45864912917567502</v>
      </c>
      <c r="AH10" s="17"/>
      <c r="AI10" s="17">
        <v>0.45079947518378699</v>
      </c>
      <c r="AJ10" s="17">
        <v>0.47893509821940899</v>
      </c>
      <c r="AK10" s="17"/>
      <c r="AL10" s="17">
        <v>0.443337389233392</v>
      </c>
      <c r="AM10" s="17">
        <v>0.47564102459427798</v>
      </c>
      <c r="AN10" s="17"/>
      <c r="AO10" s="17">
        <v>0.45279179872221298</v>
      </c>
      <c r="AP10" s="17">
        <v>0.471029160748477</v>
      </c>
      <c r="AQ10" s="17"/>
      <c r="AR10" s="17">
        <v>0.48707491703383299</v>
      </c>
      <c r="AS10" s="17">
        <v>0.60721118884660896</v>
      </c>
      <c r="AT10" s="17">
        <v>0.452408088955913</v>
      </c>
      <c r="AU10" s="17">
        <v>0.224215443782812</v>
      </c>
    </row>
    <row r="11" spans="2:47" ht="28.8" x14ac:dyDescent="0.3">
      <c r="B11" s="18" t="s">
        <v>351</v>
      </c>
      <c r="C11" s="17">
        <v>0.200265204927077</v>
      </c>
      <c r="D11" s="17">
        <v>0.17756853522924301</v>
      </c>
      <c r="E11" s="17">
        <v>0.222347466839726</v>
      </c>
      <c r="F11" s="17"/>
      <c r="G11" s="17">
        <v>0.18422735057304199</v>
      </c>
      <c r="H11" s="17">
        <v>0.19117900823929801</v>
      </c>
      <c r="I11" s="17">
        <v>0.20420709636353301</v>
      </c>
      <c r="J11" s="17">
        <v>0.18881540424342</v>
      </c>
      <c r="K11" s="17">
        <v>0.23453971610449401</v>
      </c>
      <c r="L11" s="17">
        <v>0.201387372701886</v>
      </c>
      <c r="M11" s="17"/>
      <c r="N11" s="17">
        <v>0.17378471291445399</v>
      </c>
      <c r="O11" s="17">
        <v>0.211956430889957</v>
      </c>
      <c r="P11" s="17">
        <v>0.20000424599394401</v>
      </c>
      <c r="Q11" s="17">
        <v>0.218084664228965</v>
      </c>
      <c r="R11" s="17"/>
      <c r="S11" s="17">
        <v>0.15846864417723699</v>
      </c>
      <c r="T11" s="17">
        <v>0.22535502688391501</v>
      </c>
      <c r="U11" s="17">
        <v>0.14895713110384501</v>
      </c>
      <c r="V11" s="17">
        <v>0.19456511587457201</v>
      </c>
      <c r="W11" s="17">
        <v>0.18387684183327299</v>
      </c>
      <c r="X11" s="17">
        <v>0.186102042022152</v>
      </c>
      <c r="Y11" s="17">
        <v>0.23938704579985801</v>
      </c>
      <c r="Z11" s="17">
        <v>0.236273772466191</v>
      </c>
      <c r="AA11" s="17">
        <v>0.19153063621920699</v>
      </c>
      <c r="AB11" s="17">
        <v>0.222581428222417</v>
      </c>
      <c r="AC11" s="17">
        <v>0.22544600734648099</v>
      </c>
      <c r="AD11" s="17">
        <v>0.291779865619957</v>
      </c>
      <c r="AE11" s="17"/>
      <c r="AF11" s="17">
        <v>0.19116248441543299</v>
      </c>
      <c r="AG11" s="17">
        <v>0.212200135965808</v>
      </c>
      <c r="AH11" s="17"/>
      <c r="AI11" s="17">
        <v>0.20034064078897701</v>
      </c>
      <c r="AJ11" s="17">
        <v>0.2002275499617</v>
      </c>
      <c r="AK11" s="17"/>
      <c r="AL11" s="17">
        <v>0.208301504345734</v>
      </c>
      <c r="AM11" s="17">
        <v>0.198404228988801</v>
      </c>
      <c r="AN11" s="17"/>
      <c r="AO11" s="17">
        <v>0.195753388028342</v>
      </c>
      <c r="AP11" s="17">
        <v>0.200658463916077</v>
      </c>
      <c r="AQ11" s="17"/>
      <c r="AR11" s="17">
        <v>4.30617321260751E-2</v>
      </c>
      <c r="AS11" s="17">
        <v>0.11990119188921999</v>
      </c>
      <c r="AT11" s="17">
        <v>0.34896358126163202</v>
      </c>
      <c r="AU11" s="17">
        <v>0.42389287253831998</v>
      </c>
    </row>
    <row r="12" spans="2:47" ht="28.8" x14ac:dyDescent="0.3">
      <c r="B12" s="18" t="s">
        <v>352</v>
      </c>
      <c r="C12" s="17">
        <v>6.3603841771018299E-2</v>
      </c>
      <c r="D12" s="17">
        <v>6.3763732390213101E-2</v>
      </c>
      <c r="E12" s="17">
        <v>6.3690123051917999E-2</v>
      </c>
      <c r="F12" s="17"/>
      <c r="G12" s="17">
        <v>7.9891461827864996E-2</v>
      </c>
      <c r="H12" s="17">
        <v>4.1860858244095203E-2</v>
      </c>
      <c r="I12" s="17">
        <v>5.91751934701997E-2</v>
      </c>
      <c r="J12" s="17">
        <v>7.3556233774881699E-2</v>
      </c>
      <c r="K12" s="17">
        <v>6.3818590307550896E-2</v>
      </c>
      <c r="L12" s="17">
        <v>6.5870268519111097E-2</v>
      </c>
      <c r="M12" s="17"/>
      <c r="N12" s="17">
        <v>4.5329250063294101E-2</v>
      </c>
      <c r="O12" s="17">
        <v>5.3302399869287302E-2</v>
      </c>
      <c r="P12" s="17">
        <v>7.0590256251715694E-2</v>
      </c>
      <c r="Q12" s="17">
        <v>8.8829087990861602E-2</v>
      </c>
      <c r="R12" s="17"/>
      <c r="S12" s="17">
        <v>6.3806208280302396E-2</v>
      </c>
      <c r="T12" s="17">
        <v>6.4563921507594393E-2</v>
      </c>
      <c r="U12" s="17">
        <v>8.2583361798319696E-2</v>
      </c>
      <c r="V12" s="17">
        <v>5.4925571000836698E-2</v>
      </c>
      <c r="W12" s="17">
        <v>8.1059447363917E-2</v>
      </c>
      <c r="X12" s="17">
        <v>5.1929888174153498E-2</v>
      </c>
      <c r="Y12" s="17">
        <v>7.5885698254982106E-2</v>
      </c>
      <c r="Z12" s="17">
        <v>3.7187737720525402E-2</v>
      </c>
      <c r="AA12" s="17">
        <v>6.3823820088544106E-2</v>
      </c>
      <c r="AB12" s="17">
        <v>7.06805965259545E-2</v>
      </c>
      <c r="AC12" s="17">
        <v>5.0629444111308201E-2</v>
      </c>
      <c r="AD12" s="17">
        <v>3.0185162841230701E-2</v>
      </c>
      <c r="AE12" s="17"/>
      <c r="AF12" s="17">
        <v>5.8196165578924597E-2</v>
      </c>
      <c r="AG12" s="17">
        <v>7.0806945335716104E-2</v>
      </c>
      <c r="AH12" s="17"/>
      <c r="AI12" s="17">
        <v>4.5416327754394602E-2</v>
      </c>
      <c r="AJ12" s="17">
        <v>7.2682417840063199E-2</v>
      </c>
      <c r="AK12" s="17"/>
      <c r="AL12" s="17">
        <v>6.9162401280833605E-2</v>
      </c>
      <c r="AM12" s="17">
        <v>6.2316639171867798E-2</v>
      </c>
      <c r="AN12" s="17"/>
      <c r="AO12" s="17">
        <v>6.6099186364709198E-2</v>
      </c>
      <c r="AP12" s="17">
        <v>6.3386342543069504E-2</v>
      </c>
      <c r="AQ12" s="17"/>
      <c r="AR12" s="17">
        <v>2.8954864259996302E-3</v>
      </c>
      <c r="AS12" s="17">
        <v>2.0540731105414E-2</v>
      </c>
      <c r="AT12" s="17">
        <v>7.5741248468532696E-2</v>
      </c>
      <c r="AU12" s="17">
        <v>0.26505272016131298</v>
      </c>
    </row>
    <row r="13" spans="2:47" x14ac:dyDescent="0.3">
      <c r="B13" s="18" t="s">
        <v>79</v>
      </c>
      <c r="C13" s="19">
        <v>3.2201633152873797E-2</v>
      </c>
      <c r="D13" s="19">
        <v>3.1300942166642101E-2</v>
      </c>
      <c r="E13" s="19">
        <v>3.3201861108469302E-2</v>
      </c>
      <c r="F13" s="19"/>
      <c r="G13" s="19">
        <v>2.5788880985756799E-2</v>
      </c>
      <c r="H13" s="19">
        <v>3.2713306550176603E-2</v>
      </c>
      <c r="I13" s="19">
        <v>2.8742823332615401E-2</v>
      </c>
      <c r="J13" s="19">
        <v>3.5467781088933802E-2</v>
      </c>
      <c r="K13" s="19">
        <v>3.84669616369629E-2</v>
      </c>
      <c r="L13" s="19">
        <v>3.2001730392455803E-2</v>
      </c>
      <c r="M13" s="19"/>
      <c r="N13" s="19">
        <v>2.5401194188306098E-2</v>
      </c>
      <c r="O13" s="19">
        <v>2.9583186027956399E-2</v>
      </c>
      <c r="P13" s="19">
        <v>3.1837349137374397E-2</v>
      </c>
      <c r="Q13" s="19">
        <v>4.3055538548916701E-2</v>
      </c>
      <c r="R13" s="19"/>
      <c r="S13" s="19">
        <v>2.4916283651705801E-2</v>
      </c>
      <c r="T13" s="19">
        <v>2.0891595070448299E-2</v>
      </c>
      <c r="U13" s="19">
        <v>4.1181582785590497E-2</v>
      </c>
      <c r="V13" s="19">
        <v>4.0577051846835903E-2</v>
      </c>
      <c r="W13" s="19">
        <v>2.4158125090285101E-2</v>
      </c>
      <c r="X13" s="19">
        <v>3.65117553472546E-2</v>
      </c>
      <c r="Y13" s="19">
        <v>2.4587304392808301E-2</v>
      </c>
      <c r="Z13" s="19">
        <v>2.4846833233742399E-2</v>
      </c>
      <c r="AA13" s="19">
        <v>3.0137706943127399E-2</v>
      </c>
      <c r="AB13" s="19">
        <v>4.81372043317514E-2</v>
      </c>
      <c r="AC13" s="19">
        <v>4.4558090488566897E-2</v>
      </c>
      <c r="AD13" s="19">
        <v>4.1274023468103403E-2</v>
      </c>
      <c r="AE13" s="19"/>
      <c r="AF13" s="19">
        <v>3.1529866826263603E-2</v>
      </c>
      <c r="AG13" s="19">
        <v>3.1771558105658897E-2</v>
      </c>
      <c r="AH13" s="19"/>
      <c r="AI13" s="19">
        <v>3.4449973905665197E-2</v>
      </c>
      <c r="AJ13" s="19">
        <v>3.10793394444158E-2</v>
      </c>
      <c r="AK13" s="19"/>
      <c r="AL13" s="19">
        <v>2.80590608780216E-2</v>
      </c>
      <c r="AM13" s="19">
        <v>3.3160933811604301E-2</v>
      </c>
      <c r="AN13" s="19"/>
      <c r="AO13" s="19">
        <v>2.8938163304967401E-2</v>
      </c>
      <c r="AP13" s="19">
        <v>3.2486083714992002E-2</v>
      </c>
      <c r="AQ13" s="19"/>
      <c r="AR13" s="19">
        <v>8.08574185821327E-3</v>
      </c>
      <c r="AS13" s="19">
        <v>1.9018160373591001E-2</v>
      </c>
      <c r="AT13" s="19">
        <v>6.5528570257196606E-2</v>
      </c>
      <c r="AU13" s="19">
        <v>4.6067628181539297E-2</v>
      </c>
    </row>
    <row r="14" spans="2:47" x14ac:dyDescent="0.3">
      <c r="B14" s="16"/>
    </row>
    <row r="15" spans="2:47" x14ac:dyDescent="0.3">
      <c r="B15" t="s">
        <v>72</v>
      </c>
    </row>
    <row r="16" spans="2:47" x14ac:dyDescent="0.3">
      <c r="B16" t="s">
        <v>73</v>
      </c>
    </row>
    <row r="18" spans="2:2" x14ac:dyDescent="0.3">
      <c r="B18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B2:AU18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361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349</v>
      </c>
      <c r="C9" s="17">
        <v>0.21120235030415899</v>
      </c>
      <c r="D9" s="17">
        <v>0.195718403468671</v>
      </c>
      <c r="E9" s="17">
        <v>0.225081897528119</v>
      </c>
      <c r="F9" s="17"/>
      <c r="G9" s="17">
        <v>0.32901844374606498</v>
      </c>
      <c r="H9" s="17">
        <v>0.28676708480972801</v>
      </c>
      <c r="I9" s="17">
        <v>0.218134818037412</v>
      </c>
      <c r="J9" s="17">
        <v>0.151323504931306</v>
      </c>
      <c r="K9" s="17">
        <v>0.15085207894698699</v>
      </c>
      <c r="L9" s="17">
        <v>0.15519384442612499</v>
      </c>
      <c r="M9" s="17"/>
      <c r="N9" s="17">
        <v>0.22253270142034301</v>
      </c>
      <c r="O9" s="17">
        <v>0.192184269819444</v>
      </c>
      <c r="P9" s="17">
        <v>0.220192340513583</v>
      </c>
      <c r="Q9" s="17">
        <v>0.21297514564099099</v>
      </c>
      <c r="R9" s="17"/>
      <c r="S9" s="17">
        <v>0.315345652806377</v>
      </c>
      <c r="T9" s="17">
        <v>0.16768701847538001</v>
      </c>
      <c r="U9" s="17">
        <v>0.22157809031225001</v>
      </c>
      <c r="V9" s="17">
        <v>0.18347277826851699</v>
      </c>
      <c r="W9" s="17">
        <v>0.23173034919815</v>
      </c>
      <c r="X9" s="17">
        <v>0.21450884216687</v>
      </c>
      <c r="Y9" s="17">
        <v>0.17853140847986601</v>
      </c>
      <c r="Z9" s="17">
        <v>0.238535024108535</v>
      </c>
      <c r="AA9" s="17">
        <v>0.191009658544738</v>
      </c>
      <c r="AB9" s="17">
        <v>0.18173152514399099</v>
      </c>
      <c r="AC9" s="17">
        <v>0.18334417011956</v>
      </c>
      <c r="AD9" s="17">
        <v>0.17135822583478</v>
      </c>
      <c r="AE9" s="17"/>
      <c r="AF9" s="17">
        <v>0.21510882514875401</v>
      </c>
      <c r="AG9" s="17">
        <v>0.20728883145414601</v>
      </c>
      <c r="AH9" s="17"/>
      <c r="AI9" s="17">
        <v>0.23174888188606299</v>
      </c>
      <c r="AJ9" s="17">
        <v>0.20094623450126001</v>
      </c>
      <c r="AK9" s="17"/>
      <c r="AL9" s="17">
        <v>0.21841792676229499</v>
      </c>
      <c r="AM9" s="17">
        <v>0.20953143021148399</v>
      </c>
      <c r="AN9" s="17"/>
      <c r="AO9" s="17">
        <v>0.223678251990611</v>
      </c>
      <c r="AP9" s="17">
        <v>0.21011492574899801</v>
      </c>
      <c r="AQ9" s="17"/>
      <c r="AR9" s="17">
        <v>0.44275949176510698</v>
      </c>
      <c r="AS9" s="17">
        <v>0.128284162182036</v>
      </c>
      <c r="AT9" s="17">
        <v>9.6072372819263993E-2</v>
      </c>
      <c r="AU9" s="17">
        <v>1.2050290133455901E-2</v>
      </c>
    </row>
    <row r="10" spans="2:47" x14ac:dyDescent="0.3">
      <c r="B10" s="18" t="s">
        <v>350</v>
      </c>
      <c r="C10" s="17">
        <v>0.42638378268714899</v>
      </c>
      <c r="D10" s="17">
        <v>0.41232662742138798</v>
      </c>
      <c r="E10" s="17">
        <v>0.44116795052161101</v>
      </c>
      <c r="F10" s="17"/>
      <c r="G10" s="17">
        <v>0.36130908632389303</v>
      </c>
      <c r="H10" s="17">
        <v>0.42505851587933802</v>
      </c>
      <c r="I10" s="17">
        <v>0.42258791572066701</v>
      </c>
      <c r="J10" s="17">
        <v>0.44611092979459799</v>
      </c>
      <c r="K10" s="17">
        <v>0.44853185935405498</v>
      </c>
      <c r="L10" s="17">
        <v>0.44279000274906299</v>
      </c>
      <c r="M10" s="17"/>
      <c r="N10" s="17">
        <v>0.42986936064278503</v>
      </c>
      <c r="O10" s="17">
        <v>0.44779631476133502</v>
      </c>
      <c r="P10" s="17">
        <v>0.41608013302195401</v>
      </c>
      <c r="Q10" s="17">
        <v>0.40727294840631201</v>
      </c>
      <c r="R10" s="17"/>
      <c r="S10" s="17">
        <v>0.41603201770758902</v>
      </c>
      <c r="T10" s="17">
        <v>0.44247742736724899</v>
      </c>
      <c r="U10" s="17">
        <v>0.39972385786743903</v>
      </c>
      <c r="V10" s="17">
        <v>0.47877356003881899</v>
      </c>
      <c r="W10" s="17">
        <v>0.42599638483800201</v>
      </c>
      <c r="X10" s="17">
        <v>0.38054599827845298</v>
      </c>
      <c r="Y10" s="17">
        <v>0.41250714379192899</v>
      </c>
      <c r="Z10" s="17">
        <v>0.42439548917966502</v>
      </c>
      <c r="AA10" s="17">
        <v>0.450606934859554</v>
      </c>
      <c r="AB10" s="17">
        <v>0.42479498039313901</v>
      </c>
      <c r="AC10" s="17">
        <v>0.411049122198058</v>
      </c>
      <c r="AD10" s="17">
        <v>0.43855530762246198</v>
      </c>
      <c r="AE10" s="17"/>
      <c r="AF10" s="17">
        <v>0.43777527096361102</v>
      </c>
      <c r="AG10" s="17">
        <v>0.41100783517125999</v>
      </c>
      <c r="AH10" s="17"/>
      <c r="AI10" s="17">
        <v>0.42706297223048001</v>
      </c>
      <c r="AJ10" s="17">
        <v>0.42604475482832199</v>
      </c>
      <c r="AK10" s="17"/>
      <c r="AL10" s="17">
        <v>0.419816257488626</v>
      </c>
      <c r="AM10" s="17">
        <v>0.42790463273662599</v>
      </c>
      <c r="AN10" s="17"/>
      <c r="AO10" s="17">
        <v>0.42633904195523897</v>
      </c>
      <c r="AP10" s="17">
        <v>0.42638768237886798</v>
      </c>
      <c r="AQ10" s="17"/>
      <c r="AR10" s="17">
        <v>0.46985193525772201</v>
      </c>
      <c r="AS10" s="17">
        <v>0.53190205849829097</v>
      </c>
      <c r="AT10" s="17">
        <v>0.42073844499528401</v>
      </c>
      <c r="AU10" s="17">
        <v>0.14714363818672499</v>
      </c>
    </row>
    <row r="11" spans="2:47" ht="28.8" x14ac:dyDescent="0.3">
      <c r="B11" s="18" t="s">
        <v>351</v>
      </c>
      <c r="C11" s="17">
        <v>0.23630886742308099</v>
      </c>
      <c r="D11" s="17">
        <v>0.25756252027564303</v>
      </c>
      <c r="E11" s="17">
        <v>0.21610465241201299</v>
      </c>
      <c r="F11" s="17"/>
      <c r="G11" s="17">
        <v>0.216282377723476</v>
      </c>
      <c r="H11" s="17">
        <v>0.19225461183630499</v>
      </c>
      <c r="I11" s="17">
        <v>0.23167925178320301</v>
      </c>
      <c r="J11" s="17">
        <v>0.27207164567980702</v>
      </c>
      <c r="K11" s="17">
        <v>0.245479147300841</v>
      </c>
      <c r="L11" s="17">
        <v>0.253965906340887</v>
      </c>
      <c r="M11" s="17"/>
      <c r="N11" s="17">
        <v>0.238589330610088</v>
      </c>
      <c r="O11" s="17">
        <v>0.231079802559365</v>
      </c>
      <c r="P11" s="17">
        <v>0.24102296224115599</v>
      </c>
      <c r="Q11" s="17">
        <v>0.234156817551818</v>
      </c>
      <c r="R11" s="17"/>
      <c r="S11" s="17">
        <v>0.18323456426731799</v>
      </c>
      <c r="T11" s="17">
        <v>0.27040320284847502</v>
      </c>
      <c r="U11" s="17">
        <v>0.240686217191279</v>
      </c>
      <c r="V11" s="17">
        <v>0.2365815941926</v>
      </c>
      <c r="W11" s="17">
        <v>0.23465917848925499</v>
      </c>
      <c r="X11" s="17">
        <v>0.254335093748631</v>
      </c>
      <c r="Y11" s="17">
        <v>0.23995627915616899</v>
      </c>
      <c r="Z11" s="17">
        <v>0.20677605585467701</v>
      </c>
      <c r="AA11" s="17">
        <v>0.208891221905353</v>
      </c>
      <c r="AB11" s="17">
        <v>0.26111083147167002</v>
      </c>
      <c r="AC11" s="17">
        <v>0.25764732405368701</v>
      </c>
      <c r="AD11" s="17">
        <v>0.29335165306373001</v>
      </c>
      <c r="AE11" s="17"/>
      <c r="AF11" s="17">
        <v>0.2258674799565</v>
      </c>
      <c r="AG11" s="17">
        <v>0.25031507868646702</v>
      </c>
      <c r="AH11" s="17"/>
      <c r="AI11" s="17">
        <v>0.227469347414989</v>
      </c>
      <c r="AJ11" s="17">
        <v>0.24072124916661999</v>
      </c>
      <c r="AK11" s="17"/>
      <c r="AL11" s="17">
        <v>0.24501387668666599</v>
      </c>
      <c r="AM11" s="17">
        <v>0.23429303750708799</v>
      </c>
      <c r="AN11" s="17"/>
      <c r="AO11" s="17">
        <v>0.22225954797834099</v>
      </c>
      <c r="AP11" s="17">
        <v>0.23753343421845</v>
      </c>
      <c r="AQ11" s="17"/>
      <c r="AR11" s="17">
        <v>6.3466583236757898E-2</v>
      </c>
      <c r="AS11" s="17">
        <v>0.247078441547949</v>
      </c>
      <c r="AT11" s="17">
        <v>0.33308433139143301</v>
      </c>
      <c r="AU11" s="17">
        <v>0.450444490556064</v>
      </c>
    </row>
    <row r="12" spans="2:47" ht="28.8" x14ac:dyDescent="0.3">
      <c r="B12" s="18" t="s">
        <v>352</v>
      </c>
      <c r="C12" s="17">
        <v>7.1202763081034695E-2</v>
      </c>
      <c r="D12" s="17">
        <v>8.2896160131331706E-2</v>
      </c>
      <c r="E12" s="17">
        <v>5.9215424739211799E-2</v>
      </c>
      <c r="F12" s="17"/>
      <c r="G12" s="17">
        <v>5.5425497516064702E-2</v>
      </c>
      <c r="H12" s="17">
        <v>5.2231483432756597E-2</v>
      </c>
      <c r="I12" s="17">
        <v>6.5345898500578398E-2</v>
      </c>
      <c r="J12" s="17">
        <v>7.0517190912969402E-2</v>
      </c>
      <c r="K12" s="17">
        <v>9.0619378940603401E-2</v>
      </c>
      <c r="L12" s="17">
        <v>8.9361880235717395E-2</v>
      </c>
      <c r="M12" s="17"/>
      <c r="N12" s="17">
        <v>6.4418935125165902E-2</v>
      </c>
      <c r="O12" s="17">
        <v>6.7695344296361495E-2</v>
      </c>
      <c r="P12" s="17">
        <v>7.5837618700528797E-2</v>
      </c>
      <c r="Q12" s="17">
        <v>7.8286409271263194E-2</v>
      </c>
      <c r="R12" s="17"/>
      <c r="S12" s="17">
        <v>5.1332702451110303E-2</v>
      </c>
      <c r="T12" s="17">
        <v>7.2575419120171597E-2</v>
      </c>
      <c r="U12" s="17">
        <v>6.9823490682475106E-2</v>
      </c>
      <c r="V12" s="17">
        <v>5.9536953476177899E-2</v>
      </c>
      <c r="W12" s="17">
        <v>4.8740725267544999E-2</v>
      </c>
      <c r="X12" s="17">
        <v>8.8361583660232904E-2</v>
      </c>
      <c r="Y12" s="17">
        <v>9.9771674884074901E-2</v>
      </c>
      <c r="Z12" s="17">
        <v>5.32551824636395E-2</v>
      </c>
      <c r="AA12" s="17">
        <v>8.8086818659321706E-2</v>
      </c>
      <c r="AB12" s="17">
        <v>7.3092552828629503E-2</v>
      </c>
      <c r="AC12" s="17">
        <v>7.5741857552397499E-2</v>
      </c>
      <c r="AD12" s="17">
        <v>7.0102189991182506E-2</v>
      </c>
      <c r="AE12" s="17"/>
      <c r="AF12" s="17">
        <v>6.70715916681624E-2</v>
      </c>
      <c r="AG12" s="17">
        <v>7.6770988446553307E-2</v>
      </c>
      <c r="AH12" s="17"/>
      <c r="AI12" s="17">
        <v>5.9837199836449098E-2</v>
      </c>
      <c r="AJ12" s="17">
        <v>7.6876057979347906E-2</v>
      </c>
      <c r="AK12" s="17"/>
      <c r="AL12" s="17">
        <v>7.1147912790235704E-2</v>
      </c>
      <c r="AM12" s="17">
        <v>7.1215464831687197E-2</v>
      </c>
      <c r="AN12" s="17"/>
      <c r="AO12" s="17">
        <v>5.9968355844003E-2</v>
      </c>
      <c r="AP12" s="17">
        <v>7.2181976495764993E-2</v>
      </c>
      <c r="AQ12" s="17"/>
      <c r="AR12" s="17">
        <v>5.4826968895677402E-3</v>
      </c>
      <c r="AS12" s="17">
        <v>3.3671106754189002E-2</v>
      </c>
      <c r="AT12" s="17">
        <v>5.8394361182016602E-2</v>
      </c>
      <c r="AU12" s="17">
        <v>0.32769971229196798</v>
      </c>
    </row>
    <row r="13" spans="2:47" x14ac:dyDescent="0.3">
      <c r="B13" s="18" t="s">
        <v>79</v>
      </c>
      <c r="C13" s="19">
        <v>5.49022365045762E-2</v>
      </c>
      <c r="D13" s="19">
        <v>5.1496288702966998E-2</v>
      </c>
      <c r="E13" s="19">
        <v>5.8430074799045398E-2</v>
      </c>
      <c r="F13" s="19"/>
      <c r="G13" s="19">
        <v>3.7964594690500897E-2</v>
      </c>
      <c r="H13" s="19">
        <v>4.3688304041873002E-2</v>
      </c>
      <c r="I13" s="19">
        <v>6.2252115958139002E-2</v>
      </c>
      <c r="J13" s="19">
        <v>5.9976728681319001E-2</v>
      </c>
      <c r="K13" s="19">
        <v>6.4517535457512404E-2</v>
      </c>
      <c r="L13" s="19">
        <v>5.8688366248208002E-2</v>
      </c>
      <c r="M13" s="19"/>
      <c r="N13" s="19">
        <v>4.4589672201617601E-2</v>
      </c>
      <c r="O13" s="19">
        <v>6.1244268563495199E-2</v>
      </c>
      <c r="P13" s="19">
        <v>4.6866945522778203E-2</v>
      </c>
      <c r="Q13" s="19">
        <v>6.7308679129616203E-2</v>
      </c>
      <c r="R13" s="19"/>
      <c r="S13" s="19">
        <v>3.4055062767605497E-2</v>
      </c>
      <c r="T13" s="19">
        <v>4.6856932188723902E-2</v>
      </c>
      <c r="U13" s="19">
        <v>6.8188343946557303E-2</v>
      </c>
      <c r="V13" s="19">
        <v>4.1635114023886699E-2</v>
      </c>
      <c r="W13" s="19">
        <v>5.8873362207048099E-2</v>
      </c>
      <c r="X13" s="19">
        <v>6.2248482145813501E-2</v>
      </c>
      <c r="Y13" s="19">
        <v>6.9233493687960404E-2</v>
      </c>
      <c r="Z13" s="19">
        <v>7.7038248393483902E-2</v>
      </c>
      <c r="AA13" s="19">
        <v>6.1405366031033401E-2</v>
      </c>
      <c r="AB13" s="19">
        <v>5.9270110162570298E-2</v>
      </c>
      <c r="AC13" s="19">
        <v>7.2217526076298194E-2</v>
      </c>
      <c r="AD13" s="19">
        <v>2.66326234878453E-2</v>
      </c>
      <c r="AE13" s="19"/>
      <c r="AF13" s="19">
        <v>5.4176832262971999E-2</v>
      </c>
      <c r="AG13" s="19">
        <v>5.4617266241574099E-2</v>
      </c>
      <c r="AH13" s="19"/>
      <c r="AI13" s="19">
        <v>5.3881598632018697E-2</v>
      </c>
      <c r="AJ13" s="19">
        <v>5.5411703524449997E-2</v>
      </c>
      <c r="AK13" s="19"/>
      <c r="AL13" s="19">
        <v>4.56040262721773E-2</v>
      </c>
      <c r="AM13" s="19">
        <v>5.7055434713115097E-2</v>
      </c>
      <c r="AN13" s="19"/>
      <c r="AO13" s="19">
        <v>6.7754802231806702E-2</v>
      </c>
      <c r="AP13" s="19">
        <v>5.3781981157919198E-2</v>
      </c>
      <c r="AQ13" s="19"/>
      <c r="AR13" s="19">
        <v>1.8439292850845401E-2</v>
      </c>
      <c r="AS13" s="19">
        <v>5.90642310175356E-2</v>
      </c>
      <c r="AT13" s="19">
        <v>9.1710489612002205E-2</v>
      </c>
      <c r="AU13" s="19">
        <v>6.2661868831787398E-2</v>
      </c>
    </row>
    <row r="14" spans="2:47" x14ac:dyDescent="0.3">
      <c r="B14" s="16"/>
    </row>
    <row r="15" spans="2:47" x14ac:dyDescent="0.3">
      <c r="B15" t="s">
        <v>72</v>
      </c>
    </row>
    <row r="16" spans="2:47" x14ac:dyDescent="0.3">
      <c r="B16" t="s">
        <v>73</v>
      </c>
    </row>
    <row r="18" spans="2:2" x14ac:dyDescent="0.3">
      <c r="B18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B2:AU18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362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349</v>
      </c>
      <c r="C9" s="17">
        <v>0.15889600710605001</v>
      </c>
      <c r="D9" s="17">
        <v>0.14999028083078</v>
      </c>
      <c r="E9" s="17">
        <v>0.16781732867062599</v>
      </c>
      <c r="F9" s="17"/>
      <c r="G9" s="17">
        <v>0.26775896838393898</v>
      </c>
      <c r="H9" s="17">
        <v>0.241286123189106</v>
      </c>
      <c r="I9" s="17">
        <v>0.154880682189416</v>
      </c>
      <c r="J9" s="17">
        <v>0.135622330229419</v>
      </c>
      <c r="K9" s="17">
        <v>0.110626302686929</v>
      </c>
      <c r="L9" s="17">
        <v>7.4430066535234707E-2</v>
      </c>
      <c r="M9" s="17"/>
      <c r="N9" s="17">
        <v>0.162766078195239</v>
      </c>
      <c r="O9" s="17">
        <v>0.14049531762835599</v>
      </c>
      <c r="P9" s="17">
        <v>0.17979302757505899</v>
      </c>
      <c r="Q9" s="17">
        <v>0.154236466725752</v>
      </c>
      <c r="R9" s="17"/>
      <c r="S9" s="17">
        <v>0.23897031154324</v>
      </c>
      <c r="T9" s="17">
        <v>0.10502994235476799</v>
      </c>
      <c r="U9" s="17">
        <v>0.12594589924025101</v>
      </c>
      <c r="V9" s="17">
        <v>0.15810929918296299</v>
      </c>
      <c r="W9" s="17">
        <v>0.157503987515867</v>
      </c>
      <c r="X9" s="17">
        <v>0.186993846796631</v>
      </c>
      <c r="Y9" s="17">
        <v>0.16197034964210399</v>
      </c>
      <c r="Z9" s="17">
        <v>0.13634995656072499</v>
      </c>
      <c r="AA9" s="17">
        <v>0.148061342466837</v>
      </c>
      <c r="AB9" s="17">
        <v>0.13649802016815499</v>
      </c>
      <c r="AC9" s="17">
        <v>0.17858575453303899</v>
      </c>
      <c r="AD9" s="17">
        <v>0.124067537724816</v>
      </c>
      <c r="AE9" s="17"/>
      <c r="AF9" s="17">
        <v>0.15426479337402901</v>
      </c>
      <c r="AG9" s="17">
        <v>0.16585333261323801</v>
      </c>
      <c r="AH9" s="17"/>
      <c r="AI9" s="17">
        <v>0.18912582900844299</v>
      </c>
      <c r="AJ9" s="17">
        <v>0.14380632869020299</v>
      </c>
      <c r="AK9" s="17"/>
      <c r="AL9" s="17">
        <v>0.17363527610714399</v>
      </c>
      <c r="AM9" s="17">
        <v>0.15548281609239101</v>
      </c>
      <c r="AN9" s="17"/>
      <c r="AO9" s="17">
        <v>0.179971727025134</v>
      </c>
      <c r="AP9" s="17">
        <v>0.157059005185571</v>
      </c>
      <c r="AQ9" s="17"/>
      <c r="AR9" s="17">
        <v>0.36449179187234698</v>
      </c>
      <c r="AS9" s="17">
        <v>6.0051153149482901E-2</v>
      </c>
      <c r="AT9" s="17">
        <v>6.1220320616151798E-2</v>
      </c>
      <c r="AU9" s="17">
        <v>1.60487028353553E-2</v>
      </c>
    </row>
    <row r="10" spans="2:47" x14ac:dyDescent="0.3">
      <c r="B10" s="18" t="s">
        <v>350</v>
      </c>
      <c r="C10" s="17">
        <v>0.421276469372938</v>
      </c>
      <c r="D10" s="17">
        <v>0.37892429434901498</v>
      </c>
      <c r="E10" s="17">
        <v>0.46196194030954202</v>
      </c>
      <c r="F10" s="17"/>
      <c r="G10" s="17">
        <v>0.392581534795098</v>
      </c>
      <c r="H10" s="17">
        <v>0.46572084121620499</v>
      </c>
      <c r="I10" s="17">
        <v>0.44385321383176601</v>
      </c>
      <c r="J10" s="17">
        <v>0.42793620277321998</v>
      </c>
      <c r="K10" s="17">
        <v>0.37918942126969601</v>
      </c>
      <c r="L10" s="17">
        <v>0.408597852901467</v>
      </c>
      <c r="M10" s="17"/>
      <c r="N10" s="17">
        <v>0.43010597430065101</v>
      </c>
      <c r="O10" s="17">
        <v>0.442380335263518</v>
      </c>
      <c r="P10" s="17">
        <v>0.38955292442369499</v>
      </c>
      <c r="Q10" s="17">
        <v>0.417079267032333</v>
      </c>
      <c r="R10" s="17"/>
      <c r="S10" s="17">
        <v>0.42406903819063602</v>
      </c>
      <c r="T10" s="17">
        <v>0.45580121146736202</v>
      </c>
      <c r="U10" s="17">
        <v>0.453738503253304</v>
      </c>
      <c r="V10" s="17">
        <v>0.409649784051975</v>
      </c>
      <c r="W10" s="17">
        <v>0.44971655525923998</v>
      </c>
      <c r="X10" s="17">
        <v>0.40845449761320901</v>
      </c>
      <c r="Y10" s="17">
        <v>0.41023819707683401</v>
      </c>
      <c r="Z10" s="17">
        <v>0.426560781822237</v>
      </c>
      <c r="AA10" s="17">
        <v>0.42488153172117898</v>
      </c>
      <c r="AB10" s="17">
        <v>0.39968877782588402</v>
      </c>
      <c r="AC10" s="17">
        <v>0.35077986419477503</v>
      </c>
      <c r="AD10" s="17">
        <v>0.37044800558325303</v>
      </c>
      <c r="AE10" s="17"/>
      <c r="AF10" s="17">
        <v>0.43345815519284098</v>
      </c>
      <c r="AG10" s="17">
        <v>0.40678340801247798</v>
      </c>
      <c r="AH10" s="17"/>
      <c r="AI10" s="17">
        <v>0.43109334437309499</v>
      </c>
      <c r="AJ10" s="17">
        <v>0.41637622592197598</v>
      </c>
      <c r="AK10" s="17"/>
      <c r="AL10" s="17">
        <v>0.42059703174720198</v>
      </c>
      <c r="AM10" s="17">
        <v>0.42143380759631399</v>
      </c>
      <c r="AN10" s="17"/>
      <c r="AO10" s="17">
        <v>0.43520467810041003</v>
      </c>
      <c r="AP10" s="17">
        <v>0.42006245883002702</v>
      </c>
      <c r="AQ10" s="17"/>
      <c r="AR10" s="17">
        <v>0.52312934191455895</v>
      </c>
      <c r="AS10" s="17">
        <v>0.43709870366213999</v>
      </c>
      <c r="AT10" s="17">
        <v>0.432963510698469</v>
      </c>
      <c r="AU10" s="17">
        <v>0.113712491228986</v>
      </c>
    </row>
    <row r="11" spans="2:47" ht="28.8" x14ac:dyDescent="0.3">
      <c r="B11" s="18" t="s">
        <v>351</v>
      </c>
      <c r="C11" s="17">
        <v>0.27278515811160597</v>
      </c>
      <c r="D11" s="17">
        <v>0.29842542835791502</v>
      </c>
      <c r="E11" s="17">
        <v>0.24844530458983899</v>
      </c>
      <c r="F11" s="17"/>
      <c r="G11" s="17">
        <v>0.22247270692177201</v>
      </c>
      <c r="H11" s="17">
        <v>0.21111138707188701</v>
      </c>
      <c r="I11" s="17">
        <v>0.25945943377957498</v>
      </c>
      <c r="J11" s="17">
        <v>0.28967957054202198</v>
      </c>
      <c r="K11" s="17">
        <v>0.34192967069228303</v>
      </c>
      <c r="L11" s="17">
        <v>0.30700338360166302</v>
      </c>
      <c r="M11" s="17"/>
      <c r="N11" s="17">
        <v>0.27879228780064702</v>
      </c>
      <c r="O11" s="17">
        <v>0.276119753935402</v>
      </c>
      <c r="P11" s="17">
        <v>0.27249455252933602</v>
      </c>
      <c r="Q11" s="17">
        <v>0.26358011053677799</v>
      </c>
      <c r="R11" s="17"/>
      <c r="S11" s="17">
        <v>0.221970905143408</v>
      </c>
      <c r="T11" s="17">
        <v>0.280571618616622</v>
      </c>
      <c r="U11" s="17">
        <v>0.25385010749998099</v>
      </c>
      <c r="V11" s="17">
        <v>0.30264675433347898</v>
      </c>
      <c r="W11" s="17">
        <v>0.23681048889571901</v>
      </c>
      <c r="X11" s="17">
        <v>0.25691702516979698</v>
      </c>
      <c r="Y11" s="17">
        <v>0.28578096922581098</v>
      </c>
      <c r="Z11" s="17">
        <v>0.33937298397059101</v>
      </c>
      <c r="AA11" s="17">
        <v>0.264519019002043</v>
      </c>
      <c r="AB11" s="17">
        <v>0.30041524813125697</v>
      </c>
      <c r="AC11" s="17">
        <v>0.29895559400506799</v>
      </c>
      <c r="AD11" s="17">
        <v>0.34894956218481299</v>
      </c>
      <c r="AE11" s="17"/>
      <c r="AF11" s="17">
        <v>0.27421035941942801</v>
      </c>
      <c r="AG11" s="17">
        <v>0.26982752868117399</v>
      </c>
      <c r="AH11" s="17"/>
      <c r="AI11" s="17">
        <v>0.263525615219872</v>
      </c>
      <c r="AJ11" s="17">
        <v>0.27740720070799102</v>
      </c>
      <c r="AK11" s="17"/>
      <c r="AL11" s="17">
        <v>0.27524811479912797</v>
      </c>
      <c r="AM11" s="17">
        <v>0.27221480814158699</v>
      </c>
      <c r="AN11" s="17"/>
      <c r="AO11" s="17">
        <v>0.25673345726819902</v>
      </c>
      <c r="AP11" s="17">
        <v>0.27418425647643002</v>
      </c>
      <c r="AQ11" s="17"/>
      <c r="AR11" s="17">
        <v>8.5704690922819696E-2</v>
      </c>
      <c r="AS11" s="17">
        <v>0.37758385064550398</v>
      </c>
      <c r="AT11" s="17">
        <v>0.349746363795225</v>
      </c>
      <c r="AU11" s="17">
        <v>0.40201261867988097</v>
      </c>
    </row>
    <row r="12" spans="2:47" ht="28.8" x14ac:dyDescent="0.3">
      <c r="B12" s="18" t="s">
        <v>352</v>
      </c>
      <c r="C12" s="17">
        <v>0.104443321369818</v>
      </c>
      <c r="D12" s="17">
        <v>0.13346018157905701</v>
      </c>
      <c r="E12" s="17">
        <v>7.5701918477291394E-2</v>
      </c>
      <c r="F12" s="17"/>
      <c r="G12" s="17">
        <v>8.0637314072074001E-2</v>
      </c>
      <c r="H12" s="17">
        <v>4.3602713774175003E-2</v>
      </c>
      <c r="I12" s="17">
        <v>9.0817831180636202E-2</v>
      </c>
      <c r="J12" s="17">
        <v>0.10374377607748</v>
      </c>
      <c r="K12" s="17">
        <v>0.12688593814703999</v>
      </c>
      <c r="L12" s="17">
        <v>0.166197953907603</v>
      </c>
      <c r="M12" s="17"/>
      <c r="N12" s="17">
        <v>9.5856423749532599E-2</v>
      </c>
      <c r="O12" s="17">
        <v>9.73148556088443E-2</v>
      </c>
      <c r="P12" s="17">
        <v>0.11373079735800699</v>
      </c>
      <c r="Q12" s="17">
        <v>0.113700517919327</v>
      </c>
      <c r="R12" s="17"/>
      <c r="S12" s="17">
        <v>6.7736457228467703E-2</v>
      </c>
      <c r="T12" s="17">
        <v>0.12866047278853401</v>
      </c>
      <c r="U12" s="17">
        <v>0.11163041192942801</v>
      </c>
      <c r="V12" s="17">
        <v>9.3001598858801299E-2</v>
      </c>
      <c r="W12" s="17">
        <v>0.114739538921439</v>
      </c>
      <c r="X12" s="17">
        <v>0.100089078580712</v>
      </c>
      <c r="Y12" s="17">
        <v>9.7077147171416203E-2</v>
      </c>
      <c r="Z12" s="17">
        <v>8.1979968259170505E-2</v>
      </c>
      <c r="AA12" s="17">
        <v>0.12597418325854701</v>
      </c>
      <c r="AB12" s="17">
        <v>0.11657766833892499</v>
      </c>
      <c r="AC12" s="17">
        <v>9.9795546515950698E-2</v>
      </c>
      <c r="AD12" s="17">
        <v>0.116879817536895</v>
      </c>
      <c r="AE12" s="17"/>
      <c r="AF12" s="17">
        <v>9.8978275599876903E-2</v>
      </c>
      <c r="AG12" s="17">
        <v>0.112553053167201</v>
      </c>
      <c r="AH12" s="17"/>
      <c r="AI12" s="17">
        <v>7.6607579204909196E-2</v>
      </c>
      <c r="AJ12" s="17">
        <v>0.11833795823175899</v>
      </c>
      <c r="AK12" s="17"/>
      <c r="AL12" s="17">
        <v>9.3590845681658597E-2</v>
      </c>
      <c r="AM12" s="17">
        <v>0.10695644277984299</v>
      </c>
      <c r="AN12" s="17"/>
      <c r="AO12" s="17">
        <v>9.3406305975176504E-2</v>
      </c>
      <c r="AP12" s="17">
        <v>0.105405329716586</v>
      </c>
      <c r="AQ12" s="17"/>
      <c r="AR12" s="17">
        <v>1.0836245769059E-2</v>
      </c>
      <c r="AS12" s="17">
        <v>8.3599259921756597E-2</v>
      </c>
      <c r="AT12" s="17">
        <v>8.1621956274436899E-2</v>
      </c>
      <c r="AU12" s="17">
        <v>0.42313837017372802</v>
      </c>
    </row>
    <row r="13" spans="2:47" x14ac:dyDescent="0.3">
      <c r="B13" s="18" t="s">
        <v>79</v>
      </c>
      <c r="C13" s="19">
        <v>4.2599044039588703E-2</v>
      </c>
      <c r="D13" s="19">
        <v>3.9199814883232598E-2</v>
      </c>
      <c r="E13" s="19">
        <v>4.6073507952701702E-2</v>
      </c>
      <c r="F13" s="19"/>
      <c r="G13" s="19">
        <v>3.6549475827116498E-2</v>
      </c>
      <c r="H13" s="19">
        <v>3.8278934748626398E-2</v>
      </c>
      <c r="I13" s="19">
        <v>5.0988839018606298E-2</v>
      </c>
      <c r="J13" s="19">
        <v>4.3018120377859001E-2</v>
      </c>
      <c r="K13" s="19">
        <v>4.1368667204052197E-2</v>
      </c>
      <c r="L13" s="19">
        <v>4.3770743054032703E-2</v>
      </c>
      <c r="M13" s="19"/>
      <c r="N13" s="19">
        <v>3.2479235953929902E-2</v>
      </c>
      <c r="O13" s="19">
        <v>4.3689737563879498E-2</v>
      </c>
      <c r="P13" s="19">
        <v>4.4428698113902598E-2</v>
      </c>
      <c r="Q13" s="19">
        <v>5.1403637785809801E-2</v>
      </c>
      <c r="R13" s="19"/>
      <c r="S13" s="19">
        <v>4.7253287894248798E-2</v>
      </c>
      <c r="T13" s="19">
        <v>2.99367547727135E-2</v>
      </c>
      <c r="U13" s="19">
        <v>5.4835078077035297E-2</v>
      </c>
      <c r="V13" s="19">
        <v>3.65925635727819E-2</v>
      </c>
      <c r="W13" s="19">
        <v>4.1229429407734802E-2</v>
      </c>
      <c r="X13" s="19">
        <v>4.7545551839651402E-2</v>
      </c>
      <c r="Y13" s="19">
        <v>4.4933336883834697E-2</v>
      </c>
      <c r="Z13" s="19">
        <v>1.5736309387277599E-2</v>
      </c>
      <c r="AA13" s="19">
        <v>3.6563923551393901E-2</v>
      </c>
      <c r="AB13" s="19">
        <v>4.6820285535779001E-2</v>
      </c>
      <c r="AC13" s="19">
        <v>7.1883240751166894E-2</v>
      </c>
      <c r="AD13" s="19">
        <v>3.9655076970223399E-2</v>
      </c>
      <c r="AE13" s="19"/>
      <c r="AF13" s="19">
        <v>3.90884164138251E-2</v>
      </c>
      <c r="AG13" s="19">
        <v>4.4982677525909398E-2</v>
      </c>
      <c r="AH13" s="19"/>
      <c r="AI13" s="19">
        <v>3.9647632193680699E-2</v>
      </c>
      <c r="AJ13" s="19">
        <v>4.4072286448071103E-2</v>
      </c>
      <c r="AK13" s="19"/>
      <c r="AL13" s="19">
        <v>3.6928731664867001E-2</v>
      </c>
      <c r="AM13" s="19">
        <v>4.3912125389864602E-2</v>
      </c>
      <c r="AN13" s="19"/>
      <c r="AO13" s="19">
        <v>3.46838316310807E-2</v>
      </c>
      <c r="AP13" s="19">
        <v>4.3288949791385103E-2</v>
      </c>
      <c r="AQ13" s="19"/>
      <c r="AR13" s="19">
        <v>1.5837929521215599E-2</v>
      </c>
      <c r="AS13" s="19">
        <v>4.16670326211162E-2</v>
      </c>
      <c r="AT13" s="19">
        <v>7.4447848615717196E-2</v>
      </c>
      <c r="AU13" s="19">
        <v>4.5087817082049203E-2</v>
      </c>
    </row>
    <row r="14" spans="2:47" x14ac:dyDescent="0.3">
      <c r="B14" s="16"/>
    </row>
    <row r="15" spans="2:47" x14ac:dyDescent="0.3">
      <c r="B15" t="s">
        <v>72</v>
      </c>
    </row>
    <row r="16" spans="2:47" x14ac:dyDescent="0.3">
      <c r="B16" t="s">
        <v>73</v>
      </c>
    </row>
    <row r="18" spans="2:2" x14ac:dyDescent="0.3">
      <c r="B18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B2:M18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13" width="20.77734375" customWidth="1"/>
  </cols>
  <sheetData>
    <row r="2" spans="2:13" ht="40.049999999999997" customHeight="1" x14ac:dyDescent="0.3">
      <c r="D2" s="30" t="s">
        <v>353</v>
      </c>
      <c r="E2" s="26"/>
      <c r="F2" s="26"/>
      <c r="G2" s="26"/>
      <c r="H2" s="26"/>
      <c r="I2" s="26"/>
      <c r="J2" s="26"/>
      <c r="K2" s="26"/>
      <c r="L2" s="26"/>
      <c r="M2" s="26"/>
    </row>
    <row r="6" spans="2:13" ht="49.95" customHeight="1" x14ac:dyDescent="0.3">
      <c r="B6" s="20" t="s">
        <v>15</v>
      </c>
      <c r="C6" s="20" t="s">
        <v>363</v>
      </c>
      <c r="D6" s="20" t="s">
        <v>364</v>
      </c>
      <c r="E6" s="20" t="s">
        <v>365</v>
      </c>
      <c r="F6" s="20" t="s">
        <v>366</v>
      </c>
      <c r="G6" s="20" t="s">
        <v>367</v>
      </c>
      <c r="H6" s="20" t="s">
        <v>368</v>
      </c>
      <c r="I6" s="20" t="s">
        <v>369</v>
      </c>
      <c r="J6" s="20" t="s">
        <v>370</v>
      </c>
      <c r="K6" s="20" t="s">
        <v>371</v>
      </c>
      <c r="L6" s="20" t="s">
        <v>372</v>
      </c>
    </row>
    <row r="7" spans="2:13" x14ac:dyDescent="0.3">
      <c r="B7" s="18" t="s">
        <v>349</v>
      </c>
      <c r="C7" s="17">
        <v>0.287909160055908</v>
      </c>
      <c r="D7" s="17">
        <v>0.16362738595639001</v>
      </c>
      <c r="E7" s="17">
        <v>0.18616160126327599</v>
      </c>
      <c r="F7" s="17">
        <v>0.42132265175644801</v>
      </c>
      <c r="G7" s="17">
        <v>0.19038239093815801</v>
      </c>
      <c r="H7" s="17">
        <v>0.343792513359366</v>
      </c>
      <c r="I7" s="17">
        <v>0.22294755320816301</v>
      </c>
      <c r="J7" s="17">
        <v>0.20748149938872201</v>
      </c>
      <c r="K7" s="17">
        <v>0.14154091837382299</v>
      </c>
      <c r="L7" s="17">
        <v>0.250271165455769</v>
      </c>
    </row>
    <row r="8" spans="2:13" x14ac:dyDescent="0.3">
      <c r="B8" s="18" t="s">
        <v>350</v>
      </c>
      <c r="C8" s="17">
        <v>0.42581136340078801</v>
      </c>
      <c r="D8" s="17">
        <v>0.42634945613383701</v>
      </c>
      <c r="E8" s="17">
        <v>0.40148853811641</v>
      </c>
      <c r="F8" s="17">
        <v>0.431042530833807</v>
      </c>
      <c r="G8" s="17">
        <v>0.42712285906376302</v>
      </c>
      <c r="H8" s="17">
        <v>0.491655419193053</v>
      </c>
      <c r="I8" s="17">
        <v>0.390828803743831</v>
      </c>
      <c r="J8" s="17">
        <v>0.41958400462022399</v>
      </c>
      <c r="K8" s="17">
        <v>0.33195615886046098</v>
      </c>
      <c r="L8" s="17">
        <v>0.39843766931770103</v>
      </c>
    </row>
    <row r="9" spans="2:13" ht="28.8" x14ac:dyDescent="0.3">
      <c r="B9" s="18" t="s">
        <v>351</v>
      </c>
      <c r="C9" s="17">
        <v>0.17656834644696701</v>
      </c>
      <c r="D9" s="17">
        <v>0.24533157790618401</v>
      </c>
      <c r="E9" s="17">
        <v>0.25628141227240198</v>
      </c>
      <c r="F9" s="17">
        <v>8.96179238753195E-2</v>
      </c>
      <c r="G9" s="17">
        <v>0.25582986359444299</v>
      </c>
      <c r="H9" s="17">
        <v>0.102883092941268</v>
      </c>
      <c r="I9" s="17">
        <v>0.220997968587023</v>
      </c>
      <c r="J9" s="17">
        <v>0.21594399421534799</v>
      </c>
      <c r="K9" s="17">
        <v>0.33045242210197701</v>
      </c>
      <c r="L9" s="17">
        <v>0.200626854762988</v>
      </c>
    </row>
    <row r="10" spans="2:13" ht="28.8" x14ac:dyDescent="0.3">
      <c r="B10" s="18" t="s">
        <v>352</v>
      </c>
      <c r="C10" s="17">
        <v>8.1249889416979096E-2</v>
      </c>
      <c r="D10" s="17">
        <v>0.13255617913762099</v>
      </c>
      <c r="E10" s="17">
        <v>0.11945272419041</v>
      </c>
      <c r="F10" s="17">
        <v>3.6422996551566701E-2</v>
      </c>
      <c r="G10" s="17">
        <v>9.0831663968279103E-2</v>
      </c>
      <c r="H10" s="17">
        <v>3.7603581425402897E-2</v>
      </c>
      <c r="I10" s="17">
        <v>0.13848540995775499</v>
      </c>
      <c r="J10" s="17">
        <v>0.126133992595785</v>
      </c>
      <c r="K10" s="17">
        <v>0.14089584753309101</v>
      </c>
      <c r="L10" s="17">
        <v>0.116263844703153</v>
      </c>
    </row>
    <row r="11" spans="2:13" x14ac:dyDescent="0.3">
      <c r="B11" s="18" t="s">
        <v>79</v>
      </c>
      <c r="C11" s="17">
        <v>2.8461240679357801E-2</v>
      </c>
      <c r="D11" s="17">
        <v>3.2135400865968299E-2</v>
      </c>
      <c r="E11" s="17">
        <v>3.6615724157501202E-2</v>
      </c>
      <c r="F11" s="17">
        <v>2.1593896982858601E-2</v>
      </c>
      <c r="G11" s="17">
        <v>3.5833222435357401E-2</v>
      </c>
      <c r="H11" s="17">
        <v>2.4065393080909599E-2</v>
      </c>
      <c r="I11" s="17">
        <v>2.67402645032274E-2</v>
      </c>
      <c r="J11" s="17">
        <v>3.0856509179920999E-2</v>
      </c>
      <c r="K11" s="17">
        <v>5.5154653130648601E-2</v>
      </c>
      <c r="L11" s="17">
        <v>3.4400465760388799E-2</v>
      </c>
    </row>
    <row r="12" spans="2:13" x14ac:dyDescent="0.3"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</row>
    <row r="13" spans="2:13" x14ac:dyDescent="0.3">
      <c r="B13" t="s">
        <v>72</v>
      </c>
    </row>
    <row r="14" spans="2:13" x14ac:dyDescent="0.3">
      <c r="B14" t="s">
        <v>73</v>
      </c>
    </row>
    <row r="18" spans="2:2" x14ac:dyDescent="0.3">
      <c r="B18" s="8" t="str">
        <f>HYPERLINK("#'Contents'!A1", "Return to Contents")</f>
        <v>Return to Contents</v>
      </c>
    </row>
  </sheetData>
  <mergeCells count="1">
    <mergeCell ref="D2:M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B2:AU18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373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349</v>
      </c>
      <c r="C9" s="17">
        <v>0.287909160055908</v>
      </c>
      <c r="D9" s="17">
        <v>0.32087077338835901</v>
      </c>
      <c r="E9" s="17">
        <v>0.25602214723809702</v>
      </c>
      <c r="F9" s="17"/>
      <c r="G9" s="17">
        <v>0.274748019800928</v>
      </c>
      <c r="H9" s="17">
        <v>0.27244184729770898</v>
      </c>
      <c r="I9" s="17">
        <v>0.224574367634571</v>
      </c>
      <c r="J9" s="17">
        <v>0.25265098129547903</v>
      </c>
      <c r="K9" s="17">
        <v>0.28849439077232197</v>
      </c>
      <c r="L9" s="17">
        <v>0.38882845669423199</v>
      </c>
      <c r="M9" s="17"/>
      <c r="N9" s="17">
        <v>0.35638359332673097</v>
      </c>
      <c r="O9" s="17">
        <v>0.27121917148834501</v>
      </c>
      <c r="P9" s="17">
        <v>0.26684500064780697</v>
      </c>
      <c r="Q9" s="17">
        <v>0.252187272731417</v>
      </c>
      <c r="R9" s="17"/>
      <c r="S9" s="17">
        <v>0.32820251846467502</v>
      </c>
      <c r="T9" s="17">
        <v>0.26715418423956599</v>
      </c>
      <c r="U9" s="17">
        <v>0.31216926620985502</v>
      </c>
      <c r="V9" s="17">
        <v>0.27343446950120698</v>
      </c>
      <c r="W9" s="17">
        <v>0.27831828886426002</v>
      </c>
      <c r="X9" s="17">
        <v>0.30558810102346201</v>
      </c>
      <c r="Y9" s="17">
        <v>0.277869617176145</v>
      </c>
      <c r="Z9" s="17">
        <v>0.31204243098445</v>
      </c>
      <c r="AA9" s="17">
        <v>0.243326729062631</v>
      </c>
      <c r="AB9" s="17">
        <v>0.29662505673466799</v>
      </c>
      <c r="AC9" s="17">
        <v>0.30198452515807001</v>
      </c>
      <c r="AD9" s="17">
        <v>0.24641865376584701</v>
      </c>
      <c r="AE9" s="17"/>
      <c r="AF9" s="17">
        <v>0.32224775250551901</v>
      </c>
      <c r="AG9" s="17">
        <v>0.24337188923175099</v>
      </c>
      <c r="AH9" s="17"/>
      <c r="AI9" s="17">
        <v>0.32318422956251402</v>
      </c>
      <c r="AJ9" s="17">
        <v>0.27030106905656298</v>
      </c>
      <c r="AK9" s="17"/>
      <c r="AL9" s="17">
        <v>0.31839890968645801</v>
      </c>
      <c r="AM9" s="17">
        <v>0.28084861048320098</v>
      </c>
      <c r="AN9" s="17"/>
      <c r="AO9" s="17">
        <v>0.34660115376395101</v>
      </c>
      <c r="AP9" s="17">
        <v>0.28279344844214899</v>
      </c>
      <c r="AQ9" s="17"/>
      <c r="AR9" s="17">
        <v>0.44913360333013103</v>
      </c>
      <c r="AS9" s="17">
        <v>0.37083265137914001</v>
      </c>
      <c r="AT9" s="17">
        <v>0.10800685743619701</v>
      </c>
      <c r="AU9" s="17">
        <v>0.114790965196478</v>
      </c>
    </row>
    <row r="10" spans="2:47" x14ac:dyDescent="0.3">
      <c r="B10" s="18" t="s">
        <v>350</v>
      </c>
      <c r="C10" s="17">
        <v>0.42581136340078801</v>
      </c>
      <c r="D10" s="17">
        <v>0.43666399366424202</v>
      </c>
      <c r="E10" s="17">
        <v>0.41530015424832301</v>
      </c>
      <c r="F10" s="17"/>
      <c r="G10" s="17">
        <v>0.38471882230877102</v>
      </c>
      <c r="H10" s="17">
        <v>0.41472672371597302</v>
      </c>
      <c r="I10" s="17">
        <v>0.44793653613001899</v>
      </c>
      <c r="J10" s="17">
        <v>0.45673138173210798</v>
      </c>
      <c r="K10" s="17">
        <v>0.45271811413900998</v>
      </c>
      <c r="L10" s="17">
        <v>0.400950677486545</v>
      </c>
      <c r="M10" s="17"/>
      <c r="N10" s="17">
        <v>0.441962821203221</v>
      </c>
      <c r="O10" s="17">
        <v>0.44495456339925399</v>
      </c>
      <c r="P10" s="17">
        <v>0.40780800296894598</v>
      </c>
      <c r="Q10" s="17">
        <v>0.40144213800182199</v>
      </c>
      <c r="R10" s="17"/>
      <c r="S10" s="17">
        <v>0.43766409107814802</v>
      </c>
      <c r="T10" s="17">
        <v>0.432166345839259</v>
      </c>
      <c r="U10" s="17">
        <v>0.39849125111612999</v>
      </c>
      <c r="V10" s="17">
        <v>0.43767968866045498</v>
      </c>
      <c r="W10" s="17">
        <v>0.40238155193196601</v>
      </c>
      <c r="X10" s="17">
        <v>0.40433162448156801</v>
      </c>
      <c r="Y10" s="17">
        <v>0.43707785324243298</v>
      </c>
      <c r="Z10" s="17">
        <v>0.419132135780523</v>
      </c>
      <c r="AA10" s="17">
        <v>0.431280730289541</v>
      </c>
      <c r="AB10" s="17">
        <v>0.43388422010976302</v>
      </c>
      <c r="AC10" s="17">
        <v>0.39836715769674802</v>
      </c>
      <c r="AD10" s="17">
        <v>0.47957152644295797</v>
      </c>
      <c r="AE10" s="17"/>
      <c r="AF10" s="17">
        <v>0.42162137314046799</v>
      </c>
      <c r="AG10" s="17">
        <v>0.43276804239562799</v>
      </c>
      <c r="AH10" s="17"/>
      <c r="AI10" s="17">
        <v>0.43104474689331901</v>
      </c>
      <c r="AJ10" s="17">
        <v>0.42319903990830798</v>
      </c>
      <c r="AK10" s="17"/>
      <c r="AL10" s="17">
        <v>0.42053690580532099</v>
      </c>
      <c r="AM10" s="17">
        <v>0.427032776163214</v>
      </c>
      <c r="AN10" s="17"/>
      <c r="AO10" s="17">
        <v>0.39368439833820101</v>
      </c>
      <c r="AP10" s="17">
        <v>0.428611613961419</v>
      </c>
      <c r="AQ10" s="17"/>
      <c r="AR10" s="17">
        <v>0.44597960250688301</v>
      </c>
      <c r="AS10" s="17">
        <v>0.488486589113244</v>
      </c>
      <c r="AT10" s="17">
        <v>0.41743340608630902</v>
      </c>
      <c r="AU10" s="17">
        <v>0.284620612801466</v>
      </c>
    </row>
    <row r="11" spans="2:47" ht="28.8" x14ac:dyDescent="0.3">
      <c r="B11" s="18" t="s">
        <v>351</v>
      </c>
      <c r="C11" s="17">
        <v>0.17656834644696701</v>
      </c>
      <c r="D11" s="17">
        <v>0.154970172617551</v>
      </c>
      <c r="E11" s="17">
        <v>0.19690088644935699</v>
      </c>
      <c r="F11" s="17"/>
      <c r="G11" s="17">
        <v>0.22603207045342499</v>
      </c>
      <c r="H11" s="17">
        <v>0.20908766992177399</v>
      </c>
      <c r="I11" s="17">
        <v>0.204032363691346</v>
      </c>
      <c r="J11" s="17">
        <v>0.16861698729711599</v>
      </c>
      <c r="K11" s="17">
        <v>0.14782262814560901</v>
      </c>
      <c r="L11" s="17">
        <v>0.120804467093205</v>
      </c>
      <c r="M11" s="17"/>
      <c r="N11" s="17">
        <v>0.13473703781357599</v>
      </c>
      <c r="O11" s="17">
        <v>0.169844145748239</v>
      </c>
      <c r="P11" s="17">
        <v>0.20667888260027201</v>
      </c>
      <c r="Q11" s="17">
        <v>0.20391642713122701</v>
      </c>
      <c r="R11" s="17"/>
      <c r="S11" s="17">
        <v>0.14665035333877899</v>
      </c>
      <c r="T11" s="17">
        <v>0.186619016076325</v>
      </c>
      <c r="U11" s="17">
        <v>0.18754793846922599</v>
      </c>
      <c r="V11" s="17">
        <v>0.182239982465804</v>
      </c>
      <c r="W11" s="17">
        <v>0.204550928800666</v>
      </c>
      <c r="X11" s="17">
        <v>0.17424570647322901</v>
      </c>
      <c r="Y11" s="17">
        <v>0.16102905888499899</v>
      </c>
      <c r="Z11" s="17">
        <v>0.17660265914199899</v>
      </c>
      <c r="AA11" s="17">
        <v>0.214666946070461</v>
      </c>
      <c r="AB11" s="17">
        <v>0.144477035438835</v>
      </c>
      <c r="AC11" s="17">
        <v>0.16499317566605201</v>
      </c>
      <c r="AD11" s="17">
        <v>0.18531307865586</v>
      </c>
      <c r="AE11" s="17"/>
      <c r="AF11" s="17">
        <v>0.15955847199453199</v>
      </c>
      <c r="AG11" s="17">
        <v>0.19799157421524799</v>
      </c>
      <c r="AH11" s="17"/>
      <c r="AI11" s="17">
        <v>0.149854187036942</v>
      </c>
      <c r="AJ11" s="17">
        <v>0.189903128105573</v>
      </c>
      <c r="AK11" s="17"/>
      <c r="AL11" s="17">
        <v>0.164406910036096</v>
      </c>
      <c r="AM11" s="17">
        <v>0.17938458553370101</v>
      </c>
      <c r="AN11" s="17"/>
      <c r="AO11" s="17">
        <v>0.16583811700660001</v>
      </c>
      <c r="AP11" s="17">
        <v>0.177503614716085</v>
      </c>
      <c r="AQ11" s="17"/>
      <c r="AR11" s="17">
        <v>8.8093855553190104E-2</v>
      </c>
      <c r="AS11" s="17">
        <v>0.10581440446176001</v>
      </c>
      <c r="AT11" s="17">
        <v>0.294573785979028</v>
      </c>
      <c r="AU11" s="17">
        <v>0.27488500786965298</v>
      </c>
    </row>
    <row r="12" spans="2:47" ht="28.8" x14ac:dyDescent="0.3">
      <c r="B12" s="18" t="s">
        <v>352</v>
      </c>
      <c r="C12" s="17">
        <v>8.1249889416979096E-2</v>
      </c>
      <c r="D12" s="17">
        <v>6.3882391828555998E-2</v>
      </c>
      <c r="E12" s="17">
        <v>9.8482627710850895E-2</v>
      </c>
      <c r="F12" s="17"/>
      <c r="G12" s="17">
        <v>8.5416397495019197E-2</v>
      </c>
      <c r="H12" s="17">
        <v>7.0232136859630395E-2</v>
      </c>
      <c r="I12" s="17">
        <v>8.8084536892847703E-2</v>
      </c>
      <c r="J12" s="17">
        <v>8.48121314393286E-2</v>
      </c>
      <c r="K12" s="17">
        <v>9.7135541844702203E-2</v>
      </c>
      <c r="L12" s="17">
        <v>6.8364888954227099E-2</v>
      </c>
      <c r="M12" s="17"/>
      <c r="N12" s="17">
        <v>4.9949112282379998E-2</v>
      </c>
      <c r="O12" s="17">
        <v>7.8283982719554404E-2</v>
      </c>
      <c r="P12" s="17">
        <v>8.6865778682310296E-2</v>
      </c>
      <c r="Q12" s="17">
        <v>0.11249916935849601</v>
      </c>
      <c r="R12" s="17"/>
      <c r="S12" s="17">
        <v>6.9332580126928098E-2</v>
      </c>
      <c r="T12" s="17">
        <v>8.9310643090314001E-2</v>
      </c>
      <c r="U12" s="17">
        <v>6.9684848684689299E-2</v>
      </c>
      <c r="V12" s="17">
        <v>8.0086197141626694E-2</v>
      </c>
      <c r="W12" s="17">
        <v>8.4736579804763706E-2</v>
      </c>
      <c r="X12" s="17">
        <v>6.6168870900969304E-2</v>
      </c>
      <c r="Y12" s="17">
        <v>8.8200239484283099E-2</v>
      </c>
      <c r="Z12" s="17">
        <v>6.1601180475089702E-2</v>
      </c>
      <c r="AA12" s="17">
        <v>8.7539973869087004E-2</v>
      </c>
      <c r="AB12" s="17">
        <v>0.100147868046401</v>
      </c>
      <c r="AC12" s="17">
        <v>8.8758275090945193E-2</v>
      </c>
      <c r="AD12" s="17">
        <v>8.8696741135334906E-2</v>
      </c>
      <c r="AE12" s="17"/>
      <c r="AF12" s="17">
        <v>7.4357152840521398E-2</v>
      </c>
      <c r="AG12" s="17">
        <v>9.0569690390454594E-2</v>
      </c>
      <c r="AH12" s="17"/>
      <c r="AI12" s="17">
        <v>6.7850982397084494E-2</v>
      </c>
      <c r="AJ12" s="17">
        <v>8.7938158990874093E-2</v>
      </c>
      <c r="AK12" s="17"/>
      <c r="AL12" s="17">
        <v>7.7862443183406002E-2</v>
      </c>
      <c r="AM12" s="17">
        <v>8.2034324590991095E-2</v>
      </c>
      <c r="AN12" s="17"/>
      <c r="AO12" s="17">
        <v>6.8545973152299003E-2</v>
      </c>
      <c r="AP12" s="17">
        <v>8.2357188179033897E-2</v>
      </c>
      <c r="AQ12" s="17"/>
      <c r="AR12" s="17">
        <v>1.0254948935405199E-2</v>
      </c>
      <c r="AS12" s="17">
        <v>1.72769162272252E-2</v>
      </c>
      <c r="AT12" s="17">
        <v>0.11618824205186901</v>
      </c>
      <c r="AU12" s="17">
        <v>0.29705589130478</v>
      </c>
    </row>
    <row r="13" spans="2:47" x14ac:dyDescent="0.3">
      <c r="B13" s="18" t="s">
        <v>79</v>
      </c>
      <c r="C13" s="19">
        <v>2.8461240679357801E-2</v>
      </c>
      <c r="D13" s="19">
        <v>2.3612668501292001E-2</v>
      </c>
      <c r="E13" s="19">
        <v>3.3294184353372197E-2</v>
      </c>
      <c r="F13" s="19"/>
      <c r="G13" s="19">
        <v>2.9084689941855799E-2</v>
      </c>
      <c r="H13" s="19">
        <v>3.3511622204914202E-2</v>
      </c>
      <c r="I13" s="19">
        <v>3.5372195651216298E-2</v>
      </c>
      <c r="J13" s="19">
        <v>3.7188518235968797E-2</v>
      </c>
      <c r="K13" s="19">
        <v>1.3829325098356601E-2</v>
      </c>
      <c r="L13" s="19">
        <v>2.10515097717907E-2</v>
      </c>
      <c r="M13" s="19"/>
      <c r="N13" s="19">
        <v>1.6967435374092101E-2</v>
      </c>
      <c r="O13" s="19">
        <v>3.5698136644608101E-2</v>
      </c>
      <c r="P13" s="19">
        <v>3.18023351006647E-2</v>
      </c>
      <c r="Q13" s="19">
        <v>2.9954992777037701E-2</v>
      </c>
      <c r="R13" s="19"/>
      <c r="S13" s="19">
        <v>1.8150456991469201E-2</v>
      </c>
      <c r="T13" s="19">
        <v>2.47498107545359E-2</v>
      </c>
      <c r="U13" s="19">
        <v>3.2106695520100301E-2</v>
      </c>
      <c r="V13" s="19">
        <v>2.6559662230906798E-2</v>
      </c>
      <c r="W13" s="19">
        <v>3.0012650598343099E-2</v>
      </c>
      <c r="X13" s="19">
        <v>4.9665697120771499E-2</v>
      </c>
      <c r="Y13" s="19">
        <v>3.5823231212140198E-2</v>
      </c>
      <c r="Z13" s="19">
        <v>3.0621593617938599E-2</v>
      </c>
      <c r="AA13" s="19">
        <v>2.3185620708279401E-2</v>
      </c>
      <c r="AB13" s="19">
        <v>2.4865819670333598E-2</v>
      </c>
      <c r="AC13" s="19">
        <v>4.5896866388184999E-2</v>
      </c>
      <c r="AD13" s="19">
        <v>0</v>
      </c>
      <c r="AE13" s="19"/>
      <c r="AF13" s="19">
        <v>2.2215249518958698E-2</v>
      </c>
      <c r="AG13" s="19">
        <v>3.5298803766917602E-2</v>
      </c>
      <c r="AH13" s="19"/>
      <c r="AI13" s="19">
        <v>2.8065854110140499E-2</v>
      </c>
      <c r="AJ13" s="19">
        <v>2.8658603938681599E-2</v>
      </c>
      <c r="AK13" s="19"/>
      <c r="AL13" s="19">
        <v>1.8794831288719401E-2</v>
      </c>
      <c r="AM13" s="19">
        <v>3.0699703228892601E-2</v>
      </c>
      <c r="AN13" s="19"/>
      <c r="AO13" s="19">
        <v>2.5330357738949798E-2</v>
      </c>
      <c r="AP13" s="19">
        <v>2.87341347013132E-2</v>
      </c>
      <c r="AQ13" s="19"/>
      <c r="AR13" s="19">
        <v>6.5379896743905904E-3</v>
      </c>
      <c r="AS13" s="19">
        <v>1.7589438818630902E-2</v>
      </c>
      <c r="AT13" s="19">
        <v>6.3797708446597004E-2</v>
      </c>
      <c r="AU13" s="19">
        <v>2.86475228276242E-2</v>
      </c>
    </row>
    <row r="14" spans="2:47" x14ac:dyDescent="0.3">
      <c r="B14" s="16"/>
    </row>
    <row r="15" spans="2:47" x14ac:dyDescent="0.3">
      <c r="B15" t="s">
        <v>72</v>
      </c>
    </row>
    <row r="16" spans="2:47" x14ac:dyDescent="0.3">
      <c r="B16" t="s">
        <v>73</v>
      </c>
    </row>
    <row r="18" spans="2:2" x14ac:dyDescent="0.3">
      <c r="B18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B2:AU18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374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349</v>
      </c>
      <c r="C9" s="17">
        <v>0.16362738595639001</v>
      </c>
      <c r="D9" s="17">
        <v>0.16740714128662301</v>
      </c>
      <c r="E9" s="17">
        <v>0.15993638399173299</v>
      </c>
      <c r="F9" s="17"/>
      <c r="G9" s="17">
        <v>0.27368669061433198</v>
      </c>
      <c r="H9" s="17">
        <v>0.259002360231604</v>
      </c>
      <c r="I9" s="17">
        <v>0.17136034005440601</v>
      </c>
      <c r="J9" s="17">
        <v>0.13937417537267399</v>
      </c>
      <c r="K9" s="17">
        <v>9.9782316497714699E-2</v>
      </c>
      <c r="L9" s="17">
        <v>6.9495980924417694E-2</v>
      </c>
      <c r="M9" s="17"/>
      <c r="N9" s="17">
        <v>0.19368761022987699</v>
      </c>
      <c r="O9" s="17">
        <v>0.154908434396024</v>
      </c>
      <c r="P9" s="17">
        <v>0.16804008272340501</v>
      </c>
      <c r="Q9" s="17">
        <v>0.13685339520825901</v>
      </c>
      <c r="R9" s="17"/>
      <c r="S9" s="17">
        <v>0.21369301644548999</v>
      </c>
      <c r="T9" s="17">
        <v>0.14440098667764401</v>
      </c>
      <c r="U9" s="17">
        <v>0.14959133054516199</v>
      </c>
      <c r="V9" s="17">
        <v>0.15473500079048499</v>
      </c>
      <c r="W9" s="17">
        <v>0.16172358656101199</v>
      </c>
      <c r="X9" s="17">
        <v>0.21247793003260801</v>
      </c>
      <c r="Y9" s="17">
        <v>0.14528521068616301</v>
      </c>
      <c r="Z9" s="17">
        <v>0.161433958136081</v>
      </c>
      <c r="AA9" s="17">
        <v>0.17923234195085699</v>
      </c>
      <c r="AB9" s="17">
        <v>0.119885371966204</v>
      </c>
      <c r="AC9" s="17">
        <v>0.122962085089458</v>
      </c>
      <c r="AD9" s="17">
        <v>0.12924749100480301</v>
      </c>
      <c r="AE9" s="17"/>
      <c r="AF9" s="17">
        <v>0.17680075432263301</v>
      </c>
      <c r="AG9" s="17">
        <v>0.14744638289584799</v>
      </c>
      <c r="AH9" s="17"/>
      <c r="AI9" s="17">
        <v>0.216649581647747</v>
      </c>
      <c r="AJ9" s="17">
        <v>0.13716054521654</v>
      </c>
      <c r="AK9" s="17"/>
      <c r="AL9" s="17">
        <v>0.22314872972445199</v>
      </c>
      <c r="AM9" s="17">
        <v>0.149843953707821</v>
      </c>
      <c r="AN9" s="17"/>
      <c r="AO9" s="17">
        <v>0.22630042486382801</v>
      </c>
      <c r="AP9" s="17">
        <v>0.15816467847701501</v>
      </c>
      <c r="AQ9" s="17"/>
      <c r="AR9" s="17">
        <v>0.35504085122089701</v>
      </c>
      <c r="AS9" s="17">
        <v>4.1542183622948203E-2</v>
      </c>
      <c r="AT9" s="17">
        <v>0.109039542680217</v>
      </c>
      <c r="AU9" s="17">
        <v>6.6675916426404596E-3</v>
      </c>
    </row>
    <row r="10" spans="2:47" x14ac:dyDescent="0.3">
      <c r="B10" s="18" t="s">
        <v>350</v>
      </c>
      <c r="C10" s="17">
        <v>0.42634945613383701</v>
      </c>
      <c r="D10" s="17">
        <v>0.39556719993152201</v>
      </c>
      <c r="E10" s="17">
        <v>0.455789353146349</v>
      </c>
      <c r="F10" s="17"/>
      <c r="G10" s="17">
        <v>0.42627519057857899</v>
      </c>
      <c r="H10" s="17">
        <v>0.48998530414984298</v>
      </c>
      <c r="I10" s="17">
        <v>0.47159244450738402</v>
      </c>
      <c r="J10" s="17">
        <v>0.44681198365258901</v>
      </c>
      <c r="K10" s="17">
        <v>0.39991691756032399</v>
      </c>
      <c r="L10" s="17">
        <v>0.339078828235157</v>
      </c>
      <c r="M10" s="17"/>
      <c r="N10" s="17">
        <v>0.41494092190203802</v>
      </c>
      <c r="O10" s="17">
        <v>0.440156214236893</v>
      </c>
      <c r="P10" s="17">
        <v>0.43685517290296799</v>
      </c>
      <c r="Q10" s="17">
        <v>0.41753359203301099</v>
      </c>
      <c r="R10" s="17"/>
      <c r="S10" s="17">
        <v>0.45924652810609301</v>
      </c>
      <c r="T10" s="17">
        <v>0.42648522098957697</v>
      </c>
      <c r="U10" s="17">
        <v>0.38477699072628602</v>
      </c>
      <c r="V10" s="17">
        <v>0.44088667913367302</v>
      </c>
      <c r="W10" s="17">
        <v>0.37914466061449498</v>
      </c>
      <c r="X10" s="17">
        <v>0.39365180540439099</v>
      </c>
      <c r="Y10" s="17">
        <v>0.45143035498544098</v>
      </c>
      <c r="Z10" s="17">
        <v>0.455248579872788</v>
      </c>
      <c r="AA10" s="17">
        <v>0.40543130853453102</v>
      </c>
      <c r="AB10" s="17">
        <v>0.46590128024367</v>
      </c>
      <c r="AC10" s="17">
        <v>0.38984472443387802</v>
      </c>
      <c r="AD10" s="17">
        <v>0.46123252257519598</v>
      </c>
      <c r="AE10" s="17"/>
      <c r="AF10" s="17">
        <v>0.42644332319908301</v>
      </c>
      <c r="AG10" s="17">
        <v>0.42830682478000298</v>
      </c>
      <c r="AH10" s="17"/>
      <c r="AI10" s="17">
        <v>0.430061925365324</v>
      </c>
      <c r="AJ10" s="17">
        <v>0.42449632027968798</v>
      </c>
      <c r="AK10" s="17"/>
      <c r="AL10" s="17">
        <v>0.39350182368361902</v>
      </c>
      <c r="AM10" s="17">
        <v>0.43395602358916402</v>
      </c>
      <c r="AN10" s="17"/>
      <c r="AO10" s="17">
        <v>0.39666924798737402</v>
      </c>
      <c r="AP10" s="17">
        <v>0.42893644246571899</v>
      </c>
      <c r="AQ10" s="17"/>
      <c r="AR10" s="17">
        <v>0.53337343283769501</v>
      </c>
      <c r="AS10" s="17">
        <v>0.35650164899255299</v>
      </c>
      <c r="AT10" s="17">
        <v>0.50952742000236595</v>
      </c>
      <c r="AU10" s="17">
        <v>0.10439492994973899</v>
      </c>
    </row>
    <row r="11" spans="2:47" ht="28.8" x14ac:dyDescent="0.3">
      <c r="B11" s="18" t="s">
        <v>351</v>
      </c>
      <c r="C11" s="17">
        <v>0.24533157790618401</v>
      </c>
      <c r="D11" s="17">
        <v>0.25956341258614701</v>
      </c>
      <c r="E11" s="17">
        <v>0.231860866963637</v>
      </c>
      <c r="F11" s="17"/>
      <c r="G11" s="17">
        <v>0.18182062859025</v>
      </c>
      <c r="H11" s="17">
        <v>0.167936711933658</v>
      </c>
      <c r="I11" s="17">
        <v>0.22418491318912101</v>
      </c>
      <c r="J11" s="17">
        <v>0.26246164902382002</v>
      </c>
      <c r="K11" s="17">
        <v>0.29358991367422099</v>
      </c>
      <c r="L11" s="17">
        <v>0.32118241317149498</v>
      </c>
      <c r="M11" s="17"/>
      <c r="N11" s="17">
        <v>0.233538892432958</v>
      </c>
      <c r="O11" s="17">
        <v>0.24759178624553899</v>
      </c>
      <c r="P11" s="17">
        <v>0.23497886347987099</v>
      </c>
      <c r="Q11" s="17">
        <v>0.261381826734288</v>
      </c>
      <c r="R11" s="17"/>
      <c r="S11" s="17">
        <v>0.19345283540493999</v>
      </c>
      <c r="T11" s="17">
        <v>0.27044892794169301</v>
      </c>
      <c r="U11" s="17">
        <v>0.241215287944235</v>
      </c>
      <c r="V11" s="17">
        <v>0.24918919595219899</v>
      </c>
      <c r="W11" s="17">
        <v>0.285048187497003</v>
      </c>
      <c r="X11" s="17">
        <v>0.20615044404757901</v>
      </c>
      <c r="Y11" s="17">
        <v>0.21641885058105001</v>
      </c>
      <c r="Z11" s="17">
        <v>0.296429064611541</v>
      </c>
      <c r="AA11" s="17">
        <v>0.23787542241092899</v>
      </c>
      <c r="AB11" s="17">
        <v>0.254199197933556</v>
      </c>
      <c r="AC11" s="17">
        <v>0.30773418783052903</v>
      </c>
      <c r="AD11" s="17">
        <v>0.30844949941732003</v>
      </c>
      <c r="AE11" s="17"/>
      <c r="AF11" s="17">
        <v>0.24240012466614999</v>
      </c>
      <c r="AG11" s="17">
        <v>0.24823831430735899</v>
      </c>
      <c r="AH11" s="17"/>
      <c r="AI11" s="17">
        <v>0.220220809037353</v>
      </c>
      <c r="AJ11" s="17">
        <v>0.25786600262852399</v>
      </c>
      <c r="AK11" s="17"/>
      <c r="AL11" s="17">
        <v>0.228260025011085</v>
      </c>
      <c r="AM11" s="17">
        <v>0.249284858827131</v>
      </c>
      <c r="AN11" s="17"/>
      <c r="AO11" s="17">
        <v>0.24072636739560299</v>
      </c>
      <c r="AP11" s="17">
        <v>0.24573297726927201</v>
      </c>
      <c r="AQ11" s="17"/>
      <c r="AR11" s="17">
        <v>9.3730051391096497E-2</v>
      </c>
      <c r="AS11" s="17">
        <v>0.40266373907915498</v>
      </c>
      <c r="AT11" s="17">
        <v>0.22906886159964501</v>
      </c>
      <c r="AU11" s="17">
        <v>0.389166402990414</v>
      </c>
    </row>
    <row r="12" spans="2:47" ht="28.8" x14ac:dyDescent="0.3">
      <c r="B12" s="18" t="s">
        <v>352</v>
      </c>
      <c r="C12" s="17">
        <v>0.13255617913762099</v>
      </c>
      <c r="D12" s="17">
        <v>0.14427320930183901</v>
      </c>
      <c r="E12" s="17">
        <v>0.121182383073706</v>
      </c>
      <c r="F12" s="17"/>
      <c r="G12" s="17">
        <v>9.2965267835070003E-2</v>
      </c>
      <c r="H12" s="17">
        <v>5.21715751345899E-2</v>
      </c>
      <c r="I12" s="17">
        <v>8.7457352804455296E-2</v>
      </c>
      <c r="J12" s="17">
        <v>0.119272280984522</v>
      </c>
      <c r="K12" s="17">
        <v>0.17973478933461601</v>
      </c>
      <c r="L12" s="17">
        <v>0.23984462038430401</v>
      </c>
      <c r="M12" s="17"/>
      <c r="N12" s="17">
        <v>0.13794508632799801</v>
      </c>
      <c r="O12" s="17">
        <v>0.120341487961229</v>
      </c>
      <c r="P12" s="17">
        <v>0.12448802139932701</v>
      </c>
      <c r="Q12" s="17">
        <v>0.14654048198126299</v>
      </c>
      <c r="R12" s="17"/>
      <c r="S12" s="17">
        <v>0.107035575945175</v>
      </c>
      <c r="T12" s="17">
        <v>0.135675212691899</v>
      </c>
      <c r="U12" s="17">
        <v>0.178029368752609</v>
      </c>
      <c r="V12" s="17">
        <v>0.121439583797361</v>
      </c>
      <c r="W12" s="17">
        <v>0.116972141714455</v>
      </c>
      <c r="X12" s="17">
        <v>0.14561673263823399</v>
      </c>
      <c r="Y12" s="17">
        <v>0.16534385038823601</v>
      </c>
      <c r="Z12" s="17">
        <v>6.6076932149692694E-2</v>
      </c>
      <c r="AA12" s="17">
        <v>0.12999123946301799</v>
      </c>
      <c r="AB12" s="17">
        <v>0.14870572672590501</v>
      </c>
      <c r="AC12" s="17">
        <v>0.13745361455000299</v>
      </c>
      <c r="AD12" s="17">
        <v>0.10107048700268099</v>
      </c>
      <c r="AE12" s="17"/>
      <c r="AF12" s="17">
        <v>0.126929429247678</v>
      </c>
      <c r="AG12" s="17">
        <v>0.14110871289653901</v>
      </c>
      <c r="AH12" s="17"/>
      <c r="AI12" s="17">
        <v>0.104425131736386</v>
      </c>
      <c r="AJ12" s="17">
        <v>0.14659822212934601</v>
      </c>
      <c r="AK12" s="17"/>
      <c r="AL12" s="17">
        <v>0.125049966883332</v>
      </c>
      <c r="AM12" s="17">
        <v>0.13429440212622801</v>
      </c>
      <c r="AN12" s="17"/>
      <c r="AO12" s="17">
        <v>0.10758507826684401</v>
      </c>
      <c r="AP12" s="17">
        <v>0.13473271025647299</v>
      </c>
      <c r="AQ12" s="17"/>
      <c r="AR12" s="17">
        <v>1.12874419982514E-2</v>
      </c>
      <c r="AS12" s="17">
        <v>0.17117272992830301</v>
      </c>
      <c r="AT12" s="17">
        <v>8.3965576674770698E-2</v>
      </c>
      <c r="AU12" s="17">
        <v>0.47203394389075998</v>
      </c>
    </row>
    <row r="13" spans="2:47" x14ac:dyDescent="0.3">
      <c r="B13" s="18" t="s">
        <v>79</v>
      </c>
      <c r="C13" s="19">
        <v>3.2135400865968299E-2</v>
      </c>
      <c r="D13" s="19">
        <v>3.3189036893869699E-2</v>
      </c>
      <c r="E13" s="19">
        <v>3.1231012824576201E-2</v>
      </c>
      <c r="F13" s="19"/>
      <c r="G13" s="19">
        <v>2.5252222381769E-2</v>
      </c>
      <c r="H13" s="19">
        <v>3.0904048550304299E-2</v>
      </c>
      <c r="I13" s="19">
        <v>4.5404949444633601E-2</v>
      </c>
      <c r="J13" s="19">
        <v>3.2079910966393399E-2</v>
      </c>
      <c r="K13" s="19">
        <v>2.69760629331245E-2</v>
      </c>
      <c r="L13" s="19">
        <v>3.0398157284627199E-2</v>
      </c>
      <c r="M13" s="19"/>
      <c r="N13" s="19">
        <v>1.98874891071304E-2</v>
      </c>
      <c r="O13" s="19">
        <v>3.7002077160315602E-2</v>
      </c>
      <c r="P13" s="19">
        <v>3.5637859494428402E-2</v>
      </c>
      <c r="Q13" s="19">
        <v>3.7690704043178501E-2</v>
      </c>
      <c r="R13" s="19"/>
      <c r="S13" s="19">
        <v>2.6572044098301401E-2</v>
      </c>
      <c r="T13" s="19">
        <v>2.2989651699186198E-2</v>
      </c>
      <c r="U13" s="19">
        <v>4.6387022031707602E-2</v>
      </c>
      <c r="V13" s="19">
        <v>3.3749540326281899E-2</v>
      </c>
      <c r="W13" s="19">
        <v>5.7111423613034402E-2</v>
      </c>
      <c r="X13" s="19">
        <v>4.2103087877187501E-2</v>
      </c>
      <c r="Y13" s="19">
        <v>2.15217333591106E-2</v>
      </c>
      <c r="Z13" s="19">
        <v>2.0811465229897502E-2</v>
      </c>
      <c r="AA13" s="19">
        <v>4.7469687640664698E-2</v>
      </c>
      <c r="AB13" s="19">
        <v>1.1308423130664399E-2</v>
      </c>
      <c r="AC13" s="19">
        <v>4.20053880961316E-2</v>
      </c>
      <c r="AD13" s="19">
        <v>0</v>
      </c>
      <c r="AE13" s="19"/>
      <c r="AF13" s="19">
        <v>2.7426368564455898E-2</v>
      </c>
      <c r="AG13" s="19">
        <v>3.48997651202506E-2</v>
      </c>
      <c r="AH13" s="19"/>
      <c r="AI13" s="19">
        <v>2.86425522131914E-2</v>
      </c>
      <c r="AJ13" s="19">
        <v>3.3878909745901603E-2</v>
      </c>
      <c r="AK13" s="19"/>
      <c r="AL13" s="19">
        <v>3.0039454697512201E-2</v>
      </c>
      <c r="AM13" s="19">
        <v>3.2620761749656203E-2</v>
      </c>
      <c r="AN13" s="19"/>
      <c r="AO13" s="19">
        <v>2.87188814863516E-2</v>
      </c>
      <c r="AP13" s="19">
        <v>3.2433191531521001E-2</v>
      </c>
      <c r="AQ13" s="19"/>
      <c r="AR13" s="19">
        <v>6.5682225520602901E-3</v>
      </c>
      <c r="AS13" s="19">
        <v>2.8119698377040599E-2</v>
      </c>
      <c r="AT13" s="19">
        <v>6.8398599043000496E-2</v>
      </c>
      <c r="AU13" s="19">
        <v>2.7737131526445601E-2</v>
      </c>
    </row>
    <row r="14" spans="2:47" x14ac:dyDescent="0.3">
      <c r="B14" s="16"/>
    </row>
    <row r="15" spans="2:47" x14ac:dyDescent="0.3">
      <c r="B15" t="s">
        <v>72</v>
      </c>
    </row>
    <row r="16" spans="2:47" x14ac:dyDescent="0.3">
      <c r="B16" t="s">
        <v>73</v>
      </c>
    </row>
    <row r="18" spans="2:2" x14ac:dyDescent="0.3">
      <c r="B18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B2:AU18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375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349</v>
      </c>
      <c r="C9" s="17">
        <v>0.18616160126327599</v>
      </c>
      <c r="D9" s="17">
        <v>0.182849000659668</v>
      </c>
      <c r="E9" s="17">
        <v>0.188085659056002</v>
      </c>
      <c r="F9" s="17"/>
      <c r="G9" s="17">
        <v>0.27340263595999198</v>
      </c>
      <c r="H9" s="17">
        <v>0.31978582192384097</v>
      </c>
      <c r="I9" s="17">
        <v>0.21585389751544201</v>
      </c>
      <c r="J9" s="17">
        <v>0.157257991256917</v>
      </c>
      <c r="K9" s="17">
        <v>0.114713656869023</v>
      </c>
      <c r="L9" s="17">
        <v>6.7083692921503096E-2</v>
      </c>
      <c r="M9" s="17"/>
      <c r="N9" s="17">
        <v>0.18182394384418499</v>
      </c>
      <c r="O9" s="17">
        <v>0.1716452003026</v>
      </c>
      <c r="P9" s="17">
        <v>0.220098083998779</v>
      </c>
      <c r="Q9" s="17">
        <v>0.175894367819945</v>
      </c>
      <c r="R9" s="17"/>
      <c r="S9" s="17">
        <v>0.26101462808227499</v>
      </c>
      <c r="T9" s="17">
        <v>0.138164504701033</v>
      </c>
      <c r="U9" s="17">
        <v>0.188731162605802</v>
      </c>
      <c r="V9" s="17">
        <v>0.200653563841066</v>
      </c>
      <c r="W9" s="17">
        <v>0.224012914823909</v>
      </c>
      <c r="X9" s="17">
        <v>0.21118465704099701</v>
      </c>
      <c r="Y9" s="17">
        <v>0.16127664884967</v>
      </c>
      <c r="Z9" s="17">
        <v>0.13420633721339401</v>
      </c>
      <c r="AA9" s="17">
        <v>0.16792070046677099</v>
      </c>
      <c r="AB9" s="17">
        <v>0.15498525558819501</v>
      </c>
      <c r="AC9" s="17">
        <v>0.15281102142278399</v>
      </c>
      <c r="AD9" s="17">
        <v>0.18291238242081101</v>
      </c>
      <c r="AE9" s="17"/>
      <c r="AF9" s="17">
        <v>0.17488474093530801</v>
      </c>
      <c r="AG9" s="17">
        <v>0.20114021072607</v>
      </c>
      <c r="AH9" s="17"/>
      <c r="AI9" s="17">
        <v>0.23309446646204299</v>
      </c>
      <c r="AJ9" s="17">
        <v>0.16273434306538301</v>
      </c>
      <c r="AK9" s="17"/>
      <c r="AL9" s="17">
        <v>0.22429600814752901</v>
      </c>
      <c r="AM9" s="17">
        <v>0.17733076881976401</v>
      </c>
      <c r="AN9" s="17"/>
      <c r="AO9" s="17">
        <v>0.25434543653036601</v>
      </c>
      <c r="AP9" s="17">
        <v>0.18021856174613901</v>
      </c>
      <c r="AQ9" s="17"/>
      <c r="AR9" s="17">
        <v>0.41048131323278197</v>
      </c>
      <c r="AS9" s="17">
        <v>5.3705965080439302E-2</v>
      </c>
      <c r="AT9" s="17">
        <v>0.113052072116712</v>
      </c>
      <c r="AU9" s="17">
        <v>2.9691704622467701E-3</v>
      </c>
    </row>
    <row r="10" spans="2:47" x14ac:dyDescent="0.3">
      <c r="B10" s="18" t="s">
        <v>350</v>
      </c>
      <c r="C10" s="17">
        <v>0.40148853811641</v>
      </c>
      <c r="D10" s="17">
        <v>0.38294276049399401</v>
      </c>
      <c r="E10" s="17">
        <v>0.419755427062384</v>
      </c>
      <c r="F10" s="17"/>
      <c r="G10" s="17">
        <v>0.41261249160601499</v>
      </c>
      <c r="H10" s="17">
        <v>0.40140040928838</v>
      </c>
      <c r="I10" s="17">
        <v>0.45580459110888599</v>
      </c>
      <c r="J10" s="17">
        <v>0.45933862218101201</v>
      </c>
      <c r="K10" s="17">
        <v>0.36221050318500397</v>
      </c>
      <c r="L10" s="17">
        <v>0.32946008279473499</v>
      </c>
      <c r="M10" s="17"/>
      <c r="N10" s="17">
        <v>0.40678657621527298</v>
      </c>
      <c r="O10" s="17">
        <v>0.40897167313028698</v>
      </c>
      <c r="P10" s="17">
        <v>0.37425224338123497</v>
      </c>
      <c r="Q10" s="17">
        <v>0.412252716204143</v>
      </c>
      <c r="R10" s="17"/>
      <c r="S10" s="17">
        <v>0.39119924884128598</v>
      </c>
      <c r="T10" s="17">
        <v>0.396496585371168</v>
      </c>
      <c r="U10" s="17">
        <v>0.40837444009854801</v>
      </c>
      <c r="V10" s="17">
        <v>0.37535271470075698</v>
      </c>
      <c r="W10" s="17">
        <v>0.41649105540954601</v>
      </c>
      <c r="X10" s="17">
        <v>0.40827051718810398</v>
      </c>
      <c r="Y10" s="17">
        <v>0.41142542697995699</v>
      </c>
      <c r="Z10" s="17">
        <v>0.42584084498410302</v>
      </c>
      <c r="AA10" s="17">
        <v>0.441837695504112</v>
      </c>
      <c r="AB10" s="17">
        <v>0.42013886291144997</v>
      </c>
      <c r="AC10" s="17">
        <v>0.31907280773893898</v>
      </c>
      <c r="AD10" s="17">
        <v>0.35065394977581399</v>
      </c>
      <c r="AE10" s="17"/>
      <c r="AF10" s="17">
        <v>0.40318294732349202</v>
      </c>
      <c r="AG10" s="17">
        <v>0.401715328600108</v>
      </c>
      <c r="AH10" s="17"/>
      <c r="AI10" s="17">
        <v>0.39219235720453</v>
      </c>
      <c r="AJ10" s="17">
        <v>0.406128869141474</v>
      </c>
      <c r="AK10" s="17"/>
      <c r="AL10" s="17">
        <v>0.39264401751852701</v>
      </c>
      <c r="AM10" s="17">
        <v>0.40353667484710998</v>
      </c>
      <c r="AN10" s="17"/>
      <c r="AO10" s="17">
        <v>0.39239751081395602</v>
      </c>
      <c r="AP10" s="17">
        <v>0.402280930247158</v>
      </c>
      <c r="AQ10" s="17"/>
      <c r="AR10" s="17">
        <v>0.47937749587373601</v>
      </c>
      <c r="AS10" s="17">
        <v>0.38730919424035698</v>
      </c>
      <c r="AT10" s="17">
        <v>0.47090124192231902</v>
      </c>
      <c r="AU10" s="17">
        <v>8.5537688180531493E-2</v>
      </c>
    </row>
    <row r="11" spans="2:47" ht="28.8" x14ac:dyDescent="0.3">
      <c r="B11" s="18" t="s">
        <v>351</v>
      </c>
      <c r="C11" s="17">
        <v>0.25628141227240198</v>
      </c>
      <c r="D11" s="17">
        <v>0.26216993453231402</v>
      </c>
      <c r="E11" s="17">
        <v>0.25151887164815001</v>
      </c>
      <c r="F11" s="17"/>
      <c r="G11" s="17">
        <v>0.20657561099260099</v>
      </c>
      <c r="H11" s="17">
        <v>0.174514669956887</v>
      </c>
      <c r="I11" s="17">
        <v>0.21393401928407599</v>
      </c>
      <c r="J11" s="17">
        <v>0.25232929899323903</v>
      </c>
      <c r="K11" s="17">
        <v>0.31512082912384898</v>
      </c>
      <c r="L11" s="17">
        <v>0.35378321229133702</v>
      </c>
      <c r="M11" s="17"/>
      <c r="N11" s="17">
        <v>0.27291029407616901</v>
      </c>
      <c r="O11" s="17">
        <v>0.25292510269553198</v>
      </c>
      <c r="P11" s="17">
        <v>0.26345918505223598</v>
      </c>
      <c r="Q11" s="17">
        <v>0.23665058566699501</v>
      </c>
      <c r="R11" s="17"/>
      <c r="S11" s="17">
        <v>0.222170067705975</v>
      </c>
      <c r="T11" s="17">
        <v>0.28578207476445899</v>
      </c>
      <c r="U11" s="17">
        <v>0.227163359416022</v>
      </c>
      <c r="V11" s="17">
        <v>0.28242821034862098</v>
      </c>
      <c r="W11" s="17">
        <v>0.214643439984538</v>
      </c>
      <c r="X11" s="17">
        <v>0.229358356108218</v>
      </c>
      <c r="Y11" s="17">
        <v>0.28348191099475101</v>
      </c>
      <c r="Z11" s="17">
        <v>0.32360251586969302</v>
      </c>
      <c r="AA11" s="17">
        <v>0.21692290428229699</v>
      </c>
      <c r="AB11" s="17">
        <v>0.26826169339302902</v>
      </c>
      <c r="AC11" s="17">
        <v>0.29782962078524999</v>
      </c>
      <c r="AD11" s="17">
        <v>0.34129781009563498</v>
      </c>
      <c r="AE11" s="17"/>
      <c r="AF11" s="17">
        <v>0.261667229916202</v>
      </c>
      <c r="AG11" s="17">
        <v>0.24936766286551901</v>
      </c>
      <c r="AH11" s="17"/>
      <c r="AI11" s="17">
        <v>0.24761589022685401</v>
      </c>
      <c r="AJ11" s="17">
        <v>0.26060694026905901</v>
      </c>
      <c r="AK11" s="17"/>
      <c r="AL11" s="17">
        <v>0.24809629064727001</v>
      </c>
      <c r="AM11" s="17">
        <v>0.25817685115573602</v>
      </c>
      <c r="AN11" s="17"/>
      <c r="AO11" s="17">
        <v>0.213330034074311</v>
      </c>
      <c r="AP11" s="17">
        <v>0.260025140341479</v>
      </c>
      <c r="AQ11" s="17"/>
      <c r="AR11" s="17">
        <v>9.4378873322642803E-2</v>
      </c>
      <c r="AS11" s="17">
        <v>0.39240195151940499</v>
      </c>
      <c r="AT11" s="17">
        <v>0.27865108871753802</v>
      </c>
      <c r="AU11" s="17">
        <v>0.382039664904336</v>
      </c>
    </row>
    <row r="12" spans="2:47" ht="28.8" x14ac:dyDescent="0.3">
      <c r="B12" s="18" t="s">
        <v>352</v>
      </c>
      <c r="C12" s="17">
        <v>0.11945272419041</v>
      </c>
      <c r="D12" s="17">
        <v>0.13578221903343299</v>
      </c>
      <c r="E12" s="17">
        <v>0.103534509442339</v>
      </c>
      <c r="F12" s="17"/>
      <c r="G12" s="17">
        <v>8.2817084079357603E-2</v>
      </c>
      <c r="H12" s="17">
        <v>6.3152975921128604E-2</v>
      </c>
      <c r="I12" s="17">
        <v>7.6614680260234103E-2</v>
      </c>
      <c r="J12" s="17">
        <v>9.4751458925144097E-2</v>
      </c>
      <c r="K12" s="17">
        <v>0.16554392391843101</v>
      </c>
      <c r="L12" s="17">
        <v>0.21337792323115301</v>
      </c>
      <c r="M12" s="17"/>
      <c r="N12" s="17">
        <v>0.11019666019197601</v>
      </c>
      <c r="O12" s="17">
        <v>0.12592663606677401</v>
      </c>
      <c r="P12" s="17">
        <v>0.109245167348579</v>
      </c>
      <c r="Q12" s="17">
        <v>0.13173531067128799</v>
      </c>
      <c r="R12" s="17"/>
      <c r="S12" s="17">
        <v>9.1743391851711098E-2</v>
      </c>
      <c r="T12" s="17">
        <v>0.15395095282625401</v>
      </c>
      <c r="U12" s="17">
        <v>0.13371163653957299</v>
      </c>
      <c r="V12" s="17">
        <v>0.10866156026527</v>
      </c>
      <c r="W12" s="17">
        <v>0.117045128585613</v>
      </c>
      <c r="X12" s="17">
        <v>0.11409633244588201</v>
      </c>
      <c r="Y12" s="17">
        <v>0.11824804017136201</v>
      </c>
      <c r="Z12" s="17">
        <v>0.107524767430785</v>
      </c>
      <c r="AA12" s="17">
        <v>0.12271501854337601</v>
      </c>
      <c r="AB12" s="17">
        <v>0.110030414765715</v>
      </c>
      <c r="AC12" s="17">
        <v>0.15080775770328</v>
      </c>
      <c r="AD12" s="17">
        <v>9.8255271241418807E-2</v>
      </c>
      <c r="AE12" s="17"/>
      <c r="AF12" s="17">
        <v>0.12734249800179101</v>
      </c>
      <c r="AG12" s="17">
        <v>0.10943621412663</v>
      </c>
      <c r="AH12" s="17"/>
      <c r="AI12" s="17">
        <v>9.2605623097211404E-2</v>
      </c>
      <c r="AJ12" s="17">
        <v>0.13285386572548599</v>
      </c>
      <c r="AK12" s="17"/>
      <c r="AL12" s="17">
        <v>0.103216736669255</v>
      </c>
      <c r="AM12" s="17">
        <v>0.12321251218946</v>
      </c>
      <c r="AN12" s="17"/>
      <c r="AO12" s="17">
        <v>0.106608335072315</v>
      </c>
      <c r="AP12" s="17">
        <v>0.12057226684745399</v>
      </c>
      <c r="AQ12" s="17"/>
      <c r="AR12" s="17">
        <v>7.2702439673903501E-3</v>
      </c>
      <c r="AS12" s="17">
        <v>0.12920474568892701</v>
      </c>
      <c r="AT12" s="17">
        <v>6.3854848860908295E-2</v>
      </c>
      <c r="AU12" s="17">
        <v>0.50042172444740296</v>
      </c>
    </row>
    <row r="13" spans="2:47" x14ac:dyDescent="0.3">
      <c r="B13" s="18" t="s">
        <v>79</v>
      </c>
      <c r="C13" s="19">
        <v>3.6615724157501202E-2</v>
      </c>
      <c r="D13" s="19">
        <v>3.6256085280592001E-2</v>
      </c>
      <c r="E13" s="19">
        <v>3.7105532791124898E-2</v>
      </c>
      <c r="F13" s="19"/>
      <c r="G13" s="19">
        <v>2.4592177362035599E-2</v>
      </c>
      <c r="H13" s="19">
        <v>4.1146122909763397E-2</v>
      </c>
      <c r="I13" s="19">
        <v>3.7792811831362197E-2</v>
      </c>
      <c r="J13" s="19">
        <v>3.63226286436878E-2</v>
      </c>
      <c r="K13" s="19">
        <v>4.2411086903693197E-2</v>
      </c>
      <c r="L13" s="19">
        <v>3.6295088761271202E-2</v>
      </c>
      <c r="M13" s="19"/>
      <c r="N13" s="19">
        <v>2.8282525672396499E-2</v>
      </c>
      <c r="O13" s="19">
        <v>4.0531387804806703E-2</v>
      </c>
      <c r="P13" s="19">
        <v>3.2945320219171403E-2</v>
      </c>
      <c r="Q13" s="19">
        <v>4.3467019637630201E-2</v>
      </c>
      <c r="R13" s="19"/>
      <c r="S13" s="19">
        <v>3.3872663518752497E-2</v>
      </c>
      <c r="T13" s="19">
        <v>2.5605882337086699E-2</v>
      </c>
      <c r="U13" s="19">
        <v>4.2019401340054503E-2</v>
      </c>
      <c r="V13" s="19">
        <v>3.29039508442849E-2</v>
      </c>
      <c r="W13" s="19">
        <v>2.7807461196394E-2</v>
      </c>
      <c r="X13" s="19">
        <v>3.70901372167989E-2</v>
      </c>
      <c r="Y13" s="19">
        <v>2.55679730042606E-2</v>
      </c>
      <c r="Z13" s="19">
        <v>8.82553450202434E-3</v>
      </c>
      <c r="AA13" s="19">
        <v>5.0603681203443301E-2</v>
      </c>
      <c r="AB13" s="19">
        <v>4.6583773341611102E-2</v>
      </c>
      <c r="AC13" s="19">
        <v>7.9478792349746405E-2</v>
      </c>
      <c r="AD13" s="19">
        <v>2.68805864663221E-2</v>
      </c>
      <c r="AE13" s="19"/>
      <c r="AF13" s="19">
        <v>3.2922583823205898E-2</v>
      </c>
      <c r="AG13" s="19">
        <v>3.83405836816735E-2</v>
      </c>
      <c r="AH13" s="19"/>
      <c r="AI13" s="19">
        <v>3.4491663009361698E-2</v>
      </c>
      <c r="AJ13" s="19">
        <v>3.7675981798598303E-2</v>
      </c>
      <c r="AK13" s="19"/>
      <c r="AL13" s="19">
        <v>3.17469470174183E-2</v>
      </c>
      <c r="AM13" s="19">
        <v>3.7743192987929698E-2</v>
      </c>
      <c r="AN13" s="19"/>
      <c r="AO13" s="19">
        <v>3.3318683509052101E-2</v>
      </c>
      <c r="AP13" s="19">
        <v>3.6903100817769499E-2</v>
      </c>
      <c r="AQ13" s="19"/>
      <c r="AR13" s="19">
        <v>8.4920736034494303E-3</v>
      </c>
      <c r="AS13" s="19">
        <v>3.73781434708719E-2</v>
      </c>
      <c r="AT13" s="19">
        <v>7.3540748382523002E-2</v>
      </c>
      <c r="AU13" s="19">
        <v>2.90317520054835E-2</v>
      </c>
    </row>
    <row r="14" spans="2:47" x14ac:dyDescent="0.3">
      <c r="B14" s="16"/>
    </row>
    <row r="15" spans="2:47" x14ac:dyDescent="0.3">
      <c r="B15" t="s">
        <v>72</v>
      </c>
    </row>
    <row r="16" spans="2:47" x14ac:dyDescent="0.3">
      <c r="B16" t="s">
        <v>73</v>
      </c>
    </row>
    <row r="18" spans="2:2" x14ac:dyDescent="0.3">
      <c r="B18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B2:AU18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376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349</v>
      </c>
      <c r="C9" s="17">
        <v>0.42132265175644801</v>
      </c>
      <c r="D9" s="17">
        <v>0.39584825174169003</v>
      </c>
      <c r="E9" s="17">
        <v>0.44596459838910901</v>
      </c>
      <c r="F9" s="17"/>
      <c r="G9" s="17">
        <v>0.43467901047996998</v>
      </c>
      <c r="H9" s="17">
        <v>0.46135137635314899</v>
      </c>
      <c r="I9" s="17">
        <v>0.45629861714688003</v>
      </c>
      <c r="J9" s="17">
        <v>0.46115030322788803</v>
      </c>
      <c r="K9" s="17">
        <v>0.411305006138803</v>
      </c>
      <c r="L9" s="17">
        <v>0.32600180109431598</v>
      </c>
      <c r="M9" s="17"/>
      <c r="N9" s="17">
        <v>0.41051766616325902</v>
      </c>
      <c r="O9" s="17">
        <v>0.43762342194076698</v>
      </c>
      <c r="P9" s="17">
        <v>0.41392244865297401</v>
      </c>
      <c r="Q9" s="17">
        <v>0.42512168928723298</v>
      </c>
      <c r="R9" s="17"/>
      <c r="S9" s="17">
        <v>0.44891645328104302</v>
      </c>
      <c r="T9" s="17">
        <v>0.39747019015209101</v>
      </c>
      <c r="U9" s="17">
        <v>0.434455929816007</v>
      </c>
      <c r="V9" s="17">
        <v>0.416919559610201</v>
      </c>
      <c r="W9" s="17">
        <v>0.452086539290811</v>
      </c>
      <c r="X9" s="17">
        <v>0.43184925283852998</v>
      </c>
      <c r="Y9" s="17">
        <v>0.40338684374673101</v>
      </c>
      <c r="Z9" s="17">
        <v>0.41649678868996198</v>
      </c>
      <c r="AA9" s="17">
        <v>0.38211112872407499</v>
      </c>
      <c r="AB9" s="17">
        <v>0.42736302735550502</v>
      </c>
      <c r="AC9" s="17">
        <v>0.47922898083448801</v>
      </c>
      <c r="AD9" s="17">
        <v>0.35425383405712102</v>
      </c>
      <c r="AE9" s="17"/>
      <c r="AF9" s="17">
        <v>0.41968142582892698</v>
      </c>
      <c r="AG9" s="17">
        <v>0.42565617068741601</v>
      </c>
      <c r="AH9" s="17"/>
      <c r="AI9" s="17">
        <v>0.45637318406899302</v>
      </c>
      <c r="AJ9" s="17">
        <v>0.403826641935143</v>
      </c>
      <c r="AK9" s="17"/>
      <c r="AL9" s="17">
        <v>0.45180253344273302</v>
      </c>
      <c r="AM9" s="17">
        <v>0.41426438731597398</v>
      </c>
      <c r="AN9" s="17"/>
      <c r="AO9" s="17">
        <v>0.434742686566924</v>
      </c>
      <c r="AP9" s="17">
        <v>0.420152934668995</v>
      </c>
      <c r="AQ9" s="17"/>
      <c r="AR9" s="17">
        <v>0.616606363946273</v>
      </c>
      <c r="AS9" s="17">
        <v>0.33674262481643402</v>
      </c>
      <c r="AT9" s="17">
        <v>0.39794746108176099</v>
      </c>
      <c r="AU9" s="17">
        <v>0.12498801289938199</v>
      </c>
    </row>
    <row r="10" spans="2:47" x14ac:dyDescent="0.3">
      <c r="B10" s="18" t="s">
        <v>350</v>
      </c>
      <c r="C10" s="17">
        <v>0.431042530833807</v>
      </c>
      <c r="D10" s="17">
        <v>0.43330821574948097</v>
      </c>
      <c r="E10" s="17">
        <v>0.42845404304681101</v>
      </c>
      <c r="F10" s="17"/>
      <c r="G10" s="17">
        <v>0.37565526969811702</v>
      </c>
      <c r="H10" s="17">
        <v>0.38661181064544098</v>
      </c>
      <c r="I10" s="17">
        <v>0.41556636529637597</v>
      </c>
      <c r="J10" s="17">
        <v>0.42269708909516002</v>
      </c>
      <c r="K10" s="17">
        <v>0.481041385676094</v>
      </c>
      <c r="L10" s="17">
        <v>0.48962999982664102</v>
      </c>
      <c r="M10" s="17"/>
      <c r="N10" s="17">
        <v>0.45624085268847397</v>
      </c>
      <c r="O10" s="17">
        <v>0.43675914057370901</v>
      </c>
      <c r="P10" s="17">
        <v>0.43842772781397099</v>
      </c>
      <c r="Q10" s="17">
        <v>0.38847494236672198</v>
      </c>
      <c r="R10" s="17"/>
      <c r="S10" s="17">
        <v>0.414507712635095</v>
      </c>
      <c r="T10" s="17">
        <v>0.44669619450982001</v>
      </c>
      <c r="U10" s="17">
        <v>0.40455645036860399</v>
      </c>
      <c r="V10" s="17">
        <v>0.45786817220816101</v>
      </c>
      <c r="W10" s="17">
        <v>0.35504616687489998</v>
      </c>
      <c r="X10" s="17">
        <v>0.41153586716548801</v>
      </c>
      <c r="Y10" s="17">
        <v>0.47527055717687799</v>
      </c>
      <c r="Z10" s="17">
        <v>0.47383804021797199</v>
      </c>
      <c r="AA10" s="17">
        <v>0.44317860891627497</v>
      </c>
      <c r="AB10" s="17">
        <v>0.40781483216411701</v>
      </c>
      <c r="AC10" s="17">
        <v>0.42253111819084599</v>
      </c>
      <c r="AD10" s="17">
        <v>0.53048455302043196</v>
      </c>
      <c r="AE10" s="17"/>
      <c r="AF10" s="17">
        <v>0.44678521789311598</v>
      </c>
      <c r="AG10" s="17">
        <v>0.412216880235385</v>
      </c>
      <c r="AH10" s="17"/>
      <c r="AI10" s="17">
        <v>0.42322629798757799</v>
      </c>
      <c r="AJ10" s="17">
        <v>0.43494412312415598</v>
      </c>
      <c r="AK10" s="17"/>
      <c r="AL10" s="17">
        <v>0.42434931361997003</v>
      </c>
      <c r="AM10" s="17">
        <v>0.43259248754095703</v>
      </c>
      <c r="AN10" s="17"/>
      <c r="AO10" s="17">
        <v>0.435586980962401</v>
      </c>
      <c r="AP10" s="17">
        <v>0.430646427467194</v>
      </c>
      <c r="AQ10" s="17"/>
      <c r="AR10" s="17">
        <v>0.34166374483749101</v>
      </c>
      <c r="AS10" s="17">
        <v>0.53460336712491596</v>
      </c>
      <c r="AT10" s="17">
        <v>0.49236741860599698</v>
      </c>
      <c r="AU10" s="17">
        <v>0.349462927049071</v>
      </c>
    </row>
    <row r="11" spans="2:47" ht="28.8" x14ac:dyDescent="0.3">
      <c r="B11" s="18" t="s">
        <v>351</v>
      </c>
      <c r="C11" s="17">
        <v>8.96179238753195E-2</v>
      </c>
      <c r="D11" s="17">
        <v>0.106760309324512</v>
      </c>
      <c r="E11" s="17">
        <v>7.3254887071878397E-2</v>
      </c>
      <c r="F11" s="17"/>
      <c r="G11" s="17">
        <v>0.12490404444337599</v>
      </c>
      <c r="H11" s="17">
        <v>0.10346364780313</v>
      </c>
      <c r="I11" s="17">
        <v>6.8013709949965195E-2</v>
      </c>
      <c r="J11" s="17">
        <v>6.4144653542339294E-2</v>
      </c>
      <c r="K11" s="17">
        <v>6.1809912137026198E-2</v>
      </c>
      <c r="L11" s="17">
        <v>0.111845286302521</v>
      </c>
      <c r="M11" s="17"/>
      <c r="N11" s="17">
        <v>8.3168026544655896E-2</v>
      </c>
      <c r="O11" s="17">
        <v>7.9689790059953206E-2</v>
      </c>
      <c r="P11" s="17">
        <v>8.0955411668801797E-2</v>
      </c>
      <c r="Q11" s="17">
        <v>0.114975287459238</v>
      </c>
      <c r="R11" s="17"/>
      <c r="S11" s="17">
        <v>8.8313143989912399E-2</v>
      </c>
      <c r="T11" s="17">
        <v>0.105487420962508</v>
      </c>
      <c r="U11" s="17">
        <v>9.9811256002142204E-2</v>
      </c>
      <c r="V11" s="17">
        <v>8.7277666045240801E-2</v>
      </c>
      <c r="W11" s="17">
        <v>0.118070816635819</v>
      </c>
      <c r="X11" s="17">
        <v>8.6538114937838195E-2</v>
      </c>
      <c r="Y11" s="17">
        <v>6.3056667083513096E-2</v>
      </c>
      <c r="Z11" s="17">
        <v>8.6767998299069005E-2</v>
      </c>
      <c r="AA11" s="17">
        <v>9.2698823126875607E-2</v>
      </c>
      <c r="AB11" s="17">
        <v>9.4255089867494105E-2</v>
      </c>
      <c r="AC11" s="17">
        <v>3.9044168653553403E-2</v>
      </c>
      <c r="AD11" s="17">
        <v>8.3412447416795502E-2</v>
      </c>
      <c r="AE11" s="17"/>
      <c r="AF11" s="17">
        <v>8.0881548956534197E-2</v>
      </c>
      <c r="AG11" s="17">
        <v>9.9989686341356299E-2</v>
      </c>
      <c r="AH11" s="17"/>
      <c r="AI11" s="17">
        <v>8.1351394487140904E-2</v>
      </c>
      <c r="AJ11" s="17">
        <v>9.3744288578542806E-2</v>
      </c>
      <c r="AK11" s="17"/>
      <c r="AL11" s="17">
        <v>7.8301897608653706E-2</v>
      </c>
      <c r="AM11" s="17">
        <v>9.2238390274354404E-2</v>
      </c>
      <c r="AN11" s="17"/>
      <c r="AO11" s="17">
        <v>7.2995022793768002E-2</v>
      </c>
      <c r="AP11" s="17">
        <v>9.1066809195867099E-2</v>
      </c>
      <c r="AQ11" s="17"/>
      <c r="AR11" s="17">
        <v>3.5948841198319897E-2</v>
      </c>
      <c r="AS11" s="17">
        <v>9.3555561306081905E-2</v>
      </c>
      <c r="AT11" s="17">
        <v>6.1042668496103597E-2</v>
      </c>
      <c r="AU11" s="17">
        <v>0.27724975896814602</v>
      </c>
    </row>
    <row r="12" spans="2:47" ht="28.8" x14ac:dyDescent="0.3">
      <c r="B12" s="18" t="s">
        <v>352</v>
      </c>
      <c r="C12" s="17">
        <v>3.6422996551566701E-2</v>
      </c>
      <c r="D12" s="17">
        <v>4.2501136647671599E-2</v>
      </c>
      <c r="E12" s="17">
        <v>3.0638876908755198E-2</v>
      </c>
      <c r="F12" s="17"/>
      <c r="G12" s="17">
        <v>4.9894319743179497E-2</v>
      </c>
      <c r="H12" s="17">
        <v>2.4372221527227199E-2</v>
      </c>
      <c r="I12" s="17">
        <v>3.1934857462646002E-2</v>
      </c>
      <c r="J12" s="17">
        <v>2.9448084521783598E-2</v>
      </c>
      <c r="K12" s="17">
        <v>2.93342171219894E-2</v>
      </c>
      <c r="L12" s="17">
        <v>5.1335134671229403E-2</v>
      </c>
      <c r="M12" s="17"/>
      <c r="N12" s="17">
        <v>3.3286472385012797E-2</v>
      </c>
      <c r="O12" s="17">
        <v>2.6183262968290901E-2</v>
      </c>
      <c r="P12" s="17">
        <v>4.5477908204823399E-2</v>
      </c>
      <c r="Q12" s="17">
        <v>4.3020761072530597E-2</v>
      </c>
      <c r="R12" s="17"/>
      <c r="S12" s="17">
        <v>2.8673849777949099E-2</v>
      </c>
      <c r="T12" s="17">
        <v>3.4628918502548803E-2</v>
      </c>
      <c r="U12" s="17">
        <v>3.0317243865411E-2</v>
      </c>
      <c r="V12" s="17">
        <v>2.6097707374752099E-2</v>
      </c>
      <c r="W12" s="17">
        <v>3.9019230042916297E-2</v>
      </c>
      <c r="X12" s="17">
        <v>4.3372068326736103E-2</v>
      </c>
      <c r="Y12" s="17">
        <v>4.1263040595447602E-2</v>
      </c>
      <c r="Z12" s="17">
        <v>9.7274821142533108E-3</v>
      </c>
      <c r="AA12" s="17">
        <v>5.1520786120028299E-2</v>
      </c>
      <c r="AB12" s="17">
        <v>5.9926272533189801E-2</v>
      </c>
      <c r="AC12" s="17">
        <v>1.5861352243516699E-2</v>
      </c>
      <c r="AD12" s="17">
        <v>3.1849165505652102E-2</v>
      </c>
      <c r="AE12" s="17"/>
      <c r="AF12" s="17">
        <v>3.4520543388295202E-2</v>
      </c>
      <c r="AG12" s="17">
        <v>3.9246625460662897E-2</v>
      </c>
      <c r="AH12" s="17"/>
      <c r="AI12" s="17">
        <v>1.7996301964309899E-2</v>
      </c>
      <c r="AJ12" s="17">
        <v>4.5620963264255701E-2</v>
      </c>
      <c r="AK12" s="17"/>
      <c r="AL12" s="17">
        <v>3.0293502675403101E-2</v>
      </c>
      <c r="AM12" s="17">
        <v>3.7842411138195302E-2</v>
      </c>
      <c r="AN12" s="17"/>
      <c r="AO12" s="17">
        <v>3.6885887702319299E-2</v>
      </c>
      <c r="AP12" s="17">
        <v>3.6382650032626002E-2</v>
      </c>
      <c r="AQ12" s="17"/>
      <c r="AR12" s="17">
        <v>3.66227573364817E-3</v>
      </c>
      <c r="AS12" s="17">
        <v>1.8009778052265699E-2</v>
      </c>
      <c r="AT12" s="17">
        <v>5.8716315848570998E-3</v>
      </c>
      <c r="AU12" s="17">
        <v>0.21413265463185299</v>
      </c>
    </row>
    <row r="13" spans="2:47" x14ac:dyDescent="0.3">
      <c r="B13" s="18" t="s">
        <v>79</v>
      </c>
      <c r="C13" s="19">
        <v>2.1593896982858601E-2</v>
      </c>
      <c r="D13" s="19">
        <v>2.1582086536645801E-2</v>
      </c>
      <c r="E13" s="19">
        <v>2.1687594583446001E-2</v>
      </c>
      <c r="F13" s="19"/>
      <c r="G13" s="19">
        <v>1.4867355635357101E-2</v>
      </c>
      <c r="H13" s="19">
        <v>2.4200943671052501E-2</v>
      </c>
      <c r="I13" s="19">
        <v>2.81864501441326E-2</v>
      </c>
      <c r="J13" s="19">
        <v>2.2559869612828898E-2</v>
      </c>
      <c r="K13" s="19">
        <v>1.6509478926087302E-2</v>
      </c>
      <c r="L13" s="19">
        <v>2.1187778105292002E-2</v>
      </c>
      <c r="M13" s="19"/>
      <c r="N13" s="19">
        <v>1.6786982218598399E-2</v>
      </c>
      <c r="O13" s="19">
        <v>1.97443844572796E-2</v>
      </c>
      <c r="P13" s="19">
        <v>2.1216503659430098E-2</v>
      </c>
      <c r="Q13" s="19">
        <v>2.8407319814276199E-2</v>
      </c>
      <c r="R13" s="19"/>
      <c r="S13" s="19">
        <v>1.9588840316E-2</v>
      </c>
      <c r="T13" s="19">
        <v>1.5717275873032899E-2</v>
      </c>
      <c r="U13" s="19">
        <v>3.08591199478357E-2</v>
      </c>
      <c r="V13" s="19">
        <v>1.1836894761645201E-2</v>
      </c>
      <c r="W13" s="19">
        <v>3.5777247155553901E-2</v>
      </c>
      <c r="X13" s="19">
        <v>2.6704696731407501E-2</v>
      </c>
      <c r="Y13" s="19">
        <v>1.7022891397429601E-2</v>
      </c>
      <c r="Z13" s="19">
        <v>1.31696906787434E-2</v>
      </c>
      <c r="AA13" s="19">
        <v>3.04906531127461E-2</v>
      </c>
      <c r="AB13" s="19">
        <v>1.0640778079694499E-2</v>
      </c>
      <c r="AC13" s="19">
        <v>4.3334380077596497E-2</v>
      </c>
      <c r="AD13" s="19">
        <v>0</v>
      </c>
      <c r="AE13" s="19"/>
      <c r="AF13" s="19">
        <v>1.81312639331269E-2</v>
      </c>
      <c r="AG13" s="19">
        <v>2.2890637275180599E-2</v>
      </c>
      <c r="AH13" s="19"/>
      <c r="AI13" s="19">
        <v>2.10528214919781E-2</v>
      </c>
      <c r="AJ13" s="19">
        <v>2.1863983097902301E-2</v>
      </c>
      <c r="AK13" s="19"/>
      <c r="AL13" s="19">
        <v>1.5252752653240701E-2</v>
      </c>
      <c r="AM13" s="19">
        <v>2.3062323730518499E-2</v>
      </c>
      <c r="AN13" s="19"/>
      <c r="AO13" s="19">
        <v>1.97894219745876E-2</v>
      </c>
      <c r="AP13" s="19">
        <v>2.17511786353182E-2</v>
      </c>
      <c r="AQ13" s="19"/>
      <c r="AR13" s="19">
        <v>2.1187742842678201E-3</v>
      </c>
      <c r="AS13" s="19">
        <v>1.7088668700301901E-2</v>
      </c>
      <c r="AT13" s="19">
        <v>4.2770820231281002E-2</v>
      </c>
      <c r="AU13" s="19">
        <v>3.4166646451547697E-2</v>
      </c>
    </row>
    <row r="14" spans="2:47" x14ac:dyDescent="0.3">
      <c r="B14" s="16"/>
    </row>
    <row r="15" spans="2:47" x14ac:dyDescent="0.3">
      <c r="B15" t="s">
        <v>72</v>
      </c>
    </row>
    <row r="16" spans="2:47" x14ac:dyDescent="0.3">
      <c r="B16" t="s">
        <v>73</v>
      </c>
    </row>
    <row r="18" spans="2:2" x14ac:dyDescent="0.3">
      <c r="B18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B2:AU18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377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349</v>
      </c>
      <c r="C9" s="17">
        <v>0.19038239093815801</v>
      </c>
      <c r="D9" s="17">
        <v>0.199989627998402</v>
      </c>
      <c r="E9" s="17">
        <v>0.181745385878015</v>
      </c>
      <c r="F9" s="17"/>
      <c r="G9" s="17">
        <v>0.25310063128139298</v>
      </c>
      <c r="H9" s="17">
        <v>0.31333574779914702</v>
      </c>
      <c r="I9" s="17">
        <v>0.209479501297687</v>
      </c>
      <c r="J9" s="17">
        <v>0.16732787243293901</v>
      </c>
      <c r="K9" s="17">
        <v>0.13581454931988199</v>
      </c>
      <c r="L9" s="17">
        <v>8.87666685474989E-2</v>
      </c>
      <c r="M9" s="17"/>
      <c r="N9" s="17">
        <v>0.20565317909608199</v>
      </c>
      <c r="O9" s="17">
        <v>0.159754547127689</v>
      </c>
      <c r="P9" s="17">
        <v>0.226942532944858</v>
      </c>
      <c r="Q9" s="17">
        <v>0.17169974690186901</v>
      </c>
      <c r="R9" s="17"/>
      <c r="S9" s="17">
        <v>0.29200560384584401</v>
      </c>
      <c r="T9" s="17">
        <v>0.13707969828365599</v>
      </c>
      <c r="U9" s="17">
        <v>0.19317197735670599</v>
      </c>
      <c r="V9" s="17">
        <v>0.14520006175861899</v>
      </c>
      <c r="W9" s="17">
        <v>0.20810931008179201</v>
      </c>
      <c r="X9" s="17">
        <v>0.196776949462793</v>
      </c>
      <c r="Y9" s="17">
        <v>0.17097766664837799</v>
      </c>
      <c r="Z9" s="17">
        <v>0.20594108745720899</v>
      </c>
      <c r="AA9" s="17">
        <v>0.188443340836836</v>
      </c>
      <c r="AB9" s="17">
        <v>0.158978166704731</v>
      </c>
      <c r="AC9" s="17">
        <v>0.18413116571850299</v>
      </c>
      <c r="AD9" s="17">
        <v>0.15773122296799</v>
      </c>
      <c r="AE9" s="17"/>
      <c r="AF9" s="17">
        <v>0.192681288636467</v>
      </c>
      <c r="AG9" s="17">
        <v>0.18854932476524999</v>
      </c>
      <c r="AH9" s="17"/>
      <c r="AI9" s="17">
        <v>0.224951963413663</v>
      </c>
      <c r="AJ9" s="17">
        <v>0.173126459582923</v>
      </c>
      <c r="AK9" s="17"/>
      <c r="AL9" s="17">
        <v>0.217303275382456</v>
      </c>
      <c r="AM9" s="17">
        <v>0.18414828795393401</v>
      </c>
      <c r="AN9" s="17"/>
      <c r="AO9" s="17">
        <v>0.24471828868800299</v>
      </c>
      <c r="AP9" s="17">
        <v>0.185646365364626</v>
      </c>
      <c r="AQ9" s="17"/>
      <c r="AR9" s="17">
        <v>0.43277065548455401</v>
      </c>
      <c r="AS9" s="17">
        <v>0.10689624224783</v>
      </c>
      <c r="AT9" s="17">
        <v>5.5510843219863902E-2</v>
      </c>
      <c r="AU9" s="17">
        <v>6.1280353436279598E-3</v>
      </c>
    </row>
    <row r="10" spans="2:47" x14ac:dyDescent="0.3">
      <c r="B10" s="18" t="s">
        <v>350</v>
      </c>
      <c r="C10" s="17">
        <v>0.42712285906376302</v>
      </c>
      <c r="D10" s="17">
        <v>0.42124944412834398</v>
      </c>
      <c r="E10" s="17">
        <v>0.43308629159725798</v>
      </c>
      <c r="F10" s="17"/>
      <c r="G10" s="17">
        <v>0.43276134764348201</v>
      </c>
      <c r="H10" s="17">
        <v>0.419401775470089</v>
      </c>
      <c r="I10" s="17">
        <v>0.436481382657602</v>
      </c>
      <c r="J10" s="17">
        <v>0.46394178116350498</v>
      </c>
      <c r="K10" s="17">
        <v>0.41741528956669299</v>
      </c>
      <c r="L10" s="17">
        <v>0.39871777075560899</v>
      </c>
      <c r="M10" s="17"/>
      <c r="N10" s="17">
        <v>0.43006257353324401</v>
      </c>
      <c r="O10" s="17">
        <v>0.44684589573604</v>
      </c>
      <c r="P10" s="17">
        <v>0.40605300956592999</v>
      </c>
      <c r="Q10" s="17">
        <v>0.42351168270016198</v>
      </c>
      <c r="R10" s="17"/>
      <c r="S10" s="17">
        <v>0.42450033252171898</v>
      </c>
      <c r="T10" s="17">
        <v>0.45806050717372099</v>
      </c>
      <c r="U10" s="17">
        <v>0.36957416305726498</v>
      </c>
      <c r="V10" s="17">
        <v>0.46268326866909099</v>
      </c>
      <c r="W10" s="17">
        <v>0.41180989575896798</v>
      </c>
      <c r="X10" s="17">
        <v>0.44290316403263602</v>
      </c>
      <c r="Y10" s="17">
        <v>0.422885563250265</v>
      </c>
      <c r="Z10" s="17">
        <v>0.43718768437792599</v>
      </c>
      <c r="AA10" s="17">
        <v>0.42856260048151901</v>
      </c>
      <c r="AB10" s="17">
        <v>0.39942509518202401</v>
      </c>
      <c r="AC10" s="17">
        <v>0.41015806107759201</v>
      </c>
      <c r="AD10" s="17">
        <v>0.444523084958097</v>
      </c>
      <c r="AE10" s="17"/>
      <c r="AF10" s="17">
        <v>0.43653736559612899</v>
      </c>
      <c r="AG10" s="17">
        <v>0.41621896579879297</v>
      </c>
      <c r="AH10" s="17"/>
      <c r="AI10" s="17">
        <v>0.436180402035523</v>
      </c>
      <c r="AJ10" s="17">
        <v>0.42260164782001503</v>
      </c>
      <c r="AK10" s="17"/>
      <c r="AL10" s="17">
        <v>0.42188170536569303</v>
      </c>
      <c r="AM10" s="17">
        <v>0.42833655960088701</v>
      </c>
      <c r="AN10" s="17"/>
      <c r="AO10" s="17">
        <v>0.38915241284027202</v>
      </c>
      <c r="AP10" s="17">
        <v>0.43043243913513302</v>
      </c>
      <c r="AQ10" s="17"/>
      <c r="AR10" s="17">
        <v>0.51536126449333297</v>
      </c>
      <c r="AS10" s="17">
        <v>0.52870120690445299</v>
      </c>
      <c r="AT10" s="17">
        <v>0.400968196217795</v>
      </c>
      <c r="AU10" s="17">
        <v>8.4900506551373503E-2</v>
      </c>
    </row>
    <row r="11" spans="2:47" ht="28.8" x14ac:dyDescent="0.3">
      <c r="B11" s="18" t="s">
        <v>351</v>
      </c>
      <c r="C11" s="17">
        <v>0.25582986359444299</v>
      </c>
      <c r="D11" s="17">
        <v>0.24347426703153999</v>
      </c>
      <c r="E11" s="17">
        <v>0.26728658320877402</v>
      </c>
      <c r="F11" s="17"/>
      <c r="G11" s="17">
        <v>0.21482356941485301</v>
      </c>
      <c r="H11" s="17">
        <v>0.184347283166717</v>
      </c>
      <c r="I11" s="17">
        <v>0.23760508566511199</v>
      </c>
      <c r="J11" s="17">
        <v>0.24401585950308799</v>
      </c>
      <c r="K11" s="17">
        <v>0.29375274397752399</v>
      </c>
      <c r="L11" s="17">
        <v>0.33998533190436703</v>
      </c>
      <c r="M11" s="17"/>
      <c r="N11" s="17">
        <v>0.26779923136165101</v>
      </c>
      <c r="O11" s="17">
        <v>0.26308126677068699</v>
      </c>
      <c r="P11" s="17">
        <v>0.24196053078888999</v>
      </c>
      <c r="Q11" s="17">
        <v>0.24606458506544199</v>
      </c>
      <c r="R11" s="17"/>
      <c r="S11" s="17">
        <v>0.189720144876633</v>
      </c>
      <c r="T11" s="17">
        <v>0.26907551835684002</v>
      </c>
      <c r="U11" s="17">
        <v>0.29381575597870502</v>
      </c>
      <c r="V11" s="17">
        <v>0.291920170948408</v>
      </c>
      <c r="W11" s="17">
        <v>0.25115966219118002</v>
      </c>
      <c r="X11" s="17">
        <v>0.22148887695463601</v>
      </c>
      <c r="Y11" s="17">
        <v>0.269296680325462</v>
      </c>
      <c r="Z11" s="17">
        <v>0.24991534141312199</v>
      </c>
      <c r="AA11" s="17">
        <v>0.236203551538748</v>
      </c>
      <c r="AB11" s="17">
        <v>0.30992016148743901</v>
      </c>
      <c r="AC11" s="17">
        <v>0.24894434411734301</v>
      </c>
      <c r="AD11" s="17">
        <v>0.30413056073933098</v>
      </c>
      <c r="AE11" s="17"/>
      <c r="AF11" s="17">
        <v>0.25294266399408599</v>
      </c>
      <c r="AG11" s="17">
        <v>0.25952087055199102</v>
      </c>
      <c r="AH11" s="17"/>
      <c r="AI11" s="17">
        <v>0.24041273631836199</v>
      </c>
      <c r="AJ11" s="17">
        <v>0.26352555870781103</v>
      </c>
      <c r="AK11" s="17"/>
      <c r="AL11" s="17">
        <v>0.25018188168632399</v>
      </c>
      <c r="AM11" s="17">
        <v>0.25713777385055298</v>
      </c>
      <c r="AN11" s="17"/>
      <c r="AO11" s="17">
        <v>0.26462560829298098</v>
      </c>
      <c r="AP11" s="17">
        <v>0.25506320888631001</v>
      </c>
      <c r="AQ11" s="17"/>
      <c r="AR11" s="17">
        <v>4.0555825392729998E-2</v>
      </c>
      <c r="AS11" s="17">
        <v>0.29073766153718</v>
      </c>
      <c r="AT11" s="17">
        <v>0.39143851915725397</v>
      </c>
      <c r="AU11" s="17">
        <v>0.45409332752676401</v>
      </c>
    </row>
    <row r="12" spans="2:47" ht="28.8" x14ac:dyDescent="0.3">
      <c r="B12" s="18" t="s">
        <v>352</v>
      </c>
      <c r="C12" s="17">
        <v>9.0831663968279103E-2</v>
      </c>
      <c r="D12" s="17">
        <v>0.101226838612288</v>
      </c>
      <c r="E12" s="17">
        <v>8.0184068558511498E-2</v>
      </c>
      <c r="F12" s="17"/>
      <c r="G12" s="17">
        <v>7.3208574674218804E-2</v>
      </c>
      <c r="H12" s="17">
        <v>5.0087920756132401E-2</v>
      </c>
      <c r="I12" s="17">
        <v>7.2225561621275802E-2</v>
      </c>
      <c r="J12" s="17">
        <v>8.7828243265165806E-2</v>
      </c>
      <c r="K12" s="17">
        <v>0.11657233415066</v>
      </c>
      <c r="L12" s="17">
        <v>0.135893524268831</v>
      </c>
      <c r="M12" s="17"/>
      <c r="N12" s="17">
        <v>7.2625506007966495E-2</v>
      </c>
      <c r="O12" s="17">
        <v>8.26944896551952E-2</v>
      </c>
      <c r="P12" s="17">
        <v>9.2578871518154707E-2</v>
      </c>
      <c r="Q12" s="17">
        <v>0.11873436317133799</v>
      </c>
      <c r="R12" s="17"/>
      <c r="S12" s="17">
        <v>6.5969564103866105E-2</v>
      </c>
      <c r="T12" s="17">
        <v>0.110445216342825</v>
      </c>
      <c r="U12" s="17">
        <v>8.8865123793418599E-2</v>
      </c>
      <c r="V12" s="17">
        <v>7.06520102012312E-2</v>
      </c>
      <c r="W12" s="17">
        <v>8.9284904698750195E-2</v>
      </c>
      <c r="X12" s="17">
        <v>8.1195599392918996E-2</v>
      </c>
      <c r="Y12" s="17">
        <v>0.112584245981027</v>
      </c>
      <c r="Z12" s="17">
        <v>7.35257603417621E-2</v>
      </c>
      <c r="AA12" s="17">
        <v>0.11058128358434299</v>
      </c>
      <c r="AB12" s="17">
        <v>8.8562875311321093E-2</v>
      </c>
      <c r="AC12" s="17">
        <v>0.113958062330452</v>
      </c>
      <c r="AD12" s="17">
        <v>8.0902271096354395E-2</v>
      </c>
      <c r="AE12" s="17"/>
      <c r="AF12" s="17">
        <v>8.6941896934503299E-2</v>
      </c>
      <c r="AG12" s="17">
        <v>9.5705339735831396E-2</v>
      </c>
      <c r="AH12" s="17"/>
      <c r="AI12" s="17">
        <v>6.4914023348281197E-2</v>
      </c>
      <c r="AJ12" s="17">
        <v>0.10376885107828</v>
      </c>
      <c r="AK12" s="17"/>
      <c r="AL12" s="17">
        <v>6.9793558649550405E-2</v>
      </c>
      <c r="AM12" s="17">
        <v>9.57034844101851E-2</v>
      </c>
      <c r="AN12" s="17"/>
      <c r="AO12" s="17">
        <v>6.6530396034090597E-2</v>
      </c>
      <c r="AP12" s="17">
        <v>9.2949811108047495E-2</v>
      </c>
      <c r="AQ12" s="17"/>
      <c r="AR12" s="17">
        <v>3.2102719382543299E-3</v>
      </c>
      <c r="AS12" s="17">
        <v>3.7502771382211399E-2</v>
      </c>
      <c r="AT12" s="17">
        <v>7.7951167867196303E-2</v>
      </c>
      <c r="AU12" s="17">
        <v>0.42972933028527699</v>
      </c>
    </row>
    <row r="13" spans="2:47" x14ac:dyDescent="0.3">
      <c r="B13" s="18" t="s">
        <v>79</v>
      </c>
      <c r="C13" s="19">
        <v>3.5833222435357401E-2</v>
      </c>
      <c r="D13" s="19">
        <v>3.4059822229425898E-2</v>
      </c>
      <c r="E13" s="19">
        <v>3.76976707574413E-2</v>
      </c>
      <c r="F13" s="19"/>
      <c r="G13" s="19">
        <v>2.61058769860531E-2</v>
      </c>
      <c r="H13" s="19">
        <v>3.2827272807915198E-2</v>
      </c>
      <c r="I13" s="19">
        <v>4.4208468758323703E-2</v>
      </c>
      <c r="J13" s="19">
        <v>3.6886243635302803E-2</v>
      </c>
      <c r="K13" s="19">
        <v>3.6445082985241697E-2</v>
      </c>
      <c r="L13" s="19">
        <v>3.6636704523693997E-2</v>
      </c>
      <c r="M13" s="19"/>
      <c r="N13" s="19">
        <v>2.3859510001056201E-2</v>
      </c>
      <c r="O13" s="19">
        <v>4.7623800710388201E-2</v>
      </c>
      <c r="P13" s="19">
        <v>3.24650551821671E-2</v>
      </c>
      <c r="Q13" s="19">
        <v>3.9989622161189203E-2</v>
      </c>
      <c r="R13" s="19"/>
      <c r="S13" s="19">
        <v>2.7804354651938298E-2</v>
      </c>
      <c r="T13" s="19">
        <v>2.5339059842958402E-2</v>
      </c>
      <c r="U13" s="19">
        <v>5.4572979813905499E-2</v>
      </c>
      <c r="V13" s="19">
        <v>2.95444884226507E-2</v>
      </c>
      <c r="W13" s="19">
        <v>3.9636227269310001E-2</v>
      </c>
      <c r="X13" s="19">
        <v>5.7635410157016703E-2</v>
      </c>
      <c r="Y13" s="19">
        <v>2.4255843794867199E-2</v>
      </c>
      <c r="Z13" s="19">
        <v>3.34301264099797E-2</v>
      </c>
      <c r="AA13" s="19">
        <v>3.6209223558554202E-2</v>
      </c>
      <c r="AB13" s="19">
        <v>4.3113701314485803E-2</v>
      </c>
      <c r="AC13" s="19">
        <v>4.2808366756109703E-2</v>
      </c>
      <c r="AD13" s="19">
        <v>1.27128602382284E-2</v>
      </c>
      <c r="AE13" s="19"/>
      <c r="AF13" s="19">
        <v>3.08967848388149E-2</v>
      </c>
      <c r="AG13" s="19">
        <v>4.0005499148135698E-2</v>
      </c>
      <c r="AH13" s="19"/>
      <c r="AI13" s="19">
        <v>3.3540874884170097E-2</v>
      </c>
      <c r="AJ13" s="19">
        <v>3.6977482810971199E-2</v>
      </c>
      <c r="AK13" s="19"/>
      <c r="AL13" s="19">
        <v>4.0839578915976699E-2</v>
      </c>
      <c r="AM13" s="19">
        <v>3.4673894184441403E-2</v>
      </c>
      <c r="AN13" s="19"/>
      <c r="AO13" s="19">
        <v>3.4973294144653298E-2</v>
      </c>
      <c r="AP13" s="19">
        <v>3.5908175505884203E-2</v>
      </c>
      <c r="AQ13" s="19"/>
      <c r="AR13" s="19">
        <v>8.1019826911280408E-3</v>
      </c>
      <c r="AS13" s="19">
        <v>3.6162117928324598E-2</v>
      </c>
      <c r="AT13" s="19">
        <v>7.4131273537890896E-2</v>
      </c>
      <c r="AU13" s="19">
        <v>2.5148800292958101E-2</v>
      </c>
    </row>
    <row r="14" spans="2:47" x14ac:dyDescent="0.3">
      <c r="B14" s="16"/>
    </row>
    <row r="15" spans="2:47" x14ac:dyDescent="0.3">
      <c r="B15" t="s">
        <v>72</v>
      </c>
    </row>
    <row r="16" spans="2:47" x14ac:dyDescent="0.3">
      <c r="B16" t="s">
        <v>73</v>
      </c>
    </row>
    <row r="18" spans="2:2" x14ac:dyDescent="0.3">
      <c r="B18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B2:AU18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378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349</v>
      </c>
      <c r="C9" s="17">
        <v>0.343792513359366</v>
      </c>
      <c r="D9" s="17">
        <v>0.30791950027192999</v>
      </c>
      <c r="E9" s="17">
        <v>0.37749833492839902</v>
      </c>
      <c r="F9" s="17"/>
      <c r="G9" s="17">
        <v>0.42793244890341797</v>
      </c>
      <c r="H9" s="17">
        <v>0.38504428833718901</v>
      </c>
      <c r="I9" s="17">
        <v>0.36487514944656702</v>
      </c>
      <c r="J9" s="17">
        <v>0.30838165740453599</v>
      </c>
      <c r="K9" s="17">
        <v>0.32300905598313101</v>
      </c>
      <c r="L9" s="17">
        <v>0.280109627598987</v>
      </c>
      <c r="M9" s="17"/>
      <c r="N9" s="17">
        <v>0.33471708725541599</v>
      </c>
      <c r="O9" s="17">
        <v>0.35919304235989702</v>
      </c>
      <c r="P9" s="17">
        <v>0.36302089054615899</v>
      </c>
      <c r="Q9" s="17">
        <v>0.32474185715485199</v>
      </c>
      <c r="R9" s="17"/>
      <c r="S9" s="17">
        <v>0.392436633756644</v>
      </c>
      <c r="T9" s="17">
        <v>0.30172502795432998</v>
      </c>
      <c r="U9" s="17">
        <v>0.31733534242609301</v>
      </c>
      <c r="V9" s="17">
        <v>0.37276779159714701</v>
      </c>
      <c r="W9" s="17">
        <v>0.33350319518550398</v>
      </c>
      <c r="X9" s="17">
        <v>0.35387112396591203</v>
      </c>
      <c r="Y9" s="17">
        <v>0.35528309476827602</v>
      </c>
      <c r="Z9" s="17">
        <v>0.31150108281446298</v>
      </c>
      <c r="AA9" s="17">
        <v>0.33400212851849997</v>
      </c>
      <c r="AB9" s="17">
        <v>0.30090830635865301</v>
      </c>
      <c r="AC9" s="17">
        <v>0.38458398950626899</v>
      </c>
      <c r="AD9" s="17">
        <v>0.385417118629588</v>
      </c>
      <c r="AE9" s="17"/>
      <c r="AF9" s="17">
        <v>0.35323737236145097</v>
      </c>
      <c r="AG9" s="17">
        <v>0.33402721813214498</v>
      </c>
      <c r="AH9" s="17"/>
      <c r="AI9" s="17">
        <v>0.37233015720840901</v>
      </c>
      <c r="AJ9" s="17">
        <v>0.32954751152579898</v>
      </c>
      <c r="AK9" s="17"/>
      <c r="AL9" s="17">
        <v>0.382766908076621</v>
      </c>
      <c r="AM9" s="17">
        <v>0.33476716387956301</v>
      </c>
      <c r="AN9" s="17"/>
      <c r="AO9" s="17">
        <v>0.36581584723405097</v>
      </c>
      <c r="AP9" s="17">
        <v>0.34187291551035098</v>
      </c>
      <c r="AQ9" s="17"/>
      <c r="AR9" s="17">
        <v>0.52904093209193503</v>
      </c>
      <c r="AS9" s="17">
        <v>0.242875226499286</v>
      </c>
      <c r="AT9" s="17">
        <v>0.32329033957769399</v>
      </c>
      <c r="AU9" s="17">
        <v>9.4832664429723101E-2</v>
      </c>
    </row>
    <row r="10" spans="2:47" x14ac:dyDescent="0.3">
      <c r="B10" s="18" t="s">
        <v>350</v>
      </c>
      <c r="C10" s="17">
        <v>0.491655419193053</v>
      </c>
      <c r="D10" s="17">
        <v>0.50334848567610002</v>
      </c>
      <c r="E10" s="17">
        <v>0.48088506889074201</v>
      </c>
      <c r="F10" s="17"/>
      <c r="G10" s="17">
        <v>0.37323782385895299</v>
      </c>
      <c r="H10" s="17">
        <v>0.47045876738810499</v>
      </c>
      <c r="I10" s="17">
        <v>0.46613587433553699</v>
      </c>
      <c r="J10" s="17">
        <v>0.55035213208976996</v>
      </c>
      <c r="K10" s="17">
        <v>0.51358258726026496</v>
      </c>
      <c r="L10" s="17">
        <v>0.54571140335970802</v>
      </c>
      <c r="M10" s="17"/>
      <c r="N10" s="17">
        <v>0.51256854552651598</v>
      </c>
      <c r="O10" s="17">
        <v>0.50025225963391595</v>
      </c>
      <c r="P10" s="17">
        <v>0.447945787420021</v>
      </c>
      <c r="Q10" s="17">
        <v>0.496516532189826</v>
      </c>
      <c r="R10" s="17"/>
      <c r="S10" s="17">
        <v>0.42484165783091199</v>
      </c>
      <c r="T10" s="17">
        <v>0.541897980797862</v>
      </c>
      <c r="U10" s="17">
        <v>0.494459677464481</v>
      </c>
      <c r="V10" s="17">
        <v>0.464692275486568</v>
      </c>
      <c r="W10" s="17">
        <v>0.48372521587431699</v>
      </c>
      <c r="X10" s="17">
        <v>0.50854389235257302</v>
      </c>
      <c r="Y10" s="17">
        <v>0.52751369871703002</v>
      </c>
      <c r="Z10" s="17">
        <v>0.54587007124118003</v>
      </c>
      <c r="AA10" s="17">
        <v>0.48387521018318702</v>
      </c>
      <c r="AB10" s="17">
        <v>0.54269623494678898</v>
      </c>
      <c r="AC10" s="17">
        <v>0.42711084096000301</v>
      </c>
      <c r="AD10" s="17">
        <v>0.44206283525046702</v>
      </c>
      <c r="AE10" s="17"/>
      <c r="AF10" s="17">
        <v>0.49453081466564203</v>
      </c>
      <c r="AG10" s="17">
        <v>0.48710194201653301</v>
      </c>
      <c r="AH10" s="17"/>
      <c r="AI10" s="17">
        <v>0.49573128207536399</v>
      </c>
      <c r="AJ10" s="17">
        <v>0.489620889834603</v>
      </c>
      <c r="AK10" s="17"/>
      <c r="AL10" s="17">
        <v>0.48341865545162899</v>
      </c>
      <c r="AM10" s="17">
        <v>0.49356281690604498</v>
      </c>
      <c r="AN10" s="17"/>
      <c r="AO10" s="17">
        <v>0.50074831820480004</v>
      </c>
      <c r="AP10" s="17">
        <v>0.49086286392037798</v>
      </c>
      <c r="AQ10" s="17"/>
      <c r="AR10" s="17">
        <v>0.42654597972596098</v>
      </c>
      <c r="AS10" s="17">
        <v>0.58605579361488802</v>
      </c>
      <c r="AT10" s="17">
        <v>0.53982381410095903</v>
      </c>
      <c r="AU10" s="17">
        <v>0.39228316041526701</v>
      </c>
    </row>
    <row r="11" spans="2:47" ht="28.8" x14ac:dyDescent="0.3">
      <c r="B11" s="18" t="s">
        <v>351</v>
      </c>
      <c r="C11" s="17">
        <v>0.102883092941268</v>
      </c>
      <c r="D11" s="17">
        <v>0.11660416969402999</v>
      </c>
      <c r="E11" s="17">
        <v>8.9904386694869401E-2</v>
      </c>
      <c r="F11" s="17"/>
      <c r="G11" s="17">
        <v>0.13334209704149899</v>
      </c>
      <c r="H11" s="17">
        <v>8.5670254537697499E-2</v>
      </c>
      <c r="I11" s="17">
        <v>0.119530818040002</v>
      </c>
      <c r="J11" s="17">
        <v>7.9849822244149798E-2</v>
      </c>
      <c r="K11" s="17">
        <v>9.9949880391381807E-2</v>
      </c>
      <c r="L11" s="17">
        <v>0.10379552570893499</v>
      </c>
      <c r="M11" s="17"/>
      <c r="N11" s="17">
        <v>0.104621691063435</v>
      </c>
      <c r="O11" s="17">
        <v>8.6166549120263794E-2</v>
      </c>
      <c r="P11" s="17">
        <v>0.116444814582566</v>
      </c>
      <c r="Q11" s="17">
        <v>0.106257124119291</v>
      </c>
      <c r="R11" s="17"/>
      <c r="S11" s="17">
        <v>0.121767728873704</v>
      </c>
      <c r="T11" s="17">
        <v>0.10200251985395099</v>
      </c>
      <c r="U11" s="17">
        <v>0.10050063626772</v>
      </c>
      <c r="V11" s="17">
        <v>0.118859351027159</v>
      </c>
      <c r="W11" s="17">
        <v>0.116072185002107</v>
      </c>
      <c r="X11" s="17">
        <v>6.9815014477899298E-2</v>
      </c>
      <c r="Y11" s="17">
        <v>6.06302018854291E-2</v>
      </c>
      <c r="Z11" s="17">
        <v>8.1674361478540194E-2</v>
      </c>
      <c r="AA11" s="17">
        <v>0.111860146250763</v>
      </c>
      <c r="AB11" s="17">
        <v>0.100755412965134</v>
      </c>
      <c r="AC11" s="17">
        <v>0.106100849839425</v>
      </c>
      <c r="AD11" s="17">
        <v>0.15447386449595299</v>
      </c>
      <c r="AE11" s="17"/>
      <c r="AF11" s="17">
        <v>9.7522916989005295E-2</v>
      </c>
      <c r="AG11" s="17">
        <v>0.10914607968060901</v>
      </c>
      <c r="AH11" s="17"/>
      <c r="AI11" s="17">
        <v>8.3842848165132405E-2</v>
      </c>
      <c r="AJ11" s="17">
        <v>0.11238732262408101</v>
      </c>
      <c r="AK11" s="17"/>
      <c r="AL11" s="17">
        <v>8.81957890601619E-2</v>
      </c>
      <c r="AM11" s="17">
        <v>0.10628425032689801</v>
      </c>
      <c r="AN11" s="17"/>
      <c r="AO11" s="17">
        <v>7.5374720938685802E-2</v>
      </c>
      <c r="AP11" s="17">
        <v>0.105280777689024</v>
      </c>
      <c r="AQ11" s="17"/>
      <c r="AR11" s="17">
        <v>3.42684744926905E-2</v>
      </c>
      <c r="AS11" s="17">
        <v>0.12314866899030601</v>
      </c>
      <c r="AT11" s="17">
        <v>8.1157906073850497E-2</v>
      </c>
      <c r="AU11" s="17">
        <v>0.28567148699543399</v>
      </c>
    </row>
    <row r="12" spans="2:47" ht="28.8" x14ac:dyDescent="0.3">
      <c r="B12" s="18" t="s">
        <v>352</v>
      </c>
      <c r="C12" s="17">
        <v>3.7603581425402897E-2</v>
      </c>
      <c r="D12" s="17">
        <v>4.7195310727283099E-2</v>
      </c>
      <c r="E12" s="17">
        <v>2.8400192261898001E-2</v>
      </c>
      <c r="F12" s="17"/>
      <c r="G12" s="17">
        <v>3.3631938000341401E-2</v>
      </c>
      <c r="H12" s="17">
        <v>3.2980245952140802E-2</v>
      </c>
      <c r="I12" s="17">
        <v>2.4157302671041901E-2</v>
      </c>
      <c r="J12" s="17">
        <v>3.5154485967820101E-2</v>
      </c>
      <c r="K12" s="17">
        <v>4.4867119656454103E-2</v>
      </c>
      <c r="L12" s="17">
        <v>5.2038028406781699E-2</v>
      </c>
      <c r="M12" s="17"/>
      <c r="N12" s="17">
        <v>2.6980544303240601E-2</v>
      </c>
      <c r="O12" s="17">
        <v>3.2077270986464797E-2</v>
      </c>
      <c r="P12" s="17">
        <v>4.82629917314224E-2</v>
      </c>
      <c r="Q12" s="17">
        <v>4.5103103680108898E-2</v>
      </c>
      <c r="R12" s="17"/>
      <c r="S12" s="17">
        <v>2.8508267767886099E-2</v>
      </c>
      <c r="T12" s="17">
        <v>3.3040940965037097E-2</v>
      </c>
      <c r="U12" s="17">
        <v>5.6845223893870603E-2</v>
      </c>
      <c r="V12" s="17">
        <v>3.1956562584975201E-2</v>
      </c>
      <c r="W12" s="17">
        <v>4.1057711494820501E-2</v>
      </c>
      <c r="X12" s="17">
        <v>3.84665961670849E-2</v>
      </c>
      <c r="Y12" s="17">
        <v>3.9156604661064902E-2</v>
      </c>
      <c r="Z12" s="17">
        <v>4.1033646880886503E-2</v>
      </c>
      <c r="AA12" s="17">
        <v>3.49469934361352E-2</v>
      </c>
      <c r="AB12" s="17">
        <v>4.2107931507893E-2</v>
      </c>
      <c r="AC12" s="17">
        <v>5.2154353691657301E-2</v>
      </c>
      <c r="AD12" s="17">
        <v>1.8046181623992401E-2</v>
      </c>
      <c r="AE12" s="17"/>
      <c r="AF12" s="17">
        <v>3.4417370539140499E-2</v>
      </c>
      <c r="AG12" s="17">
        <v>4.2142898724109201E-2</v>
      </c>
      <c r="AH12" s="17"/>
      <c r="AI12" s="17">
        <v>2.2548588038544599E-2</v>
      </c>
      <c r="AJ12" s="17">
        <v>4.5118511863759501E-2</v>
      </c>
      <c r="AK12" s="17"/>
      <c r="AL12" s="17">
        <v>2.68138531757087E-2</v>
      </c>
      <c r="AM12" s="17">
        <v>4.01021723323833E-2</v>
      </c>
      <c r="AN12" s="17"/>
      <c r="AO12" s="17">
        <v>2.2168370198712602E-2</v>
      </c>
      <c r="AP12" s="17">
        <v>3.8948945321643898E-2</v>
      </c>
      <c r="AQ12" s="17"/>
      <c r="AR12" s="17">
        <v>5.1456468622168303E-3</v>
      </c>
      <c r="AS12" s="17">
        <v>2.4234561015108499E-2</v>
      </c>
      <c r="AT12" s="17">
        <v>1.06843147286932E-2</v>
      </c>
      <c r="AU12" s="17">
        <v>0.19829442744903999</v>
      </c>
    </row>
    <row r="13" spans="2:47" x14ac:dyDescent="0.3">
      <c r="B13" s="18" t="s">
        <v>79</v>
      </c>
      <c r="C13" s="19">
        <v>2.4065393080909599E-2</v>
      </c>
      <c r="D13" s="19">
        <v>2.4932533630656398E-2</v>
      </c>
      <c r="E13" s="19">
        <v>2.3312017224091399E-2</v>
      </c>
      <c r="F13" s="19"/>
      <c r="G13" s="19">
        <v>3.1855692195788099E-2</v>
      </c>
      <c r="H13" s="19">
        <v>2.5846443784867799E-2</v>
      </c>
      <c r="I13" s="19">
        <v>2.5300855506852401E-2</v>
      </c>
      <c r="J13" s="19">
        <v>2.6261902293724101E-2</v>
      </c>
      <c r="K13" s="19">
        <v>1.85913567087688E-2</v>
      </c>
      <c r="L13" s="19">
        <v>1.83454149255875E-2</v>
      </c>
      <c r="M13" s="19"/>
      <c r="N13" s="19">
        <v>2.11121318513929E-2</v>
      </c>
      <c r="O13" s="19">
        <v>2.2310877899458601E-2</v>
      </c>
      <c r="P13" s="19">
        <v>2.4325515719831801E-2</v>
      </c>
      <c r="Q13" s="19">
        <v>2.7381382855921999E-2</v>
      </c>
      <c r="R13" s="19"/>
      <c r="S13" s="19">
        <v>3.24457117708545E-2</v>
      </c>
      <c r="T13" s="19">
        <v>2.1333530428820399E-2</v>
      </c>
      <c r="U13" s="19">
        <v>3.08591199478357E-2</v>
      </c>
      <c r="V13" s="19">
        <v>1.17240193041507E-2</v>
      </c>
      <c r="W13" s="19">
        <v>2.5641692443251301E-2</v>
      </c>
      <c r="X13" s="19">
        <v>2.9303373036531001E-2</v>
      </c>
      <c r="Y13" s="19">
        <v>1.7416399968199801E-2</v>
      </c>
      <c r="Z13" s="19">
        <v>1.9920837584930799E-2</v>
      </c>
      <c r="AA13" s="19">
        <v>3.5315521611415199E-2</v>
      </c>
      <c r="AB13" s="19">
        <v>1.35321142215311E-2</v>
      </c>
      <c r="AC13" s="19">
        <v>3.0049966002647002E-2</v>
      </c>
      <c r="AD13" s="19">
        <v>0</v>
      </c>
      <c r="AE13" s="19"/>
      <c r="AF13" s="19">
        <v>2.0291525444761999E-2</v>
      </c>
      <c r="AG13" s="19">
        <v>2.75818614466046E-2</v>
      </c>
      <c r="AH13" s="19"/>
      <c r="AI13" s="19">
        <v>2.5547124512550399E-2</v>
      </c>
      <c r="AJ13" s="19">
        <v>2.33257641517579E-2</v>
      </c>
      <c r="AK13" s="19"/>
      <c r="AL13" s="19">
        <v>1.8804794235879801E-2</v>
      </c>
      <c r="AM13" s="19">
        <v>2.5283596555110598E-2</v>
      </c>
      <c r="AN13" s="19"/>
      <c r="AO13" s="19">
        <v>3.58927434237509E-2</v>
      </c>
      <c r="AP13" s="19">
        <v>2.3034497558603002E-2</v>
      </c>
      <c r="AQ13" s="19"/>
      <c r="AR13" s="19">
        <v>4.9989668271967699E-3</v>
      </c>
      <c r="AS13" s="19">
        <v>2.36857498804116E-2</v>
      </c>
      <c r="AT13" s="19">
        <v>4.5043625518803102E-2</v>
      </c>
      <c r="AU13" s="19">
        <v>2.8918260710535701E-2</v>
      </c>
    </row>
    <row r="14" spans="2:47" x14ac:dyDescent="0.3">
      <c r="B14" s="16"/>
    </row>
    <row r="15" spans="2:47" x14ac:dyDescent="0.3">
      <c r="B15" t="s">
        <v>72</v>
      </c>
    </row>
    <row r="16" spans="2:47" x14ac:dyDescent="0.3">
      <c r="B16" t="s">
        <v>73</v>
      </c>
    </row>
    <row r="18" spans="2:2" x14ac:dyDescent="0.3">
      <c r="B18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B2:AU18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379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349</v>
      </c>
      <c r="C9" s="17">
        <v>0.22294755320816301</v>
      </c>
      <c r="D9" s="17">
        <v>0.20003361954778701</v>
      </c>
      <c r="E9" s="17">
        <v>0.24436236987319401</v>
      </c>
      <c r="F9" s="17"/>
      <c r="G9" s="17">
        <v>0.26870459229261801</v>
      </c>
      <c r="H9" s="17">
        <v>0.26671469888500199</v>
      </c>
      <c r="I9" s="17">
        <v>0.25394617863930502</v>
      </c>
      <c r="J9" s="17">
        <v>0.22570155576822201</v>
      </c>
      <c r="K9" s="17">
        <v>0.21336013851187399</v>
      </c>
      <c r="L9" s="17">
        <v>0.13614092019889501</v>
      </c>
      <c r="M9" s="17"/>
      <c r="N9" s="17">
        <v>0.21305309351089899</v>
      </c>
      <c r="O9" s="17">
        <v>0.220933259519111</v>
      </c>
      <c r="P9" s="17">
        <v>0.238787468159641</v>
      </c>
      <c r="Q9" s="17">
        <v>0.22226580946114299</v>
      </c>
      <c r="R9" s="17"/>
      <c r="S9" s="17">
        <v>0.24509895574360599</v>
      </c>
      <c r="T9" s="17">
        <v>0.218307084673698</v>
      </c>
      <c r="U9" s="17">
        <v>0.22122666962878801</v>
      </c>
      <c r="V9" s="17">
        <v>0.20823391079928399</v>
      </c>
      <c r="W9" s="17">
        <v>0.238342771007687</v>
      </c>
      <c r="X9" s="17">
        <v>0.25282075663605103</v>
      </c>
      <c r="Y9" s="17">
        <v>0.216965746276581</v>
      </c>
      <c r="Z9" s="17">
        <v>0.196610085980778</v>
      </c>
      <c r="AA9" s="17">
        <v>0.21624612062550999</v>
      </c>
      <c r="AB9" s="17">
        <v>0.210691970651053</v>
      </c>
      <c r="AC9" s="17">
        <v>0.22399810741927001</v>
      </c>
      <c r="AD9" s="17">
        <v>0.17360855523509899</v>
      </c>
      <c r="AE9" s="17"/>
      <c r="AF9" s="17">
        <v>0.22727648315973101</v>
      </c>
      <c r="AG9" s="17">
        <v>0.21796955178444699</v>
      </c>
      <c r="AH9" s="17"/>
      <c r="AI9" s="17">
        <v>0.246881172752312</v>
      </c>
      <c r="AJ9" s="17">
        <v>0.211000720593187</v>
      </c>
      <c r="AK9" s="17"/>
      <c r="AL9" s="17">
        <v>0.23759695651756699</v>
      </c>
      <c r="AM9" s="17">
        <v>0.21955517250546999</v>
      </c>
      <c r="AN9" s="17"/>
      <c r="AO9" s="17">
        <v>0.25263374974276998</v>
      </c>
      <c r="AP9" s="17">
        <v>0.220360044916387</v>
      </c>
      <c r="AQ9" s="17"/>
      <c r="AR9" s="17">
        <v>0.37827625703652401</v>
      </c>
      <c r="AS9" s="17">
        <v>1.6328671131933099E-2</v>
      </c>
      <c r="AT9" s="17">
        <v>0.29326967035544999</v>
      </c>
      <c r="AU9" s="17">
        <v>4.19996597864392E-2</v>
      </c>
    </row>
    <row r="10" spans="2:47" x14ac:dyDescent="0.3">
      <c r="B10" s="18" t="s">
        <v>350</v>
      </c>
      <c r="C10" s="17">
        <v>0.390828803743831</v>
      </c>
      <c r="D10" s="17">
        <v>0.37684430056587698</v>
      </c>
      <c r="E10" s="17">
        <v>0.404292426759359</v>
      </c>
      <c r="F10" s="17"/>
      <c r="G10" s="17">
        <v>0.44794667480760902</v>
      </c>
      <c r="H10" s="17">
        <v>0.46642862078797498</v>
      </c>
      <c r="I10" s="17">
        <v>0.42423172165948397</v>
      </c>
      <c r="J10" s="17">
        <v>0.39396179779080498</v>
      </c>
      <c r="K10" s="17">
        <v>0.34517381960743199</v>
      </c>
      <c r="L10" s="17">
        <v>0.29254209850865598</v>
      </c>
      <c r="M10" s="17"/>
      <c r="N10" s="17">
        <v>0.38129140294082398</v>
      </c>
      <c r="O10" s="17">
        <v>0.38235628543023298</v>
      </c>
      <c r="P10" s="17">
        <v>0.43273659808008902</v>
      </c>
      <c r="Q10" s="17">
        <v>0.37490249721239199</v>
      </c>
      <c r="R10" s="17"/>
      <c r="S10" s="17">
        <v>0.435887941246282</v>
      </c>
      <c r="T10" s="17">
        <v>0.34810700459097499</v>
      </c>
      <c r="U10" s="17">
        <v>0.330843342711303</v>
      </c>
      <c r="V10" s="17">
        <v>0.42052280586044</v>
      </c>
      <c r="W10" s="17">
        <v>0.37736961428665899</v>
      </c>
      <c r="X10" s="17">
        <v>0.38485299461455502</v>
      </c>
      <c r="Y10" s="17">
        <v>0.39109407784595202</v>
      </c>
      <c r="Z10" s="17">
        <v>0.409231198006622</v>
      </c>
      <c r="AA10" s="17">
        <v>0.38204562561598698</v>
      </c>
      <c r="AB10" s="17">
        <v>0.39902280017559399</v>
      </c>
      <c r="AC10" s="17">
        <v>0.407003003371183</v>
      </c>
      <c r="AD10" s="17">
        <v>0.44158692612089001</v>
      </c>
      <c r="AE10" s="17"/>
      <c r="AF10" s="17">
        <v>0.38138796182040902</v>
      </c>
      <c r="AG10" s="17">
        <v>0.406089121920087</v>
      </c>
      <c r="AH10" s="17"/>
      <c r="AI10" s="17">
        <v>0.41910733334920902</v>
      </c>
      <c r="AJ10" s="17">
        <v>0.37671314275198198</v>
      </c>
      <c r="AK10" s="17"/>
      <c r="AL10" s="17">
        <v>0.41873268938518399</v>
      </c>
      <c r="AM10" s="17">
        <v>0.38436706593918601</v>
      </c>
      <c r="AN10" s="17"/>
      <c r="AO10" s="17">
        <v>0.39335174939066098</v>
      </c>
      <c r="AP10" s="17">
        <v>0.39060889875286098</v>
      </c>
      <c r="AQ10" s="17"/>
      <c r="AR10" s="17">
        <v>0.51539877615875196</v>
      </c>
      <c r="AS10" s="17">
        <v>0.153897905203081</v>
      </c>
      <c r="AT10" s="17">
        <v>0.53700899409803304</v>
      </c>
      <c r="AU10" s="17">
        <v>0.181319513430406</v>
      </c>
    </row>
    <row r="11" spans="2:47" ht="28.8" x14ac:dyDescent="0.3">
      <c r="B11" s="18" t="s">
        <v>351</v>
      </c>
      <c r="C11" s="17">
        <v>0.220997968587023</v>
      </c>
      <c r="D11" s="17">
        <v>0.241382458939291</v>
      </c>
      <c r="E11" s="17">
        <v>0.201975761517278</v>
      </c>
      <c r="F11" s="17"/>
      <c r="G11" s="17">
        <v>0.19108781244120401</v>
      </c>
      <c r="H11" s="17">
        <v>0.165628740946307</v>
      </c>
      <c r="I11" s="17">
        <v>0.19226408578266499</v>
      </c>
      <c r="J11" s="17">
        <v>0.24031926087938901</v>
      </c>
      <c r="K11" s="17">
        <v>0.25417081357888699</v>
      </c>
      <c r="L11" s="17">
        <v>0.27123145201444498</v>
      </c>
      <c r="M11" s="17"/>
      <c r="N11" s="17">
        <v>0.230964428869955</v>
      </c>
      <c r="O11" s="17">
        <v>0.227414398351205</v>
      </c>
      <c r="P11" s="17">
        <v>0.20098555210267299</v>
      </c>
      <c r="Q11" s="17">
        <v>0.22021561668907899</v>
      </c>
      <c r="R11" s="17"/>
      <c r="S11" s="17">
        <v>0.19316809614771899</v>
      </c>
      <c r="T11" s="17">
        <v>0.240015747533185</v>
      </c>
      <c r="U11" s="17">
        <v>0.23588241095700799</v>
      </c>
      <c r="V11" s="17">
        <v>0.23502627470177401</v>
      </c>
      <c r="W11" s="17">
        <v>0.22681316124294801</v>
      </c>
      <c r="X11" s="17">
        <v>0.19678375950756799</v>
      </c>
      <c r="Y11" s="17">
        <v>0.21066731842870601</v>
      </c>
      <c r="Z11" s="17">
        <v>0.24865776073014101</v>
      </c>
      <c r="AA11" s="17">
        <v>0.220365588406124</v>
      </c>
      <c r="AB11" s="17">
        <v>0.22972095378530499</v>
      </c>
      <c r="AC11" s="17">
        <v>0.201958285888688</v>
      </c>
      <c r="AD11" s="17">
        <v>0.244252235366552</v>
      </c>
      <c r="AE11" s="17"/>
      <c r="AF11" s="17">
        <v>0.22300874375372201</v>
      </c>
      <c r="AG11" s="17">
        <v>0.21663305674168001</v>
      </c>
      <c r="AH11" s="17"/>
      <c r="AI11" s="17">
        <v>0.19727375218630699</v>
      </c>
      <c r="AJ11" s="17">
        <v>0.23284027441703001</v>
      </c>
      <c r="AK11" s="17"/>
      <c r="AL11" s="17">
        <v>0.199112681426105</v>
      </c>
      <c r="AM11" s="17">
        <v>0.22606597199095299</v>
      </c>
      <c r="AN11" s="17"/>
      <c r="AO11" s="17">
        <v>0.20730126627570999</v>
      </c>
      <c r="AP11" s="17">
        <v>0.22219180056745899</v>
      </c>
      <c r="AQ11" s="17"/>
      <c r="AR11" s="17">
        <v>8.47531644362014E-2</v>
      </c>
      <c r="AS11" s="17">
        <v>0.48848468194571798</v>
      </c>
      <c r="AT11" s="17">
        <v>0.103473488324511</v>
      </c>
      <c r="AU11" s="17">
        <v>0.34749631016123</v>
      </c>
    </row>
    <row r="12" spans="2:47" ht="28.8" x14ac:dyDescent="0.3">
      <c r="B12" s="18" t="s">
        <v>352</v>
      </c>
      <c r="C12" s="17">
        <v>0.13848540995775499</v>
      </c>
      <c r="D12" s="17">
        <v>0.155174084531921</v>
      </c>
      <c r="E12" s="17">
        <v>0.122357139432034</v>
      </c>
      <c r="F12" s="17"/>
      <c r="G12" s="17">
        <v>6.7108622525550499E-2</v>
      </c>
      <c r="H12" s="17">
        <v>6.4383603155503996E-2</v>
      </c>
      <c r="I12" s="17">
        <v>9.5453338916900193E-2</v>
      </c>
      <c r="J12" s="17">
        <v>0.114519895218386</v>
      </c>
      <c r="K12" s="17">
        <v>0.165089638558547</v>
      </c>
      <c r="L12" s="17">
        <v>0.282441231519449</v>
      </c>
      <c r="M12" s="17"/>
      <c r="N12" s="17">
        <v>0.15572057121840699</v>
      </c>
      <c r="O12" s="17">
        <v>0.141793994926282</v>
      </c>
      <c r="P12" s="17">
        <v>0.109400853233117</v>
      </c>
      <c r="Q12" s="17">
        <v>0.140281380200734</v>
      </c>
      <c r="R12" s="17"/>
      <c r="S12" s="17">
        <v>0.10189952439649801</v>
      </c>
      <c r="T12" s="17">
        <v>0.172630710279111</v>
      </c>
      <c r="U12" s="17">
        <v>0.172958832295495</v>
      </c>
      <c r="V12" s="17">
        <v>0.123955323788921</v>
      </c>
      <c r="W12" s="17">
        <v>0.134250222595861</v>
      </c>
      <c r="X12" s="17">
        <v>0.12798397940699899</v>
      </c>
      <c r="Y12" s="17">
        <v>0.15426551150940801</v>
      </c>
      <c r="Z12" s="17">
        <v>0.11904781704464699</v>
      </c>
      <c r="AA12" s="17">
        <v>0.14195325613763601</v>
      </c>
      <c r="AB12" s="17">
        <v>0.136956051004857</v>
      </c>
      <c r="AC12" s="17">
        <v>0.14548073386804</v>
      </c>
      <c r="AD12" s="17">
        <v>0.118031289818396</v>
      </c>
      <c r="AE12" s="17"/>
      <c r="AF12" s="17">
        <v>0.14690578630225001</v>
      </c>
      <c r="AG12" s="17">
        <v>0.12796069537131999</v>
      </c>
      <c r="AH12" s="17"/>
      <c r="AI12" s="17">
        <v>0.113741464206103</v>
      </c>
      <c r="AJ12" s="17">
        <v>0.15083672930515801</v>
      </c>
      <c r="AK12" s="17"/>
      <c r="AL12" s="17">
        <v>0.129177686001893</v>
      </c>
      <c r="AM12" s="17">
        <v>0.14064081127117101</v>
      </c>
      <c r="AN12" s="17"/>
      <c r="AO12" s="17">
        <v>0.12235886841995899</v>
      </c>
      <c r="AP12" s="17">
        <v>0.13989103158725699</v>
      </c>
      <c r="AQ12" s="17"/>
      <c r="AR12" s="17">
        <v>1.30114167191591E-2</v>
      </c>
      <c r="AS12" s="17">
        <v>0.31824938122385599</v>
      </c>
      <c r="AT12" s="17">
        <v>1.4514563277401801E-2</v>
      </c>
      <c r="AU12" s="17">
        <v>0.40246401339268201</v>
      </c>
    </row>
    <row r="13" spans="2:47" x14ac:dyDescent="0.3">
      <c r="B13" s="18" t="s">
        <v>79</v>
      </c>
      <c r="C13" s="19">
        <v>2.67402645032274E-2</v>
      </c>
      <c r="D13" s="19">
        <v>2.65655364151242E-2</v>
      </c>
      <c r="E13" s="19">
        <v>2.7012302418136101E-2</v>
      </c>
      <c r="F13" s="19"/>
      <c r="G13" s="19">
        <v>2.5152297933018999E-2</v>
      </c>
      <c r="H13" s="19">
        <v>3.68443362252108E-2</v>
      </c>
      <c r="I13" s="19">
        <v>3.4104675001646399E-2</v>
      </c>
      <c r="J13" s="19">
        <v>2.54974903431971E-2</v>
      </c>
      <c r="K13" s="19">
        <v>2.2205589743260101E-2</v>
      </c>
      <c r="L13" s="19">
        <v>1.7644297758554701E-2</v>
      </c>
      <c r="M13" s="19"/>
      <c r="N13" s="19">
        <v>1.8970503459914301E-2</v>
      </c>
      <c r="O13" s="19">
        <v>2.75020617731687E-2</v>
      </c>
      <c r="P13" s="19">
        <v>1.8089528424479501E-2</v>
      </c>
      <c r="Q13" s="19">
        <v>4.23346964366524E-2</v>
      </c>
      <c r="R13" s="19"/>
      <c r="S13" s="19">
        <v>2.3945482465895E-2</v>
      </c>
      <c r="T13" s="19">
        <v>2.0939452923031499E-2</v>
      </c>
      <c r="U13" s="19">
        <v>3.90887444074072E-2</v>
      </c>
      <c r="V13" s="19">
        <v>1.22616848495806E-2</v>
      </c>
      <c r="W13" s="19">
        <v>2.3224230866844199E-2</v>
      </c>
      <c r="X13" s="19">
        <v>3.75585098348271E-2</v>
      </c>
      <c r="Y13" s="19">
        <v>2.7007345939352698E-2</v>
      </c>
      <c r="Z13" s="19">
        <v>2.6453138237811799E-2</v>
      </c>
      <c r="AA13" s="19">
        <v>3.9389409214742599E-2</v>
      </c>
      <c r="AB13" s="19">
        <v>2.3608224383189901E-2</v>
      </c>
      <c r="AC13" s="19">
        <v>2.1559869452818101E-2</v>
      </c>
      <c r="AD13" s="19">
        <v>2.2520993459063301E-2</v>
      </c>
      <c r="AE13" s="19"/>
      <c r="AF13" s="19">
        <v>2.1421024963888199E-2</v>
      </c>
      <c r="AG13" s="19">
        <v>3.13475741824666E-2</v>
      </c>
      <c r="AH13" s="19"/>
      <c r="AI13" s="19">
        <v>2.29962775060687E-2</v>
      </c>
      <c r="AJ13" s="19">
        <v>2.8609132932642899E-2</v>
      </c>
      <c r="AK13" s="19"/>
      <c r="AL13" s="19">
        <v>1.5379986669251401E-2</v>
      </c>
      <c r="AM13" s="19">
        <v>2.9370978293219999E-2</v>
      </c>
      <c r="AN13" s="19"/>
      <c r="AO13" s="19">
        <v>2.4354366170899502E-2</v>
      </c>
      <c r="AP13" s="19">
        <v>2.6948224176034801E-2</v>
      </c>
      <c r="AQ13" s="19"/>
      <c r="AR13" s="19">
        <v>8.56038564936412E-3</v>
      </c>
      <c r="AS13" s="19">
        <v>2.3039360495412199E-2</v>
      </c>
      <c r="AT13" s="19">
        <v>5.1733283944604497E-2</v>
      </c>
      <c r="AU13" s="19">
        <v>2.6720503229242899E-2</v>
      </c>
    </row>
    <row r="14" spans="2:47" x14ac:dyDescent="0.3">
      <c r="B14" s="16"/>
    </row>
    <row r="15" spans="2:47" x14ac:dyDescent="0.3">
      <c r="B15" t="s">
        <v>72</v>
      </c>
    </row>
    <row r="16" spans="2:47" x14ac:dyDescent="0.3">
      <c r="B16" t="s">
        <v>73</v>
      </c>
    </row>
    <row r="18" spans="2:2" x14ac:dyDescent="0.3">
      <c r="B18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B2:AU18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380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349</v>
      </c>
      <c r="C9" s="17">
        <v>0.20748149938872201</v>
      </c>
      <c r="D9" s="17">
        <v>0.20790418655020701</v>
      </c>
      <c r="E9" s="17">
        <v>0.20746597799650099</v>
      </c>
      <c r="F9" s="17"/>
      <c r="G9" s="17">
        <v>0.26167477978454101</v>
      </c>
      <c r="H9" s="17">
        <v>0.25406576842658102</v>
      </c>
      <c r="I9" s="17">
        <v>0.214116059516924</v>
      </c>
      <c r="J9" s="17">
        <v>0.184136005548277</v>
      </c>
      <c r="K9" s="17">
        <v>0.156615181494661</v>
      </c>
      <c r="L9" s="17">
        <v>0.181379003382732</v>
      </c>
      <c r="M9" s="17"/>
      <c r="N9" s="17">
        <v>0.20416804811150499</v>
      </c>
      <c r="O9" s="17">
        <v>0.20499572227406901</v>
      </c>
      <c r="P9" s="17">
        <v>0.22813112983633299</v>
      </c>
      <c r="Q9" s="17">
        <v>0.19488312780925099</v>
      </c>
      <c r="R9" s="17"/>
      <c r="S9" s="17">
        <v>0.21811049797582599</v>
      </c>
      <c r="T9" s="17">
        <v>0.187015470921227</v>
      </c>
      <c r="U9" s="17">
        <v>0.20181672816301899</v>
      </c>
      <c r="V9" s="17">
        <v>0.21238990251554499</v>
      </c>
      <c r="W9" s="17">
        <v>0.222817858178159</v>
      </c>
      <c r="X9" s="17">
        <v>0.230496071094595</v>
      </c>
      <c r="Y9" s="17">
        <v>0.198938458289942</v>
      </c>
      <c r="Z9" s="17">
        <v>0.16339918276764401</v>
      </c>
      <c r="AA9" s="17">
        <v>0.22028628080045201</v>
      </c>
      <c r="AB9" s="17">
        <v>0.19498207137485701</v>
      </c>
      <c r="AC9" s="17">
        <v>0.22754146784017601</v>
      </c>
      <c r="AD9" s="17">
        <v>0.18090304217095299</v>
      </c>
      <c r="AE9" s="17"/>
      <c r="AF9" s="17">
        <v>0.213856902858517</v>
      </c>
      <c r="AG9" s="17">
        <v>0.20069051577748101</v>
      </c>
      <c r="AH9" s="17"/>
      <c r="AI9" s="17">
        <v>0.25441751692956699</v>
      </c>
      <c r="AJ9" s="17">
        <v>0.18405266765101999</v>
      </c>
      <c r="AK9" s="17"/>
      <c r="AL9" s="17">
        <v>0.25535337799586799</v>
      </c>
      <c r="AM9" s="17">
        <v>0.196395748402244</v>
      </c>
      <c r="AN9" s="17"/>
      <c r="AO9" s="17">
        <v>0.26891158698818601</v>
      </c>
      <c r="AP9" s="17">
        <v>0.202127130032485</v>
      </c>
      <c r="AQ9" s="17"/>
      <c r="AR9" s="17">
        <v>0.38164837395699502</v>
      </c>
      <c r="AS9" s="17">
        <v>0.18333593210315799</v>
      </c>
      <c r="AT9" s="17">
        <v>9.51111684257505E-2</v>
      </c>
      <c r="AU9" s="17">
        <v>4.5555916604674E-2</v>
      </c>
    </row>
    <row r="10" spans="2:47" x14ac:dyDescent="0.3">
      <c r="B10" s="18" t="s">
        <v>350</v>
      </c>
      <c r="C10" s="17">
        <v>0.41958400462022399</v>
      </c>
      <c r="D10" s="17">
        <v>0.43150132057555901</v>
      </c>
      <c r="E10" s="17">
        <v>0.408043463179798</v>
      </c>
      <c r="F10" s="17"/>
      <c r="G10" s="17">
        <v>0.409851232258506</v>
      </c>
      <c r="H10" s="17">
        <v>0.445529321700047</v>
      </c>
      <c r="I10" s="17">
        <v>0.41728842994493998</v>
      </c>
      <c r="J10" s="17">
        <v>0.41127483135288201</v>
      </c>
      <c r="K10" s="17">
        <v>0.43055975881058101</v>
      </c>
      <c r="L10" s="17">
        <v>0.40621801366209598</v>
      </c>
      <c r="M10" s="17"/>
      <c r="N10" s="17">
        <v>0.43519566187735798</v>
      </c>
      <c r="O10" s="17">
        <v>0.41807880956507598</v>
      </c>
      <c r="P10" s="17">
        <v>0.41324126895193197</v>
      </c>
      <c r="Q10" s="17">
        <v>0.41289415532173601</v>
      </c>
      <c r="R10" s="17"/>
      <c r="S10" s="17">
        <v>0.437690695507094</v>
      </c>
      <c r="T10" s="17">
        <v>0.42580065553618401</v>
      </c>
      <c r="U10" s="17">
        <v>0.38569642402639798</v>
      </c>
      <c r="V10" s="17">
        <v>0.41770125869769897</v>
      </c>
      <c r="W10" s="17">
        <v>0.41371562249503002</v>
      </c>
      <c r="X10" s="17">
        <v>0.41862232398783999</v>
      </c>
      <c r="Y10" s="17">
        <v>0.428233178445103</v>
      </c>
      <c r="Z10" s="17">
        <v>0.50047520868359696</v>
      </c>
      <c r="AA10" s="17">
        <v>0.40396239570175002</v>
      </c>
      <c r="AB10" s="17">
        <v>0.40762002543793302</v>
      </c>
      <c r="AC10" s="17">
        <v>0.36448107809389002</v>
      </c>
      <c r="AD10" s="17">
        <v>0.47494818503805197</v>
      </c>
      <c r="AE10" s="17"/>
      <c r="AF10" s="17">
        <v>0.42260710405913599</v>
      </c>
      <c r="AG10" s="17">
        <v>0.41715769109071399</v>
      </c>
      <c r="AH10" s="17"/>
      <c r="AI10" s="17">
        <v>0.42960335443731601</v>
      </c>
      <c r="AJ10" s="17">
        <v>0.41458269276453502</v>
      </c>
      <c r="AK10" s="17"/>
      <c r="AL10" s="17">
        <v>0.41263406885861798</v>
      </c>
      <c r="AM10" s="17">
        <v>0.42119340996354498</v>
      </c>
      <c r="AN10" s="17"/>
      <c r="AO10" s="17">
        <v>0.40590240793844001</v>
      </c>
      <c r="AP10" s="17">
        <v>0.42077651996376297</v>
      </c>
      <c r="AQ10" s="17"/>
      <c r="AR10" s="17">
        <v>0.47337207556594701</v>
      </c>
      <c r="AS10" s="17">
        <v>0.51687707399413396</v>
      </c>
      <c r="AT10" s="17">
        <v>0.36171744910090298</v>
      </c>
      <c r="AU10" s="17">
        <v>0.23739834503332799</v>
      </c>
    </row>
    <row r="11" spans="2:47" ht="28.8" x14ac:dyDescent="0.3">
      <c r="B11" s="18" t="s">
        <v>351</v>
      </c>
      <c r="C11" s="17">
        <v>0.21594399421534799</v>
      </c>
      <c r="D11" s="17">
        <v>0.214802465051771</v>
      </c>
      <c r="E11" s="17">
        <v>0.217081856320852</v>
      </c>
      <c r="F11" s="17"/>
      <c r="G11" s="17">
        <v>0.19378223892715701</v>
      </c>
      <c r="H11" s="17">
        <v>0.18039569791888099</v>
      </c>
      <c r="I11" s="17">
        <v>0.22421044647896701</v>
      </c>
      <c r="J11" s="17">
        <v>0.23652377053148399</v>
      </c>
      <c r="K11" s="17">
        <v>0.24973200223863001</v>
      </c>
      <c r="L11" s="17">
        <v>0.213455243110589</v>
      </c>
      <c r="M11" s="17"/>
      <c r="N11" s="17">
        <v>0.217764000633444</v>
      </c>
      <c r="O11" s="17">
        <v>0.223036411450034</v>
      </c>
      <c r="P11" s="17">
        <v>0.19499122874849401</v>
      </c>
      <c r="Q11" s="17">
        <v>0.22221027010230199</v>
      </c>
      <c r="R11" s="17"/>
      <c r="S11" s="17">
        <v>0.20401295208956099</v>
      </c>
      <c r="T11" s="17">
        <v>0.202127272989687</v>
      </c>
      <c r="U11" s="17">
        <v>0.24585669061211099</v>
      </c>
      <c r="V11" s="17">
        <v>0.24693552048068601</v>
      </c>
      <c r="W11" s="17">
        <v>0.21077640592021099</v>
      </c>
      <c r="X11" s="17">
        <v>0.212617164633877</v>
      </c>
      <c r="Y11" s="17">
        <v>0.20719166755046101</v>
      </c>
      <c r="Z11" s="17">
        <v>0.218613814020369</v>
      </c>
      <c r="AA11" s="17">
        <v>0.18868301628709</v>
      </c>
      <c r="AB11" s="17">
        <v>0.21657624924170599</v>
      </c>
      <c r="AC11" s="17">
        <v>0.25701930706119103</v>
      </c>
      <c r="AD11" s="17">
        <v>0.230054147861603</v>
      </c>
      <c r="AE11" s="17"/>
      <c r="AF11" s="17">
        <v>0.212184286453655</v>
      </c>
      <c r="AG11" s="17">
        <v>0.220313302478962</v>
      </c>
      <c r="AH11" s="17"/>
      <c r="AI11" s="17">
        <v>0.18987602974670301</v>
      </c>
      <c r="AJ11" s="17">
        <v>0.228956217775832</v>
      </c>
      <c r="AK11" s="17"/>
      <c r="AL11" s="17">
        <v>0.20447108922780799</v>
      </c>
      <c r="AM11" s="17">
        <v>0.21860078921658699</v>
      </c>
      <c r="AN11" s="17"/>
      <c r="AO11" s="17">
        <v>0.18233329997289199</v>
      </c>
      <c r="AP11" s="17">
        <v>0.218873569580225</v>
      </c>
      <c r="AQ11" s="17"/>
      <c r="AR11" s="17">
        <v>0.105639793636468</v>
      </c>
      <c r="AS11" s="17">
        <v>0.19435869419045201</v>
      </c>
      <c r="AT11" s="17">
        <v>0.30521287365378402</v>
      </c>
      <c r="AU11" s="17">
        <v>0.34430041348519103</v>
      </c>
    </row>
    <row r="12" spans="2:47" ht="28.8" x14ac:dyDescent="0.3">
      <c r="B12" s="18" t="s">
        <v>352</v>
      </c>
      <c r="C12" s="17">
        <v>0.126133992595785</v>
      </c>
      <c r="D12" s="17">
        <v>0.118508451681251</v>
      </c>
      <c r="E12" s="17">
        <v>0.13295315989989001</v>
      </c>
      <c r="F12" s="17"/>
      <c r="G12" s="17">
        <v>0.109701795299047</v>
      </c>
      <c r="H12" s="17">
        <v>8.9023874005993903E-2</v>
      </c>
      <c r="I12" s="17">
        <v>0.107017251717995</v>
      </c>
      <c r="J12" s="17">
        <v>0.133327087299701</v>
      </c>
      <c r="K12" s="17">
        <v>0.13303564582122299</v>
      </c>
      <c r="L12" s="17">
        <v>0.17221844555493601</v>
      </c>
      <c r="M12" s="17"/>
      <c r="N12" s="17">
        <v>0.120533883725712</v>
      </c>
      <c r="O12" s="17">
        <v>0.117154555135113</v>
      </c>
      <c r="P12" s="17">
        <v>0.13772541787571499</v>
      </c>
      <c r="Q12" s="17">
        <v>0.13127040871722001</v>
      </c>
      <c r="R12" s="17"/>
      <c r="S12" s="17">
        <v>0.10932653634945701</v>
      </c>
      <c r="T12" s="17">
        <v>0.14687660594305799</v>
      </c>
      <c r="U12" s="17">
        <v>0.122720477018786</v>
      </c>
      <c r="V12" s="17">
        <v>0.114697154720048</v>
      </c>
      <c r="W12" s="17">
        <v>0.12972046407771201</v>
      </c>
      <c r="X12" s="17">
        <v>0.104428661304826</v>
      </c>
      <c r="Y12" s="17">
        <v>0.13546108095894599</v>
      </c>
      <c r="Z12" s="17">
        <v>9.7963191879161193E-2</v>
      </c>
      <c r="AA12" s="17">
        <v>0.14040001780636999</v>
      </c>
      <c r="AB12" s="17">
        <v>0.161176317941706</v>
      </c>
      <c r="AC12" s="17">
        <v>0.108306184097973</v>
      </c>
      <c r="AD12" s="17">
        <v>9.9762471790191695E-2</v>
      </c>
      <c r="AE12" s="17"/>
      <c r="AF12" s="17">
        <v>0.12500818658441401</v>
      </c>
      <c r="AG12" s="17">
        <v>0.128153377671721</v>
      </c>
      <c r="AH12" s="17"/>
      <c r="AI12" s="17">
        <v>0.100916274239258</v>
      </c>
      <c r="AJ12" s="17">
        <v>0.13872180279228699</v>
      </c>
      <c r="AK12" s="17"/>
      <c r="AL12" s="17">
        <v>0.102757076014363</v>
      </c>
      <c r="AM12" s="17">
        <v>0.13154741449593699</v>
      </c>
      <c r="AN12" s="17"/>
      <c r="AO12" s="17">
        <v>0.104309283505157</v>
      </c>
      <c r="AP12" s="17">
        <v>0.128036277911176</v>
      </c>
      <c r="AQ12" s="17"/>
      <c r="AR12" s="17">
        <v>3.04619233413123E-2</v>
      </c>
      <c r="AS12" s="17">
        <v>7.6977144781600601E-2</v>
      </c>
      <c r="AT12" s="17">
        <v>0.186662731536584</v>
      </c>
      <c r="AU12" s="17">
        <v>0.32510485909116499</v>
      </c>
    </row>
    <row r="13" spans="2:47" x14ac:dyDescent="0.3">
      <c r="B13" s="18" t="s">
        <v>79</v>
      </c>
      <c r="C13" s="19">
        <v>3.0856509179920999E-2</v>
      </c>
      <c r="D13" s="19">
        <v>2.7283576141212601E-2</v>
      </c>
      <c r="E13" s="19">
        <v>3.4455542602959702E-2</v>
      </c>
      <c r="F13" s="19"/>
      <c r="G13" s="19">
        <v>2.4989953730749099E-2</v>
      </c>
      <c r="H13" s="19">
        <v>3.0985337948496901E-2</v>
      </c>
      <c r="I13" s="19">
        <v>3.7367812341175602E-2</v>
      </c>
      <c r="J13" s="19">
        <v>3.47383052676557E-2</v>
      </c>
      <c r="K13" s="19">
        <v>3.0057411634905801E-2</v>
      </c>
      <c r="L13" s="19">
        <v>2.6729294289647602E-2</v>
      </c>
      <c r="M13" s="19"/>
      <c r="N13" s="19">
        <v>2.23384056519805E-2</v>
      </c>
      <c r="O13" s="19">
        <v>3.6734501575707297E-2</v>
      </c>
      <c r="P13" s="19">
        <v>2.59109545875265E-2</v>
      </c>
      <c r="Q13" s="19">
        <v>3.8742038049490397E-2</v>
      </c>
      <c r="R13" s="19"/>
      <c r="S13" s="19">
        <v>3.08593180780623E-2</v>
      </c>
      <c r="T13" s="19">
        <v>3.8179994609843698E-2</v>
      </c>
      <c r="U13" s="19">
        <v>4.3909680179686501E-2</v>
      </c>
      <c r="V13" s="19">
        <v>8.2761635860218608E-3</v>
      </c>
      <c r="W13" s="19">
        <v>2.2969649328888699E-2</v>
      </c>
      <c r="X13" s="19">
        <v>3.3835778978861801E-2</v>
      </c>
      <c r="Y13" s="19">
        <v>3.0175614755547898E-2</v>
      </c>
      <c r="Z13" s="19">
        <v>1.9548602649228201E-2</v>
      </c>
      <c r="AA13" s="19">
        <v>4.6668289404336802E-2</v>
      </c>
      <c r="AB13" s="19">
        <v>1.9645336003797999E-2</v>
      </c>
      <c r="AC13" s="19">
        <v>4.2651962906771403E-2</v>
      </c>
      <c r="AD13" s="19">
        <v>1.43321531392013E-2</v>
      </c>
      <c r="AE13" s="19"/>
      <c r="AF13" s="19">
        <v>2.63435200442779E-2</v>
      </c>
      <c r="AG13" s="19">
        <v>3.3685112981121999E-2</v>
      </c>
      <c r="AH13" s="19"/>
      <c r="AI13" s="19">
        <v>2.5186824647155701E-2</v>
      </c>
      <c r="AJ13" s="19">
        <v>3.36866190163259E-2</v>
      </c>
      <c r="AK13" s="19"/>
      <c r="AL13" s="19">
        <v>2.4784387903343499E-2</v>
      </c>
      <c r="AM13" s="19">
        <v>3.2262637921686897E-2</v>
      </c>
      <c r="AN13" s="19"/>
      <c r="AO13" s="19">
        <v>3.8543421595324999E-2</v>
      </c>
      <c r="AP13" s="19">
        <v>3.0186502512349899E-2</v>
      </c>
      <c r="AQ13" s="19"/>
      <c r="AR13" s="19">
        <v>8.8778334992783894E-3</v>
      </c>
      <c r="AS13" s="19">
        <v>2.84511549306561E-2</v>
      </c>
      <c r="AT13" s="19">
        <v>5.1295777282977802E-2</v>
      </c>
      <c r="AU13" s="19">
        <v>4.7640465785642801E-2</v>
      </c>
    </row>
    <row r="14" spans="2:47" x14ac:dyDescent="0.3">
      <c r="B14" s="16"/>
    </row>
    <row r="15" spans="2:47" x14ac:dyDescent="0.3">
      <c r="B15" t="s">
        <v>72</v>
      </c>
    </row>
    <row r="16" spans="2:47" x14ac:dyDescent="0.3">
      <c r="B16" t="s">
        <v>73</v>
      </c>
    </row>
    <row r="18" spans="2:2" x14ac:dyDescent="0.3">
      <c r="B18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B2:AU18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381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349</v>
      </c>
      <c r="C9" s="17">
        <v>0.14154091837382299</v>
      </c>
      <c r="D9" s="17">
        <v>0.163940843801436</v>
      </c>
      <c r="E9" s="17">
        <v>0.118857157026991</v>
      </c>
      <c r="F9" s="17"/>
      <c r="G9" s="17">
        <v>0.22897290560922201</v>
      </c>
      <c r="H9" s="17">
        <v>0.232015631927842</v>
      </c>
      <c r="I9" s="17">
        <v>0.15735749631007401</v>
      </c>
      <c r="J9" s="17">
        <v>0.120840421567387</v>
      </c>
      <c r="K9" s="17">
        <v>7.17706326653091E-2</v>
      </c>
      <c r="L9" s="17">
        <v>6.0869710695212201E-2</v>
      </c>
      <c r="M9" s="17"/>
      <c r="N9" s="17">
        <v>0.15857376685926899</v>
      </c>
      <c r="O9" s="17">
        <v>0.115240042862214</v>
      </c>
      <c r="P9" s="17">
        <v>0.169425363745278</v>
      </c>
      <c r="Q9" s="17">
        <v>0.12621126660354601</v>
      </c>
      <c r="R9" s="17"/>
      <c r="S9" s="17">
        <v>0.19826830997599801</v>
      </c>
      <c r="T9" s="17">
        <v>0.108579758270836</v>
      </c>
      <c r="U9" s="17">
        <v>0.12403495533221599</v>
      </c>
      <c r="V9" s="17">
        <v>0.15324423873589099</v>
      </c>
      <c r="W9" s="17">
        <v>0.151759496382495</v>
      </c>
      <c r="X9" s="17">
        <v>0.17183182094320501</v>
      </c>
      <c r="Y9" s="17">
        <v>0.11540286270656</v>
      </c>
      <c r="Z9" s="17">
        <v>0.14861305469330799</v>
      </c>
      <c r="AA9" s="17">
        <v>0.13258253616528601</v>
      </c>
      <c r="AB9" s="17">
        <v>0.101095973840531</v>
      </c>
      <c r="AC9" s="17">
        <v>0.147100350809415</v>
      </c>
      <c r="AD9" s="17">
        <v>0.121990352971679</v>
      </c>
      <c r="AE9" s="17"/>
      <c r="AF9" s="17">
        <v>0.14273604851855501</v>
      </c>
      <c r="AG9" s="17">
        <v>0.14006782427304901</v>
      </c>
      <c r="AH9" s="17"/>
      <c r="AI9" s="17">
        <v>0.17767850724505499</v>
      </c>
      <c r="AJ9" s="17">
        <v>0.123502287628605</v>
      </c>
      <c r="AK9" s="17"/>
      <c r="AL9" s="17">
        <v>0.169876162178621</v>
      </c>
      <c r="AM9" s="17">
        <v>0.13497929041810999</v>
      </c>
      <c r="AN9" s="17"/>
      <c r="AO9" s="17">
        <v>0.206639010391822</v>
      </c>
      <c r="AP9" s="17">
        <v>0.13586683841282099</v>
      </c>
      <c r="AQ9" s="17"/>
      <c r="AR9" s="17">
        <v>0.33578396178834402</v>
      </c>
      <c r="AS9" s="17">
        <v>5.6819409195769E-2</v>
      </c>
      <c r="AT9" s="17">
        <v>3.9525768747263303E-2</v>
      </c>
      <c r="AU9" s="17">
        <v>1.1936140309785801E-2</v>
      </c>
    </row>
    <row r="10" spans="2:47" x14ac:dyDescent="0.3">
      <c r="B10" s="18" t="s">
        <v>350</v>
      </c>
      <c r="C10" s="17">
        <v>0.33195615886046098</v>
      </c>
      <c r="D10" s="17">
        <v>0.36410134558031199</v>
      </c>
      <c r="E10" s="17">
        <v>0.30110956066983102</v>
      </c>
      <c r="F10" s="17"/>
      <c r="G10" s="17">
        <v>0.38320250026112002</v>
      </c>
      <c r="H10" s="17">
        <v>0.36140664298032299</v>
      </c>
      <c r="I10" s="17">
        <v>0.38396577366329898</v>
      </c>
      <c r="J10" s="17">
        <v>0.32546718717543999</v>
      </c>
      <c r="K10" s="17">
        <v>0.30685827916857</v>
      </c>
      <c r="L10" s="17">
        <v>0.25392482098520403</v>
      </c>
      <c r="M10" s="17"/>
      <c r="N10" s="17">
        <v>0.33699979343448799</v>
      </c>
      <c r="O10" s="17">
        <v>0.33435652516382097</v>
      </c>
      <c r="P10" s="17">
        <v>0.31472139690228501</v>
      </c>
      <c r="Q10" s="17">
        <v>0.33743037664388298</v>
      </c>
      <c r="R10" s="17"/>
      <c r="S10" s="17">
        <v>0.383245640523728</v>
      </c>
      <c r="T10" s="17">
        <v>0.32920033323356002</v>
      </c>
      <c r="U10" s="17">
        <v>0.27835391420642602</v>
      </c>
      <c r="V10" s="17">
        <v>0.32912603058314099</v>
      </c>
      <c r="W10" s="17">
        <v>0.31922681435651901</v>
      </c>
      <c r="X10" s="17">
        <v>0.38379059491466899</v>
      </c>
      <c r="Y10" s="17">
        <v>0.31478943419664401</v>
      </c>
      <c r="Z10" s="17">
        <v>0.29080497060847699</v>
      </c>
      <c r="AA10" s="17">
        <v>0.317283558364513</v>
      </c>
      <c r="AB10" s="17">
        <v>0.33994221264855301</v>
      </c>
      <c r="AC10" s="17">
        <v>0.281178012873193</v>
      </c>
      <c r="AD10" s="17">
        <v>0.34549131330307598</v>
      </c>
      <c r="AE10" s="17"/>
      <c r="AF10" s="17">
        <v>0.33036923569193499</v>
      </c>
      <c r="AG10" s="17">
        <v>0.33549452522867201</v>
      </c>
      <c r="AH10" s="17"/>
      <c r="AI10" s="17">
        <v>0.34311414561461501</v>
      </c>
      <c r="AJ10" s="17">
        <v>0.32638647894530698</v>
      </c>
      <c r="AK10" s="17"/>
      <c r="AL10" s="17">
        <v>0.32520276659409397</v>
      </c>
      <c r="AM10" s="17">
        <v>0.33352005038001797</v>
      </c>
      <c r="AN10" s="17"/>
      <c r="AO10" s="17">
        <v>0.30136110384804699</v>
      </c>
      <c r="AP10" s="17">
        <v>0.33462288507577997</v>
      </c>
      <c r="AQ10" s="17"/>
      <c r="AR10" s="17">
        <v>0.484433754457604</v>
      </c>
      <c r="AS10" s="17">
        <v>0.31501810681416997</v>
      </c>
      <c r="AT10" s="17">
        <v>0.28522757349232503</v>
      </c>
      <c r="AU10" s="17">
        <v>7.5334333610358406E-2</v>
      </c>
    </row>
    <row r="11" spans="2:47" ht="28.8" x14ac:dyDescent="0.3">
      <c r="B11" s="18" t="s">
        <v>351</v>
      </c>
      <c r="C11" s="17">
        <v>0.33045242210197701</v>
      </c>
      <c r="D11" s="17">
        <v>0.29149423250255901</v>
      </c>
      <c r="E11" s="17">
        <v>0.36850899342890298</v>
      </c>
      <c r="F11" s="17"/>
      <c r="G11" s="17">
        <v>0.23518717552202201</v>
      </c>
      <c r="H11" s="17">
        <v>0.29104628692950502</v>
      </c>
      <c r="I11" s="17">
        <v>0.30395949945477502</v>
      </c>
      <c r="J11" s="17">
        <v>0.37107058114497199</v>
      </c>
      <c r="K11" s="17">
        <v>0.36513993095824399</v>
      </c>
      <c r="L11" s="17">
        <v>0.39087261295727699</v>
      </c>
      <c r="M11" s="17"/>
      <c r="N11" s="17">
        <v>0.31931114570805702</v>
      </c>
      <c r="O11" s="17">
        <v>0.35110240474420301</v>
      </c>
      <c r="P11" s="17">
        <v>0.32631945093039999</v>
      </c>
      <c r="Q11" s="17">
        <v>0.32518730475541002</v>
      </c>
      <c r="R11" s="17"/>
      <c r="S11" s="17">
        <v>0.27037672927976503</v>
      </c>
      <c r="T11" s="17">
        <v>0.34228490926956001</v>
      </c>
      <c r="U11" s="17">
        <v>0.385047095793498</v>
      </c>
      <c r="V11" s="17">
        <v>0.37161758757134</v>
      </c>
      <c r="W11" s="17">
        <v>0.317763630621684</v>
      </c>
      <c r="X11" s="17">
        <v>0.27508969630584301</v>
      </c>
      <c r="Y11" s="17">
        <v>0.32423336127726599</v>
      </c>
      <c r="Z11" s="17">
        <v>0.37942477599692398</v>
      </c>
      <c r="AA11" s="17">
        <v>0.33091794842467098</v>
      </c>
      <c r="AB11" s="17">
        <v>0.354809112232923</v>
      </c>
      <c r="AC11" s="17">
        <v>0.31514500756088898</v>
      </c>
      <c r="AD11" s="17">
        <v>0.38798447731507402</v>
      </c>
      <c r="AE11" s="17"/>
      <c r="AF11" s="17">
        <v>0.32902840141781198</v>
      </c>
      <c r="AG11" s="17">
        <v>0.331889835751082</v>
      </c>
      <c r="AH11" s="17"/>
      <c r="AI11" s="17">
        <v>0.310093888824513</v>
      </c>
      <c r="AJ11" s="17">
        <v>0.34061469567299402</v>
      </c>
      <c r="AK11" s="17"/>
      <c r="AL11" s="17">
        <v>0.32649780022217201</v>
      </c>
      <c r="AM11" s="17">
        <v>0.33136819885193403</v>
      </c>
      <c r="AN11" s="17"/>
      <c r="AO11" s="17">
        <v>0.35632195031463898</v>
      </c>
      <c r="AP11" s="17">
        <v>0.32819758225826201</v>
      </c>
      <c r="AQ11" s="17"/>
      <c r="AR11" s="17">
        <v>0.14262549240053299</v>
      </c>
      <c r="AS11" s="17">
        <v>0.41055805133861001</v>
      </c>
      <c r="AT11" s="17">
        <v>0.45483260723536201</v>
      </c>
      <c r="AU11" s="17">
        <v>0.40528053914768603</v>
      </c>
    </row>
    <row r="12" spans="2:47" ht="28.8" x14ac:dyDescent="0.3">
      <c r="B12" s="18" t="s">
        <v>352</v>
      </c>
      <c r="C12" s="17">
        <v>0.14089584753309101</v>
      </c>
      <c r="D12" s="17">
        <v>0.128362773368218</v>
      </c>
      <c r="E12" s="17">
        <v>0.153183934583972</v>
      </c>
      <c r="F12" s="17"/>
      <c r="G12" s="17">
        <v>0.111294074486587</v>
      </c>
      <c r="H12" s="17">
        <v>6.6140510137691705E-2</v>
      </c>
      <c r="I12" s="17">
        <v>0.103231248891654</v>
      </c>
      <c r="J12" s="17">
        <v>0.12753784666221599</v>
      </c>
      <c r="K12" s="17">
        <v>0.18708541186572</v>
      </c>
      <c r="L12" s="17">
        <v>0.23168600016337701</v>
      </c>
      <c r="M12" s="17"/>
      <c r="N12" s="17">
        <v>0.143203414063205</v>
      </c>
      <c r="O12" s="17">
        <v>0.143691904334808</v>
      </c>
      <c r="P12" s="17">
        <v>0.126927037414031</v>
      </c>
      <c r="Q12" s="17">
        <v>0.147939509001182</v>
      </c>
      <c r="R12" s="17"/>
      <c r="S12" s="17">
        <v>0.10054585395488599</v>
      </c>
      <c r="T12" s="17">
        <v>0.17204674823564201</v>
      </c>
      <c r="U12" s="17">
        <v>0.14498029514796201</v>
      </c>
      <c r="V12" s="17">
        <v>8.3948232619541194E-2</v>
      </c>
      <c r="W12" s="17">
        <v>0.15714701674673101</v>
      </c>
      <c r="X12" s="17">
        <v>0.121920197880814</v>
      </c>
      <c r="Y12" s="17">
        <v>0.18325333223297599</v>
      </c>
      <c r="Z12" s="17">
        <v>0.125341969600267</v>
      </c>
      <c r="AA12" s="17">
        <v>0.15596875441093999</v>
      </c>
      <c r="AB12" s="17">
        <v>0.154514931894395</v>
      </c>
      <c r="AC12" s="17">
        <v>0.17112532531991601</v>
      </c>
      <c r="AD12" s="17">
        <v>0.13409279535893301</v>
      </c>
      <c r="AE12" s="17"/>
      <c r="AF12" s="17">
        <v>0.14514495549121201</v>
      </c>
      <c r="AG12" s="17">
        <v>0.13639094111397701</v>
      </c>
      <c r="AH12" s="17"/>
      <c r="AI12" s="17">
        <v>0.117428673949118</v>
      </c>
      <c r="AJ12" s="17">
        <v>0.152609846505839</v>
      </c>
      <c r="AK12" s="17"/>
      <c r="AL12" s="17">
        <v>0.12666622527431001</v>
      </c>
      <c r="AM12" s="17">
        <v>0.144191019011257</v>
      </c>
      <c r="AN12" s="17"/>
      <c r="AO12" s="17">
        <v>9.4305505100355999E-2</v>
      </c>
      <c r="AP12" s="17">
        <v>0.14495675500639499</v>
      </c>
      <c r="AQ12" s="17"/>
      <c r="AR12" s="17">
        <v>1.2414487644752E-2</v>
      </c>
      <c r="AS12" s="17">
        <v>0.14831889636634499</v>
      </c>
      <c r="AT12" s="17">
        <v>0.13114542713928001</v>
      </c>
      <c r="AU12" s="17">
        <v>0.47129809394885802</v>
      </c>
    </row>
    <row r="13" spans="2:47" x14ac:dyDescent="0.3">
      <c r="B13" s="18" t="s">
        <v>79</v>
      </c>
      <c r="C13" s="19">
        <v>5.5154653130648601E-2</v>
      </c>
      <c r="D13" s="19">
        <v>5.2100804747474597E-2</v>
      </c>
      <c r="E13" s="19">
        <v>5.8340354290303001E-2</v>
      </c>
      <c r="F13" s="19"/>
      <c r="G13" s="19">
        <v>4.13433441210488E-2</v>
      </c>
      <c r="H13" s="19">
        <v>4.9390928024638701E-2</v>
      </c>
      <c r="I13" s="19">
        <v>5.1485981680197301E-2</v>
      </c>
      <c r="J13" s="19">
        <v>5.5083963449985202E-2</v>
      </c>
      <c r="K13" s="19">
        <v>6.9145745342157894E-2</v>
      </c>
      <c r="L13" s="19">
        <v>6.2646855198930498E-2</v>
      </c>
      <c r="M13" s="19"/>
      <c r="N13" s="19">
        <v>4.1911879934981501E-2</v>
      </c>
      <c r="O13" s="19">
        <v>5.5609122894952998E-2</v>
      </c>
      <c r="P13" s="19">
        <v>6.2606751008005904E-2</v>
      </c>
      <c r="Q13" s="19">
        <v>6.32315429959798E-2</v>
      </c>
      <c r="R13" s="19"/>
      <c r="S13" s="19">
        <v>4.7563466265622502E-2</v>
      </c>
      <c r="T13" s="19">
        <v>4.7888250990402802E-2</v>
      </c>
      <c r="U13" s="19">
        <v>6.7583739519897407E-2</v>
      </c>
      <c r="V13" s="19">
        <v>6.2063910490086902E-2</v>
      </c>
      <c r="W13" s="19">
        <v>5.4103041892570397E-2</v>
      </c>
      <c r="X13" s="19">
        <v>4.7367689955468598E-2</v>
      </c>
      <c r="Y13" s="19">
        <v>6.2321009586553802E-2</v>
      </c>
      <c r="Z13" s="19">
        <v>5.5815229101023101E-2</v>
      </c>
      <c r="AA13" s="19">
        <v>6.3247202634590105E-2</v>
      </c>
      <c r="AB13" s="19">
        <v>4.9637769383599102E-2</v>
      </c>
      <c r="AC13" s="19">
        <v>8.5451303436587106E-2</v>
      </c>
      <c r="AD13" s="19">
        <v>1.0441061051237901E-2</v>
      </c>
      <c r="AE13" s="19"/>
      <c r="AF13" s="19">
        <v>5.2721358880485902E-2</v>
      </c>
      <c r="AG13" s="19">
        <v>5.6156873633220097E-2</v>
      </c>
      <c r="AH13" s="19"/>
      <c r="AI13" s="19">
        <v>5.1684784366699502E-2</v>
      </c>
      <c r="AJ13" s="19">
        <v>5.6886691247255601E-2</v>
      </c>
      <c r="AK13" s="19"/>
      <c r="AL13" s="19">
        <v>5.1757045730803003E-2</v>
      </c>
      <c r="AM13" s="19">
        <v>5.5941441338682001E-2</v>
      </c>
      <c r="AN13" s="19"/>
      <c r="AO13" s="19">
        <v>4.1372430345136699E-2</v>
      </c>
      <c r="AP13" s="19">
        <v>5.6355939246741101E-2</v>
      </c>
      <c r="AQ13" s="19"/>
      <c r="AR13" s="19">
        <v>2.4742303708767E-2</v>
      </c>
      <c r="AS13" s="19">
        <v>6.9285536285105906E-2</v>
      </c>
      <c r="AT13" s="19">
        <v>8.92686233857692E-2</v>
      </c>
      <c r="AU13" s="19">
        <v>3.6150892983311401E-2</v>
      </c>
    </row>
    <row r="14" spans="2:47" x14ac:dyDescent="0.3">
      <c r="B14" s="16"/>
    </row>
    <row r="15" spans="2:47" x14ac:dyDescent="0.3">
      <c r="B15" t="s">
        <v>72</v>
      </c>
    </row>
    <row r="16" spans="2:47" x14ac:dyDescent="0.3">
      <c r="B16" t="s">
        <v>73</v>
      </c>
    </row>
    <row r="18" spans="2:2" x14ac:dyDescent="0.3">
      <c r="B18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B2:AU18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382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349</v>
      </c>
      <c r="C9" s="17">
        <v>0.250271165455769</v>
      </c>
      <c r="D9" s="17">
        <v>0.25397314008726801</v>
      </c>
      <c r="E9" s="17">
        <v>0.24686155098065701</v>
      </c>
      <c r="F9" s="17"/>
      <c r="G9" s="17">
        <v>0.31347851925063303</v>
      </c>
      <c r="H9" s="17">
        <v>0.346857889681292</v>
      </c>
      <c r="I9" s="17">
        <v>0.28621352982664899</v>
      </c>
      <c r="J9" s="17">
        <v>0.229747636039355</v>
      </c>
      <c r="K9" s="17">
        <v>0.17695756562546799</v>
      </c>
      <c r="L9" s="17">
        <v>0.16653075644309001</v>
      </c>
      <c r="M9" s="17"/>
      <c r="N9" s="17">
        <v>0.26840061730024201</v>
      </c>
      <c r="O9" s="17">
        <v>0.22428967368290001</v>
      </c>
      <c r="P9" s="17">
        <v>0.29539622355930401</v>
      </c>
      <c r="Q9" s="17">
        <v>0.21982578698244701</v>
      </c>
      <c r="R9" s="17"/>
      <c r="S9" s="17">
        <v>0.27393837979531599</v>
      </c>
      <c r="T9" s="17">
        <v>0.20894761676184501</v>
      </c>
      <c r="U9" s="17">
        <v>0.23479486830823701</v>
      </c>
      <c r="V9" s="17">
        <v>0.26400736940960301</v>
      </c>
      <c r="W9" s="17">
        <v>0.25224546760420402</v>
      </c>
      <c r="X9" s="17">
        <v>0.26540895013558302</v>
      </c>
      <c r="Y9" s="17">
        <v>0.24444488192248201</v>
      </c>
      <c r="Z9" s="17">
        <v>0.233654613783634</v>
      </c>
      <c r="AA9" s="17">
        <v>0.26047587271608902</v>
      </c>
      <c r="AB9" s="17">
        <v>0.24016273990805201</v>
      </c>
      <c r="AC9" s="17">
        <v>0.28676117571398402</v>
      </c>
      <c r="AD9" s="17">
        <v>0.238938135982839</v>
      </c>
      <c r="AE9" s="17"/>
      <c r="AF9" s="17">
        <v>0.27754805641424402</v>
      </c>
      <c r="AG9" s="17">
        <v>0.21572775687693199</v>
      </c>
      <c r="AH9" s="17"/>
      <c r="AI9" s="17">
        <v>0.303999098994093</v>
      </c>
      <c r="AJ9" s="17">
        <v>0.22345204486488399</v>
      </c>
      <c r="AK9" s="17"/>
      <c r="AL9" s="17">
        <v>0.30547479471135103</v>
      </c>
      <c r="AM9" s="17">
        <v>0.237487591773622</v>
      </c>
      <c r="AN9" s="17"/>
      <c r="AO9" s="17">
        <v>0.27596646191271701</v>
      </c>
      <c r="AP9" s="17">
        <v>0.24803151200051901</v>
      </c>
      <c r="AQ9" s="17"/>
      <c r="AR9" s="17">
        <v>0.466742582431173</v>
      </c>
      <c r="AS9" s="17">
        <v>0.17727918634755899</v>
      </c>
      <c r="AT9" s="17">
        <v>0.15028810030685999</v>
      </c>
      <c r="AU9" s="17">
        <v>4.0366717502650903E-2</v>
      </c>
    </row>
    <row r="10" spans="2:47" x14ac:dyDescent="0.3">
      <c r="B10" s="18" t="s">
        <v>350</v>
      </c>
      <c r="C10" s="17">
        <v>0.39843766931770103</v>
      </c>
      <c r="D10" s="17">
        <v>0.39023691876708999</v>
      </c>
      <c r="E10" s="17">
        <v>0.40692126350080099</v>
      </c>
      <c r="F10" s="17"/>
      <c r="G10" s="17">
        <v>0.430617669924381</v>
      </c>
      <c r="H10" s="17">
        <v>0.41711490134179002</v>
      </c>
      <c r="I10" s="17">
        <v>0.43392117046372197</v>
      </c>
      <c r="J10" s="17">
        <v>0.40154500818597899</v>
      </c>
      <c r="K10" s="17">
        <v>0.377314437572564</v>
      </c>
      <c r="L10" s="17">
        <v>0.34476279916524299</v>
      </c>
      <c r="M10" s="17"/>
      <c r="N10" s="17">
        <v>0.38379394515742798</v>
      </c>
      <c r="O10" s="17">
        <v>0.414460551443942</v>
      </c>
      <c r="P10" s="17">
        <v>0.40401379094210199</v>
      </c>
      <c r="Q10" s="17">
        <v>0.39284923058058902</v>
      </c>
      <c r="R10" s="17"/>
      <c r="S10" s="17">
        <v>0.41145437884992903</v>
      </c>
      <c r="T10" s="17">
        <v>0.40313389122427001</v>
      </c>
      <c r="U10" s="17">
        <v>0.341059640646725</v>
      </c>
      <c r="V10" s="17">
        <v>0.41570142539522997</v>
      </c>
      <c r="W10" s="17">
        <v>0.37088225843293798</v>
      </c>
      <c r="X10" s="17">
        <v>0.39294462149724502</v>
      </c>
      <c r="Y10" s="17">
        <v>0.410444894348865</v>
      </c>
      <c r="Z10" s="17">
        <v>0.46779577804640199</v>
      </c>
      <c r="AA10" s="17">
        <v>0.40227642365492899</v>
      </c>
      <c r="AB10" s="17">
        <v>0.38963777905470298</v>
      </c>
      <c r="AC10" s="17">
        <v>0.35637868664636402</v>
      </c>
      <c r="AD10" s="17">
        <v>0.45745389495549199</v>
      </c>
      <c r="AE10" s="17"/>
      <c r="AF10" s="17">
        <v>0.40676225979665098</v>
      </c>
      <c r="AG10" s="17">
        <v>0.388175224158197</v>
      </c>
      <c r="AH10" s="17"/>
      <c r="AI10" s="17">
        <v>0.411483152948175</v>
      </c>
      <c r="AJ10" s="17">
        <v>0.39192581643948599</v>
      </c>
      <c r="AK10" s="17"/>
      <c r="AL10" s="17">
        <v>0.38137689724533202</v>
      </c>
      <c r="AM10" s="17">
        <v>0.40238845371000498</v>
      </c>
      <c r="AN10" s="17"/>
      <c r="AO10" s="17">
        <v>0.42976556690274398</v>
      </c>
      <c r="AP10" s="17">
        <v>0.39570706707733999</v>
      </c>
      <c r="AQ10" s="17"/>
      <c r="AR10" s="17">
        <v>0.44979674641528</v>
      </c>
      <c r="AS10" s="17">
        <v>0.42030450290064503</v>
      </c>
      <c r="AT10" s="17">
        <v>0.41889417510398202</v>
      </c>
      <c r="AU10" s="17">
        <v>0.18907715650885101</v>
      </c>
    </row>
    <row r="11" spans="2:47" ht="28.8" x14ac:dyDescent="0.3">
      <c r="B11" s="18" t="s">
        <v>351</v>
      </c>
      <c r="C11" s="17">
        <v>0.200626854762988</v>
      </c>
      <c r="D11" s="17">
        <v>0.20017424590996799</v>
      </c>
      <c r="E11" s="17">
        <v>0.20026507016779099</v>
      </c>
      <c r="F11" s="17"/>
      <c r="G11" s="17">
        <v>0.156185626075586</v>
      </c>
      <c r="H11" s="17">
        <v>0.14598850644031999</v>
      </c>
      <c r="I11" s="17">
        <v>0.17175777628247299</v>
      </c>
      <c r="J11" s="17">
        <v>0.22727961532183</v>
      </c>
      <c r="K11" s="17">
        <v>0.22991050071255101</v>
      </c>
      <c r="L11" s="17">
        <v>0.25665185752700798</v>
      </c>
      <c r="M11" s="17"/>
      <c r="N11" s="17">
        <v>0.213747423593841</v>
      </c>
      <c r="O11" s="17">
        <v>0.20369535282436799</v>
      </c>
      <c r="P11" s="17">
        <v>0.18233484658961599</v>
      </c>
      <c r="Q11" s="17">
        <v>0.19883295603458601</v>
      </c>
      <c r="R11" s="17"/>
      <c r="S11" s="17">
        <v>0.187257923226858</v>
      </c>
      <c r="T11" s="17">
        <v>0.225616788181459</v>
      </c>
      <c r="U11" s="17">
        <v>0.219140679608502</v>
      </c>
      <c r="V11" s="17">
        <v>0.19800620344872299</v>
      </c>
      <c r="W11" s="17">
        <v>0.214913713563359</v>
      </c>
      <c r="X11" s="17">
        <v>0.18087392818546599</v>
      </c>
      <c r="Y11" s="17">
        <v>0.19980728180832699</v>
      </c>
      <c r="Z11" s="17">
        <v>0.18213946124764999</v>
      </c>
      <c r="AA11" s="17">
        <v>0.19204894796772201</v>
      </c>
      <c r="AB11" s="17">
        <v>0.206246632654978</v>
      </c>
      <c r="AC11" s="17">
        <v>0.193014412414071</v>
      </c>
      <c r="AD11" s="17">
        <v>0.193049086603968</v>
      </c>
      <c r="AE11" s="17"/>
      <c r="AF11" s="17">
        <v>0.188713306943672</v>
      </c>
      <c r="AG11" s="17">
        <v>0.21670949168631501</v>
      </c>
      <c r="AH11" s="17"/>
      <c r="AI11" s="17">
        <v>0.16854326086549801</v>
      </c>
      <c r="AJ11" s="17">
        <v>0.216641871851111</v>
      </c>
      <c r="AK11" s="17"/>
      <c r="AL11" s="17">
        <v>0.17623981283471199</v>
      </c>
      <c r="AM11" s="17">
        <v>0.20627419265695801</v>
      </c>
      <c r="AN11" s="17"/>
      <c r="AO11" s="17">
        <v>0.17081118835365799</v>
      </c>
      <c r="AP11" s="17">
        <v>0.20322564790811301</v>
      </c>
      <c r="AQ11" s="17"/>
      <c r="AR11" s="17">
        <v>6.14340105992787E-2</v>
      </c>
      <c r="AS11" s="17">
        <v>0.26884618698843599</v>
      </c>
      <c r="AT11" s="17">
        <v>0.25810489754410798</v>
      </c>
      <c r="AU11" s="17">
        <v>0.313125647241626</v>
      </c>
    </row>
    <row r="12" spans="2:47" ht="28.8" x14ac:dyDescent="0.3">
      <c r="B12" s="18" t="s">
        <v>352</v>
      </c>
      <c r="C12" s="17">
        <v>0.116263844703153</v>
      </c>
      <c r="D12" s="17">
        <v>0.124905223268393</v>
      </c>
      <c r="E12" s="17">
        <v>0.10782505936985801</v>
      </c>
      <c r="F12" s="17"/>
      <c r="G12" s="17">
        <v>6.2797462233529402E-2</v>
      </c>
      <c r="H12" s="17">
        <v>5.6667132265353901E-2</v>
      </c>
      <c r="I12" s="17">
        <v>7.7357028624634297E-2</v>
      </c>
      <c r="J12" s="17">
        <v>0.10513163765236901</v>
      </c>
      <c r="K12" s="17">
        <v>0.17461711944589101</v>
      </c>
      <c r="L12" s="17">
        <v>0.20160475870811001</v>
      </c>
      <c r="M12" s="17"/>
      <c r="N12" s="17">
        <v>0.113507865948672</v>
      </c>
      <c r="O12" s="17">
        <v>0.11416464327030799</v>
      </c>
      <c r="P12" s="17">
        <v>8.3754213140468006E-2</v>
      </c>
      <c r="Q12" s="17">
        <v>0.14901276426910501</v>
      </c>
      <c r="R12" s="17"/>
      <c r="S12" s="17">
        <v>9.9737176884674095E-2</v>
      </c>
      <c r="T12" s="17">
        <v>0.130917409754848</v>
      </c>
      <c r="U12" s="17">
        <v>0.15578195104188999</v>
      </c>
      <c r="V12" s="17">
        <v>9.9173286981495898E-2</v>
      </c>
      <c r="W12" s="17">
        <v>0.117396426022468</v>
      </c>
      <c r="X12" s="17">
        <v>0.10530006997126699</v>
      </c>
      <c r="Y12" s="17">
        <v>0.11403436071517201</v>
      </c>
      <c r="Z12" s="17">
        <v>9.7284872749826598E-2</v>
      </c>
      <c r="AA12" s="17">
        <v>0.106529848914008</v>
      </c>
      <c r="AB12" s="17">
        <v>0.13951796506668701</v>
      </c>
      <c r="AC12" s="17">
        <v>0.12020618955312801</v>
      </c>
      <c r="AD12" s="17">
        <v>9.6439027035133296E-2</v>
      </c>
      <c r="AE12" s="17"/>
      <c r="AF12" s="17">
        <v>0.10314616052087699</v>
      </c>
      <c r="AG12" s="17">
        <v>0.134639779622338</v>
      </c>
      <c r="AH12" s="17"/>
      <c r="AI12" s="17">
        <v>8.3051500211016302E-2</v>
      </c>
      <c r="AJ12" s="17">
        <v>0.13284229493156699</v>
      </c>
      <c r="AK12" s="17"/>
      <c r="AL12" s="17">
        <v>0.10120462515358999</v>
      </c>
      <c r="AM12" s="17">
        <v>0.119751127066712</v>
      </c>
      <c r="AN12" s="17"/>
      <c r="AO12" s="17">
        <v>9.7617737518761405E-2</v>
      </c>
      <c r="AP12" s="17">
        <v>0.117889076716042</v>
      </c>
      <c r="AQ12" s="17"/>
      <c r="AR12" s="17">
        <v>1.18683680469085E-2</v>
      </c>
      <c r="AS12" s="17">
        <v>0.109975080582683</v>
      </c>
      <c r="AT12" s="17">
        <v>0.110553653339217</v>
      </c>
      <c r="AU12" s="17">
        <v>0.40134003414213398</v>
      </c>
    </row>
    <row r="13" spans="2:47" x14ac:dyDescent="0.3">
      <c r="B13" s="18" t="s">
        <v>79</v>
      </c>
      <c r="C13" s="19">
        <v>3.4400465760388799E-2</v>
      </c>
      <c r="D13" s="19">
        <v>3.0710471967280099E-2</v>
      </c>
      <c r="E13" s="19">
        <v>3.81270559808937E-2</v>
      </c>
      <c r="F13" s="19"/>
      <c r="G13" s="19">
        <v>3.6920722515869302E-2</v>
      </c>
      <c r="H13" s="19">
        <v>3.3371570271244898E-2</v>
      </c>
      <c r="I13" s="19">
        <v>3.07504948025214E-2</v>
      </c>
      <c r="J13" s="19">
        <v>3.6296102800467703E-2</v>
      </c>
      <c r="K13" s="19">
        <v>4.1200376643525098E-2</v>
      </c>
      <c r="L13" s="19">
        <v>3.0449828156549501E-2</v>
      </c>
      <c r="M13" s="19"/>
      <c r="N13" s="19">
        <v>2.0550147999817001E-2</v>
      </c>
      <c r="O13" s="19">
        <v>4.3389778778481498E-2</v>
      </c>
      <c r="P13" s="19">
        <v>3.45009257685105E-2</v>
      </c>
      <c r="Q13" s="19">
        <v>3.9479262133272602E-2</v>
      </c>
      <c r="R13" s="19"/>
      <c r="S13" s="19">
        <v>2.76121412432224E-2</v>
      </c>
      <c r="T13" s="19">
        <v>3.1384294077578798E-2</v>
      </c>
      <c r="U13" s="19">
        <v>4.92228603946454E-2</v>
      </c>
      <c r="V13" s="19">
        <v>2.3111714764948801E-2</v>
      </c>
      <c r="W13" s="19">
        <v>4.4562134377030702E-2</v>
      </c>
      <c r="X13" s="19">
        <v>5.5472430210439801E-2</v>
      </c>
      <c r="Y13" s="19">
        <v>3.1268581205153703E-2</v>
      </c>
      <c r="Z13" s="19">
        <v>1.91252741724867E-2</v>
      </c>
      <c r="AA13" s="19">
        <v>3.8668906747251403E-2</v>
      </c>
      <c r="AB13" s="19">
        <v>2.44348833155794E-2</v>
      </c>
      <c r="AC13" s="19">
        <v>4.3639535672452302E-2</v>
      </c>
      <c r="AD13" s="19">
        <v>1.4119855422567801E-2</v>
      </c>
      <c r="AE13" s="19"/>
      <c r="AF13" s="19">
        <v>2.3830216324556602E-2</v>
      </c>
      <c r="AG13" s="19">
        <v>4.4747747656218598E-2</v>
      </c>
      <c r="AH13" s="19"/>
      <c r="AI13" s="19">
        <v>3.2922986981218101E-2</v>
      </c>
      <c r="AJ13" s="19">
        <v>3.5137971912952599E-2</v>
      </c>
      <c r="AK13" s="19"/>
      <c r="AL13" s="19">
        <v>3.5703870055015401E-2</v>
      </c>
      <c r="AM13" s="19">
        <v>3.4098634792702899E-2</v>
      </c>
      <c r="AN13" s="19"/>
      <c r="AO13" s="19">
        <v>2.5839045312119301E-2</v>
      </c>
      <c r="AP13" s="19">
        <v>3.51466962979873E-2</v>
      </c>
      <c r="AQ13" s="19"/>
      <c r="AR13" s="19">
        <v>1.0158292507359499E-2</v>
      </c>
      <c r="AS13" s="19">
        <v>2.3595043180678201E-2</v>
      </c>
      <c r="AT13" s="19">
        <v>6.2159173705833098E-2</v>
      </c>
      <c r="AU13" s="19">
        <v>5.6090444604738297E-2</v>
      </c>
    </row>
    <row r="14" spans="2:47" x14ac:dyDescent="0.3">
      <c r="B14" s="16"/>
    </row>
    <row r="15" spans="2:47" x14ac:dyDescent="0.3">
      <c r="B15" t="s">
        <v>72</v>
      </c>
    </row>
    <row r="16" spans="2:47" x14ac:dyDescent="0.3">
      <c r="B16" t="s">
        <v>73</v>
      </c>
    </row>
    <row r="18" spans="2:2" x14ac:dyDescent="0.3">
      <c r="B18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B2:R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18" width="20.77734375" customWidth="1"/>
  </cols>
  <sheetData>
    <row r="2" spans="2:18" ht="40.049999999999997" customHeight="1" x14ac:dyDescent="0.3">
      <c r="D2" s="30" t="s">
        <v>404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6" spans="2:18" ht="49.95" customHeight="1" x14ac:dyDescent="0.3">
      <c r="B6" s="20" t="s">
        <v>15</v>
      </c>
      <c r="C6" s="20" t="s">
        <v>383</v>
      </c>
      <c r="D6" s="20" t="s">
        <v>384</v>
      </c>
      <c r="E6" s="20" t="s">
        <v>385</v>
      </c>
      <c r="F6" s="20" t="s">
        <v>386</v>
      </c>
      <c r="G6" s="20" t="s">
        <v>387</v>
      </c>
      <c r="H6" s="20" t="s">
        <v>388</v>
      </c>
      <c r="I6" s="20" t="s">
        <v>389</v>
      </c>
      <c r="J6" s="20" t="s">
        <v>390</v>
      </c>
      <c r="K6" s="20" t="s">
        <v>391</v>
      </c>
      <c r="L6" s="20" t="s">
        <v>392</v>
      </c>
      <c r="M6" s="20" t="s">
        <v>393</v>
      </c>
      <c r="N6" s="20" t="s">
        <v>394</v>
      </c>
      <c r="O6" s="20" t="s">
        <v>395</v>
      </c>
      <c r="P6" s="20" t="s">
        <v>396</v>
      </c>
      <c r="Q6" s="20" t="s">
        <v>397</v>
      </c>
    </row>
    <row r="7" spans="2:18" x14ac:dyDescent="0.3">
      <c r="B7" s="18" t="s">
        <v>398</v>
      </c>
      <c r="C7" s="17">
        <v>0.29423772910550999</v>
      </c>
      <c r="D7" s="17">
        <v>0.26208223749869097</v>
      </c>
      <c r="E7" s="17">
        <v>0.28385541836167899</v>
      </c>
      <c r="F7" s="17">
        <v>0.13063292622679001</v>
      </c>
      <c r="G7" s="17">
        <v>0.3321538718832</v>
      </c>
      <c r="H7" s="17">
        <v>0.34351450817602303</v>
      </c>
      <c r="I7" s="17">
        <v>0.22782412110860001</v>
      </c>
      <c r="J7" s="17">
        <v>0.177557703389396</v>
      </c>
      <c r="K7" s="17">
        <v>0.15294784565450301</v>
      </c>
      <c r="L7" s="17">
        <v>0.37147640533359799</v>
      </c>
      <c r="M7" s="17">
        <v>0.37933768144812302</v>
      </c>
      <c r="N7" s="17">
        <v>0.20871256084393999</v>
      </c>
      <c r="O7" s="17">
        <v>0.39993293742354802</v>
      </c>
      <c r="P7" s="17">
        <v>0.16230789171148899</v>
      </c>
      <c r="Q7" s="17">
        <v>0.147186358077217</v>
      </c>
    </row>
    <row r="8" spans="2:18" x14ac:dyDescent="0.3">
      <c r="B8" s="18" t="s">
        <v>399</v>
      </c>
      <c r="C8" s="17">
        <v>0.241033815280392</v>
      </c>
      <c r="D8" s="17">
        <v>0.40988573674503698</v>
      </c>
      <c r="E8" s="17">
        <v>0.37811579419820401</v>
      </c>
      <c r="F8" s="17">
        <v>0.25434882161729799</v>
      </c>
      <c r="G8" s="17">
        <v>0.44962165469690102</v>
      </c>
      <c r="H8" s="17">
        <v>0.40147594847692403</v>
      </c>
      <c r="I8" s="17">
        <v>0.30288619858424798</v>
      </c>
      <c r="J8" s="17">
        <v>0.34981965616708699</v>
      </c>
      <c r="K8" s="17">
        <v>0.32748792777465802</v>
      </c>
      <c r="L8" s="17">
        <v>0.41970296414874197</v>
      </c>
      <c r="M8" s="17">
        <v>0.41366244904522598</v>
      </c>
      <c r="N8" s="17">
        <v>0.248430349947451</v>
      </c>
      <c r="O8" s="17">
        <v>0.41093443691062398</v>
      </c>
      <c r="P8" s="17">
        <v>0.33116249839142797</v>
      </c>
      <c r="Q8" s="17">
        <v>0.36437492565394702</v>
      </c>
    </row>
    <row r="9" spans="2:18" x14ac:dyDescent="0.3">
      <c r="B9" s="18" t="s">
        <v>400</v>
      </c>
      <c r="C9" s="17">
        <v>0.14908303799860001</v>
      </c>
      <c r="D9" s="17">
        <v>0.1634756759248</v>
      </c>
      <c r="E9" s="17">
        <v>0.16795529220661601</v>
      </c>
      <c r="F9" s="17">
        <v>0.19694981104703099</v>
      </c>
      <c r="G9" s="17">
        <v>0.11787258988561899</v>
      </c>
      <c r="H9" s="17">
        <v>0.13644850058865801</v>
      </c>
      <c r="I9" s="17">
        <v>0.200465676966367</v>
      </c>
      <c r="J9" s="17">
        <v>0.22329214722569199</v>
      </c>
      <c r="K9" s="17">
        <v>0.251757373559794</v>
      </c>
      <c r="L9" s="17">
        <v>0.113116315084868</v>
      </c>
      <c r="M9" s="17">
        <v>0.10809188874075</v>
      </c>
      <c r="N9" s="17">
        <v>0.20119675917345101</v>
      </c>
      <c r="O9" s="17">
        <v>0.107201157532997</v>
      </c>
      <c r="P9" s="17">
        <v>0.23152460021563101</v>
      </c>
      <c r="Q9" s="17">
        <v>0.22014005844680801</v>
      </c>
    </row>
    <row r="10" spans="2:18" x14ac:dyDescent="0.3">
      <c r="B10" s="18" t="s">
        <v>401</v>
      </c>
      <c r="C10" s="17">
        <v>0.24014572612444399</v>
      </c>
      <c r="D10" s="17">
        <v>0.102747914361006</v>
      </c>
      <c r="E10" s="17">
        <v>0.116088099057483</v>
      </c>
      <c r="F10" s="17">
        <v>0.35234435893604898</v>
      </c>
      <c r="G10" s="17">
        <v>4.4930329560271598E-2</v>
      </c>
      <c r="H10" s="17">
        <v>6.9892473307064606E-2</v>
      </c>
      <c r="I10" s="17">
        <v>0.213685306980546</v>
      </c>
      <c r="J10" s="17">
        <v>0.183026447516697</v>
      </c>
      <c r="K10" s="17">
        <v>0.194065313783302</v>
      </c>
      <c r="L10" s="17">
        <v>4.8175646260090597E-2</v>
      </c>
      <c r="M10" s="17">
        <v>6.0577991949054701E-2</v>
      </c>
      <c r="N10" s="17">
        <v>0.29075250617008402</v>
      </c>
      <c r="O10" s="17">
        <v>4.4419345905936901E-2</v>
      </c>
      <c r="P10" s="17">
        <v>0.20319948099121099</v>
      </c>
      <c r="Q10" s="17">
        <v>0.20081504090940799</v>
      </c>
    </row>
    <row r="11" spans="2:18" x14ac:dyDescent="0.3">
      <c r="B11" s="18" t="s">
        <v>402</v>
      </c>
      <c r="C11" s="17">
        <v>6.1975855134043599E-2</v>
      </c>
      <c r="D11" s="17">
        <v>5.04966043373705E-2</v>
      </c>
      <c r="E11" s="17">
        <v>4.3110897027170102E-2</v>
      </c>
      <c r="F11" s="17">
        <v>5.1570194931477298E-2</v>
      </c>
      <c r="G11" s="17">
        <v>4.6162823229426199E-2</v>
      </c>
      <c r="H11" s="17">
        <v>3.9385803635717302E-2</v>
      </c>
      <c r="I11" s="17">
        <v>4.1203380779972799E-2</v>
      </c>
      <c r="J11" s="17">
        <v>5.3699801463965503E-2</v>
      </c>
      <c r="K11" s="17">
        <v>6.0363257001777901E-2</v>
      </c>
      <c r="L11" s="17">
        <v>3.73168878375277E-2</v>
      </c>
      <c r="M11" s="17">
        <v>2.7083127105653301E-2</v>
      </c>
      <c r="N11" s="17">
        <v>3.6282406164147102E-2</v>
      </c>
      <c r="O11" s="17">
        <v>2.8933663136786698E-2</v>
      </c>
      <c r="P11" s="17">
        <v>4.78502663864123E-2</v>
      </c>
      <c r="Q11" s="17">
        <v>5.58030004363608E-2</v>
      </c>
    </row>
    <row r="12" spans="2:18" x14ac:dyDescent="0.3">
      <c r="B12" s="18" t="s">
        <v>403</v>
      </c>
      <c r="C12" s="17">
        <v>1.35238363570108E-2</v>
      </c>
      <c r="D12" s="17">
        <v>1.13118311330961E-2</v>
      </c>
      <c r="E12" s="17">
        <v>1.08744991488476E-2</v>
      </c>
      <c r="F12" s="17">
        <v>1.4153887241355001E-2</v>
      </c>
      <c r="G12" s="17">
        <v>9.2587307445820693E-3</v>
      </c>
      <c r="H12" s="17">
        <v>9.28276581561281E-3</v>
      </c>
      <c r="I12" s="17">
        <v>1.39353155802668E-2</v>
      </c>
      <c r="J12" s="17">
        <v>1.26042442371631E-2</v>
      </c>
      <c r="K12" s="17">
        <v>1.3378282225965699E-2</v>
      </c>
      <c r="L12" s="17">
        <v>1.0211781335173401E-2</v>
      </c>
      <c r="M12" s="17">
        <v>1.12468617111931E-2</v>
      </c>
      <c r="N12" s="17">
        <v>1.4625417700926799E-2</v>
      </c>
      <c r="O12" s="17">
        <v>8.5784590901077894E-3</v>
      </c>
      <c r="P12" s="17">
        <v>2.39552623038288E-2</v>
      </c>
      <c r="Q12" s="17">
        <v>1.16806164762592E-2</v>
      </c>
    </row>
    <row r="13" spans="2:18" x14ac:dyDescent="0.3"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pans="2:18" x14ac:dyDescent="0.3">
      <c r="B14" t="s">
        <v>72</v>
      </c>
    </row>
    <row r="15" spans="2:18" x14ac:dyDescent="0.3">
      <c r="B15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">
    <mergeCell ref="D2:R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B2:AU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405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398</v>
      </c>
      <c r="C9" s="17">
        <v>0.29423772910550999</v>
      </c>
      <c r="D9" s="17">
        <v>0.45853445216796501</v>
      </c>
      <c r="E9" s="17">
        <v>0.13472473809882701</v>
      </c>
      <c r="F9" s="17"/>
      <c r="G9" s="17">
        <v>0.28028754317367499</v>
      </c>
      <c r="H9" s="17">
        <v>0.32139127032907899</v>
      </c>
      <c r="I9" s="17">
        <v>0.28022919163788701</v>
      </c>
      <c r="J9" s="17">
        <v>0.28550528961886701</v>
      </c>
      <c r="K9" s="17">
        <v>0.31847483201253002</v>
      </c>
      <c r="L9" s="17">
        <v>0.28367213933098601</v>
      </c>
      <c r="M9" s="17"/>
      <c r="N9" s="17">
        <v>0.35429578246412902</v>
      </c>
      <c r="O9" s="17">
        <v>0.26847418253225702</v>
      </c>
      <c r="P9" s="17">
        <v>0.29743459180605503</v>
      </c>
      <c r="Q9" s="17">
        <v>0.25307126682759501</v>
      </c>
      <c r="R9" s="17"/>
      <c r="S9" s="17">
        <v>0.331346431961203</v>
      </c>
      <c r="T9" s="17">
        <v>0.23241783090784199</v>
      </c>
      <c r="U9" s="17">
        <v>0.299551797155022</v>
      </c>
      <c r="V9" s="17">
        <v>0.30990527604822699</v>
      </c>
      <c r="W9" s="17">
        <v>0.227082476896111</v>
      </c>
      <c r="X9" s="17">
        <v>0.334920168535074</v>
      </c>
      <c r="Y9" s="17">
        <v>0.29712484886024298</v>
      </c>
      <c r="Z9" s="17">
        <v>0.30379061691576498</v>
      </c>
      <c r="AA9" s="17">
        <v>0.28236895415684499</v>
      </c>
      <c r="AB9" s="17">
        <v>0.30648137220927801</v>
      </c>
      <c r="AC9" s="17">
        <v>0.29377119232659799</v>
      </c>
      <c r="AD9" s="17">
        <v>0.349715179386346</v>
      </c>
      <c r="AE9" s="17"/>
      <c r="AF9" s="17">
        <v>0.31930604309931898</v>
      </c>
      <c r="AG9" s="17">
        <v>0.261363455115736</v>
      </c>
      <c r="AH9" s="17"/>
      <c r="AI9" s="17">
        <v>0.40299434148041102</v>
      </c>
      <c r="AJ9" s="17">
        <v>0.23995020099393199</v>
      </c>
      <c r="AK9" s="17"/>
      <c r="AL9" s="17">
        <v>0.362649632071392</v>
      </c>
      <c r="AM9" s="17">
        <v>0.27839549890989601</v>
      </c>
      <c r="AN9" s="17"/>
      <c r="AO9" s="17">
        <v>0.41097691381499502</v>
      </c>
      <c r="AP9" s="17">
        <v>0.28406250817214401</v>
      </c>
      <c r="AQ9" s="17"/>
      <c r="AR9" s="17">
        <v>0.39172171995266297</v>
      </c>
      <c r="AS9" s="17">
        <v>0.34818583690452598</v>
      </c>
      <c r="AT9" s="17">
        <v>0.18376220206270399</v>
      </c>
      <c r="AU9" s="17">
        <v>0.18653971132795899</v>
      </c>
    </row>
    <row r="10" spans="2:47" x14ac:dyDescent="0.3">
      <c r="B10" s="18" t="s">
        <v>399</v>
      </c>
      <c r="C10" s="17">
        <v>0.241033815280392</v>
      </c>
      <c r="D10" s="17">
        <v>0.25624378079576199</v>
      </c>
      <c r="E10" s="17">
        <v>0.22713010332994499</v>
      </c>
      <c r="F10" s="17"/>
      <c r="G10" s="17">
        <v>0.22106736418581399</v>
      </c>
      <c r="H10" s="17">
        <v>0.27622275132464003</v>
      </c>
      <c r="I10" s="17">
        <v>0.27276378553314601</v>
      </c>
      <c r="J10" s="17">
        <v>0.24064761408823099</v>
      </c>
      <c r="K10" s="17">
        <v>0.200390033596028</v>
      </c>
      <c r="L10" s="17">
        <v>0.227395321831906</v>
      </c>
      <c r="M10" s="17"/>
      <c r="N10" s="17">
        <v>0.27807928106978702</v>
      </c>
      <c r="O10" s="17">
        <v>0.25249807801699897</v>
      </c>
      <c r="P10" s="17">
        <v>0.216388084529651</v>
      </c>
      <c r="Q10" s="17">
        <v>0.21099147238365301</v>
      </c>
      <c r="R10" s="17"/>
      <c r="S10" s="17">
        <v>0.25589043989126198</v>
      </c>
      <c r="T10" s="17">
        <v>0.251419268428132</v>
      </c>
      <c r="U10" s="17">
        <v>0.19334502938099801</v>
      </c>
      <c r="V10" s="17">
        <v>0.23221523557644599</v>
      </c>
      <c r="W10" s="17">
        <v>0.25173856628815899</v>
      </c>
      <c r="X10" s="17">
        <v>0.24944733036922201</v>
      </c>
      <c r="Y10" s="17">
        <v>0.20259382150696301</v>
      </c>
      <c r="Z10" s="17">
        <v>0.25473088092067597</v>
      </c>
      <c r="AA10" s="17">
        <v>0.27470386765250299</v>
      </c>
      <c r="AB10" s="17">
        <v>0.21919049255249001</v>
      </c>
      <c r="AC10" s="17">
        <v>0.252700558598209</v>
      </c>
      <c r="AD10" s="17">
        <v>0.23729727144722201</v>
      </c>
      <c r="AE10" s="17"/>
      <c r="AF10" s="17">
        <v>0.254528953057372</v>
      </c>
      <c r="AG10" s="17">
        <v>0.22372802759591101</v>
      </c>
      <c r="AH10" s="17"/>
      <c r="AI10" s="17">
        <v>0.23922433647562</v>
      </c>
      <c r="AJ10" s="17">
        <v>0.241937044328597</v>
      </c>
      <c r="AK10" s="17"/>
      <c r="AL10" s="17">
        <v>0.244095419889928</v>
      </c>
      <c r="AM10" s="17">
        <v>0.24032483566004101</v>
      </c>
      <c r="AN10" s="17"/>
      <c r="AO10" s="17">
        <v>0.22094473222418001</v>
      </c>
      <c r="AP10" s="17">
        <v>0.242784819957651</v>
      </c>
      <c r="AQ10" s="17"/>
      <c r="AR10" s="17">
        <v>0.281140222042291</v>
      </c>
      <c r="AS10" s="17">
        <v>0.262026869894739</v>
      </c>
      <c r="AT10" s="17">
        <v>0.20014679868715701</v>
      </c>
      <c r="AU10" s="17">
        <v>0.18928468442239199</v>
      </c>
    </row>
    <row r="11" spans="2:47" x14ac:dyDescent="0.3">
      <c r="B11" s="18" t="s">
        <v>400</v>
      </c>
      <c r="C11" s="17">
        <v>0.14908303799860001</v>
      </c>
      <c r="D11" s="17">
        <v>9.6319334888378599E-2</v>
      </c>
      <c r="E11" s="17">
        <v>0.20043458205973899</v>
      </c>
      <c r="F11" s="17"/>
      <c r="G11" s="17">
        <v>0.22493451778566201</v>
      </c>
      <c r="H11" s="17">
        <v>0.13584294910634101</v>
      </c>
      <c r="I11" s="17">
        <v>0.157932343500061</v>
      </c>
      <c r="J11" s="17">
        <v>0.140709913325408</v>
      </c>
      <c r="K11" s="17">
        <v>0.12899069275602301</v>
      </c>
      <c r="L11" s="17">
        <v>0.12268752286276</v>
      </c>
      <c r="M11" s="17"/>
      <c r="N11" s="17">
        <v>0.13737714204286899</v>
      </c>
      <c r="O11" s="17">
        <v>0.146480719105713</v>
      </c>
      <c r="P11" s="17">
        <v>0.155388433091945</v>
      </c>
      <c r="Q11" s="17">
        <v>0.16014212291809801</v>
      </c>
      <c r="R11" s="17"/>
      <c r="S11" s="17">
        <v>0.14013136407187399</v>
      </c>
      <c r="T11" s="17">
        <v>0.158400284183322</v>
      </c>
      <c r="U11" s="17">
        <v>0.17150668770381999</v>
      </c>
      <c r="V11" s="17">
        <v>0.14989084332621799</v>
      </c>
      <c r="W11" s="17">
        <v>0.170597167563798</v>
      </c>
      <c r="X11" s="17">
        <v>0.12213390128629199</v>
      </c>
      <c r="Y11" s="17">
        <v>0.185154732088497</v>
      </c>
      <c r="Z11" s="17">
        <v>0.19075723950074699</v>
      </c>
      <c r="AA11" s="17">
        <v>0.105617403894118</v>
      </c>
      <c r="AB11" s="17">
        <v>0.155755260198298</v>
      </c>
      <c r="AC11" s="17">
        <v>0.14636621652222401</v>
      </c>
      <c r="AD11" s="17">
        <v>0.11086403354062301</v>
      </c>
      <c r="AE11" s="17"/>
      <c r="AF11" s="17">
        <v>0.14541328333489401</v>
      </c>
      <c r="AG11" s="17">
        <v>0.15516869391197599</v>
      </c>
      <c r="AH11" s="17"/>
      <c r="AI11" s="17">
        <v>0.13250756954682599</v>
      </c>
      <c r="AJ11" s="17">
        <v>0.15735693684381499</v>
      </c>
      <c r="AK11" s="17"/>
      <c r="AL11" s="17">
        <v>0.120292245150331</v>
      </c>
      <c r="AM11" s="17">
        <v>0.155750158017816</v>
      </c>
      <c r="AN11" s="17"/>
      <c r="AO11" s="17">
        <v>0.13647276435594399</v>
      </c>
      <c r="AP11" s="17">
        <v>0.15018217468234099</v>
      </c>
      <c r="AQ11" s="17"/>
      <c r="AR11" s="17">
        <v>0.142282116265424</v>
      </c>
      <c r="AS11" s="17">
        <v>0.13796089955800001</v>
      </c>
      <c r="AT11" s="17">
        <v>0.17732876518895099</v>
      </c>
      <c r="AU11" s="17">
        <v>0.126474188556085</v>
      </c>
    </row>
    <row r="12" spans="2:47" x14ac:dyDescent="0.3">
      <c r="B12" s="18" t="s">
        <v>401</v>
      </c>
      <c r="C12" s="17">
        <v>0.24014572612444399</v>
      </c>
      <c r="D12" s="17">
        <v>0.134568726686005</v>
      </c>
      <c r="E12" s="17">
        <v>0.34169199516780202</v>
      </c>
      <c r="F12" s="17"/>
      <c r="G12" s="17">
        <v>0.183176222519953</v>
      </c>
      <c r="H12" s="17">
        <v>0.197207746433298</v>
      </c>
      <c r="I12" s="17">
        <v>0.20665328541700001</v>
      </c>
      <c r="J12" s="17">
        <v>0.258334858624231</v>
      </c>
      <c r="K12" s="17">
        <v>0.28006259746916001</v>
      </c>
      <c r="L12" s="17">
        <v>0.298462303877086</v>
      </c>
      <c r="M12" s="17"/>
      <c r="N12" s="17">
        <v>0.17591211050587899</v>
      </c>
      <c r="O12" s="17">
        <v>0.24894772134725601</v>
      </c>
      <c r="P12" s="17">
        <v>0.24626239440129499</v>
      </c>
      <c r="Q12" s="17">
        <v>0.29270053952715003</v>
      </c>
      <c r="R12" s="17"/>
      <c r="S12" s="17">
        <v>0.204970908092653</v>
      </c>
      <c r="T12" s="17">
        <v>0.30131533113312498</v>
      </c>
      <c r="U12" s="17">
        <v>0.262665254248372</v>
      </c>
      <c r="V12" s="17">
        <v>0.25010221156037599</v>
      </c>
      <c r="W12" s="17">
        <v>0.27120744681410403</v>
      </c>
      <c r="X12" s="17">
        <v>0.19897643548910501</v>
      </c>
      <c r="Y12" s="17">
        <v>0.23315666567061</v>
      </c>
      <c r="Z12" s="17">
        <v>0.190316917136684</v>
      </c>
      <c r="AA12" s="17">
        <v>0.24724272158647301</v>
      </c>
      <c r="AB12" s="17">
        <v>0.246124022795499</v>
      </c>
      <c r="AC12" s="17">
        <v>0.188871748419287</v>
      </c>
      <c r="AD12" s="17">
        <v>0.22658788734587501</v>
      </c>
      <c r="AE12" s="17"/>
      <c r="AF12" s="17">
        <v>0.221344581476942</v>
      </c>
      <c r="AG12" s="17">
        <v>0.265116238418519</v>
      </c>
      <c r="AH12" s="17"/>
      <c r="AI12" s="17">
        <v>0.168943558295785</v>
      </c>
      <c r="AJ12" s="17">
        <v>0.27568737828881001</v>
      </c>
      <c r="AK12" s="17"/>
      <c r="AL12" s="17">
        <v>0.210995880140288</v>
      </c>
      <c r="AM12" s="17">
        <v>0.246895992528785</v>
      </c>
      <c r="AN12" s="17"/>
      <c r="AO12" s="17">
        <v>0.19081984606466501</v>
      </c>
      <c r="AP12" s="17">
        <v>0.24444506853110801</v>
      </c>
      <c r="AQ12" s="17"/>
      <c r="AR12" s="17">
        <v>0.135074481371036</v>
      </c>
      <c r="AS12" s="17">
        <v>0.196214694274773</v>
      </c>
      <c r="AT12" s="17">
        <v>0.33027696473015999</v>
      </c>
      <c r="AU12" s="17">
        <v>0.39204832185646599</v>
      </c>
    </row>
    <row r="13" spans="2:47" x14ac:dyDescent="0.3">
      <c r="B13" s="18" t="s">
        <v>402</v>
      </c>
      <c r="C13" s="17">
        <v>6.1975855134043599E-2</v>
      </c>
      <c r="D13" s="17">
        <v>4.1575869190977298E-2</v>
      </c>
      <c r="E13" s="17">
        <v>8.1696854555783099E-2</v>
      </c>
      <c r="F13" s="17"/>
      <c r="G13" s="17">
        <v>7.1182117454590604E-2</v>
      </c>
      <c r="H13" s="17">
        <v>5.4176043167137401E-2</v>
      </c>
      <c r="I13" s="17">
        <v>6.9928800262450699E-2</v>
      </c>
      <c r="J13" s="17">
        <v>5.9392674535265103E-2</v>
      </c>
      <c r="K13" s="17">
        <v>4.95122070794159E-2</v>
      </c>
      <c r="L13" s="17">
        <v>6.6183878857308795E-2</v>
      </c>
      <c r="M13" s="17"/>
      <c r="N13" s="17">
        <v>4.8473844967313301E-2</v>
      </c>
      <c r="O13" s="17">
        <v>7.1691245705765197E-2</v>
      </c>
      <c r="P13" s="17">
        <v>6.4521588039253897E-2</v>
      </c>
      <c r="Q13" s="17">
        <v>6.5118469884228106E-2</v>
      </c>
      <c r="R13" s="17"/>
      <c r="S13" s="17">
        <v>6.0624605230961102E-2</v>
      </c>
      <c r="T13" s="17">
        <v>4.9531068724176397E-2</v>
      </c>
      <c r="U13" s="17">
        <v>4.62656066405258E-2</v>
      </c>
      <c r="V13" s="17">
        <v>5.1241602513539798E-2</v>
      </c>
      <c r="W13" s="17">
        <v>6.97743421436582E-2</v>
      </c>
      <c r="X13" s="17">
        <v>8.2333959893091599E-2</v>
      </c>
      <c r="Y13" s="17">
        <v>7.3251808034054997E-2</v>
      </c>
      <c r="Z13" s="17">
        <v>5.5220290382328799E-2</v>
      </c>
      <c r="AA13" s="17">
        <v>6.0932655477077699E-2</v>
      </c>
      <c r="AB13" s="17">
        <v>6.2395794501734103E-2</v>
      </c>
      <c r="AC13" s="17">
        <v>8.4788171191676795E-2</v>
      </c>
      <c r="AD13" s="17">
        <v>6.0553183693092601E-2</v>
      </c>
      <c r="AE13" s="17"/>
      <c r="AF13" s="17">
        <v>4.8348805803806398E-2</v>
      </c>
      <c r="AG13" s="17">
        <v>8.0103325076602699E-2</v>
      </c>
      <c r="AH13" s="17"/>
      <c r="AI13" s="17">
        <v>4.9643714206617597E-2</v>
      </c>
      <c r="AJ13" s="17">
        <v>6.8131632080881299E-2</v>
      </c>
      <c r="AK13" s="17"/>
      <c r="AL13" s="17">
        <v>5.3588072041636597E-2</v>
      </c>
      <c r="AM13" s="17">
        <v>6.3918224587602906E-2</v>
      </c>
      <c r="AN13" s="17"/>
      <c r="AO13" s="17">
        <v>4.0785743540215399E-2</v>
      </c>
      <c r="AP13" s="17">
        <v>6.3822827661789594E-2</v>
      </c>
      <c r="AQ13" s="17"/>
      <c r="AR13" s="17">
        <v>4.3102500084674401E-2</v>
      </c>
      <c r="AS13" s="17">
        <v>5.1067471629826798E-2</v>
      </c>
      <c r="AT13" s="17">
        <v>8.3838406131347604E-2</v>
      </c>
      <c r="AU13" s="17">
        <v>8.2637940281209202E-2</v>
      </c>
    </row>
    <row r="14" spans="2:47" x14ac:dyDescent="0.3">
      <c r="B14" s="18" t="s">
        <v>403</v>
      </c>
      <c r="C14" s="19">
        <v>1.35238363570108E-2</v>
      </c>
      <c r="D14" s="19">
        <v>1.27578362709118E-2</v>
      </c>
      <c r="E14" s="19">
        <v>1.43217267879039E-2</v>
      </c>
      <c r="F14" s="19"/>
      <c r="G14" s="19">
        <v>1.9352234880305699E-2</v>
      </c>
      <c r="H14" s="19">
        <v>1.5159239639505001E-2</v>
      </c>
      <c r="I14" s="19">
        <v>1.2492593649454599E-2</v>
      </c>
      <c r="J14" s="19">
        <v>1.5409649807998299E-2</v>
      </c>
      <c r="K14" s="19">
        <v>2.2569637086842301E-2</v>
      </c>
      <c r="L14" s="19">
        <v>1.59883323995393E-3</v>
      </c>
      <c r="M14" s="19"/>
      <c r="N14" s="19">
        <v>5.8618389500236104E-3</v>
      </c>
      <c r="O14" s="19">
        <v>1.1908053292009699E-2</v>
      </c>
      <c r="P14" s="19">
        <v>2.0004908131800399E-2</v>
      </c>
      <c r="Q14" s="19">
        <v>1.79761284592759E-2</v>
      </c>
      <c r="R14" s="19"/>
      <c r="S14" s="19">
        <v>7.0362507520475501E-3</v>
      </c>
      <c r="T14" s="19">
        <v>6.9162166234030898E-3</v>
      </c>
      <c r="U14" s="19">
        <v>2.6665624871261999E-2</v>
      </c>
      <c r="V14" s="19">
        <v>6.6448309751930001E-3</v>
      </c>
      <c r="W14" s="19">
        <v>9.6000002941694605E-3</v>
      </c>
      <c r="X14" s="19">
        <v>1.2188204427215899E-2</v>
      </c>
      <c r="Y14" s="19">
        <v>8.7181238396319694E-3</v>
      </c>
      <c r="Z14" s="19">
        <v>5.1840551437992797E-3</v>
      </c>
      <c r="AA14" s="19">
        <v>2.9134397232983399E-2</v>
      </c>
      <c r="AB14" s="19">
        <v>1.00530577427007E-2</v>
      </c>
      <c r="AC14" s="19">
        <v>3.3502112942006897E-2</v>
      </c>
      <c r="AD14" s="19">
        <v>1.4982444586841301E-2</v>
      </c>
      <c r="AE14" s="19"/>
      <c r="AF14" s="19">
        <v>1.1058333227666899E-2</v>
      </c>
      <c r="AG14" s="19">
        <v>1.45202598812553E-2</v>
      </c>
      <c r="AH14" s="19"/>
      <c r="AI14" s="19">
        <v>6.6864799947407103E-3</v>
      </c>
      <c r="AJ14" s="19">
        <v>1.6936807463963699E-2</v>
      </c>
      <c r="AK14" s="19"/>
      <c r="AL14" s="19">
        <v>8.3787507064243694E-3</v>
      </c>
      <c r="AM14" s="19">
        <v>1.4715290295858101E-2</v>
      </c>
      <c r="AN14" s="19"/>
      <c r="AO14" s="19">
        <v>0</v>
      </c>
      <c r="AP14" s="19">
        <v>1.4702600994966101E-2</v>
      </c>
      <c r="AQ14" s="19"/>
      <c r="AR14" s="19">
        <v>6.67896028391185E-3</v>
      </c>
      <c r="AS14" s="19">
        <v>4.5442277381358698E-3</v>
      </c>
      <c r="AT14" s="19">
        <v>2.4646863199679601E-2</v>
      </c>
      <c r="AU14" s="19">
        <v>2.30151535558894E-2</v>
      </c>
    </row>
    <row r="15" spans="2:47" x14ac:dyDescent="0.3">
      <c r="B15" s="16"/>
    </row>
    <row r="16" spans="2:47" x14ac:dyDescent="0.3">
      <c r="B16" t="s">
        <v>72</v>
      </c>
    </row>
    <row r="17" spans="2:2" x14ac:dyDescent="0.3">
      <c r="B17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B2:AU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406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398</v>
      </c>
      <c r="C9" s="17">
        <v>0.26208223749869097</v>
      </c>
      <c r="D9" s="17">
        <v>0.31130114006153398</v>
      </c>
      <c r="E9" s="17">
        <v>0.214121829645328</v>
      </c>
      <c r="F9" s="17"/>
      <c r="G9" s="17">
        <v>0.12389548073208501</v>
      </c>
      <c r="H9" s="17">
        <v>0.21119143180109001</v>
      </c>
      <c r="I9" s="17">
        <v>0.20463770058279401</v>
      </c>
      <c r="J9" s="17">
        <v>0.23556330430282499</v>
      </c>
      <c r="K9" s="17">
        <v>0.31485197516171098</v>
      </c>
      <c r="L9" s="17">
        <v>0.42767101075243003</v>
      </c>
      <c r="M9" s="17"/>
      <c r="N9" s="17">
        <v>0.33253447222555899</v>
      </c>
      <c r="O9" s="17">
        <v>0.25491544375805197</v>
      </c>
      <c r="P9" s="17">
        <v>0.22772537598057899</v>
      </c>
      <c r="Q9" s="17">
        <v>0.222742977114291</v>
      </c>
      <c r="R9" s="17"/>
      <c r="S9" s="17">
        <v>0.26625056018009802</v>
      </c>
      <c r="T9" s="17">
        <v>0.248137717360046</v>
      </c>
      <c r="U9" s="17">
        <v>0.29146145420278202</v>
      </c>
      <c r="V9" s="17">
        <v>0.24163093422225901</v>
      </c>
      <c r="W9" s="17">
        <v>0.230383344746205</v>
      </c>
      <c r="X9" s="17">
        <v>0.25239046038730401</v>
      </c>
      <c r="Y9" s="17">
        <v>0.26740228910420499</v>
      </c>
      <c r="Z9" s="17">
        <v>0.329898385386316</v>
      </c>
      <c r="AA9" s="17">
        <v>0.230460790699477</v>
      </c>
      <c r="AB9" s="17">
        <v>0.27444241944283498</v>
      </c>
      <c r="AC9" s="17">
        <v>0.298495511027628</v>
      </c>
      <c r="AD9" s="17">
        <v>0.30254950060234298</v>
      </c>
      <c r="AE9" s="17"/>
      <c r="AF9" s="17">
        <v>0.30976234375335698</v>
      </c>
      <c r="AG9" s="17">
        <v>0.19906057324562901</v>
      </c>
      <c r="AH9" s="17"/>
      <c r="AI9" s="17">
        <v>0.28720417210849603</v>
      </c>
      <c r="AJ9" s="17">
        <v>0.24954223922579699</v>
      </c>
      <c r="AK9" s="17"/>
      <c r="AL9" s="17">
        <v>0.27425330823380101</v>
      </c>
      <c r="AM9" s="17">
        <v>0.25926376737940698</v>
      </c>
      <c r="AN9" s="17"/>
      <c r="AO9" s="17">
        <v>0.331814263771672</v>
      </c>
      <c r="AP9" s="17">
        <v>0.25600425455556403</v>
      </c>
      <c r="AQ9" s="17"/>
      <c r="AR9" s="17">
        <v>0.33420753404360698</v>
      </c>
      <c r="AS9" s="17">
        <v>0.35015330677638601</v>
      </c>
      <c r="AT9" s="17">
        <v>0.14354869473291301</v>
      </c>
      <c r="AU9" s="17">
        <v>0.176120224128158</v>
      </c>
    </row>
    <row r="10" spans="2:47" x14ac:dyDescent="0.3">
      <c r="B10" s="18" t="s">
        <v>399</v>
      </c>
      <c r="C10" s="17">
        <v>0.40988573674503698</v>
      </c>
      <c r="D10" s="17">
        <v>0.42656275778757102</v>
      </c>
      <c r="E10" s="17">
        <v>0.39456448283267898</v>
      </c>
      <c r="F10" s="17"/>
      <c r="G10" s="17">
        <v>0.40147469268566599</v>
      </c>
      <c r="H10" s="17">
        <v>0.36582353894297098</v>
      </c>
      <c r="I10" s="17">
        <v>0.41543554236379499</v>
      </c>
      <c r="J10" s="17">
        <v>0.45618604492138798</v>
      </c>
      <c r="K10" s="17">
        <v>0.43121471591014798</v>
      </c>
      <c r="L10" s="17">
        <v>0.39491788047574999</v>
      </c>
      <c r="M10" s="17"/>
      <c r="N10" s="17">
        <v>0.44706830401970099</v>
      </c>
      <c r="O10" s="17">
        <v>0.407723550676657</v>
      </c>
      <c r="P10" s="17">
        <v>0.37752385664908</v>
      </c>
      <c r="Q10" s="17">
        <v>0.39972540689536401</v>
      </c>
      <c r="R10" s="17"/>
      <c r="S10" s="17">
        <v>0.41800441296808699</v>
      </c>
      <c r="T10" s="17">
        <v>0.42713637447776198</v>
      </c>
      <c r="U10" s="17">
        <v>0.36161724799074402</v>
      </c>
      <c r="V10" s="17">
        <v>0.44783687094945002</v>
      </c>
      <c r="W10" s="17">
        <v>0.45957645038581701</v>
      </c>
      <c r="X10" s="17">
        <v>0.35730587265695302</v>
      </c>
      <c r="Y10" s="17">
        <v>0.37846278680740902</v>
      </c>
      <c r="Z10" s="17">
        <v>0.31906081414863602</v>
      </c>
      <c r="AA10" s="17">
        <v>0.43344902183557399</v>
      </c>
      <c r="AB10" s="17">
        <v>0.42516275773224499</v>
      </c>
      <c r="AC10" s="17">
        <v>0.39790139690721599</v>
      </c>
      <c r="AD10" s="17">
        <v>0.44651683295543099</v>
      </c>
      <c r="AE10" s="17"/>
      <c r="AF10" s="17">
        <v>0.42397060496780498</v>
      </c>
      <c r="AG10" s="17">
        <v>0.39202254590218799</v>
      </c>
      <c r="AH10" s="17"/>
      <c r="AI10" s="17">
        <v>0.45596406095196601</v>
      </c>
      <c r="AJ10" s="17">
        <v>0.38688503576609301</v>
      </c>
      <c r="AK10" s="17"/>
      <c r="AL10" s="17">
        <v>0.443522877286124</v>
      </c>
      <c r="AM10" s="17">
        <v>0.40209634191063398</v>
      </c>
      <c r="AN10" s="17"/>
      <c r="AO10" s="17">
        <v>0.41240357770175201</v>
      </c>
      <c r="AP10" s="17">
        <v>0.40966627668907202</v>
      </c>
      <c r="AQ10" s="17"/>
      <c r="AR10" s="17">
        <v>0.44453702825917102</v>
      </c>
      <c r="AS10" s="17">
        <v>0.42694133224896902</v>
      </c>
      <c r="AT10" s="17">
        <v>0.384750581268471</v>
      </c>
      <c r="AU10" s="17">
        <v>0.34580408082545799</v>
      </c>
    </row>
    <row r="11" spans="2:47" x14ac:dyDescent="0.3">
      <c r="B11" s="18" t="s">
        <v>400</v>
      </c>
      <c r="C11" s="17">
        <v>0.1634756759248</v>
      </c>
      <c r="D11" s="17">
        <v>0.12967374227048001</v>
      </c>
      <c r="E11" s="17">
        <v>0.195644202703076</v>
      </c>
      <c r="F11" s="17"/>
      <c r="G11" s="17">
        <v>0.242269282626594</v>
      </c>
      <c r="H11" s="17">
        <v>0.20352997105389101</v>
      </c>
      <c r="I11" s="17">
        <v>0.203037386664427</v>
      </c>
      <c r="J11" s="17">
        <v>0.149332565197381</v>
      </c>
      <c r="K11" s="17">
        <v>0.12011211260304</v>
      </c>
      <c r="L11" s="17">
        <v>8.7157439145043605E-2</v>
      </c>
      <c r="M11" s="17"/>
      <c r="N11" s="17">
        <v>0.119468278192279</v>
      </c>
      <c r="O11" s="17">
        <v>0.14856804108232599</v>
      </c>
      <c r="P11" s="17">
        <v>0.19897786964684</v>
      </c>
      <c r="Q11" s="17">
        <v>0.195548958026805</v>
      </c>
      <c r="R11" s="17"/>
      <c r="S11" s="17">
        <v>0.17384439857543599</v>
      </c>
      <c r="T11" s="17">
        <v>0.15907865420887099</v>
      </c>
      <c r="U11" s="17">
        <v>0.19180924590065801</v>
      </c>
      <c r="V11" s="17">
        <v>0.183758683479577</v>
      </c>
      <c r="W11" s="17">
        <v>0.152241877420001</v>
      </c>
      <c r="X11" s="17">
        <v>0.20716641992430301</v>
      </c>
      <c r="Y11" s="17">
        <v>0.15161901540404299</v>
      </c>
      <c r="Z11" s="17">
        <v>0.227971052664594</v>
      </c>
      <c r="AA11" s="17">
        <v>0.143976930036151</v>
      </c>
      <c r="AB11" s="17">
        <v>0.141540216200328</v>
      </c>
      <c r="AC11" s="17">
        <v>9.0034977249056306E-2</v>
      </c>
      <c r="AD11" s="17">
        <v>9.8533239893947494E-2</v>
      </c>
      <c r="AE11" s="17"/>
      <c r="AF11" s="17">
        <v>0.13792544735755399</v>
      </c>
      <c r="AG11" s="17">
        <v>0.19875722318609401</v>
      </c>
      <c r="AH11" s="17"/>
      <c r="AI11" s="17">
        <v>0.13454744430256099</v>
      </c>
      <c r="AJ11" s="17">
        <v>0.177915645625189</v>
      </c>
      <c r="AK11" s="17"/>
      <c r="AL11" s="17">
        <v>0.13571072879236401</v>
      </c>
      <c r="AM11" s="17">
        <v>0.16990523956463099</v>
      </c>
      <c r="AN11" s="17"/>
      <c r="AO11" s="17">
        <v>0.142207355077382</v>
      </c>
      <c r="AP11" s="17">
        <v>0.165329465327584</v>
      </c>
      <c r="AQ11" s="17"/>
      <c r="AR11" s="17">
        <v>0.129683045779899</v>
      </c>
      <c r="AS11" s="17">
        <v>0.132807315216769</v>
      </c>
      <c r="AT11" s="17">
        <v>0.22101964498059601</v>
      </c>
      <c r="AU11" s="17">
        <v>0.18131542873519099</v>
      </c>
    </row>
    <row r="12" spans="2:47" x14ac:dyDescent="0.3">
      <c r="B12" s="18" t="s">
        <v>401</v>
      </c>
      <c r="C12" s="17">
        <v>0.102747914361006</v>
      </c>
      <c r="D12" s="17">
        <v>8.0335136089948897E-2</v>
      </c>
      <c r="E12" s="17">
        <v>0.124585431912351</v>
      </c>
      <c r="F12" s="17"/>
      <c r="G12" s="17">
        <v>0.13371854954072601</v>
      </c>
      <c r="H12" s="17">
        <v>0.139469552439655</v>
      </c>
      <c r="I12" s="17">
        <v>0.102207756172544</v>
      </c>
      <c r="J12" s="17">
        <v>9.6514778303431498E-2</v>
      </c>
      <c r="K12" s="17">
        <v>9.9059609646071994E-2</v>
      </c>
      <c r="L12" s="17">
        <v>6.0413148014626099E-2</v>
      </c>
      <c r="M12" s="17"/>
      <c r="N12" s="17">
        <v>5.9807068085502901E-2</v>
      </c>
      <c r="O12" s="17">
        <v>0.118827728540899</v>
      </c>
      <c r="P12" s="17">
        <v>0.115786546888654</v>
      </c>
      <c r="Q12" s="17">
        <v>0.12139967623638399</v>
      </c>
      <c r="R12" s="17"/>
      <c r="S12" s="17">
        <v>7.4846001195950196E-2</v>
      </c>
      <c r="T12" s="17">
        <v>0.116685510800302</v>
      </c>
      <c r="U12" s="17">
        <v>0.110483591160372</v>
      </c>
      <c r="V12" s="17">
        <v>8.3420062617846694E-2</v>
      </c>
      <c r="W12" s="17">
        <v>9.9566930526421502E-2</v>
      </c>
      <c r="X12" s="17">
        <v>0.101996457972877</v>
      </c>
      <c r="Y12" s="17">
        <v>0.13633397489904001</v>
      </c>
      <c r="Z12" s="17">
        <v>6.0947845555538102E-2</v>
      </c>
      <c r="AA12" s="17">
        <v>0.105669718817316</v>
      </c>
      <c r="AB12" s="17">
        <v>0.12750074044357801</v>
      </c>
      <c r="AC12" s="17">
        <v>0.10782801730469101</v>
      </c>
      <c r="AD12" s="17">
        <v>9.2072791392055806E-2</v>
      </c>
      <c r="AE12" s="17"/>
      <c r="AF12" s="17">
        <v>8.44867140057214E-2</v>
      </c>
      <c r="AG12" s="17">
        <v>0.12686505121768099</v>
      </c>
      <c r="AH12" s="17"/>
      <c r="AI12" s="17">
        <v>7.7309311710922202E-2</v>
      </c>
      <c r="AJ12" s="17">
        <v>0.11544598233433701</v>
      </c>
      <c r="AK12" s="17"/>
      <c r="AL12" s="17">
        <v>9.15991224590951E-2</v>
      </c>
      <c r="AM12" s="17">
        <v>0.105329654088392</v>
      </c>
      <c r="AN12" s="17"/>
      <c r="AO12" s="17">
        <v>6.7042960387325296E-2</v>
      </c>
      <c r="AP12" s="17">
        <v>0.105860029594653</v>
      </c>
      <c r="AQ12" s="17"/>
      <c r="AR12" s="17">
        <v>6.0449921520313497E-2</v>
      </c>
      <c r="AS12" s="17">
        <v>4.2504324726021898E-2</v>
      </c>
      <c r="AT12" s="17">
        <v>0.15442435574136101</v>
      </c>
      <c r="AU12" s="17">
        <v>0.20513559061756501</v>
      </c>
    </row>
    <row r="13" spans="2:47" x14ac:dyDescent="0.3">
      <c r="B13" s="18" t="s">
        <v>402</v>
      </c>
      <c r="C13" s="17">
        <v>5.04966043373705E-2</v>
      </c>
      <c r="D13" s="17">
        <v>4.1724000831772703E-2</v>
      </c>
      <c r="E13" s="17">
        <v>5.8843788254325E-2</v>
      </c>
      <c r="F13" s="17"/>
      <c r="G13" s="17">
        <v>8.5066588438843002E-2</v>
      </c>
      <c r="H13" s="17">
        <v>6.4253520704696504E-2</v>
      </c>
      <c r="I13" s="17">
        <v>6.1178609409153303E-2</v>
      </c>
      <c r="J13" s="17">
        <v>4.5716664588943301E-2</v>
      </c>
      <c r="K13" s="17">
        <v>2.58322174052792E-2</v>
      </c>
      <c r="L13" s="17">
        <v>2.8155237931446302E-2</v>
      </c>
      <c r="M13" s="17"/>
      <c r="N13" s="17">
        <v>3.6806326522187197E-2</v>
      </c>
      <c r="O13" s="17">
        <v>5.4846102022547999E-2</v>
      </c>
      <c r="P13" s="17">
        <v>6.4365730302593502E-2</v>
      </c>
      <c r="Q13" s="17">
        <v>4.9297460687753203E-2</v>
      </c>
      <c r="R13" s="17"/>
      <c r="S13" s="17">
        <v>5.7512634928811597E-2</v>
      </c>
      <c r="T13" s="17">
        <v>4.1215604885639197E-2</v>
      </c>
      <c r="U13" s="17">
        <v>2.6978019690351001E-2</v>
      </c>
      <c r="V13" s="17">
        <v>3.9778345043667201E-2</v>
      </c>
      <c r="W13" s="17">
        <v>4.5470426702427701E-2</v>
      </c>
      <c r="X13" s="17">
        <v>6.7007297953208797E-2</v>
      </c>
      <c r="Y13" s="17">
        <v>5.6205884181833199E-2</v>
      </c>
      <c r="Z13" s="17">
        <v>4.5727394253364299E-2</v>
      </c>
      <c r="AA13" s="17">
        <v>7.6408654367021295E-2</v>
      </c>
      <c r="AB13" s="17">
        <v>2.5195939085495399E-2</v>
      </c>
      <c r="AC13" s="17">
        <v>7.1030062362529206E-2</v>
      </c>
      <c r="AD13" s="17">
        <v>5.2932161312260501E-2</v>
      </c>
      <c r="AE13" s="17"/>
      <c r="AF13" s="17">
        <v>3.6498793766752302E-2</v>
      </c>
      <c r="AG13" s="17">
        <v>6.8269204439794007E-2</v>
      </c>
      <c r="AH13" s="17"/>
      <c r="AI13" s="17">
        <v>3.4337379483444203E-2</v>
      </c>
      <c r="AJ13" s="17">
        <v>5.8562728818104003E-2</v>
      </c>
      <c r="AK13" s="17"/>
      <c r="AL13" s="17">
        <v>4.6109444294309597E-2</v>
      </c>
      <c r="AM13" s="17">
        <v>5.1512544492431499E-2</v>
      </c>
      <c r="AN13" s="17"/>
      <c r="AO13" s="17">
        <v>3.2633854855136403E-2</v>
      </c>
      <c r="AP13" s="17">
        <v>5.2053557325447503E-2</v>
      </c>
      <c r="AQ13" s="17"/>
      <c r="AR13" s="17">
        <v>2.6314454267965599E-2</v>
      </c>
      <c r="AS13" s="17">
        <v>4.2565970576261797E-2</v>
      </c>
      <c r="AT13" s="17">
        <v>7.6759221584406401E-2</v>
      </c>
      <c r="AU13" s="17">
        <v>7.0201112660344997E-2</v>
      </c>
    </row>
    <row r="14" spans="2:47" x14ac:dyDescent="0.3">
      <c r="B14" s="18" t="s">
        <v>403</v>
      </c>
      <c r="C14" s="19">
        <v>1.13118311330961E-2</v>
      </c>
      <c r="D14" s="19">
        <v>1.04032229586932E-2</v>
      </c>
      <c r="E14" s="19">
        <v>1.2240264652240601E-2</v>
      </c>
      <c r="F14" s="19"/>
      <c r="G14" s="19">
        <v>1.3575405976085499E-2</v>
      </c>
      <c r="H14" s="19">
        <v>1.5731985057696601E-2</v>
      </c>
      <c r="I14" s="19">
        <v>1.35030048072867E-2</v>
      </c>
      <c r="J14" s="19">
        <v>1.6686642686030699E-2</v>
      </c>
      <c r="K14" s="19">
        <v>8.9293692737500308E-3</v>
      </c>
      <c r="L14" s="19">
        <v>1.68528368070469E-3</v>
      </c>
      <c r="M14" s="19"/>
      <c r="N14" s="19">
        <v>4.3155509547707898E-3</v>
      </c>
      <c r="O14" s="19">
        <v>1.5119133919518401E-2</v>
      </c>
      <c r="P14" s="19">
        <v>1.5620620532253099E-2</v>
      </c>
      <c r="Q14" s="19">
        <v>1.12855210394025E-2</v>
      </c>
      <c r="R14" s="19"/>
      <c r="S14" s="19">
        <v>9.5419921516170306E-3</v>
      </c>
      <c r="T14" s="19">
        <v>7.7461382673805999E-3</v>
      </c>
      <c r="U14" s="19">
        <v>1.7650441055093301E-2</v>
      </c>
      <c r="V14" s="19">
        <v>3.5751036871997902E-3</v>
      </c>
      <c r="W14" s="19">
        <v>1.2760970219126699E-2</v>
      </c>
      <c r="X14" s="19">
        <v>1.4133491105355001E-2</v>
      </c>
      <c r="Y14" s="19">
        <v>9.9760496034695303E-3</v>
      </c>
      <c r="Z14" s="19">
        <v>1.6394507991550601E-2</v>
      </c>
      <c r="AA14" s="19">
        <v>1.00348842444611E-2</v>
      </c>
      <c r="AB14" s="19">
        <v>6.1579270955180003E-3</v>
      </c>
      <c r="AC14" s="19">
        <v>3.4710035148878597E-2</v>
      </c>
      <c r="AD14" s="19">
        <v>7.3954738439614602E-3</v>
      </c>
      <c r="AE14" s="19"/>
      <c r="AF14" s="19">
        <v>7.3560961488110203E-3</v>
      </c>
      <c r="AG14" s="19">
        <v>1.50254020086148E-2</v>
      </c>
      <c r="AH14" s="19"/>
      <c r="AI14" s="19">
        <v>1.0637631442610899E-2</v>
      </c>
      <c r="AJ14" s="19">
        <v>1.1648368230480601E-2</v>
      </c>
      <c r="AK14" s="19"/>
      <c r="AL14" s="19">
        <v>8.8045189343065097E-3</v>
      </c>
      <c r="AM14" s="19">
        <v>1.1892452564505499E-2</v>
      </c>
      <c r="AN14" s="19"/>
      <c r="AO14" s="19">
        <v>1.38979882067318E-2</v>
      </c>
      <c r="AP14" s="19">
        <v>1.1086416507680301E-2</v>
      </c>
      <c r="AQ14" s="19"/>
      <c r="AR14" s="19">
        <v>4.8080161290431998E-3</v>
      </c>
      <c r="AS14" s="19">
        <v>5.0277504555920104E-3</v>
      </c>
      <c r="AT14" s="19">
        <v>1.94975016922522E-2</v>
      </c>
      <c r="AU14" s="19">
        <v>2.14235630332839E-2</v>
      </c>
    </row>
    <row r="15" spans="2:47" x14ac:dyDescent="0.3">
      <c r="B15" s="16"/>
    </row>
    <row r="16" spans="2:47" x14ac:dyDescent="0.3">
      <c r="B16" t="s">
        <v>72</v>
      </c>
    </row>
    <row r="17" spans="2:2" x14ac:dyDescent="0.3">
      <c r="B17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B2:AU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407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398</v>
      </c>
      <c r="C9" s="17">
        <v>0.28385541836167899</v>
      </c>
      <c r="D9" s="17">
        <v>0.24589259053071699</v>
      </c>
      <c r="E9" s="17">
        <v>0.32027719695280599</v>
      </c>
      <c r="F9" s="17"/>
      <c r="G9" s="17">
        <v>0.27401964016202501</v>
      </c>
      <c r="H9" s="17">
        <v>0.35041172515727598</v>
      </c>
      <c r="I9" s="17">
        <v>0.31908249737384198</v>
      </c>
      <c r="J9" s="17">
        <v>0.27262624405651398</v>
      </c>
      <c r="K9" s="17">
        <v>0.268052938879625</v>
      </c>
      <c r="L9" s="17">
        <v>0.227376828713235</v>
      </c>
      <c r="M9" s="17"/>
      <c r="N9" s="17">
        <v>0.26942598232717802</v>
      </c>
      <c r="O9" s="17">
        <v>0.26492954765902599</v>
      </c>
      <c r="P9" s="17">
        <v>0.34205333983385999</v>
      </c>
      <c r="Q9" s="17">
        <v>0.26839668643203402</v>
      </c>
      <c r="R9" s="17"/>
      <c r="S9" s="17">
        <v>0.29468305009956802</v>
      </c>
      <c r="T9" s="17">
        <v>0.26428824454257199</v>
      </c>
      <c r="U9" s="17">
        <v>0.29501186278170599</v>
      </c>
      <c r="V9" s="17">
        <v>0.241623220101681</v>
      </c>
      <c r="W9" s="17">
        <v>0.26699745330133601</v>
      </c>
      <c r="X9" s="17">
        <v>0.29210135334672199</v>
      </c>
      <c r="Y9" s="17">
        <v>0.29905290921288402</v>
      </c>
      <c r="Z9" s="17">
        <v>0.28549330908140502</v>
      </c>
      <c r="AA9" s="17">
        <v>0.28896372948584897</v>
      </c>
      <c r="AB9" s="17">
        <v>0.29203993628874197</v>
      </c>
      <c r="AC9" s="17">
        <v>0.34017329045172501</v>
      </c>
      <c r="AD9" s="17">
        <v>0.24979900768351199</v>
      </c>
      <c r="AE9" s="17"/>
      <c r="AF9" s="17">
        <v>0.29894959580042202</v>
      </c>
      <c r="AG9" s="17">
        <v>0.26506444321344502</v>
      </c>
      <c r="AH9" s="17"/>
      <c r="AI9" s="17">
        <v>0.324709606936952</v>
      </c>
      <c r="AJ9" s="17">
        <v>0.26346242466387498</v>
      </c>
      <c r="AK9" s="17"/>
      <c r="AL9" s="17">
        <v>0.32750304123950202</v>
      </c>
      <c r="AM9" s="17">
        <v>0.27374788357395902</v>
      </c>
      <c r="AN9" s="17"/>
      <c r="AO9" s="17">
        <v>0.322688720539277</v>
      </c>
      <c r="AP9" s="17">
        <v>0.28047063003878198</v>
      </c>
      <c r="AQ9" s="17"/>
      <c r="AR9" s="17">
        <v>0.39039234187135902</v>
      </c>
      <c r="AS9" s="17">
        <v>0.20887090318618401</v>
      </c>
      <c r="AT9" s="17">
        <v>0.288768969274244</v>
      </c>
      <c r="AU9" s="17">
        <v>0.13506190047170899</v>
      </c>
    </row>
    <row r="10" spans="2:47" x14ac:dyDescent="0.3">
      <c r="B10" s="18" t="s">
        <v>399</v>
      </c>
      <c r="C10" s="17">
        <v>0.37811579419820401</v>
      </c>
      <c r="D10" s="17">
        <v>0.38284688430883601</v>
      </c>
      <c r="E10" s="17">
        <v>0.37358598477570198</v>
      </c>
      <c r="F10" s="17"/>
      <c r="G10" s="17">
        <v>0.35883972899473199</v>
      </c>
      <c r="H10" s="17">
        <v>0.36198119924766098</v>
      </c>
      <c r="I10" s="17">
        <v>0.367291577669761</v>
      </c>
      <c r="J10" s="17">
        <v>0.39183228426592798</v>
      </c>
      <c r="K10" s="17">
        <v>0.39580569512485703</v>
      </c>
      <c r="L10" s="17">
        <v>0.38981222037888702</v>
      </c>
      <c r="M10" s="17"/>
      <c r="N10" s="17">
        <v>0.38890517073209802</v>
      </c>
      <c r="O10" s="17">
        <v>0.37949319027902201</v>
      </c>
      <c r="P10" s="17">
        <v>0.35929027682242898</v>
      </c>
      <c r="Q10" s="17">
        <v>0.38003931288300302</v>
      </c>
      <c r="R10" s="17"/>
      <c r="S10" s="17">
        <v>0.37442789921511399</v>
      </c>
      <c r="T10" s="17">
        <v>0.39794129336423001</v>
      </c>
      <c r="U10" s="17">
        <v>0.37072675870251098</v>
      </c>
      <c r="V10" s="17">
        <v>0.41575096123130201</v>
      </c>
      <c r="W10" s="17">
        <v>0.40568185955633601</v>
      </c>
      <c r="X10" s="17">
        <v>0.376780133456182</v>
      </c>
      <c r="Y10" s="17">
        <v>0.36340554559064397</v>
      </c>
      <c r="Z10" s="17">
        <v>0.39949300820190498</v>
      </c>
      <c r="AA10" s="17">
        <v>0.35430231523567501</v>
      </c>
      <c r="AB10" s="17">
        <v>0.34751774128708302</v>
      </c>
      <c r="AC10" s="17">
        <v>0.367233001241279</v>
      </c>
      <c r="AD10" s="17">
        <v>0.36389767637208897</v>
      </c>
      <c r="AE10" s="17"/>
      <c r="AF10" s="17">
        <v>0.39895173502956</v>
      </c>
      <c r="AG10" s="17">
        <v>0.35118793422099998</v>
      </c>
      <c r="AH10" s="17"/>
      <c r="AI10" s="17">
        <v>0.38267042156098002</v>
      </c>
      <c r="AJ10" s="17">
        <v>0.37584228221952798</v>
      </c>
      <c r="AK10" s="17"/>
      <c r="AL10" s="17">
        <v>0.37016252350339302</v>
      </c>
      <c r="AM10" s="17">
        <v>0.37995754307073598</v>
      </c>
      <c r="AN10" s="17"/>
      <c r="AO10" s="17">
        <v>0.34608460743615899</v>
      </c>
      <c r="AP10" s="17">
        <v>0.38090769653050799</v>
      </c>
      <c r="AQ10" s="17"/>
      <c r="AR10" s="17">
        <v>0.39849099072792399</v>
      </c>
      <c r="AS10" s="17">
        <v>0.395384463247344</v>
      </c>
      <c r="AT10" s="17">
        <v>0.37981841062388699</v>
      </c>
      <c r="AU10" s="17">
        <v>0.29361777108674803</v>
      </c>
    </row>
    <row r="11" spans="2:47" x14ac:dyDescent="0.3">
      <c r="B11" s="18" t="s">
        <v>400</v>
      </c>
      <c r="C11" s="17">
        <v>0.16795529220661601</v>
      </c>
      <c r="D11" s="17">
        <v>0.19368127434500401</v>
      </c>
      <c r="E11" s="17">
        <v>0.14352626348839201</v>
      </c>
      <c r="F11" s="17"/>
      <c r="G11" s="17">
        <v>0.20852059782774901</v>
      </c>
      <c r="H11" s="17">
        <v>0.141425116028735</v>
      </c>
      <c r="I11" s="17">
        <v>0.14546383778145799</v>
      </c>
      <c r="J11" s="17">
        <v>0.155527760720582</v>
      </c>
      <c r="K11" s="17">
        <v>0.17075178698198801</v>
      </c>
      <c r="L11" s="17">
        <v>0.18913518085932199</v>
      </c>
      <c r="M11" s="17"/>
      <c r="N11" s="17">
        <v>0.18485576192818801</v>
      </c>
      <c r="O11" s="17">
        <v>0.16641103445057201</v>
      </c>
      <c r="P11" s="17">
        <v>0.149317399789404</v>
      </c>
      <c r="Q11" s="17">
        <v>0.16820141422881399</v>
      </c>
      <c r="R11" s="17"/>
      <c r="S11" s="17">
        <v>0.16501509368893699</v>
      </c>
      <c r="T11" s="17">
        <v>0.15424429362832001</v>
      </c>
      <c r="U11" s="17">
        <v>0.169360985795139</v>
      </c>
      <c r="V11" s="17">
        <v>0.18028472270634499</v>
      </c>
      <c r="W11" s="17">
        <v>0.137285619972665</v>
      </c>
      <c r="X11" s="17">
        <v>0.16452110596198599</v>
      </c>
      <c r="Y11" s="17">
        <v>0.158589912976766</v>
      </c>
      <c r="Z11" s="17">
        <v>0.18824426749107701</v>
      </c>
      <c r="AA11" s="17">
        <v>0.17261523304611101</v>
      </c>
      <c r="AB11" s="17">
        <v>0.20478771212753599</v>
      </c>
      <c r="AC11" s="17">
        <v>0.114791483235563</v>
      </c>
      <c r="AD11" s="17">
        <v>0.24125612018460499</v>
      </c>
      <c r="AE11" s="17"/>
      <c r="AF11" s="17">
        <v>0.15380309905557399</v>
      </c>
      <c r="AG11" s="17">
        <v>0.18677180865347101</v>
      </c>
      <c r="AH11" s="17"/>
      <c r="AI11" s="17">
        <v>0.160379034278302</v>
      </c>
      <c r="AJ11" s="17">
        <v>0.171737097342713</v>
      </c>
      <c r="AK11" s="17"/>
      <c r="AL11" s="17">
        <v>0.158045853141214</v>
      </c>
      <c r="AM11" s="17">
        <v>0.17025003344282799</v>
      </c>
      <c r="AN11" s="17"/>
      <c r="AO11" s="17">
        <v>0.174748804489163</v>
      </c>
      <c r="AP11" s="17">
        <v>0.167363156082311</v>
      </c>
      <c r="AQ11" s="17"/>
      <c r="AR11" s="17">
        <v>0.13162487674119</v>
      </c>
      <c r="AS11" s="17">
        <v>0.20463159981018</v>
      </c>
      <c r="AT11" s="17">
        <v>0.155994649410367</v>
      </c>
      <c r="AU11" s="17">
        <v>0.220996903723847</v>
      </c>
    </row>
    <row r="12" spans="2:47" x14ac:dyDescent="0.3">
      <c r="B12" s="18" t="s">
        <v>401</v>
      </c>
      <c r="C12" s="17">
        <v>0.116088099057483</v>
      </c>
      <c r="D12" s="17">
        <v>0.116564802912746</v>
      </c>
      <c r="E12" s="17">
        <v>0.11526903476084401</v>
      </c>
      <c r="F12" s="17"/>
      <c r="G12" s="17">
        <v>9.1274476499624002E-2</v>
      </c>
      <c r="H12" s="17">
        <v>9.3081306808045397E-2</v>
      </c>
      <c r="I12" s="17">
        <v>0.104182797535929</v>
      </c>
      <c r="J12" s="17">
        <v>0.11222244798660901</v>
      </c>
      <c r="K12" s="17">
        <v>0.12633664657635901</v>
      </c>
      <c r="L12" s="17">
        <v>0.15712785466944201</v>
      </c>
      <c r="M12" s="17"/>
      <c r="N12" s="17">
        <v>0.124995278242109</v>
      </c>
      <c r="O12" s="17">
        <v>0.13583868064423801</v>
      </c>
      <c r="P12" s="17">
        <v>9.0600464977093495E-2</v>
      </c>
      <c r="Q12" s="17">
        <v>0.108147728332287</v>
      </c>
      <c r="R12" s="17"/>
      <c r="S12" s="17">
        <v>0.103845221775477</v>
      </c>
      <c r="T12" s="17">
        <v>0.135871094052196</v>
      </c>
      <c r="U12" s="17">
        <v>0.111974070698767</v>
      </c>
      <c r="V12" s="17">
        <v>0.122788257292457</v>
      </c>
      <c r="W12" s="17">
        <v>0.13198456860170499</v>
      </c>
      <c r="X12" s="17">
        <v>0.107277455194937</v>
      </c>
      <c r="Y12" s="17">
        <v>0.11296076586316101</v>
      </c>
      <c r="Z12" s="17">
        <v>9.3701751006865605E-2</v>
      </c>
      <c r="AA12" s="17">
        <v>0.124069620265865</v>
      </c>
      <c r="AB12" s="17">
        <v>0.124842414336369</v>
      </c>
      <c r="AC12" s="17">
        <v>9.2749239188126401E-2</v>
      </c>
      <c r="AD12" s="17">
        <v>8.9269142264948101E-2</v>
      </c>
      <c r="AE12" s="17"/>
      <c r="AF12" s="17">
        <v>0.105674248346041</v>
      </c>
      <c r="AG12" s="17">
        <v>0.130325091718103</v>
      </c>
      <c r="AH12" s="17"/>
      <c r="AI12" s="17">
        <v>9.4376983167881096E-2</v>
      </c>
      <c r="AJ12" s="17">
        <v>0.126925534947152</v>
      </c>
      <c r="AK12" s="17"/>
      <c r="AL12" s="17">
        <v>0.10052934994660701</v>
      </c>
      <c r="AM12" s="17">
        <v>0.119691058108238</v>
      </c>
      <c r="AN12" s="17"/>
      <c r="AO12" s="17">
        <v>0.10465839590657</v>
      </c>
      <c r="AP12" s="17">
        <v>0.11708433485485301</v>
      </c>
      <c r="AQ12" s="17"/>
      <c r="AR12" s="17">
        <v>5.3464012153849501E-2</v>
      </c>
      <c r="AS12" s="17">
        <v>0.136747034648285</v>
      </c>
      <c r="AT12" s="17">
        <v>0.109251262099957</v>
      </c>
      <c r="AU12" s="17">
        <v>0.25212024436314701</v>
      </c>
    </row>
    <row r="13" spans="2:47" x14ac:dyDescent="0.3">
      <c r="B13" s="18" t="s">
        <v>402</v>
      </c>
      <c r="C13" s="17">
        <v>4.3110897027170102E-2</v>
      </c>
      <c r="D13" s="17">
        <v>4.9348506774510401E-2</v>
      </c>
      <c r="E13" s="17">
        <v>3.7196839626694699E-2</v>
      </c>
      <c r="F13" s="17"/>
      <c r="G13" s="17">
        <v>5.7987721196134497E-2</v>
      </c>
      <c r="H13" s="17">
        <v>4.2224484759576103E-2</v>
      </c>
      <c r="I13" s="17">
        <v>5.2760792012218699E-2</v>
      </c>
      <c r="J13" s="17">
        <v>5.3796354675430702E-2</v>
      </c>
      <c r="K13" s="17">
        <v>2.57670572129747E-2</v>
      </c>
      <c r="L13" s="17">
        <v>2.90926933533769E-2</v>
      </c>
      <c r="M13" s="17"/>
      <c r="N13" s="17">
        <v>2.7346030801578498E-2</v>
      </c>
      <c r="O13" s="17">
        <v>4.1859599939523297E-2</v>
      </c>
      <c r="P13" s="17">
        <v>4.4001180603823499E-2</v>
      </c>
      <c r="Q13" s="17">
        <v>6.1280923462410299E-2</v>
      </c>
      <c r="R13" s="17"/>
      <c r="S13" s="17">
        <v>4.9429417475989799E-2</v>
      </c>
      <c r="T13" s="17">
        <v>4.2162446047559601E-2</v>
      </c>
      <c r="U13" s="17">
        <v>3.4566575334185501E-2</v>
      </c>
      <c r="V13" s="17">
        <v>2.81564310251523E-2</v>
      </c>
      <c r="W13" s="17">
        <v>4.8399777427611299E-2</v>
      </c>
      <c r="X13" s="17">
        <v>4.5187349871462397E-2</v>
      </c>
      <c r="Y13" s="17">
        <v>5.2814826418329901E-2</v>
      </c>
      <c r="Z13" s="17">
        <v>2.7497269954838501E-2</v>
      </c>
      <c r="AA13" s="17">
        <v>5.0420093200647602E-2</v>
      </c>
      <c r="AB13" s="17">
        <v>2.7733232412511102E-2</v>
      </c>
      <c r="AC13" s="17">
        <v>6.6852150641883004E-2</v>
      </c>
      <c r="AD13" s="17">
        <v>4.1444109270782098E-2</v>
      </c>
      <c r="AE13" s="17"/>
      <c r="AF13" s="17">
        <v>3.3779979861770698E-2</v>
      </c>
      <c r="AG13" s="17">
        <v>5.4135981541791299E-2</v>
      </c>
      <c r="AH13" s="17"/>
      <c r="AI13" s="17">
        <v>3.0164779508557001E-2</v>
      </c>
      <c r="AJ13" s="17">
        <v>4.9573149789372599E-2</v>
      </c>
      <c r="AK13" s="17"/>
      <c r="AL13" s="17">
        <v>3.6006886212109103E-2</v>
      </c>
      <c r="AM13" s="17">
        <v>4.4755981723914401E-2</v>
      </c>
      <c r="AN13" s="17"/>
      <c r="AO13" s="17">
        <v>4.87125881492304E-2</v>
      </c>
      <c r="AP13" s="17">
        <v>4.2622642420036397E-2</v>
      </c>
      <c r="AQ13" s="17"/>
      <c r="AR13" s="17">
        <v>2.25778338010445E-2</v>
      </c>
      <c r="AS13" s="17">
        <v>4.4772017166688098E-2</v>
      </c>
      <c r="AT13" s="17">
        <v>4.84232850210412E-2</v>
      </c>
      <c r="AU13" s="17">
        <v>8.0778598851053401E-2</v>
      </c>
    </row>
    <row r="14" spans="2:47" x14ac:dyDescent="0.3">
      <c r="B14" s="18" t="s">
        <v>403</v>
      </c>
      <c r="C14" s="19">
        <v>1.08744991488476E-2</v>
      </c>
      <c r="D14" s="19">
        <v>1.16659411281859E-2</v>
      </c>
      <c r="E14" s="19">
        <v>1.01446803955615E-2</v>
      </c>
      <c r="F14" s="19"/>
      <c r="G14" s="19">
        <v>9.3578353197351395E-3</v>
      </c>
      <c r="H14" s="19">
        <v>1.08761679987062E-2</v>
      </c>
      <c r="I14" s="19">
        <v>1.12184976267915E-2</v>
      </c>
      <c r="J14" s="19">
        <v>1.3994908294937001E-2</v>
      </c>
      <c r="K14" s="19">
        <v>1.32858752241967E-2</v>
      </c>
      <c r="L14" s="19">
        <v>7.45522202573795E-3</v>
      </c>
      <c r="M14" s="19"/>
      <c r="N14" s="19">
        <v>4.4717759688478603E-3</v>
      </c>
      <c r="O14" s="19">
        <v>1.1467947027618899E-2</v>
      </c>
      <c r="P14" s="19">
        <v>1.4737337973390901E-2</v>
      </c>
      <c r="Q14" s="19">
        <v>1.39339346614507E-2</v>
      </c>
      <c r="R14" s="19"/>
      <c r="S14" s="19">
        <v>1.25993177449142E-2</v>
      </c>
      <c r="T14" s="19">
        <v>5.4926283651214004E-3</v>
      </c>
      <c r="U14" s="19">
        <v>1.8359746687691199E-2</v>
      </c>
      <c r="V14" s="19">
        <v>1.13964076430623E-2</v>
      </c>
      <c r="W14" s="19">
        <v>9.6507211403464507E-3</v>
      </c>
      <c r="X14" s="19">
        <v>1.41326021687105E-2</v>
      </c>
      <c r="Y14" s="19">
        <v>1.3176039938215299E-2</v>
      </c>
      <c r="Z14" s="19">
        <v>5.5703942639093703E-3</v>
      </c>
      <c r="AA14" s="19">
        <v>9.6290087658518903E-3</v>
      </c>
      <c r="AB14" s="19">
        <v>3.0789635477590001E-3</v>
      </c>
      <c r="AC14" s="19">
        <v>1.8200835241424199E-2</v>
      </c>
      <c r="AD14" s="19">
        <v>1.43339442240638E-2</v>
      </c>
      <c r="AE14" s="19"/>
      <c r="AF14" s="19">
        <v>8.8413419066317705E-3</v>
      </c>
      <c r="AG14" s="19">
        <v>1.25147406521897E-2</v>
      </c>
      <c r="AH14" s="19"/>
      <c r="AI14" s="19">
        <v>7.6991745473275102E-3</v>
      </c>
      <c r="AJ14" s="19">
        <v>1.24595110373586E-2</v>
      </c>
      <c r="AK14" s="19"/>
      <c r="AL14" s="19">
        <v>7.7523459571746398E-3</v>
      </c>
      <c r="AM14" s="19">
        <v>1.15975000803247E-2</v>
      </c>
      <c r="AN14" s="19"/>
      <c r="AO14" s="19">
        <v>3.1068834796008902E-3</v>
      </c>
      <c r="AP14" s="19">
        <v>1.15515400735101E-2</v>
      </c>
      <c r="AQ14" s="19"/>
      <c r="AR14" s="19">
        <v>3.4499447046325402E-3</v>
      </c>
      <c r="AS14" s="19">
        <v>9.5939819413193208E-3</v>
      </c>
      <c r="AT14" s="19">
        <v>1.7743423570504499E-2</v>
      </c>
      <c r="AU14" s="19">
        <v>1.74245815034954E-2</v>
      </c>
    </row>
    <row r="15" spans="2:47" x14ac:dyDescent="0.3">
      <c r="B15" s="16"/>
    </row>
    <row r="16" spans="2:47" x14ac:dyDescent="0.3">
      <c r="B16" t="s">
        <v>72</v>
      </c>
    </row>
    <row r="17" spans="2:2" x14ac:dyDescent="0.3">
      <c r="B17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B2:AU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408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398</v>
      </c>
      <c r="C9" s="17">
        <v>0.13063292622679001</v>
      </c>
      <c r="D9" s="17">
        <v>0.107905034388334</v>
      </c>
      <c r="E9" s="17">
        <v>0.15327697633510701</v>
      </c>
      <c r="F9" s="17"/>
      <c r="G9" s="17">
        <v>0.193133209701706</v>
      </c>
      <c r="H9" s="17">
        <v>0.24311997258423401</v>
      </c>
      <c r="I9" s="17">
        <v>0.166235846160873</v>
      </c>
      <c r="J9" s="17">
        <v>8.38648331715562E-2</v>
      </c>
      <c r="K9" s="17">
        <v>7.4371477941400893E-2</v>
      </c>
      <c r="L9" s="17">
        <v>4.4583763874064999E-2</v>
      </c>
      <c r="M9" s="17"/>
      <c r="N9" s="17">
        <v>0.13449577216314701</v>
      </c>
      <c r="O9" s="17">
        <v>0.13590515985434101</v>
      </c>
      <c r="P9" s="17">
        <v>0.13373102605791601</v>
      </c>
      <c r="Q9" s="17">
        <v>0.119234332346233</v>
      </c>
      <c r="R9" s="17"/>
      <c r="S9" s="17">
        <v>0.18577222449080999</v>
      </c>
      <c r="T9" s="17">
        <v>0.10833927723829399</v>
      </c>
      <c r="U9" s="17">
        <v>0.121818992142295</v>
      </c>
      <c r="V9" s="17">
        <v>9.6845096179261597E-2</v>
      </c>
      <c r="W9" s="17">
        <v>0.14205844505381801</v>
      </c>
      <c r="X9" s="17">
        <v>0.111572767480399</v>
      </c>
      <c r="Y9" s="17">
        <v>0.13092626785469799</v>
      </c>
      <c r="Z9" s="17">
        <v>0.147366257868705</v>
      </c>
      <c r="AA9" s="17">
        <v>0.13868278419430199</v>
      </c>
      <c r="AB9" s="17">
        <v>0.119930798634969</v>
      </c>
      <c r="AC9" s="17">
        <v>0.12106703378896699</v>
      </c>
      <c r="AD9" s="17">
        <v>0.120889500423635</v>
      </c>
      <c r="AE9" s="17"/>
      <c r="AF9" s="17">
        <v>0.14633726977679401</v>
      </c>
      <c r="AG9" s="17">
        <v>0.11082077995676801</v>
      </c>
      <c r="AH9" s="17"/>
      <c r="AI9" s="17">
        <v>0.16408477450180101</v>
      </c>
      <c r="AJ9" s="17">
        <v>0.113934924018393</v>
      </c>
      <c r="AK9" s="17"/>
      <c r="AL9" s="17">
        <v>0.154936172303312</v>
      </c>
      <c r="AM9" s="17">
        <v>0.12500499304333601</v>
      </c>
      <c r="AN9" s="17"/>
      <c r="AO9" s="17">
        <v>0.16012316462314999</v>
      </c>
      <c r="AP9" s="17">
        <v>0.12806249803845399</v>
      </c>
      <c r="AQ9" s="17"/>
      <c r="AR9" s="17">
        <v>0.242707811314646</v>
      </c>
      <c r="AS9" s="17">
        <v>5.5909048119689199E-2</v>
      </c>
      <c r="AT9" s="17">
        <v>0.10536032220524801</v>
      </c>
      <c r="AU9" s="17">
        <v>3.0375924203770801E-2</v>
      </c>
    </row>
    <row r="10" spans="2:47" x14ac:dyDescent="0.3">
      <c r="B10" s="18" t="s">
        <v>399</v>
      </c>
      <c r="C10" s="17">
        <v>0.25434882161729799</v>
      </c>
      <c r="D10" s="17">
        <v>0.21032102733174701</v>
      </c>
      <c r="E10" s="17">
        <v>0.295894068936702</v>
      </c>
      <c r="F10" s="17"/>
      <c r="G10" s="17">
        <v>0.37123637605641402</v>
      </c>
      <c r="H10" s="17">
        <v>0.36510093784661501</v>
      </c>
      <c r="I10" s="17">
        <v>0.26767701191564902</v>
      </c>
      <c r="J10" s="17">
        <v>0.24223267176535301</v>
      </c>
      <c r="K10" s="17">
        <v>0.17523332732708799</v>
      </c>
      <c r="L10" s="17">
        <v>0.139055918087757</v>
      </c>
      <c r="M10" s="17"/>
      <c r="N10" s="17">
        <v>0.247308475434803</v>
      </c>
      <c r="O10" s="17">
        <v>0.24609916668769599</v>
      </c>
      <c r="P10" s="17">
        <v>0.290276403674535</v>
      </c>
      <c r="Q10" s="17">
        <v>0.24072973220601901</v>
      </c>
      <c r="R10" s="17"/>
      <c r="S10" s="17">
        <v>0.32211852907017502</v>
      </c>
      <c r="T10" s="17">
        <v>0.23825118525684799</v>
      </c>
      <c r="U10" s="17">
        <v>0.23450360007325899</v>
      </c>
      <c r="V10" s="17">
        <v>0.27284815547275398</v>
      </c>
      <c r="W10" s="17">
        <v>0.21747244981793201</v>
      </c>
      <c r="X10" s="17">
        <v>0.28836831728324103</v>
      </c>
      <c r="Y10" s="17">
        <v>0.25019016303023001</v>
      </c>
      <c r="Z10" s="17">
        <v>0.255920298666863</v>
      </c>
      <c r="AA10" s="17">
        <v>0.26119212255159002</v>
      </c>
      <c r="AB10" s="17">
        <v>0.21877194055745799</v>
      </c>
      <c r="AC10" s="17">
        <v>0.19200002735843</v>
      </c>
      <c r="AD10" s="17">
        <v>0.18418359102644599</v>
      </c>
      <c r="AE10" s="17"/>
      <c r="AF10" s="17">
        <v>0.25548807137242402</v>
      </c>
      <c r="AG10" s="17">
        <v>0.25286097999115198</v>
      </c>
      <c r="AH10" s="17"/>
      <c r="AI10" s="17">
        <v>0.282040659915548</v>
      </c>
      <c r="AJ10" s="17">
        <v>0.240526016573542</v>
      </c>
      <c r="AK10" s="17"/>
      <c r="AL10" s="17">
        <v>0.26143532270254499</v>
      </c>
      <c r="AM10" s="17">
        <v>0.25270779167065299</v>
      </c>
      <c r="AN10" s="17"/>
      <c r="AO10" s="17">
        <v>0.29966836380512402</v>
      </c>
      <c r="AP10" s="17">
        <v>0.250398679636199</v>
      </c>
      <c r="AQ10" s="17"/>
      <c r="AR10" s="17">
        <v>0.35330258078849502</v>
      </c>
      <c r="AS10" s="17">
        <v>0.189191468217565</v>
      </c>
      <c r="AT10" s="17">
        <v>0.239077583551074</v>
      </c>
      <c r="AU10" s="17">
        <v>0.14974439008948101</v>
      </c>
    </row>
    <row r="11" spans="2:47" x14ac:dyDescent="0.3">
      <c r="B11" s="18" t="s">
        <v>400</v>
      </c>
      <c r="C11" s="17">
        <v>0.19694981104703099</v>
      </c>
      <c r="D11" s="17">
        <v>0.216807741070495</v>
      </c>
      <c r="E11" s="17">
        <v>0.17834917227531699</v>
      </c>
      <c r="F11" s="17"/>
      <c r="G11" s="17">
        <v>0.21321059204964199</v>
      </c>
      <c r="H11" s="17">
        <v>0.192732064655216</v>
      </c>
      <c r="I11" s="17">
        <v>0.2062370419583</v>
      </c>
      <c r="J11" s="17">
        <v>0.20647002855618199</v>
      </c>
      <c r="K11" s="17">
        <v>0.19403272674702801</v>
      </c>
      <c r="L11" s="17">
        <v>0.17630571532499001</v>
      </c>
      <c r="M11" s="17"/>
      <c r="N11" s="17">
        <v>0.18017676383706299</v>
      </c>
      <c r="O11" s="17">
        <v>0.19970844750643099</v>
      </c>
      <c r="P11" s="17">
        <v>0.19695751429448499</v>
      </c>
      <c r="Q11" s="17">
        <v>0.20775271413066901</v>
      </c>
      <c r="R11" s="17"/>
      <c r="S11" s="17">
        <v>0.19119169790417301</v>
      </c>
      <c r="T11" s="17">
        <v>0.175055606187594</v>
      </c>
      <c r="U11" s="17">
        <v>0.18688311390432</v>
      </c>
      <c r="V11" s="17">
        <v>0.237010593530984</v>
      </c>
      <c r="W11" s="17">
        <v>0.23286649690289801</v>
      </c>
      <c r="X11" s="17">
        <v>0.17220498190264399</v>
      </c>
      <c r="Y11" s="17">
        <v>0.21531168676087201</v>
      </c>
      <c r="Z11" s="17">
        <v>0.19048620906361499</v>
      </c>
      <c r="AA11" s="17">
        <v>0.17993895913364</v>
      </c>
      <c r="AB11" s="17">
        <v>0.208439770480909</v>
      </c>
      <c r="AC11" s="17">
        <v>0.20078987008212401</v>
      </c>
      <c r="AD11" s="17">
        <v>0.19696719298946999</v>
      </c>
      <c r="AE11" s="17"/>
      <c r="AF11" s="17">
        <v>0.18146970067891199</v>
      </c>
      <c r="AG11" s="17">
        <v>0.217259756023402</v>
      </c>
      <c r="AH11" s="17"/>
      <c r="AI11" s="17">
        <v>0.19716636274597299</v>
      </c>
      <c r="AJ11" s="17">
        <v>0.196841715951135</v>
      </c>
      <c r="AK11" s="17"/>
      <c r="AL11" s="17">
        <v>0.20299097381072201</v>
      </c>
      <c r="AM11" s="17">
        <v>0.19555085140693301</v>
      </c>
      <c r="AN11" s="17"/>
      <c r="AO11" s="17">
        <v>0.181974459942257</v>
      </c>
      <c r="AP11" s="17">
        <v>0.19825509261487001</v>
      </c>
      <c r="AQ11" s="17"/>
      <c r="AR11" s="17">
        <v>0.185058173162295</v>
      </c>
      <c r="AS11" s="17">
        <v>0.225175058816379</v>
      </c>
      <c r="AT11" s="17">
        <v>0.199742262254203</v>
      </c>
      <c r="AU11" s="17">
        <v>0.172392595308164</v>
      </c>
    </row>
    <row r="12" spans="2:47" x14ac:dyDescent="0.3">
      <c r="B12" s="18" t="s">
        <v>401</v>
      </c>
      <c r="C12" s="17">
        <v>0.35234435893604898</v>
      </c>
      <c r="D12" s="17">
        <v>0.40786738751431401</v>
      </c>
      <c r="E12" s="17">
        <v>0.29810078200072798</v>
      </c>
      <c r="F12" s="17"/>
      <c r="G12" s="17">
        <v>0.11349076534340399</v>
      </c>
      <c r="H12" s="17">
        <v>0.15063777122984501</v>
      </c>
      <c r="I12" s="17">
        <v>0.29322951466493202</v>
      </c>
      <c r="J12" s="17">
        <v>0.39940452241537799</v>
      </c>
      <c r="K12" s="17">
        <v>0.49507485684161601</v>
      </c>
      <c r="L12" s="17">
        <v>0.58848400525600197</v>
      </c>
      <c r="M12" s="17"/>
      <c r="N12" s="17">
        <v>0.38902291607522499</v>
      </c>
      <c r="O12" s="17">
        <v>0.34803200292493403</v>
      </c>
      <c r="P12" s="17">
        <v>0.31042562606180202</v>
      </c>
      <c r="Q12" s="17">
        <v>0.35567779472380701</v>
      </c>
      <c r="R12" s="17"/>
      <c r="S12" s="17">
        <v>0.233994957727159</v>
      </c>
      <c r="T12" s="17">
        <v>0.39375363772893701</v>
      </c>
      <c r="U12" s="17">
        <v>0.41791568086706399</v>
      </c>
      <c r="V12" s="17">
        <v>0.34711345346023398</v>
      </c>
      <c r="W12" s="17">
        <v>0.339207864099491</v>
      </c>
      <c r="X12" s="17">
        <v>0.33705007539374798</v>
      </c>
      <c r="Y12" s="17">
        <v>0.33118417773532799</v>
      </c>
      <c r="Z12" s="17">
        <v>0.32554351632247902</v>
      </c>
      <c r="AA12" s="17">
        <v>0.347226098860763</v>
      </c>
      <c r="AB12" s="17">
        <v>0.42700164686059</v>
      </c>
      <c r="AC12" s="17">
        <v>0.42740454730412603</v>
      </c>
      <c r="AD12" s="17">
        <v>0.40393998416525501</v>
      </c>
      <c r="AE12" s="17"/>
      <c r="AF12" s="17">
        <v>0.36164025587666798</v>
      </c>
      <c r="AG12" s="17">
        <v>0.34152444877674898</v>
      </c>
      <c r="AH12" s="17"/>
      <c r="AI12" s="17">
        <v>0.31041293428651401</v>
      </c>
      <c r="AJ12" s="17">
        <v>0.37327507151261602</v>
      </c>
      <c r="AK12" s="17"/>
      <c r="AL12" s="17">
        <v>0.332079771660656</v>
      </c>
      <c r="AM12" s="17">
        <v>0.35703705483424703</v>
      </c>
      <c r="AN12" s="17"/>
      <c r="AO12" s="17">
        <v>0.311181728726383</v>
      </c>
      <c r="AP12" s="17">
        <v>0.355932176151186</v>
      </c>
      <c r="AQ12" s="17"/>
      <c r="AR12" s="17">
        <v>0.17735877504356401</v>
      </c>
      <c r="AS12" s="17">
        <v>0.467585498675051</v>
      </c>
      <c r="AT12" s="17">
        <v>0.36833610604660499</v>
      </c>
      <c r="AU12" s="17">
        <v>0.56023802758288699</v>
      </c>
    </row>
    <row r="13" spans="2:47" x14ac:dyDescent="0.3">
      <c r="B13" s="18" t="s">
        <v>402</v>
      </c>
      <c r="C13" s="17">
        <v>5.1570194931477298E-2</v>
      </c>
      <c r="D13" s="17">
        <v>4.4482425340969002E-2</v>
      </c>
      <c r="E13" s="17">
        <v>5.8673045685172502E-2</v>
      </c>
      <c r="F13" s="17"/>
      <c r="G13" s="17">
        <v>7.7609874847932997E-2</v>
      </c>
      <c r="H13" s="17">
        <v>3.3734224841652997E-2</v>
      </c>
      <c r="I13" s="17">
        <v>5.7480749643273599E-2</v>
      </c>
      <c r="J13" s="17">
        <v>5.4783192987394799E-2</v>
      </c>
      <c r="K13" s="17">
        <v>4.6651890194483299E-2</v>
      </c>
      <c r="L13" s="17">
        <v>4.47043576345885E-2</v>
      </c>
      <c r="M13" s="17"/>
      <c r="N13" s="17">
        <v>3.9645344457391603E-2</v>
      </c>
      <c r="O13" s="17">
        <v>5.8741309764581799E-2</v>
      </c>
      <c r="P13" s="17">
        <v>5.4084682476554201E-2</v>
      </c>
      <c r="Q13" s="17">
        <v>5.4640302090258497E-2</v>
      </c>
      <c r="R13" s="17"/>
      <c r="S13" s="17">
        <v>5.1433560221378197E-2</v>
      </c>
      <c r="T13" s="17">
        <v>7.1332055051032003E-2</v>
      </c>
      <c r="U13" s="17">
        <v>2.1565525515147201E-2</v>
      </c>
      <c r="V13" s="17">
        <v>4.0231809335631599E-2</v>
      </c>
      <c r="W13" s="17">
        <v>5.0555110312880097E-2</v>
      </c>
      <c r="X13" s="17">
        <v>7.9140821008930301E-2</v>
      </c>
      <c r="Y13" s="17">
        <v>5.50541934842389E-2</v>
      </c>
      <c r="Z13" s="17">
        <v>5.15883333296972E-2</v>
      </c>
      <c r="AA13" s="17">
        <v>6.0566122278256397E-2</v>
      </c>
      <c r="AB13" s="17">
        <v>1.5985678535135699E-2</v>
      </c>
      <c r="AC13" s="17">
        <v>4.2555265139479097E-2</v>
      </c>
      <c r="AD13" s="17">
        <v>7.9685787171129702E-2</v>
      </c>
      <c r="AE13" s="17"/>
      <c r="AF13" s="17">
        <v>4.5439301021912203E-2</v>
      </c>
      <c r="AG13" s="17">
        <v>5.8896341501174197E-2</v>
      </c>
      <c r="AH13" s="17"/>
      <c r="AI13" s="17">
        <v>3.8180119097602903E-2</v>
      </c>
      <c r="AJ13" s="17">
        <v>5.8254056283666401E-2</v>
      </c>
      <c r="AK13" s="17"/>
      <c r="AL13" s="17">
        <v>4.0373517406961303E-2</v>
      </c>
      <c r="AM13" s="17">
        <v>5.4163023592564197E-2</v>
      </c>
      <c r="AN13" s="17"/>
      <c r="AO13" s="17">
        <v>4.7052282903086502E-2</v>
      </c>
      <c r="AP13" s="17">
        <v>5.1963985184174298E-2</v>
      </c>
      <c r="AQ13" s="17"/>
      <c r="AR13" s="17">
        <v>3.6885889533935803E-2</v>
      </c>
      <c r="AS13" s="17">
        <v>5.0477691735074798E-2</v>
      </c>
      <c r="AT13" s="17">
        <v>6.11485499277429E-2</v>
      </c>
      <c r="AU13" s="17">
        <v>7.0394077623484805E-2</v>
      </c>
    </row>
    <row r="14" spans="2:47" x14ac:dyDescent="0.3">
      <c r="B14" s="18" t="s">
        <v>403</v>
      </c>
      <c r="C14" s="19">
        <v>1.4153887241355001E-2</v>
      </c>
      <c r="D14" s="19">
        <v>1.26163843541412E-2</v>
      </c>
      <c r="E14" s="19">
        <v>1.5705954766973802E-2</v>
      </c>
      <c r="F14" s="19"/>
      <c r="G14" s="19">
        <v>3.1319182000901898E-2</v>
      </c>
      <c r="H14" s="19">
        <v>1.46750288424376E-2</v>
      </c>
      <c r="I14" s="19">
        <v>9.1398356569725708E-3</v>
      </c>
      <c r="J14" s="19">
        <v>1.3244751104136501E-2</v>
      </c>
      <c r="K14" s="19">
        <v>1.46357209483836E-2</v>
      </c>
      <c r="L14" s="19">
        <v>6.8662398225975904E-3</v>
      </c>
      <c r="M14" s="19"/>
      <c r="N14" s="19">
        <v>9.3507280323704596E-3</v>
      </c>
      <c r="O14" s="19">
        <v>1.1513913262016E-2</v>
      </c>
      <c r="P14" s="19">
        <v>1.45247474347089E-2</v>
      </c>
      <c r="Q14" s="19">
        <v>2.19651245030122E-2</v>
      </c>
      <c r="R14" s="19"/>
      <c r="S14" s="19">
        <v>1.54890305863039E-2</v>
      </c>
      <c r="T14" s="19">
        <v>1.3268238537294001E-2</v>
      </c>
      <c r="U14" s="19">
        <v>1.7313087497914902E-2</v>
      </c>
      <c r="V14" s="19">
        <v>5.9508920211344398E-3</v>
      </c>
      <c r="W14" s="19">
        <v>1.78396338129811E-2</v>
      </c>
      <c r="X14" s="19">
        <v>1.16630369310372E-2</v>
      </c>
      <c r="Y14" s="19">
        <v>1.7333511134633401E-2</v>
      </c>
      <c r="Z14" s="19">
        <v>2.90953847486402E-2</v>
      </c>
      <c r="AA14" s="19">
        <v>1.23939129814487E-2</v>
      </c>
      <c r="AB14" s="19">
        <v>9.8701649309378102E-3</v>
      </c>
      <c r="AC14" s="19">
        <v>1.6183256326873102E-2</v>
      </c>
      <c r="AD14" s="19">
        <v>1.43339442240638E-2</v>
      </c>
      <c r="AE14" s="19"/>
      <c r="AF14" s="19">
        <v>9.6254012732888902E-3</v>
      </c>
      <c r="AG14" s="19">
        <v>1.8637693750755399E-2</v>
      </c>
      <c r="AH14" s="19"/>
      <c r="AI14" s="19">
        <v>8.1151494525611798E-3</v>
      </c>
      <c r="AJ14" s="19">
        <v>1.71682156606471E-2</v>
      </c>
      <c r="AK14" s="19"/>
      <c r="AL14" s="19">
        <v>8.1842421158035694E-3</v>
      </c>
      <c r="AM14" s="19">
        <v>1.55362854522669E-2</v>
      </c>
      <c r="AN14" s="19"/>
      <c r="AO14" s="19">
        <v>0</v>
      </c>
      <c r="AP14" s="19">
        <v>1.5387568375116E-2</v>
      </c>
      <c r="AQ14" s="19"/>
      <c r="AR14" s="19">
        <v>4.6867701570649303E-3</v>
      </c>
      <c r="AS14" s="19">
        <v>1.1661234436241501E-2</v>
      </c>
      <c r="AT14" s="19">
        <v>2.6335176015126201E-2</v>
      </c>
      <c r="AU14" s="19">
        <v>1.6854985192212499E-2</v>
      </c>
    </row>
    <row r="15" spans="2:47" x14ac:dyDescent="0.3">
      <c r="B15" s="16"/>
    </row>
    <row r="16" spans="2:47" x14ac:dyDescent="0.3">
      <c r="B16" t="s">
        <v>72</v>
      </c>
    </row>
    <row r="17" spans="2:2" x14ac:dyDescent="0.3">
      <c r="B17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B2:AU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409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398</v>
      </c>
      <c r="C9" s="17">
        <v>0.3321538718832</v>
      </c>
      <c r="D9" s="17">
        <v>0.33281098286206701</v>
      </c>
      <c r="E9" s="17">
        <v>0.33115355692564302</v>
      </c>
      <c r="F9" s="17"/>
      <c r="G9" s="17">
        <v>0.26656140575062598</v>
      </c>
      <c r="H9" s="17">
        <v>0.33674604742618502</v>
      </c>
      <c r="I9" s="17">
        <v>0.31632118757477501</v>
      </c>
      <c r="J9" s="17">
        <v>0.34990612109187902</v>
      </c>
      <c r="K9" s="17">
        <v>0.328549115789672</v>
      </c>
      <c r="L9" s="17">
        <v>0.37271618835737202</v>
      </c>
      <c r="M9" s="17"/>
      <c r="N9" s="17">
        <v>0.34314587401778501</v>
      </c>
      <c r="O9" s="17">
        <v>0.33174894589766102</v>
      </c>
      <c r="P9" s="17">
        <v>0.337091632354172</v>
      </c>
      <c r="Q9" s="17">
        <v>0.31478844691015401</v>
      </c>
      <c r="R9" s="17"/>
      <c r="S9" s="17">
        <v>0.30520584014142998</v>
      </c>
      <c r="T9" s="17">
        <v>0.32099449913190298</v>
      </c>
      <c r="U9" s="17">
        <v>0.40277477467543599</v>
      </c>
      <c r="V9" s="17">
        <v>0.29913187802194802</v>
      </c>
      <c r="W9" s="17">
        <v>0.30954806363829401</v>
      </c>
      <c r="X9" s="17">
        <v>0.33708640400558298</v>
      </c>
      <c r="Y9" s="17">
        <v>0.34656366485610601</v>
      </c>
      <c r="Z9" s="17">
        <v>0.35302144200224</v>
      </c>
      <c r="AA9" s="17">
        <v>0.312294004191774</v>
      </c>
      <c r="AB9" s="17">
        <v>0.33761586662419202</v>
      </c>
      <c r="AC9" s="17">
        <v>0.378551785497725</v>
      </c>
      <c r="AD9" s="17">
        <v>0.36744821424752699</v>
      </c>
      <c r="AE9" s="17"/>
      <c r="AF9" s="17">
        <v>0.34300318378062</v>
      </c>
      <c r="AG9" s="17">
        <v>0.31811842708616</v>
      </c>
      <c r="AH9" s="17"/>
      <c r="AI9" s="17">
        <v>0.34990370426411099</v>
      </c>
      <c r="AJ9" s="17">
        <v>0.32329377130344999</v>
      </c>
      <c r="AK9" s="17"/>
      <c r="AL9" s="17">
        <v>0.33035131728996903</v>
      </c>
      <c r="AM9" s="17">
        <v>0.33257129171173999</v>
      </c>
      <c r="AN9" s="17"/>
      <c r="AO9" s="17">
        <v>0.37289011543950001</v>
      </c>
      <c r="AP9" s="17">
        <v>0.32860321938196602</v>
      </c>
      <c r="AQ9" s="17"/>
      <c r="AR9" s="17">
        <v>0.42687361346393898</v>
      </c>
      <c r="AS9" s="17">
        <v>0.35724598863717599</v>
      </c>
      <c r="AT9" s="17">
        <v>0.26484639895463602</v>
      </c>
      <c r="AU9" s="17">
        <v>0.191156502896487</v>
      </c>
    </row>
    <row r="10" spans="2:47" x14ac:dyDescent="0.3">
      <c r="B10" s="18" t="s">
        <v>399</v>
      </c>
      <c r="C10" s="17">
        <v>0.44962165469690102</v>
      </c>
      <c r="D10" s="17">
        <v>0.44382695593697002</v>
      </c>
      <c r="E10" s="17">
        <v>0.455428287177914</v>
      </c>
      <c r="F10" s="17"/>
      <c r="G10" s="17">
        <v>0.39737489041929003</v>
      </c>
      <c r="H10" s="17">
        <v>0.42136478886052398</v>
      </c>
      <c r="I10" s="17">
        <v>0.44830303131809102</v>
      </c>
      <c r="J10" s="17">
        <v>0.46462243026564698</v>
      </c>
      <c r="K10" s="17">
        <v>0.48510777578597403</v>
      </c>
      <c r="L10" s="17">
        <v>0.47229166806480999</v>
      </c>
      <c r="M10" s="17"/>
      <c r="N10" s="17">
        <v>0.47022131294304698</v>
      </c>
      <c r="O10" s="17">
        <v>0.46140096238853601</v>
      </c>
      <c r="P10" s="17">
        <v>0.42384634529880899</v>
      </c>
      <c r="Q10" s="17">
        <v>0.43830935775513702</v>
      </c>
      <c r="R10" s="17"/>
      <c r="S10" s="17">
        <v>0.46793198495273602</v>
      </c>
      <c r="T10" s="17">
        <v>0.48939452229019798</v>
      </c>
      <c r="U10" s="17">
        <v>0.400091821374218</v>
      </c>
      <c r="V10" s="17">
        <v>0.49247213641847698</v>
      </c>
      <c r="W10" s="17">
        <v>0.45237653281649198</v>
      </c>
      <c r="X10" s="17">
        <v>0.39783362229651797</v>
      </c>
      <c r="Y10" s="17">
        <v>0.42372859253991801</v>
      </c>
      <c r="Z10" s="17">
        <v>0.43737771912803503</v>
      </c>
      <c r="AA10" s="17">
        <v>0.45726672337042501</v>
      </c>
      <c r="AB10" s="17">
        <v>0.45471126428330799</v>
      </c>
      <c r="AC10" s="17">
        <v>0.42538275997201203</v>
      </c>
      <c r="AD10" s="17">
        <v>0.42688772129885599</v>
      </c>
      <c r="AE10" s="17"/>
      <c r="AF10" s="17">
        <v>0.46039494844479401</v>
      </c>
      <c r="AG10" s="17">
        <v>0.43602708440337101</v>
      </c>
      <c r="AH10" s="17"/>
      <c r="AI10" s="17">
        <v>0.45126518927007703</v>
      </c>
      <c r="AJ10" s="17">
        <v>0.44880125925247499</v>
      </c>
      <c r="AK10" s="17"/>
      <c r="AL10" s="17">
        <v>0.44418384014458201</v>
      </c>
      <c r="AM10" s="17">
        <v>0.45088089623476402</v>
      </c>
      <c r="AN10" s="17"/>
      <c r="AO10" s="17">
        <v>0.42949336119199799</v>
      </c>
      <c r="AP10" s="17">
        <v>0.451376077035328</v>
      </c>
      <c r="AQ10" s="17"/>
      <c r="AR10" s="17">
        <v>0.42709722085783702</v>
      </c>
      <c r="AS10" s="17">
        <v>0.47444043009873799</v>
      </c>
      <c r="AT10" s="17">
        <v>0.463781319636559</v>
      </c>
      <c r="AU10" s="17">
        <v>0.43396542313099801</v>
      </c>
    </row>
    <row r="11" spans="2:47" x14ac:dyDescent="0.3">
      <c r="B11" s="18" t="s">
        <v>400</v>
      </c>
      <c r="C11" s="17">
        <v>0.11787258988561899</v>
      </c>
      <c r="D11" s="17">
        <v>0.122127580073447</v>
      </c>
      <c r="E11" s="17">
        <v>0.11354435410211999</v>
      </c>
      <c r="F11" s="17"/>
      <c r="G11" s="17">
        <v>0.16448759184755701</v>
      </c>
      <c r="H11" s="17">
        <v>0.14036287532028299</v>
      </c>
      <c r="I11" s="17">
        <v>0.134680001557028</v>
      </c>
      <c r="J11" s="17">
        <v>8.9949926600121993E-2</v>
      </c>
      <c r="K11" s="17">
        <v>0.105816824302504</v>
      </c>
      <c r="L11" s="17">
        <v>8.5808769626013207E-2</v>
      </c>
      <c r="M11" s="17"/>
      <c r="N11" s="17">
        <v>0.11196681973518401</v>
      </c>
      <c r="O11" s="17">
        <v>0.108801334490679</v>
      </c>
      <c r="P11" s="17">
        <v>0.12755649046752501</v>
      </c>
      <c r="Q11" s="17">
        <v>0.12687293185169399</v>
      </c>
      <c r="R11" s="17"/>
      <c r="S11" s="17">
        <v>0.119802678742038</v>
      </c>
      <c r="T11" s="17">
        <v>0.10227248834098999</v>
      </c>
      <c r="U11" s="17">
        <v>0.1223970120989</v>
      </c>
      <c r="V11" s="17">
        <v>0.118824039939677</v>
      </c>
      <c r="W11" s="17">
        <v>0.130330749179556</v>
      </c>
      <c r="X11" s="17">
        <v>0.147789747372889</v>
      </c>
      <c r="Y11" s="17">
        <v>0.123600159362108</v>
      </c>
      <c r="Z11" s="17">
        <v>0.137226925225341</v>
      </c>
      <c r="AA11" s="17">
        <v>0.10347271526775199</v>
      </c>
      <c r="AB11" s="17">
        <v>0.104577392375721</v>
      </c>
      <c r="AC11" s="17">
        <v>9.5117107622646996E-2</v>
      </c>
      <c r="AD11" s="17">
        <v>0.132313068548994</v>
      </c>
      <c r="AE11" s="17"/>
      <c r="AF11" s="17">
        <v>0.117696900593139</v>
      </c>
      <c r="AG11" s="17">
        <v>0.11906161482774801</v>
      </c>
      <c r="AH11" s="17"/>
      <c r="AI11" s="17">
        <v>0.120520481469284</v>
      </c>
      <c r="AJ11" s="17">
        <v>0.11655085426287699</v>
      </c>
      <c r="AK11" s="17"/>
      <c r="AL11" s="17">
        <v>0.13148609217783</v>
      </c>
      <c r="AM11" s="17">
        <v>0.114720094081062</v>
      </c>
      <c r="AN11" s="17"/>
      <c r="AO11" s="17">
        <v>0.131686920323802</v>
      </c>
      <c r="AP11" s="17">
        <v>0.116668505202273</v>
      </c>
      <c r="AQ11" s="17"/>
      <c r="AR11" s="17">
        <v>9.6821304332709898E-2</v>
      </c>
      <c r="AS11" s="17">
        <v>9.5149967975821897E-2</v>
      </c>
      <c r="AT11" s="17">
        <v>0.14462624221937601</v>
      </c>
      <c r="AU11" s="17">
        <v>0.15416723404753699</v>
      </c>
    </row>
    <row r="12" spans="2:47" x14ac:dyDescent="0.3">
      <c r="B12" s="18" t="s">
        <v>401</v>
      </c>
      <c r="C12" s="17">
        <v>4.4930329560271598E-2</v>
      </c>
      <c r="D12" s="17">
        <v>4.2524024887036702E-2</v>
      </c>
      <c r="E12" s="17">
        <v>4.7446126644782698E-2</v>
      </c>
      <c r="F12" s="17"/>
      <c r="G12" s="17">
        <v>8.2174171746691907E-2</v>
      </c>
      <c r="H12" s="17">
        <v>3.9700677067227602E-2</v>
      </c>
      <c r="I12" s="17">
        <v>3.9662242284499001E-2</v>
      </c>
      <c r="J12" s="17">
        <v>4.9401329531826702E-2</v>
      </c>
      <c r="K12" s="17">
        <v>3.57574130402704E-2</v>
      </c>
      <c r="L12" s="17">
        <v>3.1336075105483502E-2</v>
      </c>
      <c r="M12" s="17"/>
      <c r="N12" s="17">
        <v>3.2032391293381299E-2</v>
      </c>
      <c r="O12" s="17">
        <v>4.3981531746304703E-2</v>
      </c>
      <c r="P12" s="17">
        <v>3.9542461349277899E-2</v>
      </c>
      <c r="Q12" s="17">
        <v>6.3130555295272603E-2</v>
      </c>
      <c r="R12" s="17"/>
      <c r="S12" s="17">
        <v>5.3410935563195899E-2</v>
      </c>
      <c r="T12" s="17">
        <v>3.1030000675680899E-2</v>
      </c>
      <c r="U12" s="17">
        <v>2.60768980388267E-2</v>
      </c>
      <c r="V12" s="17">
        <v>3.16398380823616E-2</v>
      </c>
      <c r="W12" s="17">
        <v>5.4758125050182703E-2</v>
      </c>
      <c r="X12" s="17">
        <v>5.9200176482944199E-2</v>
      </c>
      <c r="Y12" s="17">
        <v>5.3750359739709298E-2</v>
      </c>
      <c r="Z12" s="17">
        <v>5.31872949148934E-2</v>
      </c>
      <c r="AA12" s="17">
        <v>5.4701311354395397E-2</v>
      </c>
      <c r="AB12" s="17">
        <v>5.6095017095163298E-2</v>
      </c>
      <c r="AC12" s="17">
        <v>2.12691485315721E-2</v>
      </c>
      <c r="AD12" s="17">
        <v>2.5793289498535699E-2</v>
      </c>
      <c r="AE12" s="17"/>
      <c r="AF12" s="17">
        <v>3.6211629889111203E-2</v>
      </c>
      <c r="AG12" s="17">
        <v>5.6396074558584697E-2</v>
      </c>
      <c r="AH12" s="17"/>
      <c r="AI12" s="17">
        <v>3.2144166240017001E-2</v>
      </c>
      <c r="AJ12" s="17">
        <v>5.1312738735492802E-2</v>
      </c>
      <c r="AK12" s="17"/>
      <c r="AL12" s="17">
        <v>3.5695243407431798E-2</v>
      </c>
      <c r="AM12" s="17">
        <v>4.7068910046515103E-2</v>
      </c>
      <c r="AN12" s="17"/>
      <c r="AO12" s="17">
        <v>3.2916631605847103E-2</v>
      </c>
      <c r="AP12" s="17">
        <v>4.5977467513283701E-2</v>
      </c>
      <c r="AQ12" s="17"/>
      <c r="AR12" s="17">
        <v>2.0637335283111399E-2</v>
      </c>
      <c r="AS12" s="17">
        <v>3.2169448829577597E-2</v>
      </c>
      <c r="AT12" s="17">
        <v>5.0520227506751399E-2</v>
      </c>
      <c r="AU12" s="17">
        <v>0.11631220868198799</v>
      </c>
    </row>
    <row r="13" spans="2:47" x14ac:dyDescent="0.3">
      <c r="B13" s="18" t="s">
        <v>402</v>
      </c>
      <c r="C13" s="17">
        <v>4.6162823229426199E-2</v>
      </c>
      <c r="D13" s="17">
        <v>4.9172629315688901E-2</v>
      </c>
      <c r="E13" s="17">
        <v>4.3405665490421699E-2</v>
      </c>
      <c r="F13" s="17"/>
      <c r="G13" s="17">
        <v>7.6141697029382893E-2</v>
      </c>
      <c r="H13" s="17">
        <v>4.7593806951342403E-2</v>
      </c>
      <c r="I13" s="17">
        <v>5.1066700672462002E-2</v>
      </c>
      <c r="J13" s="17">
        <v>3.5815059743421099E-2</v>
      </c>
      <c r="K13" s="17">
        <v>3.6329175979984897E-2</v>
      </c>
      <c r="L13" s="17">
        <v>3.6147264826966598E-2</v>
      </c>
      <c r="M13" s="17"/>
      <c r="N13" s="17">
        <v>3.7044781852814103E-2</v>
      </c>
      <c r="O13" s="17">
        <v>4.3045795234523197E-2</v>
      </c>
      <c r="P13" s="17">
        <v>5.93919512610495E-2</v>
      </c>
      <c r="Q13" s="17">
        <v>4.8287180529206199E-2</v>
      </c>
      <c r="R13" s="17"/>
      <c r="S13" s="17">
        <v>4.4812531643602299E-2</v>
      </c>
      <c r="T13" s="17">
        <v>4.6962344515161E-2</v>
      </c>
      <c r="U13" s="17">
        <v>3.35567580244715E-2</v>
      </c>
      <c r="V13" s="17">
        <v>5.0170934059191201E-2</v>
      </c>
      <c r="W13" s="17">
        <v>4.7517968223710898E-2</v>
      </c>
      <c r="X13" s="17">
        <v>5.0085734826995403E-2</v>
      </c>
      <c r="Y13" s="17">
        <v>4.54913313848525E-2</v>
      </c>
      <c r="Z13" s="17">
        <v>3.9455477635015499E-3</v>
      </c>
      <c r="AA13" s="17">
        <v>6.33650000807017E-2</v>
      </c>
      <c r="AB13" s="17">
        <v>4.39214960738568E-2</v>
      </c>
      <c r="AC13" s="17">
        <v>5.6494243496839298E-2</v>
      </c>
      <c r="AD13" s="17">
        <v>4.0162232562125998E-2</v>
      </c>
      <c r="AE13" s="17"/>
      <c r="AF13" s="17">
        <v>3.6490103844316099E-2</v>
      </c>
      <c r="AG13" s="17">
        <v>5.8152231995578001E-2</v>
      </c>
      <c r="AH13" s="17"/>
      <c r="AI13" s="17">
        <v>3.8417726500712499E-2</v>
      </c>
      <c r="AJ13" s="17">
        <v>5.0028906837635098E-2</v>
      </c>
      <c r="AK13" s="17"/>
      <c r="AL13" s="17">
        <v>5.3150330779694603E-2</v>
      </c>
      <c r="AM13" s="17">
        <v>4.4544717339868499E-2</v>
      </c>
      <c r="AN13" s="17"/>
      <c r="AO13" s="17">
        <v>3.3012971438852998E-2</v>
      </c>
      <c r="AP13" s="17">
        <v>4.7308990624230898E-2</v>
      </c>
      <c r="AQ13" s="17"/>
      <c r="AR13" s="17">
        <v>2.59040596067153E-2</v>
      </c>
      <c r="AS13" s="17">
        <v>3.2758742361403297E-2</v>
      </c>
      <c r="AT13" s="17">
        <v>5.8869162433808901E-2</v>
      </c>
      <c r="AU13" s="17">
        <v>9.3685418213417096E-2</v>
      </c>
    </row>
    <row r="14" spans="2:47" x14ac:dyDescent="0.3">
      <c r="B14" s="18" t="s">
        <v>403</v>
      </c>
      <c r="C14" s="19">
        <v>9.2587307445820693E-3</v>
      </c>
      <c r="D14" s="19">
        <v>9.5378269247908595E-3</v>
      </c>
      <c r="E14" s="19">
        <v>9.0220096591199506E-3</v>
      </c>
      <c r="F14" s="19"/>
      <c r="G14" s="19">
        <v>1.32602432064527E-2</v>
      </c>
      <c r="H14" s="19">
        <v>1.42318043744382E-2</v>
      </c>
      <c r="I14" s="19">
        <v>9.9668365931440996E-3</v>
      </c>
      <c r="J14" s="19">
        <v>1.0305132767104401E-2</v>
      </c>
      <c r="K14" s="19">
        <v>8.4396951015950003E-3</v>
      </c>
      <c r="L14" s="19">
        <v>1.70003401935399E-3</v>
      </c>
      <c r="M14" s="19"/>
      <c r="N14" s="19">
        <v>5.5888201577879602E-3</v>
      </c>
      <c r="O14" s="19">
        <v>1.1021430242296701E-2</v>
      </c>
      <c r="P14" s="19">
        <v>1.25711192691665E-2</v>
      </c>
      <c r="Q14" s="19">
        <v>8.6115276585359401E-3</v>
      </c>
      <c r="R14" s="19"/>
      <c r="S14" s="19">
        <v>8.83602895699785E-3</v>
      </c>
      <c r="T14" s="19">
        <v>9.3461450460668206E-3</v>
      </c>
      <c r="U14" s="19">
        <v>1.51027357881482E-2</v>
      </c>
      <c r="V14" s="19">
        <v>7.7611734783456596E-3</v>
      </c>
      <c r="W14" s="19">
        <v>5.4685610917638598E-3</v>
      </c>
      <c r="X14" s="19">
        <v>8.0043150150700803E-3</v>
      </c>
      <c r="Y14" s="19">
        <v>6.8658921173062404E-3</v>
      </c>
      <c r="Z14" s="19">
        <v>1.5241070965988099E-2</v>
      </c>
      <c r="AA14" s="19">
        <v>8.9002457349521696E-3</v>
      </c>
      <c r="AB14" s="19">
        <v>3.0789635477590001E-3</v>
      </c>
      <c r="AC14" s="19">
        <v>2.31849548792043E-2</v>
      </c>
      <c r="AD14" s="19">
        <v>7.3954738439614602E-3</v>
      </c>
      <c r="AE14" s="19"/>
      <c r="AF14" s="19">
        <v>6.2032334480197401E-3</v>
      </c>
      <c r="AG14" s="19">
        <v>1.22445671285582E-2</v>
      </c>
      <c r="AH14" s="19"/>
      <c r="AI14" s="19">
        <v>7.7487322557981096E-3</v>
      </c>
      <c r="AJ14" s="19">
        <v>1.0012469608070401E-2</v>
      </c>
      <c r="AK14" s="19"/>
      <c r="AL14" s="19">
        <v>5.1331762004925702E-3</v>
      </c>
      <c r="AM14" s="19">
        <v>1.0214090586050301E-2</v>
      </c>
      <c r="AN14" s="19"/>
      <c r="AO14" s="19">
        <v>0</v>
      </c>
      <c r="AP14" s="19">
        <v>1.0065740242918999E-2</v>
      </c>
      <c r="AQ14" s="19"/>
      <c r="AR14" s="19">
        <v>2.6664664556871401E-3</v>
      </c>
      <c r="AS14" s="19">
        <v>8.2354220972826395E-3</v>
      </c>
      <c r="AT14" s="19">
        <v>1.7356649248868702E-2</v>
      </c>
      <c r="AU14" s="19">
        <v>1.07132130295733E-2</v>
      </c>
    </row>
    <row r="15" spans="2:47" x14ac:dyDescent="0.3">
      <c r="B15" s="16"/>
    </row>
    <row r="16" spans="2:47" x14ac:dyDescent="0.3">
      <c r="B16" t="s">
        <v>72</v>
      </c>
    </row>
    <row r="17" spans="2:2" x14ac:dyDescent="0.3">
      <c r="B17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B2:AU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410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398</v>
      </c>
      <c r="C9" s="17">
        <v>0.34351450817602303</v>
      </c>
      <c r="D9" s="17">
        <v>0.40830787430271098</v>
      </c>
      <c r="E9" s="17">
        <v>0.27989135177637198</v>
      </c>
      <c r="F9" s="17"/>
      <c r="G9" s="17">
        <v>0.38287096051702202</v>
      </c>
      <c r="H9" s="17">
        <v>0.40556492236212899</v>
      </c>
      <c r="I9" s="17">
        <v>0.38897994380920098</v>
      </c>
      <c r="J9" s="17">
        <v>0.34727807202470701</v>
      </c>
      <c r="K9" s="17">
        <v>0.31643224485251198</v>
      </c>
      <c r="L9" s="17">
        <v>0.245230286492716</v>
      </c>
      <c r="M9" s="17"/>
      <c r="N9" s="17">
        <v>0.367045059798976</v>
      </c>
      <c r="O9" s="17">
        <v>0.31265225018308701</v>
      </c>
      <c r="P9" s="17">
        <v>0.38017759876290402</v>
      </c>
      <c r="Q9" s="17">
        <v>0.32092365469623302</v>
      </c>
      <c r="R9" s="17"/>
      <c r="S9" s="17">
        <v>0.38757789679066901</v>
      </c>
      <c r="T9" s="17">
        <v>0.30391388655671098</v>
      </c>
      <c r="U9" s="17">
        <v>0.30244778154326502</v>
      </c>
      <c r="V9" s="17">
        <v>0.33643647100430801</v>
      </c>
      <c r="W9" s="17">
        <v>0.396174093613615</v>
      </c>
      <c r="X9" s="17">
        <v>0.375879499027791</v>
      </c>
      <c r="Y9" s="17">
        <v>0.33239342298729602</v>
      </c>
      <c r="Z9" s="17">
        <v>0.36666657331381203</v>
      </c>
      <c r="AA9" s="17">
        <v>0.347052542743988</v>
      </c>
      <c r="AB9" s="17">
        <v>0.28412156566925201</v>
      </c>
      <c r="AC9" s="17">
        <v>0.374652346839977</v>
      </c>
      <c r="AD9" s="17">
        <v>0.33270007163486398</v>
      </c>
      <c r="AE9" s="17"/>
      <c r="AF9" s="17">
        <v>0.337774915231985</v>
      </c>
      <c r="AG9" s="17">
        <v>0.35157486701743901</v>
      </c>
      <c r="AH9" s="17"/>
      <c r="AI9" s="17">
        <v>0.40347132020674398</v>
      </c>
      <c r="AJ9" s="17">
        <v>0.31358614752262098</v>
      </c>
      <c r="AK9" s="17"/>
      <c r="AL9" s="17">
        <v>0.35671292357498302</v>
      </c>
      <c r="AM9" s="17">
        <v>0.34045813456408103</v>
      </c>
      <c r="AN9" s="17"/>
      <c r="AO9" s="17">
        <v>0.38569964550132901</v>
      </c>
      <c r="AP9" s="17">
        <v>0.33983756719465902</v>
      </c>
      <c r="AQ9" s="17"/>
      <c r="AR9" s="17">
        <v>0.493500140491894</v>
      </c>
      <c r="AS9" s="17">
        <v>0.29912054250142001</v>
      </c>
      <c r="AT9" s="17">
        <v>0.293764323841258</v>
      </c>
      <c r="AU9" s="17">
        <v>0.14674785456056699</v>
      </c>
    </row>
    <row r="10" spans="2:47" x14ac:dyDescent="0.3">
      <c r="B10" s="18" t="s">
        <v>399</v>
      </c>
      <c r="C10" s="17">
        <v>0.40147594847692403</v>
      </c>
      <c r="D10" s="17">
        <v>0.40729830268198602</v>
      </c>
      <c r="E10" s="17">
        <v>0.39733051299647199</v>
      </c>
      <c r="F10" s="17"/>
      <c r="G10" s="17">
        <v>0.38752650805755701</v>
      </c>
      <c r="H10" s="17">
        <v>0.38868499963928599</v>
      </c>
      <c r="I10" s="17">
        <v>0.38892716218394602</v>
      </c>
      <c r="J10" s="17">
        <v>0.39021168310490201</v>
      </c>
      <c r="K10" s="17">
        <v>0.42177236418979702</v>
      </c>
      <c r="L10" s="17">
        <v>0.426831625509837</v>
      </c>
      <c r="M10" s="17"/>
      <c r="N10" s="17">
        <v>0.40822050642945501</v>
      </c>
      <c r="O10" s="17">
        <v>0.42046140024745998</v>
      </c>
      <c r="P10" s="17">
        <v>0.37434848889559802</v>
      </c>
      <c r="Q10" s="17">
        <v>0.39819879576492201</v>
      </c>
      <c r="R10" s="17"/>
      <c r="S10" s="17">
        <v>0.38668067329042199</v>
      </c>
      <c r="T10" s="17">
        <v>0.42117745643506699</v>
      </c>
      <c r="U10" s="17">
        <v>0.38958419573471698</v>
      </c>
      <c r="V10" s="17">
        <v>0.38599723000331099</v>
      </c>
      <c r="W10" s="17">
        <v>0.397057917740336</v>
      </c>
      <c r="X10" s="17">
        <v>0.40469965627883803</v>
      </c>
      <c r="Y10" s="17">
        <v>0.41063197589641798</v>
      </c>
      <c r="Z10" s="17">
        <v>0.40674697812680999</v>
      </c>
      <c r="AA10" s="17">
        <v>0.38252036625043301</v>
      </c>
      <c r="AB10" s="17">
        <v>0.44239631729917001</v>
      </c>
      <c r="AC10" s="17">
        <v>0.400167770122073</v>
      </c>
      <c r="AD10" s="17">
        <v>0.38138711036185602</v>
      </c>
      <c r="AE10" s="17"/>
      <c r="AF10" s="17">
        <v>0.40721690988986597</v>
      </c>
      <c r="AG10" s="17">
        <v>0.39570147609576301</v>
      </c>
      <c r="AH10" s="17"/>
      <c r="AI10" s="17">
        <v>0.38513224725761003</v>
      </c>
      <c r="AJ10" s="17">
        <v>0.409634157159742</v>
      </c>
      <c r="AK10" s="17"/>
      <c r="AL10" s="17">
        <v>0.41896822620901197</v>
      </c>
      <c r="AM10" s="17">
        <v>0.39742523977765698</v>
      </c>
      <c r="AN10" s="17"/>
      <c r="AO10" s="17">
        <v>0.41356373960808501</v>
      </c>
      <c r="AP10" s="17">
        <v>0.40042235241436802</v>
      </c>
      <c r="AQ10" s="17"/>
      <c r="AR10" s="17">
        <v>0.377298740896507</v>
      </c>
      <c r="AS10" s="17">
        <v>0.44443944795089202</v>
      </c>
      <c r="AT10" s="17">
        <v>0.42244966783261201</v>
      </c>
      <c r="AU10" s="17">
        <v>0.344517191927599</v>
      </c>
    </row>
    <row r="11" spans="2:47" x14ac:dyDescent="0.3">
      <c r="B11" s="18" t="s">
        <v>400</v>
      </c>
      <c r="C11" s="17">
        <v>0.13644850058865801</v>
      </c>
      <c r="D11" s="17">
        <v>9.9879959388210898E-2</v>
      </c>
      <c r="E11" s="17">
        <v>0.17220815234061601</v>
      </c>
      <c r="F11" s="17"/>
      <c r="G11" s="17">
        <v>0.11726476609662501</v>
      </c>
      <c r="H11" s="17">
        <v>0.118487006250676</v>
      </c>
      <c r="I11" s="17">
        <v>0.120816447198121</v>
      </c>
      <c r="J11" s="17">
        <v>0.13103768494252299</v>
      </c>
      <c r="K11" s="17">
        <v>0.126054485679441</v>
      </c>
      <c r="L11" s="17">
        <v>0.18776268924975001</v>
      </c>
      <c r="M11" s="17"/>
      <c r="N11" s="17">
        <v>0.12783139997189699</v>
      </c>
      <c r="O11" s="17">
        <v>0.13915534200344801</v>
      </c>
      <c r="P11" s="17">
        <v>0.12602128246060601</v>
      </c>
      <c r="Q11" s="17">
        <v>0.14940418113187401</v>
      </c>
      <c r="R11" s="17"/>
      <c r="S11" s="17">
        <v>0.12252610453090899</v>
      </c>
      <c r="T11" s="17">
        <v>0.14318154121821999</v>
      </c>
      <c r="U11" s="17">
        <v>0.169551760285585</v>
      </c>
      <c r="V11" s="17">
        <v>0.15845641133848201</v>
      </c>
      <c r="W11" s="17">
        <v>0.10754470020193301</v>
      </c>
      <c r="X11" s="17">
        <v>0.11581296505655</v>
      </c>
      <c r="Y11" s="17">
        <v>0.135883872360064</v>
      </c>
      <c r="Z11" s="17">
        <v>0.15205679903768601</v>
      </c>
      <c r="AA11" s="17">
        <v>0.136435861241929</v>
      </c>
      <c r="AB11" s="17">
        <v>0.146691047712117</v>
      </c>
      <c r="AC11" s="17">
        <v>9.6808518987008305E-2</v>
      </c>
      <c r="AD11" s="17">
        <v>0.163273008399097</v>
      </c>
      <c r="AE11" s="17"/>
      <c r="AF11" s="17">
        <v>0.14305689059799701</v>
      </c>
      <c r="AG11" s="17">
        <v>0.12822587129111099</v>
      </c>
      <c r="AH11" s="17"/>
      <c r="AI11" s="17">
        <v>0.11587661918572301</v>
      </c>
      <c r="AJ11" s="17">
        <v>0.14671727014282601</v>
      </c>
      <c r="AK11" s="17"/>
      <c r="AL11" s="17">
        <v>0.11095152734189</v>
      </c>
      <c r="AM11" s="17">
        <v>0.14235286667051</v>
      </c>
      <c r="AN11" s="17"/>
      <c r="AO11" s="17">
        <v>0.112744076586397</v>
      </c>
      <c r="AP11" s="17">
        <v>0.13851462561704</v>
      </c>
      <c r="AQ11" s="17"/>
      <c r="AR11" s="17">
        <v>7.9768077832207601E-2</v>
      </c>
      <c r="AS11" s="17">
        <v>0.17073262348850099</v>
      </c>
      <c r="AT11" s="17">
        <v>0.146324739160482</v>
      </c>
      <c r="AU11" s="17">
        <v>0.19924620308942301</v>
      </c>
    </row>
    <row r="12" spans="2:47" x14ac:dyDescent="0.3">
      <c r="B12" s="18" t="s">
        <v>401</v>
      </c>
      <c r="C12" s="17">
        <v>6.9892473307064606E-2</v>
      </c>
      <c r="D12" s="17">
        <v>4.5475866925283E-2</v>
      </c>
      <c r="E12" s="17">
        <v>9.3320215567602102E-2</v>
      </c>
      <c r="F12" s="17"/>
      <c r="G12" s="17">
        <v>5.26500460386604E-2</v>
      </c>
      <c r="H12" s="17">
        <v>4.5340580214106099E-2</v>
      </c>
      <c r="I12" s="17">
        <v>4.6588150665329099E-2</v>
      </c>
      <c r="J12" s="17">
        <v>8.8816741051920195E-2</v>
      </c>
      <c r="K12" s="17">
        <v>8.1066477623681799E-2</v>
      </c>
      <c r="L12" s="17">
        <v>9.7361343119428304E-2</v>
      </c>
      <c r="M12" s="17"/>
      <c r="N12" s="17">
        <v>6.0692039617018502E-2</v>
      </c>
      <c r="O12" s="17">
        <v>7.9222597049457805E-2</v>
      </c>
      <c r="P12" s="17">
        <v>6.7229975129821304E-2</v>
      </c>
      <c r="Q12" s="17">
        <v>7.2638651811107596E-2</v>
      </c>
      <c r="R12" s="17"/>
      <c r="S12" s="17">
        <v>6.6836453457280703E-2</v>
      </c>
      <c r="T12" s="17">
        <v>7.5522120810893795E-2</v>
      </c>
      <c r="U12" s="17">
        <v>8.2566851000438493E-2</v>
      </c>
      <c r="V12" s="17">
        <v>7.4819429568096701E-2</v>
      </c>
      <c r="W12" s="17">
        <v>7.6773649975304004E-2</v>
      </c>
      <c r="X12" s="17">
        <v>5.6908814840234599E-2</v>
      </c>
      <c r="Y12" s="17">
        <v>6.9927461537791905E-2</v>
      </c>
      <c r="Z12" s="17">
        <v>4.5993357138658403E-2</v>
      </c>
      <c r="AA12" s="17">
        <v>6.73996042599488E-2</v>
      </c>
      <c r="AB12" s="17">
        <v>8.0004619368087296E-2</v>
      </c>
      <c r="AC12" s="17">
        <v>5.32750369048621E-2</v>
      </c>
      <c r="AD12" s="17">
        <v>7.2242800405597399E-2</v>
      </c>
      <c r="AE12" s="17"/>
      <c r="AF12" s="17">
        <v>7.1963390758015805E-2</v>
      </c>
      <c r="AG12" s="17">
        <v>6.6721820275729093E-2</v>
      </c>
      <c r="AH12" s="17"/>
      <c r="AI12" s="17">
        <v>6.1716400597783098E-2</v>
      </c>
      <c r="AJ12" s="17">
        <v>7.3973685174140394E-2</v>
      </c>
      <c r="AK12" s="17"/>
      <c r="AL12" s="17">
        <v>7.16504008091218E-2</v>
      </c>
      <c r="AM12" s="17">
        <v>6.9485387830014206E-2</v>
      </c>
      <c r="AN12" s="17"/>
      <c r="AO12" s="17">
        <v>5.3792298521513598E-2</v>
      </c>
      <c r="AP12" s="17">
        <v>7.1295796757682106E-2</v>
      </c>
      <c r="AQ12" s="17"/>
      <c r="AR12" s="17">
        <v>2.6433121575701199E-2</v>
      </c>
      <c r="AS12" s="17">
        <v>5.2847115947624201E-2</v>
      </c>
      <c r="AT12" s="17">
        <v>7.2195294611103605E-2</v>
      </c>
      <c r="AU12" s="17">
        <v>0.20366930340693101</v>
      </c>
    </row>
    <row r="13" spans="2:47" x14ac:dyDescent="0.3">
      <c r="B13" s="18" t="s">
        <v>402</v>
      </c>
      <c r="C13" s="17">
        <v>3.9385803635717302E-2</v>
      </c>
      <c r="D13" s="17">
        <v>3.2593222373695198E-2</v>
      </c>
      <c r="E13" s="17">
        <v>4.51662329598281E-2</v>
      </c>
      <c r="F13" s="17"/>
      <c r="G13" s="17">
        <v>5.0152158161394803E-2</v>
      </c>
      <c r="H13" s="17">
        <v>2.9058377249883801E-2</v>
      </c>
      <c r="I13" s="17">
        <v>4.68421626745203E-2</v>
      </c>
      <c r="J13" s="17">
        <v>3.1095615324262998E-2</v>
      </c>
      <c r="K13" s="17">
        <v>4.4332844191515501E-2</v>
      </c>
      <c r="L13" s="17">
        <v>3.7990998687141397E-2</v>
      </c>
      <c r="M13" s="17"/>
      <c r="N13" s="17">
        <v>3.3223088180104499E-2</v>
      </c>
      <c r="O13" s="17">
        <v>3.8173953085342299E-2</v>
      </c>
      <c r="P13" s="17">
        <v>4.0318640164239299E-2</v>
      </c>
      <c r="Q13" s="17">
        <v>4.6016661091564E-2</v>
      </c>
      <c r="R13" s="17"/>
      <c r="S13" s="17">
        <v>2.9266500096756999E-2</v>
      </c>
      <c r="T13" s="17">
        <v>4.6970883764894299E-2</v>
      </c>
      <c r="U13" s="17">
        <v>3.2809764675722997E-2</v>
      </c>
      <c r="V13" s="17">
        <v>3.7645627110608697E-2</v>
      </c>
      <c r="W13" s="17">
        <v>1.6981077377048601E-2</v>
      </c>
      <c r="X13" s="17">
        <v>3.76119037970006E-2</v>
      </c>
      <c r="Y13" s="17">
        <v>4.4297375101123297E-2</v>
      </c>
      <c r="Z13" s="17">
        <v>2.85362923830332E-2</v>
      </c>
      <c r="AA13" s="17">
        <v>5.6069934588389499E-2</v>
      </c>
      <c r="AB13" s="17">
        <v>3.9581751874379997E-2</v>
      </c>
      <c r="AC13" s="17">
        <v>5.7777470530945597E-2</v>
      </c>
      <c r="AD13" s="17">
        <v>4.3001535354624698E-2</v>
      </c>
      <c r="AE13" s="17"/>
      <c r="AF13" s="17">
        <v>3.3521126258255499E-2</v>
      </c>
      <c r="AG13" s="17">
        <v>4.74992587619072E-2</v>
      </c>
      <c r="AH13" s="17"/>
      <c r="AI13" s="17">
        <v>2.6603783131834698E-2</v>
      </c>
      <c r="AJ13" s="17">
        <v>4.5766144860720601E-2</v>
      </c>
      <c r="AK13" s="17"/>
      <c r="AL13" s="17">
        <v>3.5479993949475402E-2</v>
      </c>
      <c r="AM13" s="17">
        <v>4.0290276884773997E-2</v>
      </c>
      <c r="AN13" s="17"/>
      <c r="AO13" s="17">
        <v>3.0759593832119101E-2</v>
      </c>
      <c r="AP13" s="17">
        <v>4.0137681343169203E-2</v>
      </c>
      <c r="AQ13" s="17"/>
      <c r="AR13" s="17">
        <v>1.9776144027528399E-2</v>
      </c>
      <c r="AS13" s="17">
        <v>2.81059085107375E-2</v>
      </c>
      <c r="AT13" s="17">
        <v>4.8203630205297499E-2</v>
      </c>
      <c r="AU13" s="17">
        <v>8.97209516451897E-2</v>
      </c>
    </row>
    <row r="14" spans="2:47" x14ac:dyDescent="0.3">
      <c r="B14" s="18" t="s">
        <v>403</v>
      </c>
      <c r="C14" s="19">
        <v>9.28276581561281E-3</v>
      </c>
      <c r="D14" s="19">
        <v>6.4447743281137301E-3</v>
      </c>
      <c r="E14" s="19">
        <v>1.20835343591096E-2</v>
      </c>
      <c r="F14" s="19"/>
      <c r="G14" s="19">
        <v>9.5355611287409707E-3</v>
      </c>
      <c r="H14" s="19">
        <v>1.28641142839197E-2</v>
      </c>
      <c r="I14" s="19">
        <v>7.8461334688829393E-3</v>
      </c>
      <c r="J14" s="19">
        <v>1.1560203551684099E-2</v>
      </c>
      <c r="K14" s="19">
        <v>1.0341583463052501E-2</v>
      </c>
      <c r="L14" s="19">
        <v>4.8230569411273298E-3</v>
      </c>
      <c r="M14" s="19"/>
      <c r="N14" s="19">
        <v>2.9879060025488802E-3</v>
      </c>
      <c r="O14" s="19">
        <v>1.03344574312049E-2</v>
      </c>
      <c r="P14" s="19">
        <v>1.19040145868322E-2</v>
      </c>
      <c r="Q14" s="19">
        <v>1.28180555042992E-2</v>
      </c>
      <c r="R14" s="19"/>
      <c r="S14" s="19">
        <v>7.1123718339627003E-3</v>
      </c>
      <c r="T14" s="19">
        <v>9.2341112142137194E-3</v>
      </c>
      <c r="U14" s="19">
        <v>2.3039646760272099E-2</v>
      </c>
      <c r="V14" s="19">
        <v>6.6448309751930001E-3</v>
      </c>
      <c r="W14" s="19">
        <v>5.4685610917638598E-3</v>
      </c>
      <c r="X14" s="19">
        <v>9.0871609995867002E-3</v>
      </c>
      <c r="Y14" s="19">
        <v>6.8658921173062404E-3</v>
      </c>
      <c r="Z14" s="19">
        <v>0</v>
      </c>
      <c r="AA14" s="19">
        <v>1.0521690915312101E-2</v>
      </c>
      <c r="AB14" s="19">
        <v>7.2046980769929101E-3</v>
      </c>
      <c r="AC14" s="19">
        <v>1.7318856615133799E-2</v>
      </c>
      <c r="AD14" s="19">
        <v>7.3954738439614602E-3</v>
      </c>
      <c r="AE14" s="19"/>
      <c r="AF14" s="19">
        <v>6.4667672638807697E-3</v>
      </c>
      <c r="AG14" s="19">
        <v>1.0276706558051E-2</v>
      </c>
      <c r="AH14" s="19"/>
      <c r="AI14" s="19">
        <v>7.1996296203049402E-3</v>
      </c>
      <c r="AJ14" s="19">
        <v>1.0322595139950199E-2</v>
      </c>
      <c r="AK14" s="19"/>
      <c r="AL14" s="19">
        <v>6.2369281155180102E-3</v>
      </c>
      <c r="AM14" s="19">
        <v>9.9880942729639408E-3</v>
      </c>
      <c r="AN14" s="19"/>
      <c r="AO14" s="19">
        <v>3.4406459505569699E-3</v>
      </c>
      <c r="AP14" s="19">
        <v>9.7919766730818099E-3</v>
      </c>
      <c r="AQ14" s="19"/>
      <c r="AR14" s="19">
        <v>3.2237751761615501E-3</v>
      </c>
      <c r="AS14" s="19">
        <v>4.7543616008247297E-3</v>
      </c>
      <c r="AT14" s="19">
        <v>1.7062344349247301E-2</v>
      </c>
      <c r="AU14" s="19">
        <v>1.6098495370290001E-2</v>
      </c>
    </row>
    <row r="15" spans="2:47" x14ac:dyDescent="0.3">
      <c r="B15" s="16"/>
    </row>
    <row r="16" spans="2:47" x14ac:dyDescent="0.3">
      <c r="B16" t="s">
        <v>72</v>
      </c>
    </row>
    <row r="17" spans="2:2" x14ac:dyDescent="0.3">
      <c r="B17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B2:AU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411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398</v>
      </c>
      <c r="C9" s="17">
        <v>0.22782412110860001</v>
      </c>
      <c r="D9" s="17">
        <v>0.29937638813457101</v>
      </c>
      <c r="E9" s="17">
        <v>0.156656674048813</v>
      </c>
      <c r="F9" s="17"/>
      <c r="G9" s="17">
        <v>0.26559193720423502</v>
      </c>
      <c r="H9" s="17">
        <v>0.27798135763957299</v>
      </c>
      <c r="I9" s="17">
        <v>0.27300282511844698</v>
      </c>
      <c r="J9" s="17">
        <v>0.23220798980789001</v>
      </c>
      <c r="K9" s="17">
        <v>0.19500361233996799</v>
      </c>
      <c r="L9" s="17">
        <v>0.14381378272450701</v>
      </c>
      <c r="M9" s="17"/>
      <c r="N9" s="17">
        <v>0.220761893904416</v>
      </c>
      <c r="O9" s="17">
        <v>0.21997582790673201</v>
      </c>
      <c r="P9" s="17">
        <v>0.25202415205247197</v>
      </c>
      <c r="Q9" s="17">
        <v>0.22471700687964899</v>
      </c>
      <c r="R9" s="17"/>
      <c r="S9" s="17">
        <v>0.26311133372526901</v>
      </c>
      <c r="T9" s="17">
        <v>0.20975432595810101</v>
      </c>
      <c r="U9" s="17">
        <v>0.25869785075338703</v>
      </c>
      <c r="V9" s="17">
        <v>0.24433818853730899</v>
      </c>
      <c r="W9" s="17">
        <v>0.25786842299396201</v>
      </c>
      <c r="X9" s="17">
        <v>0.25055261114353899</v>
      </c>
      <c r="Y9" s="17">
        <v>0.20231871303389101</v>
      </c>
      <c r="Z9" s="17">
        <v>0.18268317674936499</v>
      </c>
      <c r="AA9" s="17">
        <v>0.18689069418759199</v>
      </c>
      <c r="AB9" s="17">
        <v>0.209514384392993</v>
      </c>
      <c r="AC9" s="17">
        <v>0.208831763755774</v>
      </c>
      <c r="AD9" s="17">
        <v>0.23606104790868901</v>
      </c>
      <c r="AE9" s="17"/>
      <c r="AF9" s="17">
        <v>0.20846964137923299</v>
      </c>
      <c r="AG9" s="17">
        <v>0.254938298283374</v>
      </c>
      <c r="AH9" s="17"/>
      <c r="AI9" s="17">
        <v>0.24226527468405601</v>
      </c>
      <c r="AJ9" s="17">
        <v>0.22061559820988499</v>
      </c>
      <c r="AK9" s="17"/>
      <c r="AL9" s="17">
        <v>0.23910687890766399</v>
      </c>
      <c r="AM9" s="17">
        <v>0.22521135873034401</v>
      </c>
      <c r="AN9" s="17"/>
      <c r="AO9" s="17">
        <v>0.24668861664744601</v>
      </c>
      <c r="AP9" s="17">
        <v>0.22617985392974399</v>
      </c>
      <c r="AQ9" s="17"/>
      <c r="AR9" s="17">
        <v>0.31793212070752302</v>
      </c>
      <c r="AS9" s="17">
        <v>0.15788591569461999</v>
      </c>
      <c r="AT9" s="17">
        <v>0.20612526499252201</v>
      </c>
      <c r="AU9" s="17">
        <v>0.16707853383076901</v>
      </c>
    </row>
    <row r="10" spans="2:47" x14ac:dyDescent="0.3">
      <c r="B10" s="18" t="s">
        <v>399</v>
      </c>
      <c r="C10" s="17">
        <v>0.30288619858424798</v>
      </c>
      <c r="D10" s="17">
        <v>0.33015073260785699</v>
      </c>
      <c r="E10" s="17">
        <v>0.27706846330054602</v>
      </c>
      <c r="F10" s="17"/>
      <c r="G10" s="17">
        <v>0.35426628550675099</v>
      </c>
      <c r="H10" s="17">
        <v>0.36216559023202699</v>
      </c>
      <c r="I10" s="17">
        <v>0.313729828886814</v>
      </c>
      <c r="J10" s="17">
        <v>0.290633213520057</v>
      </c>
      <c r="K10" s="17">
        <v>0.28513884763774999</v>
      </c>
      <c r="L10" s="17">
        <v>0.23377205162494999</v>
      </c>
      <c r="M10" s="17"/>
      <c r="N10" s="17">
        <v>0.32114078887116798</v>
      </c>
      <c r="O10" s="17">
        <v>0.28123305383460001</v>
      </c>
      <c r="P10" s="17">
        <v>0.30798318324636398</v>
      </c>
      <c r="Q10" s="17">
        <v>0.30224895866768597</v>
      </c>
      <c r="R10" s="17"/>
      <c r="S10" s="17">
        <v>0.34783841805813998</v>
      </c>
      <c r="T10" s="17">
        <v>0.32156579868669199</v>
      </c>
      <c r="U10" s="17">
        <v>0.25680117835622002</v>
      </c>
      <c r="V10" s="17">
        <v>0.26454881938712399</v>
      </c>
      <c r="W10" s="17">
        <v>0.29738843428674999</v>
      </c>
      <c r="X10" s="17">
        <v>0.320062253993671</v>
      </c>
      <c r="Y10" s="17">
        <v>0.30463357286806603</v>
      </c>
      <c r="Z10" s="17">
        <v>0.307960810650518</v>
      </c>
      <c r="AA10" s="17">
        <v>0.33954363423065897</v>
      </c>
      <c r="AB10" s="17">
        <v>0.27656927171864698</v>
      </c>
      <c r="AC10" s="17">
        <v>0.26022794156010998</v>
      </c>
      <c r="AD10" s="17">
        <v>0.21592267382296201</v>
      </c>
      <c r="AE10" s="17"/>
      <c r="AF10" s="17">
        <v>0.292033940396768</v>
      </c>
      <c r="AG10" s="17">
        <v>0.319278900532106</v>
      </c>
      <c r="AH10" s="17"/>
      <c r="AI10" s="17">
        <v>0.30172005745566699</v>
      </c>
      <c r="AJ10" s="17">
        <v>0.30346829578199502</v>
      </c>
      <c r="AK10" s="17"/>
      <c r="AL10" s="17">
        <v>0.29977786366859699</v>
      </c>
      <c r="AM10" s="17">
        <v>0.30360599960021101</v>
      </c>
      <c r="AN10" s="17"/>
      <c r="AO10" s="17">
        <v>0.27513888190512897</v>
      </c>
      <c r="AP10" s="17">
        <v>0.30530471022813799</v>
      </c>
      <c r="AQ10" s="17"/>
      <c r="AR10" s="17">
        <v>0.34019292338502399</v>
      </c>
      <c r="AS10" s="17">
        <v>0.31022497916941899</v>
      </c>
      <c r="AT10" s="17">
        <v>0.28565033116662703</v>
      </c>
      <c r="AU10" s="17">
        <v>0.23240935474441601</v>
      </c>
    </row>
    <row r="11" spans="2:47" x14ac:dyDescent="0.3">
      <c r="B11" s="18" t="s">
        <v>400</v>
      </c>
      <c r="C11" s="17">
        <v>0.200465676966367</v>
      </c>
      <c r="D11" s="17">
        <v>0.16948773661458499</v>
      </c>
      <c r="E11" s="17">
        <v>0.23141465224173799</v>
      </c>
      <c r="F11" s="17"/>
      <c r="G11" s="17">
        <v>0.18795190415230101</v>
      </c>
      <c r="H11" s="17">
        <v>0.194974298956995</v>
      </c>
      <c r="I11" s="17">
        <v>0.19867195661228701</v>
      </c>
      <c r="J11" s="17">
        <v>0.191966046987809</v>
      </c>
      <c r="K11" s="17">
        <v>0.20950223696554601</v>
      </c>
      <c r="L11" s="17">
        <v>0.21549838059783299</v>
      </c>
      <c r="M11" s="17"/>
      <c r="N11" s="17">
        <v>0.20228307638444601</v>
      </c>
      <c r="O11" s="17">
        <v>0.198184149433802</v>
      </c>
      <c r="P11" s="17">
        <v>0.18882393029526401</v>
      </c>
      <c r="Q11" s="17">
        <v>0.21027293750894099</v>
      </c>
      <c r="R11" s="17"/>
      <c r="S11" s="17">
        <v>0.18466944577705499</v>
      </c>
      <c r="T11" s="17">
        <v>0.20389219136572601</v>
      </c>
      <c r="U11" s="17">
        <v>0.17095885115696999</v>
      </c>
      <c r="V11" s="17">
        <v>0.229667212437524</v>
      </c>
      <c r="W11" s="17">
        <v>0.19022623233129601</v>
      </c>
      <c r="X11" s="17">
        <v>0.21308029306353399</v>
      </c>
      <c r="Y11" s="17">
        <v>0.18890763017328299</v>
      </c>
      <c r="Z11" s="17">
        <v>0.27066994937104799</v>
      </c>
      <c r="AA11" s="17">
        <v>0.178454602243308</v>
      </c>
      <c r="AB11" s="17">
        <v>0.229002024318847</v>
      </c>
      <c r="AC11" s="17">
        <v>0.16658187313091899</v>
      </c>
      <c r="AD11" s="17">
        <v>0.225528159052031</v>
      </c>
      <c r="AE11" s="17"/>
      <c r="AF11" s="17">
        <v>0.21202308397591199</v>
      </c>
      <c r="AG11" s="17">
        <v>0.184755784867807</v>
      </c>
      <c r="AH11" s="17"/>
      <c r="AI11" s="17">
        <v>0.20614798418759001</v>
      </c>
      <c r="AJ11" s="17">
        <v>0.197629266321767</v>
      </c>
      <c r="AK11" s="17"/>
      <c r="AL11" s="17">
        <v>0.202378877637305</v>
      </c>
      <c r="AM11" s="17">
        <v>0.20002263468680101</v>
      </c>
      <c r="AN11" s="17"/>
      <c r="AO11" s="17">
        <v>0.22245609443397299</v>
      </c>
      <c r="AP11" s="17">
        <v>0.19854894817725699</v>
      </c>
      <c r="AQ11" s="17"/>
      <c r="AR11" s="17">
        <v>0.18558585014324999</v>
      </c>
      <c r="AS11" s="17">
        <v>0.21302968619208801</v>
      </c>
      <c r="AT11" s="17">
        <v>0.213288995629663</v>
      </c>
      <c r="AU11" s="17">
        <v>0.18949384442002401</v>
      </c>
    </row>
    <row r="12" spans="2:47" x14ac:dyDescent="0.3">
      <c r="B12" s="18" t="s">
        <v>401</v>
      </c>
      <c r="C12" s="17">
        <v>0.213685306980546</v>
      </c>
      <c r="D12" s="17">
        <v>0.142301456127881</v>
      </c>
      <c r="E12" s="17">
        <v>0.28296601037000602</v>
      </c>
      <c r="F12" s="17"/>
      <c r="G12" s="17">
        <v>0.10338282066695</v>
      </c>
      <c r="H12" s="17">
        <v>0.111259496829355</v>
      </c>
      <c r="I12" s="17">
        <v>0.157221615287164</v>
      </c>
      <c r="J12" s="17">
        <v>0.233153054006145</v>
      </c>
      <c r="K12" s="17">
        <v>0.271243543074629</v>
      </c>
      <c r="L12" s="17">
        <v>0.36139781677118699</v>
      </c>
      <c r="M12" s="17"/>
      <c r="N12" s="17">
        <v>0.22384582686590401</v>
      </c>
      <c r="O12" s="17">
        <v>0.24619583574272799</v>
      </c>
      <c r="P12" s="17">
        <v>0.19400615298798399</v>
      </c>
      <c r="Q12" s="17">
        <v>0.18282080521813401</v>
      </c>
      <c r="R12" s="17"/>
      <c r="S12" s="17">
        <v>0.150888521510463</v>
      </c>
      <c r="T12" s="17">
        <v>0.219116207401999</v>
      </c>
      <c r="U12" s="17">
        <v>0.25347658435547998</v>
      </c>
      <c r="V12" s="17">
        <v>0.206081492554825</v>
      </c>
      <c r="W12" s="17">
        <v>0.20824718846559501</v>
      </c>
      <c r="X12" s="17">
        <v>0.15716573774692599</v>
      </c>
      <c r="Y12" s="17">
        <v>0.24371450709269399</v>
      </c>
      <c r="Z12" s="17">
        <v>0.207240858664135</v>
      </c>
      <c r="AA12" s="17">
        <v>0.220390679259268</v>
      </c>
      <c r="AB12" s="17">
        <v>0.24552382734529901</v>
      </c>
      <c r="AC12" s="17">
        <v>0.28424272063453099</v>
      </c>
      <c r="AD12" s="17">
        <v>0.27248853898666903</v>
      </c>
      <c r="AE12" s="17"/>
      <c r="AF12" s="17">
        <v>0.24017683165596601</v>
      </c>
      <c r="AG12" s="17">
        <v>0.178229383834832</v>
      </c>
      <c r="AH12" s="17"/>
      <c r="AI12" s="17">
        <v>0.20557467006795699</v>
      </c>
      <c r="AJ12" s="17">
        <v>0.21773385556789199</v>
      </c>
      <c r="AK12" s="17"/>
      <c r="AL12" s="17">
        <v>0.20910338904075201</v>
      </c>
      <c r="AM12" s="17">
        <v>0.21474634746608501</v>
      </c>
      <c r="AN12" s="17"/>
      <c r="AO12" s="17">
        <v>0.19092714256658799</v>
      </c>
      <c r="AP12" s="17">
        <v>0.21566895412975401</v>
      </c>
      <c r="AQ12" s="17"/>
      <c r="AR12" s="17">
        <v>0.11856665896845001</v>
      </c>
      <c r="AS12" s="17">
        <v>0.26272235598563098</v>
      </c>
      <c r="AT12" s="17">
        <v>0.233676601283859</v>
      </c>
      <c r="AU12" s="17">
        <v>0.32658582791282997</v>
      </c>
    </row>
    <row r="13" spans="2:47" x14ac:dyDescent="0.3">
      <c r="B13" s="18" t="s">
        <v>402</v>
      </c>
      <c r="C13" s="17">
        <v>4.1203380779972799E-2</v>
      </c>
      <c r="D13" s="17">
        <v>4.4273409184699401E-2</v>
      </c>
      <c r="E13" s="17">
        <v>3.83686640658569E-2</v>
      </c>
      <c r="F13" s="17"/>
      <c r="G13" s="17">
        <v>7.2616429050095799E-2</v>
      </c>
      <c r="H13" s="17">
        <v>3.2733383603391702E-2</v>
      </c>
      <c r="I13" s="17">
        <v>4.63330117419221E-2</v>
      </c>
      <c r="J13" s="17">
        <v>3.51318820005833E-2</v>
      </c>
      <c r="K13" s="17">
        <v>2.7738618588674602E-2</v>
      </c>
      <c r="L13" s="17">
        <v>3.7056706077389499E-2</v>
      </c>
      <c r="M13" s="17"/>
      <c r="N13" s="17">
        <v>2.5109769744861201E-2</v>
      </c>
      <c r="O13" s="17">
        <v>4.23362049702527E-2</v>
      </c>
      <c r="P13" s="17">
        <v>4.0334475044121701E-2</v>
      </c>
      <c r="Q13" s="17">
        <v>5.87693295564383E-2</v>
      </c>
      <c r="R13" s="17"/>
      <c r="S13" s="17">
        <v>4.3615560333905901E-2</v>
      </c>
      <c r="T13" s="17">
        <v>3.8751768269289499E-2</v>
      </c>
      <c r="U13" s="17">
        <v>3.7639976528026697E-2</v>
      </c>
      <c r="V13" s="17">
        <v>4.6742258352757998E-2</v>
      </c>
      <c r="W13" s="17">
        <v>4.0801160830633898E-2</v>
      </c>
      <c r="X13" s="17">
        <v>4.2221486826068202E-2</v>
      </c>
      <c r="Y13" s="17">
        <v>3.80314330371136E-2</v>
      </c>
      <c r="Z13" s="17">
        <v>2.0251846575547499E-2</v>
      </c>
      <c r="AA13" s="17">
        <v>5.7694141849495902E-2</v>
      </c>
      <c r="AB13" s="17">
        <v>2.7355892161464002E-2</v>
      </c>
      <c r="AC13" s="17">
        <v>5.2915225353560198E-2</v>
      </c>
      <c r="AD13" s="17">
        <v>2.9315585810473801E-2</v>
      </c>
      <c r="AE13" s="17"/>
      <c r="AF13" s="17">
        <v>3.7561767898194397E-2</v>
      </c>
      <c r="AG13" s="17">
        <v>4.48160691102047E-2</v>
      </c>
      <c r="AH13" s="17"/>
      <c r="AI13" s="17">
        <v>3.3374084977297498E-2</v>
      </c>
      <c r="AJ13" s="17">
        <v>4.51114936450226E-2</v>
      </c>
      <c r="AK13" s="17"/>
      <c r="AL13" s="17">
        <v>3.6200473090505801E-2</v>
      </c>
      <c r="AM13" s="17">
        <v>4.2361910389994997E-2</v>
      </c>
      <c r="AN13" s="17"/>
      <c r="AO13" s="17">
        <v>5.3338010003474302E-2</v>
      </c>
      <c r="AP13" s="17">
        <v>4.0145702215565501E-2</v>
      </c>
      <c r="AQ13" s="17"/>
      <c r="AR13" s="17">
        <v>3.1493760760046001E-2</v>
      </c>
      <c r="AS13" s="17">
        <v>3.8374927698019201E-2</v>
      </c>
      <c r="AT13" s="17">
        <v>4.1228010971346103E-2</v>
      </c>
      <c r="AU13" s="17">
        <v>7.0424546290760101E-2</v>
      </c>
    </row>
    <row r="14" spans="2:47" x14ac:dyDescent="0.3">
      <c r="B14" s="18" t="s">
        <v>403</v>
      </c>
      <c r="C14" s="19">
        <v>1.39353155802668E-2</v>
      </c>
      <c r="D14" s="19">
        <v>1.44102773304068E-2</v>
      </c>
      <c r="E14" s="19">
        <v>1.35255359730398E-2</v>
      </c>
      <c r="F14" s="19"/>
      <c r="G14" s="19">
        <v>1.6190623419667101E-2</v>
      </c>
      <c r="H14" s="19">
        <v>2.0885872738657701E-2</v>
      </c>
      <c r="I14" s="19">
        <v>1.1040762353366399E-2</v>
      </c>
      <c r="J14" s="19">
        <v>1.6907813677514899E-2</v>
      </c>
      <c r="K14" s="19">
        <v>1.1373141393432099E-2</v>
      </c>
      <c r="L14" s="19">
        <v>8.4612622041335493E-3</v>
      </c>
      <c r="M14" s="19"/>
      <c r="N14" s="19">
        <v>6.8586442292046202E-3</v>
      </c>
      <c r="O14" s="19">
        <v>1.2074928111885101E-2</v>
      </c>
      <c r="P14" s="19">
        <v>1.6828106373795101E-2</v>
      </c>
      <c r="Q14" s="19">
        <v>2.1170962169152398E-2</v>
      </c>
      <c r="R14" s="19"/>
      <c r="S14" s="19">
        <v>9.8767205951668692E-3</v>
      </c>
      <c r="T14" s="19">
        <v>6.9197083181920397E-3</v>
      </c>
      <c r="U14" s="19">
        <v>2.2425558849916299E-2</v>
      </c>
      <c r="V14" s="19">
        <v>8.6220287304602499E-3</v>
      </c>
      <c r="W14" s="19">
        <v>5.4685610917638598E-3</v>
      </c>
      <c r="X14" s="19">
        <v>1.6917617226262199E-2</v>
      </c>
      <c r="Y14" s="19">
        <v>2.2394143794950999E-2</v>
      </c>
      <c r="Z14" s="19">
        <v>1.11933579893864E-2</v>
      </c>
      <c r="AA14" s="19">
        <v>1.7026248229677601E-2</v>
      </c>
      <c r="AB14" s="19">
        <v>1.20346000627495E-2</v>
      </c>
      <c r="AC14" s="19">
        <v>2.7200475565106599E-2</v>
      </c>
      <c r="AD14" s="19">
        <v>2.0683994419175698E-2</v>
      </c>
      <c r="AE14" s="19"/>
      <c r="AF14" s="19">
        <v>9.7347346939257E-3</v>
      </c>
      <c r="AG14" s="19">
        <v>1.7981563371675901E-2</v>
      </c>
      <c r="AH14" s="19"/>
      <c r="AI14" s="19">
        <v>1.0917928627433E-2</v>
      </c>
      <c r="AJ14" s="19">
        <v>1.54414904734384E-2</v>
      </c>
      <c r="AK14" s="19"/>
      <c r="AL14" s="19">
        <v>1.3432517655176101E-2</v>
      </c>
      <c r="AM14" s="19">
        <v>1.40517491265627E-2</v>
      </c>
      <c r="AN14" s="19"/>
      <c r="AO14" s="19">
        <v>1.14512544433904E-2</v>
      </c>
      <c r="AP14" s="19">
        <v>1.41518313195416E-2</v>
      </c>
      <c r="AQ14" s="19"/>
      <c r="AR14" s="19">
        <v>6.2286860357069103E-3</v>
      </c>
      <c r="AS14" s="19">
        <v>1.77621352602228E-2</v>
      </c>
      <c r="AT14" s="19">
        <v>2.0030795955982599E-2</v>
      </c>
      <c r="AU14" s="19">
        <v>1.40078928012026E-2</v>
      </c>
    </row>
    <row r="15" spans="2:47" x14ac:dyDescent="0.3">
      <c r="B15" s="16"/>
    </row>
    <row r="16" spans="2:47" x14ac:dyDescent="0.3">
      <c r="B16" t="s">
        <v>72</v>
      </c>
    </row>
    <row r="17" spans="2:2" x14ac:dyDescent="0.3">
      <c r="B17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B2:AU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412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398</v>
      </c>
      <c r="C9" s="17">
        <v>0.177557703389396</v>
      </c>
      <c r="D9" s="17">
        <v>0.14165158681540399</v>
      </c>
      <c r="E9" s="17">
        <v>0.21183992808239999</v>
      </c>
      <c r="F9" s="17"/>
      <c r="G9" s="17">
        <v>0.242035942711782</v>
      </c>
      <c r="H9" s="17">
        <v>0.21859142801779599</v>
      </c>
      <c r="I9" s="17">
        <v>0.199244113601244</v>
      </c>
      <c r="J9" s="17">
        <v>0.12900028427815999</v>
      </c>
      <c r="K9" s="17">
        <v>0.123563317395672</v>
      </c>
      <c r="L9" s="17">
        <v>0.15943996719123099</v>
      </c>
      <c r="M9" s="17"/>
      <c r="N9" s="17">
        <v>0.19437008381128301</v>
      </c>
      <c r="O9" s="17">
        <v>0.17587910701898599</v>
      </c>
      <c r="P9" s="17">
        <v>0.175779494806343</v>
      </c>
      <c r="Q9" s="17">
        <v>0.16352019001439899</v>
      </c>
      <c r="R9" s="17"/>
      <c r="S9" s="17">
        <v>0.205503353172904</v>
      </c>
      <c r="T9" s="17">
        <v>0.14061467618368201</v>
      </c>
      <c r="U9" s="17">
        <v>0.174871574390535</v>
      </c>
      <c r="V9" s="17">
        <v>0.17540283387757999</v>
      </c>
      <c r="W9" s="17">
        <v>0.16783246308736699</v>
      </c>
      <c r="X9" s="17">
        <v>0.21545957039196101</v>
      </c>
      <c r="Y9" s="17">
        <v>0.17548249368952301</v>
      </c>
      <c r="Z9" s="17">
        <v>0.18510649112628899</v>
      </c>
      <c r="AA9" s="17">
        <v>0.152511170626763</v>
      </c>
      <c r="AB9" s="17">
        <v>0.21490855197328801</v>
      </c>
      <c r="AC9" s="17">
        <v>0.15944698854686301</v>
      </c>
      <c r="AD9" s="17">
        <v>0.13559946117906499</v>
      </c>
      <c r="AE9" s="17"/>
      <c r="AF9" s="17">
        <v>0.191343561738687</v>
      </c>
      <c r="AG9" s="17">
        <v>0.15918862142818499</v>
      </c>
      <c r="AH9" s="17"/>
      <c r="AI9" s="17">
        <v>0.2009455319756</v>
      </c>
      <c r="AJ9" s="17">
        <v>0.16588331068704101</v>
      </c>
      <c r="AK9" s="17"/>
      <c r="AL9" s="17">
        <v>0.191931289410532</v>
      </c>
      <c r="AM9" s="17">
        <v>0.17422919404217199</v>
      </c>
      <c r="AN9" s="17"/>
      <c r="AO9" s="17">
        <v>0.17289870025010801</v>
      </c>
      <c r="AP9" s="17">
        <v>0.177963791425641</v>
      </c>
      <c r="AQ9" s="17"/>
      <c r="AR9" s="17">
        <v>0.28902503533944301</v>
      </c>
      <c r="AS9" s="17">
        <v>0.15078493399814299</v>
      </c>
      <c r="AT9" s="17">
        <v>0.12446188548435801</v>
      </c>
      <c r="AU9" s="17">
        <v>5.4203675697484202E-2</v>
      </c>
    </row>
    <row r="10" spans="2:47" x14ac:dyDescent="0.3">
      <c r="B10" s="18" t="s">
        <v>399</v>
      </c>
      <c r="C10" s="17">
        <v>0.34981965616708699</v>
      </c>
      <c r="D10" s="17">
        <v>0.32999132300554601</v>
      </c>
      <c r="E10" s="17">
        <v>0.36967613473258798</v>
      </c>
      <c r="F10" s="17"/>
      <c r="G10" s="17">
        <v>0.31364364542096301</v>
      </c>
      <c r="H10" s="17">
        <v>0.358324278587349</v>
      </c>
      <c r="I10" s="17">
        <v>0.33024092830454499</v>
      </c>
      <c r="J10" s="17">
        <v>0.351289096741842</v>
      </c>
      <c r="K10" s="17">
        <v>0.35598395184686799</v>
      </c>
      <c r="L10" s="17">
        <v>0.377448076462995</v>
      </c>
      <c r="M10" s="17"/>
      <c r="N10" s="17">
        <v>0.37522477561586498</v>
      </c>
      <c r="O10" s="17">
        <v>0.34308868917828</v>
      </c>
      <c r="P10" s="17">
        <v>0.35041112241614703</v>
      </c>
      <c r="Q10" s="17">
        <v>0.32579895219104799</v>
      </c>
      <c r="R10" s="17"/>
      <c r="S10" s="17">
        <v>0.36926055866294499</v>
      </c>
      <c r="T10" s="17">
        <v>0.37856105985529598</v>
      </c>
      <c r="U10" s="17">
        <v>0.33573681096019697</v>
      </c>
      <c r="V10" s="17">
        <v>0.334689287285103</v>
      </c>
      <c r="W10" s="17">
        <v>0.30260777798051602</v>
      </c>
      <c r="X10" s="17">
        <v>0.30790263616277902</v>
      </c>
      <c r="Y10" s="17">
        <v>0.38169231865625503</v>
      </c>
      <c r="Z10" s="17">
        <v>0.39581868017631799</v>
      </c>
      <c r="AA10" s="17">
        <v>0.37427008439417098</v>
      </c>
      <c r="AB10" s="17">
        <v>0.33713333739032703</v>
      </c>
      <c r="AC10" s="17">
        <v>0.35092939354903502</v>
      </c>
      <c r="AD10" s="17">
        <v>0.253730979709058</v>
      </c>
      <c r="AE10" s="17"/>
      <c r="AF10" s="17">
        <v>0.37010355409704498</v>
      </c>
      <c r="AG10" s="17">
        <v>0.32394228013021997</v>
      </c>
      <c r="AH10" s="17"/>
      <c r="AI10" s="17">
        <v>0.36403098606290002</v>
      </c>
      <c r="AJ10" s="17">
        <v>0.34272585327662503</v>
      </c>
      <c r="AK10" s="17"/>
      <c r="AL10" s="17">
        <v>0.34279509497643301</v>
      </c>
      <c r="AM10" s="17">
        <v>0.35144634261463398</v>
      </c>
      <c r="AN10" s="17"/>
      <c r="AO10" s="17">
        <v>0.416287319494829</v>
      </c>
      <c r="AP10" s="17">
        <v>0.34402620163022801</v>
      </c>
      <c r="AQ10" s="17"/>
      <c r="AR10" s="17">
        <v>0.40825384272217202</v>
      </c>
      <c r="AS10" s="17">
        <v>0.36338255492488503</v>
      </c>
      <c r="AT10" s="17">
        <v>0.32814028198977402</v>
      </c>
      <c r="AU10" s="17">
        <v>0.22478743922437899</v>
      </c>
    </row>
    <row r="11" spans="2:47" x14ac:dyDescent="0.3">
      <c r="B11" s="18" t="s">
        <v>400</v>
      </c>
      <c r="C11" s="17">
        <v>0.22329214722569199</v>
      </c>
      <c r="D11" s="17">
        <v>0.24794719609476601</v>
      </c>
      <c r="E11" s="17">
        <v>0.200117292007712</v>
      </c>
      <c r="F11" s="17"/>
      <c r="G11" s="17">
        <v>0.226052337969365</v>
      </c>
      <c r="H11" s="17">
        <v>0.18859570397428599</v>
      </c>
      <c r="I11" s="17">
        <v>0.21332419853399301</v>
      </c>
      <c r="J11" s="17">
        <v>0.2224598392306</v>
      </c>
      <c r="K11" s="17">
        <v>0.247498402001741</v>
      </c>
      <c r="L11" s="17">
        <v>0.24220792820808601</v>
      </c>
      <c r="M11" s="17"/>
      <c r="N11" s="17">
        <v>0.211855921125089</v>
      </c>
      <c r="O11" s="17">
        <v>0.22663724988914799</v>
      </c>
      <c r="P11" s="17">
        <v>0.21235200749998101</v>
      </c>
      <c r="Q11" s="17">
        <v>0.24136743147735501</v>
      </c>
      <c r="R11" s="17"/>
      <c r="S11" s="17">
        <v>0.20736093511529599</v>
      </c>
      <c r="T11" s="17">
        <v>0.228910583009864</v>
      </c>
      <c r="U11" s="17">
        <v>0.24287888217464099</v>
      </c>
      <c r="V11" s="17">
        <v>0.25991829132127098</v>
      </c>
      <c r="W11" s="17">
        <v>0.28611167583271702</v>
      </c>
      <c r="X11" s="17">
        <v>0.181354710911872</v>
      </c>
      <c r="Y11" s="17">
        <v>0.13951438660875701</v>
      </c>
      <c r="Z11" s="17">
        <v>0.209587954858547</v>
      </c>
      <c r="AA11" s="17">
        <v>0.21653865647449599</v>
      </c>
      <c r="AB11" s="17">
        <v>0.22334918638544901</v>
      </c>
      <c r="AC11" s="17">
        <v>0.21198071613855601</v>
      </c>
      <c r="AD11" s="17">
        <v>0.37538578900986502</v>
      </c>
      <c r="AE11" s="17"/>
      <c r="AF11" s="17">
        <v>0.21676013819560999</v>
      </c>
      <c r="AG11" s="17">
        <v>0.23277983445860101</v>
      </c>
      <c r="AH11" s="17"/>
      <c r="AI11" s="17">
        <v>0.226921931927795</v>
      </c>
      <c r="AJ11" s="17">
        <v>0.221480284620271</v>
      </c>
      <c r="AK11" s="17"/>
      <c r="AL11" s="17">
        <v>0.23469172787831399</v>
      </c>
      <c r="AM11" s="17">
        <v>0.22065233203267801</v>
      </c>
      <c r="AN11" s="17"/>
      <c r="AO11" s="17">
        <v>0.21316956041645699</v>
      </c>
      <c r="AP11" s="17">
        <v>0.224174452147192</v>
      </c>
      <c r="AQ11" s="17"/>
      <c r="AR11" s="17">
        <v>0.17729024144310901</v>
      </c>
      <c r="AS11" s="17">
        <v>0.24471003424114901</v>
      </c>
      <c r="AT11" s="17">
        <v>0.25648951662418101</v>
      </c>
      <c r="AU11" s="17">
        <v>0.23282185713040399</v>
      </c>
    </row>
    <row r="12" spans="2:47" x14ac:dyDescent="0.3">
      <c r="B12" s="18" t="s">
        <v>401</v>
      </c>
      <c r="C12" s="17">
        <v>0.183026447516697</v>
      </c>
      <c r="D12" s="17">
        <v>0.216519120416128</v>
      </c>
      <c r="E12" s="17">
        <v>0.14945866209825001</v>
      </c>
      <c r="F12" s="17"/>
      <c r="G12" s="17">
        <v>0.14667491140064301</v>
      </c>
      <c r="H12" s="17">
        <v>0.16030451083184999</v>
      </c>
      <c r="I12" s="17">
        <v>0.18383530599866099</v>
      </c>
      <c r="J12" s="17">
        <v>0.220597841263723</v>
      </c>
      <c r="K12" s="17">
        <v>0.20735603974606501</v>
      </c>
      <c r="L12" s="17">
        <v>0.17813881044876001</v>
      </c>
      <c r="M12" s="17"/>
      <c r="N12" s="17">
        <v>0.172337395758416</v>
      </c>
      <c r="O12" s="17">
        <v>0.18329417907291401</v>
      </c>
      <c r="P12" s="17">
        <v>0.19377736030342499</v>
      </c>
      <c r="Q12" s="17">
        <v>0.18654396379586499</v>
      </c>
      <c r="R12" s="17"/>
      <c r="S12" s="17">
        <v>0.15471630219654001</v>
      </c>
      <c r="T12" s="17">
        <v>0.18528589621733299</v>
      </c>
      <c r="U12" s="17">
        <v>0.194656221724234</v>
      </c>
      <c r="V12" s="17">
        <v>0.187629929346666</v>
      </c>
      <c r="W12" s="17">
        <v>0.16765932925926499</v>
      </c>
      <c r="X12" s="17">
        <v>0.21310704645734599</v>
      </c>
      <c r="Y12" s="17">
        <v>0.222864206226499</v>
      </c>
      <c r="Z12" s="17">
        <v>0.153713983624538</v>
      </c>
      <c r="AA12" s="17">
        <v>0.17576526898329101</v>
      </c>
      <c r="AB12" s="17">
        <v>0.16913651441861399</v>
      </c>
      <c r="AC12" s="17">
        <v>0.207467737598551</v>
      </c>
      <c r="AD12" s="17">
        <v>0.16631190522960901</v>
      </c>
      <c r="AE12" s="17"/>
      <c r="AF12" s="17">
        <v>0.16524663473777201</v>
      </c>
      <c r="AG12" s="17">
        <v>0.207154596164453</v>
      </c>
      <c r="AH12" s="17"/>
      <c r="AI12" s="17">
        <v>0.15821189535699501</v>
      </c>
      <c r="AJ12" s="17">
        <v>0.19541301113365001</v>
      </c>
      <c r="AK12" s="17"/>
      <c r="AL12" s="17">
        <v>0.17622186163127801</v>
      </c>
      <c r="AM12" s="17">
        <v>0.184602194006842</v>
      </c>
      <c r="AN12" s="17"/>
      <c r="AO12" s="17">
        <v>0.151156222228745</v>
      </c>
      <c r="AP12" s="17">
        <v>0.185804320124837</v>
      </c>
      <c r="AQ12" s="17"/>
      <c r="AR12" s="17">
        <v>8.4037037482709701E-2</v>
      </c>
      <c r="AS12" s="17">
        <v>0.17911529131014001</v>
      </c>
      <c r="AT12" s="17">
        <v>0.20359270588579401</v>
      </c>
      <c r="AU12" s="17">
        <v>0.39566633763027398</v>
      </c>
    </row>
    <row r="13" spans="2:47" x14ac:dyDescent="0.3">
      <c r="B13" s="18" t="s">
        <v>402</v>
      </c>
      <c r="C13" s="17">
        <v>5.3699801463965503E-2</v>
      </c>
      <c r="D13" s="17">
        <v>5.04399149593091E-2</v>
      </c>
      <c r="E13" s="17">
        <v>5.7080735954226199E-2</v>
      </c>
      <c r="F13" s="17"/>
      <c r="G13" s="17">
        <v>5.64782986582716E-2</v>
      </c>
      <c r="H13" s="17">
        <v>5.49625385147142E-2</v>
      </c>
      <c r="I13" s="17">
        <v>5.9183646991130698E-2</v>
      </c>
      <c r="J13" s="17">
        <v>6.5155552401939196E-2</v>
      </c>
      <c r="K13" s="17">
        <v>5.1532991796800702E-2</v>
      </c>
      <c r="L13" s="17">
        <v>3.8547739977228601E-2</v>
      </c>
      <c r="M13" s="17"/>
      <c r="N13" s="17">
        <v>4.0719751928552199E-2</v>
      </c>
      <c r="O13" s="17">
        <v>5.6806926027056698E-2</v>
      </c>
      <c r="P13" s="17">
        <v>5.25894850706645E-2</v>
      </c>
      <c r="Q13" s="17">
        <v>6.6243524950389196E-2</v>
      </c>
      <c r="R13" s="17"/>
      <c r="S13" s="17">
        <v>5.2534625856768602E-2</v>
      </c>
      <c r="T13" s="17">
        <v>5.9532529316183601E-2</v>
      </c>
      <c r="U13" s="17">
        <v>3.44836964535222E-2</v>
      </c>
      <c r="V13" s="17">
        <v>3.5714827194187497E-2</v>
      </c>
      <c r="W13" s="17">
        <v>6.6138032699789101E-2</v>
      </c>
      <c r="X13" s="17">
        <v>6.2221949989979299E-2</v>
      </c>
      <c r="Y13" s="17">
        <v>6.13338827031953E-2</v>
      </c>
      <c r="Z13" s="17">
        <v>4.40466797900693E-2</v>
      </c>
      <c r="AA13" s="17">
        <v>6.3126648073928399E-2</v>
      </c>
      <c r="AB13" s="17">
        <v>4.8267711755329797E-2</v>
      </c>
      <c r="AC13" s="17">
        <v>5.19743289255706E-2</v>
      </c>
      <c r="AD13" s="17">
        <v>6.1576391028440501E-2</v>
      </c>
      <c r="AE13" s="17"/>
      <c r="AF13" s="17">
        <v>4.7281473597985298E-2</v>
      </c>
      <c r="AG13" s="17">
        <v>6.1425212291747001E-2</v>
      </c>
      <c r="AH13" s="17"/>
      <c r="AI13" s="17">
        <v>4.2003472138333602E-2</v>
      </c>
      <c r="AJ13" s="17">
        <v>5.9538203315603597E-2</v>
      </c>
      <c r="AK13" s="17"/>
      <c r="AL13" s="17">
        <v>4.1906275954025497E-2</v>
      </c>
      <c r="AM13" s="17">
        <v>5.6430842961809703E-2</v>
      </c>
      <c r="AN13" s="17"/>
      <c r="AO13" s="17">
        <v>4.3898058987139298E-2</v>
      </c>
      <c r="AP13" s="17">
        <v>5.4554140951446603E-2</v>
      </c>
      <c r="AQ13" s="17"/>
      <c r="AR13" s="17">
        <v>3.6046663831834101E-2</v>
      </c>
      <c r="AS13" s="17">
        <v>5.6700391087172501E-2</v>
      </c>
      <c r="AT13" s="17">
        <v>6.1292200963181297E-2</v>
      </c>
      <c r="AU13" s="17">
        <v>7.7071769500392004E-2</v>
      </c>
    </row>
    <row r="14" spans="2:47" x14ac:dyDescent="0.3">
      <c r="B14" s="18" t="s">
        <v>403</v>
      </c>
      <c r="C14" s="19">
        <v>1.26042442371631E-2</v>
      </c>
      <c r="D14" s="19">
        <v>1.34508587088476E-2</v>
      </c>
      <c r="E14" s="19">
        <v>1.18272471248247E-2</v>
      </c>
      <c r="F14" s="19"/>
      <c r="G14" s="19">
        <v>1.5114863838976001E-2</v>
      </c>
      <c r="H14" s="19">
        <v>1.92215400740057E-2</v>
      </c>
      <c r="I14" s="19">
        <v>1.4171806570425501E-2</v>
      </c>
      <c r="J14" s="19">
        <v>1.14973860837361E-2</v>
      </c>
      <c r="K14" s="19">
        <v>1.40652972128533E-2</v>
      </c>
      <c r="L14" s="19">
        <v>4.2174777116995099E-3</v>
      </c>
      <c r="M14" s="19"/>
      <c r="N14" s="19">
        <v>5.4920717607946099E-3</v>
      </c>
      <c r="O14" s="19">
        <v>1.42938488136159E-2</v>
      </c>
      <c r="P14" s="19">
        <v>1.50905299034394E-2</v>
      </c>
      <c r="Q14" s="19">
        <v>1.6525937570943401E-2</v>
      </c>
      <c r="R14" s="19"/>
      <c r="S14" s="19">
        <v>1.06242249955464E-2</v>
      </c>
      <c r="T14" s="19">
        <v>7.0952554176420797E-3</v>
      </c>
      <c r="U14" s="19">
        <v>1.7372814296870001E-2</v>
      </c>
      <c r="V14" s="19">
        <v>6.6448309751930001E-3</v>
      </c>
      <c r="W14" s="19">
        <v>9.6507211403464507E-3</v>
      </c>
      <c r="X14" s="19">
        <v>1.99540860860625E-2</v>
      </c>
      <c r="Y14" s="19">
        <v>1.9112712115770002E-2</v>
      </c>
      <c r="Z14" s="19">
        <v>1.172621042424E-2</v>
      </c>
      <c r="AA14" s="19">
        <v>1.77881714473502E-2</v>
      </c>
      <c r="AB14" s="19">
        <v>7.2046980769929101E-3</v>
      </c>
      <c r="AC14" s="19">
        <v>1.8200835241424199E-2</v>
      </c>
      <c r="AD14" s="19">
        <v>7.3954738439614602E-3</v>
      </c>
      <c r="AE14" s="19"/>
      <c r="AF14" s="19">
        <v>9.2646376329001499E-3</v>
      </c>
      <c r="AG14" s="19">
        <v>1.5509455526793999E-2</v>
      </c>
      <c r="AH14" s="19"/>
      <c r="AI14" s="19">
        <v>7.8861825383759899E-3</v>
      </c>
      <c r="AJ14" s="19">
        <v>1.4959336966809201E-2</v>
      </c>
      <c r="AK14" s="19"/>
      <c r="AL14" s="19">
        <v>1.2453750149417801E-2</v>
      </c>
      <c r="AM14" s="19">
        <v>1.26390943418639E-2</v>
      </c>
      <c r="AN14" s="19"/>
      <c r="AO14" s="19">
        <v>2.59013862272196E-3</v>
      </c>
      <c r="AP14" s="19">
        <v>1.34770937206555E-2</v>
      </c>
      <c r="AQ14" s="19"/>
      <c r="AR14" s="19">
        <v>5.3471791807320401E-3</v>
      </c>
      <c r="AS14" s="19">
        <v>5.30679443851091E-3</v>
      </c>
      <c r="AT14" s="19">
        <v>2.6023409052711801E-2</v>
      </c>
      <c r="AU14" s="19">
        <v>1.54489208170663E-2</v>
      </c>
    </row>
    <row r="15" spans="2:47" x14ac:dyDescent="0.3">
      <c r="B15" s="16"/>
    </row>
    <row r="16" spans="2:47" x14ac:dyDescent="0.3">
      <c r="B16" t="s">
        <v>72</v>
      </c>
    </row>
    <row r="17" spans="2:2" x14ac:dyDescent="0.3">
      <c r="B17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B2:AU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413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398</v>
      </c>
      <c r="C9" s="17">
        <v>0.15294784565450301</v>
      </c>
      <c r="D9" s="17">
        <v>0.14803587275312</v>
      </c>
      <c r="E9" s="17">
        <v>0.157561535083482</v>
      </c>
      <c r="F9" s="17"/>
      <c r="G9" s="17">
        <v>0.31448774833920201</v>
      </c>
      <c r="H9" s="17">
        <v>0.27711113476451499</v>
      </c>
      <c r="I9" s="17">
        <v>0.183487331711848</v>
      </c>
      <c r="J9" s="17">
        <v>7.4915883390466897E-2</v>
      </c>
      <c r="K9" s="17">
        <v>5.38319617961504E-2</v>
      </c>
      <c r="L9" s="17">
        <v>5.0026930096253398E-2</v>
      </c>
      <c r="M9" s="17"/>
      <c r="N9" s="17">
        <v>0.14985303540887801</v>
      </c>
      <c r="O9" s="17">
        <v>0.14633267848345799</v>
      </c>
      <c r="P9" s="17">
        <v>0.18653153895771199</v>
      </c>
      <c r="Q9" s="17">
        <v>0.13493795454042701</v>
      </c>
      <c r="R9" s="17"/>
      <c r="S9" s="17">
        <v>0.22723623586076</v>
      </c>
      <c r="T9" s="17">
        <v>9.4688457299457199E-2</v>
      </c>
      <c r="U9" s="17">
        <v>0.15265776849710599</v>
      </c>
      <c r="V9" s="17">
        <v>0.129611061977845</v>
      </c>
      <c r="W9" s="17">
        <v>0.18735400289183199</v>
      </c>
      <c r="X9" s="17">
        <v>0.20845719439399801</v>
      </c>
      <c r="Y9" s="17">
        <v>0.11987418516147499</v>
      </c>
      <c r="Z9" s="17">
        <v>0.13059771582487001</v>
      </c>
      <c r="AA9" s="17">
        <v>0.15208422711840999</v>
      </c>
      <c r="AB9" s="17">
        <v>0.13849431719358801</v>
      </c>
      <c r="AC9" s="17">
        <v>0.14159349043271399</v>
      </c>
      <c r="AD9" s="17">
        <v>6.6672149372671699E-2</v>
      </c>
      <c r="AE9" s="17"/>
      <c r="AF9" s="17">
        <v>0.13943295879453499</v>
      </c>
      <c r="AG9" s="17">
        <v>0.171694201829382</v>
      </c>
      <c r="AH9" s="17"/>
      <c r="AI9" s="17">
        <v>0.171351652935094</v>
      </c>
      <c r="AJ9" s="17">
        <v>0.14376130349133701</v>
      </c>
      <c r="AK9" s="17"/>
      <c r="AL9" s="17">
        <v>0.127994715632577</v>
      </c>
      <c r="AM9" s="17">
        <v>0.158726273278503</v>
      </c>
      <c r="AN9" s="17"/>
      <c r="AO9" s="17">
        <v>0.14488162814283301</v>
      </c>
      <c r="AP9" s="17">
        <v>0.15365091331325101</v>
      </c>
      <c r="AQ9" s="17"/>
      <c r="AR9" s="17">
        <v>0.27356826538740298</v>
      </c>
      <c r="AS9" s="17">
        <v>7.9311825678403294E-2</v>
      </c>
      <c r="AT9" s="17">
        <v>0.11490272606106899</v>
      </c>
      <c r="AU9" s="17">
        <v>5.5957617830773403E-2</v>
      </c>
    </row>
    <row r="10" spans="2:47" x14ac:dyDescent="0.3">
      <c r="B10" s="18" t="s">
        <v>399</v>
      </c>
      <c r="C10" s="17">
        <v>0.32748792777465802</v>
      </c>
      <c r="D10" s="17">
        <v>0.33479799919999198</v>
      </c>
      <c r="E10" s="17">
        <v>0.32059096059583803</v>
      </c>
      <c r="F10" s="17"/>
      <c r="G10" s="17">
        <v>0.354766369741572</v>
      </c>
      <c r="H10" s="17">
        <v>0.36938804515545898</v>
      </c>
      <c r="I10" s="17">
        <v>0.41344070765580898</v>
      </c>
      <c r="J10" s="17">
        <v>0.351127967523233</v>
      </c>
      <c r="K10" s="17">
        <v>0.25088930496805201</v>
      </c>
      <c r="L10" s="17">
        <v>0.237663863346327</v>
      </c>
      <c r="M10" s="17"/>
      <c r="N10" s="17">
        <v>0.32678129921043397</v>
      </c>
      <c r="O10" s="17">
        <v>0.30589857012461602</v>
      </c>
      <c r="P10" s="17">
        <v>0.33361734309783703</v>
      </c>
      <c r="Q10" s="17">
        <v>0.34372546777574398</v>
      </c>
      <c r="R10" s="17"/>
      <c r="S10" s="17">
        <v>0.35082143830581303</v>
      </c>
      <c r="T10" s="17">
        <v>0.37936938029601502</v>
      </c>
      <c r="U10" s="17">
        <v>0.27601012005272302</v>
      </c>
      <c r="V10" s="17">
        <v>0.36057608607539399</v>
      </c>
      <c r="W10" s="17">
        <v>0.31133704432884601</v>
      </c>
      <c r="X10" s="17">
        <v>0.31542720786672002</v>
      </c>
      <c r="Y10" s="17">
        <v>0.33051619087929701</v>
      </c>
      <c r="Z10" s="17">
        <v>0.39804794550245198</v>
      </c>
      <c r="AA10" s="17">
        <v>0.30056861474177499</v>
      </c>
      <c r="AB10" s="17">
        <v>0.27955208082059002</v>
      </c>
      <c r="AC10" s="17">
        <v>0.34471156037984202</v>
      </c>
      <c r="AD10" s="17">
        <v>0.217498825852289</v>
      </c>
      <c r="AE10" s="17"/>
      <c r="AF10" s="17">
        <v>0.32218216019128798</v>
      </c>
      <c r="AG10" s="17">
        <v>0.33589490377187797</v>
      </c>
      <c r="AH10" s="17"/>
      <c r="AI10" s="17">
        <v>0.321888196679748</v>
      </c>
      <c r="AJ10" s="17">
        <v>0.33028311928158099</v>
      </c>
      <c r="AK10" s="17"/>
      <c r="AL10" s="17">
        <v>0.31511047054574798</v>
      </c>
      <c r="AM10" s="17">
        <v>0.330354191073232</v>
      </c>
      <c r="AN10" s="17"/>
      <c r="AO10" s="17">
        <v>0.32520089651012202</v>
      </c>
      <c r="AP10" s="17">
        <v>0.327687269996004</v>
      </c>
      <c r="AQ10" s="17"/>
      <c r="AR10" s="17">
        <v>0.38694621784300798</v>
      </c>
      <c r="AS10" s="17">
        <v>0.32315836851770102</v>
      </c>
      <c r="AT10" s="17">
        <v>0.31687819139738699</v>
      </c>
      <c r="AU10" s="17">
        <v>0.207637243567072</v>
      </c>
    </row>
    <row r="11" spans="2:47" x14ac:dyDescent="0.3">
      <c r="B11" s="18" t="s">
        <v>400</v>
      </c>
      <c r="C11" s="17">
        <v>0.251757373559794</v>
      </c>
      <c r="D11" s="17">
        <v>0.25722225257699999</v>
      </c>
      <c r="E11" s="17">
        <v>0.246759762567094</v>
      </c>
      <c r="F11" s="17"/>
      <c r="G11" s="17">
        <v>0.16444407878760001</v>
      </c>
      <c r="H11" s="17">
        <v>0.20394658500210999</v>
      </c>
      <c r="I11" s="17">
        <v>0.210691806422654</v>
      </c>
      <c r="J11" s="17">
        <v>0.26439411862784101</v>
      </c>
      <c r="K11" s="17">
        <v>0.326375643890575</v>
      </c>
      <c r="L11" s="17">
        <v>0.321536880535152</v>
      </c>
      <c r="M11" s="17"/>
      <c r="N11" s="17">
        <v>0.25469342523894001</v>
      </c>
      <c r="O11" s="17">
        <v>0.26209876190146703</v>
      </c>
      <c r="P11" s="17">
        <v>0.225078288867708</v>
      </c>
      <c r="Q11" s="17">
        <v>0.25938166985405903</v>
      </c>
      <c r="R11" s="17"/>
      <c r="S11" s="17">
        <v>0.20589380050140399</v>
      </c>
      <c r="T11" s="17">
        <v>0.231343057522438</v>
      </c>
      <c r="U11" s="17">
        <v>0.29548997246408798</v>
      </c>
      <c r="V11" s="17">
        <v>0.25110098561246702</v>
      </c>
      <c r="W11" s="17">
        <v>0.25543368763721802</v>
      </c>
      <c r="X11" s="17">
        <v>0.25080500909785303</v>
      </c>
      <c r="Y11" s="17">
        <v>0.25007364767514001</v>
      </c>
      <c r="Z11" s="17">
        <v>0.247101621373813</v>
      </c>
      <c r="AA11" s="17">
        <v>0.24641670317273301</v>
      </c>
      <c r="AB11" s="17">
        <v>0.28916079761514502</v>
      </c>
      <c r="AC11" s="17">
        <v>0.25135713677824001</v>
      </c>
      <c r="AD11" s="17">
        <v>0.35238178924281399</v>
      </c>
      <c r="AE11" s="17"/>
      <c r="AF11" s="17">
        <v>0.27106702587298198</v>
      </c>
      <c r="AG11" s="17">
        <v>0.225643363770403</v>
      </c>
      <c r="AH11" s="17"/>
      <c r="AI11" s="17">
        <v>0.27152275027114697</v>
      </c>
      <c r="AJ11" s="17">
        <v>0.24189118316987401</v>
      </c>
      <c r="AK11" s="17"/>
      <c r="AL11" s="17">
        <v>0.265647890954889</v>
      </c>
      <c r="AM11" s="17">
        <v>0.248540729020334</v>
      </c>
      <c r="AN11" s="17"/>
      <c r="AO11" s="17">
        <v>0.26612979333894499</v>
      </c>
      <c r="AP11" s="17">
        <v>0.25050464469275702</v>
      </c>
      <c r="AQ11" s="17"/>
      <c r="AR11" s="17">
        <v>0.19513096548780701</v>
      </c>
      <c r="AS11" s="17">
        <v>0.30786197687495698</v>
      </c>
      <c r="AT11" s="17">
        <v>0.26937511008637799</v>
      </c>
      <c r="AU11" s="17">
        <v>0.26069882369904901</v>
      </c>
    </row>
    <row r="12" spans="2:47" x14ac:dyDescent="0.3">
      <c r="B12" s="18" t="s">
        <v>401</v>
      </c>
      <c r="C12" s="17">
        <v>0.194065313783302</v>
      </c>
      <c r="D12" s="17">
        <v>0.19155715891644201</v>
      </c>
      <c r="E12" s="17">
        <v>0.19584760831818299</v>
      </c>
      <c r="F12" s="17"/>
      <c r="G12" s="17">
        <v>0.104606126719978</v>
      </c>
      <c r="H12" s="17">
        <v>8.7318759263916995E-2</v>
      </c>
      <c r="I12" s="17">
        <v>0.115229963602969</v>
      </c>
      <c r="J12" s="17">
        <v>0.21533328685613001</v>
      </c>
      <c r="K12" s="17">
        <v>0.29251173514516499</v>
      </c>
      <c r="L12" s="17">
        <v>0.32086587368156</v>
      </c>
      <c r="M12" s="17"/>
      <c r="N12" s="17">
        <v>0.216157615640478</v>
      </c>
      <c r="O12" s="17">
        <v>0.19844059874820499</v>
      </c>
      <c r="P12" s="17">
        <v>0.17198140309110099</v>
      </c>
      <c r="Q12" s="17">
        <v>0.18619775301344699</v>
      </c>
      <c r="R12" s="17"/>
      <c r="S12" s="17">
        <v>0.158470245329774</v>
      </c>
      <c r="T12" s="17">
        <v>0.19832859194889799</v>
      </c>
      <c r="U12" s="17">
        <v>0.20827885069086</v>
      </c>
      <c r="V12" s="17">
        <v>0.183890780841579</v>
      </c>
      <c r="W12" s="17">
        <v>0.178152843511488</v>
      </c>
      <c r="X12" s="17">
        <v>0.15359894770240001</v>
      </c>
      <c r="Y12" s="17">
        <v>0.22558422087146501</v>
      </c>
      <c r="Z12" s="17">
        <v>0.190178774981722</v>
      </c>
      <c r="AA12" s="17">
        <v>0.21759252195536499</v>
      </c>
      <c r="AB12" s="17">
        <v>0.221943252351261</v>
      </c>
      <c r="AC12" s="17">
        <v>0.17551310256990099</v>
      </c>
      <c r="AD12" s="17">
        <v>0.274709073282421</v>
      </c>
      <c r="AE12" s="17"/>
      <c r="AF12" s="17">
        <v>0.19890764634316799</v>
      </c>
      <c r="AG12" s="17">
        <v>0.188717366691427</v>
      </c>
      <c r="AH12" s="17"/>
      <c r="AI12" s="17">
        <v>0.180230596613915</v>
      </c>
      <c r="AJ12" s="17">
        <v>0.200971124665493</v>
      </c>
      <c r="AK12" s="17"/>
      <c r="AL12" s="17">
        <v>0.220453146107015</v>
      </c>
      <c r="AM12" s="17">
        <v>0.18795465034737899</v>
      </c>
      <c r="AN12" s="17"/>
      <c r="AO12" s="17">
        <v>0.19295252978303301</v>
      </c>
      <c r="AP12" s="17">
        <v>0.194162306263436</v>
      </c>
      <c r="AQ12" s="17"/>
      <c r="AR12" s="17">
        <v>0.10551693140386099</v>
      </c>
      <c r="AS12" s="17">
        <v>0.206015825909584</v>
      </c>
      <c r="AT12" s="17">
        <v>0.207494613565437</v>
      </c>
      <c r="AU12" s="17">
        <v>0.36801533738446102</v>
      </c>
    </row>
    <row r="13" spans="2:47" x14ac:dyDescent="0.3">
      <c r="B13" s="18" t="s">
        <v>402</v>
      </c>
      <c r="C13" s="17">
        <v>6.0363257001777901E-2</v>
      </c>
      <c r="D13" s="17">
        <v>5.4345409648904802E-2</v>
      </c>
      <c r="E13" s="17">
        <v>6.6457005984697698E-2</v>
      </c>
      <c r="F13" s="17"/>
      <c r="G13" s="17">
        <v>5.0212296757288097E-2</v>
      </c>
      <c r="H13" s="17">
        <v>5.2122052744846201E-2</v>
      </c>
      <c r="I13" s="17">
        <v>6.5927309831905506E-2</v>
      </c>
      <c r="J13" s="17">
        <v>7.12438624257105E-2</v>
      </c>
      <c r="K13" s="17">
        <v>6.1049906139273198E-2</v>
      </c>
      <c r="L13" s="17">
        <v>5.99692503554193E-2</v>
      </c>
      <c r="M13" s="17"/>
      <c r="N13" s="17">
        <v>4.2521121806818898E-2</v>
      </c>
      <c r="O13" s="17">
        <v>7.0676801425526597E-2</v>
      </c>
      <c r="P13" s="17">
        <v>6.8006327807972805E-2</v>
      </c>
      <c r="Q13" s="17">
        <v>6.3066223497303994E-2</v>
      </c>
      <c r="R13" s="17"/>
      <c r="S13" s="17">
        <v>4.3893882823646403E-2</v>
      </c>
      <c r="T13" s="17">
        <v>8.9376004431050801E-2</v>
      </c>
      <c r="U13" s="17">
        <v>4.6093254522557303E-2</v>
      </c>
      <c r="V13" s="17">
        <v>6.5800466183586898E-2</v>
      </c>
      <c r="W13" s="17">
        <v>5.9368850552880999E-2</v>
      </c>
      <c r="X13" s="17">
        <v>5.8016983926170398E-2</v>
      </c>
      <c r="Y13" s="17">
        <v>5.7131909203202498E-2</v>
      </c>
      <c r="Z13" s="17">
        <v>3.4073942317143099E-2</v>
      </c>
      <c r="AA13" s="17">
        <v>6.8385469965991499E-2</v>
      </c>
      <c r="AB13" s="17">
        <v>5.37532973352636E-2</v>
      </c>
      <c r="AC13" s="17">
        <v>6.8772628124648502E-2</v>
      </c>
      <c r="AD13" s="17">
        <v>6.2545845065338307E-2</v>
      </c>
      <c r="AE13" s="17"/>
      <c r="AF13" s="17">
        <v>5.6323305021249298E-2</v>
      </c>
      <c r="AG13" s="17">
        <v>6.3997169618962804E-2</v>
      </c>
      <c r="AH13" s="17"/>
      <c r="AI13" s="17">
        <v>4.6122845853390597E-2</v>
      </c>
      <c r="AJ13" s="17">
        <v>6.7471576244690606E-2</v>
      </c>
      <c r="AK13" s="17"/>
      <c r="AL13" s="17">
        <v>5.9563109693574097E-2</v>
      </c>
      <c r="AM13" s="17">
        <v>6.05485481177594E-2</v>
      </c>
      <c r="AN13" s="17"/>
      <c r="AO13" s="17">
        <v>7.0835152225067005E-2</v>
      </c>
      <c r="AP13" s="17">
        <v>5.9450505659945398E-2</v>
      </c>
      <c r="AQ13" s="17"/>
      <c r="AR13" s="17">
        <v>3.44352159208485E-2</v>
      </c>
      <c r="AS13" s="17">
        <v>7.3876599311488406E-2</v>
      </c>
      <c r="AT13" s="17">
        <v>6.7555187012048795E-2</v>
      </c>
      <c r="AU13" s="17">
        <v>8.7254798881217704E-2</v>
      </c>
    </row>
    <row r="14" spans="2:47" x14ac:dyDescent="0.3">
      <c r="B14" s="18" t="s">
        <v>403</v>
      </c>
      <c r="C14" s="19">
        <v>1.3378282225965699E-2</v>
      </c>
      <c r="D14" s="19">
        <v>1.4041306904541299E-2</v>
      </c>
      <c r="E14" s="19">
        <v>1.27831274507051E-2</v>
      </c>
      <c r="F14" s="19"/>
      <c r="G14" s="19">
        <v>1.1483379654358999E-2</v>
      </c>
      <c r="H14" s="19">
        <v>1.0113423069152401E-2</v>
      </c>
      <c r="I14" s="19">
        <v>1.1222880774814E-2</v>
      </c>
      <c r="J14" s="19">
        <v>2.2984881176618399E-2</v>
      </c>
      <c r="K14" s="19">
        <v>1.53414480607845E-2</v>
      </c>
      <c r="L14" s="19">
        <v>9.9372019852875491E-3</v>
      </c>
      <c r="M14" s="19"/>
      <c r="N14" s="19">
        <v>9.9935026944514595E-3</v>
      </c>
      <c r="O14" s="19">
        <v>1.65525893167262E-2</v>
      </c>
      <c r="P14" s="19">
        <v>1.4785098177669501E-2</v>
      </c>
      <c r="Q14" s="19">
        <v>1.2690931319018699E-2</v>
      </c>
      <c r="R14" s="19"/>
      <c r="S14" s="19">
        <v>1.3684397178602301E-2</v>
      </c>
      <c r="T14" s="19">
        <v>6.89450850214046E-3</v>
      </c>
      <c r="U14" s="19">
        <v>2.1470033772665899E-2</v>
      </c>
      <c r="V14" s="19">
        <v>9.0206193091276407E-3</v>
      </c>
      <c r="W14" s="19">
        <v>8.3535710777354506E-3</v>
      </c>
      <c r="X14" s="19">
        <v>1.3694657012857899E-2</v>
      </c>
      <c r="Y14" s="19">
        <v>1.68198462094214E-2</v>
      </c>
      <c r="Z14" s="19">
        <v>0</v>
      </c>
      <c r="AA14" s="19">
        <v>1.4952463045726E-2</v>
      </c>
      <c r="AB14" s="19">
        <v>1.70962546841525E-2</v>
      </c>
      <c r="AC14" s="19">
        <v>1.8052081714654399E-2</v>
      </c>
      <c r="AD14" s="19">
        <v>2.6192317184465699E-2</v>
      </c>
      <c r="AE14" s="19"/>
      <c r="AF14" s="19">
        <v>1.2086903776777199E-2</v>
      </c>
      <c r="AG14" s="19">
        <v>1.40529943179474E-2</v>
      </c>
      <c r="AH14" s="19"/>
      <c r="AI14" s="19">
        <v>8.8839576467050294E-3</v>
      </c>
      <c r="AJ14" s="19">
        <v>1.5621693147024201E-2</v>
      </c>
      <c r="AK14" s="19"/>
      <c r="AL14" s="19">
        <v>1.12306670661969E-2</v>
      </c>
      <c r="AM14" s="19">
        <v>1.38756081627931E-2</v>
      </c>
      <c r="AN14" s="19"/>
      <c r="AO14" s="19">
        <v>0</v>
      </c>
      <c r="AP14" s="19">
        <v>1.45443600746066E-2</v>
      </c>
      <c r="AQ14" s="19"/>
      <c r="AR14" s="19">
        <v>4.4024039570712903E-3</v>
      </c>
      <c r="AS14" s="19">
        <v>9.7754037078666301E-3</v>
      </c>
      <c r="AT14" s="19">
        <v>2.3794171877680601E-2</v>
      </c>
      <c r="AU14" s="19">
        <v>2.0436178637427398E-2</v>
      </c>
    </row>
    <row r="15" spans="2:47" x14ac:dyDescent="0.3">
      <c r="B15" s="16"/>
    </row>
    <row r="16" spans="2:47" x14ac:dyDescent="0.3">
      <c r="B16" t="s">
        <v>72</v>
      </c>
    </row>
    <row r="17" spans="2:2" x14ac:dyDescent="0.3">
      <c r="B17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B2:AU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414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398</v>
      </c>
      <c r="C9" s="17">
        <v>0.37147640533359799</v>
      </c>
      <c r="D9" s="17">
        <v>0.38748959062946498</v>
      </c>
      <c r="E9" s="17">
        <v>0.35473792677906102</v>
      </c>
      <c r="F9" s="17"/>
      <c r="G9" s="17">
        <v>0.46710723673814297</v>
      </c>
      <c r="H9" s="17">
        <v>0.454663035171811</v>
      </c>
      <c r="I9" s="17">
        <v>0.41502931043290497</v>
      </c>
      <c r="J9" s="17">
        <v>0.35556842123242999</v>
      </c>
      <c r="K9" s="17">
        <v>0.25242937219084799</v>
      </c>
      <c r="L9" s="17">
        <v>0.29783857331401498</v>
      </c>
      <c r="M9" s="17"/>
      <c r="N9" s="17">
        <v>0.375000421095664</v>
      </c>
      <c r="O9" s="17">
        <v>0.36949449990689398</v>
      </c>
      <c r="P9" s="17">
        <v>0.39719693766751402</v>
      </c>
      <c r="Q9" s="17">
        <v>0.34522819674963301</v>
      </c>
      <c r="R9" s="17"/>
      <c r="S9" s="17">
        <v>0.413953075447897</v>
      </c>
      <c r="T9" s="17">
        <v>0.37817441797745999</v>
      </c>
      <c r="U9" s="17">
        <v>0.33851484939338</v>
      </c>
      <c r="V9" s="17">
        <v>0.32591095407722498</v>
      </c>
      <c r="W9" s="17">
        <v>0.38963689731081502</v>
      </c>
      <c r="X9" s="17">
        <v>0.40826419560057298</v>
      </c>
      <c r="Y9" s="17">
        <v>0.35982836176685901</v>
      </c>
      <c r="Z9" s="17">
        <v>0.42255947490534401</v>
      </c>
      <c r="AA9" s="17">
        <v>0.31934306077734198</v>
      </c>
      <c r="AB9" s="17">
        <v>0.37106585064172498</v>
      </c>
      <c r="AC9" s="17">
        <v>0.39343967744751601</v>
      </c>
      <c r="AD9" s="17">
        <v>0.334973992992805</v>
      </c>
      <c r="AE9" s="17"/>
      <c r="AF9" s="17">
        <v>0.36171027255111798</v>
      </c>
      <c r="AG9" s="17">
        <v>0.38445123199419601</v>
      </c>
      <c r="AH9" s="17"/>
      <c r="AI9" s="17">
        <v>0.40864636118474501</v>
      </c>
      <c r="AJ9" s="17">
        <v>0.35292245280499901</v>
      </c>
      <c r="AK9" s="17"/>
      <c r="AL9" s="17">
        <v>0.37226607130480399</v>
      </c>
      <c r="AM9" s="17">
        <v>0.37129354139397502</v>
      </c>
      <c r="AN9" s="17"/>
      <c r="AO9" s="17">
        <v>0.410536300668083</v>
      </c>
      <c r="AP9" s="17">
        <v>0.36807186669773601</v>
      </c>
      <c r="AQ9" s="17"/>
      <c r="AR9" s="17">
        <v>0.53783812650204699</v>
      </c>
      <c r="AS9" s="17">
        <v>0.34019234550646699</v>
      </c>
      <c r="AT9" s="17">
        <v>0.31218577910763901</v>
      </c>
      <c r="AU9" s="17">
        <v>0.13085386788755399</v>
      </c>
    </row>
    <row r="10" spans="2:47" x14ac:dyDescent="0.3">
      <c r="B10" s="18" t="s">
        <v>399</v>
      </c>
      <c r="C10" s="17">
        <v>0.41970296414874197</v>
      </c>
      <c r="D10" s="17">
        <v>0.42179855553289802</v>
      </c>
      <c r="E10" s="17">
        <v>0.41863149003227001</v>
      </c>
      <c r="F10" s="17"/>
      <c r="G10" s="17">
        <v>0.32799970683622998</v>
      </c>
      <c r="H10" s="17">
        <v>0.40411124140265298</v>
      </c>
      <c r="I10" s="17">
        <v>0.40380341065792802</v>
      </c>
      <c r="J10" s="17">
        <v>0.44608546671723698</v>
      </c>
      <c r="K10" s="17">
        <v>0.51006265781927196</v>
      </c>
      <c r="L10" s="17">
        <v>0.42410922607358198</v>
      </c>
      <c r="M10" s="17"/>
      <c r="N10" s="17">
        <v>0.430918473229987</v>
      </c>
      <c r="O10" s="17">
        <v>0.42233344984974203</v>
      </c>
      <c r="P10" s="17">
        <v>0.40723987038451798</v>
      </c>
      <c r="Q10" s="17">
        <v>0.415520418666738</v>
      </c>
      <c r="R10" s="17"/>
      <c r="S10" s="17">
        <v>0.39398089676188103</v>
      </c>
      <c r="T10" s="17">
        <v>0.43406641831389797</v>
      </c>
      <c r="U10" s="17">
        <v>0.42211588140328399</v>
      </c>
      <c r="V10" s="17">
        <v>0.46172936892267302</v>
      </c>
      <c r="W10" s="17">
        <v>0.40338165258205</v>
      </c>
      <c r="X10" s="17">
        <v>0.38430184761255298</v>
      </c>
      <c r="Y10" s="17">
        <v>0.41099942270689899</v>
      </c>
      <c r="Z10" s="17">
        <v>0.43241969506444899</v>
      </c>
      <c r="AA10" s="17">
        <v>0.468361152588264</v>
      </c>
      <c r="AB10" s="17">
        <v>0.40942209516933797</v>
      </c>
      <c r="AC10" s="17">
        <v>0.35406598732894601</v>
      </c>
      <c r="AD10" s="17">
        <v>0.45743432904229397</v>
      </c>
      <c r="AE10" s="17"/>
      <c r="AF10" s="17">
        <v>0.43605399119841598</v>
      </c>
      <c r="AG10" s="17">
        <v>0.39999783255851601</v>
      </c>
      <c r="AH10" s="17"/>
      <c r="AI10" s="17">
        <v>0.41822542101795201</v>
      </c>
      <c r="AJ10" s="17">
        <v>0.42044050242340197</v>
      </c>
      <c r="AK10" s="17"/>
      <c r="AL10" s="17">
        <v>0.43778401174325199</v>
      </c>
      <c r="AM10" s="17">
        <v>0.415515913273795</v>
      </c>
      <c r="AN10" s="17"/>
      <c r="AO10" s="17">
        <v>0.43024011770808901</v>
      </c>
      <c r="AP10" s="17">
        <v>0.41878452475975703</v>
      </c>
      <c r="AQ10" s="17"/>
      <c r="AR10" s="17">
        <v>0.36741200708353899</v>
      </c>
      <c r="AS10" s="17">
        <v>0.46889550957513498</v>
      </c>
      <c r="AT10" s="17">
        <v>0.46010959761069598</v>
      </c>
      <c r="AU10" s="17">
        <v>0.38216864606213902</v>
      </c>
    </row>
    <row r="11" spans="2:47" x14ac:dyDescent="0.3">
      <c r="B11" s="18" t="s">
        <v>400</v>
      </c>
      <c r="C11" s="17">
        <v>0.113116315084868</v>
      </c>
      <c r="D11" s="17">
        <v>0.107261622431067</v>
      </c>
      <c r="E11" s="17">
        <v>0.118621201315431</v>
      </c>
      <c r="F11" s="17"/>
      <c r="G11" s="17">
        <v>0.114388174301565</v>
      </c>
      <c r="H11" s="17">
        <v>8.3357235914226502E-2</v>
      </c>
      <c r="I11" s="17">
        <v>8.9455520462020099E-2</v>
      </c>
      <c r="J11" s="17">
        <v>0.115526799610115</v>
      </c>
      <c r="K11" s="17">
        <v>0.12630645537583701</v>
      </c>
      <c r="L11" s="17">
        <v>0.14488415467141599</v>
      </c>
      <c r="M11" s="17"/>
      <c r="N11" s="17">
        <v>0.11378972912407601</v>
      </c>
      <c r="O11" s="17">
        <v>0.120197540949535</v>
      </c>
      <c r="P11" s="17">
        <v>9.4093224693585706E-2</v>
      </c>
      <c r="Q11" s="17">
        <v>0.123393100322909</v>
      </c>
      <c r="R11" s="17"/>
      <c r="S11" s="17">
        <v>0.10755412262671001</v>
      </c>
      <c r="T11" s="17">
        <v>8.1574162085295804E-2</v>
      </c>
      <c r="U11" s="17">
        <v>0.13263488744354601</v>
      </c>
      <c r="V11" s="17">
        <v>0.13352510817667201</v>
      </c>
      <c r="W11" s="17">
        <v>8.6863686358996703E-2</v>
      </c>
      <c r="X11" s="17">
        <v>0.11082979996344899</v>
      </c>
      <c r="Y11" s="17">
        <v>0.116715875499454</v>
      </c>
      <c r="Z11" s="17">
        <v>0.102678827442697</v>
      </c>
      <c r="AA11" s="17">
        <v>0.10886596179880099</v>
      </c>
      <c r="AB11" s="17">
        <v>0.14976877658815299</v>
      </c>
      <c r="AC11" s="17">
        <v>0.13071632164900501</v>
      </c>
      <c r="AD11" s="17">
        <v>0.11126889885531301</v>
      </c>
      <c r="AE11" s="17"/>
      <c r="AF11" s="17">
        <v>0.11275334144255</v>
      </c>
      <c r="AG11" s="17">
        <v>0.113512868076561</v>
      </c>
      <c r="AH11" s="17"/>
      <c r="AI11" s="17">
        <v>9.8181213882086296E-2</v>
      </c>
      <c r="AJ11" s="17">
        <v>0.12057139950401501</v>
      </c>
      <c r="AK11" s="17"/>
      <c r="AL11" s="17">
        <v>9.2422289769287597E-2</v>
      </c>
      <c r="AM11" s="17">
        <v>0.117908456488781</v>
      </c>
      <c r="AN11" s="17"/>
      <c r="AO11" s="17">
        <v>9.6996897675344806E-2</v>
      </c>
      <c r="AP11" s="17">
        <v>0.114521315761095</v>
      </c>
      <c r="AQ11" s="17"/>
      <c r="AR11" s="17">
        <v>6.2589379227786096E-2</v>
      </c>
      <c r="AS11" s="17">
        <v>0.11584853763201999</v>
      </c>
      <c r="AT11" s="17">
        <v>0.12483127929674399</v>
      </c>
      <c r="AU11" s="17">
        <v>0.210971201256094</v>
      </c>
    </row>
    <row r="12" spans="2:47" x14ac:dyDescent="0.3">
      <c r="B12" s="18" t="s">
        <v>401</v>
      </c>
      <c r="C12" s="17">
        <v>4.8175646260090597E-2</v>
      </c>
      <c r="D12" s="17">
        <v>3.9014004959509303E-2</v>
      </c>
      <c r="E12" s="17">
        <v>5.7286429333167597E-2</v>
      </c>
      <c r="F12" s="17"/>
      <c r="G12" s="17">
        <v>3.4680321762939198E-2</v>
      </c>
      <c r="H12" s="17">
        <v>2.46903021982567E-2</v>
      </c>
      <c r="I12" s="17">
        <v>3.9468174951588803E-2</v>
      </c>
      <c r="J12" s="17">
        <v>3.2633342764415402E-2</v>
      </c>
      <c r="K12" s="17">
        <v>5.7555752925516297E-2</v>
      </c>
      <c r="L12" s="17">
        <v>8.9558417517555E-2</v>
      </c>
      <c r="M12" s="17"/>
      <c r="N12" s="17">
        <v>4.8593354763741499E-2</v>
      </c>
      <c r="O12" s="17">
        <v>4.9942868829812199E-2</v>
      </c>
      <c r="P12" s="17">
        <v>4.1602941675746699E-2</v>
      </c>
      <c r="Q12" s="17">
        <v>5.1519304570489297E-2</v>
      </c>
      <c r="R12" s="17"/>
      <c r="S12" s="17">
        <v>2.9229245233958801E-2</v>
      </c>
      <c r="T12" s="17">
        <v>6.1872016170655797E-2</v>
      </c>
      <c r="U12" s="17">
        <v>4.8283885855631099E-2</v>
      </c>
      <c r="V12" s="17">
        <v>3.2431402228021398E-2</v>
      </c>
      <c r="W12" s="17">
        <v>7.6483943260629295E-2</v>
      </c>
      <c r="X12" s="17">
        <v>5.0611999866109397E-2</v>
      </c>
      <c r="Y12" s="17">
        <v>4.2346193877673403E-2</v>
      </c>
      <c r="Z12" s="17">
        <v>3.5816942165433699E-2</v>
      </c>
      <c r="AA12" s="17">
        <v>5.9410593730238402E-2</v>
      </c>
      <c r="AB12" s="17">
        <v>4.3505227698480899E-2</v>
      </c>
      <c r="AC12" s="17">
        <v>4.9978291095709997E-2</v>
      </c>
      <c r="AD12" s="17">
        <v>5.2601392577042001E-2</v>
      </c>
      <c r="AE12" s="17"/>
      <c r="AF12" s="17">
        <v>4.7933782850918198E-2</v>
      </c>
      <c r="AG12" s="17">
        <v>4.8887619020135602E-2</v>
      </c>
      <c r="AH12" s="17"/>
      <c r="AI12" s="17">
        <v>4.3757940944662899E-2</v>
      </c>
      <c r="AJ12" s="17">
        <v>5.0380811502579302E-2</v>
      </c>
      <c r="AK12" s="17"/>
      <c r="AL12" s="17">
        <v>6.2078187797575998E-2</v>
      </c>
      <c r="AM12" s="17">
        <v>4.49562172748924E-2</v>
      </c>
      <c r="AN12" s="17"/>
      <c r="AO12" s="17">
        <v>3.6499255537262097E-2</v>
      </c>
      <c r="AP12" s="17">
        <v>4.9193383839847997E-2</v>
      </c>
      <c r="AQ12" s="17"/>
      <c r="AR12" s="17">
        <v>1.4162866032940501E-2</v>
      </c>
      <c r="AS12" s="17">
        <v>3.5826949924760002E-2</v>
      </c>
      <c r="AT12" s="17">
        <v>4.1979550758659903E-2</v>
      </c>
      <c r="AU12" s="17">
        <v>0.167832937599115</v>
      </c>
    </row>
    <row r="13" spans="2:47" x14ac:dyDescent="0.3">
      <c r="B13" s="18" t="s">
        <v>402</v>
      </c>
      <c r="C13" s="17">
        <v>3.73168878375277E-2</v>
      </c>
      <c r="D13" s="17">
        <v>3.40306977164999E-2</v>
      </c>
      <c r="E13" s="17">
        <v>4.0661098048701501E-2</v>
      </c>
      <c r="F13" s="17"/>
      <c r="G13" s="17">
        <v>4.03988291382405E-2</v>
      </c>
      <c r="H13" s="17">
        <v>2.2224182565221701E-2</v>
      </c>
      <c r="I13" s="17">
        <v>4.1118367630666799E-2</v>
      </c>
      <c r="J13" s="17">
        <v>3.98808369086988E-2</v>
      </c>
      <c r="K13" s="17">
        <v>3.79321213791039E-2</v>
      </c>
      <c r="L13" s="17">
        <v>4.1948811146590999E-2</v>
      </c>
      <c r="M13" s="17"/>
      <c r="N13" s="17">
        <v>2.79636325002421E-2</v>
      </c>
      <c r="O13" s="17">
        <v>2.9637708585323001E-2</v>
      </c>
      <c r="P13" s="17">
        <v>4.3037214821019298E-2</v>
      </c>
      <c r="Q13" s="17">
        <v>5.0912741324640798E-2</v>
      </c>
      <c r="R13" s="17"/>
      <c r="S13" s="17">
        <v>4.5817696070743902E-2</v>
      </c>
      <c r="T13" s="17">
        <v>3.8820357087568598E-2</v>
      </c>
      <c r="U13" s="17">
        <v>3.4465236690592899E-2</v>
      </c>
      <c r="V13" s="17">
        <v>3.9758335620215399E-2</v>
      </c>
      <c r="W13" s="17">
        <v>3.8165259395745603E-2</v>
      </c>
      <c r="X13" s="17">
        <v>4.0521824914087901E-2</v>
      </c>
      <c r="Y13" s="17">
        <v>6.3244254031808694E-2</v>
      </c>
      <c r="Z13" s="17">
        <v>6.5250604220759003E-3</v>
      </c>
      <c r="AA13" s="17">
        <v>2.7536996856981698E-2</v>
      </c>
      <c r="AB13" s="17">
        <v>1.1953207840294199E-2</v>
      </c>
      <c r="AC13" s="17">
        <v>5.3598887237398397E-2</v>
      </c>
      <c r="AD13" s="17">
        <v>3.6325912688584601E-2</v>
      </c>
      <c r="AE13" s="17"/>
      <c r="AF13" s="17">
        <v>3.4397824002826198E-2</v>
      </c>
      <c r="AG13" s="17">
        <v>3.9937800420241303E-2</v>
      </c>
      <c r="AH13" s="17"/>
      <c r="AI13" s="17">
        <v>2.5138758914586799E-2</v>
      </c>
      <c r="AJ13" s="17">
        <v>4.3395787334429899E-2</v>
      </c>
      <c r="AK13" s="17"/>
      <c r="AL13" s="17">
        <v>2.6192080872204999E-2</v>
      </c>
      <c r="AM13" s="17">
        <v>3.98930733430575E-2</v>
      </c>
      <c r="AN13" s="17"/>
      <c r="AO13" s="17">
        <v>2.5727428411221099E-2</v>
      </c>
      <c r="AP13" s="17">
        <v>3.8327048311531497E-2</v>
      </c>
      <c r="AQ13" s="17"/>
      <c r="AR13" s="17">
        <v>1.4696532592840501E-2</v>
      </c>
      <c r="AS13" s="17">
        <v>3.6230334029115997E-2</v>
      </c>
      <c r="AT13" s="17">
        <v>4.3280187609843798E-2</v>
      </c>
      <c r="AU13" s="17">
        <v>8.3606773312041693E-2</v>
      </c>
    </row>
    <row r="14" spans="2:47" x14ac:dyDescent="0.3">
      <c r="B14" s="18" t="s">
        <v>403</v>
      </c>
      <c r="C14" s="19">
        <v>1.0211781335173401E-2</v>
      </c>
      <c r="D14" s="19">
        <v>1.0405528730560601E-2</v>
      </c>
      <c r="E14" s="19">
        <v>1.0061854491368099E-2</v>
      </c>
      <c r="F14" s="19"/>
      <c r="G14" s="19">
        <v>1.54257312228827E-2</v>
      </c>
      <c r="H14" s="19">
        <v>1.0954002747831299E-2</v>
      </c>
      <c r="I14" s="19">
        <v>1.1125215864891199E-2</v>
      </c>
      <c r="J14" s="19">
        <v>1.0305132767104401E-2</v>
      </c>
      <c r="K14" s="19">
        <v>1.5713640309422201E-2</v>
      </c>
      <c r="L14" s="19">
        <v>1.66081727684081E-3</v>
      </c>
      <c r="M14" s="19"/>
      <c r="N14" s="19">
        <v>3.73438928628977E-3</v>
      </c>
      <c r="O14" s="19">
        <v>8.3939318786934499E-3</v>
      </c>
      <c r="P14" s="19">
        <v>1.68298107576169E-2</v>
      </c>
      <c r="Q14" s="19">
        <v>1.34262383655898E-2</v>
      </c>
      <c r="R14" s="19"/>
      <c r="S14" s="19">
        <v>9.4649638588103907E-3</v>
      </c>
      <c r="T14" s="19">
        <v>5.4926283651214004E-3</v>
      </c>
      <c r="U14" s="19">
        <v>2.39852592135666E-2</v>
      </c>
      <c r="V14" s="19">
        <v>6.6448309751930001E-3</v>
      </c>
      <c r="W14" s="19">
        <v>5.4685610917638598E-3</v>
      </c>
      <c r="X14" s="19">
        <v>5.4703320432268696E-3</v>
      </c>
      <c r="Y14" s="19">
        <v>6.8658921173062404E-3</v>
      </c>
      <c r="Z14" s="19">
        <v>0</v>
      </c>
      <c r="AA14" s="19">
        <v>1.6482234248373698E-2</v>
      </c>
      <c r="AB14" s="19">
        <v>1.42848420620086E-2</v>
      </c>
      <c r="AC14" s="19">
        <v>1.8200835241424199E-2</v>
      </c>
      <c r="AD14" s="19">
        <v>7.3954738439614602E-3</v>
      </c>
      <c r="AE14" s="19"/>
      <c r="AF14" s="19">
        <v>7.1507879541715799E-3</v>
      </c>
      <c r="AG14" s="19">
        <v>1.3212647930351E-2</v>
      </c>
      <c r="AH14" s="19"/>
      <c r="AI14" s="19">
        <v>6.0503040559674297E-3</v>
      </c>
      <c r="AJ14" s="19">
        <v>1.22890464305758E-2</v>
      </c>
      <c r="AK14" s="19"/>
      <c r="AL14" s="19">
        <v>9.2573585128750899E-3</v>
      </c>
      <c r="AM14" s="19">
        <v>1.04327982254994E-2</v>
      </c>
      <c r="AN14" s="19"/>
      <c r="AO14" s="19">
        <v>0</v>
      </c>
      <c r="AP14" s="19">
        <v>1.11018606300322E-2</v>
      </c>
      <c r="AQ14" s="19"/>
      <c r="AR14" s="19">
        <v>3.3010885608469901E-3</v>
      </c>
      <c r="AS14" s="19">
        <v>3.0063233325025801E-3</v>
      </c>
      <c r="AT14" s="19">
        <v>1.7613605616417598E-2</v>
      </c>
      <c r="AU14" s="19">
        <v>2.45665738830569E-2</v>
      </c>
    </row>
    <row r="15" spans="2:47" x14ac:dyDescent="0.3">
      <c r="B15" s="16"/>
    </row>
    <row r="16" spans="2:47" x14ac:dyDescent="0.3">
      <c r="B16" t="s">
        <v>72</v>
      </c>
    </row>
    <row r="17" spans="2:2" x14ac:dyDescent="0.3">
      <c r="B17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B2:AU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415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398</v>
      </c>
      <c r="C9" s="17">
        <v>0.37933768144812302</v>
      </c>
      <c r="D9" s="17">
        <v>0.35758245113016301</v>
      </c>
      <c r="E9" s="17">
        <v>0.39956507631871402</v>
      </c>
      <c r="F9" s="17"/>
      <c r="G9" s="17">
        <v>0.29882085641558898</v>
      </c>
      <c r="H9" s="17">
        <v>0.40286805221715799</v>
      </c>
      <c r="I9" s="17">
        <v>0.35662047511723299</v>
      </c>
      <c r="J9" s="17">
        <v>0.37094776743330199</v>
      </c>
      <c r="K9" s="17">
        <v>0.404924158285416</v>
      </c>
      <c r="L9" s="17">
        <v>0.42164553419485201</v>
      </c>
      <c r="M9" s="17"/>
      <c r="N9" s="17">
        <v>0.41143241621167298</v>
      </c>
      <c r="O9" s="17">
        <v>0.37672464797461203</v>
      </c>
      <c r="P9" s="17">
        <v>0.37020234400927599</v>
      </c>
      <c r="Q9" s="17">
        <v>0.35832361308334598</v>
      </c>
      <c r="R9" s="17"/>
      <c r="S9" s="17">
        <v>0.35465034691731101</v>
      </c>
      <c r="T9" s="17">
        <v>0.34663515922294003</v>
      </c>
      <c r="U9" s="17">
        <v>0.43740526888658599</v>
      </c>
      <c r="V9" s="17">
        <v>0.37683649007970299</v>
      </c>
      <c r="W9" s="17">
        <v>0.380070109137922</v>
      </c>
      <c r="X9" s="17">
        <v>0.36204792681945502</v>
      </c>
      <c r="Y9" s="17">
        <v>0.37156814212713002</v>
      </c>
      <c r="Z9" s="17">
        <v>0.360112831605294</v>
      </c>
      <c r="AA9" s="17">
        <v>0.36676190422654598</v>
      </c>
      <c r="AB9" s="17">
        <v>0.434433946656889</v>
      </c>
      <c r="AC9" s="17">
        <v>0.42332812237560702</v>
      </c>
      <c r="AD9" s="17">
        <v>0.39280767436173802</v>
      </c>
      <c r="AE9" s="17"/>
      <c r="AF9" s="17">
        <v>0.39599139863428801</v>
      </c>
      <c r="AG9" s="17">
        <v>0.35726417312191999</v>
      </c>
      <c r="AH9" s="17"/>
      <c r="AI9" s="17">
        <v>0.41865099329501698</v>
      </c>
      <c r="AJ9" s="17">
        <v>0.35971383995984102</v>
      </c>
      <c r="AK9" s="17"/>
      <c r="AL9" s="17">
        <v>0.40520631400393398</v>
      </c>
      <c r="AM9" s="17">
        <v>0.373347249753812</v>
      </c>
      <c r="AN9" s="17"/>
      <c r="AO9" s="17">
        <v>0.43620912254108701</v>
      </c>
      <c r="AP9" s="17">
        <v>0.37438065284320399</v>
      </c>
      <c r="AQ9" s="17"/>
      <c r="AR9" s="17">
        <v>0.48204217048381698</v>
      </c>
      <c r="AS9" s="17">
        <v>0.365324663895017</v>
      </c>
      <c r="AT9" s="17">
        <v>0.35779969856501398</v>
      </c>
      <c r="AU9" s="17">
        <v>0.19026353031951099</v>
      </c>
    </row>
    <row r="10" spans="2:47" x14ac:dyDescent="0.3">
      <c r="B10" s="18" t="s">
        <v>399</v>
      </c>
      <c r="C10" s="17">
        <v>0.41366244904522598</v>
      </c>
      <c r="D10" s="17">
        <v>0.430333822209294</v>
      </c>
      <c r="E10" s="17">
        <v>0.39799441413831999</v>
      </c>
      <c r="F10" s="17"/>
      <c r="G10" s="17">
        <v>0.42614341219733598</v>
      </c>
      <c r="H10" s="17">
        <v>0.392153692440801</v>
      </c>
      <c r="I10" s="17">
        <v>0.413493328993154</v>
      </c>
      <c r="J10" s="17">
        <v>0.41760388036761698</v>
      </c>
      <c r="K10" s="17">
        <v>0.41638005669872002</v>
      </c>
      <c r="L10" s="17">
        <v>0.41798947101298101</v>
      </c>
      <c r="M10" s="17"/>
      <c r="N10" s="17">
        <v>0.40801380032263601</v>
      </c>
      <c r="O10" s="17">
        <v>0.40307166743670497</v>
      </c>
      <c r="P10" s="17">
        <v>0.41352033313372999</v>
      </c>
      <c r="Q10" s="17">
        <v>0.42687957807693799</v>
      </c>
      <c r="R10" s="17"/>
      <c r="S10" s="17">
        <v>0.46096673163942598</v>
      </c>
      <c r="T10" s="17">
        <v>0.45111678427725099</v>
      </c>
      <c r="U10" s="17">
        <v>0.37260615305011202</v>
      </c>
      <c r="V10" s="17">
        <v>0.39195194279955098</v>
      </c>
      <c r="W10" s="17">
        <v>0.41596745441654598</v>
      </c>
      <c r="X10" s="17">
        <v>0.38981094929779297</v>
      </c>
      <c r="Y10" s="17">
        <v>0.40058748256787302</v>
      </c>
      <c r="Z10" s="17">
        <v>0.41368130227700001</v>
      </c>
      <c r="AA10" s="17">
        <v>0.40909244693688401</v>
      </c>
      <c r="AB10" s="17">
        <v>0.41452282790429801</v>
      </c>
      <c r="AC10" s="17">
        <v>0.37924814480604901</v>
      </c>
      <c r="AD10" s="17">
        <v>0.37784719939344003</v>
      </c>
      <c r="AE10" s="17"/>
      <c r="AF10" s="17">
        <v>0.41784885157131701</v>
      </c>
      <c r="AG10" s="17">
        <v>0.41021695009912601</v>
      </c>
      <c r="AH10" s="17"/>
      <c r="AI10" s="17">
        <v>0.41217710930393903</v>
      </c>
      <c r="AJ10" s="17">
        <v>0.41440387911738003</v>
      </c>
      <c r="AK10" s="17"/>
      <c r="AL10" s="17">
        <v>0.40931474245544203</v>
      </c>
      <c r="AM10" s="17">
        <v>0.41466925291461598</v>
      </c>
      <c r="AN10" s="17"/>
      <c r="AO10" s="17">
        <v>0.36267297515692698</v>
      </c>
      <c r="AP10" s="17">
        <v>0.41810679361882103</v>
      </c>
      <c r="AQ10" s="17"/>
      <c r="AR10" s="17">
        <v>0.40384868403584701</v>
      </c>
      <c r="AS10" s="17">
        <v>0.43574488205357798</v>
      </c>
      <c r="AT10" s="17">
        <v>0.416645532458019</v>
      </c>
      <c r="AU10" s="17">
        <v>0.394068149642267</v>
      </c>
    </row>
    <row r="11" spans="2:47" x14ac:dyDescent="0.3">
      <c r="B11" s="18" t="s">
        <v>400</v>
      </c>
      <c r="C11" s="17">
        <v>0.10809188874075</v>
      </c>
      <c r="D11" s="17">
        <v>0.115075600514985</v>
      </c>
      <c r="E11" s="17">
        <v>0.101304788417259</v>
      </c>
      <c r="F11" s="17"/>
      <c r="G11" s="17">
        <v>0.15229334947248799</v>
      </c>
      <c r="H11" s="17">
        <v>0.108640955227711</v>
      </c>
      <c r="I11" s="17">
        <v>0.12211118790788</v>
      </c>
      <c r="J11" s="17">
        <v>0.102824276392352</v>
      </c>
      <c r="K11" s="17">
        <v>8.0996565919754696E-2</v>
      </c>
      <c r="L11" s="17">
        <v>8.9408031629692894E-2</v>
      </c>
      <c r="M11" s="17"/>
      <c r="N11" s="17">
        <v>0.101135804159479</v>
      </c>
      <c r="O11" s="17">
        <v>9.8760586335417205E-2</v>
      </c>
      <c r="P11" s="17">
        <v>0.11149764689449999</v>
      </c>
      <c r="Q11" s="17">
        <v>0.123030865528916</v>
      </c>
      <c r="R11" s="17"/>
      <c r="S11" s="17">
        <v>9.7467239272973794E-2</v>
      </c>
      <c r="T11" s="17">
        <v>0.122675111322127</v>
      </c>
      <c r="U11" s="17">
        <v>6.7855249547366103E-2</v>
      </c>
      <c r="V11" s="17">
        <v>0.12946766464253301</v>
      </c>
      <c r="W11" s="17">
        <v>0.105122839709185</v>
      </c>
      <c r="X11" s="17">
        <v>0.12891897171936001</v>
      </c>
      <c r="Y11" s="17">
        <v>0.11078462958734001</v>
      </c>
      <c r="Z11" s="17">
        <v>0.147876546963747</v>
      </c>
      <c r="AA11" s="17">
        <v>9.9938523421624403E-2</v>
      </c>
      <c r="AB11" s="17">
        <v>9.1777835564018695E-2</v>
      </c>
      <c r="AC11" s="17">
        <v>9.5300262750089695E-2</v>
      </c>
      <c r="AD11" s="17">
        <v>0.12215776614439</v>
      </c>
      <c r="AE11" s="17"/>
      <c r="AF11" s="17">
        <v>9.6263528354342501E-2</v>
      </c>
      <c r="AG11" s="17">
        <v>0.124254150367222</v>
      </c>
      <c r="AH11" s="17"/>
      <c r="AI11" s="17">
        <v>9.8476846575402399E-2</v>
      </c>
      <c r="AJ11" s="17">
        <v>0.112891384242191</v>
      </c>
      <c r="AK11" s="17"/>
      <c r="AL11" s="17">
        <v>0.101638693700625</v>
      </c>
      <c r="AM11" s="17">
        <v>0.10958626321201501</v>
      </c>
      <c r="AN11" s="17"/>
      <c r="AO11" s="17">
        <v>0.12768148714617999</v>
      </c>
      <c r="AP11" s="17">
        <v>0.10638442014511799</v>
      </c>
      <c r="AQ11" s="17"/>
      <c r="AR11" s="17">
        <v>6.9453676368270198E-2</v>
      </c>
      <c r="AS11" s="17">
        <v>0.114015807617436</v>
      </c>
      <c r="AT11" s="17">
        <v>0.116792002733091</v>
      </c>
      <c r="AU11" s="17">
        <v>0.17685488500756</v>
      </c>
    </row>
    <row r="12" spans="2:47" x14ac:dyDescent="0.3">
      <c r="B12" s="18" t="s">
        <v>401</v>
      </c>
      <c r="C12" s="17">
        <v>6.0577991949054701E-2</v>
      </c>
      <c r="D12" s="17">
        <v>5.8451638751107697E-2</v>
      </c>
      <c r="E12" s="17">
        <v>6.2880551597846501E-2</v>
      </c>
      <c r="F12" s="17"/>
      <c r="G12" s="17">
        <v>6.3974312250108301E-2</v>
      </c>
      <c r="H12" s="17">
        <v>6.3364091218917701E-2</v>
      </c>
      <c r="I12" s="17">
        <v>5.9282488834766903E-2</v>
      </c>
      <c r="J12" s="17">
        <v>6.9698964870501798E-2</v>
      </c>
      <c r="K12" s="17">
        <v>6.10483983755764E-2</v>
      </c>
      <c r="L12" s="17">
        <v>4.9418833028680199E-2</v>
      </c>
      <c r="M12" s="17"/>
      <c r="N12" s="17">
        <v>5.5481238688037698E-2</v>
      </c>
      <c r="O12" s="17">
        <v>8.0158512772786503E-2</v>
      </c>
      <c r="P12" s="17">
        <v>5.8738215074678697E-2</v>
      </c>
      <c r="Q12" s="17">
        <v>4.7187167907869303E-2</v>
      </c>
      <c r="R12" s="17"/>
      <c r="S12" s="17">
        <v>5.3527980985879797E-2</v>
      </c>
      <c r="T12" s="17">
        <v>4.7679824154155899E-2</v>
      </c>
      <c r="U12" s="17">
        <v>8.2670997471950405E-2</v>
      </c>
      <c r="V12" s="17">
        <v>7.3431638841368399E-2</v>
      </c>
      <c r="W12" s="17">
        <v>5.9361402446059502E-2</v>
      </c>
      <c r="X12" s="17">
        <v>6.5690004126308696E-2</v>
      </c>
      <c r="Y12" s="17">
        <v>6.7859213680875594E-2</v>
      </c>
      <c r="Z12" s="17">
        <v>5.2808926811108402E-2</v>
      </c>
      <c r="AA12" s="17">
        <v>6.2588207246963706E-2</v>
      </c>
      <c r="AB12" s="17">
        <v>4.55690694664126E-2</v>
      </c>
      <c r="AC12" s="17">
        <v>4.5600141263666703E-2</v>
      </c>
      <c r="AD12" s="17">
        <v>9.2853415876367404E-2</v>
      </c>
      <c r="AE12" s="17"/>
      <c r="AF12" s="17">
        <v>6.1084065323446901E-2</v>
      </c>
      <c r="AG12" s="17">
        <v>5.9364655344769902E-2</v>
      </c>
      <c r="AH12" s="17"/>
      <c r="AI12" s="17">
        <v>4.63218528617882E-2</v>
      </c>
      <c r="AJ12" s="17">
        <v>6.7694162033450897E-2</v>
      </c>
      <c r="AK12" s="17"/>
      <c r="AL12" s="17">
        <v>5.2605000017624803E-2</v>
      </c>
      <c r="AM12" s="17">
        <v>6.2424307693092401E-2</v>
      </c>
      <c r="AN12" s="17"/>
      <c r="AO12" s="17">
        <v>4.4600755756484201E-2</v>
      </c>
      <c r="AP12" s="17">
        <v>6.1970599825909002E-2</v>
      </c>
      <c r="AQ12" s="17"/>
      <c r="AR12" s="17">
        <v>2.39011083929839E-2</v>
      </c>
      <c r="AS12" s="17">
        <v>5.5420643078966499E-2</v>
      </c>
      <c r="AT12" s="17">
        <v>6.0721363091267799E-2</v>
      </c>
      <c r="AU12" s="17">
        <v>0.16133181272251201</v>
      </c>
    </row>
    <row r="13" spans="2:47" x14ac:dyDescent="0.3">
      <c r="B13" s="18" t="s">
        <v>402</v>
      </c>
      <c r="C13" s="17">
        <v>2.7083127105653301E-2</v>
      </c>
      <c r="D13" s="17">
        <v>2.69651240964357E-2</v>
      </c>
      <c r="E13" s="17">
        <v>2.7301195117932699E-2</v>
      </c>
      <c r="F13" s="17"/>
      <c r="G13" s="17">
        <v>4.39676354661847E-2</v>
      </c>
      <c r="H13" s="17">
        <v>2.1572682067468901E-2</v>
      </c>
      <c r="I13" s="17">
        <v>3.4513305762441597E-2</v>
      </c>
      <c r="J13" s="17">
        <v>2.6867900377653801E-2</v>
      </c>
      <c r="K13" s="17">
        <v>2.1786176090528301E-2</v>
      </c>
      <c r="L13" s="17">
        <v>1.8065059536337E-2</v>
      </c>
      <c r="M13" s="17"/>
      <c r="N13" s="17">
        <v>1.9262101061122899E-2</v>
      </c>
      <c r="O13" s="17">
        <v>2.7102901663200198E-2</v>
      </c>
      <c r="P13" s="17">
        <v>3.1984958857660603E-2</v>
      </c>
      <c r="Q13" s="17">
        <v>3.15919196981801E-2</v>
      </c>
      <c r="R13" s="17"/>
      <c r="S13" s="17">
        <v>2.0032828931842502E-2</v>
      </c>
      <c r="T13" s="17">
        <v>2.64004926584041E-2</v>
      </c>
      <c r="U13" s="17">
        <v>2.4359595255836902E-2</v>
      </c>
      <c r="V13" s="17">
        <v>1.60582033183281E-2</v>
      </c>
      <c r="W13" s="17">
        <v>2.72023443810867E-2</v>
      </c>
      <c r="X13" s="17">
        <v>4.5527833022012298E-2</v>
      </c>
      <c r="Y13" s="17">
        <v>3.45834113347636E-2</v>
      </c>
      <c r="Z13" s="17">
        <v>1.79210959280167E-2</v>
      </c>
      <c r="AA13" s="17">
        <v>4.89642211789817E-2</v>
      </c>
      <c r="AB13" s="17">
        <v>7.4064160131595402E-3</v>
      </c>
      <c r="AC13" s="17">
        <v>3.8322493563164098E-2</v>
      </c>
      <c r="AD13" s="17">
        <v>0</v>
      </c>
      <c r="AE13" s="17"/>
      <c r="AF13" s="17">
        <v>1.9666978404541301E-2</v>
      </c>
      <c r="AG13" s="17">
        <v>3.5918877025910199E-2</v>
      </c>
      <c r="AH13" s="17"/>
      <c r="AI13" s="17">
        <v>1.89676010283885E-2</v>
      </c>
      <c r="AJ13" s="17">
        <v>3.1134116194399802E-2</v>
      </c>
      <c r="AK13" s="17"/>
      <c r="AL13" s="17">
        <v>2.4770779464588499E-2</v>
      </c>
      <c r="AM13" s="17">
        <v>2.76186003498387E-2</v>
      </c>
      <c r="AN13" s="17"/>
      <c r="AO13" s="17">
        <v>2.6345369319973E-2</v>
      </c>
      <c r="AP13" s="17">
        <v>2.71474315505001E-2</v>
      </c>
      <c r="AQ13" s="17"/>
      <c r="AR13" s="17">
        <v>1.4476613201691199E-2</v>
      </c>
      <c r="AS13" s="17">
        <v>2.5477070965604001E-2</v>
      </c>
      <c r="AT13" s="17">
        <v>2.7499933352039801E-2</v>
      </c>
      <c r="AU13" s="17">
        <v>6.0661172785155801E-2</v>
      </c>
    </row>
    <row r="14" spans="2:47" x14ac:dyDescent="0.3">
      <c r="B14" s="18" t="s">
        <v>403</v>
      </c>
      <c r="C14" s="19">
        <v>1.12468617111931E-2</v>
      </c>
      <c r="D14" s="19">
        <v>1.1591363298014299E-2</v>
      </c>
      <c r="E14" s="19">
        <v>1.09539744099275E-2</v>
      </c>
      <c r="F14" s="19"/>
      <c r="G14" s="19">
        <v>1.4800434198292901E-2</v>
      </c>
      <c r="H14" s="19">
        <v>1.14005268279433E-2</v>
      </c>
      <c r="I14" s="19">
        <v>1.3979213384524E-2</v>
      </c>
      <c r="J14" s="19">
        <v>1.2057210558573001E-2</v>
      </c>
      <c r="K14" s="19">
        <v>1.48646446300051E-2</v>
      </c>
      <c r="L14" s="19">
        <v>3.4730705974562702E-3</v>
      </c>
      <c r="M14" s="19"/>
      <c r="N14" s="19">
        <v>4.6746395570510298E-3</v>
      </c>
      <c r="O14" s="19">
        <v>1.4181683817278599E-2</v>
      </c>
      <c r="P14" s="19">
        <v>1.40565020301547E-2</v>
      </c>
      <c r="Q14" s="19">
        <v>1.2986855704749899E-2</v>
      </c>
      <c r="R14" s="19"/>
      <c r="S14" s="19">
        <v>1.33548722525666E-2</v>
      </c>
      <c r="T14" s="19">
        <v>5.4926283651214004E-3</v>
      </c>
      <c r="U14" s="19">
        <v>1.51027357881482E-2</v>
      </c>
      <c r="V14" s="19">
        <v>1.2254060318516599E-2</v>
      </c>
      <c r="W14" s="19">
        <v>1.2275849909200699E-2</v>
      </c>
      <c r="X14" s="19">
        <v>8.0043150150700803E-3</v>
      </c>
      <c r="Y14" s="19">
        <v>1.4617120702018E-2</v>
      </c>
      <c r="Z14" s="19">
        <v>7.5992964148340302E-3</v>
      </c>
      <c r="AA14" s="19">
        <v>1.26546969889998E-2</v>
      </c>
      <c r="AB14" s="19">
        <v>6.2899043952226999E-3</v>
      </c>
      <c r="AC14" s="19">
        <v>1.8200835241424199E-2</v>
      </c>
      <c r="AD14" s="19">
        <v>1.43339442240638E-2</v>
      </c>
      <c r="AE14" s="19"/>
      <c r="AF14" s="19">
        <v>9.1451777120642903E-3</v>
      </c>
      <c r="AG14" s="19">
        <v>1.29811940410522E-2</v>
      </c>
      <c r="AH14" s="19"/>
      <c r="AI14" s="19">
        <v>5.4055969354642602E-3</v>
      </c>
      <c r="AJ14" s="19">
        <v>1.41626184527366E-2</v>
      </c>
      <c r="AK14" s="19"/>
      <c r="AL14" s="19">
        <v>6.4644703577860698E-3</v>
      </c>
      <c r="AM14" s="19">
        <v>1.23543260766263E-2</v>
      </c>
      <c r="AN14" s="19"/>
      <c r="AO14" s="19">
        <v>2.4902900793482802E-3</v>
      </c>
      <c r="AP14" s="19">
        <v>1.20101020164479E-2</v>
      </c>
      <c r="AQ14" s="19"/>
      <c r="AR14" s="19">
        <v>6.2777475173907103E-3</v>
      </c>
      <c r="AS14" s="19">
        <v>4.0169323893982098E-3</v>
      </c>
      <c r="AT14" s="19">
        <v>2.0541469800568E-2</v>
      </c>
      <c r="AU14" s="19">
        <v>1.6820449522993702E-2</v>
      </c>
    </row>
    <row r="15" spans="2:47" x14ac:dyDescent="0.3">
      <c r="B15" s="16"/>
    </row>
    <row r="16" spans="2:47" x14ac:dyDescent="0.3">
      <c r="B16" t="s">
        <v>72</v>
      </c>
    </row>
    <row r="17" spans="2:2" x14ac:dyDescent="0.3">
      <c r="B17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B2:AU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416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398</v>
      </c>
      <c r="C9" s="17">
        <v>0.20871256084393999</v>
      </c>
      <c r="D9" s="17">
        <v>0.236734633026213</v>
      </c>
      <c r="E9" s="17">
        <v>0.18121286541474299</v>
      </c>
      <c r="F9" s="17"/>
      <c r="G9" s="17">
        <v>0.266939612326548</v>
      </c>
      <c r="H9" s="17">
        <v>0.298682115448904</v>
      </c>
      <c r="I9" s="17">
        <v>0.26529854157374599</v>
      </c>
      <c r="J9" s="17">
        <v>0.216212714275373</v>
      </c>
      <c r="K9" s="17">
        <v>0.17027726474763</v>
      </c>
      <c r="L9" s="17">
        <v>7.0814365021604306E-2</v>
      </c>
      <c r="M9" s="17"/>
      <c r="N9" s="17">
        <v>0.170374816511803</v>
      </c>
      <c r="O9" s="17">
        <v>0.177848016295826</v>
      </c>
      <c r="P9" s="17">
        <v>0.24455779782957299</v>
      </c>
      <c r="Q9" s="17">
        <v>0.25279690439305103</v>
      </c>
      <c r="R9" s="17"/>
      <c r="S9" s="17">
        <v>0.23157595629154501</v>
      </c>
      <c r="T9" s="17">
        <v>0.155852288646284</v>
      </c>
      <c r="U9" s="17">
        <v>0.22658982129636401</v>
      </c>
      <c r="V9" s="17">
        <v>0.20691685532731399</v>
      </c>
      <c r="W9" s="17">
        <v>0.22975413479607301</v>
      </c>
      <c r="X9" s="17">
        <v>0.22469659712065199</v>
      </c>
      <c r="Y9" s="17">
        <v>0.190722801640824</v>
      </c>
      <c r="Z9" s="17">
        <v>0.22617656465817901</v>
      </c>
      <c r="AA9" s="17">
        <v>0.212072782310298</v>
      </c>
      <c r="AB9" s="17">
        <v>0.214158912737864</v>
      </c>
      <c r="AC9" s="17">
        <v>0.236560697250145</v>
      </c>
      <c r="AD9" s="17">
        <v>0.14176229977528701</v>
      </c>
      <c r="AE9" s="17"/>
      <c r="AF9" s="17">
        <v>0.198413788990561</v>
      </c>
      <c r="AG9" s="17">
        <v>0.222593313040645</v>
      </c>
      <c r="AH9" s="17"/>
      <c r="AI9" s="17">
        <v>0.24086633317544201</v>
      </c>
      <c r="AJ9" s="17">
        <v>0.192662513116061</v>
      </c>
      <c r="AK9" s="17"/>
      <c r="AL9" s="17">
        <v>0.228183863843895</v>
      </c>
      <c r="AM9" s="17">
        <v>0.20420356678061599</v>
      </c>
      <c r="AN9" s="17"/>
      <c r="AO9" s="17">
        <v>0.22423885308413699</v>
      </c>
      <c r="AP9" s="17">
        <v>0.20735925814431</v>
      </c>
      <c r="AQ9" s="17"/>
      <c r="AR9" s="17">
        <v>0.32491178535394799</v>
      </c>
      <c r="AS9" s="17">
        <v>0.140125361025523</v>
      </c>
      <c r="AT9" s="17">
        <v>0.178743451592319</v>
      </c>
      <c r="AU9" s="17">
        <v>9.7306559668777604E-2</v>
      </c>
    </row>
    <row r="10" spans="2:47" x14ac:dyDescent="0.3">
      <c r="B10" s="18" t="s">
        <v>399</v>
      </c>
      <c r="C10" s="17">
        <v>0.248430349947451</v>
      </c>
      <c r="D10" s="17">
        <v>0.28742999331269697</v>
      </c>
      <c r="E10" s="17">
        <v>0.211373304356923</v>
      </c>
      <c r="F10" s="17"/>
      <c r="G10" s="17">
        <v>0.32774408325455701</v>
      </c>
      <c r="H10" s="17">
        <v>0.32168505828397997</v>
      </c>
      <c r="I10" s="17">
        <v>0.269897989262603</v>
      </c>
      <c r="J10" s="17">
        <v>0.22613411851913801</v>
      </c>
      <c r="K10" s="17">
        <v>0.18939376718791001</v>
      </c>
      <c r="L10" s="17">
        <v>0.176622710782079</v>
      </c>
      <c r="M10" s="17"/>
      <c r="N10" s="17">
        <v>0.233351331312426</v>
      </c>
      <c r="O10" s="17">
        <v>0.23410609206998101</v>
      </c>
      <c r="P10" s="17">
        <v>0.27891876429489998</v>
      </c>
      <c r="Q10" s="17">
        <v>0.25183490176922202</v>
      </c>
      <c r="R10" s="17"/>
      <c r="S10" s="17">
        <v>0.30064453587850298</v>
      </c>
      <c r="T10" s="17">
        <v>0.23906847192135999</v>
      </c>
      <c r="U10" s="17">
        <v>0.19968358595935301</v>
      </c>
      <c r="V10" s="17">
        <v>0.24575101064573701</v>
      </c>
      <c r="W10" s="17">
        <v>0.214600216541219</v>
      </c>
      <c r="X10" s="17">
        <v>0.27518762133532398</v>
      </c>
      <c r="Y10" s="17">
        <v>0.26296154552975598</v>
      </c>
      <c r="Z10" s="17">
        <v>0.27944903140910599</v>
      </c>
      <c r="AA10" s="17">
        <v>0.24832114926433599</v>
      </c>
      <c r="AB10" s="17">
        <v>0.213017400946545</v>
      </c>
      <c r="AC10" s="17">
        <v>0.20943203854460901</v>
      </c>
      <c r="AD10" s="17">
        <v>0.27372726959914501</v>
      </c>
      <c r="AE10" s="17"/>
      <c r="AF10" s="17">
        <v>0.227383570730634</v>
      </c>
      <c r="AG10" s="17">
        <v>0.27692600877659701</v>
      </c>
      <c r="AH10" s="17"/>
      <c r="AI10" s="17">
        <v>0.25696151487925201</v>
      </c>
      <c r="AJ10" s="17">
        <v>0.24417188836110501</v>
      </c>
      <c r="AK10" s="17"/>
      <c r="AL10" s="17">
        <v>0.23644672939674299</v>
      </c>
      <c r="AM10" s="17">
        <v>0.25120541199236901</v>
      </c>
      <c r="AN10" s="17"/>
      <c r="AO10" s="17">
        <v>0.229602471257426</v>
      </c>
      <c r="AP10" s="17">
        <v>0.25007142552849398</v>
      </c>
      <c r="AQ10" s="17"/>
      <c r="AR10" s="17">
        <v>0.29892962586014199</v>
      </c>
      <c r="AS10" s="17">
        <v>0.21670572128789101</v>
      </c>
      <c r="AT10" s="17">
        <v>0.24483456862849501</v>
      </c>
      <c r="AU10" s="17">
        <v>0.18366939316668399</v>
      </c>
    </row>
    <row r="11" spans="2:47" x14ac:dyDescent="0.3">
      <c r="B11" s="18" t="s">
        <v>400</v>
      </c>
      <c r="C11" s="17">
        <v>0.20119675917345101</v>
      </c>
      <c r="D11" s="17">
        <v>0.20687315259399</v>
      </c>
      <c r="E11" s="17">
        <v>0.19602821273430601</v>
      </c>
      <c r="F11" s="17"/>
      <c r="G11" s="17">
        <v>0.21151284012625901</v>
      </c>
      <c r="H11" s="17">
        <v>0.15633276658135301</v>
      </c>
      <c r="I11" s="17">
        <v>0.171615516387357</v>
      </c>
      <c r="J11" s="17">
        <v>0.201205091941247</v>
      </c>
      <c r="K11" s="17">
        <v>0.22648342839785501</v>
      </c>
      <c r="L11" s="17">
        <v>0.237906619144925</v>
      </c>
      <c r="M11" s="17"/>
      <c r="N11" s="17">
        <v>0.21227048037673599</v>
      </c>
      <c r="O11" s="17">
        <v>0.206632387525814</v>
      </c>
      <c r="P11" s="17">
        <v>0.18133852907312101</v>
      </c>
      <c r="Q11" s="17">
        <v>0.202315145287493</v>
      </c>
      <c r="R11" s="17"/>
      <c r="S11" s="17">
        <v>0.18795814039861899</v>
      </c>
      <c r="T11" s="17">
        <v>0.21150882432510401</v>
      </c>
      <c r="U11" s="17">
        <v>0.20221909872802299</v>
      </c>
      <c r="V11" s="17">
        <v>0.22136858853608801</v>
      </c>
      <c r="W11" s="17">
        <v>0.20071423330997001</v>
      </c>
      <c r="X11" s="17">
        <v>0.192808827261091</v>
      </c>
      <c r="Y11" s="17">
        <v>0.18835809383018701</v>
      </c>
      <c r="Z11" s="17">
        <v>0.175150604615956</v>
      </c>
      <c r="AA11" s="17">
        <v>0.185548257118896</v>
      </c>
      <c r="AB11" s="17">
        <v>0.24209083079237001</v>
      </c>
      <c r="AC11" s="17">
        <v>0.170157072127088</v>
      </c>
      <c r="AD11" s="17">
        <v>0.236655322059693</v>
      </c>
      <c r="AE11" s="17"/>
      <c r="AF11" s="17">
        <v>0.21048947718531</v>
      </c>
      <c r="AG11" s="17">
        <v>0.18944620333550999</v>
      </c>
      <c r="AH11" s="17"/>
      <c r="AI11" s="17">
        <v>0.20184565645018701</v>
      </c>
      <c r="AJ11" s="17">
        <v>0.200872852163265</v>
      </c>
      <c r="AK11" s="17"/>
      <c r="AL11" s="17">
        <v>0.19727037048696999</v>
      </c>
      <c r="AM11" s="17">
        <v>0.20210599792741099</v>
      </c>
      <c r="AN11" s="17"/>
      <c r="AO11" s="17">
        <v>0.238082980651803</v>
      </c>
      <c r="AP11" s="17">
        <v>0.19798168230039201</v>
      </c>
      <c r="AQ11" s="17"/>
      <c r="AR11" s="17">
        <v>0.168885508741941</v>
      </c>
      <c r="AS11" s="17">
        <v>0.24014680062910099</v>
      </c>
      <c r="AT11" s="17">
        <v>0.209142164281482</v>
      </c>
      <c r="AU11" s="17">
        <v>0.198740992577353</v>
      </c>
    </row>
    <row r="12" spans="2:47" x14ac:dyDescent="0.3">
      <c r="B12" s="18" t="s">
        <v>401</v>
      </c>
      <c r="C12" s="17">
        <v>0.29075250617008402</v>
      </c>
      <c r="D12" s="17">
        <v>0.21464100687592899</v>
      </c>
      <c r="E12" s="17">
        <v>0.363610157754505</v>
      </c>
      <c r="F12" s="17"/>
      <c r="G12" s="17">
        <v>0.13143350857288799</v>
      </c>
      <c r="H12" s="17">
        <v>0.172828677781523</v>
      </c>
      <c r="I12" s="17">
        <v>0.22864622320928901</v>
      </c>
      <c r="J12" s="17">
        <v>0.30552206646878799</v>
      </c>
      <c r="K12" s="17">
        <v>0.373341180010139</v>
      </c>
      <c r="L12" s="17">
        <v>0.47511327654254798</v>
      </c>
      <c r="M12" s="17"/>
      <c r="N12" s="17">
        <v>0.35157523632330101</v>
      </c>
      <c r="O12" s="17">
        <v>0.33580254182106301</v>
      </c>
      <c r="P12" s="17">
        <v>0.232514598271298</v>
      </c>
      <c r="Q12" s="17">
        <v>0.22723054041697099</v>
      </c>
      <c r="R12" s="17"/>
      <c r="S12" s="17">
        <v>0.223900916991077</v>
      </c>
      <c r="T12" s="17">
        <v>0.344797255759487</v>
      </c>
      <c r="U12" s="17">
        <v>0.319884034871109</v>
      </c>
      <c r="V12" s="17">
        <v>0.26873838059734101</v>
      </c>
      <c r="W12" s="17">
        <v>0.308076099306897</v>
      </c>
      <c r="X12" s="17">
        <v>0.25269803704632798</v>
      </c>
      <c r="Y12" s="17">
        <v>0.31113150048657301</v>
      </c>
      <c r="Z12" s="17">
        <v>0.29232892725377502</v>
      </c>
      <c r="AA12" s="17">
        <v>0.29717765490847098</v>
      </c>
      <c r="AB12" s="17">
        <v>0.28852608502192501</v>
      </c>
      <c r="AC12" s="17">
        <v>0.32979994493002501</v>
      </c>
      <c r="AD12" s="17">
        <v>0.291763307088926</v>
      </c>
      <c r="AE12" s="17"/>
      <c r="AF12" s="17">
        <v>0.319356295105099</v>
      </c>
      <c r="AG12" s="17">
        <v>0.253883256328641</v>
      </c>
      <c r="AH12" s="17"/>
      <c r="AI12" s="17">
        <v>0.26622914705048101</v>
      </c>
      <c r="AJ12" s="17">
        <v>0.30299371632295702</v>
      </c>
      <c r="AK12" s="17"/>
      <c r="AL12" s="17">
        <v>0.29042843609320301</v>
      </c>
      <c r="AM12" s="17">
        <v>0.29082755148434702</v>
      </c>
      <c r="AN12" s="17"/>
      <c r="AO12" s="17">
        <v>0.25778702519889801</v>
      </c>
      <c r="AP12" s="17">
        <v>0.29362584345517101</v>
      </c>
      <c r="AQ12" s="17"/>
      <c r="AR12" s="17">
        <v>0.174807326175693</v>
      </c>
      <c r="AS12" s="17">
        <v>0.35586759705716797</v>
      </c>
      <c r="AT12" s="17">
        <v>0.30473780393414301</v>
      </c>
      <c r="AU12" s="17">
        <v>0.440808539386085</v>
      </c>
    </row>
    <row r="13" spans="2:47" x14ac:dyDescent="0.3">
      <c r="B13" s="18" t="s">
        <v>402</v>
      </c>
      <c r="C13" s="17">
        <v>3.6282406164147102E-2</v>
      </c>
      <c r="D13" s="17">
        <v>3.8661706932995497E-2</v>
      </c>
      <c r="E13" s="17">
        <v>3.4102028524501303E-2</v>
      </c>
      <c r="F13" s="17"/>
      <c r="G13" s="17">
        <v>4.5473124797335597E-2</v>
      </c>
      <c r="H13" s="17">
        <v>3.3610241376831898E-2</v>
      </c>
      <c r="I13" s="17">
        <v>4.9306645231355702E-2</v>
      </c>
      <c r="J13" s="17">
        <v>3.0397935487153201E-2</v>
      </c>
      <c r="K13" s="17">
        <v>2.5409539170412099E-2</v>
      </c>
      <c r="L13" s="17">
        <v>3.3826609322031999E-2</v>
      </c>
      <c r="M13" s="17"/>
      <c r="N13" s="17">
        <v>2.3408258817321299E-2</v>
      </c>
      <c r="O13" s="17">
        <v>3.4082411010116102E-2</v>
      </c>
      <c r="P13" s="17">
        <v>4.0276683596954098E-2</v>
      </c>
      <c r="Q13" s="17">
        <v>4.9488019111217203E-2</v>
      </c>
      <c r="R13" s="17"/>
      <c r="S13" s="17">
        <v>4.4964204525879202E-2</v>
      </c>
      <c r="T13" s="17">
        <v>4.0605610680778302E-2</v>
      </c>
      <c r="U13" s="17">
        <v>2.7830168059241201E-2</v>
      </c>
      <c r="V13" s="17">
        <v>3.8741619142164403E-2</v>
      </c>
      <c r="W13" s="17">
        <v>3.69309648671435E-2</v>
      </c>
      <c r="X13" s="17">
        <v>3.8272177127828703E-2</v>
      </c>
      <c r="Y13" s="17">
        <v>3.3418063688522202E-2</v>
      </c>
      <c r="Z13" s="17">
        <v>1.41237052588662E-2</v>
      </c>
      <c r="AA13" s="17">
        <v>4.3644797240525203E-2</v>
      </c>
      <c r="AB13" s="17">
        <v>2.7921928439288202E-2</v>
      </c>
      <c r="AC13" s="17">
        <v>2.9081382826765301E-2</v>
      </c>
      <c r="AD13" s="17">
        <v>3.1980777515510303E-2</v>
      </c>
      <c r="AE13" s="17"/>
      <c r="AF13" s="17">
        <v>3.2699052626545898E-2</v>
      </c>
      <c r="AG13" s="17">
        <v>3.9613272093775902E-2</v>
      </c>
      <c r="AH13" s="17"/>
      <c r="AI13" s="17">
        <v>2.4147535545099501E-2</v>
      </c>
      <c r="AJ13" s="17">
        <v>4.2339712616383897E-2</v>
      </c>
      <c r="AK13" s="17"/>
      <c r="AL13" s="17">
        <v>3.4106416869269497E-2</v>
      </c>
      <c r="AM13" s="17">
        <v>3.6786302735038197E-2</v>
      </c>
      <c r="AN13" s="17"/>
      <c r="AO13" s="17">
        <v>4.2696110706863598E-2</v>
      </c>
      <c r="AP13" s="17">
        <v>3.5723374842437303E-2</v>
      </c>
      <c r="AQ13" s="17"/>
      <c r="AR13" s="17">
        <v>2.1791616270582799E-2</v>
      </c>
      <c r="AS13" s="17">
        <v>3.96082145765334E-2</v>
      </c>
      <c r="AT13" s="17">
        <v>4.2597384470937097E-2</v>
      </c>
      <c r="AU13" s="17">
        <v>5.3809124314897601E-2</v>
      </c>
    </row>
    <row r="14" spans="2:47" x14ac:dyDescent="0.3">
      <c r="B14" s="18" t="s">
        <v>403</v>
      </c>
      <c r="C14" s="19">
        <v>1.4625417700926799E-2</v>
      </c>
      <c r="D14" s="19">
        <v>1.56595072581752E-2</v>
      </c>
      <c r="E14" s="19">
        <v>1.3673431215021299E-2</v>
      </c>
      <c r="F14" s="19"/>
      <c r="G14" s="19">
        <v>1.6896830922411801E-2</v>
      </c>
      <c r="H14" s="19">
        <v>1.68611405274075E-2</v>
      </c>
      <c r="I14" s="19">
        <v>1.52350843356488E-2</v>
      </c>
      <c r="J14" s="19">
        <v>2.0528073308300501E-2</v>
      </c>
      <c r="K14" s="19">
        <v>1.50948204860541E-2</v>
      </c>
      <c r="L14" s="19">
        <v>5.7164191868111303E-3</v>
      </c>
      <c r="M14" s="19"/>
      <c r="N14" s="19">
        <v>9.0198766584126001E-3</v>
      </c>
      <c r="O14" s="19">
        <v>1.15285512771988E-2</v>
      </c>
      <c r="P14" s="19">
        <v>2.2393626934154601E-2</v>
      </c>
      <c r="Q14" s="19">
        <v>1.63344890220453E-2</v>
      </c>
      <c r="R14" s="19"/>
      <c r="S14" s="19">
        <v>1.0956245914376699E-2</v>
      </c>
      <c r="T14" s="19">
        <v>8.1675486669867802E-3</v>
      </c>
      <c r="U14" s="19">
        <v>2.37932910859108E-2</v>
      </c>
      <c r="V14" s="19">
        <v>1.84835457513556E-2</v>
      </c>
      <c r="W14" s="19">
        <v>9.9243511786979693E-3</v>
      </c>
      <c r="X14" s="19">
        <v>1.6336740108776501E-2</v>
      </c>
      <c r="Y14" s="19">
        <v>1.34079948241371E-2</v>
      </c>
      <c r="Z14" s="19">
        <v>1.2771166804116999E-2</v>
      </c>
      <c r="AA14" s="19">
        <v>1.3235359157473999E-2</v>
      </c>
      <c r="AB14" s="19">
        <v>1.42848420620086E-2</v>
      </c>
      <c r="AC14" s="19">
        <v>2.49688643213677E-2</v>
      </c>
      <c r="AD14" s="19">
        <v>2.4111023961439E-2</v>
      </c>
      <c r="AE14" s="19"/>
      <c r="AF14" s="19">
        <v>1.165781536185E-2</v>
      </c>
      <c r="AG14" s="19">
        <v>1.7537946424830302E-2</v>
      </c>
      <c r="AH14" s="19"/>
      <c r="AI14" s="19">
        <v>9.9498128995385605E-3</v>
      </c>
      <c r="AJ14" s="19">
        <v>1.69593174202286E-2</v>
      </c>
      <c r="AK14" s="19"/>
      <c r="AL14" s="19">
        <v>1.35641833099195E-2</v>
      </c>
      <c r="AM14" s="19">
        <v>1.4871169080218599E-2</v>
      </c>
      <c r="AN14" s="19"/>
      <c r="AO14" s="19">
        <v>7.5925591008729598E-3</v>
      </c>
      <c r="AP14" s="19">
        <v>1.5238415729196099E-2</v>
      </c>
      <c r="AQ14" s="19"/>
      <c r="AR14" s="19">
        <v>1.0674137597693501E-2</v>
      </c>
      <c r="AS14" s="19">
        <v>7.5463054237845202E-3</v>
      </c>
      <c r="AT14" s="19">
        <v>1.9944627092623901E-2</v>
      </c>
      <c r="AU14" s="19">
        <v>2.5665390886202601E-2</v>
      </c>
    </row>
    <row r="15" spans="2:47" x14ac:dyDescent="0.3">
      <c r="B15" s="16"/>
    </row>
    <row r="16" spans="2:47" x14ac:dyDescent="0.3">
      <c r="B16" t="s">
        <v>72</v>
      </c>
    </row>
    <row r="17" spans="2:2" x14ac:dyDescent="0.3">
      <c r="B17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B2:AU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417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398</v>
      </c>
      <c r="C9" s="17">
        <v>0.39993293742354802</v>
      </c>
      <c r="D9" s="17">
        <v>0.33541734462030498</v>
      </c>
      <c r="E9" s="17">
        <v>0.46200602772302901</v>
      </c>
      <c r="F9" s="17"/>
      <c r="G9" s="17">
        <v>0.32483139706865599</v>
      </c>
      <c r="H9" s="17">
        <v>0.355654582483791</v>
      </c>
      <c r="I9" s="17">
        <v>0.30215997124232202</v>
      </c>
      <c r="J9" s="17">
        <v>0.40050349731316298</v>
      </c>
      <c r="K9" s="17">
        <v>0.44542839308527898</v>
      </c>
      <c r="L9" s="17">
        <v>0.53412764716854499</v>
      </c>
      <c r="M9" s="17"/>
      <c r="N9" s="17">
        <v>0.45754149986321802</v>
      </c>
      <c r="O9" s="17">
        <v>0.40716278285983498</v>
      </c>
      <c r="P9" s="17">
        <v>0.32362999386742902</v>
      </c>
      <c r="Q9" s="17">
        <v>0.39782950372194498</v>
      </c>
      <c r="R9" s="17"/>
      <c r="S9" s="17">
        <v>0.38344312854548701</v>
      </c>
      <c r="T9" s="17">
        <v>0.38871762159723999</v>
      </c>
      <c r="U9" s="17">
        <v>0.477651085425704</v>
      </c>
      <c r="V9" s="17">
        <v>0.402941094290033</v>
      </c>
      <c r="W9" s="17">
        <v>0.388706200509289</v>
      </c>
      <c r="X9" s="17">
        <v>0.36845154284591702</v>
      </c>
      <c r="Y9" s="17">
        <v>0.424538035441963</v>
      </c>
      <c r="Z9" s="17">
        <v>0.39399499637999502</v>
      </c>
      <c r="AA9" s="17">
        <v>0.37677561641485802</v>
      </c>
      <c r="AB9" s="17">
        <v>0.42267336349981999</v>
      </c>
      <c r="AC9" s="17">
        <v>0.42539105670583</v>
      </c>
      <c r="AD9" s="17">
        <v>0.34614696180258903</v>
      </c>
      <c r="AE9" s="17"/>
      <c r="AF9" s="17">
        <v>0.43289985073624399</v>
      </c>
      <c r="AG9" s="17">
        <v>0.35836110727725601</v>
      </c>
      <c r="AH9" s="17"/>
      <c r="AI9" s="17">
        <v>0.43051083757084202</v>
      </c>
      <c r="AJ9" s="17">
        <v>0.384669510422742</v>
      </c>
      <c r="AK9" s="17"/>
      <c r="AL9" s="17">
        <v>0.42978398872615098</v>
      </c>
      <c r="AM9" s="17">
        <v>0.39302029202392003</v>
      </c>
      <c r="AN9" s="17"/>
      <c r="AO9" s="17">
        <v>0.41361848631866299</v>
      </c>
      <c r="AP9" s="17">
        <v>0.39874007759718599</v>
      </c>
      <c r="AQ9" s="17"/>
      <c r="AR9" s="17">
        <v>0.51393623125371402</v>
      </c>
      <c r="AS9" s="17">
        <v>0.39644184415543399</v>
      </c>
      <c r="AT9" s="17">
        <v>0.367077626913001</v>
      </c>
      <c r="AU9" s="17">
        <v>0.18792286747911299</v>
      </c>
    </row>
    <row r="10" spans="2:47" x14ac:dyDescent="0.3">
      <c r="B10" s="18" t="s">
        <v>399</v>
      </c>
      <c r="C10" s="17">
        <v>0.41093443691062398</v>
      </c>
      <c r="D10" s="17">
        <v>0.42384999125140199</v>
      </c>
      <c r="E10" s="17">
        <v>0.39842234806689197</v>
      </c>
      <c r="F10" s="17"/>
      <c r="G10" s="17">
        <v>0.37114270536849497</v>
      </c>
      <c r="H10" s="17">
        <v>0.43622641076920698</v>
      </c>
      <c r="I10" s="17">
        <v>0.46760581997119</v>
      </c>
      <c r="J10" s="17">
        <v>0.425132051648205</v>
      </c>
      <c r="K10" s="17">
        <v>0.43032411636515999</v>
      </c>
      <c r="L10" s="17">
        <v>0.346183385866562</v>
      </c>
      <c r="M10" s="17"/>
      <c r="N10" s="17">
        <v>0.39636442037782799</v>
      </c>
      <c r="O10" s="17">
        <v>0.40272792669565999</v>
      </c>
      <c r="P10" s="17">
        <v>0.45853664099528002</v>
      </c>
      <c r="Q10" s="17">
        <v>0.39218183641169801</v>
      </c>
      <c r="R10" s="17"/>
      <c r="S10" s="17">
        <v>0.412454370249562</v>
      </c>
      <c r="T10" s="17">
        <v>0.44869363473162999</v>
      </c>
      <c r="U10" s="17">
        <v>0.35811829135158202</v>
      </c>
      <c r="V10" s="17">
        <v>0.38839625146432899</v>
      </c>
      <c r="W10" s="17">
        <v>0.43830279366756397</v>
      </c>
      <c r="X10" s="17">
        <v>0.413843203937727</v>
      </c>
      <c r="Y10" s="17">
        <v>0.402169059052427</v>
      </c>
      <c r="Z10" s="17">
        <v>0.40216238075485</v>
      </c>
      <c r="AA10" s="17">
        <v>0.41274845846103497</v>
      </c>
      <c r="AB10" s="17">
        <v>0.42273858123944902</v>
      </c>
      <c r="AC10" s="17">
        <v>0.366212998532784</v>
      </c>
      <c r="AD10" s="17">
        <v>0.443640939103012</v>
      </c>
      <c r="AE10" s="17"/>
      <c r="AF10" s="17">
        <v>0.40917352984819</v>
      </c>
      <c r="AG10" s="17">
        <v>0.41237571576684701</v>
      </c>
      <c r="AH10" s="17"/>
      <c r="AI10" s="17">
        <v>0.40400748964459898</v>
      </c>
      <c r="AJ10" s="17">
        <v>0.41439212868880698</v>
      </c>
      <c r="AK10" s="17"/>
      <c r="AL10" s="17">
        <v>0.39232819900474197</v>
      </c>
      <c r="AM10" s="17">
        <v>0.41524310676484999</v>
      </c>
      <c r="AN10" s="17"/>
      <c r="AO10" s="17">
        <v>0.42141744958343103</v>
      </c>
      <c r="AP10" s="17">
        <v>0.410020716549645</v>
      </c>
      <c r="AQ10" s="17"/>
      <c r="AR10" s="17">
        <v>0.369085288069953</v>
      </c>
      <c r="AS10" s="17">
        <v>0.42993355612177803</v>
      </c>
      <c r="AT10" s="17">
        <v>0.44312947780554202</v>
      </c>
      <c r="AU10" s="17">
        <v>0.41628365653879501</v>
      </c>
    </row>
    <row r="11" spans="2:47" x14ac:dyDescent="0.3">
      <c r="B11" s="18" t="s">
        <v>400</v>
      </c>
      <c r="C11" s="17">
        <v>0.107201157532997</v>
      </c>
      <c r="D11" s="17">
        <v>0.143193283300521</v>
      </c>
      <c r="E11" s="17">
        <v>7.2537205118954007E-2</v>
      </c>
      <c r="F11" s="17"/>
      <c r="G11" s="17">
        <v>0.181397568348522</v>
      </c>
      <c r="H11" s="17">
        <v>0.114848190175138</v>
      </c>
      <c r="I11" s="17">
        <v>0.123049187876156</v>
      </c>
      <c r="J11" s="17">
        <v>0.101599677432107</v>
      </c>
      <c r="K11" s="17">
        <v>7.12747919445509E-2</v>
      </c>
      <c r="L11" s="17">
        <v>6.7607551099746699E-2</v>
      </c>
      <c r="M11" s="17"/>
      <c r="N11" s="17">
        <v>8.2363807176128498E-2</v>
      </c>
      <c r="O11" s="17">
        <v>0.113661996866717</v>
      </c>
      <c r="P11" s="17">
        <v>0.11542220789669901</v>
      </c>
      <c r="Q11" s="17">
        <v>0.11951899765914301</v>
      </c>
      <c r="R11" s="17"/>
      <c r="S11" s="17">
        <v>0.125195666588063</v>
      </c>
      <c r="T11" s="17">
        <v>9.8085661596140405E-2</v>
      </c>
      <c r="U11" s="17">
        <v>7.2071075481333402E-2</v>
      </c>
      <c r="V11" s="17">
        <v>0.123862157621507</v>
      </c>
      <c r="W11" s="17">
        <v>0.110656775680552</v>
      </c>
      <c r="X11" s="17">
        <v>0.111894683952005</v>
      </c>
      <c r="Y11" s="17">
        <v>6.2814653426026601E-2</v>
      </c>
      <c r="Z11" s="17">
        <v>0.124406667092684</v>
      </c>
      <c r="AA11" s="17">
        <v>0.11842817977648699</v>
      </c>
      <c r="AB11" s="17">
        <v>0.109027985674928</v>
      </c>
      <c r="AC11" s="17">
        <v>0.10225733409936</v>
      </c>
      <c r="AD11" s="17">
        <v>0.141614545758176</v>
      </c>
      <c r="AE11" s="17"/>
      <c r="AF11" s="17">
        <v>9.0952026757518706E-2</v>
      </c>
      <c r="AG11" s="17">
        <v>0.12966532805467201</v>
      </c>
      <c r="AH11" s="17"/>
      <c r="AI11" s="17">
        <v>0.105363951869899</v>
      </c>
      <c r="AJ11" s="17">
        <v>0.108118226867028</v>
      </c>
      <c r="AK11" s="17"/>
      <c r="AL11" s="17">
        <v>9.8638991592795405E-2</v>
      </c>
      <c r="AM11" s="17">
        <v>0.109183909041391</v>
      </c>
      <c r="AN11" s="17"/>
      <c r="AO11" s="17">
        <v>0.10043396680935</v>
      </c>
      <c r="AP11" s="17">
        <v>0.107790999417559</v>
      </c>
      <c r="AQ11" s="17"/>
      <c r="AR11" s="17">
        <v>8.4057343471267601E-2</v>
      </c>
      <c r="AS11" s="17">
        <v>0.106223044847629</v>
      </c>
      <c r="AT11" s="17">
        <v>0.101814887515043</v>
      </c>
      <c r="AU11" s="17">
        <v>0.17827006080150001</v>
      </c>
    </row>
    <row r="12" spans="2:47" x14ac:dyDescent="0.3">
      <c r="B12" s="18" t="s">
        <v>401</v>
      </c>
      <c r="C12" s="17">
        <v>4.4419345905936901E-2</v>
      </c>
      <c r="D12" s="17">
        <v>5.5603216262979503E-2</v>
      </c>
      <c r="E12" s="17">
        <v>3.3690461030944703E-2</v>
      </c>
      <c r="F12" s="17"/>
      <c r="G12" s="17">
        <v>6.51087330835666E-2</v>
      </c>
      <c r="H12" s="17">
        <v>4.8711679307424302E-2</v>
      </c>
      <c r="I12" s="17">
        <v>5.5646524549868299E-2</v>
      </c>
      <c r="J12" s="17">
        <v>4.1739561303739299E-2</v>
      </c>
      <c r="K12" s="17">
        <v>2.5816121290453499E-2</v>
      </c>
      <c r="L12" s="17">
        <v>3.2741520844207603E-2</v>
      </c>
      <c r="M12" s="17"/>
      <c r="N12" s="17">
        <v>4.0912531917050701E-2</v>
      </c>
      <c r="O12" s="17">
        <v>3.7937865138013303E-2</v>
      </c>
      <c r="P12" s="17">
        <v>5.5390785430290301E-2</v>
      </c>
      <c r="Q12" s="17">
        <v>4.5940570251999199E-2</v>
      </c>
      <c r="R12" s="17"/>
      <c r="S12" s="17">
        <v>5.2441278917785897E-2</v>
      </c>
      <c r="T12" s="17">
        <v>3.0234038392886301E-2</v>
      </c>
      <c r="U12" s="17">
        <v>5.2758567979035803E-2</v>
      </c>
      <c r="V12" s="17">
        <v>4.4140892427165901E-2</v>
      </c>
      <c r="W12" s="17">
        <v>4.7824743480839101E-2</v>
      </c>
      <c r="X12" s="17">
        <v>5.2535797386581498E-2</v>
      </c>
      <c r="Y12" s="17">
        <v>4.3512993506677998E-2</v>
      </c>
      <c r="Z12" s="17">
        <v>4.88571521952922E-2</v>
      </c>
      <c r="AA12" s="17">
        <v>4.5810122558980003E-2</v>
      </c>
      <c r="AB12" s="17">
        <v>3.54415458334894E-2</v>
      </c>
      <c r="AC12" s="17">
        <v>3.1885013529745203E-2</v>
      </c>
      <c r="AD12" s="17">
        <v>5.4020694449796403E-2</v>
      </c>
      <c r="AE12" s="17"/>
      <c r="AF12" s="17">
        <v>3.6904982272341298E-2</v>
      </c>
      <c r="AG12" s="17">
        <v>5.4280382297969602E-2</v>
      </c>
      <c r="AH12" s="17"/>
      <c r="AI12" s="17">
        <v>3.4946820331649898E-2</v>
      </c>
      <c r="AJ12" s="17">
        <v>4.9147702069046201E-2</v>
      </c>
      <c r="AK12" s="17"/>
      <c r="AL12" s="17">
        <v>4.6732296872877402E-2</v>
      </c>
      <c r="AM12" s="17">
        <v>4.3883732948821703E-2</v>
      </c>
      <c r="AN12" s="17"/>
      <c r="AO12" s="17">
        <v>4.1724415600315402E-2</v>
      </c>
      <c r="AP12" s="17">
        <v>4.46542414239069E-2</v>
      </c>
      <c r="AQ12" s="17"/>
      <c r="AR12" s="17">
        <v>1.088970944345E-2</v>
      </c>
      <c r="AS12" s="17">
        <v>4.0367316540954601E-2</v>
      </c>
      <c r="AT12" s="17">
        <v>4.1756909670683497E-2</v>
      </c>
      <c r="AU12" s="17">
        <v>0.141206907907303</v>
      </c>
    </row>
    <row r="13" spans="2:47" x14ac:dyDescent="0.3">
      <c r="B13" s="18" t="s">
        <v>402</v>
      </c>
      <c r="C13" s="17">
        <v>2.8933663136786698E-2</v>
      </c>
      <c r="D13" s="17">
        <v>3.3555355210609199E-2</v>
      </c>
      <c r="E13" s="17">
        <v>2.4540251527795001E-2</v>
      </c>
      <c r="F13" s="17"/>
      <c r="G13" s="17">
        <v>5.0430228524347698E-2</v>
      </c>
      <c r="H13" s="17">
        <v>3.1775181114451399E-2</v>
      </c>
      <c r="I13" s="17">
        <v>4.08212560279285E-2</v>
      </c>
      <c r="J13" s="17">
        <v>2.0224651033798498E-2</v>
      </c>
      <c r="K13" s="17">
        <v>2.0001205494204699E-2</v>
      </c>
      <c r="L13" s="17">
        <v>1.5776471560575201E-2</v>
      </c>
      <c r="M13" s="17"/>
      <c r="N13" s="17">
        <v>1.8546882231773101E-2</v>
      </c>
      <c r="O13" s="17">
        <v>2.9946689259873399E-2</v>
      </c>
      <c r="P13" s="17">
        <v>3.2640091999150397E-2</v>
      </c>
      <c r="Q13" s="17">
        <v>3.6259171777312103E-2</v>
      </c>
      <c r="R13" s="17"/>
      <c r="S13" s="17">
        <v>1.8664443624816299E-2</v>
      </c>
      <c r="T13" s="17">
        <v>2.7525083273398199E-2</v>
      </c>
      <c r="U13" s="17">
        <v>2.4298243974197001E-2</v>
      </c>
      <c r="V13" s="17">
        <v>3.3453572056197901E-2</v>
      </c>
      <c r="W13" s="17">
        <v>9.0409255699914898E-3</v>
      </c>
      <c r="X13" s="17">
        <v>4.2334107791316203E-2</v>
      </c>
      <c r="Y13" s="17">
        <v>5.9329728741775598E-2</v>
      </c>
      <c r="Z13" s="17">
        <v>2.2979507162344901E-2</v>
      </c>
      <c r="AA13" s="17">
        <v>3.6821770784929597E-2</v>
      </c>
      <c r="AB13" s="17">
        <v>2.9138256753209499E-3</v>
      </c>
      <c r="AC13" s="17">
        <v>6.2969544497570001E-2</v>
      </c>
      <c r="AD13" s="17">
        <v>7.1813850424655001E-3</v>
      </c>
      <c r="AE13" s="17"/>
      <c r="AF13" s="17">
        <v>2.35076682481603E-2</v>
      </c>
      <c r="AG13" s="17">
        <v>3.5139493838990399E-2</v>
      </c>
      <c r="AH13" s="17"/>
      <c r="AI13" s="17">
        <v>1.8193502204762201E-2</v>
      </c>
      <c r="AJ13" s="17">
        <v>3.4294778895985402E-2</v>
      </c>
      <c r="AK13" s="17"/>
      <c r="AL13" s="17">
        <v>2.7490545091059401E-2</v>
      </c>
      <c r="AM13" s="17">
        <v>2.9267847793092199E-2</v>
      </c>
      <c r="AN13" s="17"/>
      <c r="AO13" s="17">
        <v>1.9365035737683198E-2</v>
      </c>
      <c r="AP13" s="17">
        <v>2.97676838476322E-2</v>
      </c>
      <c r="AQ13" s="17"/>
      <c r="AR13" s="17">
        <v>1.8101480707089598E-2</v>
      </c>
      <c r="AS13" s="17">
        <v>2.1246414153763899E-2</v>
      </c>
      <c r="AT13" s="17">
        <v>3.0229347987981801E-2</v>
      </c>
      <c r="AU13" s="17">
        <v>6.6697090681833701E-2</v>
      </c>
    </row>
    <row r="14" spans="2:47" x14ac:dyDescent="0.3">
      <c r="B14" s="18" t="s">
        <v>403</v>
      </c>
      <c r="C14" s="19">
        <v>8.5784590901077894E-3</v>
      </c>
      <c r="D14" s="19">
        <v>8.3808093541842595E-3</v>
      </c>
      <c r="E14" s="19">
        <v>8.8037065323862303E-3</v>
      </c>
      <c r="F14" s="19"/>
      <c r="G14" s="19">
        <v>7.0893676064131298E-3</v>
      </c>
      <c r="H14" s="19">
        <v>1.27839561499876E-2</v>
      </c>
      <c r="I14" s="19">
        <v>1.0717240332535001E-2</v>
      </c>
      <c r="J14" s="19">
        <v>1.0800561268987501E-2</v>
      </c>
      <c r="K14" s="19">
        <v>7.1553718203519997E-3</v>
      </c>
      <c r="L14" s="19">
        <v>3.56342346036434E-3</v>
      </c>
      <c r="M14" s="19"/>
      <c r="N14" s="19">
        <v>4.2708584340016001E-3</v>
      </c>
      <c r="O14" s="19">
        <v>8.56273917990104E-3</v>
      </c>
      <c r="P14" s="19">
        <v>1.4380279811151499E-2</v>
      </c>
      <c r="Q14" s="19">
        <v>8.2699201779034403E-3</v>
      </c>
      <c r="R14" s="19"/>
      <c r="S14" s="19">
        <v>7.8011120742856304E-3</v>
      </c>
      <c r="T14" s="19">
        <v>6.74396040870509E-3</v>
      </c>
      <c r="U14" s="19">
        <v>1.51027357881482E-2</v>
      </c>
      <c r="V14" s="19">
        <v>7.2060321407674301E-3</v>
      </c>
      <c r="W14" s="19">
        <v>5.4685610917638598E-3</v>
      </c>
      <c r="X14" s="19">
        <v>1.0940664086453699E-2</v>
      </c>
      <c r="Y14" s="19">
        <v>7.6355298311295301E-3</v>
      </c>
      <c r="Z14" s="19">
        <v>7.5992964148340302E-3</v>
      </c>
      <c r="AA14" s="19">
        <v>9.4158520037102098E-3</v>
      </c>
      <c r="AB14" s="19">
        <v>7.2046980769929101E-3</v>
      </c>
      <c r="AC14" s="19">
        <v>1.1284052634710801E-2</v>
      </c>
      <c r="AD14" s="19">
        <v>7.3954738439614602E-3</v>
      </c>
      <c r="AE14" s="19"/>
      <c r="AF14" s="19">
        <v>6.56194213754551E-3</v>
      </c>
      <c r="AG14" s="19">
        <v>1.01779727642649E-2</v>
      </c>
      <c r="AH14" s="19"/>
      <c r="AI14" s="19">
        <v>6.9773983782480103E-3</v>
      </c>
      <c r="AJ14" s="19">
        <v>9.3776530563910703E-3</v>
      </c>
      <c r="AK14" s="19"/>
      <c r="AL14" s="19">
        <v>5.0259787123752304E-3</v>
      </c>
      <c r="AM14" s="19">
        <v>9.4011114279255008E-3</v>
      </c>
      <c r="AN14" s="19"/>
      <c r="AO14" s="19">
        <v>3.4406459505569699E-3</v>
      </c>
      <c r="AP14" s="19">
        <v>9.0262811640701799E-3</v>
      </c>
      <c r="AQ14" s="19"/>
      <c r="AR14" s="19">
        <v>3.9299470545252997E-3</v>
      </c>
      <c r="AS14" s="19">
        <v>5.7878241804405197E-3</v>
      </c>
      <c r="AT14" s="19">
        <v>1.5991750107748701E-2</v>
      </c>
      <c r="AU14" s="19">
        <v>9.6194165914558292E-3</v>
      </c>
    </row>
    <row r="15" spans="2:47" x14ac:dyDescent="0.3">
      <c r="B15" s="16"/>
    </row>
    <row r="16" spans="2:47" x14ac:dyDescent="0.3">
      <c r="B16" t="s">
        <v>72</v>
      </c>
    </row>
    <row r="17" spans="2:2" x14ac:dyDescent="0.3">
      <c r="B17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B2:AU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418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398</v>
      </c>
      <c r="C9" s="17">
        <v>0.16230789171148899</v>
      </c>
      <c r="D9" s="17">
        <v>0.110209127162244</v>
      </c>
      <c r="E9" s="17">
        <v>0.21333099133474201</v>
      </c>
      <c r="F9" s="17"/>
      <c r="G9" s="17">
        <v>0.26940094754482102</v>
      </c>
      <c r="H9" s="17">
        <v>0.24953929483891499</v>
      </c>
      <c r="I9" s="17">
        <v>0.18285466338942599</v>
      </c>
      <c r="J9" s="17">
        <v>0.12894028601351801</v>
      </c>
      <c r="K9" s="17">
        <v>0.103841158078624</v>
      </c>
      <c r="L9" s="17">
        <v>7.0117296928774595E-2</v>
      </c>
      <c r="M9" s="17"/>
      <c r="N9" s="17">
        <v>0.17582829173574499</v>
      </c>
      <c r="O9" s="17">
        <v>0.169328538846136</v>
      </c>
      <c r="P9" s="17">
        <v>0.14907787145510901</v>
      </c>
      <c r="Q9" s="17">
        <v>0.15069261201739301</v>
      </c>
      <c r="R9" s="17"/>
      <c r="S9" s="17">
        <v>0.19594029605184399</v>
      </c>
      <c r="T9" s="17">
        <v>0.14913707779141</v>
      </c>
      <c r="U9" s="17">
        <v>0.19258004169685899</v>
      </c>
      <c r="V9" s="17">
        <v>0.12385467781458501</v>
      </c>
      <c r="W9" s="17">
        <v>0.21160634830743</v>
      </c>
      <c r="X9" s="17">
        <v>0.17458479545496999</v>
      </c>
      <c r="Y9" s="17">
        <v>0.17482389734480699</v>
      </c>
      <c r="Z9" s="17">
        <v>0.18236242443942399</v>
      </c>
      <c r="AA9" s="17">
        <v>0.13445244257666</v>
      </c>
      <c r="AB9" s="17">
        <v>0.132097506683022</v>
      </c>
      <c r="AC9" s="17">
        <v>0.134591183022819</v>
      </c>
      <c r="AD9" s="17">
        <v>0.124011018789947</v>
      </c>
      <c r="AE9" s="17"/>
      <c r="AF9" s="17">
        <v>0.16748204384969001</v>
      </c>
      <c r="AG9" s="17">
        <v>0.15620306077365601</v>
      </c>
      <c r="AH9" s="17"/>
      <c r="AI9" s="17">
        <v>0.17786468910941999</v>
      </c>
      <c r="AJ9" s="17">
        <v>0.15454247811847499</v>
      </c>
      <c r="AK9" s="17"/>
      <c r="AL9" s="17">
        <v>0.166754803802204</v>
      </c>
      <c r="AM9" s="17">
        <v>0.161278114699791</v>
      </c>
      <c r="AN9" s="17"/>
      <c r="AO9" s="17">
        <v>0.14947570046438599</v>
      </c>
      <c r="AP9" s="17">
        <v>0.16342637117768899</v>
      </c>
      <c r="AQ9" s="17"/>
      <c r="AR9" s="17">
        <v>0.28514664792784</v>
      </c>
      <c r="AS9" s="17">
        <v>7.8289754720516705E-2</v>
      </c>
      <c r="AT9" s="17">
        <v>0.143183791300182</v>
      </c>
      <c r="AU9" s="17">
        <v>3.8199739018420498E-2</v>
      </c>
    </row>
    <row r="10" spans="2:47" x14ac:dyDescent="0.3">
      <c r="B10" s="18" t="s">
        <v>399</v>
      </c>
      <c r="C10" s="17">
        <v>0.33116249839142797</v>
      </c>
      <c r="D10" s="17">
        <v>0.29794905810690703</v>
      </c>
      <c r="E10" s="17">
        <v>0.363360213334944</v>
      </c>
      <c r="F10" s="17"/>
      <c r="G10" s="17">
        <v>0.34628291579484599</v>
      </c>
      <c r="H10" s="17">
        <v>0.42306300937972602</v>
      </c>
      <c r="I10" s="17">
        <v>0.35557691028257898</v>
      </c>
      <c r="J10" s="17">
        <v>0.32263392424791398</v>
      </c>
      <c r="K10" s="17">
        <v>0.29060510287378399</v>
      </c>
      <c r="L10" s="17">
        <v>0.26077071967438298</v>
      </c>
      <c r="M10" s="17"/>
      <c r="N10" s="17">
        <v>0.349877602600348</v>
      </c>
      <c r="O10" s="17">
        <v>0.32062216545253502</v>
      </c>
      <c r="P10" s="17">
        <v>0.34703342991199798</v>
      </c>
      <c r="Q10" s="17">
        <v>0.30821562795930602</v>
      </c>
      <c r="R10" s="17"/>
      <c r="S10" s="17">
        <v>0.38165717061437998</v>
      </c>
      <c r="T10" s="17">
        <v>0.35909460590945302</v>
      </c>
      <c r="U10" s="17">
        <v>0.28967462014103301</v>
      </c>
      <c r="V10" s="17">
        <v>0.35981050395858699</v>
      </c>
      <c r="W10" s="17">
        <v>0.33964170540732602</v>
      </c>
      <c r="X10" s="17">
        <v>0.301090116788644</v>
      </c>
      <c r="Y10" s="17">
        <v>0.30247345741770298</v>
      </c>
      <c r="Z10" s="17">
        <v>0.33363940815028398</v>
      </c>
      <c r="AA10" s="17">
        <v>0.331281844781808</v>
      </c>
      <c r="AB10" s="17">
        <v>0.30515404256627998</v>
      </c>
      <c r="AC10" s="17">
        <v>0.30993612335065901</v>
      </c>
      <c r="AD10" s="17">
        <v>0.25602845592268603</v>
      </c>
      <c r="AE10" s="17"/>
      <c r="AF10" s="17">
        <v>0.327721118460644</v>
      </c>
      <c r="AG10" s="17">
        <v>0.33667121116387899</v>
      </c>
      <c r="AH10" s="17"/>
      <c r="AI10" s="17">
        <v>0.34879204652645501</v>
      </c>
      <c r="AJ10" s="17">
        <v>0.32236243953454102</v>
      </c>
      <c r="AK10" s="17"/>
      <c r="AL10" s="17">
        <v>0.33838259677261601</v>
      </c>
      <c r="AM10" s="17">
        <v>0.32949053115135801</v>
      </c>
      <c r="AN10" s="17"/>
      <c r="AO10" s="17">
        <v>0.39534559355590199</v>
      </c>
      <c r="AP10" s="17">
        <v>0.32556817138708</v>
      </c>
      <c r="AQ10" s="17"/>
      <c r="AR10" s="17">
        <v>0.42417870957692699</v>
      </c>
      <c r="AS10" s="17">
        <v>0.30065099968541797</v>
      </c>
      <c r="AT10" s="17">
        <v>0.31784839566834999</v>
      </c>
      <c r="AU10" s="17">
        <v>0.177718620531093</v>
      </c>
    </row>
    <row r="11" spans="2:47" x14ac:dyDescent="0.3">
      <c r="B11" s="18" t="s">
        <v>400</v>
      </c>
      <c r="C11" s="17">
        <v>0.23152460021563101</v>
      </c>
      <c r="D11" s="17">
        <v>0.27491191162704598</v>
      </c>
      <c r="E11" s="17">
        <v>0.18950081386871101</v>
      </c>
      <c r="F11" s="17"/>
      <c r="G11" s="17">
        <v>0.20406718382476299</v>
      </c>
      <c r="H11" s="17">
        <v>0.17586636682116299</v>
      </c>
      <c r="I11" s="17">
        <v>0.216662031311838</v>
      </c>
      <c r="J11" s="17">
        <v>0.23529852990055999</v>
      </c>
      <c r="K11" s="17">
        <v>0.25856420304842798</v>
      </c>
      <c r="L11" s="17">
        <v>0.28579387761784197</v>
      </c>
      <c r="M11" s="17"/>
      <c r="N11" s="17">
        <v>0.24516862562692199</v>
      </c>
      <c r="O11" s="17">
        <v>0.22474857188601999</v>
      </c>
      <c r="P11" s="17">
        <v>0.21636400410455101</v>
      </c>
      <c r="Q11" s="17">
        <v>0.23682665594008201</v>
      </c>
      <c r="R11" s="17"/>
      <c r="S11" s="17">
        <v>0.22479423594046999</v>
      </c>
      <c r="T11" s="17">
        <v>0.22304154743971399</v>
      </c>
      <c r="U11" s="17">
        <v>0.220708823467367</v>
      </c>
      <c r="V11" s="17">
        <v>0.24307037891929101</v>
      </c>
      <c r="W11" s="17">
        <v>0.23347961957774499</v>
      </c>
      <c r="X11" s="17">
        <v>0.227594183855655</v>
      </c>
      <c r="Y11" s="17">
        <v>0.20188262363689299</v>
      </c>
      <c r="Z11" s="17">
        <v>0.242230310046154</v>
      </c>
      <c r="AA11" s="17">
        <v>0.22411681375880901</v>
      </c>
      <c r="AB11" s="17">
        <v>0.257204366998939</v>
      </c>
      <c r="AC11" s="17">
        <v>0.241242096092536</v>
      </c>
      <c r="AD11" s="17">
        <v>0.29988262473656901</v>
      </c>
      <c r="AE11" s="17"/>
      <c r="AF11" s="17">
        <v>0.23253405006712899</v>
      </c>
      <c r="AG11" s="17">
        <v>0.23002670961451599</v>
      </c>
      <c r="AH11" s="17"/>
      <c r="AI11" s="17">
        <v>0.231903271368264</v>
      </c>
      <c r="AJ11" s="17">
        <v>0.23133558071240601</v>
      </c>
      <c r="AK11" s="17"/>
      <c r="AL11" s="17">
        <v>0.23336403388289001</v>
      </c>
      <c r="AM11" s="17">
        <v>0.23109864025365201</v>
      </c>
      <c r="AN11" s="17"/>
      <c r="AO11" s="17">
        <v>0.235548707763472</v>
      </c>
      <c r="AP11" s="17">
        <v>0.231173850949558</v>
      </c>
      <c r="AQ11" s="17"/>
      <c r="AR11" s="17">
        <v>0.16121673162619099</v>
      </c>
      <c r="AS11" s="17">
        <v>0.298207850204876</v>
      </c>
      <c r="AT11" s="17">
        <v>0.25568047884345502</v>
      </c>
      <c r="AU11" s="17">
        <v>0.24299992735394599</v>
      </c>
    </row>
    <row r="12" spans="2:47" x14ac:dyDescent="0.3">
      <c r="B12" s="18" t="s">
        <v>401</v>
      </c>
      <c r="C12" s="17">
        <v>0.20319948099121099</v>
      </c>
      <c r="D12" s="17">
        <v>0.24696259033972701</v>
      </c>
      <c r="E12" s="17">
        <v>0.15993793063699199</v>
      </c>
      <c r="F12" s="17"/>
      <c r="G12" s="17">
        <v>8.5726640352459194E-2</v>
      </c>
      <c r="H12" s="17">
        <v>9.6556074318061597E-2</v>
      </c>
      <c r="I12" s="17">
        <v>0.16547601529515901</v>
      </c>
      <c r="J12" s="17">
        <v>0.234709280959364</v>
      </c>
      <c r="K12" s="17">
        <v>0.27103481197083501</v>
      </c>
      <c r="L12" s="17">
        <v>0.32721147095582198</v>
      </c>
      <c r="M12" s="17"/>
      <c r="N12" s="17">
        <v>0.18355375719343101</v>
      </c>
      <c r="O12" s="17">
        <v>0.21644959275900699</v>
      </c>
      <c r="P12" s="17">
        <v>0.18638157800722299</v>
      </c>
      <c r="Q12" s="17">
        <v>0.22675669404131299</v>
      </c>
      <c r="R12" s="17"/>
      <c r="S12" s="17">
        <v>0.12764256843469099</v>
      </c>
      <c r="T12" s="17">
        <v>0.18950121363785899</v>
      </c>
      <c r="U12" s="17">
        <v>0.219911691308975</v>
      </c>
      <c r="V12" s="17">
        <v>0.19750728334055001</v>
      </c>
      <c r="W12" s="17">
        <v>0.16099741002628401</v>
      </c>
      <c r="X12" s="17">
        <v>0.22583575718157101</v>
      </c>
      <c r="Y12" s="17">
        <v>0.21488121597715501</v>
      </c>
      <c r="Z12" s="17">
        <v>0.20964816637523401</v>
      </c>
      <c r="AA12" s="17">
        <v>0.229800816263527</v>
      </c>
      <c r="AB12" s="17">
        <v>0.26906317780873601</v>
      </c>
      <c r="AC12" s="17">
        <v>0.229941395668536</v>
      </c>
      <c r="AD12" s="17">
        <v>0.23881729467361401</v>
      </c>
      <c r="AE12" s="17"/>
      <c r="AF12" s="17">
        <v>0.209712391121188</v>
      </c>
      <c r="AG12" s="17">
        <v>0.19530048699868699</v>
      </c>
      <c r="AH12" s="17"/>
      <c r="AI12" s="17">
        <v>0.18614847411805399</v>
      </c>
      <c r="AJ12" s="17">
        <v>0.21171075211986901</v>
      </c>
      <c r="AK12" s="17"/>
      <c r="AL12" s="17">
        <v>0.20370700003386299</v>
      </c>
      <c r="AM12" s="17">
        <v>0.20308195416979799</v>
      </c>
      <c r="AN12" s="17"/>
      <c r="AO12" s="17">
        <v>0.171211366691815</v>
      </c>
      <c r="AP12" s="17">
        <v>0.20598762904148299</v>
      </c>
      <c r="AQ12" s="17"/>
      <c r="AR12" s="17">
        <v>8.5966852582404898E-2</v>
      </c>
      <c r="AS12" s="17">
        <v>0.24351507449004001</v>
      </c>
      <c r="AT12" s="17">
        <v>0.19969633027422301</v>
      </c>
      <c r="AU12" s="17">
        <v>0.435653937623251</v>
      </c>
    </row>
    <row r="13" spans="2:47" x14ac:dyDescent="0.3">
      <c r="B13" s="18" t="s">
        <v>402</v>
      </c>
      <c r="C13" s="17">
        <v>4.78502663864123E-2</v>
      </c>
      <c r="D13" s="17">
        <v>4.7033123021389199E-2</v>
      </c>
      <c r="E13" s="17">
        <v>4.8828643317084301E-2</v>
      </c>
      <c r="F13" s="17"/>
      <c r="G13" s="17">
        <v>5.8753803317899499E-2</v>
      </c>
      <c r="H13" s="17">
        <v>3.7390695592496997E-2</v>
      </c>
      <c r="I13" s="17">
        <v>5.8570680337135403E-2</v>
      </c>
      <c r="J13" s="17">
        <v>5.28722852056423E-2</v>
      </c>
      <c r="K13" s="17">
        <v>5.3213880580221098E-2</v>
      </c>
      <c r="L13" s="17">
        <v>3.2754638317926098E-2</v>
      </c>
      <c r="M13" s="17"/>
      <c r="N13" s="17">
        <v>3.7331439089623601E-2</v>
      </c>
      <c r="O13" s="17">
        <v>5.0824292831346402E-2</v>
      </c>
      <c r="P13" s="17">
        <v>6.4765558469699905E-2</v>
      </c>
      <c r="Q13" s="17">
        <v>4.1938552266560798E-2</v>
      </c>
      <c r="R13" s="17"/>
      <c r="S13" s="17">
        <v>4.9681902270650502E-2</v>
      </c>
      <c r="T13" s="17">
        <v>6.5367615881949795E-2</v>
      </c>
      <c r="U13" s="17">
        <v>3.14238491701287E-2</v>
      </c>
      <c r="V13" s="17">
        <v>4.4458940934532003E-2</v>
      </c>
      <c r="W13" s="17">
        <v>3.9500970684747901E-2</v>
      </c>
      <c r="X13" s="17">
        <v>6.00360795989128E-2</v>
      </c>
      <c r="Y13" s="17">
        <v>6.2957928350287795E-2</v>
      </c>
      <c r="Z13" s="17">
        <v>1.53559387356081E-2</v>
      </c>
      <c r="AA13" s="17">
        <v>4.9505663941081801E-2</v>
      </c>
      <c r="AB13" s="17">
        <v>2.6822571296623E-2</v>
      </c>
      <c r="AC13" s="17">
        <v>4.93595475323787E-2</v>
      </c>
      <c r="AD13" s="17">
        <v>5.7652032291806397E-2</v>
      </c>
      <c r="AE13" s="17"/>
      <c r="AF13" s="17">
        <v>4.11317633535822E-2</v>
      </c>
      <c r="AG13" s="17">
        <v>5.7167075559144798E-2</v>
      </c>
      <c r="AH13" s="17"/>
      <c r="AI13" s="17">
        <v>3.9140301710825998E-2</v>
      </c>
      <c r="AJ13" s="17">
        <v>5.2197978602261601E-2</v>
      </c>
      <c r="AK13" s="17"/>
      <c r="AL13" s="17">
        <v>4.2776272771413597E-2</v>
      </c>
      <c r="AM13" s="17">
        <v>4.9025257453390397E-2</v>
      </c>
      <c r="AN13" s="17"/>
      <c r="AO13" s="17">
        <v>4.1871102094266997E-2</v>
      </c>
      <c r="AP13" s="17">
        <v>4.8371422310371101E-2</v>
      </c>
      <c r="AQ13" s="17"/>
      <c r="AR13" s="17">
        <v>3.0600564397272701E-2</v>
      </c>
      <c r="AS13" s="17">
        <v>5.4477518921296403E-2</v>
      </c>
      <c r="AT13" s="17">
        <v>5.1708511715848303E-2</v>
      </c>
      <c r="AU13" s="17">
        <v>7.1742276685012707E-2</v>
      </c>
    </row>
    <row r="14" spans="2:47" x14ac:dyDescent="0.3">
      <c r="B14" s="18" t="s">
        <v>403</v>
      </c>
      <c r="C14" s="19">
        <v>2.39552623038288E-2</v>
      </c>
      <c r="D14" s="19">
        <v>2.2934189742686701E-2</v>
      </c>
      <c r="E14" s="19">
        <v>2.50414075075263E-2</v>
      </c>
      <c r="F14" s="19"/>
      <c r="G14" s="19">
        <v>3.5768509165211203E-2</v>
      </c>
      <c r="H14" s="19">
        <v>1.7584559049638099E-2</v>
      </c>
      <c r="I14" s="19">
        <v>2.0859699383862701E-2</v>
      </c>
      <c r="J14" s="19">
        <v>2.5545693673000299E-2</v>
      </c>
      <c r="K14" s="19">
        <v>2.27408434481076E-2</v>
      </c>
      <c r="L14" s="19">
        <v>2.3351996505252801E-2</v>
      </c>
      <c r="M14" s="19"/>
      <c r="N14" s="19">
        <v>8.24028375393129E-3</v>
      </c>
      <c r="O14" s="19">
        <v>1.80268382249558E-2</v>
      </c>
      <c r="P14" s="19">
        <v>3.63775580514192E-2</v>
      </c>
      <c r="Q14" s="19">
        <v>3.5569857775345097E-2</v>
      </c>
      <c r="R14" s="19"/>
      <c r="S14" s="19">
        <v>2.0283826687964801E-2</v>
      </c>
      <c r="T14" s="19">
        <v>1.3857939339613899E-2</v>
      </c>
      <c r="U14" s="19">
        <v>4.57009742156365E-2</v>
      </c>
      <c r="V14" s="19">
        <v>3.1298215032455202E-2</v>
      </c>
      <c r="W14" s="19">
        <v>1.47739459964676E-2</v>
      </c>
      <c r="X14" s="19">
        <v>1.0859067120247499E-2</v>
      </c>
      <c r="Y14" s="19">
        <v>4.2980877273154403E-2</v>
      </c>
      <c r="Z14" s="19">
        <v>1.6763752253295801E-2</v>
      </c>
      <c r="AA14" s="19">
        <v>3.08424186781131E-2</v>
      </c>
      <c r="AB14" s="19">
        <v>9.6583346464001393E-3</v>
      </c>
      <c r="AC14" s="19">
        <v>3.4929654333070201E-2</v>
      </c>
      <c r="AD14" s="19">
        <v>2.3608573585377799E-2</v>
      </c>
      <c r="AE14" s="19"/>
      <c r="AF14" s="19">
        <v>2.1418633147766899E-2</v>
      </c>
      <c r="AG14" s="19">
        <v>2.4631455890118899E-2</v>
      </c>
      <c r="AH14" s="19"/>
      <c r="AI14" s="19">
        <v>1.6151217166981199E-2</v>
      </c>
      <c r="AJ14" s="19">
        <v>2.78507709124475E-2</v>
      </c>
      <c r="AK14" s="19"/>
      <c r="AL14" s="19">
        <v>1.5015292737013001E-2</v>
      </c>
      <c r="AM14" s="19">
        <v>2.6025502272009698E-2</v>
      </c>
      <c r="AN14" s="19"/>
      <c r="AO14" s="19">
        <v>6.5475294301578597E-3</v>
      </c>
      <c r="AP14" s="19">
        <v>2.5472555133819099E-2</v>
      </c>
      <c r="AQ14" s="19"/>
      <c r="AR14" s="19">
        <v>1.28904938893648E-2</v>
      </c>
      <c r="AS14" s="19">
        <v>2.4858801977853201E-2</v>
      </c>
      <c r="AT14" s="19">
        <v>3.1882492197942598E-2</v>
      </c>
      <c r="AU14" s="19">
        <v>3.3685498788276202E-2</v>
      </c>
    </row>
    <row r="15" spans="2:47" x14ac:dyDescent="0.3">
      <c r="B15" s="16"/>
    </row>
    <row r="16" spans="2:47" x14ac:dyDescent="0.3">
      <c r="B16" t="s">
        <v>72</v>
      </c>
    </row>
    <row r="17" spans="2:2" x14ac:dyDescent="0.3">
      <c r="B17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B2:AU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419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398</v>
      </c>
      <c r="C9" s="17">
        <v>0.147186358077217</v>
      </c>
      <c r="D9" s="17">
        <v>0.14153881171885899</v>
      </c>
      <c r="E9" s="17">
        <v>0.15235174655019601</v>
      </c>
      <c r="F9" s="17"/>
      <c r="G9" s="17">
        <v>0.172032464341873</v>
      </c>
      <c r="H9" s="17">
        <v>0.198464425265373</v>
      </c>
      <c r="I9" s="17">
        <v>0.124546200246145</v>
      </c>
      <c r="J9" s="17">
        <v>0.115796725351621</v>
      </c>
      <c r="K9" s="17">
        <v>0.103686706584842</v>
      </c>
      <c r="L9" s="17">
        <v>0.16207315816864101</v>
      </c>
      <c r="M9" s="17"/>
      <c r="N9" s="17">
        <v>0.135068190142282</v>
      </c>
      <c r="O9" s="17">
        <v>0.15206954683505999</v>
      </c>
      <c r="P9" s="17">
        <v>0.15116173679821299</v>
      </c>
      <c r="Q9" s="17">
        <v>0.15123140143677299</v>
      </c>
      <c r="R9" s="17"/>
      <c r="S9" s="17">
        <v>0.162412441726973</v>
      </c>
      <c r="T9" s="17">
        <v>0.130411637995895</v>
      </c>
      <c r="U9" s="17">
        <v>0.167756558401749</v>
      </c>
      <c r="V9" s="17">
        <v>0.14831808831707199</v>
      </c>
      <c r="W9" s="17">
        <v>0.149365796592211</v>
      </c>
      <c r="X9" s="17">
        <v>0.15779697853321201</v>
      </c>
      <c r="Y9" s="17">
        <v>0.141299626011579</v>
      </c>
      <c r="Z9" s="17">
        <v>0.105252167321393</v>
      </c>
      <c r="AA9" s="17">
        <v>0.13225618446720999</v>
      </c>
      <c r="AB9" s="17">
        <v>0.14296772434299301</v>
      </c>
      <c r="AC9" s="17">
        <v>0.172766073679507</v>
      </c>
      <c r="AD9" s="17">
        <v>0.14990142480489199</v>
      </c>
      <c r="AE9" s="17"/>
      <c r="AF9" s="17">
        <v>0.169433414427414</v>
      </c>
      <c r="AG9" s="17">
        <v>0.116802927018261</v>
      </c>
      <c r="AH9" s="17"/>
      <c r="AI9" s="17">
        <v>0.17011053544528901</v>
      </c>
      <c r="AJ9" s="17">
        <v>0.13574340397881299</v>
      </c>
      <c r="AK9" s="17"/>
      <c r="AL9" s="17">
        <v>0.170118209821703</v>
      </c>
      <c r="AM9" s="17">
        <v>0.14187600039970899</v>
      </c>
      <c r="AN9" s="17"/>
      <c r="AO9" s="17">
        <v>0.16992112688303901</v>
      </c>
      <c r="AP9" s="17">
        <v>0.14520475013602799</v>
      </c>
      <c r="AQ9" s="17"/>
      <c r="AR9" s="17">
        <v>0.23748218176392799</v>
      </c>
      <c r="AS9" s="17">
        <v>0.13041443992799701</v>
      </c>
      <c r="AT9" s="17">
        <v>8.9533770935303694E-2</v>
      </c>
      <c r="AU9" s="17">
        <v>6.9303613165687894E-2</v>
      </c>
    </row>
    <row r="10" spans="2:47" x14ac:dyDescent="0.3">
      <c r="B10" s="18" t="s">
        <v>399</v>
      </c>
      <c r="C10" s="17">
        <v>0.36437492565394702</v>
      </c>
      <c r="D10" s="17">
        <v>0.35957873887761999</v>
      </c>
      <c r="E10" s="17">
        <v>0.369405400939606</v>
      </c>
      <c r="F10" s="17"/>
      <c r="G10" s="17">
        <v>0.34965291342653898</v>
      </c>
      <c r="H10" s="17">
        <v>0.40151973217836801</v>
      </c>
      <c r="I10" s="17">
        <v>0.36739121876868902</v>
      </c>
      <c r="J10" s="17">
        <v>0.34589953474098201</v>
      </c>
      <c r="K10" s="17">
        <v>0.35972293899945901</v>
      </c>
      <c r="L10" s="17">
        <v>0.359594397945532</v>
      </c>
      <c r="M10" s="17"/>
      <c r="N10" s="17">
        <v>0.38255242569009301</v>
      </c>
      <c r="O10" s="17">
        <v>0.355258857764504</v>
      </c>
      <c r="P10" s="17">
        <v>0.360593897170563</v>
      </c>
      <c r="Q10" s="17">
        <v>0.35675685793567002</v>
      </c>
      <c r="R10" s="17"/>
      <c r="S10" s="17">
        <v>0.36666422078662397</v>
      </c>
      <c r="T10" s="17">
        <v>0.358587469892993</v>
      </c>
      <c r="U10" s="17">
        <v>0.29322185112849503</v>
      </c>
      <c r="V10" s="17">
        <v>0.37647509403621299</v>
      </c>
      <c r="W10" s="17">
        <v>0.35649557793339898</v>
      </c>
      <c r="X10" s="17">
        <v>0.38981118049629798</v>
      </c>
      <c r="Y10" s="17">
        <v>0.38060978234648601</v>
      </c>
      <c r="Z10" s="17">
        <v>0.36879622824491898</v>
      </c>
      <c r="AA10" s="17">
        <v>0.37106738367036901</v>
      </c>
      <c r="AB10" s="17">
        <v>0.37742082139513999</v>
      </c>
      <c r="AC10" s="17">
        <v>0.35460283014996202</v>
      </c>
      <c r="AD10" s="17">
        <v>0.37795704514690898</v>
      </c>
      <c r="AE10" s="17"/>
      <c r="AF10" s="17">
        <v>0.37716664730910399</v>
      </c>
      <c r="AG10" s="17">
        <v>0.34884214488558302</v>
      </c>
      <c r="AH10" s="17"/>
      <c r="AI10" s="17">
        <v>0.40740534344351897</v>
      </c>
      <c r="AJ10" s="17">
        <v>0.34289563382613902</v>
      </c>
      <c r="AK10" s="17"/>
      <c r="AL10" s="17">
        <v>0.40165912548578497</v>
      </c>
      <c r="AM10" s="17">
        <v>0.35574097672418598</v>
      </c>
      <c r="AN10" s="17"/>
      <c r="AO10" s="17">
        <v>0.42534131874092901</v>
      </c>
      <c r="AP10" s="17">
        <v>0.35906097283926702</v>
      </c>
      <c r="AQ10" s="17"/>
      <c r="AR10" s="17">
        <v>0.43084122184685297</v>
      </c>
      <c r="AS10" s="17">
        <v>0.37564142915188697</v>
      </c>
      <c r="AT10" s="17">
        <v>0.32921142629303701</v>
      </c>
      <c r="AU10" s="17">
        <v>0.251212398987046</v>
      </c>
    </row>
    <row r="11" spans="2:47" x14ac:dyDescent="0.3">
      <c r="B11" s="18" t="s">
        <v>400</v>
      </c>
      <c r="C11" s="17">
        <v>0.22014005844680801</v>
      </c>
      <c r="D11" s="17">
        <v>0.22474813206539501</v>
      </c>
      <c r="E11" s="17">
        <v>0.21585700881498501</v>
      </c>
      <c r="F11" s="17"/>
      <c r="G11" s="17">
        <v>0.216668317398268</v>
      </c>
      <c r="H11" s="17">
        <v>0.20813237564759501</v>
      </c>
      <c r="I11" s="17">
        <v>0.24585850382550301</v>
      </c>
      <c r="J11" s="17">
        <v>0.24031088579694301</v>
      </c>
      <c r="K11" s="17">
        <v>0.208086505139435</v>
      </c>
      <c r="L11" s="17">
        <v>0.202998911932215</v>
      </c>
      <c r="M11" s="17"/>
      <c r="N11" s="17">
        <v>0.232924105246469</v>
      </c>
      <c r="O11" s="17">
        <v>0.23340877199277901</v>
      </c>
      <c r="P11" s="17">
        <v>0.19770240156024099</v>
      </c>
      <c r="Q11" s="17">
        <v>0.212710936964353</v>
      </c>
      <c r="R11" s="17"/>
      <c r="S11" s="17">
        <v>0.207465461752355</v>
      </c>
      <c r="T11" s="17">
        <v>0.23290410203130499</v>
      </c>
      <c r="U11" s="17">
        <v>0.24482350123308799</v>
      </c>
      <c r="V11" s="17">
        <v>0.21932829385601299</v>
      </c>
      <c r="W11" s="17">
        <v>0.21806932157123601</v>
      </c>
      <c r="X11" s="17">
        <v>0.210223620149565</v>
      </c>
      <c r="Y11" s="17">
        <v>0.21759287353412801</v>
      </c>
      <c r="Z11" s="17">
        <v>0.297198783710517</v>
      </c>
      <c r="AA11" s="17">
        <v>0.21397371093196799</v>
      </c>
      <c r="AB11" s="17">
        <v>0.22378494465077101</v>
      </c>
      <c r="AC11" s="17">
        <v>0.16077227233852101</v>
      </c>
      <c r="AD11" s="17">
        <v>0.20996161967053001</v>
      </c>
      <c r="AE11" s="17"/>
      <c r="AF11" s="17">
        <v>0.21258055717581301</v>
      </c>
      <c r="AG11" s="17">
        <v>0.23073611408456199</v>
      </c>
      <c r="AH11" s="17"/>
      <c r="AI11" s="17">
        <v>0.21058334938727599</v>
      </c>
      <c r="AJ11" s="17">
        <v>0.224910436085411</v>
      </c>
      <c r="AK11" s="17"/>
      <c r="AL11" s="17">
        <v>0.19754903874402899</v>
      </c>
      <c r="AM11" s="17">
        <v>0.225371489220829</v>
      </c>
      <c r="AN11" s="17"/>
      <c r="AO11" s="17">
        <v>0.21254419232381899</v>
      </c>
      <c r="AP11" s="17">
        <v>0.220802129337349</v>
      </c>
      <c r="AQ11" s="17"/>
      <c r="AR11" s="17">
        <v>0.180051274750715</v>
      </c>
      <c r="AS11" s="17">
        <v>0.25055735373136001</v>
      </c>
      <c r="AT11" s="17">
        <v>0.24456060814400801</v>
      </c>
      <c r="AU11" s="17">
        <v>0.21759676832858801</v>
      </c>
    </row>
    <row r="12" spans="2:47" x14ac:dyDescent="0.3">
      <c r="B12" s="18" t="s">
        <v>401</v>
      </c>
      <c r="C12" s="17">
        <v>0.20081504090940799</v>
      </c>
      <c r="D12" s="17">
        <v>0.205551584757866</v>
      </c>
      <c r="E12" s="17">
        <v>0.195716391995259</v>
      </c>
      <c r="F12" s="17"/>
      <c r="G12" s="17">
        <v>0.17346121342412299</v>
      </c>
      <c r="H12" s="17">
        <v>0.12338711288736701</v>
      </c>
      <c r="I12" s="17">
        <v>0.183481651841159</v>
      </c>
      <c r="J12" s="17">
        <v>0.22753147633194301</v>
      </c>
      <c r="K12" s="17">
        <v>0.265883821589671</v>
      </c>
      <c r="L12" s="17">
        <v>0.23066028614314199</v>
      </c>
      <c r="M12" s="17"/>
      <c r="N12" s="17">
        <v>0.19565073781994899</v>
      </c>
      <c r="O12" s="17">
        <v>0.19732584451663501</v>
      </c>
      <c r="P12" s="17">
        <v>0.20915489040225499</v>
      </c>
      <c r="Q12" s="17">
        <v>0.20252488967847501</v>
      </c>
      <c r="R12" s="17"/>
      <c r="S12" s="17">
        <v>0.18154102516137099</v>
      </c>
      <c r="T12" s="17">
        <v>0.20145804906449499</v>
      </c>
      <c r="U12" s="17">
        <v>0.22672644081805199</v>
      </c>
      <c r="V12" s="17">
        <v>0.20902128096751399</v>
      </c>
      <c r="W12" s="17">
        <v>0.183656388294866</v>
      </c>
      <c r="X12" s="17">
        <v>0.185420210408373</v>
      </c>
      <c r="Y12" s="17">
        <v>0.17680209435563399</v>
      </c>
      <c r="Z12" s="17">
        <v>0.19202748065321501</v>
      </c>
      <c r="AA12" s="17">
        <v>0.209913206686896</v>
      </c>
      <c r="AB12" s="17">
        <v>0.213186443125436</v>
      </c>
      <c r="AC12" s="17">
        <v>0.23903602437051899</v>
      </c>
      <c r="AD12" s="17">
        <v>0.221972148421787</v>
      </c>
      <c r="AE12" s="17"/>
      <c r="AF12" s="17">
        <v>0.184836878515141</v>
      </c>
      <c r="AG12" s="17">
        <v>0.223192312658335</v>
      </c>
      <c r="AH12" s="17"/>
      <c r="AI12" s="17">
        <v>0.158486226279175</v>
      </c>
      <c r="AJ12" s="17">
        <v>0.22194411677881001</v>
      </c>
      <c r="AK12" s="17"/>
      <c r="AL12" s="17">
        <v>0.17171028499041199</v>
      </c>
      <c r="AM12" s="17">
        <v>0.20755486575079299</v>
      </c>
      <c r="AN12" s="17"/>
      <c r="AO12" s="17">
        <v>0.14628880446147499</v>
      </c>
      <c r="AP12" s="17">
        <v>0.20556765678473099</v>
      </c>
      <c r="AQ12" s="17"/>
      <c r="AR12" s="17">
        <v>0.10339075440508499</v>
      </c>
      <c r="AS12" s="17">
        <v>0.18554214186040399</v>
      </c>
      <c r="AT12" s="17">
        <v>0.250597906206945</v>
      </c>
      <c r="AU12" s="17">
        <v>0.36821197662390898</v>
      </c>
    </row>
    <row r="13" spans="2:47" x14ac:dyDescent="0.3">
      <c r="B13" s="18" t="s">
        <v>402</v>
      </c>
      <c r="C13" s="17">
        <v>5.58030004363608E-2</v>
      </c>
      <c r="D13" s="17">
        <v>5.7737526498138902E-2</v>
      </c>
      <c r="E13" s="17">
        <v>5.4130324512531199E-2</v>
      </c>
      <c r="F13" s="17"/>
      <c r="G13" s="17">
        <v>7.2292269297025605E-2</v>
      </c>
      <c r="H13" s="17">
        <v>5.42202175051208E-2</v>
      </c>
      <c r="I13" s="17">
        <v>6.9828191320802299E-2</v>
      </c>
      <c r="J13" s="17">
        <v>5.5808207585479899E-2</v>
      </c>
      <c r="K13" s="17">
        <v>4.8173141364789299E-2</v>
      </c>
      <c r="L13" s="17">
        <v>3.9879757407473598E-2</v>
      </c>
      <c r="M13" s="17"/>
      <c r="N13" s="17">
        <v>4.5139061743669003E-2</v>
      </c>
      <c r="O13" s="17">
        <v>5.2827619644966302E-2</v>
      </c>
      <c r="P13" s="17">
        <v>6.7047911576713595E-2</v>
      </c>
      <c r="Q13" s="17">
        <v>6.1334239304254502E-2</v>
      </c>
      <c r="R13" s="17"/>
      <c r="S13" s="17">
        <v>6.6442116155752004E-2</v>
      </c>
      <c r="T13" s="17">
        <v>6.3340701049115794E-2</v>
      </c>
      <c r="U13" s="17">
        <v>4.6500252656629298E-2</v>
      </c>
      <c r="V13" s="17">
        <v>4.0212411847994498E-2</v>
      </c>
      <c r="W13" s="17">
        <v>8.0966175274170396E-2</v>
      </c>
      <c r="X13" s="17">
        <v>5.1277678369325001E-2</v>
      </c>
      <c r="Y13" s="17">
        <v>6.7957270088511601E-2</v>
      </c>
      <c r="Z13" s="17">
        <v>3.67253400699546E-2</v>
      </c>
      <c r="AA13" s="17">
        <v>6.2224843952950602E-2</v>
      </c>
      <c r="AB13" s="17">
        <v>3.5435368408666998E-2</v>
      </c>
      <c r="AC13" s="17">
        <v>5.4387147126148103E-2</v>
      </c>
      <c r="AD13" s="17">
        <v>3.2812288111922203E-2</v>
      </c>
      <c r="AE13" s="17"/>
      <c r="AF13" s="17">
        <v>4.60022682618801E-2</v>
      </c>
      <c r="AG13" s="17">
        <v>6.7541367695767004E-2</v>
      </c>
      <c r="AH13" s="17"/>
      <c r="AI13" s="17">
        <v>4.6725348905759502E-2</v>
      </c>
      <c r="AJ13" s="17">
        <v>6.0334249175111897E-2</v>
      </c>
      <c r="AK13" s="17"/>
      <c r="AL13" s="17">
        <v>5.5520063322148198E-2</v>
      </c>
      <c r="AM13" s="17">
        <v>5.5868520538856298E-2</v>
      </c>
      <c r="AN13" s="17"/>
      <c r="AO13" s="17">
        <v>4.59045575907387E-2</v>
      </c>
      <c r="AP13" s="17">
        <v>5.6665768521482703E-2</v>
      </c>
      <c r="AQ13" s="17"/>
      <c r="AR13" s="17">
        <v>4.01151858762323E-2</v>
      </c>
      <c r="AS13" s="17">
        <v>5.2267434955769701E-2</v>
      </c>
      <c r="AT13" s="17">
        <v>6.7069928126617107E-2</v>
      </c>
      <c r="AU13" s="17">
        <v>7.7838514357953401E-2</v>
      </c>
    </row>
    <row r="14" spans="2:47" x14ac:dyDescent="0.3">
      <c r="B14" s="18" t="s">
        <v>403</v>
      </c>
      <c r="C14" s="19">
        <v>1.16806164762592E-2</v>
      </c>
      <c r="D14" s="19">
        <v>1.0845206082121301E-2</v>
      </c>
      <c r="E14" s="19">
        <v>1.2539127187422601E-2</v>
      </c>
      <c r="F14" s="19"/>
      <c r="G14" s="19">
        <v>1.5892822112170999E-2</v>
      </c>
      <c r="H14" s="19">
        <v>1.4276136516175601E-2</v>
      </c>
      <c r="I14" s="19">
        <v>8.8942339977009597E-3</v>
      </c>
      <c r="J14" s="19">
        <v>1.4653170193030401E-2</v>
      </c>
      <c r="K14" s="19">
        <v>1.44468863218038E-2</v>
      </c>
      <c r="L14" s="19">
        <v>4.7934884029971498E-3</v>
      </c>
      <c r="M14" s="19"/>
      <c r="N14" s="19">
        <v>8.6654793575392398E-3</v>
      </c>
      <c r="O14" s="19">
        <v>9.1093592460559005E-3</v>
      </c>
      <c r="P14" s="19">
        <v>1.43391624920154E-2</v>
      </c>
      <c r="Q14" s="19">
        <v>1.54416746804741E-2</v>
      </c>
      <c r="R14" s="19"/>
      <c r="S14" s="19">
        <v>1.5474734416924801E-2</v>
      </c>
      <c r="T14" s="19">
        <v>1.3298039966195401E-2</v>
      </c>
      <c r="U14" s="19">
        <v>2.0971395761987099E-2</v>
      </c>
      <c r="V14" s="19">
        <v>6.6448309751930001E-3</v>
      </c>
      <c r="W14" s="19">
        <v>1.1446740334117699E-2</v>
      </c>
      <c r="X14" s="19">
        <v>5.4703320432268696E-3</v>
      </c>
      <c r="Y14" s="19">
        <v>1.5738353663662E-2</v>
      </c>
      <c r="Z14" s="19">
        <v>0</v>
      </c>
      <c r="AA14" s="19">
        <v>1.0564670290606201E-2</v>
      </c>
      <c r="AB14" s="19">
        <v>7.2046980769929101E-3</v>
      </c>
      <c r="AC14" s="19">
        <v>1.8435652335342799E-2</v>
      </c>
      <c r="AD14" s="19">
        <v>7.3954738439614602E-3</v>
      </c>
      <c r="AE14" s="19"/>
      <c r="AF14" s="19">
        <v>9.9802343106472E-3</v>
      </c>
      <c r="AG14" s="19">
        <v>1.28851336574922E-2</v>
      </c>
      <c r="AH14" s="19"/>
      <c r="AI14" s="19">
        <v>6.6891965389812499E-3</v>
      </c>
      <c r="AJ14" s="19">
        <v>1.4172160155714601E-2</v>
      </c>
      <c r="AK14" s="19"/>
      <c r="AL14" s="19">
        <v>3.44327763592378E-3</v>
      </c>
      <c r="AM14" s="19">
        <v>1.35881473656272E-2</v>
      </c>
      <c r="AN14" s="19"/>
      <c r="AO14" s="19">
        <v>0</v>
      </c>
      <c r="AP14" s="19">
        <v>1.26987223811413E-2</v>
      </c>
      <c r="AQ14" s="19"/>
      <c r="AR14" s="19">
        <v>8.1193813571859199E-3</v>
      </c>
      <c r="AS14" s="19">
        <v>5.5772003725825898E-3</v>
      </c>
      <c r="AT14" s="19">
        <v>1.9026360294089099E-2</v>
      </c>
      <c r="AU14" s="19">
        <v>1.5836728536815899E-2</v>
      </c>
    </row>
    <row r="15" spans="2:47" x14ac:dyDescent="0.3">
      <c r="B15" s="16"/>
    </row>
    <row r="16" spans="2:47" x14ac:dyDescent="0.3">
      <c r="B16" t="s">
        <v>72</v>
      </c>
    </row>
    <row r="17" spans="2:2" x14ac:dyDescent="0.3">
      <c r="B17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B2:AU23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428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ht="28.8" x14ac:dyDescent="0.3">
      <c r="B9" s="18" t="s">
        <v>420</v>
      </c>
      <c r="C9" s="17">
        <v>0.49821820447527698</v>
      </c>
      <c r="D9" s="17">
        <v>0.43564841400233401</v>
      </c>
      <c r="E9" s="17">
        <v>0.55907224653128296</v>
      </c>
      <c r="F9" s="17"/>
      <c r="G9" s="17">
        <v>0.41339822132420501</v>
      </c>
      <c r="H9" s="17">
        <v>0.55791966469137899</v>
      </c>
      <c r="I9" s="17">
        <v>0.49427532920848599</v>
      </c>
      <c r="J9" s="17">
        <v>0.54689796811126001</v>
      </c>
      <c r="K9" s="17">
        <v>0.48047980651204603</v>
      </c>
      <c r="L9" s="17">
        <v>0.48150567730905403</v>
      </c>
      <c r="M9" s="17"/>
      <c r="N9" s="17">
        <v>0.52427465721269495</v>
      </c>
      <c r="O9" s="17">
        <v>0.51654642195189704</v>
      </c>
      <c r="P9" s="17">
        <v>0.493657592813044</v>
      </c>
      <c r="Q9" s="17">
        <v>0.45715528920901</v>
      </c>
      <c r="R9" s="17"/>
      <c r="S9" s="17">
        <v>0.46398575003209802</v>
      </c>
      <c r="T9" s="17">
        <v>0.51115282531316497</v>
      </c>
      <c r="U9" s="17">
        <v>0.488558135821762</v>
      </c>
      <c r="V9" s="17">
        <v>0.52521856794523702</v>
      </c>
      <c r="W9" s="17">
        <v>0.50921823466465099</v>
      </c>
      <c r="X9" s="17">
        <v>0.493952974211469</v>
      </c>
      <c r="Y9" s="17">
        <v>0.465159739473755</v>
      </c>
      <c r="Z9" s="17">
        <v>0.49239540683488803</v>
      </c>
      <c r="AA9" s="17">
        <v>0.52366135469698405</v>
      </c>
      <c r="AB9" s="17">
        <v>0.50171223171248103</v>
      </c>
      <c r="AC9" s="17">
        <v>0.51478484021300297</v>
      </c>
      <c r="AD9" s="17">
        <v>0.498488782313525</v>
      </c>
      <c r="AE9" s="17"/>
      <c r="AF9" s="17">
        <v>0.53979432830614005</v>
      </c>
      <c r="AG9" s="17">
        <v>0.44597004673809199</v>
      </c>
      <c r="AH9" s="17"/>
      <c r="AI9" s="17">
        <v>0.56646736358039396</v>
      </c>
      <c r="AJ9" s="17">
        <v>0.46415059182531199</v>
      </c>
      <c r="AK9" s="17"/>
      <c r="AL9" s="17">
        <v>0.55728988913643496</v>
      </c>
      <c r="AM9" s="17">
        <v>0.48453890035021202</v>
      </c>
      <c r="AN9" s="17"/>
      <c r="AO9" s="17">
        <v>0.58271688203709904</v>
      </c>
      <c r="AP9" s="17">
        <v>0.490853130657875</v>
      </c>
      <c r="AQ9" s="17"/>
      <c r="AR9" s="17">
        <v>0.59849145915559698</v>
      </c>
      <c r="AS9" s="17">
        <v>0.50268988213196197</v>
      </c>
      <c r="AT9" s="17">
        <v>0.505390041396794</v>
      </c>
      <c r="AU9" s="17">
        <v>0.22358546342045399</v>
      </c>
    </row>
    <row r="10" spans="2:47" ht="28.8" x14ac:dyDescent="0.3">
      <c r="B10" s="18" t="s">
        <v>421</v>
      </c>
      <c r="C10" s="17">
        <v>0.31586306393225499</v>
      </c>
      <c r="D10" s="17">
        <v>0.29329947084213798</v>
      </c>
      <c r="E10" s="17">
        <v>0.33772886128973401</v>
      </c>
      <c r="F10" s="17"/>
      <c r="G10" s="17">
        <v>0.31261053666969901</v>
      </c>
      <c r="H10" s="17">
        <v>0.32780576698671499</v>
      </c>
      <c r="I10" s="17">
        <v>0.34614150242904901</v>
      </c>
      <c r="J10" s="17">
        <v>0.32365074110009401</v>
      </c>
      <c r="K10" s="17">
        <v>0.30276195164210101</v>
      </c>
      <c r="L10" s="17">
        <v>0.28616444177878497</v>
      </c>
      <c r="M10" s="17"/>
      <c r="N10" s="17">
        <v>0.342319563875918</v>
      </c>
      <c r="O10" s="17">
        <v>0.30427675336955501</v>
      </c>
      <c r="P10" s="17">
        <v>0.324931285502428</v>
      </c>
      <c r="Q10" s="17">
        <v>0.29317091177688098</v>
      </c>
      <c r="R10" s="17"/>
      <c r="S10" s="17">
        <v>0.32989474535388702</v>
      </c>
      <c r="T10" s="17">
        <v>0.31484157610979602</v>
      </c>
      <c r="U10" s="17">
        <v>0.28625900783974501</v>
      </c>
      <c r="V10" s="17">
        <v>0.31264899380529798</v>
      </c>
      <c r="W10" s="17">
        <v>0.25476751973198403</v>
      </c>
      <c r="X10" s="17">
        <v>0.32033391042225001</v>
      </c>
      <c r="Y10" s="17">
        <v>0.29449455174592998</v>
      </c>
      <c r="Z10" s="17">
        <v>0.36129482706182497</v>
      </c>
      <c r="AA10" s="17">
        <v>0.31329946309908002</v>
      </c>
      <c r="AB10" s="17">
        <v>0.36549916592432602</v>
      </c>
      <c r="AC10" s="17">
        <v>0.27596471859650201</v>
      </c>
      <c r="AD10" s="17">
        <v>0.39612425430166698</v>
      </c>
      <c r="AE10" s="17"/>
      <c r="AF10" s="17">
        <v>0.35722446074376202</v>
      </c>
      <c r="AG10" s="17">
        <v>0.26249755049776002</v>
      </c>
      <c r="AH10" s="17"/>
      <c r="AI10" s="17">
        <v>0.37063060990824598</v>
      </c>
      <c r="AJ10" s="17">
        <v>0.28852500487682398</v>
      </c>
      <c r="AK10" s="17"/>
      <c r="AL10" s="17">
        <v>0.37016533119716</v>
      </c>
      <c r="AM10" s="17">
        <v>0.30328821977708798</v>
      </c>
      <c r="AN10" s="17"/>
      <c r="AO10" s="17">
        <v>0.38711729462761701</v>
      </c>
      <c r="AP10" s="17">
        <v>0.30965240260575499</v>
      </c>
      <c r="AQ10" s="17"/>
      <c r="AR10" s="17">
        <v>0.43280346072152698</v>
      </c>
      <c r="AS10" s="17">
        <v>0.30682361001234199</v>
      </c>
      <c r="AT10" s="17">
        <v>0.264612415079436</v>
      </c>
      <c r="AU10" s="17">
        <v>0.144362338167279</v>
      </c>
    </row>
    <row r="11" spans="2:47" x14ac:dyDescent="0.3">
      <c r="B11" s="18" t="s">
        <v>422</v>
      </c>
      <c r="C11" s="17">
        <v>0.257847723075813</v>
      </c>
      <c r="D11" s="17">
        <v>0.24312306452240201</v>
      </c>
      <c r="E11" s="17">
        <v>0.27317734111645098</v>
      </c>
      <c r="F11" s="17"/>
      <c r="G11" s="17">
        <v>0.206366258905781</v>
      </c>
      <c r="H11" s="17">
        <v>0.20897235644063</v>
      </c>
      <c r="I11" s="17">
        <v>0.23186046564280199</v>
      </c>
      <c r="J11" s="17">
        <v>0.25913379138758202</v>
      </c>
      <c r="K11" s="17">
        <v>0.285176493898744</v>
      </c>
      <c r="L11" s="17">
        <v>0.33336916970525199</v>
      </c>
      <c r="M11" s="17"/>
      <c r="N11" s="17">
        <v>0.301528359664884</v>
      </c>
      <c r="O11" s="17">
        <v>0.26334235482095603</v>
      </c>
      <c r="P11" s="17">
        <v>0.226319075662093</v>
      </c>
      <c r="Q11" s="17">
        <v>0.23459695206621201</v>
      </c>
      <c r="R11" s="17"/>
      <c r="S11" s="17">
        <v>0.25376452442832897</v>
      </c>
      <c r="T11" s="17">
        <v>0.29715813416099002</v>
      </c>
      <c r="U11" s="17">
        <v>0.27606567386105402</v>
      </c>
      <c r="V11" s="17">
        <v>0.307228453387624</v>
      </c>
      <c r="W11" s="17">
        <v>0.23667876845129299</v>
      </c>
      <c r="X11" s="17">
        <v>0.25402508590838302</v>
      </c>
      <c r="Y11" s="17">
        <v>0.247246621235167</v>
      </c>
      <c r="Z11" s="17">
        <v>0.30382072932661103</v>
      </c>
      <c r="AA11" s="17">
        <v>0.21078954517552601</v>
      </c>
      <c r="AB11" s="17">
        <v>0.21175544681147801</v>
      </c>
      <c r="AC11" s="17">
        <v>0.266439516134725</v>
      </c>
      <c r="AD11" s="17">
        <v>0.23400174812235899</v>
      </c>
      <c r="AE11" s="17"/>
      <c r="AF11" s="17">
        <v>0.27794818061779503</v>
      </c>
      <c r="AG11" s="17">
        <v>0.23124993003489999</v>
      </c>
      <c r="AH11" s="17"/>
      <c r="AI11" s="17">
        <v>0.27711913515063802</v>
      </c>
      <c r="AJ11" s="17">
        <v>0.24822810269672799</v>
      </c>
      <c r="AK11" s="17"/>
      <c r="AL11" s="17">
        <v>0.26850301966346202</v>
      </c>
      <c r="AM11" s="17">
        <v>0.255380262677463</v>
      </c>
      <c r="AN11" s="17"/>
      <c r="AO11" s="17">
        <v>0.28872753054788602</v>
      </c>
      <c r="AP11" s="17">
        <v>0.255156177266323</v>
      </c>
      <c r="AQ11" s="17"/>
      <c r="AR11" s="17">
        <v>0.30697807124222098</v>
      </c>
      <c r="AS11" s="17">
        <v>0.30161818874540203</v>
      </c>
      <c r="AT11" s="17">
        <v>0.216254888937642</v>
      </c>
      <c r="AU11" s="17">
        <v>0.145655256839235</v>
      </c>
    </row>
    <row r="12" spans="2:47" ht="43.2" x14ac:dyDescent="0.3">
      <c r="B12" s="18" t="s">
        <v>423</v>
      </c>
      <c r="C12" s="17">
        <v>0.24335440684169701</v>
      </c>
      <c r="D12" s="17">
        <v>0.33390611486153499</v>
      </c>
      <c r="E12" s="17">
        <v>0.15550744347995499</v>
      </c>
      <c r="F12" s="17"/>
      <c r="G12" s="17">
        <v>0.24056462170488599</v>
      </c>
      <c r="H12" s="17">
        <v>0.26613393343916403</v>
      </c>
      <c r="I12" s="17">
        <v>0.26935902561246999</v>
      </c>
      <c r="J12" s="17">
        <v>0.24929881035017601</v>
      </c>
      <c r="K12" s="17">
        <v>0.244644304992336</v>
      </c>
      <c r="L12" s="17">
        <v>0.19989254437138501</v>
      </c>
      <c r="M12" s="17"/>
      <c r="N12" s="17">
        <v>0.300107085007014</v>
      </c>
      <c r="O12" s="17">
        <v>0.23027125115566099</v>
      </c>
      <c r="P12" s="17">
        <v>0.25774081867773002</v>
      </c>
      <c r="Q12" s="17">
        <v>0.18389892614675299</v>
      </c>
      <c r="R12" s="17"/>
      <c r="S12" s="17">
        <v>0.27102987610472101</v>
      </c>
      <c r="T12" s="17">
        <v>0.20439179573137201</v>
      </c>
      <c r="U12" s="17">
        <v>0.25316608272868002</v>
      </c>
      <c r="V12" s="17">
        <v>0.25302480497575103</v>
      </c>
      <c r="W12" s="17">
        <v>0.21451442360887499</v>
      </c>
      <c r="X12" s="17">
        <v>0.240552238556723</v>
      </c>
      <c r="Y12" s="17">
        <v>0.236921330830166</v>
      </c>
      <c r="Z12" s="17">
        <v>0.25683445601226301</v>
      </c>
      <c r="AA12" s="17">
        <v>0.24169729273210599</v>
      </c>
      <c r="AB12" s="17">
        <v>0.25415636991033103</v>
      </c>
      <c r="AC12" s="17">
        <v>0.247923180890147</v>
      </c>
      <c r="AD12" s="17">
        <v>0.26892964017419302</v>
      </c>
      <c r="AE12" s="17"/>
      <c r="AF12" s="17">
        <v>0.25533301593868901</v>
      </c>
      <c r="AG12" s="17">
        <v>0.228950909708594</v>
      </c>
      <c r="AH12" s="17"/>
      <c r="AI12" s="17">
        <v>0.30996702676395699</v>
      </c>
      <c r="AJ12" s="17">
        <v>0.210103697779982</v>
      </c>
      <c r="AK12" s="17"/>
      <c r="AL12" s="17">
        <v>0.30156860664846802</v>
      </c>
      <c r="AM12" s="17">
        <v>0.22987367156011501</v>
      </c>
      <c r="AN12" s="17"/>
      <c r="AO12" s="17">
        <v>0.33759333198862901</v>
      </c>
      <c r="AP12" s="17">
        <v>0.23514035355462601</v>
      </c>
      <c r="AQ12" s="17"/>
      <c r="AR12" s="17">
        <v>0.32440149782879302</v>
      </c>
      <c r="AS12" s="17">
        <v>0.24994339063437301</v>
      </c>
      <c r="AT12" s="17">
        <v>0.18501999154156401</v>
      </c>
      <c r="AU12" s="17">
        <v>0.14989210324903399</v>
      </c>
    </row>
    <row r="13" spans="2:47" x14ac:dyDescent="0.3">
      <c r="B13" s="18" t="s">
        <v>424</v>
      </c>
      <c r="C13" s="17">
        <v>0.144070248659666</v>
      </c>
      <c r="D13" s="17">
        <v>0.15519074849905501</v>
      </c>
      <c r="E13" s="17">
        <v>0.133389056986017</v>
      </c>
      <c r="F13" s="17"/>
      <c r="G13" s="17">
        <v>0.245108303957257</v>
      </c>
      <c r="H13" s="17">
        <v>0.22292805915481401</v>
      </c>
      <c r="I13" s="17">
        <v>0.162369788424156</v>
      </c>
      <c r="J13" s="17">
        <v>0.110055992300171</v>
      </c>
      <c r="K13" s="17">
        <v>9.6093673217180001E-2</v>
      </c>
      <c r="L13" s="17">
        <v>5.8012969979054703E-2</v>
      </c>
      <c r="M13" s="17"/>
      <c r="N13" s="17">
        <v>0.184731702540048</v>
      </c>
      <c r="O13" s="17">
        <v>0.12534227122337799</v>
      </c>
      <c r="P13" s="17">
        <v>0.15124158437689</v>
      </c>
      <c r="Q13" s="17">
        <v>0.113407218546613</v>
      </c>
      <c r="R13" s="17"/>
      <c r="S13" s="17">
        <v>0.24032560711999301</v>
      </c>
      <c r="T13" s="17">
        <v>0.10983765213758601</v>
      </c>
      <c r="U13" s="17">
        <v>0.111192103382177</v>
      </c>
      <c r="V13" s="17">
        <v>0.13470356521891599</v>
      </c>
      <c r="W13" s="17">
        <v>0.15398293179466299</v>
      </c>
      <c r="X13" s="17">
        <v>0.15146545158049299</v>
      </c>
      <c r="Y13" s="17">
        <v>0.104593151970232</v>
      </c>
      <c r="Z13" s="17">
        <v>0.17432598189020801</v>
      </c>
      <c r="AA13" s="17">
        <v>0.122495430524659</v>
      </c>
      <c r="AB13" s="17">
        <v>0.14177678016006501</v>
      </c>
      <c r="AC13" s="17">
        <v>0.108137732073503</v>
      </c>
      <c r="AD13" s="17">
        <v>0.12495321633820899</v>
      </c>
      <c r="AE13" s="17"/>
      <c r="AF13" s="17">
        <v>0.134892734601093</v>
      </c>
      <c r="AG13" s="17">
        <v>0.156522944907419</v>
      </c>
      <c r="AH13" s="17"/>
      <c r="AI13" s="17">
        <v>0.181672150550137</v>
      </c>
      <c r="AJ13" s="17">
        <v>0.12530068365252001</v>
      </c>
      <c r="AK13" s="17"/>
      <c r="AL13" s="17">
        <v>0.163302040869089</v>
      </c>
      <c r="AM13" s="17">
        <v>0.13961671841058301</v>
      </c>
      <c r="AN13" s="17"/>
      <c r="AO13" s="17">
        <v>0.17659983380111299</v>
      </c>
      <c r="AP13" s="17">
        <v>0.14123490492732299</v>
      </c>
      <c r="AQ13" s="17"/>
      <c r="AR13" s="17">
        <v>0.274470678519599</v>
      </c>
      <c r="AS13" s="17">
        <v>8.7197775046944898E-2</v>
      </c>
      <c r="AT13" s="17">
        <v>8.4664344505369707E-2</v>
      </c>
      <c r="AU13" s="17">
        <v>3.8137466009246099E-2</v>
      </c>
    </row>
    <row r="14" spans="2:47" x14ac:dyDescent="0.3">
      <c r="B14" s="18" t="s">
        <v>425</v>
      </c>
      <c r="C14" s="17">
        <v>0.132058831774825</v>
      </c>
      <c r="D14" s="17">
        <v>0.14572878710946999</v>
      </c>
      <c r="E14" s="17">
        <v>0.118847645428901</v>
      </c>
      <c r="F14" s="17"/>
      <c r="G14" s="17">
        <v>0.29608563847832697</v>
      </c>
      <c r="H14" s="17">
        <v>0.25130824198005902</v>
      </c>
      <c r="I14" s="17">
        <v>0.14642425397645401</v>
      </c>
      <c r="J14" s="17">
        <v>5.9516868642773703E-2</v>
      </c>
      <c r="K14" s="17">
        <v>6.13761135096004E-2</v>
      </c>
      <c r="L14" s="17">
        <v>2.1156431897671302E-2</v>
      </c>
      <c r="M14" s="17"/>
      <c r="N14" s="17">
        <v>0.16734147510147701</v>
      </c>
      <c r="O14" s="17">
        <v>0.11198663208866901</v>
      </c>
      <c r="P14" s="17">
        <v>0.14479992718319401</v>
      </c>
      <c r="Q14" s="17">
        <v>0.10353131714519399</v>
      </c>
      <c r="R14" s="17"/>
      <c r="S14" s="17">
        <v>0.25787410701945801</v>
      </c>
      <c r="T14" s="17">
        <v>8.8810999334916804E-2</v>
      </c>
      <c r="U14" s="17">
        <v>7.4407834904093501E-2</v>
      </c>
      <c r="V14" s="17">
        <v>0.112100453408342</v>
      </c>
      <c r="W14" s="17">
        <v>0.15210626206151601</v>
      </c>
      <c r="X14" s="17">
        <v>0.14345632430084801</v>
      </c>
      <c r="Y14" s="17">
        <v>8.4284983106530903E-2</v>
      </c>
      <c r="Z14" s="17">
        <v>0.182714614036604</v>
      </c>
      <c r="AA14" s="17">
        <v>0.122627686083451</v>
      </c>
      <c r="AB14" s="17">
        <v>0.115301505984219</v>
      </c>
      <c r="AC14" s="17">
        <v>7.9579820809801499E-2</v>
      </c>
      <c r="AD14" s="17">
        <v>9.7854036273994194E-2</v>
      </c>
      <c r="AE14" s="17"/>
      <c r="AF14" s="17">
        <v>0.13142160109759801</v>
      </c>
      <c r="AG14" s="17">
        <v>0.133518935443107</v>
      </c>
      <c r="AH14" s="17"/>
      <c r="AI14" s="17">
        <v>0.17672810953766099</v>
      </c>
      <c r="AJ14" s="17">
        <v>0.10976147790070399</v>
      </c>
      <c r="AK14" s="17"/>
      <c r="AL14" s="17">
        <v>0.15769835101444199</v>
      </c>
      <c r="AM14" s="17">
        <v>0.126121456138579</v>
      </c>
      <c r="AN14" s="17"/>
      <c r="AO14" s="17">
        <v>0.16591826449365499</v>
      </c>
      <c r="AP14" s="17">
        <v>0.129107575866623</v>
      </c>
      <c r="AQ14" s="17"/>
      <c r="AR14" s="17">
        <v>0.26109639186035299</v>
      </c>
      <c r="AS14" s="17">
        <v>7.8372034888468806E-2</v>
      </c>
      <c r="AT14" s="17">
        <v>6.5026170624173901E-2</v>
      </c>
      <c r="AU14" s="17">
        <v>3.99558988199551E-2</v>
      </c>
    </row>
    <row r="15" spans="2:47" x14ac:dyDescent="0.3">
      <c r="B15" s="18" t="s">
        <v>426</v>
      </c>
      <c r="C15" s="17">
        <v>8.6466325926123605E-2</v>
      </c>
      <c r="D15" s="17">
        <v>9.4014042003880402E-2</v>
      </c>
      <c r="E15" s="17">
        <v>7.8416666713526401E-2</v>
      </c>
      <c r="F15" s="17"/>
      <c r="G15" s="17">
        <v>0.18018959003771201</v>
      </c>
      <c r="H15" s="17">
        <v>0.146909567876465</v>
      </c>
      <c r="I15" s="17">
        <v>9.3285464201583304E-2</v>
      </c>
      <c r="J15" s="17">
        <v>6.7184582216155406E-2</v>
      </c>
      <c r="K15" s="17">
        <v>3.8838216982264299E-2</v>
      </c>
      <c r="L15" s="17">
        <v>1.7357233231563199E-2</v>
      </c>
      <c r="M15" s="17"/>
      <c r="N15" s="17">
        <v>0.104756984714093</v>
      </c>
      <c r="O15" s="17">
        <v>7.1022432292915202E-2</v>
      </c>
      <c r="P15" s="17">
        <v>9.80984649724327E-2</v>
      </c>
      <c r="Q15" s="17">
        <v>7.1795680734587697E-2</v>
      </c>
      <c r="R15" s="17"/>
      <c r="S15" s="17">
        <v>0.14336722417501499</v>
      </c>
      <c r="T15" s="17">
        <v>4.8645269536446198E-2</v>
      </c>
      <c r="U15" s="17">
        <v>5.07645231927406E-2</v>
      </c>
      <c r="V15" s="17">
        <v>9.3488956274420901E-2</v>
      </c>
      <c r="W15" s="17">
        <v>0.10060519312596999</v>
      </c>
      <c r="X15" s="17">
        <v>9.2090129954766106E-2</v>
      </c>
      <c r="Y15" s="17">
        <v>7.7423144466164606E-2</v>
      </c>
      <c r="Z15" s="17">
        <v>0.121507307879872</v>
      </c>
      <c r="AA15" s="17">
        <v>9.0904934895858297E-2</v>
      </c>
      <c r="AB15" s="17">
        <v>5.8637787741575798E-2</v>
      </c>
      <c r="AC15" s="17">
        <v>7.1155228111952601E-2</v>
      </c>
      <c r="AD15" s="17">
        <v>7.9610069674767095E-2</v>
      </c>
      <c r="AE15" s="17"/>
      <c r="AF15" s="17">
        <v>8.12444193808423E-2</v>
      </c>
      <c r="AG15" s="17">
        <v>9.41071945531919E-2</v>
      </c>
      <c r="AH15" s="17"/>
      <c r="AI15" s="17">
        <v>9.9490443807107698E-2</v>
      </c>
      <c r="AJ15" s="17">
        <v>7.9965138088871707E-2</v>
      </c>
      <c r="AK15" s="17"/>
      <c r="AL15" s="17">
        <v>9.1636781653470695E-2</v>
      </c>
      <c r="AM15" s="17">
        <v>8.5268997006772901E-2</v>
      </c>
      <c r="AN15" s="17"/>
      <c r="AO15" s="17">
        <v>0.101790205034776</v>
      </c>
      <c r="AP15" s="17">
        <v>8.5130665960065396E-2</v>
      </c>
      <c r="AQ15" s="17"/>
      <c r="AR15" s="17">
        <v>0.154037453068578</v>
      </c>
      <c r="AS15" s="17">
        <v>4.8496819050378101E-2</v>
      </c>
      <c r="AT15" s="17">
        <v>6.4274046028190798E-2</v>
      </c>
      <c r="AU15" s="17">
        <v>2.8313365438506499E-2</v>
      </c>
    </row>
    <row r="16" spans="2:47" x14ac:dyDescent="0.3">
      <c r="B16" s="18" t="s">
        <v>427</v>
      </c>
      <c r="C16" s="17">
        <v>6.1201278834597098E-2</v>
      </c>
      <c r="D16" s="17">
        <v>6.8983097815637703E-2</v>
      </c>
      <c r="E16" s="17">
        <v>5.3220680812428603E-2</v>
      </c>
      <c r="F16" s="17"/>
      <c r="G16" s="17">
        <v>8.34463228774978E-2</v>
      </c>
      <c r="H16" s="17">
        <v>0.14106351385910901</v>
      </c>
      <c r="I16" s="17">
        <v>8.6226554655496696E-2</v>
      </c>
      <c r="J16" s="17">
        <v>3.6629857606179102E-2</v>
      </c>
      <c r="K16" s="17">
        <v>1.5861168588106E-2</v>
      </c>
      <c r="L16" s="17">
        <v>1.15683663157711E-2</v>
      </c>
      <c r="M16" s="17"/>
      <c r="N16" s="17">
        <v>8.4196599750666401E-2</v>
      </c>
      <c r="O16" s="17">
        <v>4.4462626846927297E-2</v>
      </c>
      <c r="P16" s="17">
        <v>6.4421866451184501E-2</v>
      </c>
      <c r="Q16" s="17">
        <v>5.0906375322626499E-2</v>
      </c>
      <c r="R16" s="17"/>
      <c r="S16" s="17">
        <v>0.136502740958408</v>
      </c>
      <c r="T16" s="17">
        <v>3.9133075300993497E-2</v>
      </c>
      <c r="U16" s="17">
        <v>4.1161441477953101E-2</v>
      </c>
      <c r="V16" s="17">
        <v>6.3255885350555693E-2</v>
      </c>
      <c r="W16" s="17">
        <v>3.9139072080167703E-2</v>
      </c>
      <c r="X16" s="17">
        <v>7.3350902621639694E-2</v>
      </c>
      <c r="Y16" s="17">
        <v>4.3286264529745599E-2</v>
      </c>
      <c r="Z16" s="17">
        <v>5.6746080079099197E-2</v>
      </c>
      <c r="AA16" s="17">
        <v>5.9337664239044401E-2</v>
      </c>
      <c r="AB16" s="17">
        <v>3.37750440527202E-2</v>
      </c>
      <c r="AC16" s="17">
        <v>3.9046067442388199E-2</v>
      </c>
      <c r="AD16" s="17">
        <v>4.7704898689733301E-2</v>
      </c>
      <c r="AE16" s="17"/>
      <c r="AF16" s="17">
        <v>7.3255644807504294E-2</v>
      </c>
      <c r="AG16" s="17">
        <v>4.5677116893826801E-2</v>
      </c>
      <c r="AH16" s="17"/>
      <c r="AI16" s="17">
        <v>7.4236960774141006E-2</v>
      </c>
      <c r="AJ16" s="17">
        <v>5.4694318620471499E-2</v>
      </c>
      <c r="AK16" s="17"/>
      <c r="AL16" s="17">
        <v>6.1753328136302403E-2</v>
      </c>
      <c r="AM16" s="17">
        <v>6.10734400852306E-2</v>
      </c>
      <c r="AN16" s="17"/>
      <c r="AO16" s="17">
        <v>9.1642096993330494E-2</v>
      </c>
      <c r="AP16" s="17">
        <v>5.8547996212071199E-2</v>
      </c>
      <c r="AQ16" s="17"/>
      <c r="AR16" s="17">
        <v>0.126139526059979</v>
      </c>
      <c r="AS16" s="17">
        <v>2.6355037077424402E-2</v>
      </c>
      <c r="AT16" s="17">
        <v>2.7398256328653899E-2</v>
      </c>
      <c r="AU16" s="17">
        <v>2.84790737577304E-2</v>
      </c>
    </row>
    <row r="17" spans="2:47" x14ac:dyDescent="0.3">
      <c r="B17" s="18" t="s">
        <v>155</v>
      </c>
      <c r="C17" s="17">
        <v>3.5192778884781901E-2</v>
      </c>
      <c r="D17" s="17">
        <v>2.72185871569194E-2</v>
      </c>
      <c r="E17" s="17">
        <v>4.3097055551182498E-2</v>
      </c>
      <c r="F17" s="17"/>
      <c r="G17" s="17">
        <v>4.3342307658034401E-2</v>
      </c>
      <c r="H17" s="17">
        <v>3.5887286550317303E-2</v>
      </c>
      <c r="I17" s="17">
        <v>2.8695843644223801E-2</v>
      </c>
      <c r="J17" s="17">
        <v>3.5930868609196198E-2</v>
      </c>
      <c r="K17" s="17">
        <v>2.7564961771338201E-2</v>
      </c>
      <c r="L17" s="17">
        <v>3.9025511695121702E-2</v>
      </c>
      <c r="M17" s="17"/>
      <c r="N17" s="17">
        <v>2.08752059221975E-2</v>
      </c>
      <c r="O17" s="17">
        <v>3.7351198567352001E-2</v>
      </c>
      <c r="P17" s="17">
        <v>3.7452622363938301E-2</v>
      </c>
      <c r="Q17" s="17">
        <v>4.3884412960090602E-2</v>
      </c>
      <c r="R17" s="17"/>
      <c r="S17" s="17">
        <v>3.2950874010846801E-2</v>
      </c>
      <c r="T17" s="17">
        <v>3.2106800340876901E-2</v>
      </c>
      <c r="U17" s="17">
        <v>4.1174755279589498E-2</v>
      </c>
      <c r="V17" s="17">
        <v>4.54304235854881E-2</v>
      </c>
      <c r="W17" s="17">
        <v>4.39467147158163E-2</v>
      </c>
      <c r="X17" s="17">
        <v>3.57314431303326E-2</v>
      </c>
      <c r="Y17" s="17">
        <v>5.0152377830147997E-2</v>
      </c>
      <c r="Z17" s="17">
        <v>1.7470934234594799E-2</v>
      </c>
      <c r="AA17" s="17">
        <v>3.6113224121375798E-2</v>
      </c>
      <c r="AB17" s="17">
        <v>1.38937072044554E-2</v>
      </c>
      <c r="AC17" s="17">
        <v>3.6937348458366298E-2</v>
      </c>
      <c r="AD17" s="17">
        <v>3.15684789340442E-2</v>
      </c>
      <c r="AE17" s="17"/>
      <c r="AF17" s="17">
        <v>3.0291895755590499E-2</v>
      </c>
      <c r="AG17" s="17">
        <v>4.0356045306304697E-2</v>
      </c>
      <c r="AH17" s="17"/>
      <c r="AI17" s="17">
        <v>3.10453862606467E-2</v>
      </c>
      <c r="AJ17" s="17">
        <v>3.7263013408972097E-2</v>
      </c>
      <c r="AK17" s="17"/>
      <c r="AL17" s="17">
        <v>3.3498039291377402E-2</v>
      </c>
      <c r="AM17" s="17">
        <v>3.5585231858553501E-2</v>
      </c>
      <c r="AN17" s="17"/>
      <c r="AO17" s="17">
        <v>3.0197039021033899E-2</v>
      </c>
      <c r="AP17" s="17">
        <v>3.5628217567737902E-2</v>
      </c>
      <c r="AQ17" s="17"/>
      <c r="AR17" s="17">
        <v>1.8092393092790801E-2</v>
      </c>
      <c r="AS17" s="17">
        <v>4.1824548145078702E-2</v>
      </c>
      <c r="AT17" s="17">
        <v>4.90677930051409E-2</v>
      </c>
      <c r="AU17" s="17">
        <v>3.7828708089862002E-2</v>
      </c>
    </row>
    <row r="18" spans="2:47" x14ac:dyDescent="0.3">
      <c r="B18" s="18" t="s">
        <v>128</v>
      </c>
      <c r="C18" s="19">
        <v>0.22706827068225</v>
      </c>
      <c r="D18" s="19">
        <v>0.24021366084860901</v>
      </c>
      <c r="E18" s="19">
        <v>0.21425930373671101</v>
      </c>
      <c r="F18" s="19"/>
      <c r="G18" s="19">
        <v>0.17942754039181599</v>
      </c>
      <c r="H18" s="19">
        <v>0.156636085818703</v>
      </c>
      <c r="I18" s="19">
        <v>0.22580207056743901</v>
      </c>
      <c r="J18" s="19">
        <v>0.233212231593667</v>
      </c>
      <c r="K18" s="19">
        <v>0.28274904253857902</v>
      </c>
      <c r="L18" s="19">
        <v>0.274542935692829</v>
      </c>
      <c r="M18" s="19"/>
      <c r="N18" s="19">
        <v>0.18209037113616</v>
      </c>
      <c r="O18" s="19">
        <v>0.23136569178584401</v>
      </c>
      <c r="P18" s="19">
        <v>0.22482807459798199</v>
      </c>
      <c r="Q18" s="19">
        <v>0.27195578949135701</v>
      </c>
      <c r="R18" s="19"/>
      <c r="S18" s="19">
        <v>0.21123836639340199</v>
      </c>
      <c r="T18" s="19">
        <v>0.242980772462638</v>
      </c>
      <c r="U18" s="19">
        <v>0.237081751903677</v>
      </c>
      <c r="V18" s="19">
        <v>0.19222141994368799</v>
      </c>
      <c r="W18" s="19">
        <v>0.20923544869685101</v>
      </c>
      <c r="X18" s="19">
        <v>0.21546986944763799</v>
      </c>
      <c r="Y18" s="19">
        <v>0.25587006076355601</v>
      </c>
      <c r="Z18" s="19">
        <v>0.207827720929778</v>
      </c>
      <c r="AA18" s="19">
        <v>0.209804249136365</v>
      </c>
      <c r="AB18" s="19">
        <v>0.28449730173645399</v>
      </c>
      <c r="AC18" s="19">
        <v>0.223508193594602</v>
      </c>
      <c r="AD18" s="19">
        <v>0.23176713619349701</v>
      </c>
      <c r="AE18" s="19"/>
      <c r="AF18" s="19">
        <v>0.204637898631082</v>
      </c>
      <c r="AG18" s="19">
        <v>0.255633786581135</v>
      </c>
      <c r="AH18" s="19"/>
      <c r="AI18" s="19">
        <v>0.14722031042094799</v>
      </c>
      <c r="AJ18" s="19">
        <v>0.26692560250493502</v>
      </c>
      <c r="AK18" s="19"/>
      <c r="AL18" s="19">
        <v>0.170156605868864</v>
      </c>
      <c r="AM18" s="19">
        <v>0.24024737630132501</v>
      </c>
      <c r="AN18" s="19"/>
      <c r="AO18" s="19">
        <v>8.9786092994580693E-2</v>
      </c>
      <c r="AP18" s="19">
        <v>0.23903405998994401</v>
      </c>
      <c r="AQ18" s="19"/>
      <c r="AR18" s="19">
        <v>0.108175431709857</v>
      </c>
      <c r="AS18" s="19">
        <v>0.20461186042281701</v>
      </c>
      <c r="AT18" s="19">
        <v>0.25879573065269801</v>
      </c>
      <c r="AU18" s="19">
        <v>0.498413938622353</v>
      </c>
    </row>
    <row r="19" spans="2:47" x14ac:dyDescent="0.3">
      <c r="B19" s="16"/>
    </row>
    <row r="20" spans="2:47" x14ac:dyDescent="0.3">
      <c r="B20" t="s">
        <v>72</v>
      </c>
    </row>
    <row r="21" spans="2:47" x14ac:dyDescent="0.3">
      <c r="B21" t="s">
        <v>73</v>
      </c>
    </row>
    <row r="23" spans="2:47" x14ac:dyDescent="0.3">
      <c r="B23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B2:F22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6" width="20.77734375" customWidth="1"/>
  </cols>
  <sheetData>
    <row r="2" spans="2:6" ht="40.049999999999997" customHeight="1" x14ac:dyDescent="0.3">
      <c r="D2" s="30" t="s">
        <v>440</v>
      </c>
      <c r="E2" s="26"/>
      <c r="F2" s="26"/>
    </row>
    <row r="6" spans="2:6" ht="49.95" customHeight="1" x14ac:dyDescent="0.3">
      <c r="B6" s="20" t="s">
        <v>15</v>
      </c>
      <c r="C6" s="20" t="s">
        <v>429</v>
      </c>
      <c r="D6" s="20" t="s">
        <v>430</v>
      </c>
      <c r="E6" s="20" t="s">
        <v>431</v>
      </c>
    </row>
    <row r="7" spans="2:6" x14ac:dyDescent="0.3">
      <c r="B7" s="18" t="s">
        <v>432</v>
      </c>
      <c r="C7" s="17">
        <v>0.15843770142175301</v>
      </c>
      <c r="D7" s="17">
        <v>7.50218356564335E-2</v>
      </c>
      <c r="E7" s="17">
        <v>6.4233870742230803E-2</v>
      </c>
    </row>
    <row r="8" spans="2:6" x14ac:dyDescent="0.3">
      <c r="B8" s="18" t="s">
        <v>433</v>
      </c>
      <c r="C8" s="17">
        <v>0.272368395273344</v>
      </c>
      <c r="D8" s="17">
        <v>0.13037394052936599</v>
      </c>
      <c r="E8" s="17">
        <v>6.1901003812680197E-2</v>
      </c>
    </row>
    <row r="9" spans="2:6" x14ac:dyDescent="0.3">
      <c r="B9" s="18" t="s">
        <v>434</v>
      </c>
      <c r="C9" s="17">
        <v>0.31989648002173698</v>
      </c>
      <c r="D9" s="17">
        <v>0.41474278956226801</v>
      </c>
      <c r="E9" s="17">
        <v>0.33405830971001199</v>
      </c>
    </row>
    <row r="10" spans="2:6" x14ac:dyDescent="0.3">
      <c r="B10" s="18" t="s">
        <v>435</v>
      </c>
      <c r="C10" s="17">
        <v>0.16111040998185899</v>
      </c>
      <c r="D10" s="17">
        <v>0.26613634599687003</v>
      </c>
      <c r="E10" s="17">
        <v>0.340950726851452</v>
      </c>
    </row>
    <row r="11" spans="2:6" x14ac:dyDescent="0.3">
      <c r="B11" s="18" t="s">
        <v>436</v>
      </c>
      <c r="C11" s="17">
        <v>7.4677986000771801E-2</v>
      </c>
      <c r="D11" s="17">
        <v>9.0233104770192099E-2</v>
      </c>
      <c r="E11" s="17">
        <v>0.17632758235443</v>
      </c>
    </row>
    <row r="12" spans="2:6" x14ac:dyDescent="0.3">
      <c r="B12" s="18" t="s">
        <v>155</v>
      </c>
      <c r="C12" s="17">
        <v>1.3509027300535501E-2</v>
      </c>
      <c r="D12" s="17">
        <v>2.3491983484870301E-2</v>
      </c>
      <c r="E12" s="17">
        <v>2.25285065291943E-2</v>
      </c>
    </row>
    <row r="13" spans="2:6" x14ac:dyDescent="0.3">
      <c r="B13" s="23" t="s">
        <v>437</v>
      </c>
      <c r="C13" s="21">
        <v>0.43080609669509701</v>
      </c>
      <c r="D13" s="21">
        <v>0.20539577618579899</v>
      </c>
      <c r="E13" s="21">
        <v>0.12613487455491099</v>
      </c>
    </row>
    <row r="14" spans="2:6" x14ac:dyDescent="0.3">
      <c r="B14" s="23" t="s">
        <v>438</v>
      </c>
      <c r="C14" s="21">
        <v>0.23578839598263099</v>
      </c>
      <c r="D14" s="21">
        <v>0.356369450767063</v>
      </c>
      <c r="E14" s="21">
        <v>0.51727830920588203</v>
      </c>
    </row>
    <row r="15" spans="2:6" x14ac:dyDescent="0.3">
      <c r="B15" s="23" t="s">
        <v>439</v>
      </c>
      <c r="C15" s="22">
        <v>-0.19501770071246599</v>
      </c>
      <c r="D15" s="22">
        <v>0.15097367458126301</v>
      </c>
      <c r="E15" s="22">
        <v>0.39114343465097101</v>
      </c>
    </row>
    <row r="16" spans="2:6" x14ac:dyDescent="0.3">
      <c r="B16" s="16"/>
      <c r="C16" s="16"/>
      <c r="D16" s="16"/>
      <c r="E16" s="16"/>
    </row>
    <row r="17" spans="2:2" x14ac:dyDescent="0.3">
      <c r="B17" t="s">
        <v>72</v>
      </c>
    </row>
    <row r="18" spans="2:2" x14ac:dyDescent="0.3">
      <c r="B18" t="s">
        <v>73</v>
      </c>
    </row>
    <row r="22" spans="2:2" x14ac:dyDescent="0.3">
      <c r="B22" s="8" t="str">
        <f>HYPERLINK("#'Contents'!A1", "Return to Contents")</f>
        <v>Return to Contents</v>
      </c>
    </row>
  </sheetData>
  <mergeCells count="1">
    <mergeCell ref="D2:F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B2:AU22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441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432</v>
      </c>
      <c r="C9" s="17">
        <v>0.15843770142175301</v>
      </c>
      <c r="D9" s="17">
        <v>0.161814714418232</v>
      </c>
      <c r="E9" s="17">
        <v>0.15408944088698801</v>
      </c>
      <c r="F9" s="17"/>
      <c r="G9" s="17">
        <v>0.107154027032236</v>
      </c>
      <c r="H9" s="17">
        <v>0.11040047486820601</v>
      </c>
      <c r="I9" s="17">
        <v>0.11950105902096</v>
      </c>
      <c r="J9" s="17">
        <v>0.15285133760871</v>
      </c>
      <c r="K9" s="17">
        <v>0.20577355909520301</v>
      </c>
      <c r="L9" s="17">
        <v>0.23585567391836401</v>
      </c>
      <c r="M9" s="17"/>
      <c r="N9" s="17">
        <v>0.158533503773087</v>
      </c>
      <c r="O9" s="17">
        <v>0.176742668377878</v>
      </c>
      <c r="P9" s="17">
        <v>0.14741475621508501</v>
      </c>
      <c r="Q9" s="17">
        <v>0.149500753539445</v>
      </c>
      <c r="R9" s="17"/>
      <c r="S9" s="17">
        <v>0.126012165187536</v>
      </c>
      <c r="T9" s="17">
        <v>0.17604562873122301</v>
      </c>
      <c r="U9" s="17">
        <v>0.18321714899616201</v>
      </c>
      <c r="V9" s="17">
        <v>0.146910325461001</v>
      </c>
      <c r="W9" s="17">
        <v>0.13506466615329199</v>
      </c>
      <c r="X9" s="17">
        <v>0.140971087153591</v>
      </c>
      <c r="Y9" s="17">
        <v>0.19244797375582101</v>
      </c>
      <c r="Z9" s="17">
        <v>0.105830590137077</v>
      </c>
      <c r="AA9" s="17">
        <v>0.167358276085214</v>
      </c>
      <c r="AB9" s="17">
        <v>0.18720916724443701</v>
      </c>
      <c r="AC9" s="17">
        <v>0.127073318607653</v>
      </c>
      <c r="AD9" s="17">
        <v>0.22114161053231601</v>
      </c>
      <c r="AE9" s="17"/>
      <c r="AF9" s="17">
        <v>0.143517174022989</v>
      </c>
      <c r="AG9" s="17">
        <v>0.17900532528604901</v>
      </c>
      <c r="AH9" s="17"/>
      <c r="AI9" s="17">
        <v>0.133308887736588</v>
      </c>
      <c r="AJ9" s="17">
        <v>0.17098113349043001</v>
      </c>
      <c r="AK9" s="17"/>
      <c r="AL9" s="17">
        <v>0.139627208319059</v>
      </c>
      <c r="AM9" s="17">
        <v>0.162793670908153</v>
      </c>
      <c r="AN9" s="17"/>
      <c r="AO9" s="17">
        <v>0.12729089909452801</v>
      </c>
      <c r="AP9" s="17">
        <v>0.16115251903707301</v>
      </c>
      <c r="AQ9" s="17"/>
      <c r="AR9" s="17">
        <v>7.36904570811662E-2</v>
      </c>
      <c r="AS9" s="17">
        <v>0.16171988408218399</v>
      </c>
      <c r="AT9" s="17">
        <v>0.16604278208395101</v>
      </c>
      <c r="AU9" s="17">
        <v>0.34990446613050702</v>
      </c>
    </row>
    <row r="10" spans="2:47" x14ac:dyDescent="0.3">
      <c r="B10" s="18" t="s">
        <v>433</v>
      </c>
      <c r="C10" s="17">
        <v>0.272368395273344</v>
      </c>
      <c r="D10" s="17">
        <v>0.246776920333629</v>
      </c>
      <c r="E10" s="17">
        <v>0.29659011407180702</v>
      </c>
      <c r="F10" s="17"/>
      <c r="G10" s="17">
        <v>0.20378092010489299</v>
      </c>
      <c r="H10" s="17">
        <v>0.20354334049532499</v>
      </c>
      <c r="I10" s="17">
        <v>0.26643031401485101</v>
      </c>
      <c r="J10" s="17">
        <v>0.31134436751864603</v>
      </c>
      <c r="K10" s="17">
        <v>0.28042403139611599</v>
      </c>
      <c r="L10" s="17">
        <v>0.34145960178066698</v>
      </c>
      <c r="M10" s="17"/>
      <c r="N10" s="17">
        <v>0.26090516675481001</v>
      </c>
      <c r="O10" s="17">
        <v>0.28948785777032299</v>
      </c>
      <c r="P10" s="17">
        <v>0.271113472500501</v>
      </c>
      <c r="Q10" s="17">
        <v>0.269351637931313</v>
      </c>
      <c r="R10" s="17"/>
      <c r="S10" s="17">
        <v>0.20465877017912801</v>
      </c>
      <c r="T10" s="17">
        <v>0.329483808707906</v>
      </c>
      <c r="U10" s="17">
        <v>0.292578753693091</v>
      </c>
      <c r="V10" s="17">
        <v>0.27716708138324397</v>
      </c>
      <c r="W10" s="17">
        <v>0.300937395226681</v>
      </c>
      <c r="X10" s="17">
        <v>0.28065428110255197</v>
      </c>
      <c r="Y10" s="17">
        <v>0.26389191969317799</v>
      </c>
      <c r="Z10" s="17">
        <v>0.27183897694829701</v>
      </c>
      <c r="AA10" s="17">
        <v>0.265687610583625</v>
      </c>
      <c r="AB10" s="17">
        <v>0.24395411330679501</v>
      </c>
      <c r="AC10" s="17">
        <v>0.28764743187840103</v>
      </c>
      <c r="AD10" s="17">
        <v>0.28827718122992102</v>
      </c>
      <c r="AE10" s="17"/>
      <c r="AF10" s="17">
        <v>0.28075407066653102</v>
      </c>
      <c r="AG10" s="17">
        <v>0.26265396230279497</v>
      </c>
      <c r="AH10" s="17"/>
      <c r="AI10" s="17">
        <v>0.25109437946791502</v>
      </c>
      <c r="AJ10" s="17">
        <v>0.282987645964072</v>
      </c>
      <c r="AK10" s="17"/>
      <c r="AL10" s="17">
        <v>0.26105807566422601</v>
      </c>
      <c r="AM10" s="17">
        <v>0.27498754017453098</v>
      </c>
      <c r="AN10" s="17"/>
      <c r="AO10" s="17">
        <v>0.25209922153924902</v>
      </c>
      <c r="AP10" s="17">
        <v>0.27413509701444699</v>
      </c>
      <c r="AQ10" s="17"/>
      <c r="AR10" s="17">
        <v>0.17677303080797399</v>
      </c>
      <c r="AS10" s="17">
        <v>0.35679184250529999</v>
      </c>
      <c r="AT10" s="17">
        <v>0.31522148719978899</v>
      </c>
      <c r="AU10" s="17">
        <v>0.27786940825970602</v>
      </c>
    </row>
    <row r="11" spans="2:47" x14ac:dyDescent="0.3">
      <c r="B11" s="18" t="s">
        <v>434</v>
      </c>
      <c r="C11" s="17">
        <v>0.31989648002173698</v>
      </c>
      <c r="D11" s="17">
        <v>0.316068240924055</v>
      </c>
      <c r="E11" s="17">
        <v>0.32445107394039002</v>
      </c>
      <c r="F11" s="17"/>
      <c r="G11" s="17">
        <v>0.30498823777905099</v>
      </c>
      <c r="H11" s="17">
        <v>0.31719942718671901</v>
      </c>
      <c r="I11" s="17">
        <v>0.30329321631430101</v>
      </c>
      <c r="J11" s="17">
        <v>0.32157625015692098</v>
      </c>
      <c r="K11" s="17">
        <v>0.36014898644827098</v>
      </c>
      <c r="L11" s="17">
        <v>0.317149998661924</v>
      </c>
      <c r="M11" s="17"/>
      <c r="N11" s="17">
        <v>0.29382899274403002</v>
      </c>
      <c r="O11" s="17">
        <v>0.307545362226399</v>
      </c>
      <c r="P11" s="17">
        <v>0.33212006088588403</v>
      </c>
      <c r="Q11" s="17">
        <v>0.34803633797704298</v>
      </c>
      <c r="R11" s="17"/>
      <c r="S11" s="17">
        <v>0.36074354396561598</v>
      </c>
      <c r="T11" s="17">
        <v>0.29261994833245403</v>
      </c>
      <c r="U11" s="17">
        <v>0.31050332798711699</v>
      </c>
      <c r="V11" s="17">
        <v>0.31457612424445203</v>
      </c>
      <c r="W11" s="17">
        <v>0.29891061149652798</v>
      </c>
      <c r="X11" s="17">
        <v>0.287336995278556</v>
      </c>
      <c r="Y11" s="17">
        <v>0.326138366821981</v>
      </c>
      <c r="Z11" s="17">
        <v>0.33932634525244099</v>
      </c>
      <c r="AA11" s="17">
        <v>0.30778801000492201</v>
      </c>
      <c r="AB11" s="17">
        <v>0.346201240665859</v>
      </c>
      <c r="AC11" s="17">
        <v>0.34143661569052502</v>
      </c>
      <c r="AD11" s="17">
        <v>0.32224778284132199</v>
      </c>
      <c r="AE11" s="17"/>
      <c r="AF11" s="17">
        <v>0.33295983247391397</v>
      </c>
      <c r="AG11" s="17">
        <v>0.30217779108407</v>
      </c>
      <c r="AH11" s="17"/>
      <c r="AI11" s="17">
        <v>0.3273427146099</v>
      </c>
      <c r="AJ11" s="17">
        <v>0.31617957802651098</v>
      </c>
      <c r="AK11" s="17"/>
      <c r="AL11" s="17">
        <v>0.31926247822982701</v>
      </c>
      <c r="AM11" s="17">
        <v>0.32004329661207298</v>
      </c>
      <c r="AN11" s="17"/>
      <c r="AO11" s="17">
        <v>0.28803580814518298</v>
      </c>
      <c r="AP11" s="17">
        <v>0.32267351993542298</v>
      </c>
      <c r="AQ11" s="17"/>
      <c r="AR11" s="17">
        <v>0.32533048929566799</v>
      </c>
      <c r="AS11" s="17">
        <v>0.336341672834709</v>
      </c>
      <c r="AT11" s="17">
        <v>0.33504600466448198</v>
      </c>
      <c r="AU11" s="17">
        <v>0.246343103532464</v>
      </c>
    </row>
    <row r="12" spans="2:47" x14ac:dyDescent="0.3">
      <c r="B12" s="18" t="s">
        <v>435</v>
      </c>
      <c r="C12" s="17">
        <v>0.16111040998185899</v>
      </c>
      <c r="D12" s="17">
        <v>0.17356574326823701</v>
      </c>
      <c r="E12" s="17">
        <v>0.149586708499444</v>
      </c>
      <c r="F12" s="17"/>
      <c r="G12" s="17">
        <v>0.22771433959529799</v>
      </c>
      <c r="H12" s="17">
        <v>0.217803323971271</v>
      </c>
      <c r="I12" s="17">
        <v>0.20878176220047301</v>
      </c>
      <c r="J12" s="17">
        <v>0.15144479737335201</v>
      </c>
      <c r="K12" s="17">
        <v>0.110455121806272</v>
      </c>
      <c r="L12" s="17">
        <v>7.4010090509260107E-2</v>
      </c>
      <c r="M12" s="17"/>
      <c r="N12" s="17">
        <v>0.18462298206157601</v>
      </c>
      <c r="O12" s="17">
        <v>0.151640774668901</v>
      </c>
      <c r="P12" s="17">
        <v>0.15288150273179599</v>
      </c>
      <c r="Q12" s="17">
        <v>0.152739386034212</v>
      </c>
      <c r="R12" s="17"/>
      <c r="S12" s="17">
        <v>0.199297114247657</v>
      </c>
      <c r="T12" s="17">
        <v>0.13326957702579201</v>
      </c>
      <c r="U12" s="17">
        <v>0.151017542113982</v>
      </c>
      <c r="V12" s="17">
        <v>0.14997241656482899</v>
      </c>
      <c r="W12" s="17">
        <v>0.18040698666891</v>
      </c>
      <c r="X12" s="17">
        <v>0.18355182347919999</v>
      </c>
      <c r="Y12" s="17">
        <v>0.14667366399210399</v>
      </c>
      <c r="Z12" s="17">
        <v>0.141210288000409</v>
      </c>
      <c r="AA12" s="17">
        <v>0.18882711298765001</v>
      </c>
      <c r="AB12" s="17">
        <v>0.12107261319205299</v>
      </c>
      <c r="AC12" s="17">
        <v>0.172302410127053</v>
      </c>
      <c r="AD12" s="17">
        <v>0.11665711729308</v>
      </c>
      <c r="AE12" s="17"/>
      <c r="AF12" s="17">
        <v>0.15619151758243899</v>
      </c>
      <c r="AG12" s="17">
        <v>0.16849636174525601</v>
      </c>
      <c r="AH12" s="17"/>
      <c r="AI12" s="17">
        <v>0.185772371924743</v>
      </c>
      <c r="AJ12" s="17">
        <v>0.14880001410776</v>
      </c>
      <c r="AK12" s="17"/>
      <c r="AL12" s="17">
        <v>0.170108607065969</v>
      </c>
      <c r="AM12" s="17">
        <v>0.15902668619444901</v>
      </c>
      <c r="AN12" s="17"/>
      <c r="AO12" s="17">
        <v>0.18805667514937399</v>
      </c>
      <c r="AP12" s="17">
        <v>0.15876171959061799</v>
      </c>
      <c r="AQ12" s="17"/>
      <c r="AR12" s="17">
        <v>0.27093523100074901</v>
      </c>
      <c r="AS12" s="17">
        <v>0.100537659985255</v>
      </c>
      <c r="AT12" s="17">
        <v>0.128922530786095</v>
      </c>
      <c r="AU12" s="17">
        <v>5.65407168946589E-2</v>
      </c>
    </row>
    <row r="13" spans="2:47" x14ac:dyDescent="0.3">
      <c r="B13" s="18" t="s">
        <v>436</v>
      </c>
      <c r="C13" s="17">
        <v>7.4677986000771801E-2</v>
      </c>
      <c r="D13" s="17">
        <v>9.0022044970995405E-2</v>
      </c>
      <c r="E13" s="17">
        <v>6.0010437497040901E-2</v>
      </c>
      <c r="F13" s="17"/>
      <c r="G13" s="17">
        <v>0.129979820569883</v>
      </c>
      <c r="H13" s="17">
        <v>0.143029048135798</v>
      </c>
      <c r="I13" s="17">
        <v>8.1307828732960497E-2</v>
      </c>
      <c r="J13" s="17">
        <v>4.8622699246539697E-2</v>
      </c>
      <c r="K13" s="17">
        <v>3.6705622875083298E-2</v>
      </c>
      <c r="L13" s="17">
        <v>2.3747193164706099E-2</v>
      </c>
      <c r="M13" s="17"/>
      <c r="N13" s="17">
        <v>9.3390001332072203E-2</v>
      </c>
      <c r="O13" s="17">
        <v>6.2332683837472501E-2</v>
      </c>
      <c r="P13" s="17">
        <v>7.6259183370794403E-2</v>
      </c>
      <c r="Q13" s="17">
        <v>6.6079044178591007E-2</v>
      </c>
      <c r="R13" s="17"/>
      <c r="S13" s="17">
        <v>9.8231397224394307E-2</v>
      </c>
      <c r="T13" s="17">
        <v>5.6411434613955397E-2</v>
      </c>
      <c r="U13" s="17">
        <v>5.1556521390171701E-2</v>
      </c>
      <c r="V13" s="17">
        <v>7.8447018441337196E-2</v>
      </c>
      <c r="W13" s="17">
        <v>7.2037024555761997E-2</v>
      </c>
      <c r="X13" s="17">
        <v>7.6398975889391998E-2</v>
      </c>
      <c r="Y13" s="17">
        <v>5.8875428551413103E-2</v>
      </c>
      <c r="Z13" s="17">
        <v>0.13659264965961099</v>
      </c>
      <c r="AA13" s="17">
        <v>5.9043323437020602E-2</v>
      </c>
      <c r="AB13" s="17">
        <v>9.8483902043097205E-2</v>
      </c>
      <c r="AC13" s="17">
        <v>6.8363087474091602E-2</v>
      </c>
      <c r="AD13" s="17">
        <v>5.1676308103360998E-2</v>
      </c>
      <c r="AE13" s="17"/>
      <c r="AF13" s="17">
        <v>7.5357009084866394E-2</v>
      </c>
      <c r="AG13" s="17">
        <v>7.3141054959334498E-2</v>
      </c>
      <c r="AH13" s="17"/>
      <c r="AI13" s="17">
        <v>9.5261706203942906E-2</v>
      </c>
      <c r="AJ13" s="17">
        <v>6.4403306928215706E-2</v>
      </c>
      <c r="AK13" s="17"/>
      <c r="AL13" s="17">
        <v>9.8274403309036307E-2</v>
      </c>
      <c r="AM13" s="17">
        <v>6.9213734041931804E-2</v>
      </c>
      <c r="AN13" s="17"/>
      <c r="AO13" s="17">
        <v>0.133519960395797</v>
      </c>
      <c r="AP13" s="17">
        <v>6.9549201770225499E-2</v>
      </c>
      <c r="AQ13" s="17"/>
      <c r="AR13" s="17">
        <v>0.144911189973295</v>
      </c>
      <c r="AS13" s="17">
        <v>3.7054388978505902E-2</v>
      </c>
      <c r="AT13" s="17">
        <v>3.4078307285986299E-2</v>
      </c>
      <c r="AU13" s="17">
        <v>4.7596971865510602E-2</v>
      </c>
    </row>
    <row r="14" spans="2:47" x14ac:dyDescent="0.3">
      <c r="B14" s="18" t="s">
        <v>155</v>
      </c>
      <c r="C14" s="17">
        <v>1.3509027300535501E-2</v>
      </c>
      <c r="D14" s="17">
        <v>1.17523360848513E-2</v>
      </c>
      <c r="E14" s="17">
        <v>1.52722251043308E-2</v>
      </c>
      <c r="F14" s="17"/>
      <c r="G14" s="17">
        <v>2.6382654918637699E-2</v>
      </c>
      <c r="H14" s="17">
        <v>8.0243853426817703E-3</v>
      </c>
      <c r="I14" s="17">
        <v>2.0685819716455601E-2</v>
      </c>
      <c r="J14" s="17">
        <v>1.41605480958316E-2</v>
      </c>
      <c r="K14" s="17">
        <v>6.4926783790556697E-3</v>
      </c>
      <c r="L14" s="17">
        <v>7.77744196507907E-3</v>
      </c>
      <c r="M14" s="17"/>
      <c r="N14" s="17">
        <v>8.7193533344244092E-3</v>
      </c>
      <c r="O14" s="17">
        <v>1.22506531190259E-2</v>
      </c>
      <c r="P14" s="17">
        <v>2.0211024295939999E-2</v>
      </c>
      <c r="Q14" s="17">
        <v>1.42928403393954E-2</v>
      </c>
      <c r="R14" s="17"/>
      <c r="S14" s="17">
        <v>1.1057009195668901E-2</v>
      </c>
      <c r="T14" s="17">
        <v>1.2169602588669099E-2</v>
      </c>
      <c r="U14" s="17">
        <v>1.11267058194763E-2</v>
      </c>
      <c r="V14" s="17">
        <v>3.2927033905135801E-2</v>
      </c>
      <c r="W14" s="17">
        <v>1.2643315898827501E-2</v>
      </c>
      <c r="X14" s="17">
        <v>3.1086837096709001E-2</v>
      </c>
      <c r="Y14" s="17">
        <v>1.19726471855019E-2</v>
      </c>
      <c r="Z14" s="17">
        <v>5.2011500021641299E-3</v>
      </c>
      <c r="AA14" s="17">
        <v>1.1295666901569201E-2</v>
      </c>
      <c r="AB14" s="17">
        <v>3.0789635477590001E-3</v>
      </c>
      <c r="AC14" s="17">
        <v>3.17713622227695E-3</v>
      </c>
      <c r="AD14" s="17">
        <v>0</v>
      </c>
      <c r="AE14" s="17"/>
      <c r="AF14" s="17">
        <v>1.12203961692608E-2</v>
      </c>
      <c r="AG14" s="17">
        <v>1.45255046224953E-2</v>
      </c>
      <c r="AH14" s="17"/>
      <c r="AI14" s="17">
        <v>7.2199400569117498E-3</v>
      </c>
      <c r="AJ14" s="17">
        <v>1.66483214830122E-2</v>
      </c>
      <c r="AK14" s="17"/>
      <c r="AL14" s="17">
        <v>1.1669227411882199E-2</v>
      </c>
      <c r="AM14" s="17">
        <v>1.3935072068862599E-2</v>
      </c>
      <c r="AN14" s="17"/>
      <c r="AO14" s="17">
        <v>1.0997435675870099E-2</v>
      </c>
      <c r="AP14" s="17">
        <v>1.3727942652214199E-2</v>
      </c>
      <c r="AQ14" s="17"/>
      <c r="AR14" s="17">
        <v>8.3596018411468808E-3</v>
      </c>
      <c r="AS14" s="17">
        <v>7.55455161404595E-3</v>
      </c>
      <c r="AT14" s="17">
        <v>2.0688887979695699E-2</v>
      </c>
      <c r="AU14" s="17">
        <v>2.17453333171535E-2</v>
      </c>
    </row>
    <row r="15" spans="2:47" x14ac:dyDescent="0.3">
      <c r="B15" s="18" t="s">
        <v>437</v>
      </c>
      <c r="C15" s="21">
        <v>0.43080609669509701</v>
      </c>
      <c r="D15" s="21">
        <v>0.40859163475186</v>
      </c>
      <c r="E15" s="21">
        <v>0.45067955495879503</v>
      </c>
      <c r="F15" s="21"/>
      <c r="G15" s="21">
        <v>0.31093494713712999</v>
      </c>
      <c r="H15" s="21">
        <v>0.31394381536353</v>
      </c>
      <c r="I15" s="21">
        <v>0.38593137303580999</v>
      </c>
      <c r="J15" s="21">
        <v>0.46419570512735597</v>
      </c>
      <c r="K15" s="21">
        <v>0.486197590491319</v>
      </c>
      <c r="L15" s="21">
        <v>0.57731527569903096</v>
      </c>
      <c r="M15" s="21"/>
      <c r="N15" s="21">
        <v>0.41943867052789702</v>
      </c>
      <c r="O15" s="21">
        <v>0.46623052614820099</v>
      </c>
      <c r="P15" s="21">
        <v>0.41852822871558598</v>
      </c>
      <c r="Q15" s="21">
        <v>0.41885239147075798</v>
      </c>
      <c r="R15" s="21"/>
      <c r="S15" s="21">
        <v>0.33067093536666398</v>
      </c>
      <c r="T15" s="21">
        <v>0.50552943743912904</v>
      </c>
      <c r="U15" s="21">
        <v>0.47579590268925298</v>
      </c>
      <c r="V15" s="21">
        <v>0.424077406844246</v>
      </c>
      <c r="W15" s="21">
        <v>0.43600206137997199</v>
      </c>
      <c r="X15" s="21">
        <v>0.421625368256143</v>
      </c>
      <c r="Y15" s="21">
        <v>0.456339893448999</v>
      </c>
      <c r="Z15" s="21">
        <v>0.37766956708537502</v>
      </c>
      <c r="AA15" s="21">
        <v>0.43304588666883898</v>
      </c>
      <c r="AB15" s="21">
        <v>0.43116328055123199</v>
      </c>
      <c r="AC15" s="21">
        <v>0.414720750486054</v>
      </c>
      <c r="AD15" s="21">
        <v>0.50941879176223703</v>
      </c>
      <c r="AE15" s="21"/>
      <c r="AF15" s="21">
        <v>0.42427124468951999</v>
      </c>
      <c r="AG15" s="21">
        <v>0.44165928758884498</v>
      </c>
      <c r="AH15" s="21"/>
      <c r="AI15" s="21">
        <v>0.38440326720450302</v>
      </c>
      <c r="AJ15" s="21">
        <v>0.45396877945450198</v>
      </c>
      <c r="AK15" s="21"/>
      <c r="AL15" s="21">
        <v>0.40068528398328501</v>
      </c>
      <c r="AM15" s="21">
        <v>0.43778121108268397</v>
      </c>
      <c r="AN15" s="21"/>
      <c r="AO15" s="21">
        <v>0.37939012063377697</v>
      </c>
      <c r="AP15" s="21">
        <v>0.43528761605152</v>
      </c>
      <c r="AQ15" s="21"/>
      <c r="AR15" s="21">
        <v>0.25046348788914102</v>
      </c>
      <c r="AS15" s="21">
        <v>0.51851172658748401</v>
      </c>
      <c r="AT15" s="21">
        <v>0.481264269283741</v>
      </c>
      <c r="AU15" s="21">
        <v>0.62777387439021304</v>
      </c>
    </row>
    <row r="16" spans="2:47" x14ac:dyDescent="0.3">
      <c r="B16" s="18" t="s">
        <v>438</v>
      </c>
      <c r="C16" s="21">
        <v>0.23578839598263099</v>
      </c>
      <c r="D16" s="21">
        <v>0.26358778823923301</v>
      </c>
      <c r="E16" s="21">
        <v>0.20959714599648499</v>
      </c>
      <c r="F16" s="21"/>
      <c r="G16" s="21">
        <v>0.35769416016518102</v>
      </c>
      <c r="H16" s="21">
        <v>0.36083237210706898</v>
      </c>
      <c r="I16" s="21">
        <v>0.29008959093343301</v>
      </c>
      <c r="J16" s="21">
        <v>0.20006749661989201</v>
      </c>
      <c r="K16" s="21">
        <v>0.14716074468135501</v>
      </c>
      <c r="L16" s="21">
        <v>9.7757283673966203E-2</v>
      </c>
      <c r="M16" s="21"/>
      <c r="N16" s="21">
        <v>0.27801298339364799</v>
      </c>
      <c r="O16" s="21">
        <v>0.213973458506374</v>
      </c>
      <c r="P16" s="21">
        <v>0.22914068610259</v>
      </c>
      <c r="Q16" s="21">
        <v>0.21881843021280301</v>
      </c>
      <c r="R16" s="21"/>
      <c r="S16" s="21">
        <v>0.297528511472052</v>
      </c>
      <c r="T16" s="21">
        <v>0.18968101163974699</v>
      </c>
      <c r="U16" s="21">
        <v>0.20257406350415399</v>
      </c>
      <c r="V16" s="21">
        <v>0.22841943500616599</v>
      </c>
      <c r="W16" s="21">
        <v>0.25244401122467203</v>
      </c>
      <c r="X16" s="21">
        <v>0.259950799368592</v>
      </c>
      <c r="Y16" s="21">
        <v>0.205549092543517</v>
      </c>
      <c r="Z16" s="21">
        <v>0.27780293766002001</v>
      </c>
      <c r="AA16" s="21">
        <v>0.24787043642466999</v>
      </c>
      <c r="AB16" s="21">
        <v>0.21955651523514999</v>
      </c>
      <c r="AC16" s="21">
        <v>0.240665497601145</v>
      </c>
      <c r="AD16" s="21">
        <v>0.168333425396441</v>
      </c>
      <c r="AE16" s="21"/>
      <c r="AF16" s="21">
        <v>0.23154852666730499</v>
      </c>
      <c r="AG16" s="21">
        <v>0.24163741670458999</v>
      </c>
      <c r="AH16" s="21"/>
      <c r="AI16" s="21">
        <v>0.28103407812868603</v>
      </c>
      <c r="AJ16" s="21">
        <v>0.213203321035976</v>
      </c>
      <c r="AK16" s="21"/>
      <c r="AL16" s="21">
        <v>0.268383010375005</v>
      </c>
      <c r="AM16" s="21">
        <v>0.228240420236381</v>
      </c>
      <c r="AN16" s="21"/>
      <c r="AO16" s="21">
        <v>0.32157663554517102</v>
      </c>
      <c r="AP16" s="21">
        <v>0.22831092136084299</v>
      </c>
      <c r="AQ16" s="21"/>
      <c r="AR16" s="21">
        <v>0.41584642097404401</v>
      </c>
      <c r="AS16" s="21">
        <v>0.13759204896376101</v>
      </c>
      <c r="AT16" s="21">
        <v>0.16300083807208099</v>
      </c>
      <c r="AU16" s="21">
        <v>0.10413768876017</v>
      </c>
    </row>
    <row r="17" spans="2:47" x14ac:dyDescent="0.3">
      <c r="B17" s="18" t="s">
        <v>439</v>
      </c>
      <c r="C17" s="22">
        <v>-0.19501770071246599</v>
      </c>
      <c r="D17" s="22">
        <v>-0.14500384651262799</v>
      </c>
      <c r="E17" s="22">
        <v>-0.24108240896231001</v>
      </c>
      <c r="F17" s="22"/>
      <c r="G17" s="22">
        <v>4.6759213028051402E-2</v>
      </c>
      <c r="H17" s="22">
        <v>4.6888556743538597E-2</v>
      </c>
      <c r="I17" s="22">
        <v>-9.5841782102377496E-2</v>
      </c>
      <c r="J17" s="22">
        <v>-0.26412820850746499</v>
      </c>
      <c r="K17" s="22">
        <v>-0.33903684580996402</v>
      </c>
      <c r="L17" s="22">
        <v>-0.47955799202506499</v>
      </c>
      <c r="M17" s="22"/>
      <c r="N17" s="22">
        <v>-0.141425687134249</v>
      </c>
      <c r="O17" s="22">
        <v>-0.25225706764182698</v>
      </c>
      <c r="P17" s="22">
        <v>-0.18938754261299601</v>
      </c>
      <c r="Q17" s="22">
        <v>-0.200033961257955</v>
      </c>
      <c r="R17" s="22"/>
      <c r="S17" s="22">
        <v>-3.3142423894612298E-2</v>
      </c>
      <c r="T17" s="22">
        <v>-0.31584842579938199</v>
      </c>
      <c r="U17" s="22">
        <v>-0.27322183918509901</v>
      </c>
      <c r="V17" s="22">
        <v>-0.19565797183808001</v>
      </c>
      <c r="W17" s="22">
        <v>-0.1835580501553</v>
      </c>
      <c r="X17" s="22">
        <v>-0.161674568887551</v>
      </c>
      <c r="Y17" s="22">
        <v>-0.250790800905482</v>
      </c>
      <c r="Z17" s="22">
        <v>-9.98666294253545E-2</v>
      </c>
      <c r="AA17" s="22">
        <v>-0.18517545024416901</v>
      </c>
      <c r="AB17" s="22">
        <v>-0.211606765316082</v>
      </c>
      <c r="AC17" s="22">
        <v>-0.174055252884909</v>
      </c>
      <c r="AD17" s="22">
        <v>-0.34108536636579601</v>
      </c>
      <c r="AE17" s="22"/>
      <c r="AF17" s="22">
        <v>-0.19272271802221499</v>
      </c>
      <c r="AG17" s="22">
        <v>-0.20002187088425499</v>
      </c>
      <c r="AH17" s="22"/>
      <c r="AI17" s="22">
        <v>-0.10336918907581701</v>
      </c>
      <c r="AJ17" s="22">
        <v>-0.24076545841852601</v>
      </c>
      <c r="AK17" s="22"/>
      <c r="AL17" s="22">
        <v>-0.13230227360828001</v>
      </c>
      <c r="AM17" s="22">
        <v>-0.209540790846303</v>
      </c>
      <c r="AN17" s="22"/>
      <c r="AO17" s="22">
        <v>-5.7813485088605697E-2</v>
      </c>
      <c r="AP17" s="22">
        <v>-0.206976694690677</v>
      </c>
      <c r="AQ17" s="22"/>
      <c r="AR17" s="22">
        <v>0.16538293308490401</v>
      </c>
      <c r="AS17" s="22">
        <v>-0.38091967762372297</v>
      </c>
      <c r="AT17" s="22">
        <v>-0.31826343121166001</v>
      </c>
      <c r="AU17" s="22">
        <v>-0.52363618563004399</v>
      </c>
    </row>
    <row r="18" spans="2:47" x14ac:dyDescent="0.3">
      <c r="B18" s="16"/>
    </row>
    <row r="19" spans="2:47" x14ac:dyDescent="0.3">
      <c r="B19" t="s">
        <v>72</v>
      </c>
    </row>
    <row r="20" spans="2:47" x14ac:dyDescent="0.3">
      <c r="B20" t="s">
        <v>73</v>
      </c>
    </row>
    <row r="22" spans="2:47" x14ac:dyDescent="0.3">
      <c r="B22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B2:AU22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442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432</v>
      </c>
      <c r="C9" s="17">
        <v>7.50218356564335E-2</v>
      </c>
      <c r="D9" s="17">
        <v>8.2522118432912406E-2</v>
      </c>
      <c r="E9" s="17">
        <v>6.7595790621406096E-2</v>
      </c>
      <c r="F9" s="17"/>
      <c r="G9" s="17">
        <v>8.72652752865367E-2</v>
      </c>
      <c r="H9" s="17">
        <v>7.9064036329056397E-2</v>
      </c>
      <c r="I9" s="17">
        <v>5.8573246465447801E-2</v>
      </c>
      <c r="J9" s="17">
        <v>6.2820235765220306E-2</v>
      </c>
      <c r="K9" s="17">
        <v>8.5094767413242497E-2</v>
      </c>
      <c r="L9" s="17">
        <v>8.0158803421446406E-2</v>
      </c>
      <c r="M9" s="17"/>
      <c r="N9" s="17">
        <v>7.5037618539838397E-2</v>
      </c>
      <c r="O9" s="17">
        <v>7.5596598092648501E-2</v>
      </c>
      <c r="P9" s="17">
        <v>7.1731565009860901E-2</v>
      </c>
      <c r="Q9" s="17">
        <v>7.7541584561887797E-2</v>
      </c>
      <c r="R9" s="17"/>
      <c r="S9" s="17">
        <v>7.9866717707459706E-2</v>
      </c>
      <c r="T9" s="17">
        <v>7.5139619019148701E-2</v>
      </c>
      <c r="U9" s="17">
        <v>9.4065434321260993E-2</v>
      </c>
      <c r="V9" s="17">
        <v>6.0062712084551502E-2</v>
      </c>
      <c r="W9" s="17">
        <v>4.7044214626844202E-2</v>
      </c>
      <c r="X9" s="17">
        <v>9.8902398319642607E-2</v>
      </c>
      <c r="Y9" s="17">
        <v>5.1038838998655703E-2</v>
      </c>
      <c r="Z9" s="17">
        <v>4.8382756786997702E-2</v>
      </c>
      <c r="AA9" s="17">
        <v>8.1070731807509303E-2</v>
      </c>
      <c r="AB9" s="17">
        <v>8.4267312117326104E-2</v>
      </c>
      <c r="AC9" s="17">
        <v>8.0548727421154903E-2</v>
      </c>
      <c r="AD9" s="17">
        <v>7.9964831977093406E-2</v>
      </c>
      <c r="AE9" s="17"/>
      <c r="AF9" s="17">
        <v>6.5213043024388906E-2</v>
      </c>
      <c r="AG9" s="17">
        <v>8.7299261589471697E-2</v>
      </c>
      <c r="AH9" s="17"/>
      <c r="AI9" s="17">
        <v>6.1607296430637198E-2</v>
      </c>
      <c r="AJ9" s="17">
        <v>8.1717908285230595E-2</v>
      </c>
      <c r="AK9" s="17"/>
      <c r="AL9" s="17">
        <v>6.3420928480567296E-2</v>
      </c>
      <c r="AM9" s="17">
        <v>7.7708272285007901E-2</v>
      </c>
      <c r="AN9" s="17"/>
      <c r="AO9" s="17">
        <v>4.0137724728110301E-2</v>
      </c>
      <c r="AP9" s="17">
        <v>7.8062404567746893E-2</v>
      </c>
      <c r="AQ9" s="17"/>
      <c r="AR9" s="17">
        <v>6.3343529234247797E-2</v>
      </c>
      <c r="AS9" s="17">
        <v>5.3928932442009497E-2</v>
      </c>
      <c r="AT9" s="17">
        <v>6.17879840105185E-2</v>
      </c>
      <c r="AU9" s="17">
        <v>0.16828141614248601</v>
      </c>
    </row>
    <row r="10" spans="2:47" x14ac:dyDescent="0.3">
      <c r="B10" s="18" t="s">
        <v>433</v>
      </c>
      <c r="C10" s="17">
        <v>0.13037394052936599</v>
      </c>
      <c r="D10" s="17">
        <v>0.12606113097077801</v>
      </c>
      <c r="E10" s="17">
        <v>0.13398496974692001</v>
      </c>
      <c r="F10" s="17"/>
      <c r="G10" s="17">
        <v>0.11546238497556199</v>
      </c>
      <c r="H10" s="17">
        <v>0.109396926527705</v>
      </c>
      <c r="I10" s="17">
        <v>0.111246904545777</v>
      </c>
      <c r="J10" s="17">
        <v>0.144244246866534</v>
      </c>
      <c r="K10" s="17">
        <v>0.149014426099154</v>
      </c>
      <c r="L10" s="17">
        <v>0.14910234629802199</v>
      </c>
      <c r="M10" s="17"/>
      <c r="N10" s="17">
        <v>0.115867399211167</v>
      </c>
      <c r="O10" s="17">
        <v>0.14049580955185401</v>
      </c>
      <c r="P10" s="17">
        <v>0.13231200206318999</v>
      </c>
      <c r="Q10" s="17">
        <v>0.135703672043335</v>
      </c>
      <c r="R10" s="17"/>
      <c r="S10" s="17">
        <v>8.41183071573533E-2</v>
      </c>
      <c r="T10" s="17">
        <v>0.158620786541952</v>
      </c>
      <c r="U10" s="17">
        <v>0.14221596909981801</v>
      </c>
      <c r="V10" s="17">
        <v>0.13239117121604099</v>
      </c>
      <c r="W10" s="17">
        <v>0.15597862926959</v>
      </c>
      <c r="X10" s="17">
        <v>0.102048120653762</v>
      </c>
      <c r="Y10" s="17">
        <v>0.15143433346079499</v>
      </c>
      <c r="Z10" s="17">
        <v>0.15961171000242999</v>
      </c>
      <c r="AA10" s="17">
        <v>0.135313227562052</v>
      </c>
      <c r="AB10" s="17">
        <v>0.12898311812772401</v>
      </c>
      <c r="AC10" s="17">
        <v>0.100786801497752</v>
      </c>
      <c r="AD10" s="17">
        <v>0.151480355368804</v>
      </c>
      <c r="AE10" s="17"/>
      <c r="AF10" s="17">
        <v>0.120288789839102</v>
      </c>
      <c r="AG10" s="17">
        <v>0.14437737306868001</v>
      </c>
      <c r="AH10" s="17"/>
      <c r="AI10" s="17">
        <v>0.115803682255907</v>
      </c>
      <c r="AJ10" s="17">
        <v>0.13764690801466001</v>
      </c>
      <c r="AK10" s="17"/>
      <c r="AL10" s="17">
        <v>0.121884151583974</v>
      </c>
      <c r="AM10" s="17">
        <v>0.132339931606272</v>
      </c>
      <c r="AN10" s="17"/>
      <c r="AO10" s="17">
        <v>0.13453159539576101</v>
      </c>
      <c r="AP10" s="17">
        <v>0.13001155101178</v>
      </c>
      <c r="AQ10" s="17"/>
      <c r="AR10" s="17">
        <v>7.2546378072534806E-2</v>
      </c>
      <c r="AS10" s="17">
        <v>0.14427465337015699</v>
      </c>
      <c r="AT10" s="17">
        <v>0.15754263287258699</v>
      </c>
      <c r="AU10" s="17">
        <v>0.19513328411112901</v>
      </c>
    </row>
    <row r="11" spans="2:47" x14ac:dyDescent="0.3">
      <c r="B11" s="18" t="s">
        <v>434</v>
      </c>
      <c r="C11" s="17">
        <v>0.41474278956226801</v>
      </c>
      <c r="D11" s="17">
        <v>0.395268568075341</v>
      </c>
      <c r="E11" s="17">
        <v>0.43298237631662401</v>
      </c>
      <c r="F11" s="17"/>
      <c r="G11" s="17">
        <v>0.29284411522173998</v>
      </c>
      <c r="H11" s="17">
        <v>0.31734756360209398</v>
      </c>
      <c r="I11" s="17">
        <v>0.39548828271637099</v>
      </c>
      <c r="J11" s="17">
        <v>0.44638708937091998</v>
      </c>
      <c r="K11" s="17">
        <v>0.49020982901945498</v>
      </c>
      <c r="L11" s="17">
        <v>0.51394720000078598</v>
      </c>
      <c r="M11" s="17"/>
      <c r="N11" s="17">
        <v>0.38871393294877898</v>
      </c>
      <c r="O11" s="17">
        <v>0.41116145615239102</v>
      </c>
      <c r="P11" s="17">
        <v>0.41742321787949999</v>
      </c>
      <c r="Q11" s="17">
        <v>0.44358332165638897</v>
      </c>
      <c r="R11" s="17"/>
      <c r="S11" s="17">
        <v>0.39684173838868703</v>
      </c>
      <c r="T11" s="17">
        <v>0.421723469802533</v>
      </c>
      <c r="U11" s="17">
        <v>0.44242139499021499</v>
      </c>
      <c r="V11" s="17">
        <v>0.44427475081283901</v>
      </c>
      <c r="W11" s="17">
        <v>0.38203796101361198</v>
      </c>
      <c r="X11" s="17">
        <v>0.41889522385335898</v>
      </c>
      <c r="Y11" s="17">
        <v>0.43486477457621298</v>
      </c>
      <c r="Z11" s="17">
        <v>0.40273029200087801</v>
      </c>
      <c r="AA11" s="17">
        <v>0.38438187596828199</v>
      </c>
      <c r="AB11" s="17">
        <v>0.37862685463988999</v>
      </c>
      <c r="AC11" s="17">
        <v>0.467734962469879</v>
      </c>
      <c r="AD11" s="17">
        <v>0.462725255897037</v>
      </c>
      <c r="AE11" s="17"/>
      <c r="AF11" s="17">
        <v>0.43749122727306999</v>
      </c>
      <c r="AG11" s="17">
        <v>0.38537630422237101</v>
      </c>
      <c r="AH11" s="17"/>
      <c r="AI11" s="17">
        <v>0.39844578458366497</v>
      </c>
      <c r="AJ11" s="17">
        <v>0.42287768910162299</v>
      </c>
      <c r="AK11" s="17"/>
      <c r="AL11" s="17">
        <v>0.41725796477978</v>
      </c>
      <c r="AM11" s="17">
        <v>0.414160347281748</v>
      </c>
      <c r="AN11" s="17"/>
      <c r="AO11" s="17">
        <v>0.40767963081779801</v>
      </c>
      <c r="AP11" s="17">
        <v>0.41535842861175498</v>
      </c>
      <c r="AQ11" s="17"/>
      <c r="AR11" s="17">
        <v>0.307686597930317</v>
      </c>
      <c r="AS11" s="17">
        <v>0.50004375647072896</v>
      </c>
      <c r="AT11" s="17">
        <v>0.45380697474551401</v>
      </c>
      <c r="AU11" s="17">
        <v>0.45542838659707702</v>
      </c>
    </row>
    <row r="12" spans="2:47" x14ac:dyDescent="0.3">
      <c r="B12" s="18" t="s">
        <v>435</v>
      </c>
      <c r="C12" s="17">
        <v>0.26613634599687003</v>
      </c>
      <c r="D12" s="17">
        <v>0.27059189632679798</v>
      </c>
      <c r="E12" s="17">
        <v>0.262807651955487</v>
      </c>
      <c r="F12" s="17"/>
      <c r="G12" s="17">
        <v>0.31820077727881302</v>
      </c>
      <c r="H12" s="17">
        <v>0.32573220725553598</v>
      </c>
      <c r="I12" s="17">
        <v>0.29456788538190198</v>
      </c>
      <c r="J12" s="17">
        <v>0.25925217006038498</v>
      </c>
      <c r="K12" s="17">
        <v>0.216120361206671</v>
      </c>
      <c r="L12" s="17">
        <v>0.19925683375032799</v>
      </c>
      <c r="M12" s="17"/>
      <c r="N12" s="17">
        <v>0.28107568718029502</v>
      </c>
      <c r="O12" s="17">
        <v>0.282521261246091</v>
      </c>
      <c r="P12" s="17">
        <v>0.25170156836808899</v>
      </c>
      <c r="Q12" s="17">
        <v>0.243436819121683</v>
      </c>
      <c r="R12" s="17"/>
      <c r="S12" s="17">
        <v>0.29467242122962001</v>
      </c>
      <c r="T12" s="17">
        <v>0.25572579200116702</v>
      </c>
      <c r="U12" s="17">
        <v>0.24815775154108499</v>
      </c>
      <c r="V12" s="17">
        <v>0.23893192704847599</v>
      </c>
      <c r="W12" s="17">
        <v>0.28216570897000798</v>
      </c>
      <c r="X12" s="17">
        <v>0.24574396348275501</v>
      </c>
      <c r="Y12" s="17">
        <v>0.23518524591647599</v>
      </c>
      <c r="Z12" s="17">
        <v>0.255908046996146</v>
      </c>
      <c r="AA12" s="17">
        <v>0.30691639691352102</v>
      </c>
      <c r="AB12" s="17">
        <v>0.292932788769522</v>
      </c>
      <c r="AC12" s="17">
        <v>0.24120616313489601</v>
      </c>
      <c r="AD12" s="17">
        <v>0.23957086462551799</v>
      </c>
      <c r="AE12" s="17"/>
      <c r="AF12" s="17">
        <v>0.26552732302216597</v>
      </c>
      <c r="AG12" s="17">
        <v>0.26740597614154199</v>
      </c>
      <c r="AH12" s="17"/>
      <c r="AI12" s="17">
        <v>0.29144713629642499</v>
      </c>
      <c r="AJ12" s="17">
        <v>0.25350207751509102</v>
      </c>
      <c r="AK12" s="17"/>
      <c r="AL12" s="17">
        <v>0.26032799868467799</v>
      </c>
      <c r="AM12" s="17">
        <v>0.26748139227078699</v>
      </c>
      <c r="AN12" s="17"/>
      <c r="AO12" s="17">
        <v>0.239792927801838</v>
      </c>
      <c r="AP12" s="17">
        <v>0.26843249103969902</v>
      </c>
      <c r="AQ12" s="17"/>
      <c r="AR12" s="17">
        <v>0.35417086305106099</v>
      </c>
      <c r="AS12" s="17">
        <v>0.247415940241551</v>
      </c>
      <c r="AT12" s="17">
        <v>0.25236071523141101</v>
      </c>
      <c r="AU12" s="17">
        <v>0.10586138858090501</v>
      </c>
    </row>
    <row r="13" spans="2:47" x14ac:dyDescent="0.3">
      <c r="B13" s="18" t="s">
        <v>436</v>
      </c>
      <c r="C13" s="17">
        <v>9.0233104770192099E-2</v>
      </c>
      <c r="D13" s="17">
        <v>0.10784941495493799</v>
      </c>
      <c r="E13" s="17">
        <v>7.3410600751413896E-2</v>
      </c>
      <c r="F13" s="17"/>
      <c r="G13" s="17">
        <v>0.15338252282214901</v>
      </c>
      <c r="H13" s="17">
        <v>0.15520600236940099</v>
      </c>
      <c r="I13" s="17">
        <v>0.116300880819978</v>
      </c>
      <c r="J13" s="17">
        <v>6.5734534215250107E-2</v>
      </c>
      <c r="K13" s="17">
        <v>3.3559170881289298E-2</v>
      </c>
      <c r="L13" s="17">
        <v>3.2303852253464403E-2</v>
      </c>
      <c r="M13" s="17"/>
      <c r="N13" s="17">
        <v>0.120412389492712</v>
      </c>
      <c r="O13" s="17">
        <v>6.8073991199980699E-2</v>
      </c>
      <c r="P13" s="17">
        <v>0.103986349648617</v>
      </c>
      <c r="Q13" s="17">
        <v>6.8972186054049894E-2</v>
      </c>
      <c r="R13" s="17"/>
      <c r="S13" s="17">
        <v>0.12888634766256099</v>
      </c>
      <c r="T13" s="17">
        <v>6.4247203471738595E-2</v>
      </c>
      <c r="U13" s="17">
        <v>5.0746619541617403E-2</v>
      </c>
      <c r="V13" s="17">
        <v>9.0362805285685799E-2</v>
      </c>
      <c r="W13" s="17">
        <v>0.104735141876585</v>
      </c>
      <c r="X13" s="17">
        <v>0.102489546494375</v>
      </c>
      <c r="Y13" s="17">
        <v>0.101610530128477</v>
      </c>
      <c r="Z13" s="17">
        <v>0.122595649947475</v>
      </c>
      <c r="AA13" s="17">
        <v>7.4192281527465501E-2</v>
      </c>
      <c r="AB13" s="17">
        <v>9.7951302270828294E-2</v>
      </c>
      <c r="AC13" s="17">
        <v>6.8059019216889602E-2</v>
      </c>
      <c r="AD13" s="17">
        <v>5.6228446675559998E-2</v>
      </c>
      <c r="AE13" s="17"/>
      <c r="AF13" s="17">
        <v>9.3695983582205197E-2</v>
      </c>
      <c r="AG13" s="17">
        <v>8.5907561217761996E-2</v>
      </c>
      <c r="AH13" s="17"/>
      <c r="AI13" s="17">
        <v>0.116787011499903</v>
      </c>
      <c r="AJ13" s="17">
        <v>7.6978315690405905E-2</v>
      </c>
      <c r="AK13" s="17"/>
      <c r="AL13" s="17">
        <v>0.115137608383842</v>
      </c>
      <c r="AM13" s="17">
        <v>8.4465937624560894E-2</v>
      </c>
      <c r="AN13" s="17"/>
      <c r="AO13" s="17">
        <v>0.164314267189135</v>
      </c>
      <c r="AP13" s="17">
        <v>8.3776042417999297E-2</v>
      </c>
      <c r="AQ13" s="17"/>
      <c r="AR13" s="17">
        <v>0.19248145842530401</v>
      </c>
      <c r="AS13" s="17">
        <v>3.3813647761874302E-2</v>
      </c>
      <c r="AT13" s="17">
        <v>3.9213584484037001E-2</v>
      </c>
      <c r="AU13" s="17">
        <v>3.6789955820050201E-2</v>
      </c>
    </row>
    <row r="14" spans="2:47" x14ac:dyDescent="0.3">
      <c r="B14" s="18" t="s">
        <v>155</v>
      </c>
      <c r="C14" s="17">
        <v>2.3491983484870301E-2</v>
      </c>
      <c r="D14" s="17">
        <v>1.7706871239232602E-2</v>
      </c>
      <c r="E14" s="17">
        <v>2.9218610608148801E-2</v>
      </c>
      <c r="F14" s="17"/>
      <c r="G14" s="17">
        <v>3.2844924415199303E-2</v>
      </c>
      <c r="H14" s="17">
        <v>1.3253263916207099E-2</v>
      </c>
      <c r="I14" s="17">
        <v>2.3822800070523401E-2</v>
      </c>
      <c r="J14" s="17">
        <v>2.15617237216899E-2</v>
      </c>
      <c r="K14" s="17">
        <v>2.6001445380188701E-2</v>
      </c>
      <c r="L14" s="17">
        <v>2.5230964275953401E-2</v>
      </c>
      <c r="M14" s="17"/>
      <c r="N14" s="17">
        <v>1.8892972627207998E-2</v>
      </c>
      <c r="O14" s="17">
        <v>2.2150883757035399E-2</v>
      </c>
      <c r="P14" s="17">
        <v>2.28452970307431E-2</v>
      </c>
      <c r="Q14" s="17">
        <v>3.0762416562655302E-2</v>
      </c>
      <c r="R14" s="17"/>
      <c r="S14" s="17">
        <v>1.56144678543189E-2</v>
      </c>
      <c r="T14" s="17">
        <v>2.4543129163461699E-2</v>
      </c>
      <c r="U14" s="17">
        <v>2.23928305060032E-2</v>
      </c>
      <c r="V14" s="17">
        <v>3.39766335524063E-2</v>
      </c>
      <c r="W14" s="17">
        <v>2.80383442433602E-2</v>
      </c>
      <c r="X14" s="17">
        <v>3.1920747196105798E-2</v>
      </c>
      <c r="Y14" s="17">
        <v>2.58662769193835E-2</v>
      </c>
      <c r="Z14" s="17">
        <v>1.0771544266073499E-2</v>
      </c>
      <c r="AA14" s="17">
        <v>1.81254862211697E-2</v>
      </c>
      <c r="AB14" s="17">
        <v>1.7238624074709601E-2</v>
      </c>
      <c r="AC14" s="17">
        <v>4.1664326259428897E-2</v>
      </c>
      <c r="AD14" s="17">
        <v>1.00302454559876E-2</v>
      </c>
      <c r="AE14" s="17"/>
      <c r="AF14" s="17">
        <v>1.7783633259066799E-2</v>
      </c>
      <c r="AG14" s="17">
        <v>2.9633523760173201E-2</v>
      </c>
      <c r="AH14" s="17"/>
      <c r="AI14" s="17">
        <v>1.5909088933463902E-2</v>
      </c>
      <c r="AJ14" s="17">
        <v>2.7277101392989399E-2</v>
      </c>
      <c r="AK14" s="17"/>
      <c r="AL14" s="17">
        <v>2.1971348087158199E-2</v>
      </c>
      <c r="AM14" s="17">
        <v>2.3844118931623901E-2</v>
      </c>
      <c r="AN14" s="17"/>
      <c r="AO14" s="17">
        <v>1.35438540673571E-2</v>
      </c>
      <c r="AP14" s="17">
        <v>2.4359082351020699E-2</v>
      </c>
      <c r="AQ14" s="17"/>
      <c r="AR14" s="17">
        <v>9.7711732865359696E-3</v>
      </c>
      <c r="AS14" s="17">
        <v>2.05230697136786E-2</v>
      </c>
      <c r="AT14" s="17">
        <v>3.5288108655932099E-2</v>
      </c>
      <c r="AU14" s="17">
        <v>3.85055687483528E-2</v>
      </c>
    </row>
    <row r="15" spans="2:47" x14ac:dyDescent="0.3">
      <c r="B15" s="18" t="s">
        <v>437</v>
      </c>
      <c r="C15" s="21">
        <v>0.20539577618579899</v>
      </c>
      <c r="D15" s="21">
        <v>0.20858324940369</v>
      </c>
      <c r="E15" s="21">
        <v>0.20158076036832601</v>
      </c>
      <c r="F15" s="21"/>
      <c r="G15" s="21">
        <v>0.20272766026209799</v>
      </c>
      <c r="H15" s="21">
        <v>0.188460962856762</v>
      </c>
      <c r="I15" s="21">
        <v>0.169820151011225</v>
      </c>
      <c r="J15" s="21">
        <v>0.207064482631755</v>
      </c>
      <c r="K15" s="21">
        <v>0.23410919351239601</v>
      </c>
      <c r="L15" s="21">
        <v>0.22926114971946801</v>
      </c>
      <c r="M15" s="21"/>
      <c r="N15" s="21">
        <v>0.19090501775100599</v>
      </c>
      <c r="O15" s="21">
        <v>0.21609240764450199</v>
      </c>
      <c r="P15" s="21">
        <v>0.20404356707304999</v>
      </c>
      <c r="Q15" s="21">
        <v>0.213245256605223</v>
      </c>
      <c r="R15" s="21"/>
      <c r="S15" s="21">
        <v>0.16398502486481301</v>
      </c>
      <c r="T15" s="21">
        <v>0.2337604055611</v>
      </c>
      <c r="U15" s="21">
        <v>0.23628140342107901</v>
      </c>
      <c r="V15" s="21">
        <v>0.19245388330059199</v>
      </c>
      <c r="W15" s="21">
        <v>0.20302284389643399</v>
      </c>
      <c r="X15" s="21">
        <v>0.20095051897340499</v>
      </c>
      <c r="Y15" s="21">
        <v>0.20247317245945101</v>
      </c>
      <c r="Z15" s="21">
        <v>0.20799446678942701</v>
      </c>
      <c r="AA15" s="21">
        <v>0.21638395936956101</v>
      </c>
      <c r="AB15" s="21">
        <v>0.213250430245051</v>
      </c>
      <c r="AC15" s="21">
        <v>0.181335528918907</v>
      </c>
      <c r="AD15" s="21">
        <v>0.231445187345897</v>
      </c>
      <c r="AE15" s="21"/>
      <c r="AF15" s="21">
        <v>0.18550183286349101</v>
      </c>
      <c r="AG15" s="21">
        <v>0.231676634658151</v>
      </c>
      <c r="AH15" s="21"/>
      <c r="AI15" s="21">
        <v>0.17741097868654401</v>
      </c>
      <c r="AJ15" s="21">
        <v>0.21936481629988999</v>
      </c>
      <c r="AK15" s="21"/>
      <c r="AL15" s="21">
        <v>0.18530508006454099</v>
      </c>
      <c r="AM15" s="21">
        <v>0.21004820389128001</v>
      </c>
      <c r="AN15" s="21"/>
      <c r="AO15" s="21">
        <v>0.17466932012387201</v>
      </c>
      <c r="AP15" s="21">
        <v>0.20807395557952699</v>
      </c>
      <c r="AQ15" s="21"/>
      <c r="AR15" s="21">
        <v>0.13588990730678299</v>
      </c>
      <c r="AS15" s="21">
        <v>0.19820358581216699</v>
      </c>
      <c r="AT15" s="21">
        <v>0.21933061688310501</v>
      </c>
      <c r="AU15" s="21">
        <v>0.363414700253615</v>
      </c>
    </row>
    <row r="16" spans="2:47" x14ac:dyDescent="0.3">
      <c r="B16" s="18" t="s">
        <v>438</v>
      </c>
      <c r="C16" s="21">
        <v>0.356369450767063</v>
      </c>
      <c r="D16" s="21">
        <v>0.37844131128173603</v>
      </c>
      <c r="E16" s="21">
        <v>0.33621825270690098</v>
      </c>
      <c r="F16" s="21"/>
      <c r="G16" s="21">
        <v>0.471583300100962</v>
      </c>
      <c r="H16" s="21">
        <v>0.480938209624937</v>
      </c>
      <c r="I16" s="21">
        <v>0.41086876620188001</v>
      </c>
      <c r="J16" s="21">
        <v>0.32498670427563497</v>
      </c>
      <c r="K16" s="21">
        <v>0.24967953208796001</v>
      </c>
      <c r="L16" s="21">
        <v>0.23156068600379301</v>
      </c>
      <c r="M16" s="21"/>
      <c r="N16" s="21">
        <v>0.40148807667300701</v>
      </c>
      <c r="O16" s="21">
        <v>0.35059525244607198</v>
      </c>
      <c r="P16" s="21">
        <v>0.35568791801670602</v>
      </c>
      <c r="Q16" s="21">
        <v>0.312409005175732</v>
      </c>
      <c r="R16" s="21"/>
      <c r="S16" s="21">
        <v>0.42355876889218103</v>
      </c>
      <c r="T16" s="21">
        <v>0.31997299547290498</v>
      </c>
      <c r="U16" s="21">
        <v>0.29890437108270201</v>
      </c>
      <c r="V16" s="21">
        <v>0.32929473233416201</v>
      </c>
      <c r="W16" s="21">
        <v>0.38690085084659298</v>
      </c>
      <c r="X16" s="21">
        <v>0.34823350997712998</v>
      </c>
      <c r="Y16" s="21">
        <v>0.33679577604495198</v>
      </c>
      <c r="Z16" s="21">
        <v>0.37850369694362102</v>
      </c>
      <c r="AA16" s="21">
        <v>0.381108678440987</v>
      </c>
      <c r="AB16" s="21">
        <v>0.39088409104034999</v>
      </c>
      <c r="AC16" s="21">
        <v>0.30926518235178502</v>
      </c>
      <c r="AD16" s="21">
        <v>0.29579931130107801</v>
      </c>
      <c r="AE16" s="21"/>
      <c r="AF16" s="21">
        <v>0.35922330660437102</v>
      </c>
      <c r="AG16" s="21">
        <v>0.35331353735930399</v>
      </c>
      <c r="AH16" s="21"/>
      <c r="AI16" s="21">
        <v>0.408234147796327</v>
      </c>
      <c r="AJ16" s="21">
        <v>0.33048039320549699</v>
      </c>
      <c r="AK16" s="21"/>
      <c r="AL16" s="21">
        <v>0.37546560706852</v>
      </c>
      <c r="AM16" s="21">
        <v>0.35194732989534799</v>
      </c>
      <c r="AN16" s="21"/>
      <c r="AO16" s="21">
        <v>0.40410719499097297</v>
      </c>
      <c r="AP16" s="21">
        <v>0.35220853345769798</v>
      </c>
      <c r="AQ16" s="21"/>
      <c r="AR16" s="21">
        <v>0.546652321476364</v>
      </c>
      <c r="AS16" s="21">
        <v>0.28122958800342501</v>
      </c>
      <c r="AT16" s="21">
        <v>0.29157429971544802</v>
      </c>
      <c r="AU16" s="21">
        <v>0.142651344400955</v>
      </c>
    </row>
    <row r="17" spans="2:47" x14ac:dyDescent="0.3">
      <c r="B17" s="18" t="s">
        <v>439</v>
      </c>
      <c r="C17" s="22">
        <v>0.15097367458126301</v>
      </c>
      <c r="D17" s="22">
        <v>0.169858061878046</v>
      </c>
      <c r="E17" s="22">
        <v>0.134637492338575</v>
      </c>
      <c r="F17" s="22"/>
      <c r="G17" s="22">
        <v>0.26885563983886401</v>
      </c>
      <c r="H17" s="22">
        <v>0.29247724676817499</v>
      </c>
      <c r="I17" s="22">
        <v>0.24104861519065501</v>
      </c>
      <c r="J17" s="22">
        <v>0.117922221643881</v>
      </c>
      <c r="K17" s="22">
        <v>1.55703385755636E-2</v>
      </c>
      <c r="L17" s="22">
        <v>2.29953628432458E-3</v>
      </c>
      <c r="M17" s="22"/>
      <c r="N17" s="22">
        <v>0.21058305892200199</v>
      </c>
      <c r="O17" s="22">
        <v>0.13450284480156899</v>
      </c>
      <c r="P17" s="22">
        <v>0.151644350943656</v>
      </c>
      <c r="Q17" s="22">
        <v>9.9163748570509302E-2</v>
      </c>
      <c r="R17" s="22"/>
      <c r="S17" s="22">
        <v>0.25957374402736799</v>
      </c>
      <c r="T17" s="22">
        <v>8.6212589911804804E-2</v>
      </c>
      <c r="U17" s="22">
        <v>6.2622967661623105E-2</v>
      </c>
      <c r="V17" s="22">
        <v>0.13684084903356999</v>
      </c>
      <c r="W17" s="22">
        <v>0.18387800695015999</v>
      </c>
      <c r="X17" s="22">
        <v>0.14728299100372499</v>
      </c>
      <c r="Y17" s="22">
        <v>0.13432260358550099</v>
      </c>
      <c r="Z17" s="22">
        <v>0.170509230154194</v>
      </c>
      <c r="AA17" s="22">
        <v>0.164724719071425</v>
      </c>
      <c r="AB17" s="22">
        <v>0.17763366079529999</v>
      </c>
      <c r="AC17" s="22">
        <v>0.12792965343287899</v>
      </c>
      <c r="AD17" s="22">
        <v>6.4354123955180295E-2</v>
      </c>
      <c r="AE17" s="22"/>
      <c r="AF17" s="22">
        <v>0.17372147374088001</v>
      </c>
      <c r="AG17" s="22">
        <v>0.121636902701153</v>
      </c>
      <c r="AH17" s="22"/>
      <c r="AI17" s="22">
        <v>0.23082316910978301</v>
      </c>
      <c r="AJ17" s="22">
        <v>0.111115576905607</v>
      </c>
      <c r="AK17" s="22"/>
      <c r="AL17" s="22">
        <v>0.19016052700397901</v>
      </c>
      <c r="AM17" s="22">
        <v>0.14189912600406901</v>
      </c>
      <c r="AN17" s="22"/>
      <c r="AO17" s="22">
        <v>0.22943787486710099</v>
      </c>
      <c r="AP17" s="22">
        <v>0.14413457787817099</v>
      </c>
      <c r="AQ17" s="22"/>
      <c r="AR17" s="22">
        <v>0.41076241416958198</v>
      </c>
      <c r="AS17" s="22">
        <v>8.3026002191258594E-2</v>
      </c>
      <c r="AT17" s="22">
        <v>7.2243682832342601E-2</v>
      </c>
      <c r="AU17" s="22">
        <v>-0.22076335585266099</v>
      </c>
    </row>
    <row r="18" spans="2:47" x14ac:dyDescent="0.3">
      <c r="B18" s="16"/>
    </row>
    <row r="19" spans="2:47" x14ac:dyDescent="0.3">
      <c r="B19" t="s">
        <v>72</v>
      </c>
    </row>
    <row r="20" spans="2:47" x14ac:dyDescent="0.3">
      <c r="B20" t="s">
        <v>73</v>
      </c>
    </row>
    <row r="22" spans="2:47" x14ac:dyDescent="0.3">
      <c r="B22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dimension ref="B2:AU22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443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432</v>
      </c>
      <c r="C9" s="17">
        <v>6.4233870742230803E-2</v>
      </c>
      <c r="D9" s="17">
        <v>6.48370315300099E-2</v>
      </c>
      <c r="E9" s="17">
        <v>6.2396054166166302E-2</v>
      </c>
      <c r="F9" s="17"/>
      <c r="G9" s="17">
        <v>8.5428018403709394E-2</v>
      </c>
      <c r="H9" s="17">
        <v>7.4012590854049501E-2</v>
      </c>
      <c r="I9" s="17">
        <v>5.4540166415200597E-2</v>
      </c>
      <c r="J9" s="17">
        <v>5.5405936823876102E-2</v>
      </c>
      <c r="K9" s="17">
        <v>6.2863563115402296E-2</v>
      </c>
      <c r="L9" s="17">
        <v>5.8226391860179E-2</v>
      </c>
      <c r="M9" s="17"/>
      <c r="N9" s="17">
        <v>6.3307311824294193E-2</v>
      </c>
      <c r="O9" s="17">
        <v>6.2238851753474302E-2</v>
      </c>
      <c r="P9" s="17">
        <v>7.2941248532449696E-2</v>
      </c>
      <c r="Q9" s="17">
        <v>6.05818840378929E-2</v>
      </c>
      <c r="R9" s="17"/>
      <c r="S9" s="17">
        <v>8.4587836961445798E-2</v>
      </c>
      <c r="T9" s="17">
        <v>4.9157181553117699E-2</v>
      </c>
      <c r="U9" s="17">
        <v>7.3301171611416693E-2</v>
      </c>
      <c r="V9" s="17">
        <v>4.8233575920085599E-2</v>
      </c>
      <c r="W9" s="17">
        <v>4.7069653397480801E-2</v>
      </c>
      <c r="X9" s="17">
        <v>6.9318420360813704E-2</v>
      </c>
      <c r="Y9" s="17">
        <v>6.5934909172165296E-2</v>
      </c>
      <c r="Z9" s="17">
        <v>3.6104519386402301E-2</v>
      </c>
      <c r="AA9" s="17">
        <v>5.8152191270394699E-2</v>
      </c>
      <c r="AB9" s="17">
        <v>8.2388137753425197E-2</v>
      </c>
      <c r="AC9" s="17">
        <v>5.3262788459522301E-2</v>
      </c>
      <c r="AD9" s="17">
        <v>0.102182629068004</v>
      </c>
      <c r="AE9" s="17"/>
      <c r="AF9" s="17">
        <v>5.6873486596359102E-2</v>
      </c>
      <c r="AG9" s="17">
        <v>7.4536555475125194E-2</v>
      </c>
      <c r="AH9" s="17"/>
      <c r="AI9" s="17">
        <v>6.7512233507667899E-2</v>
      </c>
      <c r="AJ9" s="17">
        <v>6.2597425776704393E-2</v>
      </c>
      <c r="AK9" s="17"/>
      <c r="AL9" s="17">
        <v>7.22158736106428E-2</v>
      </c>
      <c r="AM9" s="17">
        <v>6.2385468324211601E-2</v>
      </c>
      <c r="AN9" s="17"/>
      <c r="AO9" s="17">
        <v>6.0135637521557497E-2</v>
      </c>
      <c r="AP9" s="17">
        <v>6.4591080950273494E-2</v>
      </c>
      <c r="AQ9" s="17"/>
      <c r="AR9" s="17">
        <v>7.1605835222324804E-2</v>
      </c>
      <c r="AS9" s="17">
        <v>3.7101859457517102E-2</v>
      </c>
      <c r="AT9" s="17">
        <v>4.50505772029203E-2</v>
      </c>
      <c r="AU9" s="17">
        <v>0.13242114824784701</v>
      </c>
    </row>
    <row r="10" spans="2:47" x14ac:dyDescent="0.3">
      <c r="B10" s="18" t="s">
        <v>433</v>
      </c>
      <c r="C10" s="17">
        <v>6.1901003812680197E-2</v>
      </c>
      <c r="D10" s="17">
        <v>6.2420291837148298E-2</v>
      </c>
      <c r="E10" s="17">
        <v>6.1630594602384799E-2</v>
      </c>
      <c r="F10" s="17"/>
      <c r="G10" s="17">
        <v>7.3063946363201807E-2</v>
      </c>
      <c r="H10" s="17">
        <v>7.0290717794871796E-2</v>
      </c>
      <c r="I10" s="17">
        <v>5.9874383446062898E-2</v>
      </c>
      <c r="J10" s="17">
        <v>5.7154101716177901E-2</v>
      </c>
      <c r="K10" s="17">
        <v>6.4160982462397098E-2</v>
      </c>
      <c r="L10" s="17">
        <v>5.16884355735363E-2</v>
      </c>
      <c r="M10" s="17"/>
      <c r="N10" s="17">
        <v>6.3060218672352494E-2</v>
      </c>
      <c r="O10" s="17">
        <v>6.1514561880034999E-2</v>
      </c>
      <c r="P10" s="17">
        <v>6.399083884706E-2</v>
      </c>
      <c r="Q10" s="17">
        <v>6.0109219907618097E-2</v>
      </c>
      <c r="R10" s="17"/>
      <c r="S10" s="17">
        <v>4.5283192611601103E-2</v>
      </c>
      <c r="T10" s="17">
        <v>6.3181989830400798E-2</v>
      </c>
      <c r="U10" s="17">
        <v>6.8938671958163902E-2</v>
      </c>
      <c r="V10" s="17">
        <v>7.3937757000304999E-2</v>
      </c>
      <c r="W10" s="17">
        <v>6.7257606591987595E-2</v>
      </c>
      <c r="X10" s="17">
        <v>4.8603860051322903E-2</v>
      </c>
      <c r="Y10" s="17">
        <v>5.5068504755155998E-2</v>
      </c>
      <c r="Z10" s="17">
        <v>4.9275478110877402E-2</v>
      </c>
      <c r="AA10" s="17">
        <v>6.9184480767934403E-2</v>
      </c>
      <c r="AB10" s="17">
        <v>7.9169949633574599E-2</v>
      </c>
      <c r="AC10" s="17">
        <v>5.5985537977848901E-2</v>
      </c>
      <c r="AD10" s="17">
        <v>7.2803564658347503E-2</v>
      </c>
      <c r="AE10" s="17"/>
      <c r="AF10" s="17">
        <v>5.5738546253015803E-2</v>
      </c>
      <c r="AG10" s="17">
        <v>7.0136089657841197E-2</v>
      </c>
      <c r="AH10" s="17"/>
      <c r="AI10" s="17">
        <v>5.5093541071022503E-2</v>
      </c>
      <c r="AJ10" s="17">
        <v>6.5299053061238205E-2</v>
      </c>
      <c r="AK10" s="17"/>
      <c r="AL10" s="17">
        <v>6.2730396366389898E-2</v>
      </c>
      <c r="AM10" s="17">
        <v>6.17089403385074E-2</v>
      </c>
      <c r="AN10" s="17"/>
      <c r="AO10" s="17">
        <v>4.7141774680185801E-2</v>
      </c>
      <c r="AP10" s="17">
        <v>6.3187447756956699E-2</v>
      </c>
      <c r="AQ10" s="17"/>
      <c r="AR10" s="17">
        <v>3.8944455567381901E-2</v>
      </c>
      <c r="AS10" s="17">
        <v>6.1630938351204499E-2</v>
      </c>
      <c r="AT10" s="17">
        <v>6.6497540647425205E-2</v>
      </c>
      <c r="AU10" s="17">
        <v>0.11047730467440001</v>
      </c>
    </row>
    <row r="11" spans="2:47" x14ac:dyDescent="0.3">
      <c r="B11" s="18" t="s">
        <v>434</v>
      </c>
      <c r="C11" s="17">
        <v>0.33405830971001199</v>
      </c>
      <c r="D11" s="17">
        <v>0.327769084137566</v>
      </c>
      <c r="E11" s="17">
        <v>0.33968313027545199</v>
      </c>
      <c r="F11" s="17"/>
      <c r="G11" s="17">
        <v>0.30391851233482797</v>
      </c>
      <c r="H11" s="17">
        <v>0.28742215311869301</v>
      </c>
      <c r="I11" s="17">
        <v>0.34991616169024897</v>
      </c>
      <c r="J11" s="17">
        <v>0.35665665423207898</v>
      </c>
      <c r="K11" s="17">
        <v>0.35553257411885703</v>
      </c>
      <c r="L11" s="17">
        <v>0.346279062834355</v>
      </c>
      <c r="M11" s="17"/>
      <c r="N11" s="17">
        <v>0.29272209160354601</v>
      </c>
      <c r="O11" s="17">
        <v>0.327978892891166</v>
      </c>
      <c r="P11" s="17">
        <v>0.33616986980501601</v>
      </c>
      <c r="Q11" s="17">
        <v>0.38138815734151599</v>
      </c>
      <c r="R11" s="17"/>
      <c r="S11" s="17">
        <v>0.296472037972417</v>
      </c>
      <c r="T11" s="17">
        <v>0.36448549762309801</v>
      </c>
      <c r="U11" s="17">
        <v>0.32299346083376301</v>
      </c>
      <c r="V11" s="17">
        <v>0.32818803770292998</v>
      </c>
      <c r="W11" s="17">
        <v>0.29862409704630899</v>
      </c>
      <c r="X11" s="17">
        <v>0.38241073445302098</v>
      </c>
      <c r="Y11" s="17">
        <v>0.34338446454162802</v>
      </c>
      <c r="Z11" s="17">
        <v>0.30530022967859699</v>
      </c>
      <c r="AA11" s="17">
        <v>0.33623873914244301</v>
      </c>
      <c r="AB11" s="17">
        <v>0.32468305766689898</v>
      </c>
      <c r="AC11" s="17">
        <v>0.34121810750686299</v>
      </c>
      <c r="AD11" s="17">
        <v>0.383762034926319</v>
      </c>
      <c r="AE11" s="17"/>
      <c r="AF11" s="17">
        <v>0.32147614048580803</v>
      </c>
      <c r="AG11" s="17">
        <v>0.350425135945928</v>
      </c>
      <c r="AH11" s="17"/>
      <c r="AI11" s="17">
        <v>0.30011210704201302</v>
      </c>
      <c r="AJ11" s="17">
        <v>0.35100307648214901</v>
      </c>
      <c r="AK11" s="17"/>
      <c r="AL11" s="17">
        <v>0.30540209968996701</v>
      </c>
      <c r="AM11" s="17">
        <v>0.34069426421485699</v>
      </c>
      <c r="AN11" s="17"/>
      <c r="AO11" s="17">
        <v>0.29903728073576102</v>
      </c>
      <c r="AP11" s="17">
        <v>0.33711081267218101</v>
      </c>
      <c r="AQ11" s="17"/>
      <c r="AR11" s="17">
        <v>0.20956076016484601</v>
      </c>
      <c r="AS11" s="17">
        <v>0.34055868456926203</v>
      </c>
      <c r="AT11" s="17">
        <v>0.40553334112677902</v>
      </c>
      <c r="AU11" s="17">
        <v>0.48678010010547001</v>
      </c>
    </row>
    <row r="12" spans="2:47" x14ac:dyDescent="0.3">
      <c r="B12" s="18" t="s">
        <v>435</v>
      </c>
      <c r="C12" s="17">
        <v>0.340950726851452</v>
      </c>
      <c r="D12" s="17">
        <v>0.33940724602550099</v>
      </c>
      <c r="E12" s="17">
        <v>0.34321596806676002</v>
      </c>
      <c r="F12" s="17"/>
      <c r="G12" s="17">
        <v>0.30637276719562401</v>
      </c>
      <c r="H12" s="17">
        <v>0.33993400307833399</v>
      </c>
      <c r="I12" s="17">
        <v>0.33858228124398299</v>
      </c>
      <c r="J12" s="17">
        <v>0.33562033317609002</v>
      </c>
      <c r="K12" s="17">
        <v>0.34659675947618201</v>
      </c>
      <c r="L12" s="17">
        <v>0.367115271217969</v>
      </c>
      <c r="M12" s="17"/>
      <c r="N12" s="17">
        <v>0.36312369958847701</v>
      </c>
      <c r="O12" s="17">
        <v>0.363312966666405</v>
      </c>
      <c r="P12" s="17">
        <v>0.327996331959726</v>
      </c>
      <c r="Q12" s="17">
        <v>0.30671945648835502</v>
      </c>
      <c r="R12" s="17"/>
      <c r="S12" s="17">
        <v>0.34490720103698502</v>
      </c>
      <c r="T12" s="17">
        <v>0.32199842425883901</v>
      </c>
      <c r="U12" s="17">
        <v>0.35532040024030798</v>
      </c>
      <c r="V12" s="17">
        <v>0.34768341619981202</v>
      </c>
      <c r="W12" s="17">
        <v>0.39682271430961003</v>
      </c>
      <c r="X12" s="17">
        <v>0.287452990988876</v>
      </c>
      <c r="Y12" s="17">
        <v>0.35014117504689102</v>
      </c>
      <c r="Z12" s="17">
        <v>0.40360641647456902</v>
      </c>
      <c r="AA12" s="17">
        <v>0.334866693687627</v>
      </c>
      <c r="AB12" s="17">
        <v>0.33406089682454998</v>
      </c>
      <c r="AC12" s="17">
        <v>0.342443840157028</v>
      </c>
      <c r="AD12" s="17">
        <v>0.30880132417641698</v>
      </c>
      <c r="AE12" s="17"/>
      <c r="AF12" s="17">
        <v>0.35495370336364901</v>
      </c>
      <c r="AG12" s="17">
        <v>0.32308628917358201</v>
      </c>
      <c r="AH12" s="17"/>
      <c r="AI12" s="17">
        <v>0.34142424564821899</v>
      </c>
      <c r="AJ12" s="17">
        <v>0.34071436269455602</v>
      </c>
      <c r="AK12" s="17"/>
      <c r="AL12" s="17">
        <v>0.328105012028438</v>
      </c>
      <c r="AM12" s="17">
        <v>0.34392542514854302</v>
      </c>
      <c r="AN12" s="17"/>
      <c r="AO12" s="17">
        <v>0.32661351657930998</v>
      </c>
      <c r="AP12" s="17">
        <v>0.342200386787404</v>
      </c>
      <c r="AQ12" s="17"/>
      <c r="AR12" s="17">
        <v>0.37683874991706301</v>
      </c>
      <c r="AS12" s="17">
        <v>0.38729892955255601</v>
      </c>
      <c r="AT12" s="17">
        <v>0.33880200616282902</v>
      </c>
      <c r="AU12" s="17">
        <v>0.175401343987512</v>
      </c>
    </row>
    <row r="13" spans="2:47" x14ac:dyDescent="0.3">
      <c r="B13" s="18" t="s">
        <v>436</v>
      </c>
      <c r="C13" s="17">
        <v>0.17632758235443</v>
      </c>
      <c r="D13" s="17">
        <v>0.188287649728967</v>
      </c>
      <c r="E13" s="17">
        <v>0.16534440359994601</v>
      </c>
      <c r="F13" s="17"/>
      <c r="G13" s="17">
        <v>0.20090027813421099</v>
      </c>
      <c r="H13" s="17">
        <v>0.211902461809967</v>
      </c>
      <c r="I13" s="17">
        <v>0.16654262701960901</v>
      </c>
      <c r="J13" s="17">
        <v>0.16673467601132</v>
      </c>
      <c r="K13" s="17">
        <v>0.15041245604328601</v>
      </c>
      <c r="L13" s="17">
        <v>0.16426522770121299</v>
      </c>
      <c r="M13" s="17"/>
      <c r="N13" s="17">
        <v>0.20325131355889201</v>
      </c>
      <c r="O13" s="17">
        <v>0.16248714800032901</v>
      </c>
      <c r="P13" s="17">
        <v>0.16574694813313601</v>
      </c>
      <c r="Q13" s="17">
        <v>0.16899386352456</v>
      </c>
      <c r="R13" s="17"/>
      <c r="S13" s="17">
        <v>0.21655352556127</v>
      </c>
      <c r="T13" s="17">
        <v>0.17309424250671299</v>
      </c>
      <c r="U13" s="17">
        <v>0.16407047457674601</v>
      </c>
      <c r="V13" s="17">
        <v>0.17326637418930299</v>
      </c>
      <c r="W13" s="17">
        <v>0.16072546896328699</v>
      </c>
      <c r="X13" s="17">
        <v>0.18642581470933101</v>
      </c>
      <c r="Y13" s="17">
        <v>0.16203418414936099</v>
      </c>
      <c r="Z13" s="17">
        <v>0.16112649503773499</v>
      </c>
      <c r="AA13" s="17">
        <v>0.180820606988256</v>
      </c>
      <c r="AB13" s="17">
        <v>0.167179160794031</v>
      </c>
      <c r="AC13" s="17">
        <v>0.19251683357869501</v>
      </c>
      <c r="AD13" s="17">
        <v>9.3195909804541593E-2</v>
      </c>
      <c r="AE13" s="17"/>
      <c r="AF13" s="17">
        <v>0.19263961272740401</v>
      </c>
      <c r="AG13" s="17">
        <v>0.15564432975370401</v>
      </c>
      <c r="AH13" s="17"/>
      <c r="AI13" s="17">
        <v>0.222035208705267</v>
      </c>
      <c r="AJ13" s="17">
        <v>0.153511920885674</v>
      </c>
      <c r="AK13" s="17"/>
      <c r="AL13" s="17">
        <v>0.21964713660862001</v>
      </c>
      <c r="AM13" s="17">
        <v>0.16629601882946099</v>
      </c>
      <c r="AN13" s="17"/>
      <c r="AO13" s="17">
        <v>0.24998775094452599</v>
      </c>
      <c r="AP13" s="17">
        <v>0.16990721466676501</v>
      </c>
      <c r="AQ13" s="17"/>
      <c r="AR13" s="17">
        <v>0.29366206321807897</v>
      </c>
      <c r="AS13" s="17">
        <v>0.14584771602992699</v>
      </c>
      <c r="AT13" s="17">
        <v>0.11425678855527199</v>
      </c>
      <c r="AU13" s="17">
        <v>6.3317651111750597E-2</v>
      </c>
    </row>
    <row r="14" spans="2:47" x14ac:dyDescent="0.3">
      <c r="B14" s="18" t="s">
        <v>155</v>
      </c>
      <c r="C14" s="17">
        <v>2.25285065291943E-2</v>
      </c>
      <c r="D14" s="17">
        <v>1.7278696740808501E-2</v>
      </c>
      <c r="E14" s="17">
        <v>2.7729849289290301E-2</v>
      </c>
      <c r="F14" s="17"/>
      <c r="G14" s="17">
        <v>3.0316477568425398E-2</v>
      </c>
      <c r="H14" s="17">
        <v>1.6438073344084699E-2</v>
      </c>
      <c r="I14" s="17">
        <v>3.05443801848958E-2</v>
      </c>
      <c r="J14" s="17">
        <v>2.8428298040457701E-2</v>
      </c>
      <c r="K14" s="17">
        <v>2.04336647838744E-2</v>
      </c>
      <c r="L14" s="17">
        <v>1.24256108127473E-2</v>
      </c>
      <c r="M14" s="17"/>
      <c r="N14" s="17">
        <v>1.4535364752437999E-2</v>
      </c>
      <c r="O14" s="17">
        <v>2.2467578808590401E-2</v>
      </c>
      <c r="P14" s="17">
        <v>3.3154762722611801E-2</v>
      </c>
      <c r="Q14" s="17">
        <v>2.22074187000585E-2</v>
      </c>
      <c r="R14" s="17"/>
      <c r="S14" s="17">
        <v>1.2196205856280701E-2</v>
      </c>
      <c r="T14" s="17">
        <v>2.8082664227831001E-2</v>
      </c>
      <c r="U14" s="17">
        <v>1.5375820779601999E-2</v>
      </c>
      <c r="V14" s="17">
        <v>2.86908389875647E-2</v>
      </c>
      <c r="W14" s="17">
        <v>2.9500459691325E-2</v>
      </c>
      <c r="X14" s="17">
        <v>2.5788179436636E-2</v>
      </c>
      <c r="Y14" s="17">
        <v>2.3436762334799102E-2</v>
      </c>
      <c r="Z14" s="17">
        <v>4.45868613118185E-2</v>
      </c>
      <c r="AA14" s="17">
        <v>2.0737288143345401E-2</v>
      </c>
      <c r="AB14" s="17">
        <v>1.25187973275205E-2</v>
      </c>
      <c r="AC14" s="17">
        <v>1.4572892320042601E-2</v>
      </c>
      <c r="AD14" s="17">
        <v>3.9254537366371203E-2</v>
      </c>
      <c r="AE14" s="17"/>
      <c r="AF14" s="17">
        <v>1.8318510573764601E-2</v>
      </c>
      <c r="AG14" s="17">
        <v>2.6171599993818899E-2</v>
      </c>
      <c r="AH14" s="17"/>
      <c r="AI14" s="17">
        <v>1.38226640258106E-2</v>
      </c>
      <c r="AJ14" s="17">
        <v>2.6874161099678901E-2</v>
      </c>
      <c r="AK14" s="17"/>
      <c r="AL14" s="17">
        <v>1.18994816959417E-2</v>
      </c>
      <c r="AM14" s="17">
        <v>2.4989883144419599E-2</v>
      </c>
      <c r="AN14" s="17"/>
      <c r="AO14" s="17">
        <v>1.7084039538660101E-2</v>
      </c>
      <c r="AP14" s="17">
        <v>2.30030571664201E-2</v>
      </c>
      <c r="AQ14" s="17"/>
      <c r="AR14" s="17">
        <v>9.3881359103048408E-3</v>
      </c>
      <c r="AS14" s="17">
        <v>2.7561872039532399E-2</v>
      </c>
      <c r="AT14" s="17">
        <v>2.9859746304774101E-2</v>
      </c>
      <c r="AU14" s="17">
        <v>3.1602451873020902E-2</v>
      </c>
    </row>
    <row r="15" spans="2:47" x14ac:dyDescent="0.3">
      <c r="B15" s="18" t="s">
        <v>437</v>
      </c>
      <c r="C15" s="21">
        <v>0.12613487455491099</v>
      </c>
      <c r="D15" s="21">
        <v>0.127257323367158</v>
      </c>
      <c r="E15" s="21">
        <v>0.124026648768551</v>
      </c>
      <c r="F15" s="21"/>
      <c r="G15" s="21">
        <v>0.15849196476691099</v>
      </c>
      <c r="H15" s="21">
        <v>0.14430330864892099</v>
      </c>
      <c r="I15" s="21">
        <v>0.11441454986126399</v>
      </c>
      <c r="J15" s="21">
        <v>0.112560038540054</v>
      </c>
      <c r="K15" s="21">
        <v>0.12702454557779899</v>
      </c>
      <c r="L15" s="21">
        <v>0.109914827433715</v>
      </c>
      <c r="M15" s="21"/>
      <c r="N15" s="21">
        <v>0.12636753049664701</v>
      </c>
      <c r="O15" s="21">
        <v>0.123753413633509</v>
      </c>
      <c r="P15" s="21">
        <v>0.13693208737950999</v>
      </c>
      <c r="Q15" s="21">
        <v>0.120691103945511</v>
      </c>
      <c r="R15" s="21"/>
      <c r="S15" s="21">
        <v>0.129871029573047</v>
      </c>
      <c r="T15" s="21">
        <v>0.112339171383518</v>
      </c>
      <c r="U15" s="21">
        <v>0.142239843569581</v>
      </c>
      <c r="V15" s="21">
        <v>0.12217133292039099</v>
      </c>
      <c r="W15" s="21">
        <v>0.11432725998946799</v>
      </c>
      <c r="X15" s="21">
        <v>0.117922280412137</v>
      </c>
      <c r="Y15" s="21">
        <v>0.121003413927321</v>
      </c>
      <c r="Z15" s="21">
        <v>8.5379997497279703E-2</v>
      </c>
      <c r="AA15" s="21">
        <v>0.12733667203832899</v>
      </c>
      <c r="AB15" s="21">
        <v>0.161558087387</v>
      </c>
      <c r="AC15" s="21">
        <v>0.10924832643737099</v>
      </c>
      <c r="AD15" s="21">
        <v>0.17498619372635099</v>
      </c>
      <c r="AE15" s="21"/>
      <c r="AF15" s="21">
        <v>0.112612032849375</v>
      </c>
      <c r="AG15" s="21">
        <v>0.14467264513296599</v>
      </c>
      <c r="AH15" s="21"/>
      <c r="AI15" s="21">
        <v>0.12260577457869</v>
      </c>
      <c r="AJ15" s="21">
        <v>0.127896478837943</v>
      </c>
      <c r="AK15" s="21"/>
      <c r="AL15" s="21">
        <v>0.13494626997703299</v>
      </c>
      <c r="AM15" s="21">
        <v>0.12409440866271899</v>
      </c>
      <c r="AN15" s="21"/>
      <c r="AO15" s="21">
        <v>0.107277412201743</v>
      </c>
      <c r="AP15" s="21">
        <v>0.12777852870723</v>
      </c>
      <c r="AQ15" s="21"/>
      <c r="AR15" s="21">
        <v>0.110550290789707</v>
      </c>
      <c r="AS15" s="21">
        <v>9.8732797808721601E-2</v>
      </c>
      <c r="AT15" s="21">
        <v>0.111548117850346</v>
      </c>
      <c r="AU15" s="21">
        <v>0.24289845292224699</v>
      </c>
    </row>
    <row r="16" spans="2:47" x14ac:dyDescent="0.3">
      <c r="B16" s="18" t="s">
        <v>438</v>
      </c>
      <c r="C16" s="21">
        <v>0.51727830920588203</v>
      </c>
      <c r="D16" s="21">
        <v>0.52769489575446704</v>
      </c>
      <c r="E16" s="21">
        <v>0.50856037166670598</v>
      </c>
      <c r="F16" s="21"/>
      <c r="G16" s="21">
        <v>0.50727304532983497</v>
      </c>
      <c r="H16" s="21">
        <v>0.55183646488830096</v>
      </c>
      <c r="I16" s="21">
        <v>0.50512490826359202</v>
      </c>
      <c r="J16" s="21">
        <v>0.50235500918740905</v>
      </c>
      <c r="K16" s="21">
        <v>0.49700921551946903</v>
      </c>
      <c r="L16" s="21">
        <v>0.53138049891918204</v>
      </c>
      <c r="M16" s="21"/>
      <c r="N16" s="21">
        <v>0.56637501314736904</v>
      </c>
      <c r="O16" s="21">
        <v>0.52580011466673404</v>
      </c>
      <c r="P16" s="21">
        <v>0.493743280092862</v>
      </c>
      <c r="Q16" s="21">
        <v>0.475713320012915</v>
      </c>
      <c r="R16" s="21"/>
      <c r="S16" s="21">
        <v>0.56146072659825597</v>
      </c>
      <c r="T16" s="21">
        <v>0.49509266676555203</v>
      </c>
      <c r="U16" s="21">
        <v>0.51939087481705404</v>
      </c>
      <c r="V16" s="21">
        <v>0.52094979038911504</v>
      </c>
      <c r="W16" s="21">
        <v>0.55754818327289801</v>
      </c>
      <c r="X16" s="21">
        <v>0.47387880569820701</v>
      </c>
      <c r="Y16" s="21">
        <v>0.51217535919625201</v>
      </c>
      <c r="Z16" s="21">
        <v>0.56473291151230498</v>
      </c>
      <c r="AA16" s="21">
        <v>0.51568730067588298</v>
      </c>
      <c r="AB16" s="21">
        <v>0.50124005761858104</v>
      </c>
      <c r="AC16" s="21">
        <v>0.53496067373572298</v>
      </c>
      <c r="AD16" s="21">
        <v>0.40199723398095899</v>
      </c>
      <c r="AE16" s="21"/>
      <c r="AF16" s="21">
        <v>0.547593316091052</v>
      </c>
      <c r="AG16" s="21">
        <v>0.47873061892728702</v>
      </c>
      <c r="AH16" s="21"/>
      <c r="AI16" s="21">
        <v>0.56345945435348599</v>
      </c>
      <c r="AJ16" s="21">
        <v>0.49422628358023002</v>
      </c>
      <c r="AK16" s="21"/>
      <c r="AL16" s="21">
        <v>0.54775214863705801</v>
      </c>
      <c r="AM16" s="21">
        <v>0.51022144397800495</v>
      </c>
      <c r="AN16" s="21"/>
      <c r="AO16" s="21">
        <v>0.576601267523836</v>
      </c>
      <c r="AP16" s="21">
        <v>0.512107601454169</v>
      </c>
      <c r="AQ16" s="21"/>
      <c r="AR16" s="21">
        <v>0.67050081313514198</v>
      </c>
      <c r="AS16" s="21">
        <v>0.53314664558248404</v>
      </c>
      <c r="AT16" s="21">
        <v>0.45305879471810101</v>
      </c>
      <c r="AU16" s="21">
        <v>0.238718995099263</v>
      </c>
    </row>
    <row r="17" spans="2:47" x14ac:dyDescent="0.3">
      <c r="B17" s="18" t="s">
        <v>439</v>
      </c>
      <c r="C17" s="22">
        <v>0.39114343465097101</v>
      </c>
      <c r="D17" s="22">
        <v>0.40043757238730898</v>
      </c>
      <c r="E17" s="22">
        <v>0.38453372289815502</v>
      </c>
      <c r="F17" s="22"/>
      <c r="G17" s="22">
        <v>0.34878108056292401</v>
      </c>
      <c r="H17" s="22">
        <v>0.40753315623937902</v>
      </c>
      <c r="I17" s="22">
        <v>0.39071035840232798</v>
      </c>
      <c r="J17" s="22">
        <v>0.38979497064735502</v>
      </c>
      <c r="K17" s="22">
        <v>0.36998466994166901</v>
      </c>
      <c r="L17" s="22">
        <v>0.42146567148546699</v>
      </c>
      <c r="M17" s="22"/>
      <c r="N17" s="22">
        <v>0.44000748265072298</v>
      </c>
      <c r="O17" s="22">
        <v>0.40204670103322498</v>
      </c>
      <c r="P17" s="22">
        <v>0.35681119271335299</v>
      </c>
      <c r="Q17" s="22">
        <v>0.35502221606740397</v>
      </c>
      <c r="R17" s="22"/>
      <c r="S17" s="22">
        <v>0.431589697025209</v>
      </c>
      <c r="T17" s="22">
        <v>0.38275349538203401</v>
      </c>
      <c r="U17" s="22">
        <v>0.37715103124747301</v>
      </c>
      <c r="V17" s="22">
        <v>0.39877845746872398</v>
      </c>
      <c r="W17" s="22">
        <v>0.44322092328342899</v>
      </c>
      <c r="X17" s="22">
        <v>0.35595652528607002</v>
      </c>
      <c r="Y17" s="22">
        <v>0.39117194526893001</v>
      </c>
      <c r="Z17" s="22">
        <v>0.479352914015025</v>
      </c>
      <c r="AA17" s="22">
        <v>0.38835062863755399</v>
      </c>
      <c r="AB17" s="22">
        <v>0.33968197023158198</v>
      </c>
      <c r="AC17" s="22">
        <v>0.425712347298352</v>
      </c>
      <c r="AD17" s="22">
        <v>0.227011040254607</v>
      </c>
      <c r="AE17" s="22"/>
      <c r="AF17" s="22">
        <v>0.43498128324167701</v>
      </c>
      <c r="AG17" s="22">
        <v>0.33405797379432001</v>
      </c>
      <c r="AH17" s="22"/>
      <c r="AI17" s="22">
        <v>0.440853679774795</v>
      </c>
      <c r="AJ17" s="22">
        <v>0.36632980474228699</v>
      </c>
      <c r="AK17" s="22"/>
      <c r="AL17" s="22">
        <v>0.41280587866002499</v>
      </c>
      <c r="AM17" s="22">
        <v>0.38612703531528603</v>
      </c>
      <c r="AN17" s="22"/>
      <c r="AO17" s="22">
        <v>0.46932385532209298</v>
      </c>
      <c r="AP17" s="22">
        <v>0.384329072746939</v>
      </c>
      <c r="AQ17" s="22"/>
      <c r="AR17" s="22">
        <v>0.55995052234543596</v>
      </c>
      <c r="AS17" s="22">
        <v>0.43441384777376202</v>
      </c>
      <c r="AT17" s="22">
        <v>0.34151067686775599</v>
      </c>
      <c r="AU17" s="22">
        <v>-4.1794578229842304E-3</v>
      </c>
    </row>
    <row r="18" spans="2:47" x14ac:dyDescent="0.3">
      <c r="B18" s="16"/>
    </row>
    <row r="19" spans="2:47" x14ac:dyDescent="0.3">
      <c r="B19" t="s">
        <v>72</v>
      </c>
    </row>
    <row r="20" spans="2:47" x14ac:dyDescent="0.3">
      <c r="B20" t="s">
        <v>73</v>
      </c>
    </row>
    <row r="22" spans="2:47" x14ac:dyDescent="0.3">
      <c r="B22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dimension ref="B2:AU20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450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ht="43.2" x14ac:dyDescent="0.3">
      <c r="B9" s="18" t="s">
        <v>444</v>
      </c>
      <c r="C9" s="17">
        <v>0.66830135064583296</v>
      </c>
      <c r="D9" s="17">
        <v>0.70922933235457397</v>
      </c>
      <c r="E9" s="17">
        <v>0.62387198231872998</v>
      </c>
      <c r="F9" s="17"/>
      <c r="G9" s="17">
        <v>0.62225946560886503</v>
      </c>
      <c r="H9" s="17">
        <v>0.670917017798625</v>
      </c>
      <c r="I9" s="17">
        <v>0.67812910899342504</v>
      </c>
      <c r="J9" s="17">
        <v>0.63718603794058204</v>
      </c>
      <c r="K9" s="17">
        <v>0.690600775027989</v>
      </c>
      <c r="L9" s="17">
        <v>0.789572525369301</v>
      </c>
      <c r="M9" s="17"/>
      <c r="N9" s="17">
        <v>0.72231244925750304</v>
      </c>
      <c r="O9" s="17">
        <v>0.64024256816311798</v>
      </c>
      <c r="P9" s="17">
        <v>0.66451826876743303</v>
      </c>
      <c r="Q9" s="17">
        <v>0.60411908452582497</v>
      </c>
      <c r="R9" s="17"/>
      <c r="S9" s="17">
        <v>0.68318134183239498</v>
      </c>
      <c r="T9" s="17">
        <v>0.70656399987212304</v>
      </c>
      <c r="U9" s="17">
        <v>0.68364495274211801</v>
      </c>
      <c r="V9" s="17">
        <v>0.64073480291302698</v>
      </c>
      <c r="W9" s="17">
        <v>0.62107366280822596</v>
      </c>
      <c r="X9" s="17">
        <v>0.63970361368869999</v>
      </c>
      <c r="Y9" s="17">
        <v>0.76933200804715896</v>
      </c>
      <c r="Z9" s="17">
        <v>0.50491673290192196</v>
      </c>
      <c r="AA9" s="17">
        <v>0.68495012690020896</v>
      </c>
      <c r="AB9" s="17">
        <v>0.66157184385298695</v>
      </c>
      <c r="AC9" s="17">
        <v>0.79166212652646495</v>
      </c>
      <c r="AD9" s="17">
        <v>0.54418626279120397</v>
      </c>
      <c r="AE9" s="17"/>
      <c r="AF9" s="17">
        <v>0.68363754493471995</v>
      </c>
      <c r="AG9" s="17">
        <v>0.64880310204769498</v>
      </c>
      <c r="AH9" s="17"/>
      <c r="AI9" s="17">
        <v>0.69482194790351703</v>
      </c>
      <c r="AJ9" s="17">
        <v>0.64910747782370803</v>
      </c>
      <c r="AK9" s="17"/>
      <c r="AL9" s="17">
        <v>0.71068263578010005</v>
      </c>
      <c r="AM9" s="17">
        <v>0.65682211538606206</v>
      </c>
      <c r="AN9" s="17"/>
      <c r="AO9" s="17">
        <v>0.56210157626669399</v>
      </c>
      <c r="AP9" s="17">
        <v>0.67987576523618498</v>
      </c>
      <c r="AQ9" s="17"/>
      <c r="AR9" s="17">
        <v>0.68838073297293101</v>
      </c>
      <c r="AS9" s="17">
        <v>0.67640388541680496</v>
      </c>
      <c r="AT9" s="17">
        <v>0.66428204504591903</v>
      </c>
      <c r="AU9" s="17">
        <v>0.291833556868896</v>
      </c>
    </row>
    <row r="10" spans="2:47" ht="28.8" x14ac:dyDescent="0.3">
      <c r="B10" s="18" t="s">
        <v>445</v>
      </c>
      <c r="C10" s="17">
        <v>0.55422796666624596</v>
      </c>
      <c r="D10" s="17">
        <v>0.56592265000636199</v>
      </c>
      <c r="E10" s="17">
        <v>0.53965519433416298</v>
      </c>
      <c r="F10" s="17"/>
      <c r="G10" s="17">
        <v>0.66552174308220602</v>
      </c>
      <c r="H10" s="17">
        <v>0.56287211666000803</v>
      </c>
      <c r="I10" s="17">
        <v>0.54713118864200005</v>
      </c>
      <c r="J10" s="17">
        <v>0.43587215333378898</v>
      </c>
      <c r="K10" s="17">
        <v>0.547159211293609</v>
      </c>
      <c r="L10" s="17">
        <v>0.42210713195927602</v>
      </c>
      <c r="M10" s="17"/>
      <c r="N10" s="17">
        <v>0.56417087458860704</v>
      </c>
      <c r="O10" s="17">
        <v>0.50978565458271596</v>
      </c>
      <c r="P10" s="17">
        <v>0.56647511506808201</v>
      </c>
      <c r="Q10" s="17">
        <v>0.57512884052454905</v>
      </c>
      <c r="R10" s="17"/>
      <c r="S10" s="17">
        <v>0.58161715998341001</v>
      </c>
      <c r="T10" s="17">
        <v>0.44292774341264901</v>
      </c>
      <c r="U10" s="17">
        <v>0.64057903793332105</v>
      </c>
      <c r="V10" s="17">
        <v>0.54269960708102205</v>
      </c>
      <c r="W10" s="17">
        <v>0.46538253699214699</v>
      </c>
      <c r="X10" s="17">
        <v>0.54695996548630998</v>
      </c>
      <c r="Y10" s="17">
        <v>0.556730969458891</v>
      </c>
      <c r="Z10" s="17">
        <v>0.74731927860962999</v>
      </c>
      <c r="AA10" s="17">
        <v>0.57292314891366503</v>
      </c>
      <c r="AB10" s="17">
        <v>0.45511587338373999</v>
      </c>
      <c r="AC10" s="17">
        <v>0.77160146947518005</v>
      </c>
      <c r="AD10" s="17">
        <v>0.43913408718591301</v>
      </c>
      <c r="AE10" s="17"/>
      <c r="AF10" s="17">
        <v>0.57664068653256195</v>
      </c>
      <c r="AG10" s="17">
        <v>0.53178747503253498</v>
      </c>
      <c r="AH10" s="17"/>
      <c r="AI10" s="17">
        <v>0.59646789229145802</v>
      </c>
      <c r="AJ10" s="17">
        <v>0.52365747262386697</v>
      </c>
      <c r="AK10" s="17"/>
      <c r="AL10" s="17">
        <v>0.58648717579752196</v>
      </c>
      <c r="AM10" s="17">
        <v>0.54549035878722896</v>
      </c>
      <c r="AN10" s="17"/>
      <c r="AO10" s="17">
        <v>0.54588548349826604</v>
      </c>
      <c r="AP10" s="17">
        <v>0.55513719043309195</v>
      </c>
      <c r="AQ10" s="17"/>
      <c r="AR10" s="17">
        <v>0.59741463165993003</v>
      </c>
      <c r="AS10" s="17">
        <v>0.51913591990580599</v>
      </c>
      <c r="AT10" s="17">
        <v>0.47736924592916502</v>
      </c>
      <c r="AU10" s="17">
        <v>0.26693495595245997</v>
      </c>
    </row>
    <row r="11" spans="2:47" ht="28.8" x14ac:dyDescent="0.3">
      <c r="B11" s="18" t="s">
        <v>446</v>
      </c>
      <c r="C11" s="17">
        <v>0.526261502683807</v>
      </c>
      <c r="D11" s="17">
        <v>0.51169832300951001</v>
      </c>
      <c r="E11" s="17">
        <v>0.54137481415302902</v>
      </c>
      <c r="F11" s="17"/>
      <c r="G11" s="17">
        <v>0.47466784260102002</v>
      </c>
      <c r="H11" s="17">
        <v>0.58524409684430101</v>
      </c>
      <c r="I11" s="17">
        <v>0.52366528623619601</v>
      </c>
      <c r="J11" s="17">
        <v>0.52942404172198698</v>
      </c>
      <c r="K11" s="17">
        <v>0.57498316389622095</v>
      </c>
      <c r="L11" s="17">
        <v>0.43354496970855999</v>
      </c>
      <c r="M11" s="17"/>
      <c r="N11" s="17">
        <v>0.59313820627942504</v>
      </c>
      <c r="O11" s="17">
        <v>0.56341922212226603</v>
      </c>
      <c r="P11" s="17">
        <v>0.44493982893740702</v>
      </c>
      <c r="Q11" s="17">
        <v>0.46247192841361101</v>
      </c>
      <c r="R11" s="17"/>
      <c r="S11" s="17">
        <v>0.65254521837017498</v>
      </c>
      <c r="T11" s="17">
        <v>0.45195798748430499</v>
      </c>
      <c r="U11" s="17">
        <v>0.39198224072275301</v>
      </c>
      <c r="V11" s="17">
        <v>0.48541437431906898</v>
      </c>
      <c r="W11" s="17">
        <v>0.53186480169877204</v>
      </c>
      <c r="X11" s="17">
        <v>0.48352225345171601</v>
      </c>
      <c r="Y11" s="17">
        <v>0.52381322256185303</v>
      </c>
      <c r="Z11" s="17">
        <v>0.477598558511863</v>
      </c>
      <c r="AA11" s="17">
        <v>0.50544593919800895</v>
      </c>
      <c r="AB11" s="17">
        <v>0.52370142570583</v>
      </c>
      <c r="AC11" s="17">
        <v>0.32674915502957902</v>
      </c>
      <c r="AD11" s="17">
        <v>0.73326574480157602</v>
      </c>
      <c r="AE11" s="17"/>
      <c r="AF11" s="17">
        <v>0.58484679935913797</v>
      </c>
      <c r="AG11" s="17">
        <v>0.45640033507744499</v>
      </c>
      <c r="AH11" s="17"/>
      <c r="AI11" s="17">
        <v>0.58536109566528305</v>
      </c>
      <c r="AJ11" s="17">
        <v>0.48348908468341201</v>
      </c>
      <c r="AK11" s="17"/>
      <c r="AL11" s="17">
        <v>0.57793978104661303</v>
      </c>
      <c r="AM11" s="17">
        <v>0.51226411885584799</v>
      </c>
      <c r="AN11" s="17"/>
      <c r="AO11" s="17">
        <v>0.56368255128146605</v>
      </c>
      <c r="AP11" s="17">
        <v>0.52218308789048895</v>
      </c>
      <c r="AQ11" s="17"/>
      <c r="AR11" s="17">
        <v>0.59263817565524901</v>
      </c>
      <c r="AS11" s="17">
        <v>0.31505855979074099</v>
      </c>
      <c r="AT11" s="17">
        <v>0.50972360431529495</v>
      </c>
      <c r="AU11" s="17">
        <v>0.23415492003131599</v>
      </c>
    </row>
    <row r="12" spans="2:47" ht="28.8" x14ac:dyDescent="0.3">
      <c r="B12" s="18" t="s">
        <v>447</v>
      </c>
      <c r="C12" s="17">
        <v>0.48393442067496401</v>
      </c>
      <c r="D12" s="17">
        <v>0.44899844470945699</v>
      </c>
      <c r="E12" s="17">
        <v>0.52201956598292798</v>
      </c>
      <c r="F12" s="17"/>
      <c r="G12" s="17">
        <v>0.48857451937143898</v>
      </c>
      <c r="H12" s="17">
        <v>0.38974995711431698</v>
      </c>
      <c r="I12" s="17">
        <v>0.50110492471630197</v>
      </c>
      <c r="J12" s="17">
        <v>0.576228104726902</v>
      </c>
      <c r="K12" s="17">
        <v>0.51367497174194099</v>
      </c>
      <c r="L12" s="17">
        <v>0.55083583758022003</v>
      </c>
      <c r="M12" s="17"/>
      <c r="N12" s="17">
        <v>0.45216011995283001</v>
      </c>
      <c r="O12" s="17">
        <v>0.50873820081138899</v>
      </c>
      <c r="P12" s="17">
        <v>0.48393265402091201</v>
      </c>
      <c r="Q12" s="17">
        <v>0.51180026771501497</v>
      </c>
      <c r="R12" s="17"/>
      <c r="S12" s="17">
        <v>0.40695666322981</v>
      </c>
      <c r="T12" s="17">
        <v>0.50466813037023295</v>
      </c>
      <c r="U12" s="17">
        <v>0.41382234024185299</v>
      </c>
      <c r="V12" s="17">
        <v>0.60216968743945798</v>
      </c>
      <c r="W12" s="17">
        <v>0.46221117930704297</v>
      </c>
      <c r="X12" s="17">
        <v>0.60079484873276501</v>
      </c>
      <c r="Y12" s="17">
        <v>0.47209772304995201</v>
      </c>
      <c r="Z12" s="17">
        <v>0.36413262596305601</v>
      </c>
      <c r="AA12" s="17">
        <v>0.52835618670036999</v>
      </c>
      <c r="AB12" s="17">
        <v>0.57509283912743103</v>
      </c>
      <c r="AC12" s="17">
        <v>0.38658235091760701</v>
      </c>
      <c r="AD12" s="17">
        <v>0.43756079016368998</v>
      </c>
      <c r="AE12" s="17"/>
      <c r="AF12" s="17">
        <v>0.51050165870027797</v>
      </c>
      <c r="AG12" s="17">
        <v>0.45340423529855201</v>
      </c>
      <c r="AH12" s="17"/>
      <c r="AI12" s="17">
        <v>0.45910381141504902</v>
      </c>
      <c r="AJ12" s="17">
        <v>0.50190519077489404</v>
      </c>
      <c r="AK12" s="17"/>
      <c r="AL12" s="17">
        <v>0.465877987358785</v>
      </c>
      <c r="AM12" s="17">
        <v>0.48882511819232599</v>
      </c>
      <c r="AN12" s="17"/>
      <c r="AO12" s="17">
        <v>0.48162409356974001</v>
      </c>
      <c r="AP12" s="17">
        <v>0.48418621672548701</v>
      </c>
      <c r="AQ12" s="17"/>
      <c r="AR12" s="17">
        <v>0.49091293747852799</v>
      </c>
      <c r="AS12" s="17">
        <v>0.46530121233801303</v>
      </c>
      <c r="AT12" s="17">
        <v>0.53660758089447602</v>
      </c>
      <c r="AU12" s="17">
        <v>0.18744603583948899</v>
      </c>
    </row>
    <row r="13" spans="2:47" ht="28.8" x14ac:dyDescent="0.3">
      <c r="B13" s="18" t="s">
        <v>448</v>
      </c>
      <c r="C13" s="17">
        <v>0.41866760883552601</v>
      </c>
      <c r="D13" s="17">
        <v>0.44530552450753202</v>
      </c>
      <c r="E13" s="17">
        <v>0.38970276884117799</v>
      </c>
      <c r="F13" s="17"/>
      <c r="G13" s="17">
        <v>0.43140294438263799</v>
      </c>
      <c r="H13" s="17">
        <v>0.42015115768654998</v>
      </c>
      <c r="I13" s="17">
        <v>0.41698345519611901</v>
      </c>
      <c r="J13" s="17">
        <v>0.403930266322517</v>
      </c>
      <c r="K13" s="17">
        <v>0.34206242830779998</v>
      </c>
      <c r="L13" s="17">
        <v>0.48983329926036101</v>
      </c>
      <c r="M13" s="17"/>
      <c r="N13" s="17">
        <v>0.44610744319513301</v>
      </c>
      <c r="O13" s="17">
        <v>0.36023248424359899</v>
      </c>
      <c r="P13" s="17">
        <v>0.43684310804256499</v>
      </c>
      <c r="Q13" s="17">
        <v>0.41552689708790602</v>
      </c>
      <c r="R13" s="17"/>
      <c r="S13" s="17">
        <v>0.39347466971255501</v>
      </c>
      <c r="T13" s="17">
        <v>0.36096562967485601</v>
      </c>
      <c r="U13" s="17">
        <v>0.41294721190063399</v>
      </c>
      <c r="V13" s="17">
        <v>0.32766621292607401</v>
      </c>
      <c r="W13" s="17">
        <v>0.62434795214757199</v>
      </c>
      <c r="X13" s="17">
        <v>0.41794900341482799</v>
      </c>
      <c r="Y13" s="17">
        <v>0.37475138934213698</v>
      </c>
      <c r="Z13" s="17">
        <v>0.45212621076855197</v>
      </c>
      <c r="AA13" s="17">
        <v>0.40305573398955302</v>
      </c>
      <c r="AB13" s="17">
        <v>0.44751546521350999</v>
      </c>
      <c r="AC13" s="17">
        <v>0.51052899129651197</v>
      </c>
      <c r="AD13" s="17">
        <v>0.44514615210960801</v>
      </c>
      <c r="AE13" s="17"/>
      <c r="AF13" s="17">
        <v>0.43770585620015801</v>
      </c>
      <c r="AG13" s="17">
        <v>0.39930206306350002</v>
      </c>
      <c r="AH13" s="17"/>
      <c r="AI13" s="17">
        <v>0.350410832713</v>
      </c>
      <c r="AJ13" s="17">
        <v>0.46806739675939901</v>
      </c>
      <c r="AK13" s="17"/>
      <c r="AL13" s="17">
        <v>0.39810826654194598</v>
      </c>
      <c r="AM13" s="17">
        <v>0.42423623485114798</v>
      </c>
      <c r="AN13" s="17"/>
      <c r="AO13" s="17">
        <v>0.42862527331309502</v>
      </c>
      <c r="AP13" s="17">
        <v>0.417582351002458</v>
      </c>
      <c r="AQ13" s="17"/>
      <c r="AR13" s="17">
        <v>0.46421207818970001</v>
      </c>
      <c r="AS13" s="17">
        <v>0.298975438119994</v>
      </c>
      <c r="AT13" s="17">
        <v>0.382542381469194</v>
      </c>
      <c r="AU13" s="17">
        <v>0.23350779243236899</v>
      </c>
    </row>
    <row r="14" spans="2:47" ht="57.6" x14ac:dyDescent="0.3">
      <c r="B14" s="18" t="s">
        <v>449</v>
      </c>
      <c r="C14" s="17">
        <v>0.31081869205733098</v>
      </c>
      <c r="D14" s="17">
        <v>0.33430276105679801</v>
      </c>
      <c r="E14" s="17">
        <v>0.28511134187706</v>
      </c>
      <c r="F14" s="17"/>
      <c r="G14" s="17">
        <v>0.30679870407890403</v>
      </c>
      <c r="H14" s="17">
        <v>0.383630718277989</v>
      </c>
      <c r="I14" s="17">
        <v>0.35571404142792401</v>
      </c>
      <c r="J14" s="17">
        <v>0.22744340357909601</v>
      </c>
      <c r="K14" s="17">
        <v>0.19419294479452401</v>
      </c>
      <c r="L14" s="17">
        <v>0.250218720722586</v>
      </c>
      <c r="M14" s="17"/>
      <c r="N14" s="17">
        <v>0.281473961569012</v>
      </c>
      <c r="O14" s="17">
        <v>0.32236194974636001</v>
      </c>
      <c r="P14" s="17">
        <v>0.33619976843798</v>
      </c>
      <c r="Q14" s="17">
        <v>0.31683708214552597</v>
      </c>
      <c r="R14" s="17"/>
      <c r="S14" s="17">
        <v>0.36247026152475698</v>
      </c>
      <c r="T14" s="17">
        <v>0.17392686527033299</v>
      </c>
      <c r="U14" s="17">
        <v>0.28901134674843598</v>
      </c>
      <c r="V14" s="17">
        <v>0.29097905517718198</v>
      </c>
      <c r="W14" s="17">
        <v>0.42284389467748301</v>
      </c>
      <c r="X14" s="17">
        <v>0.25928385589525998</v>
      </c>
      <c r="Y14" s="17">
        <v>0.283640477151472</v>
      </c>
      <c r="Z14" s="17">
        <v>0.32616198643840999</v>
      </c>
      <c r="AA14" s="17">
        <v>0.37420233965070299</v>
      </c>
      <c r="AB14" s="17">
        <v>0.36386860626634199</v>
      </c>
      <c r="AC14" s="17">
        <v>0.17838012459253499</v>
      </c>
      <c r="AD14" s="17">
        <v>0.165861662565603</v>
      </c>
      <c r="AE14" s="17"/>
      <c r="AF14" s="17">
        <v>0.32063319337538598</v>
      </c>
      <c r="AG14" s="17">
        <v>0.301389022834672</v>
      </c>
      <c r="AH14" s="17"/>
      <c r="AI14" s="17">
        <v>0.32807493632121498</v>
      </c>
      <c r="AJ14" s="17">
        <v>0.29832975168504899</v>
      </c>
      <c r="AK14" s="17"/>
      <c r="AL14" s="17">
        <v>0.25133179532039301</v>
      </c>
      <c r="AM14" s="17">
        <v>0.32693108884646999</v>
      </c>
      <c r="AN14" s="17"/>
      <c r="AO14" s="17">
        <v>0.290594629985784</v>
      </c>
      <c r="AP14" s="17">
        <v>0.31302285567712701</v>
      </c>
      <c r="AQ14" s="17"/>
      <c r="AR14" s="17">
        <v>0.35471605243634702</v>
      </c>
      <c r="AS14" s="17">
        <v>0.223424953239371</v>
      </c>
      <c r="AT14" s="17">
        <v>0.203233757192604</v>
      </c>
      <c r="AU14" s="17">
        <v>0.35880993386016302</v>
      </c>
    </row>
    <row r="15" spans="2:47" x14ac:dyDescent="0.3">
      <c r="B15" s="18" t="s">
        <v>155</v>
      </c>
      <c r="C15" s="19">
        <v>8.0805595903405292E-3</v>
      </c>
      <c r="D15" s="19">
        <v>8.8768103956865796E-3</v>
      </c>
      <c r="E15" s="19">
        <v>7.2016778301726304E-3</v>
      </c>
      <c r="F15" s="19"/>
      <c r="G15" s="19">
        <v>8.1875413502555394E-3</v>
      </c>
      <c r="H15" s="19">
        <v>2.3323806038876699E-2</v>
      </c>
      <c r="I15" s="19">
        <v>0</v>
      </c>
      <c r="J15" s="19">
        <v>0</v>
      </c>
      <c r="K15" s="19">
        <v>0</v>
      </c>
      <c r="L15" s="19">
        <v>0</v>
      </c>
      <c r="M15" s="19"/>
      <c r="N15" s="19">
        <v>5.6035083661853799E-3</v>
      </c>
      <c r="O15" s="19">
        <v>1.5542762930123501E-2</v>
      </c>
      <c r="P15" s="19">
        <v>0</v>
      </c>
      <c r="Q15" s="19">
        <v>1.3482945254569501E-2</v>
      </c>
      <c r="R15" s="19"/>
      <c r="S15" s="19">
        <v>0</v>
      </c>
      <c r="T15" s="19">
        <v>0</v>
      </c>
      <c r="U15" s="19">
        <v>0</v>
      </c>
      <c r="V15" s="19">
        <v>0</v>
      </c>
      <c r="W15" s="19">
        <v>3.5354293833784002E-2</v>
      </c>
      <c r="X15" s="19">
        <v>0</v>
      </c>
      <c r="Y15" s="19">
        <v>3.3255868588665298E-2</v>
      </c>
      <c r="Z15" s="19">
        <v>2.9743240137358101E-2</v>
      </c>
      <c r="AA15" s="19">
        <v>2.2104013666324199E-2</v>
      </c>
      <c r="AB15" s="19">
        <v>0</v>
      </c>
      <c r="AC15" s="19">
        <v>0</v>
      </c>
      <c r="AD15" s="19">
        <v>0</v>
      </c>
      <c r="AE15" s="19"/>
      <c r="AF15" s="19">
        <v>2.69880483623689E-3</v>
      </c>
      <c r="AG15" s="19">
        <v>1.42916188156611E-2</v>
      </c>
      <c r="AH15" s="19"/>
      <c r="AI15" s="19">
        <v>1.29474315013356E-2</v>
      </c>
      <c r="AJ15" s="19">
        <v>4.5582361828559398E-3</v>
      </c>
      <c r="AK15" s="19"/>
      <c r="AL15" s="19">
        <v>0</v>
      </c>
      <c r="AM15" s="19">
        <v>1.0269229525059299E-2</v>
      </c>
      <c r="AN15" s="19"/>
      <c r="AO15" s="19">
        <v>0</v>
      </c>
      <c r="AP15" s="19">
        <v>8.9612370434464898E-3</v>
      </c>
      <c r="AQ15" s="19"/>
      <c r="AR15" s="19">
        <v>7.2009219671839804E-3</v>
      </c>
      <c r="AS15" s="19">
        <v>0</v>
      </c>
      <c r="AT15" s="19">
        <v>1.1557528032264199E-2</v>
      </c>
      <c r="AU15" s="19">
        <v>3.9731254479730999E-2</v>
      </c>
    </row>
    <row r="16" spans="2:47" x14ac:dyDescent="0.3">
      <c r="B16" s="16"/>
    </row>
    <row r="17" spans="2:2" x14ac:dyDescent="0.3">
      <c r="B17" t="s">
        <v>72</v>
      </c>
    </row>
    <row r="18" spans="2:2" x14ac:dyDescent="0.3">
      <c r="B18" t="s">
        <v>73</v>
      </c>
    </row>
    <row r="20" spans="2:2" x14ac:dyDescent="0.3">
      <c r="B20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B2:G16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7" width="20.77734375" customWidth="1"/>
  </cols>
  <sheetData>
    <row r="2" spans="2:7" ht="40.049999999999997" customHeight="1" x14ac:dyDescent="0.3">
      <c r="D2" s="30" t="s">
        <v>457</v>
      </c>
      <c r="E2" s="26"/>
      <c r="F2" s="26"/>
      <c r="G2" s="26"/>
    </row>
    <row r="6" spans="2:7" ht="49.95" customHeight="1" x14ac:dyDescent="0.3">
      <c r="B6" s="20" t="s">
        <v>15</v>
      </c>
      <c r="C6" s="20" t="s">
        <v>451</v>
      </c>
      <c r="D6" s="20" t="s">
        <v>452</v>
      </c>
      <c r="E6" s="20" t="s">
        <v>453</v>
      </c>
      <c r="F6" s="20" t="s">
        <v>454</v>
      </c>
    </row>
    <row r="7" spans="2:7" x14ac:dyDescent="0.3">
      <c r="B7" s="18" t="s">
        <v>455</v>
      </c>
      <c r="C7" s="17">
        <v>0.40870602650492299</v>
      </c>
      <c r="D7" s="17">
        <v>0.63799006832319605</v>
      </c>
      <c r="E7" s="17">
        <v>0.27966946172408602</v>
      </c>
      <c r="F7" s="17">
        <v>0.184380305870531</v>
      </c>
    </row>
    <row r="8" spans="2:7" x14ac:dyDescent="0.3">
      <c r="B8" s="18" t="s">
        <v>456</v>
      </c>
      <c r="C8" s="17">
        <v>0.55854231399749898</v>
      </c>
      <c r="D8" s="17">
        <v>0.328622556447417</v>
      </c>
      <c r="E8" s="17">
        <v>0.66882985252054805</v>
      </c>
      <c r="F8" s="17">
        <v>0.78319956378752298</v>
      </c>
    </row>
    <row r="9" spans="2:7" x14ac:dyDescent="0.3">
      <c r="B9" s="18" t="s">
        <v>155</v>
      </c>
      <c r="C9" s="17">
        <v>3.2751659497577898E-2</v>
      </c>
      <c r="D9" s="17">
        <v>3.3387375229386902E-2</v>
      </c>
      <c r="E9" s="17">
        <v>5.1500685755366399E-2</v>
      </c>
      <c r="F9" s="17">
        <v>3.2420130341946803E-2</v>
      </c>
    </row>
    <row r="10" spans="2:7" x14ac:dyDescent="0.3">
      <c r="B10" s="16"/>
      <c r="C10" s="16"/>
      <c r="D10" s="16"/>
      <c r="E10" s="16"/>
      <c r="F10" s="16"/>
    </row>
    <row r="11" spans="2:7" x14ac:dyDescent="0.3">
      <c r="B11" t="s">
        <v>72</v>
      </c>
    </row>
    <row r="12" spans="2:7" x14ac:dyDescent="0.3">
      <c r="B12" t="s">
        <v>73</v>
      </c>
    </row>
    <row r="16" spans="2:7" x14ac:dyDescent="0.3">
      <c r="B16" s="8" t="str">
        <f>HYPERLINK("#'Contents'!A1", "Return to Contents")</f>
        <v>Return to Contents</v>
      </c>
    </row>
  </sheetData>
  <mergeCells count="1">
    <mergeCell ref="D2:G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B2:AU16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458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455</v>
      </c>
      <c r="C9" s="17">
        <v>0.40870602650492299</v>
      </c>
      <c r="D9" s="17">
        <v>0.44870860313411298</v>
      </c>
      <c r="E9" s="17">
        <v>0.36949691957657699</v>
      </c>
      <c r="F9" s="17"/>
      <c r="G9" s="17">
        <v>0.64430525204954503</v>
      </c>
      <c r="H9" s="17">
        <v>0.58947041502825603</v>
      </c>
      <c r="I9" s="17">
        <v>0.51251199743113596</v>
      </c>
      <c r="J9" s="17">
        <v>0.39760392624702701</v>
      </c>
      <c r="K9" s="17">
        <v>0.27807629534437101</v>
      </c>
      <c r="L9" s="17">
        <v>0.11815754922637101</v>
      </c>
      <c r="M9" s="17"/>
      <c r="N9" s="17">
        <v>0.36290240956953901</v>
      </c>
      <c r="O9" s="17">
        <v>0.35928981179019498</v>
      </c>
      <c r="P9" s="17">
        <v>0.50098335885312295</v>
      </c>
      <c r="Q9" s="17">
        <v>0.43067683493803999</v>
      </c>
      <c r="R9" s="17"/>
      <c r="S9" s="17">
        <v>0.46639947414190502</v>
      </c>
      <c r="T9" s="17">
        <v>0.35172921954585601</v>
      </c>
      <c r="U9" s="17">
        <v>0.33168927625265399</v>
      </c>
      <c r="V9" s="17">
        <v>0.40788560971322602</v>
      </c>
      <c r="W9" s="17">
        <v>0.40436023051821501</v>
      </c>
      <c r="X9" s="17">
        <v>0.46272447817884699</v>
      </c>
      <c r="Y9" s="17">
        <v>0.39814567089870501</v>
      </c>
      <c r="Z9" s="17">
        <v>0.50778498756042401</v>
      </c>
      <c r="AA9" s="17">
        <v>0.40318029421103402</v>
      </c>
      <c r="AB9" s="17">
        <v>0.39389443074922997</v>
      </c>
      <c r="AC9" s="17">
        <v>0.40441789637591802</v>
      </c>
      <c r="AD9" s="17">
        <v>0.41094171804030499</v>
      </c>
      <c r="AE9" s="17"/>
      <c r="AF9" s="17">
        <v>0.377088318542037</v>
      </c>
      <c r="AG9" s="17">
        <v>0.45082668186525898</v>
      </c>
      <c r="AH9" s="17"/>
      <c r="AI9" s="17">
        <v>0.45594414396419902</v>
      </c>
      <c r="AJ9" s="17">
        <v>0.38512639696783801</v>
      </c>
      <c r="AK9" s="17"/>
      <c r="AL9" s="17">
        <v>0.41549348999332503</v>
      </c>
      <c r="AM9" s="17">
        <v>0.407134245069736</v>
      </c>
      <c r="AN9" s="17"/>
      <c r="AO9" s="17">
        <v>0.43911749239122899</v>
      </c>
      <c r="AP9" s="17">
        <v>0.40605530228519499</v>
      </c>
      <c r="AQ9" s="17"/>
      <c r="AR9" s="17">
        <v>0.58275378515352605</v>
      </c>
      <c r="AS9" s="17">
        <v>0.29220110579779002</v>
      </c>
      <c r="AT9" s="17">
        <v>0.382267598082564</v>
      </c>
      <c r="AU9" s="17">
        <v>0.22711505572104401</v>
      </c>
    </row>
    <row r="10" spans="2:47" x14ac:dyDescent="0.3">
      <c r="B10" s="18" t="s">
        <v>456</v>
      </c>
      <c r="C10" s="17">
        <v>0.55854231399749898</v>
      </c>
      <c r="D10" s="17">
        <v>0.51875173873944203</v>
      </c>
      <c r="E10" s="17">
        <v>0.59805084645742301</v>
      </c>
      <c r="F10" s="17"/>
      <c r="G10" s="17">
        <v>0.29682475076426801</v>
      </c>
      <c r="H10" s="17">
        <v>0.37271177029409902</v>
      </c>
      <c r="I10" s="17">
        <v>0.460431241040548</v>
      </c>
      <c r="J10" s="17">
        <v>0.56342414751165804</v>
      </c>
      <c r="K10" s="17">
        <v>0.70458512890728997</v>
      </c>
      <c r="L10" s="17">
        <v>0.86057688590836401</v>
      </c>
      <c r="M10" s="17"/>
      <c r="N10" s="17">
        <v>0.61848879653399802</v>
      </c>
      <c r="O10" s="17">
        <v>0.60458096559308605</v>
      </c>
      <c r="P10" s="17">
        <v>0.454736158021399</v>
      </c>
      <c r="Q10" s="17">
        <v>0.53541621853206001</v>
      </c>
      <c r="R10" s="17"/>
      <c r="S10" s="17">
        <v>0.4740007357555</v>
      </c>
      <c r="T10" s="17">
        <v>0.61854105639088097</v>
      </c>
      <c r="U10" s="17">
        <v>0.636606764885567</v>
      </c>
      <c r="V10" s="17">
        <v>0.566691646100556</v>
      </c>
      <c r="W10" s="17">
        <v>0.55666013546680804</v>
      </c>
      <c r="X10" s="17">
        <v>0.48300248405804103</v>
      </c>
      <c r="Y10" s="17">
        <v>0.59264151812861599</v>
      </c>
      <c r="Z10" s="17">
        <v>0.46958364027376898</v>
      </c>
      <c r="AA10" s="17">
        <v>0.57224833695519395</v>
      </c>
      <c r="AB10" s="17">
        <v>0.58121637307768304</v>
      </c>
      <c r="AC10" s="17">
        <v>0.57147083485860795</v>
      </c>
      <c r="AD10" s="17">
        <v>0.57845218572256096</v>
      </c>
      <c r="AE10" s="17"/>
      <c r="AF10" s="17">
        <v>0.59473721157788395</v>
      </c>
      <c r="AG10" s="17">
        <v>0.51226647664344405</v>
      </c>
      <c r="AH10" s="17"/>
      <c r="AI10" s="17">
        <v>0.512939778765646</v>
      </c>
      <c r="AJ10" s="17">
        <v>0.58130551762528904</v>
      </c>
      <c r="AK10" s="17"/>
      <c r="AL10" s="17">
        <v>0.55513173353281298</v>
      </c>
      <c r="AM10" s="17">
        <v>0.55933210639443298</v>
      </c>
      <c r="AN10" s="17"/>
      <c r="AO10" s="17">
        <v>0.52655354010483302</v>
      </c>
      <c r="AP10" s="17">
        <v>0.56133051953924096</v>
      </c>
      <c r="AQ10" s="17"/>
      <c r="AR10" s="17">
        <v>0.390245831335022</v>
      </c>
      <c r="AS10" s="17">
        <v>0.67756486657840997</v>
      </c>
      <c r="AT10" s="17">
        <v>0.57554108131916804</v>
      </c>
      <c r="AU10" s="17">
        <v>0.74101396104920303</v>
      </c>
    </row>
    <row r="11" spans="2:47" x14ac:dyDescent="0.3">
      <c r="B11" s="18" t="s">
        <v>155</v>
      </c>
      <c r="C11" s="19">
        <v>3.2751659497577898E-2</v>
      </c>
      <c r="D11" s="19">
        <v>3.2539658126444403E-2</v>
      </c>
      <c r="E11" s="19">
        <v>3.2452233966000103E-2</v>
      </c>
      <c r="F11" s="19"/>
      <c r="G11" s="19">
        <v>5.88699971861864E-2</v>
      </c>
      <c r="H11" s="19">
        <v>3.7817814677644598E-2</v>
      </c>
      <c r="I11" s="19">
        <v>2.7056761528315699E-2</v>
      </c>
      <c r="J11" s="19">
        <v>3.8971926241315201E-2</v>
      </c>
      <c r="K11" s="19">
        <v>1.7338575748339899E-2</v>
      </c>
      <c r="L11" s="19">
        <v>2.12655648652651E-2</v>
      </c>
      <c r="M11" s="19"/>
      <c r="N11" s="19">
        <v>1.8608793896463399E-2</v>
      </c>
      <c r="O11" s="19">
        <v>3.6129222616719199E-2</v>
      </c>
      <c r="P11" s="19">
        <v>4.4280483125477402E-2</v>
      </c>
      <c r="Q11" s="19">
        <v>3.3906946529900103E-2</v>
      </c>
      <c r="R11" s="19"/>
      <c r="S11" s="19">
        <v>5.95997901025948E-2</v>
      </c>
      <c r="T11" s="19">
        <v>2.97297240632633E-2</v>
      </c>
      <c r="U11" s="19">
        <v>3.1703958861778903E-2</v>
      </c>
      <c r="V11" s="19">
        <v>2.5422744186218E-2</v>
      </c>
      <c r="W11" s="19">
        <v>3.8979634014976797E-2</v>
      </c>
      <c r="X11" s="19">
        <v>5.4273037763112097E-2</v>
      </c>
      <c r="Y11" s="19">
        <v>9.2128109726795099E-3</v>
      </c>
      <c r="Z11" s="19">
        <v>2.2631372165806799E-2</v>
      </c>
      <c r="AA11" s="19">
        <v>2.4571368833771701E-2</v>
      </c>
      <c r="AB11" s="19">
        <v>2.4889196173087401E-2</v>
      </c>
      <c r="AC11" s="19">
        <v>2.41112687654732E-2</v>
      </c>
      <c r="AD11" s="19">
        <v>1.06060962371342E-2</v>
      </c>
      <c r="AE11" s="19"/>
      <c r="AF11" s="19">
        <v>2.81744698800791E-2</v>
      </c>
      <c r="AG11" s="19">
        <v>3.6906841491296999E-2</v>
      </c>
      <c r="AH11" s="19"/>
      <c r="AI11" s="19">
        <v>3.11160772701548E-2</v>
      </c>
      <c r="AJ11" s="19">
        <v>3.3568085406872901E-2</v>
      </c>
      <c r="AK11" s="19"/>
      <c r="AL11" s="19">
        <v>2.9374776473862E-2</v>
      </c>
      <c r="AM11" s="19">
        <v>3.3533648535831198E-2</v>
      </c>
      <c r="AN11" s="19"/>
      <c r="AO11" s="19">
        <v>3.4328967503938303E-2</v>
      </c>
      <c r="AP11" s="19">
        <v>3.2614178175564001E-2</v>
      </c>
      <c r="AQ11" s="19"/>
      <c r="AR11" s="19">
        <v>2.7000383511450999E-2</v>
      </c>
      <c r="AS11" s="19">
        <v>3.0234027623799099E-2</v>
      </c>
      <c r="AT11" s="19">
        <v>4.2191320598267898E-2</v>
      </c>
      <c r="AU11" s="19">
        <v>3.1870983229753E-2</v>
      </c>
    </row>
    <row r="12" spans="2:47" x14ac:dyDescent="0.3">
      <c r="B12" s="16"/>
    </row>
    <row r="13" spans="2:47" x14ac:dyDescent="0.3">
      <c r="B13" t="s">
        <v>72</v>
      </c>
    </row>
    <row r="14" spans="2:47" x14ac:dyDescent="0.3">
      <c r="B14" t="s">
        <v>73</v>
      </c>
    </row>
    <row r="16" spans="2:47" x14ac:dyDescent="0.3">
      <c r="B16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dimension ref="B2:AU16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459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455</v>
      </c>
      <c r="C9" s="17">
        <v>0.63799006832319605</v>
      </c>
      <c r="D9" s="17">
        <v>0.60019946515955303</v>
      </c>
      <c r="E9" s="17">
        <v>0.67429086790367498</v>
      </c>
      <c r="F9" s="17"/>
      <c r="G9" s="17">
        <v>0.70555816317720099</v>
      </c>
      <c r="H9" s="17">
        <v>0.76520450825824304</v>
      </c>
      <c r="I9" s="17">
        <v>0.74928481279422698</v>
      </c>
      <c r="J9" s="17">
        <v>0.64794847285500301</v>
      </c>
      <c r="K9" s="17">
        <v>0.56514172467916401</v>
      </c>
      <c r="L9" s="17">
        <v>0.44024450437170198</v>
      </c>
      <c r="M9" s="17"/>
      <c r="N9" s="17">
        <v>0.64233170557041397</v>
      </c>
      <c r="O9" s="17">
        <v>0.64047461868072797</v>
      </c>
      <c r="P9" s="17">
        <v>0.67621937638613405</v>
      </c>
      <c r="Q9" s="17">
        <v>0.59808144269625196</v>
      </c>
      <c r="R9" s="17"/>
      <c r="S9" s="17">
        <v>0.63952667839041499</v>
      </c>
      <c r="T9" s="17">
        <v>0.62478414585713005</v>
      </c>
      <c r="U9" s="17">
        <v>0.63022995806305304</v>
      </c>
      <c r="V9" s="17">
        <v>0.64164694461622696</v>
      </c>
      <c r="W9" s="17">
        <v>0.62336410844952905</v>
      </c>
      <c r="X9" s="17">
        <v>0.65382893926820196</v>
      </c>
      <c r="Y9" s="17">
        <v>0.62973187541822295</v>
      </c>
      <c r="Z9" s="17">
        <v>0.67536391661552397</v>
      </c>
      <c r="AA9" s="17">
        <v>0.60729545741358404</v>
      </c>
      <c r="AB9" s="17">
        <v>0.69269797827746105</v>
      </c>
      <c r="AC9" s="17">
        <v>0.58879755648135002</v>
      </c>
      <c r="AD9" s="17">
        <v>0.68713315712423895</v>
      </c>
      <c r="AE9" s="17"/>
      <c r="AF9" s="17">
        <v>0.653258047739811</v>
      </c>
      <c r="AG9" s="17">
        <v>0.62044076151314798</v>
      </c>
      <c r="AH9" s="17"/>
      <c r="AI9" s="17">
        <v>0.68772009203104301</v>
      </c>
      <c r="AJ9" s="17">
        <v>0.61316656563149097</v>
      </c>
      <c r="AK9" s="17"/>
      <c r="AL9" s="17">
        <v>0.67173958868989703</v>
      </c>
      <c r="AM9" s="17">
        <v>0.63017464955159097</v>
      </c>
      <c r="AN9" s="17"/>
      <c r="AO9" s="17">
        <v>0.75092630754920298</v>
      </c>
      <c r="AP9" s="17">
        <v>0.62814631972783097</v>
      </c>
      <c r="AQ9" s="17"/>
      <c r="AR9" s="17">
        <v>0.80827115029346197</v>
      </c>
      <c r="AS9" s="17">
        <v>0.55765842539439003</v>
      </c>
      <c r="AT9" s="17">
        <v>0.65491638264946705</v>
      </c>
      <c r="AU9" s="17">
        <v>0.313187396281427</v>
      </c>
    </row>
    <row r="10" spans="2:47" x14ac:dyDescent="0.3">
      <c r="B10" s="18" t="s">
        <v>456</v>
      </c>
      <c r="C10" s="17">
        <v>0.328622556447417</v>
      </c>
      <c r="D10" s="17">
        <v>0.36720954073574602</v>
      </c>
      <c r="E10" s="17">
        <v>0.29141865896827002</v>
      </c>
      <c r="F10" s="17"/>
      <c r="G10" s="17">
        <v>0.253497176449068</v>
      </c>
      <c r="H10" s="17">
        <v>0.20875833728621801</v>
      </c>
      <c r="I10" s="17">
        <v>0.21632397206973</v>
      </c>
      <c r="J10" s="17">
        <v>0.31988540157829798</v>
      </c>
      <c r="K10" s="17">
        <v>0.40177568443947298</v>
      </c>
      <c r="L10" s="17">
        <v>0.52502421664287102</v>
      </c>
      <c r="M10" s="17"/>
      <c r="N10" s="17">
        <v>0.33413909891746002</v>
      </c>
      <c r="O10" s="17">
        <v>0.32776393903373402</v>
      </c>
      <c r="P10" s="17">
        <v>0.28709240113725298</v>
      </c>
      <c r="Q10" s="17">
        <v>0.360537779829811</v>
      </c>
      <c r="R10" s="17"/>
      <c r="S10" s="17">
        <v>0.31520185140516699</v>
      </c>
      <c r="T10" s="17">
        <v>0.33777988170795198</v>
      </c>
      <c r="U10" s="17">
        <v>0.346838735597777</v>
      </c>
      <c r="V10" s="17">
        <v>0.32177976570614197</v>
      </c>
      <c r="W10" s="17">
        <v>0.346846296329402</v>
      </c>
      <c r="X10" s="17">
        <v>0.288407793584675</v>
      </c>
      <c r="Y10" s="17">
        <v>0.34586362821100203</v>
      </c>
      <c r="Z10" s="17">
        <v>0.303055422621543</v>
      </c>
      <c r="AA10" s="17">
        <v>0.35392774522053499</v>
      </c>
      <c r="AB10" s="17">
        <v>0.29627412695052802</v>
      </c>
      <c r="AC10" s="17">
        <v>0.38876980841224101</v>
      </c>
      <c r="AD10" s="17">
        <v>0.29354115733825897</v>
      </c>
      <c r="AE10" s="17"/>
      <c r="AF10" s="17">
        <v>0.31909637708813599</v>
      </c>
      <c r="AG10" s="17">
        <v>0.34039835010473202</v>
      </c>
      <c r="AH10" s="17"/>
      <c r="AI10" s="17">
        <v>0.29311180163217398</v>
      </c>
      <c r="AJ10" s="17">
        <v>0.34634829337686801</v>
      </c>
      <c r="AK10" s="17"/>
      <c r="AL10" s="17">
        <v>0.29963393068296301</v>
      </c>
      <c r="AM10" s="17">
        <v>0.33533548888322401</v>
      </c>
      <c r="AN10" s="17"/>
      <c r="AO10" s="17">
        <v>0.22666593111653899</v>
      </c>
      <c r="AP10" s="17">
        <v>0.33750929992557099</v>
      </c>
      <c r="AQ10" s="17"/>
      <c r="AR10" s="17">
        <v>0.172413879777573</v>
      </c>
      <c r="AS10" s="17">
        <v>0.40644625560148601</v>
      </c>
      <c r="AT10" s="17">
        <v>0.30433914857830302</v>
      </c>
      <c r="AU10" s="17">
        <v>0.63771259584937701</v>
      </c>
    </row>
    <row r="11" spans="2:47" x14ac:dyDescent="0.3">
      <c r="B11" s="18" t="s">
        <v>155</v>
      </c>
      <c r="C11" s="19">
        <v>3.3387375229386902E-2</v>
      </c>
      <c r="D11" s="19">
        <v>3.2590994104700802E-2</v>
      </c>
      <c r="E11" s="19">
        <v>3.42904731280552E-2</v>
      </c>
      <c r="F11" s="19"/>
      <c r="G11" s="19">
        <v>4.09446603737307E-2</v>
      </c>
      <c r="H11" s="19">
        <v>2.6037154455538999E-2</v>
      </c>
      <c r="I11" s="19">
        <v>3.4391215136042597E-2</v>
      </c>
      <c r="J11" s="19">
        <v>3.2166125566698997E-2</v>
      </c>
      <c r="K11" s="19">
        <v>3.30825908813632E-2</v>
      </c>
      <c r="L11" s="19">
        <v>3.4731278985427001E-2</v>
      </c>
      <c r="M11" s="19"/>
      <c r="N11" s="19">
        <v>2.3529195512126198E-2</v>
      </c>
      <c r="O11" s="19">
        <v>3.17614422855379E-2</v>
      </c>
      <c r="P11" s="19">
        <v>3.6688222476612797E-2</v>
      </c>
      <c r="Q11" s="19">
        <v>4.1380777473936897E-2</v>
      </c>
      <c r="R11" s="19"/>
      <c r="S11" s="19">
        <v>4.52714702044172E-2</v>
      </c>
      <c r="T11" s="19">
        <v>3.7435972434917898E-2</v>
      </c>
      <c r="U11" s="19">
        <v>2.2931306339170201E-2</v>
      </c>
      <c r="V11" s="19">
        <v>3.6573289677630801E-2</v>
      </c>
      <c r="W11" s="19">
        <v>2.9789595221069099E-2</v>
      </c>
      <c r="X11" s="19">
        <v>5.77632671471233E-2</v>
      </c>
      <c r="Y11" s="19">
        <v>2.4404496370774201E-2</v>
      </c>
      <c r="Z11" s="19">
        <v>2.1580660762933201E-2</v>
      </c>
      <c r="AA11" s="19">
        <v>3.8776797365880598E-2</v>
      </c>
      <c r="AB11" s="19">
        <v>1.1027894772010599E-2</v>
      </c>
      <c r="AC11" s="19">
        <v>2.2432635106409499E-2</v>
      </c>
      <c r="AD11" s="19">
        <v>1.9325685537502E-2</v>
      </c>
      <c r="AE11" s="19"/>
      <c r="AF11" s="19">
        <v>2.76455751720532E-2</v>
      </c>
      <c r="AG11" s="19">
        <v>3.9160888382120201E-2</v>
      </c>
      <c r="AH11" s="19"/>
      <c r="AI11" s="19">
        <v>1.91681063367822E-2</v>
      </c>
      <c r="AJ11" s="19">
        <v>4.0485140991641501E-2</v>
      </c>
      <c r="AK11" s="19"/>
      <c r="AL11" s="19">
        <v>2.86264806271402E-2</v>
      </c>
      <c r="AM11" s="19">
        <v>3.4489861565185298E-2</v>
      </c>
      <c r="AN11" s="19"/>
      <c r="AO11" s="19">
        <v>2.2407761334257401E-2</v>
      </c>
      <c r="AP11" s="19">
        <v>3.4344380346597703E-2</v>
      </c>
      <c r="AQ11" s="19"/>
      <c r="AR11" s="19">
        <v>1.9314969928965399E-2</v>
      </c>
      <c r="AS11" s="19">
        <v>3.5895319004123703E-2</v>
      </c>
      <c r="AT11" s="19">
        <v>4.07444687722298E-2</v>
      </c>
      <c r="AU11" s="19">
        <v>4.9100007869196702E-2</v>
      </c>
    </row>
    <row r="12" spans="2:47" x14ac:dyDescent="0.3">
      <c r="B12" s="16"/>
    </row>
    <row r="13" spans="2:47" x14ac:dyDescent="0.3">
      <c r="B13" t="s">
        <v>72</v>
      </c>
    </row>
    <row r="14" spans="2:47" x14ac:dyDescent="0.3">
      <c r="B14" t="s">
        <v>73</v>
      </c>
    </row>
    <row r="16" spans="2:47" x14ac:dyDescent="0.3">
      <c r="B16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B2:AU16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460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455</v>
      </c>
      <c r="C9" s="17">
        <v>0.27966946172408602</v>
      </c>
      <c r="D9" s="17">
        <v>0.30052911740715299</v>
      </c>
      <c r="E9" s="17">
        <v>0.26001420708220702</v>
      </c>
      <c r="F9" s="17"/>
      <c r="G9" s="17">
        <v>0.50245025876104399</v>
      </c>
      <c r="H9" s="17">
        <v>0.495259445133169</v>
      </c>
      <c r="I9" s="17">
        <v>0.340227975554589</v>
      </c>
      <c r="J9" s="17">
        <v>0.20903175150166101</v>
      </c>
      <c r="K9" s="17">
        <v>0.13472145609415301</v>
      </c>
      <c r="L9" s="17">
        <v>6.2305759261565501E-2</v>
      </c>
      <c r="M9" s="17"/>
      <c r="N9" s="17">
        <v>0.30838709565697298</v>
      </c>
      <c r="O9" s="17">
        <v>0.22559564317294001</v>
      </c>
      <c r="P9" s="17">
        <v>0.33626795651809499</v>
      </c>
      <c r="Q9" s="17">
        <v>0.25437591284157801</v>
      </c>
      <c r="R9" s="17"/>
      <c r="S9" s="17">
        <v>0.396550774693184</v>
      </c>
      <c r="T9" s="17">
        <v>0.23035862090221701</v>
      </c>
      <c r="U9" s="17">
        <v>0.26396734494406598</v>
      </c>
      <c r="V9" s="17">
        <v>0.28531648385840203</v>
      </c>
      <c r="W9" s="17">
        <v>0.25347485186072499</v>
      </c>
      <c r="X9" s="17">
        <v>0.288829774625189</v>
      </c>
      <c r="Y9" s="17">
        <v>0.24865721621064399</v>
      </c>
      <c r="Z9" s="17">
        <v>0.33704441437239901</v>
      </c>
      <c r="AA9" s="17">
        <v>0.26201558217228599</v>
      </c>
      <c r="AB9" s="17">
        <v>0.23969258183324499</v>
      </c>
      <c r="AC9" s="17">
        <v>0.234104747106541</v>
      </c>
      <c r="AD9" s="17">
        <v>0.27373654522354801</v>
      </c>
      <c r="AE9" s="17"/>
      <c r="AF9" s="17">
        <v>0.28420531471251398</v>
      </c>
      <c r="AG9" s="17">
        <v>0.27315072961661802</v>
      </c>
      <c r="AH9" s="17"/>
      <c r="AI9" s="17">
        <v>0.34809575147810401</v>
      </c>
      <c r="AJ9" s="17">
        <v>0.245513431598882</v>
      </c>
      <c r="AK9" s="17"/>
      <c r="AL9" s="17">
        <v>0.30972845583612402</v>
      </c>
      <c r="AM9" s="17">
        <v>0.27270866274720301</v>
      </c>
      <c r="AN9" s="17"/>
      <c r="AO9" s="17">
        <v>0.37097742380709903</v>
      </c>
      <c r="AP9" s="17">
        <v>0.27171087704249702</v>
      </c>
      <c r="AQ9" s="17"/>
      <c r="AR9" s="17">
        <v>0.50080850452408598</v>
      </c>
      <c r="AS9" s="17">
        <v>0.14532080184989599</v>
      </c>
      <c r="AT9" s="17">
        <v>0.20843213183685599</v>
      </c>
      <c r="AU9" s="17">
        <v>0.10382966866339299</v>
      </c>
    </row>
    <row r="10" spans="2:47" x14ac:dyDescent="0.3">
      <c r="B10" s="18" t="s">
        <v>456</v>
      </c>
      <c r="C10" s="17">
        <v>0.66882985252054805</v>
      </c>
      <c r="D10" s="17">
        <v>0.65663777293834003</v>
      </c>
      <c r="E10" s="17">
        <v>0.68020460749894296</v>
      </c>
      <c r="F10" s="17"/>
      <c r="G10" s="17">
        <v>0.42818301775606199</v>
      </c>
      <c r="H10" s="17">
        <v>0.442316286557631</v>
      </c>
      <c r="I10" s="17">
        <v>0.61195879370875705</v>
      </c>
      <c r="J10" s="17">
        <v>0.73090869285011895</v>
      </c>
      <c r="K10" s="17">
        <v>0.82922725931366503</v>
      </c>
      <c r="L10" s="17">
        <v>0.90047712334108299</v>
      </c>
      <c r="M10" s="17"/>
      <c r="N10" s="17">
        <v>0.661385031386721</v>
      </c>
      <c r="O10" s="17">
        <v>0.72732075078771397</v>
      </c>
      <c r="P10" s="17">
        <v>0.589206473312474</v>
      </c>
      <c r="Q10" s="17">
        <v>0.687001352531312</v>
      </c>
      <c r="R10" s="17"/>
      <c r="S10" s="17">
        <v>0.53582036965050694</v>
      </c>
      <c r="T10" s="17">
        <v>0.70935072342115901</v>
      </c>
      <c r="U10" s="17">
        <v>0.68548850446439202</v>
      </c>
      <c r="V10" s="17">
        <v>0.65493164347300903</v>
      </c>
      <c r="W10" s="17">
        <v>0.68785770498766197</v>
      </c>
      <c r="X10" s="17">
        <v>0.66163382452645803</v>
      </c>
      <c r="Y10" s="17">
        <v>0.71570227948399201</v>
      </c>
      <c r="Z10" s="17">
        <v>0.607010135232952</v>
      </c>
      <c r="AA10" s="17">
        <v>0.69463719489345099</v>
      </c>
      <c r="AB10" s="17">
        <v>0.72568954951027398</v>
      </c>
      <c r="AC10" s="17">
        <v>0.71513810663544897</v>
      </c>
      <c r="AD10" s="17">
        <v>0.70294137410621105</v>
      </c>
      <c r="AE10" s="17"/>
      <c r="AF10" s="17">
        <v>0.66664423203769196</v>
      </c>
      <c r="AG10" s="17">
        <v>0.67443495875081805</v>
      </c>
      <c r="AH10" s="17"/>
      <c r="AI10" s="17">
        <v>0.61500745090820197</v>
      </c>
      <c r="AJ10" s="17">
        <v>0.695696128296872</v>
      </c>
      <c r="AK10" s="17"/>
      <c r="AL10" s="17">
        <v>0.64201889846691096</v>
      </c>
      <c r="AM10" s="17">
        <v>0.67503849878629496</v>
      </c>
      <c r="AN10" s="17"/>
      <c r="AO10" s="17">
        <v>0.58572215995029397</v>
      </c>
      <c r="AP10" s="17">
        <v>0.67607368530273704</v>
      </c>
      <c r="AQ10" s="17"/>
      <c r="AR10" s="17">
        <v>0.45300744663638198</v>
      </c>
      <c r="AS10" s="17">
        <v>0.81567320638460294</v>
      </c>
      <c r="AT10" s="17">
        <v>0.72542533489068695</v>
      </c>
      <c r="AU10" s="17">
        <v>0.84029612770783402</v>
      </c>
    </row>
    <row r="11" spans="2:47" x14ac:dyDescent="0.3">
      <c r="B11" s="18" t="s">
        <v>155</v>
      </c>
      <c r="C11" s="19">
        <v>5.1500685755366399E-2</v>
      </c>
      <c r="D11" s="19">
        <v>4.2833109654507401E-2</v>
      </c>
      <c r="E11" s="19">
        <v>5.97811854188499E-2</v>
      </c>
      <c r="F11" s="19"/>
      <c r="G11" s="19">
        <v>6.9366723482894702E-2</v>
      </c>
      <c r="H11" s="19">
        <v>6.2424268309199497E-2</v>
      </c>
      <c r="I11" s="19">
        <v>4.7813230736653702E-2</v>
      </c>
      <c r="J11" s="19">
        <v>6.0059555648220797E-2</v>
      </c>
      <c r="K11" s="19">
        <v>3.6051284592181203E-2</v>
      </c>
      <c r="L11" s="19">
        <v>3.72171173973515E-2</v>
      </c>
      <c r="M11" s="19"/>
      <c r="N11" s="19">
        <v>3.0227872956305801E-2</v>
      </c>
      <c r="O11" s="19">
        <v>4.70836060393462E-2</v>
      </c>
      <c r="P11" s="19">
        <v>7.4525570169431204E-2</v>
      </c>
      <c r="Q11" s="19">
        <v>5.8622734627110297E-2</v>
      </c>
      <c r="R11" s="19"/>
      <c r="S11" s="19">
        <v>6.7628855656309605E-2</v>
      </c>
      <c r="T11" s="19">
        <v>6.0290655676623603E-2</v>
      </c>
      <c r="U11" s="19">
        <v>5.0544150591541798E-2</v>
      </c>
      <c r="V11" s="19">
        <v>5.9751872668589098E-2</v>
      </c>
      <c r="W11" s="19">
        <v>5.8667443151613201E-2</v>
      </c>
      <c r="X11" s="19">
        <v>4.9536400848353097E-2</v>
      </c>
      <c r="Y11" s="19">
        <v>3.5640504305363301E-2</v>
      </c>
      <c r="Z11" s="19">
        <v>5.5945450394649598E-2</v>
      </c>
      <c r="AA11" s="19">
        <v>4.3347222934263602E-2</v>
      </c>
      <c r="AB11" s="19">
        <v>3.4617868656481199E-2</v>
      </c>
      <c r="AC11" s="19">
        <v>5.0757146258009901E-2</v>
      </c>
      <c r="AD11" s="19">
        <v>2.3322080670240899E-2</v>
      </c>
      <c r="AE11" s="19"/>
      <c r="AF11" s="19">
        <v>4.9150453249793898E-2</v>
      </c>
      <c r="AG11" s="19">
        <v>5.2414311632564103E-2</v>
      </c>
      <c r="AH11" s="19"/>
      <c r="AI11" s="19">
        <v>3.68967976136933E-2</v>
      </c>
      <c r="AJ11" s="19">
        <v>5.8790440104246597E-2</v>
      </c>
      <c r="AK11" s="19"/>
      <c r="AL11" s="19">
        <v>4.8252645696965302E-2</v>
      </c>
      <c r="AM11" s="19">
        <v>5.2252838466502402E-2</v>
      </c>
      <c r="AN11" s="19"/>
      <c r="AO11" s="19">
        <v>4.3300416242606901E-2</v>
      </c>
      <c r="AP11" s="19">
        <v>5.2215437654766002E-2</v>
      </c>
      <c r="AQ11" s="19"/>
      <c r="AR11" s="19">
        <v>4.6184048839532102E-2</v>
      </c>
      <c r="AS11" s="19">
        <v>3.9005991765500903E-2</v>
      </c>
      <c r="AT11" s="19">
        <v>6.6142533272456699E-2</v>
      </c>
      <c r="AU11" s="19">
        <v>5.5874203628772698E-2</v>
      </c>
    </row>
    <row r="12" spans="2:47" x14ac:dyDescent="0.3">
      <c r="B12" s="16"/>
    </row>
    <row r="13" spans="2:47" x14ac:dyDescent="0.3">
      <c r="B13" t="s">
        <v>72</v>
      </c>
    </row>
    <row r="14" spans="2:47" x14ac:dyDescent="0.3">
      <c r="B14" t="s">
        <v>73</v>
      </c>
    </row>
    <row r="16" spans="2:47" x14ac:dyDescent="0.3">
      <c r="B16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B2:AU16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461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455</v>
      </c>
      <c r="C9" s="17">
        <v>0.184380305870531</v>
      </c>
      <c r="D9" s="17">
        <v>0.22777622195320599</v>
      </c>
      <c r="E9" s="17">
        <v>0.14240225627290001</v>
      </c>
      <c r="F9" s="17"/>
      <c r="G9" s="17">
        <v>0.369833865463152</v>
      </c>
      <c r="H9" s="17">
        <v>0.31858061022808198</v>
      </c>
      <c r="I9" s="17">
        <v>0.20606936090604899</v>
      </c>
      <c r="J9" s="17">
        <v>0.14139983775262499</v>
      </c>
      <c r="K9" s="17">
        <v>7.07500290654305E-2</v>
      </c>
      <c r="L9" s="17">
        <v>4.6002698145625902E-2</v>
      </c>
      <c r="M9" s="17"/>
      <c r="N9" s="17">
        <v>0.210264940942294</v>
      </c>
      <c r="O9" s="17">
        <v>0.165637612055892</v>
      </c>
      <c r="P9" s="17">
        <v>0.203575959347574</v>
      </c>
      <c r="Q9" s="17">
        <v>0.159321629471564</v>
      </c>
      <c r="R9" s="17"/>
      <c r="S9" s="17">
        <v>0.265535516083926</v>
      </c>
      <c r="T9" s="17">
        <v>0.152008676747036</v>
      </c>
      <c r="U9" s="17">
        <v>0.164817973797455</v>
      </c>
      <c r="V9" s="17">
        <v>0.16842995740522301</v>
      </c>
      <c r="W9" s="17">
        <v>0.18364872560862699</v>
      </c>
      <c r="X9" s="17">
        <v>0.207039536636175</v>
      </c>
      <c r="Y9" s="17">
        <v>0.13854233564328</v>
      </c>
      <c r="Z9" s="17">
        <v>0.17666170984403301</v>
      </c>
      <c r="AA9" s="17">
        <v>0.189087558668492</v>
      </c>
      <c r="AB9" s="17">
        <v>0.175330475724299</v>
      </c>
      <c r="AC9" s="17">
        <v>0.15193675193115899</v>
      </c>
      <c r="AD9" s="17">
        <v>0.176561088216656</v>
      </c>
      <c r="AE9" s="17"/>
      <c r="AF9" s="17">
        <v>0.17628225782354601</v>
      </c>
      <c r="AG9" s="17">
        <v>0.19387960645774699</v>
      </c>
      <c r="AH9" s="17"/>
      <c r="AI9" s="17">
        <v>0.23309544064481799</v>
      </c>
      <c r="AJ9" s="17">
        <v>0.16006340052778201</v>
      </c>
      <c r="AK9" s="17"/>
      <c r="AL9" s="17">
        <v>0.218683225603158</v>
      </c>
      <c r="AM9" s="17">
        <v>0.176436735713493</v>
      </c>
      <c r="AN9" s="17"/>
      <c r="AO9" s="17">
        <v>0.25938512862082902</v>
      </c>
      <c r="AP9" s="17">
        <v>0.17784273543562101</v>
      </c>
      <c r="AQ9" s="17"/>
      <c r="AR9" s="17">
        <v>0.31983713807136999</v>
      </c>
      <c r="AS9" s="17">
        <v>0.10345248179432601</v>
      </c>
      <c r="AT9" s="17">
        <v>0.128855700803711</v>
      </c>
      <c r="AU9" s="17">
        <v>9.9091515315542E-2</v>
      </c>
    </row>
    <row r="10" spans="2:47" x14ac:dyDescent="0.3">
      <c r="B10" s="18" t="s">
        <v>456</v>
      </c>
      <c r="C10" s="17">
        <v>0.78319956378752298</v>
      </c>
      <c r="D10" s="17">
        <v>0.74298373794744599</v>
      </c>
      <c r="E10" s="17">
        <v>0.82195542824513701</v>
      </c>
      <c r="F10" s="17"/>
      <c r="G10" s="17">
        <v>0.56869018239656099</v>
      </c>
      <c r="H10" s="17">
        <v>0.63314008840087599</v>
      </c>
      <c r="I10" s="17">
        <v>0.76454790863333</v>
      </c>
      <c r="J10" s="17">
        <v>0.82570550204736204</v>
      </c>
      <c r="K10" s="17">
        <v>0.91040981801805998</v>
      </c>
      <c r="L10" s="17">
        <v>0.94249824282852901</v>
      </c>
      <c r="M10" s="17"/>
      <c r="N10" s="17">
        <v>0.77095002967989001</v>
      </c>
      <c r="O10" s="17">
        <v>0.79772951515079404</v>
      </c>
      <c r="P10" s="17">
        <v>0.75612383783902304</v>
      </c>
      <c r="Q10" s="17">
        <v>0.80514365460667303</v>
      </c>
      <c r="R10" s="17"/>
      <c r="S10" s="17">
        <v>0.68844720444548002</v>
      </c>
      <c r="T10" s="17">
        <v>0.82640052944989795</v>
      </c>
      <c r="U10" s="17">
        <v>0.80506631545919505</v>
      </c>
      <c r="V10" s="17">
        <v>0.80692043829708004</v>
      </c>
      <c r="W10" s="17">
        <v>0.78127314023277095</v>
      </c>
      <c r="X10" s="17">
        <v>0.73468609466147605</v>
      </c>
      <c r="Y10" s="17">
        <v>0.84203922397449604</v>
      </c>
      <c r="Z10" s="17">
        <v>0.79089079675752705</v>
      </c>
      <c r="AA10" s="17">
        <v>0.77664612439361402</v>
      </c>
      <c r="AB10" s="17">
        <v>0.80628077363504702</v>
      </c>
      <c r="AC10" s="17">
        <v>0.80545885160504505</v>
      </c>
      <c r="AD10" s="17">
        <v>0.80873559435726206</v>
      </c>
      <c r="AE10" s="17"/>
      <c r="AF10" s="17">
        <v>0.79220141037184899</v>
      </c>
      <c r="AG10" s="17">
        <v>0.77436431000320005</v>
      </c>
      <c r="AH10" s="17"/>
      <c r="AI10" s="17">
        <v>0.736110727313945</v>
      </c>
      <c r="AJ10" s="17">
        <v>0.80670467743512997</v>
      </c>
      <c r="AK10" s="17"/>
      <c r="AL10" s="17">
        <v>0.75433201917723502</v>
      </c>
      <c r="AM10" s="17">
        <v>0.78988445730855805</v>
      </c>
      <c r="AN10" s="17"/>
      <c r="AO10" s="17">
        <v>0.724475051536697</v>
      </c>
      <c r="AP10" s="17">
        <v>0.78831810978254002</v>
      </c>
      <c r="AQ10" s="17"/>
      <c r="AR10" s="17">
        <v>0.64778275036046695</v>
      </c>
      <c r="AS10" s="17">
        <v>0.87476156370295299</v>
      </c>
      <c r="AT10" s="17">
        <v>0.83543373873566196</v>
      </c>
      <c r="AU10" s="17">
        <v>0.85692564526449</v>
      </c>
    </row>
    <row r="11" spans="2:47" x14ac:dyDescent="0.3">
      <c r="B11" s="18" t="s">
        <v>155</v>
      </c>
      <c r="C11" s="19">
        <v>3.2420130341946803E-2</v>
      </c>
      <c r="D11" s="19">
        <v>2.9240040099348299E-2</v>
      </c>
      <c r="E11" s="19">
        <v>3.5642315481962297E-2</v>
      </c>
      <c r="F11" s="19"/>
      <c r="G11" s="19">
        <v>6.1475952140286803E-2</v>
      </c>
      <c r="H11" s="19">
        <v>4.8279301371042298E-2</v>
      </c>
      <c r="I11" s="19">
        <v>2.9382730460620898E-2</v>
      </c>
      <c r="J11" s="19">
        <v>3.2894660200012402E-2</v>
      </c>
      <c r="K11" s="19">
        <v>1.8840152916509499E-2</v>
      </c>
      <c r="L11" s="19">
        <v>1.14990590258446E-2</v>
      </c>
      <c r="M11" s="19"/>
      <c r="N11" s="19">
        <v>1.8785029377815801E-2</v>
      </c>
      <c r="O11" s="19">
        <v>3.6632872793314099E-2</v>
      </c>
      <c r="P11" s="19">
        <v>4.03002028134027E-2</v>
      </c>
      <c r="Q11" s="19">
        <v>3.5534715921762702E-2</v>
      </c>
      <c r="R11" s="19"/>
      <c r="S11" s="19">
        <v>4.60172794705941E-2</v>
      </c>
      <c r="T11" s="19">
        <v>2.1590793803065399E-2</v>
      </c>
      <c r="U11" s="19">
        <v>3.01157107433506E-2</v>
      </c>
      <c r="V11" s="19">
        <v>2.4649604297696501E-2</v>
      </c>
      <c r="W11" s="19">
        <v>3.5078134158602503E-2</v>
      </c>
      <c r="X11" s="19">
        <v>5.8274368702348797E-2</v>
      </c>
      <c r="Y11" s="19">
        <v>1.9418440382224601E-2</v>
      </c>
      <c r="Z11" s="19">
        <v>3.2447493398439803E-2</v>
      </c>
      <c r="AA11" s="19">
        <v>3.4266316937893601E-2</v>
      </c>
      <c r="AB11" s="19">
        <v>1.8388750640654299E-2</v>
      </c>
      <c r="AC11" s="19">
        <v>4.2604396463795498E-2</v>
      </c>
      <c r="AD11" s="19">
        <v>1.4703317426081599E-2</v>
      </c>
      <c r="AE11" s="19"/>
      <c r="AF11" s="19">
        <v>3.1516331804604801E-2</v>
      </c>
      <c r="AG11" s="19">
        <v>3.1756083539052397E-2</v>
      </c>
      <c r="AH11" s="19"/>
      <c r="AI11" s="19">
        <v>3.0793832041237E-2</v>
      </c>
      <c r="AJ11" s="19">
        <v>3.3231922037087601E-2</v>
      </c>
      <c r="AK11" s="19"/>
      <c r="AL11" s="19">
        <v>2.6984755219606599E-2</v>
      </c>
      <c r="AM11" s="19">
        <v>3.3678806977949297E-2</v>
      </c>
      <c r="AN11" s="19"/>
      <c r="AO11" s="19">
        <v>1.6139819842474399E-2</v>
      </c>
      <c r="AP11" s="19">
        <v>3.3839154781839603E-2</v>
      </c>
      <c r="AQ11" s="19"/>
      <c r="AR11" s="19">
        <v>3.2380111568163297E-2</v>
      </c>
      <c r="AS11" s="19">
        <v>2.1785954502720601E-2</v>
      </c>
      <c r="AT11" s="19">
        <v>3.5710560460626699E-2</v>
      </c>
      <c r="AU11" s="19">
        <v>4.3982839419968098E-2</v>
      </c>
    </row>
    <row r="12" spans="2:47" x14ac:dyDescent="0.3">
      <c r="B12" s="16"/>
    </row>
    <row r="13" spans="2:47" x14ac:dyDescent="0.3">
      <c r="B13" t="s">
        <v>72</v>
      </c>
    </row>
    <row r="14" spans="2:47" x14ac:dyDescent="0.3">
      <c r="B14" t="s">
        <v>73</v>
      </c>
    </row>
    <row r="16" spans="2:47" x14ac:dyDescent="0.3">
      <c r="B16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B2:AU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467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2059</v>
      </c>
      <c r="D7" s="10">
        <v>1023</v>
      </c>
      <c r="E7" s="10">
        <v>1033</v>
      </c>
      <c r="F7" s="10"/>
      <c r="G7" s="10">
        <v>174</v>
      </c>
      <c r="H7" s="10">
        <v>290</v>
      </c>
      <c r="I7" s="10">
        <v>329</v>
      </c>
      <c r="J7" s="10">
        <v>373</v>
      </c>
      <c r="K7" s="10">
        <v>341</v>
      </c>
      <c r="L7" s="10">
        <v>552</v>
      </c>
      <c r="M7" s="10"/>
      <c r="N7" s="10">
        <v>701</v>
      </c>
      <c r="O7" s="10">
        <v>543</v>
      </c>
      <c r="P7" s="10">
        <v>365</v>
      </c>
      <c r="Q7" s="10">
        <v>443</v>
      </c>
      <c r="R7" s="10"/>
      <c r="S7" s="10">
        <v>293</v>
      </c>
      <c r="T7" s="10">
        <v>304</v>
      </c>
      <c r="U7" s="10">
        <v>173</v>
      </c>
      <c r="V7" s="10">
        <v>163</v>
      </c>
      <c r="W7" s="10">
        <v>153</v>
      </c>
      <c r="X7" s="10">
        <v>174</v>
      </c>
      <c r="Y7" s="10">
        <v>157</v>
      </c>
      <c r="Z7" s="10">
        <v>82</v>
      </c>
      <c r="AA7" s="10">
        <v>234</v>
      </c>
      <c r="AB7" s="10">
        <v>154</v>
      </c>
      <c r="AC7" s="10">
        <v>99</v>
      </c>
      <c r="AD7" s="10">
        <v>73</v>
      </c>
      <c r="AE7" s="10"/>
      <c r="AF7" s="10">
        <v>1265</v>
      </c>
      <c r="AG7" s="10">
        <v>791</v>
      </c>
      <c r="AH7" s="10"/>
      <c r="AI7" s="10">
        <v>675</v>
      </c>
      <c r="AJ7" s="10">
        <v>1384</v>
      </c>
      <c r="AK7" s="10"/>
      <c r="AL7" s="10">
        <v>384</v>
      </c>
      <c r="AM7" s="10">
        <v>1675</v>
      </c>
      <c r="AN7" s="10"/>
      <c r="AO7" s="10">
        <v>158</v>
      </c>
      <c r="AP7" s="10">
        <v>1901</v>
      </c>
      <c r="AQ7" s="10"/>
      <c r="AR7" s="10">
        <v>657</v>
      </c>
      <c r="AS7" s="10">
        <v>539</v>
      </c>
      <c r="AT7" s="10">
        <v>551</v>
      </c>
      <c r="AU7" s="10">
        <v>312</v>
      </c>
    </row>
    <row r="8" spans="2:47" ht="30" customHeight="1" x14ac:dyDescent="0.3">
      <c r="B8" s="11" t="s">
        <v>20</v>
      </c>
      <c r="C8" s="11">
        <v>2052</v>
      </c>
      <c r="D8" s="11">
        <v>1008</v>
      </c>
      <c r="E8" s="11">
        <v>1041</v>
      </c>
      <c r="F8" s="11"/>
      <c r="G8" s="11">
        <v>268</v>
      </c>
      <c r="H8" s="11">
        <v>324</v>
      </c>
      <c r="I8" s="11">
        <v>342</v>
      </c>
      <c r="J8" s="11">
        <v>370</v>
      </c>
      <c r="K8" s="11">
        <v>299</v>
      </c>
      <c r="L8" s="11">
        <v>448</v>
      </c>
      <c r="M8" s="11"/>
      <c r="N8" s="11">
        <v>574</v>
      </c>
      <c r="O8" s="11">
        <v>499</v>
      </c>
      <c r="P8" s="11">
        <v>475</v>
      </c>
      <c r="Q8" s="11">
        <v>497</v>
      </c>
      <c r="R8" s="11"/>
      <c r="S8" s="11">
        <v>278</v>
      </c>
      <c r="T8" s="11">
        <v>270</v>
      </c>
      <c r="U8" s="11">
        <v>173</v>
      </c>
      <c r="V8" s="11">
        <v>168</v>
      </c>
      <c r="W8" s="11">
        <v>142</v>
      </c>
      <c r="X8" s="11">
        <v>184</v>
      </c>
      <c r="Y8" s="11">
        <v>145</v>
      </c>
      <c r="Z8" s="11">
        <v>82</v>
      </c>
      <c r="AA8" s="11">
        <v>233</v>
      </c>
      <c r="AB8" s="11">
        <v>191</v>
      </c>
      <c r="AC8" s="11">
        <v>114</v>
      </c>
      <c r="AD8" s="11">
        <v>70</v>
      </c>
      <c r="AE8" s="11"/>
      <c r="AF8" s="11">
        <v>1189</v>
      </c>
      <c r="AG8" s="11">
        <v>861</v>
      </c>
      <c r="AH8" s="11"/>
      <c r="AI8" s="11">
        <v>671</v>
      </c>
      <c r="AJ8" s="11">
        <v>1381</v>
      </c>
      <c r="AK8" s="11"/>
      <c r="AL8" s="11">
        <v>381</v>
      </c>
      <c r="AM8" s="11">
        <v>1671</v>
      </c>
      <c r="AN8" s="11"/>
      <c r="AO8" s="11">
        <v>155</v>
      </c>
      <c r="AP8" s="11">
        <v>1897</v>
      </c>
      <c r="AQ8" s="11"/>
      <c r="AR8" s="11">
        <v>687</v>
      </c>
      <c r="AS8" s="11">
        <v>491</v>
      </c>
      <c r="AT8" s="11">
        <v>577</v>
      </c>
      <c r="AU8" s="11">
        <v>296</v>
      </c>
    </row>
    <row r="9" spans="2:47" x14ac:dyDescent="0.3">
      <c r="B9" s="18" t="s">
        <v>462</v>
      </c>
      <c r="C9" s="17">
        <v>5.8230239379572397E-2</v>
      </c>
      <c r="D9" s="17">
        <v>7.2081728622997499E-2</v>
      </c>
      <c r="E9" s="17">
        <v>4.5001959826006598E-2</v>
      </c>
      <c r="F9" s="17"/>
      <c r="G9" s="17">
        <v>3.8167693752396203E-2</v>
      </c>
      <c r="H9" s="17">
        <v>2.2869545654932599E-2</v>
      </c>
      <c r="I9" s="17">
        <v>5.2907941908228902E-2</v>
      </c>
      <c r="J9" s="17">
        <v>4.4235263070516798E-2</v>
      </c>
      <c r="K9" s="17">
        <v>6.5301010062728204E-2</v>
      </c>
      <c r="L9" s="17">
        <v>0.106683905954521</v>
      </c>
      <c r="M9" s="17"/>
      <c r="N9" s="17">
        <v>6.2802493215103297E-2</v>
      </c>
      <c r="O9" s="17">
        <v>6.4064936714198703E-2</v>
      </c>
      <c r="P9" s="17">
        <v>4.2202753467170298E-2</v>
      </c>
      <c r="Q9" s="17">
        <v>6.3253875288480005E-2</v>
      </c>
      <c r="R9" s="17"/>
      <c r="S9" s="17">
        <v>4.42228145025284E-2</v>
      </c>
      <c r="T9" s="17">
        <v>6.6331422871836798E-2</v>
      </c>
      <c r="U9" s="17">
        <v>5.0812766974302398E-2</v>
      </c>
      <c r="V9" s="17">
        <v>5.74060767164985E-2</v>
      </c>
      <c r="W9" s="17">
        <v>7.3423369544117906E-2</v>
      </c>
      <c r="X9" s="17">
        <v>8.3060118266517102E-2</v>
      </c>
      <c r="Y9" s="17">
        <v>5.5325937256568002E-2</v>
      </c>
      <c r="Z9" s="17">
        <v>5.3248522855297497E-3</v>
      </c>
      <c r="AA9" s="17">
        <v>6.3685221778498502E-2</v>
      </c>
      <c r="AB9" s="17">
        <v>4.85209598556215E-2</v>
      </c>
      <c r="AC9" s="17">
        <v>4.8433581559274498E-2</v>
      </c>
      <c r="AD9" s="17">
        <v>9.9199740912195203E-2</v>
      </c>
      <c r="AE9" s="17"/>
      <c r="AF9" s="17">
        <v>6.1338836105900199E-2</v>
      </c>
      <c r="AG9" s="17">
        <v>5.4110125993006498E-2</v>
      </c>
      <c r="AH9" s="17"/>
      <c r="AI9" s="17">
        <v>5.0389810436562397E-2</v>
      </c>
      <c r="AJ9" s="17">
        <v>6.2042156238015303E-2</v>
      </c>
      <c r="AK9" s="17"/>
      <c r="AL9" s="17">
        <v>6.4208154598848793E-2</v>
      </c>
      <c r="AM9" s="17">
        <v>5.68654150814107E-2</v>
      </c>
      <c r="AN9" s="17"/>
      <c r="AO9" s="17">
        <v>6.1253354218353498E-2</v>
      </c>
      <c r="AP9" s="17">
        <v>5.7982416801810301E-2</v>
      </c>
      <c r="AQ9" s="17"/>
      <c r="AR9" s="17">
        <v>4.4792830065778798E-2</v>
      </c>
      <c r="AS9" s="17">
        <v>7.7145966038961705E-2</v>
      </c>
      <c r="AT9" s="17">
        <v>2.87346671823238E-2</v>
      </c>
      <c r="AU9" s="17">
        <v>0.11548668119588799</v>
      </c>
    </row>
    <row r="10" spans="2:47" x14ac:dyDescent="0.3">
      <c r="B10" s="18" t="s">
        <v>463</v>
      </c>
      <c r="C10" s="17">
        <v>0.328442547766993</v>
      </c>
      <c r="D10" s="17">
        <v>0.33437370414546402</v>
      </c>
      <c r="E10" s="17">
        <v>0.32369384572385901</v>
      </c>
      <c r="F10" s="17"/>
      <c r="G10" s="17">
        <v>0.24266421112585501</v>
      </c>
      <c r="H10" s="17">
        <v>0.18660055003666701</v>
      </c>
      <c r="I10" s="17">
        <v>0.24763253409442501</v>
      </c>
      <c r="J10" s="17">
        <v>0.341740493674417</v>
      </c>
      <c r="K10" s="17">
        <v>0.38751519543081703</v>
      </c>
      <c r="L10" s="17">
        <v>0.49364514852331198</v>
      </c>
      <c r="M10" s="17"/>
      <c r="N10" s="17">
        <v>0.34346642856103399</v>
      </c>
      <c r="O10" s="17">
        <v>0.32500142097762402</v>
      </c>
      <c r="P10" s="17">
        <v>0.31179714647023798</v>
      </c>
      <c r="Q10" s="17">
        <v>0.32647475490139899</v>
      </c>
      <c r="R10" s="17"/>
      <c r="S10" s="17">
        <v>0.27752208624292601</v>
      </c>
      <c r="T10" s="17">
        <v>0.37322038826009202</v>
      </c>
      <c r="U10" s="17">
        <v>0.31618926583845702</v>
      </c>
      <c r="V10" s="17">
        <v>0.35600549023674899</v>
      </c>
      <c r="W10" s="17">
        <v>0.32524090349655499</v>
      </c>
      <c r="X10" s="17">
        <v>0.34474317917709102</v>
      </c>
      <c r="Y10" s="17">
        <v>0.26718115930365399</v>
      </c>
      <c r="Z10" s="17">
        <v>0.264526016928265</v>
      </c>
      <c r="AA10" s="17">
        <v>0.35866220692780099</v>
      </c>
      <c r="AB10" s="17">
        <v>0.33774316437507501</v>
      </c>
      <c r="AC10" s="17">
        <v>0.38291867814233699</v>
      </c>
      <c r="AD10" s="17">
        <v>0.27321460546019499</v>
      </c>
      <c r="AE10" s="17"/>
      <c r="AF10" s="17">
        <v>0.33602476688307797</v>
      </c>
      <c r="AG10" s="17">
        <v>0.31791663746065602</v>
      </c>
      <c r="AH10" s="17"/>
      <c r="AI10" s="17">
        <v>0.33343165368571598</v>
      </c>
      <c r="AJ10" s="17">
        <v>0.32601690790744198</v>
      </c>
      <c r="AK10" s="17"/>
      <c r="AL10" s="17">
        <v>0.33427099478820099</v>
      </c>
      <c r="AM10" s="17">
        <v>0.32711184871501497</v>
      </c>
      <c r="AN10" s="17"/>
      <c r="AO10" s="17">
        <v>0.30541039847526802</v>
      </c>
      <c r="AP10" s="17">
        <v>0.33033062907163102</v>
      </c>
      <c r="AQ10" s="17"/>
      <c r="AR10" s="17">
        <v>0.29212861511802102</v>
      </c>
      <c r="AS10" s="17">
        <v>0.39676464465153299</v>
      </c>
      <c r="AT10" s="17">
        <v>0.29971269592400301</v>
      </c>
      <c r="AU10" s="17">
        <v>0.35532253429967697</v>
      </c>
    </row>
    <row r="11" spans="2:47" x14ac:dyDescent="0.3">
      <c r="B11" s="18" t="s">
        <v>464</v>
      </c>
      <c r="C11" s="17">
        <v>0.30674074117960998</v>
      </c>
      <c r="D11" s="17">
        <v>0.30441467620288598</v>
      </c>
      <c r="E11" s="17">
        <v>0.30898680624781799</v>
      </c>
      <c r="F11" s="17"/>
      <c r="G11" s="17">
        <v>0.35552867780302899</v>
      </c>
      <c r="H11" s="17">
        <v>0.38579096487708803</v>
      </c>
      <c r="I11" s="17">
        <v>0.34688627261116001</v>
      </c>
      <c r="J11" s="17">
        <v>0.33036045589243801</v>
      </c>
      <c r="K11" s="17">
        <v>0.28516160542013003</v>
      </c>
      <c r="L11" s="17">
        <v>0.184664815010294</v>
      </c>
      <c r="M11" s="17"/>
      <c r="N11" s="17">
        <v>0.29938072849894198</v>
      </c>
      <c r="O11" s="17">
        <v>0.29820784434071301</v>
      </c>
      <c r="P11" s="17">
        <v>0.340493080650762</v>
      </c>
      <c r="Q11" s="17">
        <v>0.292117899381375</v>
      </c>
      <c r="R11" s="17"/>
      <c r="S11" s="17">
        <v>0.30550328330097298</v>
      </c>
      <c r="T11" s="17">
        <v>0.32334468255562399</v>
      </c>
      <c r="U11" s="17">
        <v>0.278874827296895</v>
      </c>
      <c r="V11" s="17">
        <v>0.28384447164951498</v>
      </c>
      <c r="W11" s="17">
        <v>0.34247224221068201</v>
      </c>
      <c r="X11" s="17">
        <v>0.25575148512208201</v>
      </c>
      <c r="Y11" s="17">
        <v>0.33177494433774701</v>
      </c>
      <c r="Z11" s="17">
        <v>0.33343160403473898</v>
      </c>
      <c r="AA11" s="17">
        <v>0.306199265565887</v>
      </c>
      <c r="AB11" s="17">
        <v>0.27734967758999501</v>
      </c>
      <c r="AC11" s="17">
        <v>0.30925510670686401</v>
      </c>
      <c r="AD11" s="17">
        <v>0.42705386746671697</v>
      </c>
      <c r="AE11" s="17"/>
      <c r="AF11" s="17">
        <v>0.30207957526281298</v>
      </c>
      <c r="AG11" s="17">
        <v>0.31409311446069299</v>
      </c>
      <c r="AH11" s="17"/>
      <c r="AI11" s="17">
        <v>0.30667845443213798</v>
      </c>
      <c r="AJ11" s="17">
        <v>0.30677102420423402</v>
      </c>
      <c r="AK11" s="17"/>
      <c r="AL11" s="17">
        <v>0.28138001850979</v>
      </c>
      <c r="AM11" s="17">
        <v>0.31253087523957401</v>
      </c>
      <c r="AN11" s="17"/>
      <c r="AO11" s="17">
        <v>0.28281079289379302</v>
      </c>
      <c r="AP11" s="17">
        <v>0.30870242037016798</v>
      </c>
      <c r="AQ11" s="17"/>
      <c r="AR11" s="17">
        <v>0.372509688135367</v>
      </c>
      <c r="AS11" s="17">
        <v>0.23985493149518999</v>
      </c>
      <c r="AT11" s="17">
        <v>0.33909116434330999</v>
      </c>
      <c r="AU11" s="17">
        <v>0.20208502970223099</v>
      </c>
    </row>
    <row r="12" spans="2:47" x14ac:dyDescent="0.3">
      <c r="B12" s="18" t="s">
        <v>465</v>
      </c>
      <c r="C12" s="17">
        <v>0.150464431440468</v>
      </c>
      <c r="D12" s="17">
        <v>0.13535904993898701</v>
      </c>
      <c r="E12" s="17">
        <v>0.163449141390899</v>
      </c>
      <c r="F12" s="17"/>
      <c r="G12" s="17">
        <v>0.23357068983211901</v>
      </c>
      <c r="H12" s="17">
        <v>0.215403286602351</v>
      </c>
      <c r="I12" s="17">
        <v>0.14827222271363499</v>
      </c>
      <c r="J12" s="17">
        <v>0.169848154494258</v>
      </c>
      <c r="K12" s="17">
        <v>0.11075811552574601</v>
      </c>
      <c r="L12" s="17">
        <v>6.59892733561145E-2</v>
      </c>
      <c r="M12" s="17"/>
      <c r="N12" s="17">
        <v>0.17408517381742</v>
      </c>
      <c r="O12" s="17">
        <v>0.134854105978086</v>
      </c>
      <c r="P12" s="17">
        <v>0.16008776796164401</v>
      </c>
      <c r="Q12" s="17">
        <v>0.13181390910844601</v>
      </c>
      <c r="R12" s="17"/>
      <c r="S12" s="17">
        <v>0.20056764947703201</v>
      </c>
      <c r="T12" s="17">
        <v>0.10545071177892</v>
      </c>
      <c r="U12" s="17">
        <v>0.18551607021396599</v>
      </c>
      <c r="V12" s="17">
        <v>0.170037317764451</v>
      </c>
      <c r="W12" s="17">
        <v>0.151984640288927</v>
      </c>
      <c r="X12" s="17">
        <v>0.155885917959312</v>
      </c>
      <c r="Y12" s="17">
        <v>0.14481695562459401</v>
      </c>
      <c r="Z12" s="17">
        <v>0.26068099456155802</v>
      </c>
      <c r="AA12" s="17">
        <v>0.126313289357356</v>
      </c>
      <c r="AB12" s="17">
        <v>0.122545746908141</v>
      </c>
      <c r="AC12" s="17">
        <v>0.11509191421401201</v>
      </c>
      <c r="AD12" s="17">
        <v>7.0854035963462597E-2</v>
      </c>
      <c r="AE12" s="17"/>
      <c r="AF12" s="17">
        <v>0.14924201607190599</v>
      </c>
      <c r="AG12" s="17">
        <v>0.15165605891492201</v>
      </c>
      <c r="AH12" s="17"/>
      <c r="AI12" s="17">
        <v>0.17385083672017801</v>
      </c>
      <c r="AJ12" s="17">
        <v>0.13909425855935401</v>
      </c>
      <c r="AK12" s="17"/>
      <c r="AL12" s="17">
        <v>0.16963478700413401</v>
      </c>
      <c r="AM12" s="17">
        <v>0.14608762679905599</v>
      </c>
      <c r="AN12" s="17"/>
      <c r="AO12" s="17">
        <v>0.19316403187272299</v>
      </c>
      <c r="AP12" s="17">
        <v>0.14696409301045199</v>
      </c>
      <c r="AQ12" s="17"/>
      <c r="AR12" s="17">
        <v>0.15527093452660401</v>
      </c>
      <c r="AS12" s="17">
        <v>0.15469028047778799</v>
      </c>
      <c r="AT12" s="17">
        <v>0.161845732491051</v>
      </c>
      <c r="AU12" s="17">
        <v>0.11013065981855399</v>
      </c>
    </row>
    <row r="13" spans="2:47" x14ac:dyDescent="0.3">
      <c r="B13" s="18" t="s">
        <v>466</v>
      </c>
      <c r="C13" s="17">
        <v>9.9279950662745406E-2</v>
      </c>
      <c r="D13" s="17">
        <v>9.2978836713014199E-2</v>
      </c>
      <c r="E13" s="17">
        <v>0.10567697284600901</v>
      </c>
      <c r="F13" s="17"/>
      <c r="G13" s="17">
        <v>0.12272961664156599</v>
      </c>
      <c r="H13" s="17">
        <v>0.146106707778031</v>
      </c>
      <c r="I13" s="17">
        <v>0.14916082400147501</v>
      </c>
      <c r="J13" s="17">
        <v>6.8853997383823098E-2</v>
      </c>
      <c r="K13" s="17">
        <v>9.3005456079588794E-2</v>
      </c>
      <c r="L13" s="17">
        <v>4.2580932054437803E-2</v>
      </c>
      <c r="M13" s="17"/>
      <c r="N13" s="17">
        <v>7.8551245268355496E-2</v>
      </c>
      <c r="O13" s="17">
        <v>0.108504875507576</v>
      </c>
      <c r="P13" s="17">
        <v>0.100552996645336</v>
      </c>
      <c r="Q13" s="17">
        <v>0.112314059838651</v>
      </c>
      <c r="R13" s="17"/>
      <c r="S13" s="17">
        <v>0.126149984863764</v>
      </c>
      <c r="T13" s="17">
        <v>9.7218566835680198E-2</v>
      </c>
      <c r="U13" s="17">
        <v>0.103996120991379</v>
      </c>
      <c r="V13" s="17">
        <v>0.10377844747281501</v>
      </c>
      <c r="W13" s="17">
        <v>6.1258620999348597E-2</v>
      </c>
      <c r="X13" s="17">
        <v>8.0167582955637501E-2</v>
      </c>
      <c r="Y13" s="17">
        <v>0.14013628001626699</v>
      </c>
      <c r="Z13" s="17">
        <v>6.4503586024647494E-2</v>
      </c>
      <c r="AA13" s="17">
        <v>7.9425317088357594E-2</v>
      </c>
      <c r="AB13" s="17">
        <v>0.12563697966352799</v>
      </c>
      <c r="AC13" s="17">
        <v>8.4111156480334001E-2</v>
      </c>
      <c r="AD13" s="17">
        <v>8.0382282346023098E-2</v>
      </c>
      <c r="AE13" s="17"/>
      <c r="AF13" s="17">
        <v>9.6470435556322606E-2</v>
      </c>
      <c r="AG13" s="17">
        <v>0.103456431360546</v>
      </c>
      <c r="AH13" s="17"/>
      <c r="AI13" s="17">
        <v>9.4654606439184899E-2</v>
      </c>
      <c r="AJ13" s="17">
        <v>0.101528734211458</v>
      </c>
      <c r="AK13" s="17"/>
      <c r="AL13" s="17">
        <v>0.10063425394061799</v>
      </c>
      <c r="AM13" s="17">
        <v>9.8970748214580906E-2</v>
      </c>
      <c r="AN13" s="17"/>
      <c r="AO13" s="17">
        <v>0.113358630700685</v>
      </c>
      <c r="AP13" s="17">
        <v>9.8125838111765701E-2</v>
      </c>
      <c r="AQ13" s="17"/>
      <c r="AR13" s="17">
        <v>0.120417828554885</v>
      </c>
      <c r="AS13" s="17">
        <v>6.2359199983655099E-2</v>
      </c>
      <c r="AT13" s="17">
        <v>0.11765417775573001</v>
      </c>
      <c r="AU13" s="17">
        <v>7.5691546272110902E-2</v>
      </c>
    </row>
    <row r="14" spans="2:47" x14ac:dyDescent="0.3">
      <c r="B14" s="18" t="s">
        <v>79</v>
      </c>
      <c r="C14" s="19">
        <v>5.6842089570612001E-2</v>
      </c>
      <c r="D14" s="19">
        <v>6.0792004376651998E-2</v>
      </c>
      <c r="E14" s="19">
        <v>5.3191273965407598E-2</v>
      </c>
      <c r="F14" s="19"/>
      <c r="G14" s="19">
        <v>7.33911084503454E-3</v>
      </c>
      <c r="H14" s="19">
        <v>4.3228945050930702E-2</v>
      </c>
      <c r="I14" s="19">
        <v>5.5140204671076498E-2</v>
      </c>
      <c r="J14" s="19">
        <v>4.4961635484547201E-2</v>
      </c>
      <c r="K14" s="19">
        <v>5.8258617480990198E-2</v>
      </c>
      <c r="L14" s="19">
        <v>0.10643592510132099</v>
      </c>
      <c r="M14" s="19"/>
      <c r="N14" s="19">
        <v>4.17139306391449E-2</v>
      </c>
      <c r="O14" s="19">
        <v>6.9366816481802096E-2</v>
      </c>
      <c r="P14" s="19">
        <v>4.4866254804849903E-2</v>
      </c>
      <c r="Q14" s="19">
        <v>7.4025501481649297E-2</v>
      </c>
      <c r="R14" s="19"/>
      <c r="S14" s="19">
        <v>4.6034181612776802E-2</v>
      </c>
      <c r="T14" s="19">
        <v>3.4434227697847E-2</v>
      </c>
      <c r="U14" s="19">
        <v>6.4610948685000294E-2</v>
      </c>
      <c r="V14" s="19">
        <v>2.89281961599724E-2</v>
      </c>
      <c r="W14" s="19">
        <v>4.5620223460370202E-2</v>
      </c>
      <c r="X14" s="19">
        <v>8.0391716519359793E-2</v>
      </c>
      <c r="Y14" s="19">
        <v>6.0764723461170102E-2</v>
      </c>
      <c r="Z14" s="19">
        <v>7.15329461652605E-2</v>
      </c>
      <c r="AA14" s="19">
        <v>6.5714699282100303E-2</v>
      </c>
      <c r="AB14" s="19">
        <v>8.8203471607639805E-2</v>
      </c>
      <c r="AC14" s="19">
        <v>6.0189562897178701E-2</v>
      </c>
      <c r="AD14" s="19">
        <v>4.9295467851407301E-2</v>
      </c>
      <c r="AE14" s="19"/>
      <c r="AF14" s="19">
        <v>5.48443701199798E-2</v>
      </c>
      <c r="AG14" s="19">
        <v>5.87676318101766E-2</v>
      </c>
      <c r="AH14" s="19"/>
      <c r="AI14" s="19">
        <v>4.0994638286220297E-2</v>
      </c>
      <c r="AJ14" s="19">
        <v>6.4546918879495999E-2</v>
      </c>
      <c r="AK14" s="19"/>
      <c r="AL14" s="19">
        <v>4.9871791158408403E-2</v>
      </c>
      <c r="AM14" s="19">
        <v>5.8433485950362699E-2</v>
      </c>
      <c r="AN14" s="19"/>
      <c r="AO14" s="19">
        <v>4.4002791839177602E-2</v>
      </c>
      <c r="AP14" s="19">
        <v>5.78946026341721E-2</v>
      </c>
      <c r="AQ14" s="19"/>
      <c r="AR14" s="19">
        <v>1.48801035993453E-2</v>
      </c>
      <c r="AS14" s="19">
        <v>6.9184977352872198E-2</v>
      </c>
      <c r="AT14" s="19">
        <v>5.2961562303581899E-2</v>
      </c>
      <c r="AU14" s="19">
        <v>0.141283548711538</v>
      </c>
    </row>
    <row r="15" spans="2:47" x14ac:dyDescent="0.3">
      <c r="B15" s="16" t="s">
        <v>246</v>
      </c>
    </row>
    <row r="16" spans="2:47" x14ac:dyDescent="0.3">
      <c r="B16" t="s">
        <v>72</v>
      </c>
    </row>
    <row r="17" spans="2:2" x14ac:dyDescent="0.3">
      <c r="B17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B2:AU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468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2099</v>
      </c>
      <c r="D7" s="10">
        <v>1036</v>
      </c>
      <c r="E7" s="10">
        <v>1058</v>
      </c>
      <c r="F7" s="10"/>
      <c r="G7" s="10">
        <v>202</v>
      </c>
      <c r="H7" s="10">
        <v>334</v>
      </c>
      <c r="I7" s="10">
        <v>356</v>
      </c>
      <c r="J7" s="10">
        <v>354</v>
      </c>
      <c r="K7" s="10">
        <v>327</v>
      </c>
      <c r="L7" s="10">
        <v>526</v>
      </c>
      <c r="M7" s="10"/>
      <c r="N7" s="10">
        <v>662</v>
      </c>
      <c r="O7" s="10">
        <v>623</v>
      </c>
      <c r="P7" s="10">
        <v>327</v>
      </c>
      <c r="Q7" s="10">
        <v>479</v>
      </c>
      <c r="R7" s="10"/>
      <c r="S7" s="10">
        <v>298</v>
      </c>
      <c r="T7" s="10">
        <v>303</v>
      </c>
      <c r="U7" s="10">
        <v>164</v>
      </c>
      <c r="V7" s="10">
        <v>190</v>
      </c>
      <c r="W7" s="10">
        <v>162</v>
      </c>
      <c r="X7" s="10">
        <v>172</v>
      </c>
      <c r="Y7" s="10">
        <v>208</v>
      </c>
      <c r="Z7" s="10">
        <v>89</v>
      </c>
      <c r="AA7" s="10">
        <v>223</v>
      </c>
      <c r="AB7" s="10">
        <v>147</v>
      </c>
      <c r="AC7" s="10">
        <v>85</v>
      </c>
      <c r="AD7" s="10">
        <v>58</v>
      </c>
      <c r="AE7" s="10"/>
      <c r="AF7" s="10">
        <v>1244</v>
      </c>
      <c r="AG7" s="10">
        <v>845</v>
      </c>
      <c r="AH7" s="10"/>
      <c r="AI7" s="10">
        <v>696</v>
      </c>
      <c r="AJ7" s="10">
        <v>1403</v>
      </c>
      <c r="AK7" s="10"/>
      <c r="AL7" s="10">
        <v>393</v>
      </c>
      <c r="AM7" s="10">
        <v>1706</v>
      </c>
      <c r="AN7" s="10"/>
      <c r="AO7" s="10">
        <v>179</v>
      </c>
      <c r="AP7" s="10">
        <v>1920</v>
      </c>
      <c r="AQ7" s="10"/>
      <c r="AR7" s="10">
        <v>687</v>
      </c>
      <c r="AS7" s="10">
        <v>535</v>
      </c>
      <c r="AT7" s="10">
        <v>592</v>
      </c>
      <c r="AU7" s="10">
        <v>285</v>
      </c>
    </row>
    <row r="8" spans="2:47" ht="30" customHeight="1" x14ac:dyDescent="0.3">
      <c r="B8" s="11" t="s">
        <v>20</v>
      </c>
      <c r="C8" s="11">
        <v>2106</v>
      </c>
      <c r="D8" s="11">
        <v>1040</v>
      </c>
      <c r="E8" s="11">
        <v>1061</v>
      </c>
      <c r="F8" s="11"/>
      <c r="G8" s="11">
        <v>309</v>
      </c>
      <c r="H8" s="11">
        <v>384</v>
      </c>
      <c r="I8" s="11">
        <v>367</v>
      </c>
      <c r="J8" s="11">
        <v>337</v>
      </c>
      <c r="K8" s="11">
        <v>285</v>
      </c>
      <c r="L8" s="11">
        <v>424</v>
      </c>
      <c r="M8" s="11"/>
      <c r="N8" s="11">
        <v>545</v>
      </c>
      <c r="O8" s="11">
        <v>578</v>
      </c>
      <c r="P8" s="11">
        <v>436</v>
      </c>
      <c r="Q8" s="11">
        <v>539</v>
      </c>
      <c r="R8" s="11"/>
      <c r="S8" s="11">
        <v>304</v>
      </c>
      <c r="T8" s="11">
        <v>271</v>
      </c>
      <c r="U8" s="11">
        <v>160</v>
      </c>
      <c r="V8" s="11">
        <v>206</v>
      </c>
      <c r="W8" s="11">
        <v>149</v>
      </c>
      <c r="X8" s="11">
        <v>190</v>
      </c>
      <c r="Y8" s="11">
        <v>188</v>
      </c>
      <c r="Z8" s="11">
        <v>84</v>
      </c>
      <c r="AA8" s="11">
        <v>224</v>
      </c>
      <c r="AB8" s="11">
        <v>183</v>
      </c>
      <c r="AC8" s="11">
        <v>94</v>
      </c>
      <c r="AD8" s="11">
        <v>55</v>
      </c>
      <c r="AE8" s="11"/>
      <c r="AF8" s="11">
        <v>1176</v>
      </c>
      <c r="AG8" s="11">
        <v>918</v>
      </c>
      <c r="AH8" s="11"/>
      <c r="AI8" s="11">
        <v>713</v>
      </c>
      <c r="AJ8" s="11">
        <v>1393</v>
      </c>
      <c r="AK8" s="11"/>
      <c r="AL8" s="11">
        <v>400</v>
      </c>
      <c r="AM8" s="11">
        <v>1705</v>
      </c>
      <c r="AN8" s="11"/>
      <c r="AO8" s="11">
        <v>178</v>
      </c>
      <c r="AP8" s="11">
        <v>1928</v>
      </c>
      <c r="AQ8" s="11"/>
      <c r="AR8" s="11">
        <v>740</v>
      </c>
      <c r="AS8" s="11">
        <v>487</v>
      </c>
      <c r="AT8" s="11">
        <v>607</v>
      </c>
      <c r="AU8" s="11">
        <v>272</v>
      </c>
    </row>
    <row r="9" spans="2:47" x14ac:dyDescent="0.3">
      <c r="B9" s="18" t="s">
        <v>462</v>
      </c>
      <c r="C9" s="17">
        <v>5.11233434625286E-2</v>
      </c>
      <c r="D9" s="17">
        <v>6.7928643628541396E-2</v>
      </c>
      <c r="E9" s="17">
        <v>3.4870589350655602E-2</v>
      </c>
      <c r="F9" s="17"/>
      <c r="G9" s="17">
        <v>3.3447363841965602E-2</v>
      </c>
      <c r="H9" s="17">
        <v>3.2484573221123997E-2</v>
      </c>
      <c r="I9" s="17">
        <v>3.2853214947634102E-2</v>
      </c>
      <c r="J9" s="17">
        <v>5.5860759365740198E-2</v>
      </c>
      <c r="K9" s="17">
        <v>5.8592280547610398E-2</v>
      </c>
      <c r="L9" s="17">
        <v>8.7899542223611904E-2</v>
      </c>
      <c r="M9" s="17"/>
      <c r="N9" s="17">
        <v>5.7095719682943601E-2</v>
      </c>
      <c r="O9" s="17">
        <v>3.9166227235272702E-2</v>
      </c>
      <c r="P9" s="17">
        <v>5.0844782718812501E-2</v>
      </c>
      <c r="Q9" s="17">
        <v>5.8884011209521601E-2</v>
      </c>
      <c r="R9" s="17"/>
      <c r="S9" s="17">
        <v>6.2932814818164803E-2</v>
      </c>
      <c r="T9" s="17">
        <v>5.84188599518497E-2</v>
      </c>
      <c r="U9" s="17">
        <v>7.6382452308491902E-2</v>
      </c>
      <c r="V9" s="17">
        <v>2.4332435436840799E-2</v>
      </c>
      <c r="W9" s="17">
        <v>3.0513116539032801E-2</v>
      </c>
      <c r="X9" s="17">
        <v>4.2846638136242302E-2</v>
      </c>
      <c r="Y9" s="17">
        <v>7.0007680586787205E-2</v>
      </c>
      <c r="Z9" s="17">
        <v>6.7830333630999606E-2</v>
      </c>
      <c r="AA9" s="17">
        <v>4.6699983619972803E-2</v>
      </c>
      <c r="AB9" s="17">
        <v>1.9100395788806901E-2</v>
      </c>
      <c r="AC9" s="17">
        <v>9.1769044254409002E-2</v>
      </c>
      <c r="AD9" s="17">
        <v>2.6626688480841602E-2</v>
      </c>
      <c r="AE9" s="17"/>
      <c r="AF9" s="17">
        <v>5.37369681036532E-2</v>
      </c>
      <c r="AG9" s="17">
        <v>4.6438270778948597E-2</v>
      </c>
      <c r="AH9" s="17"/>
      <c r="AI9" s="17">
        <v>4.4028832839230099E-2</v>
      </c>
      <c r="AJ9" s="17">
        <v>5.4755960959612701E-2</v>
      </c>
      <c r="AK9" s="17"/>
      <c r="AL9" s="17">
        <v>4.6797362412660998E-2</v>
      </c>
      <c r="AM9" s="17">
        <v>5.2138932140615803E-2</v>
      </c>
      <c r="AN9" s="17"/>
      <c r="AO9" s="17">
        <v>3.2806612811149001E-2</v>
      </c>
      <c r="AP9" s="17">
        <v>5.2813315228711397E-2</v>
      </c>
      <c r="AQ9" s="17"/>
      <c r="AR9" s="17">
        <v>4.4885055054248599E-2</v>
      </c>
      <c r="AS9" s="17">
        <v>6.8553283542617097E-2</v>
      </c>
      <c r="AT9" s="17">
        <v>2.6714433537761099E-2</v>
      </c>
      <c r="AU9" s="17">
        <v>9.1350001885103005E-2</v>
      </c>
    </row>
    <row r="10" spans="2:47" x14ac:dyDescent="0.3">
      <c r="B10" s="18" t="s">
        <v>463</v>
      </c>
      <c r="C10" s="17">
        <v>0.27087942487572098</v>
      </c>
      <c r="D10" s="17">
        <v>0.28091601686603401</v>
      </c>
      <c r="E10" s="17">
        <v>0.26121067727991398</v>
      </c>
      <c r="F10" s="17"/>
      <c r="G10" s="17">
        <v>0.147122560710402</v>
      </c>
      <c r="H10" s="17">
        <v>0.215503415083102</v>
      </c>
      <c r="I10" s="17">
        <v>0.25331151834650301</v>
      </c>
      <c r="J10" s="17">
        <v>0.29550490067584501</v>
      </c>
      <c r="K10" s="17">
        <v>0.31377481493584303</v>
      </c>
      <c r="L10" s="17">
        <v>0.37801552100109398</v>
      </c>
      <c r="M10" s="17"/>
      <c r="N10" s="17">
        <v>0.31776811066724903</v>
      </c>
      <c r="O10" s="17">
        <v>0.27682265416671398</v>
      </c>
      <c r="P10" s="17">
        <v>0.225226282379036</v>
      </c>
      <c r="Q10" s="17">
        <v>0.254179043024444</v>
      </c>
      <c r="R10" s="17"/>
      <c r="S10" s="17">
        <v>0.24715388999301599</v>
      </c>
      <c r="T10" s="17">
        <v>0.255197819944395</v>
      </c>
      <c r="U10" s="17">
        <v>0.27137853068260998</v>
      </c>
      <c r="V10" s="17">
        <v>0.30430096172881899</v>
      </c>
      <c r="W10" s="17">
        <v>0.26632014795224301</v>
      </c>
      <c r="X10" s="17">
        <v>0.25613559207353298</v>
      </c>
      <c r="Y10" s="17">
        <v>0.31395457808992899</v>
      </c>
      <c r="Z10" s="17">
        <v>0.179092868830974</v>
      </c>
      <c r="AA10" s="17">
        <v>0.25855328643436798</v>
      </c>
      <c r="AB10" s="17">
        <v>0.34134726274398303</v>
      </c>
      <c r="AC10" s="17">
        <v>0.25325021211052001</v>
      </c>
      <c r="AD10" s="17">
        <v>0.254110919747358</v>
      </c>
      <c r="AE10" s="17"/>
      <c r="AF10" s="17">
        <v>0.29464387694407901</v>
      </c>
      <c r="AG10" s="17">
        <v>0.24333452404484901</v>
      </c>
      <c r="AH10" s="17"/>
      <c r="AI10" s="17">
        <v>0.31402491636476998</v>
      </c>
      <c r="AJ10" s="17">
        <v>0.24878754629163699</v>
      </c>
      <c r="AK10" s="17"/>
      <c r="AL10" s="17">
        <v>0.34009392151631002</v>
      </c>
      <c r="AM10" s="17">
        <v>0.25463028778118002</v>
      </c>
      <c r="AN10" s="17"/>
      <c r="AO10" s="17">
        <v>0.41901867160022699</v>
      </c>
      <c r="AP10" s="17">
        <v>0.25721153025015098</v>
      </c>
      <c r="AQ10" s="17"/>
      <c r="AR10" s="17">
        <v>0.221086614368771</v>
      </c>
      <c r="AS10" s="17">
        <v>0.36294713396358502</v>
      </c>
      <c r="AT10" s="17">
        <v>0.26137485508165997</v>
      </c>
      <c r="AU10" s="17">
        <v>0.26269312550611201</v>
      </c>
    </row>
    <row r="11" spans="2:47" x14ac:dyDescent="0.3">
      <c r="B11" s="18" t="s">
        <v>464</v>
      </c>
      <c r="C11" s="17">
        <v>0.301310002456949</v>
      </c>
      <c r="D11" s="17">
        <v>0.29710451774429902</v>
      </c>
      <c r="E11" s="17">
        <v>0.30557375967449601</v>
      </c>
      <c r="F11" s="17"/>
      <c r="G11" s="17">
        <v>0.37133015395629698</v>
      </c>
      <c r="H11" s="17">
        <v>0.29082158961962201</v>
      </c>
      <c r="I11" s="17">
        <v>0.31040760603394002</v>
      </c>
      <c r="J11" s="17">
        <v>0.34054495695131598</v>
      </c>
      <c r="K11" s="17">
        <v>0.256365032799176</v>
      </c>
      <c r="L11" s="17">
        <v>0.25090333500692902</v>
      </c>
      <c r="M11" s="17"/>
      <c r="N11" s="17">
        <v>0.302912719652491</v>
      </c>
      <c r="O11" s="17">
        <v>0.31483243591547899</v>
      </c>
      <c r="P11" s="17">
        <v>0.31067160383200298</v>
      </c>
      <c r="Q11" s="17">
        <v>0.28048135152124798</v>
      </c>
      <c r="R11" s="17"/>
      <c r="S11" s="17">
        <v>0.28904232591003798</v>
      </c>
      <c r="T11" s="17">
        <v>0.30708712670494598</v>
      </c>
      <c r="U11" s="17">
        <v>0.26054532649303302</v>
      </c>
      <c r="V11" s="17">
        <v>0.29199574744982398</v>
      </c>
      <c r="W11" s="17">
        <v>0.32417626713328102</v>
      </c>
      <c r="X11" s="17">
        <v>0.28966014053239397</v>
      </c>
      <c r="Y11" s="17">
        <v>0.25120503804740002</v>
      </c>
      <c r="Z11" s="17">
        <v>0.37587530789844198</v>
      </c>
      <c r="AA11" s="17">
        <v>0.32821825367555102</v>
      </c>
      <c r="AB11" s="17">
        <v>0.31716263622424201</v>
      </c>
      <c r="AC11" s="17">
        <v>0.34512459081785601</v>
      </c>
      <c r="AD11" s="17">
        <v>0.292492173932351</v>
      </c>
      <c r="AE11" s="17"/>
      <c r="AF11" s="17">
        <v>0.29183950956846999</v>
      </c>
      <c r="AG11" s="17">
        <v>0.31643827737730601</v>
      </c>
      <c r="AH11" s="17"/>
      <c r="AI11" s="17">
        <v>0.30350924300437798</v>
      </c>
      <c r="AJ11" s="17">
        <v>0.30018392060055499</v>
      </c>
      <c r="AK11" s="17"/>
      <c r="AL11" s="17">
        <v>0.28967927115701603</v>
      </c>
      <c r="AM11" s="17">
        <v>0.30404049038325298</v>
      </c>
      <c r="AN11" s="17"/>
      <c r="AO11" s="17">
        <v>0.26486752210428799</v>
      </c>
      <c r="AP11" s="17">
        <v>0.30467232535494998</v>
      </c>
      <c r="AQ11" s="17"/>
      <c r="AR11" s="17">
        <v>0.329069981942329</v>
      </c>
      <c r="AS11" s="17">
        <v>0.287365434876027</v>
      </c>
      <c r="AT11" s="17">
        <v>0.31961915298223698</v>
      </c>
      <c r="AU11" s="17">
        <v>0.20984388287269601</v>
      </c>
    </row>
    <row r="12" spans="2:47" x14ac:dyDescent="0.3">
      <c r="B12" s="18" t="s">
        <v>465</v>
      </c>
      <c r="C12" s="17">
        <v>0.16472672311344599</v>
      </c>
      <c r="D12" s="17">
        <v>0.14882238876065801</v>
      </c>
      <c r="E12" s="17">
        <v>0.18030488539735201</v>
      </c>
      <c r="F12" s="17"/>
      <c r="G12" s="17">
        <v>0.25574970531885599</v>
      </c>
      <c r="H12" s="17">
        <v>0.24143064017945301</v>
      </c>
      <c r="I12" s="17">
        <v>0.224908350222606</v>
      </c>
      <c r="J12" s="17">
        <v>0.108009131308746</v>
      </c>
      <c r="K12" s="17">
        <v>9.6758355515699904E-2</v>
      </c>
      <c r="L12" s="17">
        <v>6.7623508769813795E-2</v>
      </c>
      <c r="M12" s="17"/>
      <c r="N12" s="17">
        <v>0.15346114823509599</v>
      </c>
      <c r="O12" s="17">
        <v>0.15739628192042601</v>
      </c>
      <c r="P12" s="17">
        <v>0.20466137001649101</v>
      </c>
      <c r="Q12" s="17">
        <v>0.14815749444561599</v>
      </c>
      <c r="R12" s="17"/>
      <c r="S12" s="17">
        <v>0.19854184163229699</v>
      </c>
      <c r="T12" s="17">
        <v>0.166982990377919</v>
      </c>
      <c r="U12" s="17">
        <v>0.12527877141025401</v>
      </c>
      <c r="V12" s="17">
        <v>0.17189502346937299</v>
      </c>
      <c r="W12" s="17">
        <v>0.14524088616022701</v>
      </c>
      <c r="X12" s="17">
        <v>0.170941730928342</v>
      </c>
      <c r="Y12" s="17">
        <v>0.146134176419942</v>
      </c>
      <c r="Z12" s="17">
        <v>0.200560210920608</v>
      </c>
      <c r="AA12" s="17">
        <v>0.181160099795042</v>
      </c>
      <c r="AB12" s="17">
        <v>0.14935157077182901</v>
      </c>
      <c r="AC12" s="17">
        <v>0.12801924752451899</v>
      </c>
      <c r="AD12" s="17">
        <v>0.14163071493870399</v>
      </c>
      <c r="AE12" s="17"/>
      <c r="AF12" s="17">
        <v>0.16058817795258101</v>
      </c>
      <c r="AG12" s="17">
        <v>0.17121019852806599</v>
      </c>
      <c r="AH12" s="17"/>
      <c r="AI12" s="17">
        <v>0.172564030131727</v>
      </c>
      <c r="AJ12" s="17">
        <v>0.16071376998442699</v>
      </c>
      <c r="AK12" s="17"/>
      <c r="AL12" s="17">
        <v>0.149968984318681</v>
      </c>
      <c r="AM12" s="17">
        <v>0.168191322764106</v>
      </c>
      <c r="AN12" s="17"/>
      <c r="AO12" s="17">
        <v>0.140037921289591</v>
      </c>
      <c r="AP12" s="17">
        <v>0.167004606586066</v>
      </c>
      <c r="AQ12" s="17"/>
      <c r="AR12" s="17">
        <v>0.21680265454245001</v>
      </c>
      <c r="AS12" s="17">
        <v>0.107017505345972</v>
      </c>
      <c r="AT12" s="17">
        <v>0.169844455941149</v>
      </c>
      <c r="AU12" s="17">
        <v>0.114913596906792</v>
      </c>
    </row>
    <row r="13" spans="2:47" x14ac:dyDescent="0.3">
      <c r="B13" s="18" t="s">
        <v>466</v>
      </c>
      <c r="C13" s="17">
        <v>0.109817077246859</v>
      </c>
      <c r="D13" s="17">
        <v>0.100886457766621</v>
      </c>
      <c r="E13" s="17">
        <v>0.118302072376936</v>
      </c>
      <c r="F13" s="17"/>
      <c r="G13" s="17">
        <v>0.13540545826384301</v>
      </c>
      <c r="H13" s="17">
        <v>0.181019344323401</v>
      </c>
      <c r="I13" s="17">
        <v>0.10967055748439999</v>
      </c>
      <c r="J13" s="17">
        <v>0.113431364805405</v>
      </c>
      <c r="K13" s="17">
        <v>8.5269403292909496E-2</v>
      </c>
      <c r="L13" s="17">
        <v>4.04470361340682E-2</v>
      </c>
      <c r="M13" s="17"/>
      <c r="N13" s="17">
        <v>8.6364793054445499E-2</v>
      </c>
      <c r="O13" s="17">
        <v>0.107016166448409</v>
      </c>
      <c r="P13" s="17">
        <v>0.15045589582192401</v>
      </c>
      <c r="Q13" s="17">
        <v>0.105238680168598</v>
      </c>
      <c r="R13" s="17"/>
      <c r="S13" s="17">
        <v>0.13147521425039699</v>
      </c>
      <c r="T13" s="17">
        <v>0.103848111452348</v>
      </c>
      <c r="U13" s="17">
        <v>0.118771113575336</v>
      </c>
      <c r="V13" s="17">
        <v>0.10925413338630501</v>
      </c>
      <c r="W13" s="17">
        <v>0.110433939391408</v>
      </c>
      <c r="X13" s="17">
        <v>0.167125643116117</v>
      </c>
      <c r="Y13" s="17">
        <v>0.108276566428883</v>
      </c>
      <c r="Z13" s="17">
        <v>9.1730545672773306E-2</v>
      </c>
      <c r="AA13" s="17">
        <v>7.0227411606923501E-2</v>
      </c>
      <c r="AB13" s="17">
        <v>9.09153834325378E-2</v>
      </c>
      <c r="AC13" s="17">
        <v>5.3379445942235197E-2</v>
      </c>
      <c r="AD13" s="17">
        <v>0.14929630088444801</v>
      </c>
      <c r="AE13" s="17"/>
      <c r="AF13" s="17">
        <v>0.115577043108452</v>
      </c>
      <c r="AG13" s="17">
        <v>0.10386176447477501</v>
      </c>
      <c r="AH13" s="17"/>
      <c r="AI13" s="17">
        <v>8.8078320826723594E-2</v>
      </c>
      <c r="AJ13" s="17">
        <v>0.120948019341342</v>
      </c>
      <c r="AK13" s="17"/>
      <c r="AL13" s="17">
        <v>8.5852273242871896E-2</v>
      </c>
      <c r="AM13" s="17">
        <v>0.115443173001433</v>
      </c>
      <c r="AN13" s="17"/>
      <c r="AO13" s="17">
        <v>6.9357575361094007E-2</v>
      </c>
      <c r="AP13" s="17">
        <v>0.113550025946174</v>
      </c>
      <c r="AQ13" s="17"/>
      <c r="AR13" s="17">
        <v>0.14638850467318601</v>
      </c>
      <c r="AS13" s="17">
        <v>6.6879440796256698E-2</v>
      </c>
      <c r="AT13" s="17">
        <v>0.117131162534429</v>
      </c>
      <c r="AU13" s="17">
        <v>7.0851626939101894E-2</v>
      </c>
    </row>
    <row r="14" spans="2:47" x14ac:dyDescent="0.3">
      <c r="B14" s="18" t="s">
        <v>79</v>
      </c>
      <c r="C14" s="19">
        <v>0.102143428844496</v>
      </c>
      <c r="D14" s="19">
        <v>0.104341975233847</v>
      </c>
      <c r="E14" s="19">
        <v>9.9738015920647002E-2</v>
      </c>
      <c r="F14" s="19"/>
      <c r="G14" s="19">
        <v>5.6944757908635998E-2</v>
      </c>
      <c r="H14" s="19">
        <v>3.8740437573298897E-2</v>
      </c>
      <c r="I14" s="19">
        <v>6.8848752964916604E-2</v>
      </c>
      <c r="J14" s="19">
        <v>8.6648886892948002E-2</v>
      </c>
      <c r="K14" s="19">
        <v>0.189240112908761</v>
      </c>
      <c r="L14" s="19">
        <v>0.175111056864483</v>
      </c>
      <c r="M14" s="19"/>
      <c r="N14" s="19">
        <v>8.23975087077745E-2</v>
      </c>
      <c r="O14" s="19">
        <v>0.1047662343137</v>
      </c>
      <c r="P14" s="19">
        <v>5.8140065231733297E-2</v>
      </c>
      <c r="Q14" s="19">
        <v>0.15305941963057301</v>
      </c>
      <c r="R14" s="19"/>
      <c r="S14" s="19">
        <v>7.0853913396086696E-2</v>
      </c>
      <c r="T14" s="19">
        <v>0.108465091568542</v>
      </c>
      <c r="U14" s="19">
        <v>0.14764380553027501</v>
      </c>
      <c r="V14" s="19">
        <v>9.8221698528838094E-2</v>
      </c>
      <c r="W14" s="19">
        <v>0.123315642823808</v>
      </c>
      <c r="X14" s="19">
        <v>7.32902552133715E-2</v>
      </c>
      <c r="Y14" s="19">
        <v>0.110421960427059</v>
      </c>
      <c r="Z14" s="19">
        <v>8.4910733046203293E-2</v>
      </c>
      <c r="AA14" s="19">
        <v>0.115140964868142</v>
      </c>
      <c r="AB14" s="19">
        <v>8.2122751038600603E-2</v>
      </c>
      <c r="AC14" s="19">
        <v>0.12845745935046099</v>
      </c>
      <c r="AD14" s="19">
        <v>0.13584320201629699</v>
      </c>
      <c r="AE14" s="19"/>
      <c r="AF14" s="19">
        <v>8.3614424322764502E-2</v>
      </c>
      <c r="AG14" s="19">
        <v>0.11871696479605599</v>
      </c>
      <c r="AH14" s="19"/>
      <c r="AI14" s="19">
        <v>7.7794656833171799E-2</v>
      </c>
      <c r="AJ14" s="19">
        <v>0.114610782822426</v>
      </c>
      <c r="AK14" s="19"/>
      <c r="AL14" s="19">
        <v>8.7608187352460801E-2</v>
      </c>
      <c r="AM14" s="19">
        <v>0.105555793929412</v>
      </c>
      <c r="AN14" s="19"/>
      <c r="AO14" s="19">
        <v>7.3911696833650495E-2</v>
      </c>
      <c r="AP14" s="19">
        <v>0.10474819663394699</v>
      </c>
      <c r="AQ14" s="19"/>
      <c r="AR14" s="19">
        <v>4.1767189419015499E-2</v>
      </c>
      <c r="AS14" s="19">
        <v>0.107237201475542</v>
      </c>
      <c r="AT14" s="19">
        <v>0.105315939922765</v>
      </c>
      <c r="AU14" s="19">
        <v>0.25034776589019497</v>
      </c>
    </row>
    <row r="15" spans="2:47" x14ac:dyDescent="0.3">
      <c r="B15" s="16" t="s">
        <v>246</v>
      </c>
    </row>
    <row r="16" spans="2:47" x14ac:dyDescent="0.3">
      <c r="B16" t="s">
        <v>72</v>
      </c>
    </row>
    <row r="17" spans="2:2" x14ac:dyDescent="0.3">
      <c r="B17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dimension ref="B2:AU37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492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469</v>
      </c>
      <c r="C9" s="17">
        <v>0.50727224001843596</v>
      </c>
      <c r="D9" s="17">
        <v>0.65834548383861602</v>
      </c>
      <c r="E9" s="17">
        <v>0.36145550122304998</v>
      </c>
      <c r="F9" s="17"/>
      <c r="G9" s="17">
        <v>0.48468208086873599</v>
      </c>
      <c r="H9" s="17">
        <v>0.56225989247523001</v>
      </c>
      <c r="I9" s="17">
        <v>0.54505756072558997</v>
      </c>
      <c r="J9" s="17">
        <v>0.53123357563486295</v>
      </c>
      <c r="K9" s="17">
        <v>0.47701258230939902</v>
      </c>
      <c r="L9" s="17">
        <v>0.44770360380377699</v>
      </c>
      <c r="M9" s="17"/>
      <c r="N9" s="17">
        <v>0.56721719631678402</v>
      </c>
      <c r="O9" s="17">
        <v>0.51159636587344004</v>
      </c>
      <c r="P9" s="17">
        <v>0.48701143234521199</v>
      </c>
      <c r="Q9" s="17">
        <v>0.45538844162171299</v>
      </c>
      <c r="R9" s="17"/>
      <c r="S9" s="17">
        <v>0.571591064792207</v>
      </c>
      <c r="T9" s="17">
        <v>0.45032332181945101</v>
      </c>
      <c r="U9" s="17">
        <v>0.45710535716056799</v>
      </c>
      <c r="V9" s="17">
        <v>0.50163355081114702</v>
      </c>
      <c r="W9" s="17">
        <v>0.51527279892047295</v>
      </c>
      <c r="X9" s="17">
        <v>0.54772334206380602</v>
      </c>
      <c r="Y9" s="17">
        <v>0.48548022205228702</v>
      </c>
      <c r="Z9" s="17">
        <v>0.59817535536948196</v>
      </c>
      <c r="AA9" s="17">
        <v>0.53919762207224298</v>
      </c>
      <c r="AB9" s="17">
        <v>0.47967936448248499</v>
      </c>
      <c r="AC9" s="17">
        <v>0.41274627415453802</v>
      </c>
      <c r="AD9" s="17">
        <v>0.525553878671289</v>
      </c>
      <c r="AE9" s="17"/>
      <c r="AF9" s="17">
        <v>0.54678304802589495</v>
      </c>
      <c r="AG9" s="17">
        <v>0.45589863210448001</v>
      </c>
      <c r="AH9" s="17"/>
      <c r="AI9" s="17">
        <v>0.62147820450461899</v>
      </c>
      <c r="AJ9" s="17">
        <v>0.45026458437188899</v>
      </c>
      <c r="AK9" s="17"/>
      <c r="AL9" s="17">
        <v>0.574333559694999</v>
      </c>
      <c r="AM9" s="17">
        <v>0.49174276608949802</v>
      </c>
      <c r="AN9" s="17"/>
      <c r="AO9" s="17">
        <v>0.59376217304579204</v>
      </c>
      <c r="AP9" s="17">
        <v>0.499733604390173</v>
      </c>
      <c r="AQ9" s="17"/>
      <c r="AR9" s="17">
        <v>0.62062347417058195</v>
      </c>
      <c r="AS9" s="17">
        <v>0.58291260361603603</v>
      </c>
      <c r="AT9" s="17">
        <v>0.38762634149692599</v>
      </c>
      <c r="AU9" s="17">
        <v>0.34144166080111399</v>
      </c>
    </row>
    <row r="10" spans="2:47" x14ac:dyDescent="0.3">
      <c r="B10" s="18" t="s">
        <v>470</v>
      </c>
      <c r="C10" s="17">
        <v>0.273236370435673</v>
      </c>
      <c r="D10" s="17">
        <v>0.27665900436415802</v>
      </c>
      <c r="E10" s="17">
        <v>0.270310545536048</v>
      </c>
      <c r="F10" s="17"/>
      <c r="G10" s="17">
        <v>0.220677161499652</v>
      </c>
      <c r="H10" s="17">
        <v>0.25372283008775998</v>
      </c>
      <c r="I10" s="17">
        <v>0.25799722127122698</v>
      </c>
      <c r="J10" s="17">
        <v>0.26644310002875599</v>
      </c>
      <c r="K10" s="17">
        <v>0.28027759776317501</v>
      </c>
      <c r="L10" s="17">
        <v>0.33702260176951498</v>
      </c>
      <c r="M10" s="17"/>
      <c r="N10" s="17">
        <v>0.36692582027706899</v>
      </c>
      <c r="O10" s="17">
        <v>0.27555316154828902</v>
      </c>
      <c r="P10" s="17">
        <v>0.236585899930394</v>
      </c>
      <c r="Q10" s="17">
        <v>0.20038971842119099</v>
      </c>
      <c r="R10" s="17"/>
      <c r="S10" s="17">
        <v>0.301676391541991</v>
      </c>
      <c r="T10" s="17">
        <v>0.30444595723785101</v>
      </c>
      <c r="U10" s="17">
        <v>0.29498570565295401</v>
      </c>
      <c r="V10" s="17">
        <v>0.28533728585298801</v>
      </c>
      <c r="W10" s="17">
        <v>0.202388107433354</v>
      </c>
      <c r="X10" s="17">
        <v>0.248284233454729</v>
      </c>
      <c r="Y10" s="17">
        <v>0.27248083140060497</v>
      </c>
      <c r="Z10" s="17">
        <v>0.28693729515825001</v>
      </c>
      <c r="AA10" s="17">
        <v>0.21751606877996399</v>
      </c>
      <c r="AB10" s="17">
        <v>0.29892214888232799</v>
      </c>
      <c r="AC10" s="17">
        <v>0.23894191487224001</v>
      </c>
      <c r="AD10" s="17">
        <v>0.31894438312484502</v>
      </c>
      <c r="AE10" s="17"/>
      <c r="AF10" s="17">
        <v>0.28810517716886302</v>
      </c>
      <c r="AG10" s="17">
        <v>0.25432187682600399</v>
      </c>
      <c r="AH10" s="17"/>
      <c r="AI10" s="17">
        <v>0.31826789026197799</v>
      </c>
      <c r="AJ10" s="17">
        <v>0.25075819788970799</v>
      </c>
      <c r="AK10" s="17"/>
      <c r="AL10" s="17">
        <v>0.308950383752848</v>
      </c>
      <c r="AM10" s="17">
        <v>0.26496603156698101</v>
      </c>
      <c r="AN10" s="17"/>
      <c r="AO10" s="17">
        <v>0.31013731802399302</v>
      </c>
      <c r="AP10" s="17">
        <v>0.27002001000540199</v>
      </c>
      <c r="AQ10" s="17"/>
      <c r="AR10" s="17">
        <v>0.340293397231821</v>
      </c>
      <c r="AS10" s="17">
        <v>0.30738983453035301</v>
      </c>
      <c r="AT10" s="17">
        <v>0.21381882197893501</v>
      </c>
      <c r="AU10" s="17">
        <v>0.169704411673159</v>
      </c>
    </row>
    <row r="11" spans="2:47" x14ac:dyDescent="0.3">
      <c r="B11" s="18" t="s">
        <v>471</v>
      </c>
      <c r="C11" s="17">
        <v>0.21505093935389</v>
      </c>
      <c r="D11" s="17">
        <v>0.27948250611652697</v>
      </c>
      <c r="E11" s="17">
        <v>0.15254861944482501</v>
      </c>
      <c r="F11" s="17"/>
      <c r="G11" s="17">
        <v>0.21630886573421201</v>
      </c>
      <c r="H11" s="17">
        <v>0.21025628826890899</v>
      </c>
      <c r="I11" s="17">
        <v>0.23563466640043099</v>
      </c>
      <c r="J11" s="17">
        <v>0.21676999593669499</v>
      </c>
      <c r="K11" s="17">
        <v>0.229294552432425</v>
      </c>
      <c r="L11" s="17">
        <v>0.190454256568236</v>
      </c>
      <c r="M11" s="17"/>
      <c r="N11" s="17">
        <v>0.26406308741441598</v>
      </c>
      <c r="O11" s="17">
        <v>0.20963199819839501</v>
      </c>
      <c r="P11" s="17">
        <v>0.195358075949156</v>
      </c>
      <c r="Q11" s="17">
        <v>0.18648995574117699</v>
      </c>
      <c r="R11" s="17"/>
      <c r="S11" s="17">
        <v>0.21256494454309899</v>
      </c>
      <c r="T11" s="17">
        <v>0.247588620332089</v>
      </c>
      <c r="U11" s="17">
        <v>0.224285492409034</v>
      </c>
      <c r="V11" s="17">
        <v>0.24627491162412801</v>
      </c>
      <c r="W11" s="17">
        <v>0.19525799862731</v>
      </c>
      <c r="X11" s="17">
        <v>0.25731939172491203</v>
      </c>
      <c r="Y11" s="17">
        <v>0.19331003362011601</v>
      </c>
      <c r="Z11" s="17">
        <v>0.184595464786904</v>
      </c>
      <c r="AA11" s="17">
        <v>0.202714227939015</v>
      </c>
      <c r="AB11" s="17">
        <v>0.17850006597373699</v>
      </c>
      <c r="AC11" s="17">
        <v>0.178673807027728</v>
      </c>
      <c r="AD11" s="17">
        <v>0.20075156576764699</v>
      </c>
      <c r="AE11" s="17"/>
      <c r="AF11" s="17">
        <v>0.21853585567476699</v>
      </c>
      <c r="AG11" s="17">
        <v>0.21184162617722699</v>
      </c>
      <c r="AH11" s="17"/>
      <c r="AI11" s="17">
        <v>0.25018150814103102</v>
      </c>
      <c r="AJ11" s="17">
        <v>0.19751497810094701</v>
      </c>
      <c r="AK11" s="17"/>
      <c r="AL11" s="17">
        <v>0.22227932286569699</v>
      </c>
      <c r="AM11" s="17">
        <v>0.213377053515729</v>
      </c>
      <c r="AN11" s="17"/>
      <c r="AO11" s="17">
        <v>0.23324419826426901</v>
      </c>
      <c r="AP11" s="17">
        <v>0.21346517850270999</v>
      </c>
      <c r="AQ11" s="17"/>
      <c r="AR11" s="17">
        <v>0.24823606759199099</v>
      </c>
      <c r="AS11" s="17">
        <v>0.21193163899643699</v>
      </c>
      <c r="AT11" s="17">
        <v>0.199888307362735</v>
      </c>
      <c r="AU11" s="17">
        <v>0.16862679641523601</v>
      </c>
    </row>
    <row r="12" spans="2:47" x14ac:dyDescent="0.3">
      <c r="B12" s="18" t="s">
        <v>472</v>
      </c>
      <c r="C12" s="17">
        <v>0.20566238479210999</v>
      </c>
      <c r="D12" s="17">
        <v>0.22231672810331499</v>
      </c>
      <c r="E12" s="17">
        <v>0.18968011161557999</v>
      </c>
      <c r="F12" s="17"/>
      <c r="G12" s="17">
        <v>0.115585864277436</v>
      </c>
      <c r="H12" s="17">
        <v>0.141651129853234</v>
      </c>
      <c r="I12" s="17">
        <v>0.20608665776728499</v>
      </c>
      <c r="J12" s="17">
        <v>0.215580466909299</v>
      </c>
      <c r="K12" s="17">
        <v>0.26147220267170501</v>
      </c>
      <c r="L12" s="17">
        <v>0.27147854881917799</v>
      </c>
      <c r="M12" s="17"/>
      <c r="N12" s="17">
        <v>0.25892739445195001</v>
      </c>
      <c r="O12" s="17">
        <v>0.20399932627077799</v>
      </c>
      <c r="P12" s="17">
        <v>0.17709458674671</v>
      </c>
      <c r="Q12" s="17">
        <v>0.17359174626496399</v>
      </c>
      <c r="R12" s="17"/>
      <c r="S12" s="17">
        <v>0.19440803066587301</v>
      </c>
      <c r="T12" s="17">
        <v>0.210462967010415</v>
      </c>
      <c r="U12" s="17">
        <v>0.205393165448369</v>
      </c>
      <c r="V12" s="17">
        <v>0.20965945913557399</v>
      </c>
      <c r="W12" s="17">
        <v>0.17965609592457099</v>
      </c>
      <c r="X12" s="17">
        <v>0.18303080889856299</v>
      </c>
      <c r="Y12" s="17">
        <v>0.197319098514114</v>
      </c>
      <c r="Z12" s="17">
        <v>0.234818093672469</v>
      </c>
      <c r="AA12" s="17">
        <v>0.16274687605008101</v>
      </c>
      <c r="AB12" s="17">
        <v>0.26599912114507401</v>
      </c>
      <c r="AC12" s="17">
        <v>0.25298167812245598</v>
      </c>
      <c r="AD12" s="17">
        <v>0.23544058748541999</v>
      </c>
      <c r="AE12" s="17"/>
      <c r="AF12" s="17">
        <v>0.233698398811791</v>
      </c>
      <c r="AG12" s="17">
        <v>0.169612996711556</v>
      </c>
      <c r="AH12" s="17"/>
      <c r="AI12" s="17">
        <v>0.229287675162726</v>
      </c>
      <c r="AJ12" s="17">
        <v>0.19386945940456901</v>
      </c>
      <c r="AK12" s="17"/>
      <c r="AL12" s="17">
        <v>0.22280506280116999</v>
      </c>
      <c r="AM12" s="17">
        <v>0.20169263333929299</v>
      </c>
      <c r="AN12" s="17"/>
      <c r="AO12" s="17">
        <v>0.26392156006720602</v>
      </c>
      <c r="AP12" s="17">
        <v>0.20058439849903301</v>
      </c>
      <c r="AQ12" s="17"/>
      <c r="AR12" s="17">
        <v>0.21706924791820201</v>
      </c>
      <c r="AS12" s="17">
        <v>0.28535077374231499</v>
      </c>
      <c r="AT12" s="17">
        <v>0.16002921657313099</v>
      </c>
      <c r="AU12" s="17">
        <v>0.134814266163094</v>
      </c>
    </row>
    <row r="13" spans="2:47" x14ac:dyDescent="0.3">
      <c r="B13" s="18" t="s">
        <v>473</v>
      </c>
      <c r="C13" s="17">
        <v>0.19540065929268699</v>
      </c>
      <c r="D13" s="17">
        <v>0.27123455764385801</v>
      </c>
      <c r="E13" s="17">
        <v>0.121712721251146</v>
      </c>
      <c r="F13" s="17"/>
      <c r="G13" s="17">
        <v>0.24005984121808899</v>
      </c>
      <c r="H13" s="17">
        <v>0.268187492908047</v>
      </c>
      <c r="I13" s="17">
        <v>0.242916011247651</v>
      </c>
      <c r="J13" s="17">
        <v>0.193687781705425</v>
      </c>
      <c r="K13" s="17">
        <v>0.16701519051368499</v>
      </c>
      <c r="L13" s="17">
        <v>8.8537066678535503E-2</v>
      </c>
      <c r="M13" s="17"/>
      <c r="N13" s="17">
        <v>0.18296905983057099</v>
      </c>
      <c r="O13" s="17">
        <v>0.165895000846287</v>
      </c>
      <c r="P13" s="17">
        <v>0.24024795432426599</v>
      </c>
      <c r="Q13" s="17">
        <v>0.20198205897671401</v>
      </c>
      <c r="R13" s="17"/>
      <c r="S13" s="17">
        <v>0.246427779631125</v>
      </c>
      <c r="T13" s="17">
        <v>0.134902962584912</v>
      </c>
      <c r="U13" s="17">
        <v>0.19312232731858001</v>
      </c>
      <c r="V13" s="17">
        <v>0.182816306562473</v>
      </c>
      <c r="W13" s="17">
        <v>0.196015742314189</v>
      </c>
      <c r="X13" s="17">
        <v>0.21253538060861901</v>
      </c>
      <c r="Y13" s="17">
        <v>0.1747927892635</v>
      </c>
      <c r="Z13" s="17">
        <v>0.201600128565951</v>
      </c>
      <c r="AA13" s="17">
        <v>0.19433922101176301</v>
      </c>
      <c r="AB13" s="17">
        <v>0.18081431038926701</v>
      </c>
      <c r="AC13" s="17">
        <v>0.26208761179170598</v>
      </c>
      <c r="AD13" s="17">
        <v>0.19386409425138501</v>
      </c>
      <c r="AE13" s="17"/>
      <c r="AF13" s="17">
        <v>0.21142656094266399</v>
      </c>
      <c r="AG13" s="17">
        <v>0.17465436189625499</v>
      </c>
      <c r="AH13" s="17"/>
      <c r="AI13" s="17">
        <v>0.22909885250589099</v>
      </c>
      <c r="AJ13" s="17">
        <v>0.17857969023689199</v>
      </c>
      <c r="AK13" s="17"/>
      <c r="AL13" s="17">
        <v>0.22610428598348101</v>
      </c>
      <c r="AM13" s="17">
        <v>0.18829058194082099</v>
      </c>
      <c r="AN13" s="17"/>
      <c r="AO13" s="17">
        <v>0.19310844921301801</v>
      </c>
      <c r="AP13" s="17">
        <v>0.19560045290992301</v>
      </c>
      <c r="AQ13" s="17"/>
      <c r="AR13" s="17">
        <v>0.28863466608031002</v>
      </c>
      <c r="AS13" s="17">
        <v>0.179082021523506</v>
      </c>
      <c r="AT13" s="17">
        <v>0.14433779862791701</v>
      </c>
      <c r="AU13" s="17">
        <v>9.5621719764639804E-2</v>
      </c>
    </row>
    <row r="14" spans="2:47" x14ac:dyDescent="0.3">
      <c r="B14" s="18" t="s">
        <v>474</v>
      </c>
      <c r="C14" s="17">
        <v>0.190173661887103</v>
      </c>
      <c r="D14" s="17">
        <v>0.257613632273613</v>
      </c>
      <c r="E14" s="17">
        <v>0.124251822154549</v>
      </c>
      <c r="F14" s="17"/>
      <c r="G14" s="17">
        <v>6.9867083364567095E-2</v>
      </c>
      <c r="H14" s="17">
        <v>8.6250947126619404E-2</v>
      </c>
      <c r="I14" s="17">
        <v>0.171136066099317</v>
      </c>
      <c r="J14" s="17">
        <v>0.20511556334959299</v>
      </c>
      <c r="K14" s="17">
        <v>0.27168890277206398</v>
      </c>
      <c r="L14" s="17">
        <v>0.30293145372353902</v>
      </c>
      <c r="M14" s="17"/>
      <c r="N14" s="17">
        <v>0.23807535210055</v>
      </c>
      <c r="O14" s="17">
        <v>0.19705594924810499</v>
      </c>
      <c r="P14" s="17">
        <v>0.15592512797528801</v>
      </c>
      <c r="Q14" s="17">
        <v>0.160839761174359</v>
      </c>
      <c r="R14" s="17"/>
      <c r="S14" s="17">
        <v>0.14053250072447401</v>
      </c>
      <c r="T14" s="17">
        <v>0.177553810135823</v>
      </c>
      <c r="U14" s="17">
        <v>0.26170258239503602</v>
      </c>
      <c r="V14" s="17">
        <v>0.149399270357157</v>
      </c>
      <c r="W14" s="17">
        <v>0.14764766794659001</v>
      </c>
      <c r="X14" s="17">
        <v>0.18245922315035701</v>
      </c>
      <c r="Y14" s="17">
        <v>0.14525597175889701</v>
      </c>
      <c r="Z14" s="17">
        <v>0.120741605748135</v>
      </c>
      <c r="AA14" s="17">
        <v>0.13644386769571101</v>
      </c>
      <c r="AB14" s="17">
        <v>0.23931461124721601</v>
      </c>
      <c r="AC14" s="17">
        <v>0.44823037687740402</v>
      </c>
      <c r="AD14" s="17">
        <v>0.361373714057518</v>
      </c>
      <c r="AE14" s="17"/>
      <c r="AF14" s="17">
        <v>0.21502135450404999</v>
      </c>
      <c r="AG14" s="17">
        <v>0.15791484604945299</v>
      </c>
      <c r="AH14" s="17"/>
      <c r="AI14" s="17">
        <v>0.209670351691228</v>
      </c>
      <c r="AJ14" s="17">
        <v>0.18044159068047499</v>
      </c>
      <c r="AK14" s="17"/>
      <c r="AL14" s="17">
        <v>0.20112368656785501</v>
      </c>
      <c r="AM14" s="17">
        <v>0.18763795093448399</v>
      </c>
      <c r="AN14" s="17"/>
      <c r="AO14" s="17">
        <v>0.19818131790704099</v>
      </c>
      <c r="AP14" s="17">
        <v>0.189475698565156</v>
      </c>
      <c r="AQ14" s="17"/>
      <c r="AR14" s="17">
        <v>0.17564361915115001</v>
      </c>
      <c r="AS14" s="17">
        <v>0.26775207695748598</v>
      </c>
      <c r="AT14" s="17">
        <v>0.15333978235514301</v>
      </c>
      <c r="AU14" s="17">
        <v>0.16980316891584599</v>
      </c>
    </row>
    <row r="15" spans="2:47" x14ac:dyDescent="0.3">
      <c r="B15" s="18" t="s">
        <v>475</v>
      </c>
      <c r="C15" s="17">
        <v>0.18124213528233599</v>
      </c>
      <c r="D15" s="17">
        <v>0.26859143907022498</v>
      </c>
      <c r="E15" s="17">
        <v>9.6815779721843895E-2</v>
      </c>
      <c r="F15" s="17"/>
      <c r="G15" s="17">
        <v>0.12491979751962499</v>
      </c>
      <c r="H15" s="17">
        <v>0.12700332299900799</v>
      </c>
      <c r="I15" s="17">
        <v>0.15025468220298799</v>
      </c>
      <c r="J15" s="17">
        <v>0.17864183995840199</v>
      </c>
      <c r="K15" s="17">
        <v>0.23534069669572399</v>
      </c>
      <c r="L15" s="17">
        <v>0.25362037598920001</v>
      </c>
      <c r="M15" s="17"/>
      <c r="N15" s="17">
        <v>0.251415053529643</v>
      </c>
      <c r="O15" s="17">
        <v>0.16652771262671401</v>
      </c>
      <c r="P15" s="17">
        <v>0.146089111168719</v>
      </c>
      <c r="Q15" s="17">
        <v>0.14904226998641601</v>
      </c>
      <c r="R15" s="17"/>
      <c r="S15" s="17">
        <v>0.19198145256247601</v>
      </c>
      <c r="T15" s="17">
        <v>0.179725811248449</v>
      </c>
      <c r="U15" s="17">
        <v>0.19972858202359201</v>
      </c>
      <c r="V15" s="17">
        <v>0.199137654397151</v>
      </c>
      <c r="W15" s="17">
        <v>0.18487299066005</v>
      </c>
      <c r="X15" s="17">
        <v>0.22024169096586799</v>
      </c>
      <c r="Y15" s="17">
        <v>0.210971134518671</v>
      </c>
      <c r="Z15" s="17">
        <v>0.171720147467088</v>
      </c>
      <c r="AA15" s="17">
        <v>0.207304121028836</v>
      </c>
      <c r="AB15" s="17">
        <v>9.0673435115979001E-2</v>
      </c>
      <c r="AC15" s="17">
        <v>0.13078702468955</v>
      </c>
      <c r="AD15" s="17">
        <v>0.102958959549557</v>
      </c>
      <c r="AE15" s="17"/>
      <c r="AF15" s="17">
        <v>0.20532437646642801</v>
      </c>
      <c r="AG15" s="17">
        <v>0.15070600033111201</v>
      </c>
      <c r="AH15" s="17"/>
      <c r="AI15" s="17">
        <v>0.221732654413617</v>
      </c>
      <c r="AJ15" s="17">
        <v>0.16103067275521599</v>
      </c>
      <c r="AK15" s="17"/>
      <c r="AL15" s="17">
        <v>0.20863622628348499</v>
      </c>
      <c r="AM15" s="17">
        <v>0.17489845126208201</v>
      </c>
      <c r="AN15" s="17"/>
      <c r="AO15" s="17">
        <v>0.19540033402286799</v>
      </c>
      <c r="AP15" s="17">
        <v>0.180008078349679</v>
      </c>
      <c r="AQ15" s="17"/>
      <c r="AR15" s="17">
        <v>0.17987508847314401</v>
      </c>
      <c r="AS15" s="17">
        <v>0.27737555315559398</v>
      </c>
      <c r="AT15" s="17">
        <v>0.11678301848721399</v>
      </c>
      <c r="AU15" s="17">
        <v>0.153395628882111</v>
      </c>
    </row>
    <row r="16" spans="2:47" x14ac:dyDescent="0.3">
      <c r="B16" s="18" t="s">
        <v>476</v>
      </c>
      <c r="C16" s="17">
        <v>0.15633036087258301</v>
      </c>
      <c r="D16" s="17">
        <v>0.14360067497436599</v>
      </c>
      <c r="E16" s="17">
        <v>0.169329620612373</v>
      </c>
      <c r="F16" s="17"/>
      <c r="G16" s="17">
        <v>0.193365450296344</v>
      </c>
      <c r="H16" s="17">
        <v>0.20076088557201999</v>
      </c>
      <c r="I16" s="17">
        <v>0.17313092010460401</v>
      </c>
      <c r="J16" s="17">
        <v>0.123421425036972</v>
      </c>
      <c r="K16" s="17">
        <v>0.138228098379967</v>
      </c>
      <c r="L16" s="17">
        <v>0.120887220878181</v>
      </c>
      <c r="M16" s="17"/>
      <c r="N16" s="17">
        <v>0.19474822970153499</v>
      </c>
      <c r="O16" s="17">
        <v>0.157931588499685</v>
      </c>
      <c r="P16" s="17">
        <v>0.14738315085032799</v>
      </c>
      <c r="Q16" s="17">
        <v>0.11959086158207299</v>
      </c>
      <c r="R16" s="17"/>
      <c r="S16" s="17">
        <v>0.24076981644522</v>
      </c>
      <c r="T16" s="17">
        <v>0.14566519265018901</v>
      </c>
      <c r="U16" s="17">
        <v>0.15032788337942399</v>
      </c>
      <c r="V16" s="17">
        <v>0.15426353425352601</v>
      </c>
      <c r="W16" s="17">
        <v>0.14009825745513799</v>
      </c>
      <c r="X16" s="17">
        <v>0.12546607873615301</v>
      </c>
      <c r="Y16" s="17">
        <v>0.131987030050636</v>
      </c>
      <c r="Z16" s="17">
        <v>0.166766254021222</v>
      </c>
      <c r="AA16" s="17">
        <v>0.134360434987946</v>
      </c>
      <c r="AB16" s="17">
        <v>0.130895591133742</v>
      </c>
      <c r="AC16" s="17">
        <v>0.17575692134243401</v>
      </c>
      <c r="AD16" s="17">
        <v>0.136712564467737</v>
      </c>
      <c r="AE16" s="17"/>
      <c r="AF16" s="17">
        <v>0.175779785374199</v>
      </c>
      <c r="AG16" s="17">
        <v>0.13005278329061401</v>
      </c>
      <c r="AH16" s="17"/>
      <c r="AI16" s="17">
        <v>0.173602973050062</v>
      </c>
      <c r="AJ16" s="17">
        <v>0.14770847206353399</v>
      </c>
      <c r="AK16" s="17"/>
      <c r="AL16" s="17">
        <v>0.16785703269494501</v>
      </c>
      <c r="AM16" s="17">
        <v>0.15366111501795099</v>
      </c>
      <c r="AN16" s="17"/>
      <c r="AO16" s="17">
        <v>0.20959306187833801</v>
      </c>
      <c r="AP16" s="17">
        <v>0.15168787727472299</v>
      </c>
      <c r="AQ16" s="17"/>
      <c r="AR16" s="17">
        <v>0.24059079716936299</v>
      </c>
      <c r="AS16" s="17">
        <v>0.126511466343985</v>
      </c>
      <c r="AT16" s="17">
        <v>0.114921561937242</v>
      </c>
      <c r="AU16" s="17">
        <v>8.2240576393907902E-2</v>
      </c>
    </row>
    <row r="17" spans="2:47" x14ac:dyDescent="0.3">
      <c r="B17" s="18" t="s">
        <v>477</v>
      </c>
      <c r="C17" s="17">
        <v>0.14824763633364599</v>
      </c>
      <c r="D17" s="17">
        <v>0.21551630223387899</v>
      </c>
      <c r="E17" s="17">
        <v>8.3262968375897695E-2</v>
      </c>
      <c r="F17" s="17"/>
      <c r="G17" s="17">
        <v>9.1771404786722993E-2</v>
      </c>
      <c r="H17" s="17">
        <v>0.129965906592482</v>
      </c>
      <c r="I17" s="17">
        <v>0.13397405591485201</v>
      </c>
      <c r="J17" s="17">
        <v>0.16946459598525601</v>
      </c>
      <c r="K17" s="17">
        <v>0.17011364319938399</v>
      </c>
      <c r="L17" s="17">
        <v>0.180227683716218</v>
      </c>
      <c r="M17" s="17"/>
      <c r="N17" s="17">
        <v>0.13526992374444199</v>
      </c>
      <c r="O17" s="17">
        <v>0.14510200536020501</v>
      </c>
      <c r="P17" s="17">
        <v>0.155452145800513</v>
      </c>
      <c r="Q17" s="17">
        <v>0.15878863840475799</v>
      </c>
      <c r="R17" s="17"/>
      <c r="S17" s="17">
        <v>0.116834394091882</v>
      </c>
      <c r="T17" s="17">
        <v>0.125691860305263</v>
      </c>
      <c r="U17" s="17">
        <v>0.14445415269026601</v>
      </c>
      <c r="V17" s="17">
        <v>0.19884913870537499</v>
      </c>
      <c r="W17" s="17">
        <v>0.137001816224951</v>
      </c>
      <c r="X17" s="17">
        <v>0.133643361956538</v>
      </c>
      <c r="Y17" s="17">
        <v>0.163980306854905</v>
      </c>
      <c r="Z17" s="17">
        <v>0.134556327415012</v>
      </c>
      <c r="AA17" s="17">
        <v>0.15287100056210901</v>
      </c>
      <c r="AB17" s="17">
        <v>0.16214112972876199</v>
      </c>
      <c r="AC17" s="17">
        <v>0.1748012090487</v>
      </c>
      <c r="AD17" s="17">
        <v>0.19430643192102201</v>
      </c>
      <c r="AE17" s="17"/>
      <c r="AF17" s="17">
        <v>0.15614502336913</v>
      </c>
      <c r="AG17" s="17">
        <v>0.138953752955495</v>
      </c>
      <c r="AH17" s="17"/>
      <c r="AI17" s="17">
        <v>0.155220558244583</v>
      </c>
      <c r="AJ17" s="17">
        <v>0.14476699560759199</v>
      </c>
      <c r="AK17" s="17"/>
      <c r="AL17" s="17">
        <v>0.1615339287524</v>
      </c>
      <c r="AM17" s="17">
        <v>0.14517091292998499</v>
      </c>
      <c r="AN17" s="17"/>
      <c r="AO17" s="17">
        <v>0.15454264856137301</v>
      </c>
      <c r="AP17" s="17">
        <v>0.14769895047161299</v>
      </c>
      <c r="AQ17" s="17"/>
      <c r="AR17" s="17">
        <v>0.16202700861545999</v>
      </c>
      <c r="AS17" s="17">
        <v>0.200960861154099</v>
      </c>
      <c r="AT17" s="17">
        <v>0.104815041277492</v>
      </c>
      <c r="AU17" s="17">
        <v>0.113320171798814</v>
      </c>
    </row>
    <row r="18" spans="2:47" x14ac:dyDescent="0.3">
      <c r="B18" s="18" t="s">
        <v>478</v>
      </c>
      <c r="C18" s="17">
        <v>0.14260098830676701</v>
      </c>
      <c r="D18" s="17">
        <v>8.8129909051032101E-2</v>
      </c>
      <c r="E18" s="17">
        <v>0.19622225125265899</v>
      </c>
      <c r="F18" s="17"/>
      <c r="G18" s="17">
        <v>0.15399400517146999</v>
      </c>
      <c r="H18" s="17">
        <v>0.141378747238218</v>
      </c>
      <c r="I18" s="17">
        <v>0.15896219302783399</v>
      </c>
      <c r="J18" s="17">
        <v>0.12444754537773001</v>
      </c>
      <c r="K18" s="17">
        <v>0.14054327085336599</v>
      </c>
      <c r="L18" s="17">
        <v>0.13884058390759699</v>
      </c>
      <c r="M18" s="17"/>
      <c r="N18" s="17">
        <v>0.15246817891390499</v>
      </c>
      <c r="O18" s="17">
        <v>0.14593516899475001</v>
      </c>
      <c r="P18" s="17">
        <v>0.137985072661057</v>
      </c>
      <c r="Q18" s="17">
        <v>0.13189935312806</v>
      </c>
      <c r="R18" s="17"/>
      <c r="S18" s="17">
        <v>0.15505973027370001</v>
      </c>
      <c r="T18" s="17">
        <v>0.15988850001312699</v>
      </c>
      <c r="U18" s="17">
        <v>0.156660213806711</v>
      </c>
      <c r="V18" s="17">
        <v>0.13111694655060499</v>
      </c>
      <c r="W18" s="17">
        <v>0.12762937696329599</v>
      </c>
      <c r="X18" s="17">
        <v>0.123210864859035</v>
      </c>
      <c r="Y18" s="17">
        <v>0.128524989327438</v>
      </c>
      <c r="Z18" s="17">
        <v>0.15439488433708401</v>
      </c>
      <c r="AA18" s="17">
        <v>0.12300839018806101</v>
      </c>
      <c r="AB18" s="17">
        <v>0.158736328004011</v>
      </c>
      <c r="AC18" s="17">
        <v>0.15560958693982699</v>
      </c>
      <c r="AD18" s="17">
        <v>0.123100940893014</v>
      </c>
      <c r="AE18" s="17"/>
      <c r="AF18" s="17">
        <v>0.15089897399156699</v>
      </c>
      <c r="AG18" s="17">
        <v>0.13227229419303099</v>
      </c>
      <c r="AH18" s="17"/>
      <c r="AI18" s="17">
        <v>0.129003268254064</v>
      </c>
      <c r="AJ18" s="17">
        <v>0.149388498449781</v>
      </c>
      <c r="AK18" s="17"/>
      <c r="AL18" s="17">
        <v>0.117320235815895</v>
      </c>
      <c r="AM18" s="17">
        <v>0.148455283876917</v>
      </c>
      <c r="AN18" s="17"/>
      <c r="AO18" s="17">
        <v>0.13513578152684</v>
      </c>
      <c r="AP18" s="17">
        <v>0.14325167066751901</v>
      </c>
      <c r="AQ18" s="17"/>
      <c r="AR18" s="17">
        <v>0.20238119774400301</v>
      </c>
      <c r="AS18" s="17">
        <v>0.13168668923385701</v>
      </c>
      <c r="AT18" s="17">
        <v>0.12377456685801699</v>
      </c>
      <c r="AU18" s="17">
        <v>5.0406450990306599E-2</v>
      </c>
    </row>
    <row r="19" spans="2:47" x14ac:dyDescent="0.3">
      <c r="B19" s="18" t="s">
        <v>479</v>
      </c>
      <c r="C19" s="17">
        <v>0.13380359541628301</v>
      </c>
      <c r="D19" s="17">
        <v>0.18237660578633599</v>
      </c>
      <c r="E19" s="17">
        <v>8.64451643090033E-2</v>
      </c>
      <c r="F19" s="17"/>
      <c r="G19" s="17">
        <v>9.7299492944910998E-2</v>
      </c>
      <c r="H19" s="17">
        <v>0.132698200362629</v>
      </c>
      <c r="I19" s="17">
        <v>0.13375589190422499</v>
      </c>
      <c r="J19" s="17">
        <v>0.16019411484864399</v>
      </c>
      <c r="K19" s="17">
        <v>0.159992500685392</v>
      </c>
      <c r="L19" s="17">
        <v>0.119982767070113</v>
      </c>
      <c r="M19" s="17"/>
      <c r="N19" s="17">
        <v>9.4419827223246905E-2</v>
      </c>
      <c r="O19" s="17">
        <v>0.14018607114682299</v>
      </c>
      <c r="P19" s="17">
        <v>0.156794708972706</v>
      </c>
      <c r="Q19" s="17">
        <v>0.14957152459814799</v>
      </c>
      <c r="R19" s="17"/>
      <c r="S19" s="17">
        <v>0.106247794421759</v>
      </c>
      <c r="T19" s="17">
        <v>0.111227618679703</v>
      </c>
      <c r="U19" s="17">
        <v>0.14141279524785899</v>
      </c>
      <c r="V19" s="17">
        <v>0.137293426538003</v>
      </c>
      <c r="W19" s="17">
        <v>0.104148039525106</v>
      </c>
      <c r="X19" s="17">
        <v>0.12548995138897001</v>
      </c>
      <c r="Y19" s="17">
        <v>0.166492882079328</v>
      </c>
      <c r="Z19" s="17">
        <v>0.100402113326924</v>
      </c>
      <c r="AA19" s="17">
        <v>0.110779606005662</v>
      </c>
      <c r="AB19" s="17">
        <v>0.17854069000321901</v>
      </c>
      <c r="AC19" s="17">
        <v>0.23359682513470501</v>
      </c>
      <c r="AD19" s="17">
        <v>0.164545522009895</v>
      </c>
      <c r="AE19" s="17"/>
      <c r="AF19" s="17">
        <v>0.14427536131546601</v>
      </c>
      <c r="AG19" s="17">
        <v>0.11999117462622499</v>
      </c>
      <c r="AH19" s="17"/>
      <c r="AI19" s="17">
        <v>0.161519393402873</v>
      </c>
      <c r="AJ19" s="17">
        <v>0.119968830527274</v>
      </c>
      <c r="AK19" s="17"/>
      <c r="AL19" s="17">
        <v>0.169723602106126</v>
      </c>
      <c r="AM19" s="17">
        <v>0.125485554403855</v>
      </c>
      <c r="AN19" s="17"/>
      <c r="AO19" s="17">
        <v>0.14409834328496099</v>
      </c>
      <c r="AP19" s="17">
        <v>0.13290628459234899</v>
      </c>
      <c r="AQ19" s="17"/>
      <c r="AR19" s="17">
        <v>0.15431490587539801</v>
      </c>
      <c r="AS19" s="17">
        <v>0.148635849888994</v>
      </c>
      <c r="AT19" s="17">
        <v>0.119534081593565</v>
      </c>
      <c r="AU19" s="17">
        <v>8.6443498942755603E-2</v>
      </c>
    </row>
    <row r="20" spans="2:47" x14ac:dyDescent="0.3">
      <c r="B20" s="18" t="s">
        <v>480</v>
      </c>
      <c r="C20" s="17">
        <v>0.11225600813245901</v>
      </c>
      <c r="D20" s="17">
        <v>0.15904042684129199</v>
      </c>
      <c r="E20" s="17">
        <v>6.6558429835164995E-2</v>
      </c>
      <c r="F20" s="17"/>
      <c r="G20" s="17">
        <v>7.8498679252087394E-2</v>
      </c>
      <c r="H20" s="17">
        <v>0.104323697306944</v>
      </c>
      <c r="I20" s="17">
        <v>7.6405268175331206E-2</v>
      </c>
      <c r="J20" s="17">
        <v>9.4025027851601203E-2</v>
      </c>
      <c r="K20" s="17">
        <v>0.149452828494469</v>
      </c>
      <c r="L20" s="17">
        <v>0.16004959580179801</v>
      </c>
      <c r="M20" s="17"/>
      <c r="N20" s="17">
        <v>0.16207950380668801</v>
      </c>
      <c r="O20" s="17">
        <v>0.11239218584199</v>
      </c>
      <c r="P20" s="17">
        <v>9.3482831257105298E-2</v>
      </c>
      <c r="Q20" s="17">
        <v>7.4768371850573306E-2</v>
      </c>
      <c r="R20" s="17"/>
      <c r="S20" s="17">
        <v>0.114939824458258</v>
      </c>
      <c r="T20" s="17">
        <v>0.108089182363935</v>
      </c>
      <c r="U20" s="17">
        <v>0.110773972517973</v>
      </c>
      <c r="V20" s="17">
        <v>8.3113286473360304E-2</v>
      </c>
      <c r="W20" s="17">
        <v>9.1963783259259205E-2</v>
      </c>
      <c r="X20" s="17">
        <v>8.7187101529029795E-2</v>
      </c>
      <c r="Y20" s="17">
        <v>0.10331175432413101</v>
      </c>
      <c r="Z20" s="17">
        <v>0.104100435746269</v>
      </c>
      <c r="AA20" s="17">
        <v>9.0160173986590694E-2</v>
      </c>
      <c r="AB20" s="17">
        <v>0.174652387262724</v>
      </c>
      <c r="AC20" s="17">
        <v>0.146447883330698</v>
      </c>
      <c r="AD20" s="17">
        <v>0.2030594027049</v>
      </c>
      <c r="AE20" s="17"/>
      <c r="AF20" s="17">
        <v>0.13073522363025</v>
      </c>
      <c r="AG20" s="17">
        <v>8.86070760982378E-2</v>
      </c>
      <c r="AH20" s="17"/>
      <c r="AI20" s="17">
        <v>0.15083158433464999</v>
      </c>
      <c r="AJ20" s="17">
        <v>9.3000418685835307E-2</v>
      </c>
      <c r="AK20" s="17"/>
      <c r="AL20" s="17">
        <v>0.13137368608767799</v>
      </c>
      <c r="AM20" s="17">
        <v>0.10782890346438399</v>
      </c>
      <c r="AN20" s="17"/>
      <c r="AO20" s="17">
        <v>0.140518943037168</v>
      </c>
      <c r="AP20" s="17">
        <v>0.109792554172279</v>
      </c>
      <c r="AQ20" s="17"/>
      <c r="AR20" s="17">
        <v>0.12081407345641</v>
      </c>
      <c r="AS20" s="17">
        <v>0.154247693393786</v>
      </c>
      <c r="AT20" s="17">
        <v>7.4126776929988605E-2</v>
      </c>
      <c r="AU20" s="17">
        <v>9.7867656691653801E-2</v>
      </c>
    </row>
    <row r="21" spans="2:47" x14ac:dyDescent="0.3">
      <c r="B21" s="18" t="s">
        <v>481</v>
      </c>
      <c r="C21" s="17">
        <v>0.110739694637114</v>
      </c>
      <c r="D21" s="17">
        <v>0.14414378077718301</v>
      </c>
      <c r="E21" s="17">
        <v>7.8208033391637594E-2</v>
      </c>
      <c r="F21" s="17"/>
      <c r="G21" s="17">
        <v>8.7934619982714096E-2</v>
      </c>
      <c r="H21" s="17">
        <v>0.105838836143115</v>
      </c>
      <c r="I21" s="17">
        <v>9.9262622869186995E-2</v>
      </c>
      <c r="J21" s="17">
        <v>0.10725266505775501</v>
      </c>
      <c r="K21" s="17">
        <v>0.13292831213811701</v>
      </c>
      <c r="L21" s="17">
        <v>0.12711125229036899</v>
      </c>
      <c r="M21" s="17"/>
      <c r="N21" s="17">
        <v>0.166752990968665</v>
      </c>
      <c r="O21" s="17">
        <v>8.5589503500640804E-2</v>
      </c>
      <c r="P21" s="17">
        <v>9.8504315179309507E-2</v>
      </c>
      <c r="Q21" s="17">
        <v>8.6117029229548503E-2</v>
      </c>
      <c r="R21" s="17"/>
      <c r="S21" s="17">
        <v>0.124576742883534</v>
      </c>
      <c r="T21" s="17">
        <v>0.12810045880266899</v>
      </c>
      <c r="U21" s="17">
        <v>0.114004107262691</v>
      </c>
      <c r="V21" s="17">
        <v>0.114794358467931</v>
      </c>
      <c r="W21" s="17">
        <v>9.32247658986428E-2</v>
      </c>
      <c r="X21" s="17">
        <v>8.1877256767163994E-2</v>
      </c>
      <c r="Y21" s="17">
        <v>8.7303477604788002E-2</v>
      </c>
      <c r="Z21" s="17">
        <v>0.17682083471759</v>
      </c>
      <c r="AA21" s="17">
        <v>0.111297948910492</v>
      </c>
      <c r="AB21" s="17">
        <v>0.123749038721813</v>
      </c>
      <c r="AC21" s="17">
        <v>8.2110160509175897E-2</v>
      </c>
      <c r="AD21" s="17">
        <v>5.88263013492972E-2</v>
      </c>
      <c r="AE21" s="17"/>
      <c r="AF21" s="17">
        <v>0.123970376673067</v>
      </c>
      <c r="AG21" s="17">
        <v>9.3597148452869997E-2</v>
      </c>
      <c r="AH21" s="17"/>
      <c r="AI21" s="17">
        <v>0.120339439266499</v>
      </c>
      <c r="AJ21" s="17">
        <v>0.105947835134951</v>
      </c>
      <c r="AK21" s="17"/>
      <c r="AL21" s="17">
        <v>0.11113566920951699</v>
      </c>
      <c r="AM21" s="17">
        <v>0.11064799830861501</v>
      </c>
      <c r="AN21" s="17"/>
      <c r="AO21" s="17">
        <v>0.107565793206276</v>
      </c>
      <c r="AP21" s="17">
        <v>0.11101633823677499</v>
      </c>
      <c r="AQ21" s="17"/>
      <c r="AR21" s="17">
        <v>0.140283862172846</v>
      </c>
      <c r="AS21" s="17">
        <v>0.14775936796657901</v>
      </c>
      <c r="AT21" s="17">
        <v>5.89774112138816E-2</v>
      </c>
      <c r="AU21" s="17">
        <v>8.0587321158284694E-2</v>
      </c>
    </row>
    <row r="22" spans="2:47" x14ac:dyDescent="0.3">
      <c r="B22" s="18" t="s">
        <v>482</v>
      </c>
      <c r="C22" s="17">
        <v>0.104771187494496</v>
      </c>
      <c r="D22" s="17">
        <v>0.13146539124652701</v>
      </c>
      <c r="E22" s="17">
        <v>7.9158203448438602E-2</v>
      </c>
      <c r="F22" s="17"/>
      <c r="G22" s="17">
        <v>0.109927091206038</v>
      </c>
      <c r="H22" s="17">
        <v>0.120560972496408</v>
      </c>
      <c r="I22" s="17">
        <v>9.4765364841306807E-2</v>
      </c>
      <c r="J22" s="17">
        <v>9.8217475527321796E-2</v>
      </c>
      <c r="K22" s="17">
        <v>0.115386632068707</v>
      </c>
      <c r="L22" s="17">
        <v>9.4885589282951696E-2</v>
      </c>
      <c r="M22" s="17"/>
      <c r="N22" s="17">
        <v>9.07175613943942E-2</v>
      </c>
      <c r="O22" s="17">
        <v>8.6501988080075601E-2</v>
      </c>
      <c r="P22" s="17">
        <v>0.13578593852070101</v>
      </c>
      <c r="Q22" s="17">
        <v>0.112274775346854</v>
      </c>
      <c r="R22" s="17"/>
      <c r="S22" s="17">
        <v>0.104747554376737</v>
      </c>
      <c r="T22" s="17">
        <v>0.114336621358459</v>
      </c>
      <c r="U22" s="17">
        <v>0.101722751714298</v>
      </c>
      <c r="V22" s="17">
        <v>0.108022605267723</v>
      </c>
      <c r="W22" s="17">
        <v>6.4716437534789104E-2</v>
      </c>
      <c r="X22" s="17">
        <v>0.11211298440490899</v>
      </c>
      <c r="Y22" s="17">
        <v>0.118130717277719</v>
      </c>
      <c r="Z22" s="17">
        <v>0.100806222205406</v>
      </c>
      <c r="AA22" s="17">
        <v>7.8037663319106595E-2</v>
      </c>
      <c r="AB22" s="17">
        <v>0.122271057758305</v>
      </c>
      <c r="AC22" s="17">
        <v>0.136636729834308</v>
      </c>
      <c r="AD22" s="17">
        <v>9.5177269611188206E-2</v>
      </c>
      <c r="AE22" s="17"/>
      <c r="AF22" s="17">
        <v>0.10863224964658599</v>
      </c>
      <c r="AG22" s="17">
        <v>0.100489150847503</v>
      </c>
      <c r="AH22" s="17"/>
      <c r="AI22" s="17">
        <v>0.12058408817355599</v>
      </c>
      <c r="AJ22" s="17">
        <v>9.6877936027809905E-2</v>
      </c>
      <c r="AK22" s="17"/>
      <c r="AL22" s="17">
        <v>0.113219104102865</v>
      </c>
      <c r="AM22" s="17">
        <v>0.102814892847206</v>
      </c>
      <c r="AN22" s="17"/>
      <c r="AO22" s="17">
        <v>9.6913361947322599E-2</v>
      </c>
      <c r="AP22" s="17">
        <v>0.10545609129262799</v>
      </c>
      <c r="AQ22" s="17"/>
      <c r="AR22" s="17">
        <v>0.140833053448988</v>
      </c>
      <c r="AS22" s="17">
        <v>0.112908230650435</v>
      </c>
      <c r="AT22" s="17">
        <v>7.51728717529727E-2</v>
      </c>
      <c r="AU22" s="17">
        <v>6.1808567009940203E-2</v>
      </c>
    </row>
    <row r="23" spans="2:47" x14ac:dyDescent="0.3">
      <c r="B23" s="18" t="s">
        <v>483</v>
      </c>
      <c r="C23" s="17">
        <v>9.7989205900390897E-2</v>
      </c>
      <c r="D23" s="17">
        <v>0.131272490405722</v>
      </c>
      <c r="E23" s="17">
        <v>6.5526727983629698E-2</v>
      </c>
      <c r="F23" s="17"/>
      <c r="G23" s="17">
        <v>0.21958489185187399</v>
      </c>
      <c r="H23" s="17">
        <v>0.18516055227603001</v>
      </c>
      <c r="I23" s="17">
        <v>0.115064751688012</v>
      </c>
      <c r="J23" s="17">
        <v>5.55627249472452E-2</v>
      </c>
      <c r="K23" s="17">
        <v>1.9825920674826501E-2</v>
      </c>
      <c r="L23" s="17">
        <v>1.9594139133294799E-2</v>
      </c>
      <c r="M23" s="17"/>
      <c r="N23" s="17">
        <v>0.122778674154344</v>
      </c>
      <c r="O23" s="17">
        <v>8.9469149344156507E-2</v>
      </c>
      <c r="P23" s="17">
        <v>0.12966320009297999</v>
      </c>
      <c r="Q23" s="17">
        <v>5.2724888647590798E-2</v>
      </c>
      <c r="R23" s="17"/>
      <c r="S23" s="17">
        <v>0.20880706115481301</v>
      </c>
      <c r="T23" s="17">
        <v>7.2393731206996006E-2</v>
      </c>
      <c r="U23" s="17">
        <v>4.9811471300476397E-2</v>
      </c>
      <c r="V23" s="17">
        <v>0.114797389087614</v>
      </c>
      <c r="W23" s="17">
        <v>6.7831133493042803E-2</v>
      </c>
      <c r="X23" s="17">
        <v>0.114830884299126</v>
      </c>
      <c r="Y23" s="17">
        <v>6.4316556747210096E-2</v>
      </c>
      <c r="Z23" s="17">
        <v>8.02269214637258E-2</v>
      </c>
      <c r="AA23" s="17">
        <v>9.0335076380200899E-2</v>
      </c>
      <c r="AB23" s="17">
        <v>8.4593923319739403E-2</v>
      </c>
      <c r="AC23" s="17">
        <v>5.1479758137038201E-2</v>
      </c>
      <c r="AD23" s="17">
        <v>4.9359679485218903E-2</v>
      </c>
      <c r="AE23" s="17"/>
      <c r="AF23" s="17">
        <v>9.2961292848245405E-2</v>
      </c>
      <c r="AG23" s="17">
        <v>0.105465666720988</v>
      </c>
      <c r="AH23" s="17"/>
      <c r="AI23" s="17">
        <v>0.12816924675262301</v>
      </c>
      <c r="AJ23" s="17">
        <v>8.2924376457871096E-2</v>
      </c>
      <c r="AK23" s="17"/>
      <c r="AL23" s="17">
        <v>0.10681825299570499</v>
      </c>
      <c r="AM23" s="17">
        <v>9.5944652388092896E-2</v>
      </c>
      <c r="AN23" s="17"/>
      <c r="AO23" s="17">
        <v>0.112677766818</v>
      </c>
      <c r="AP23" s="17">
        <v>9.6708921539130202E-2</v>
      </c>
      <c r="AQ23" s="17"/>
      <c r="AR23" s="17">
        <v>0.18078464306104899</v>
      </c>
      <c r="AS23" s="17">
        <v>6.3054810919801099E-2</v>
      </c>
      <c r="AT23" s="17">
        <v>5.5136893006689697E-2</v>
      </c>
      <c r="AU23" s="17">
        <v>3.9401081599790201E-2</v>
      </c>
    </row>
    <row r="24" spans="2:47" x14ac:dyDescent="0.3">
      <c r="B24" s="18" t="s">
        <v>484</v>
      </c>
      <c r="C24" s="17">
        <v>9.5801497901688001E-2</v>
      </c>
      <c r="D24" s="17">
        <v>0.123021390459991</v>
      </c>
      <c r="E24" s="17">
        <v>6.9248783595025204E-2</v>
      </c>
      <c r="F24" s="17"/>
      <c r="G24" s="17">
        <v>7.6239938514367903E-2</v>
      </c>
      <c r="H24" s="17">
        <v>7.7235822165728801E-2</v>
      </c>
      <c r="I24" s="17">
        <v>0.10792674207673</v>
      </c>
      <c r="J24" s="17">
        <v>9.2661061074077206E-2</v>
      </c>
      <c r="K24" s="17">
        <v>9.7992056411236095E-2</v>
      </c>
      <c r="L24" s="17">
        <v>0.115031832868425</v>
      </c>
      <c r="M24" s="17"/>
      <c r="N24" s="17">
        <v>9.9445161323991796E-2</v>
      </c>
      <c r="O24" s="17">
        <v>8.6464612334370597E-2</v>
      </c>
      <c r="P24" s="17">
        <v>0.10513633125628299</v>
      </c>
      <c r="Q24" s="17">
        <v>9.3977324192468306E-2</v>
      </c>
      <c r="R24" s="17"/>
      <c r="S24" s="17">
        <v>8.1016995275055306E-2</v>
      </c>
      <c r="T24" s="17">
        <v>6.6576399202026307E-2</v>
      </c>
      <c r="U24" s="17">
        <v>8.8079711902820407E-2</v>
      </c>
      <c r="V24" s="17">
        <v>8.0234136404724599E-2</v>
      </c>
      <c r="W24" s="17">
        <v>9.7994548250161698E-2</v>
      </c>
      <c r="X24" s="17">
        <v>8.3169031621398798E-2</v>
      </c>
      <c r="Y24" s="17">
        <v>0.16248442925239101</v>
      </c>
      <c r="Z24" s="17">
        <v>5.0865557687518499E-2</v>
      </c>
      <c r="AA24" s="17">
        <v>0.11609289961628901</v>
      </c>
      <c r="AB24" s="17">
        <v>9.5555692568220094E-2</v>
      </c>
      <c r="AC24" s="17">
        <v>0.170062538647865</v>
      </c>
      <c r="AD24" s="17">
        <v>7.5962637540682998E-2</v>
      </c>
      <c r="AE24" s="17"/>
      <c r="AF24" s="17">
        <v>0.101788468472885</v>
      </c>
      <c r="AG24" s="17">
        <v>8.8164770282631894E-2</v>
      </c>
      <c r="AH24" s="17"/>
      <c r="AI24" s="17">
        <v>0.10784007936475901</v>
      </c>
      <c r="AJ24" s="17">
        <v>8.9792255655826894E-2</v>
      </c>
      <c r="AK24" s="17"/>
      <c r="AL24" s="17">
        <v>0.11184736685086299</v>
      </c>
      <c r="AM24" s="17">
        <v>9.2085735898864304E-2</v>
      </c>
      <c r="AN24" s="17"/>
      <c r="AO24" s="17">
        <v>0.11806959359899399</v>
      </c>
      <c r="AP24" s="17">
        <v>9.3860566122446198E-2</v>
      </c>
      <c r="AQ24" s="17"/>
      <c r="AR24" s="17">
        <v>0.117433001665847</v>
      </c>
      <c r="AS24" s="17">
        <v>0.120348532511697</v>
      </c>
      <c r="AT24" s="17">
        <v>6.5199687354063798E-2</v>
      </c>
      <c r="AU24" s="17">
        <v>6.2924823471834299E-2</v>
      </c>
    </row>
    <row r="25" spans="2:47" x14ac:dyDescent="0.3">
      <c r="B25" s="18" t="s">
        <v>485</v>
      </c>
      <c r="C25" s="17">
        <v>9.2002033680261303E-2</v>
      </c>
      <c r="D25" s="17">
        <v>0.13588064291264701</v>
      </c>
      <c r="E25" s="17">
        <v>4.9595368938440701E-2</v>
      </c>
      <c r="F25" s="17"/>
      <c r="G25" s="17">
        <v>8.9912651974440802E-2</v>
      </c>
      <c r="H25" s="17">
        <v>8.4015620349622094E-2</v>
      </c>
      <c r="I25" s="17">
        <v>9.4509939182252506E-2</v>
      </c>
      <c r="J25" s="17">
        <v>8.2274523593576801E-2</v>
      </c>
      <c r="K25" s="17">
        <v>0.11295686843628901</v>
      </c>
      <c r="L25" s="17">
        <v>9.1687377624601496E-2</v>
      </c>
      <c r="M25" s="17"/>
      <c r="N25" s="17">
        <v>9.9897788535563803E-2</v>
      </c>
      <c r="O25" s="17">
        <v>7.5894179197665806E-2</v>
      </c>
      <c r="P25" s="17">
        <v>9.4606631341716499E-2</v>
      </c>
      <c r="Q25" s="17">
        <v>9.8317009088553606E-2</v>
      </c>
      <c r="R25" s="17"/>
      <c r="S25" s="17">
        <v>7.4172048071028202E-2</v>
      </c>
      <c r="T25" s="17">
        <v>0.105837455626468</v>
      </c>
      <c r="U25" s="17">
        <v>0.11774939809502701</v>
      </c>
      <c r="V25" s="17">
        <v>9.4329795672279795E-2</v>
      </c>
      <c r="W25" s="17">
        <v>9.8279227292476706E-2</v>
      </c>
      <c r="X25" s="17">
        <v>9.63749563490887E-2</v>
      </c>
      <c r="Y25" s="17">
        <v>9.5693127078889301E-2</v>
      </c>
      <c r="Z25" s="17">
        <v>0.112746522212837</v>
      </c>
      <c r="AA25" s="17">
        <v>7.7861257933450501E-2</v>
      </c>
      <c r="AB25" s="17">
        <v>6.1660778770239601E-2</v>
      </c>
      <c r="AC25" s="17">
        <v>8.5543856002717203E-2</v>
      </c>
      <c r="AD25" s="17">
        <v>0.12775024232874499</v>
      </c>
      <c r="AE25" s="17"/>
      <c r="AF25" s="17">
        <v>9.5950353249866005E-2</v>
      </c>
      <c r="AG25" s="17">
        <v>8.7500518598926602E-2</v>
      </c>
      <c r="AH25" s="17"/>
      <c r="AI25" s="17">
        <v>9.6536561336598506E-2</v>
      </c>
      <c r="AJ25" s="17">
        <v>8.9738554777778104E-2</v>
      </c>
      <c r="AK25" s="17"/>
      <c r="AL25" s="17">
        <v>7.9777820588123396E-2</v>
      </c>
      <c r="AM25" s="17">
        <v>9.4832810041831903E-2</v>
      </c>
      <c r="AN25" s="17"/>
      <c r="AO25" s="17">
        <v>7.8017505413346996E-2</v>
      </c>
      <c r="AP25" s="17">
        <v>9.3220953146924204E-2</v>
      </c>
      <c r="AQ25" s="17"/>
      <c r="AR25" s="17">
        <v>0.113872045743468</v>
      </c>
      <c r="AS25" s="17">
        <v>9.7090280666542406E-2</v>
      </c>
      <c r="AT25" s="17">
        <v>7.1237443430292494E-2</v>
      </c>
      <c r="AU25" s="17">
        <v>7.1547417493736706E-2</v>
      </c>
    </row>
    <row r="26" spans="2:47" x14ac:dyDescent="0.3">
      <c r="B26" s="18" t="s">
        <v>486</v>
      </c>
      <c r="C26" s="17">
        <v>8.8286358233530801E-2</v>
      </c>
      <c r="D26" s="17">
        <v>0.13424149726719101</v>
      </c>
      <c r="E26" s="17">
        <v>4.38421086273037E-2</v>
      </c>
      <c r="F26" s="17"/>
      <c r="G26" s="17">
        <v>9.7171397640785404E-2</v>
      </c>
      <c r="H26" s="17">
        <v>0.122922690169065</v>
      </c>
      <c r="I26" s="17">
        <v>0.101541273730943</v>
      </c>
      <c r="J26" s="17">
        <v>9.5169347346325095E-2</v>
      </c>
      <c r="K26" s="17">
        <v>8.1453033707245798E-2</v>
      </c>
      <c r="L26" s="17">
        <v>4.2517518506694302E-2</v>
      </c>
      <c r="M26" s="17"/>
      <c r="N26" s="17">
        <v>0.13634742267649</v>
      </c>
      <c r="O26" s="17">
        <v>7.6598536387448304E-2</v>
      </c>
      <c r="P26" s="17">
        <v>7.69176659921256E-2</v>
      </c>
      <c r="Q26" s="17">
        <v>5.8114427154815303E-2</v>
      </c>
      <c r="R26" s="17"/>
      <c r="S26" s="17">
        <v>0.10864017773291799</v>
      </c>
      <c r="T26" s="17">
        <v>8.7674521651821394E-2</v>
      </c>
      <c r="U26" s="17">
        <v>9.1434913157275297E-2</v>
      </c>
      <c r="V26" s="17">
        <v>9.60246230330251E-2</v>
      </c>
      <c r="W26" s="17">
        <v>6.5981922375694002E-2</v>
      </c>
      <c r="X26" s="17">
        <v>0.104420354908472</v>
      </c>
      <c r="Y26" s="17">
        <v>5.7155976611873098E-2</v>
      </c>
      <c r="Z26" s="17">
        <v>8.6007101091134394E-2</v>
      </c>
      <c r="AA26" s="17">
        <v>0.10055509024001</v>
      </c>
      <c r="AB26" s="17">
        <v>6.1797104826675497E-2</v>
      </c>
      <c r="AC26" s="17">
        <v>0.102871960918223</v>
      </c>
      <c r="AD26" s="17">
        <v>6.4355935039356396E-2</v>
      </c>
      <c r="AE26" s="17"/>
      <c r="AF26" s="17">
        <v>9.2141682537719205E-2</v>
      </c>
      <c r="AG26" s="17">
        <v>8.3878313050592901E-2</v>
      </c>
      <c r="AH26" s="17"/>
      <c r="AI26" s="17">
        <v>0.110446656858596</v>
      </c>
      <c r="AJ26" s="17">
        <v>7.7224705904547303E-2</v>
      </c>
      <c r="AK26" s="17"/>
      <c r="AL26" s="17">
        <v>0.11303798176464901</v>
      </c>
      <c r="AM26" s="17">
        <v>8.2554593720406397E-2</v>
      </c>
      <c r="AN26" s="17"/>
      <c r="AO26" s="17">
        <v>0.111719345697135</v>
      </c>
      <c r="AP26" s="17">
        <v>8.6243892157000193E-2</v>
      </c>
      <c r="AQ26" s="17"/>
      <c r="AR26" s="17">
        <v>0.11890049500918901</v>
      </c>
      <c r="AS26" s="17">
        <v>8.4918826151039101E-2</v>
      </c>
      <c r="AT26" s="17">
        <v>6.2542913047488699E-2</v>
      </c>
      <c r="AU26" s="17">
        <v>7.0799117989109206E-2</v>
      </c>
    </row>
    <row r="27" spans="2:47" x14ac:dyDescent="0.3">
      <c r="B27" s="18" t="s">
        <v>487</v>
      </c>
      <c r="C27" s="17">
        <v>4.0425745179913798E-2</v>
      </c>
      <c r="D27" s="17">
        <v>4.2697633209548197E-2</v>
      </c>
      <c r="E27" s="17">
        <v>3.8365804302761403E-2</v>
      </c>
      <c r="F27" s="17"/>
      <c r="G27" s="17">
        <v>7.5040211788397704E-2</v>
      </c>
      <c r="H27" s="17">
        <v>7.8043016895670003E-2</v>
      </c>
      <c r="I27" s="17">
        <v>4.7484335725168497E-2</v>
      </c>
      <c r="J27" s="17">
        <v>2.5137151641339599E-2</v>
      </c>
      <c r="K27" s="17">
        <v>1.27346418255586E-2</v>
      </c>
      <c r="L27" s="17">
        <v>1.21735701755916E-2</v>
      </c>
      <c r="M27" s="17"/>
      <c r="N27" s="17">
        <v>6.0536332339827498E-2</v>
      </c>
      <c r="O27" s="17">
        <v>3.5641423510254601E-2</v>
      </c>
      <c r="P27" s="17">
        <v>2.9276274919957899E-2</v>
      </c>
      <c r="Q27" s="17">
        <v>3.3154676649942198E-2</v>
      </c>
      <c r="R27" s="17"/>
      <c r="S27" s="17">
        <v>9.2809750635435104E-2</v>
      </c>
      <c r="T27" s="17">
        <v>3.5222184035540997E-2</v>
      </c>
      <c r="U27" s="17">
        <v>4.5326236761029301E-2</v>
      </c>
      <c r="V27" s="17">
        <v>3.5174908024523097E-2</v>
      </c>
      <c r="W27" s="17">
        <v>4.0056481388558302E-2</v>
      </c>
      <c r="X27" s="17">
        <v>8.0236653828722106E-3</v>
      </c>
      <c r="Y27" s="17">
        <v>1.5617824771476E-2</v>
      </c>
      <c r="Z27" s="17">
        <v>2.8341016305340101E-2</v>
      </c>
      <c r="AA27" s="17">
        <v>3.9399063721483801E-2</v>
      </c>
      <c r="AB27" s="17">
        <v>3.7520781379995302E-2</v>
      </c>
      <c r="AC27" s="17">
        <v>2.8503169829641802E-2</v>
      </c>
      <c r="AD27" s="17">
        <v>3.3926882499394302E-2</v>
      </c>
      <c r="AE27" s="17"/>
      <c r="AF27" s="17">
        <v>4.2917050734190498E-2</v>
      </c>
      <c r="AG27" s="17">
        <v>3.7442503410389398E-2</v>
      </c>
      <c r="AH27" s="17"/>
      <c r="AI27" s="17">
        <v>4.8439853188874803E-2</v>
      </c>
      <c r="AJ27" s="17">
        <v>3.6425380472653902E-2</v>
      </c>
      <c r="AK27" s="17"/>
      <c r="AL27" s="17">
        <v>5.3443162915252203E-2</v>
      </c>
      <c r="AM27" s="17">
        <v>3.7411285424006298E-2</v>
      </c>
      <c r="AN27" s="17"/>
      <c r="AO27" s="17">
        <v>6.7235099355236902E-2</v>
      </c>
      <c r="AP27" s="17">
        <v>3.8088988224709498E-2</v>
      </c>
      <c r="AQ27" s="17"/>
      <c r="AR27" s="17">
        <v>7.7306433139444297E-2</v>
      </c>
      <c r="AS27" s="17">
        <v>3.2573757580477501E-2</v>
      </c>
      <c r="AT27" s="17">
        <v>1.33427497823551E-2</v>
      </c>
      <c r="AU27" s="17">
        <v>1.7707216047810798E-2</v>
      </c>
    </row>
    <row r="28" spans="2:47" x14ac:dyDescent="0.3">
      <c r="B28" s="18" t="s">
        <v>488</v>
      </c>
      <c r="C28" s="17">
        <v>4.0412176167929401E-2</v>
      </c>
      <c r="D28" s="17">
        <v>4.4552209074007497E-2</v>
      </c>
      <c r="E28" s="17">
        <v>3.59011346449273E-2</v>
      </c>
      <c r="F28" s="17"/>
      <c r="G28" s="17">
        <v>4.2820314386901301E-2</v>
      </c>
      <c r="H28" s="17">
        <v>2.3553792339636701E-2</v>
      </c>
      <c r="I28" s="17">
        <v>2.3497307343458999E-2</v>
      </c>
      <c r="J28" s="17">
        <v>3.13233814146558E-2</v>
      </c>
      <c r="K28" s="17">
        <v>5.4028442945565198E-2</v>
      </c>
      <c r="L28" s="17">
        <v>6.4505120223492696E-2</v>
      </c>
      <c r="M28" s="17"/>
      <c r="N28" s="17">
        <v>4.9002638543484099E-2</v>
      </c>
      <c r="O28" s="17">
        <v>3.8662183487736201E-2</v>
      </c>
      <c r="P28" s="17">
        <v>3.0054611537344601E-2</v>
      </c>
      <c r="Q28" s="17">
        <v>4.1733209711805601E-2</v>
      </c>
      <c r="R28" s="17"/>
      <c r="S28" s="17">
        <v>2.4971855207242901E-2</v>
      </c>
      <c r="T28" s="17">
        <v>5.6097959861019099E-2</v>
      </c>
      <c r="U28" s="17">
        <v>3.7928351380361401E-2</v>
      </c>
      <c r="V28" s="17">
        <v>5.12140832708163E-2</v>
      </c>
      <c r="W28" s="17">
        <v>3.9361821499133698E-2</v>
      </c>
      <c r="X28" s="17">
        <v>3.6759812049055401E-2</v>
      </c>
      <c r="Y28" s="17">
        <v>3.6407390342625197E-2</v>
      </c>
      <c r="Z28" s="17">
        <v>2.3044983140977401E-2</v>
      </c>
      <c r="AA28" s="17">
        <v>4.5081918679649398E-2</v>
      </c>
      <c r="AB28" s="17">
        <v>3.4904291615194899E-2</v>
      </c>
      <c r="AC28" s="17">
        <v>3.3243451217392701E-2</v>
      </c>
      <c r="AD28" s="17">
        <v>7.7165484934915499E-2</v>
      </c>
      <c r="AE28" s="17"/>
      <c r="AF28" s="17">
        <v>4.1169615645978097E-2</v>
      </c>
      <c r="AG28" s="17">
        <v>3.9733137782210597E-2</v>
      </c>
      <c r="AH28" s="17"/>
      <c r="AI28" s="17">
        <v>3.1391387729232598E-2</v>
      </c>
      <c r="AJ28" s="17">
        <v>4.4915040823792503E-2</v>
      </c>
      <c r="AK28" s="17"/>
      <c r="AL28" s="17">
        <v>3.5059008539364701E-2</v>
      </c>
      <c r="AM28" s="17">
        <v>4.1651815911465301E-2</v>
      </c>
      <c r="AN28" s="17"/>
      <c r="AO28" s="17">
        <v>4.4514414369615597E-2</v>
      </c>
      <c r="AP28" s="17">
        <v>4.0054616877727697E-2</v>
      </c>
      <c r="AQ28" s="17"/>
      <c r="AR28" s="17">
        <v>4.4129106643946703E-2</v>
      </c>
      <c r="AS28" s="17">
        <v>6.2428945440472498E-2</v>
      </c>
      <c r="AT28" s="17">
        <v>2.29503511350026E-2</v>
      </c>
      <c r="AU28" s="17">
        <v>2.95319557111531E-2</v>
      </c>
    </row>
    <row r="29" spans="2:47" x14ac:dyDescent="0.3">
      <c r="B29" s="18" t="s">
        <v>489</v>
      </c>
      <c r="C29" s="17">
        <v>2.5860542022251101E-2</v>
      </c>
      <c r="D29" s="17">
        <v>2.3147585994247401E-2</v>
      </c>
      <c r="E29" s="17">
        <v>2.8602568789969501E-2</v>
      </c>
      <c r="F29" s="17"/>
      <c r="G29" s="17">
        <v>4.52111061885207E-2</v>
      </c>
      <c r="H29" s="17">
        <v>2.66375839324869E-2</v>
      </c>
      <c r="I29" s="17">
        <v>2.4073718317241199E-2</v>
      </c>
      <c r="J29" s="17">
        <v>1.9405776505286101E-2</v>
      </c>
      <c r="K29" s="17">
        <v>2.5994457437140898E-2</v>
      </c>
      <c r="L29" s="17">
        <v>1.9021906904800299E-2</v>
      </c>
      <c r="M29" s="17"/>
      <c r="N29" s="17">
        <v>3.2102168959088503E-2</v>
      </c>
      <c r="O29" s="17">
        <v>2.3639267698052201E-2</v>
      </c>
      <c r="P29" s="17">
        <v>2.9786842253441199E-2</v>
      </c>
      <c r="Q29" s="17">
        <v>1.6592210457794201E-2</v>
      </c>
      <c r="R29" s="17"/>
      <c r="S29" s="17">
        <v>2.82041831740764E-2</v>
      </c>
      <c r="T29" s="17">
        <v>3.5285688825600903E-2</v>
      </c>
      <c r="U29" s="17">
        <v>1.41502481487854E-2</v>
      </c>
      <c r="V29" s="17">
        <v>3.0047457114562099E-2</v>
      </c>
      <c r="W29" s="17">
        <v>3.1204273009065499E-2</v>
      </c>
      <c r="X29" s="17">
        <v>2.1185386600383299E-2</v>
      </c>
      <c r="Y29" s="17">
        <v>1.7137300546654799E-2</v>
      </c>
      <c r="Z29" s="17">
        <v>3.0395195528112401E-2</v>
      </c>
      <c r="AA29" s="17">
        <v>3.5657788386181999E-2</v>
      </c>
      <c r="AB29" s="17">
        <v>2.27858737492945E-2</v>
      </c>
      <c r="AC29" s="17">
        <v>1.2544539142874799E-2</v>
      </c>
      <c r="AD29" s="17">
        <v>7.1259575676017499E-3</v>
      </c>
      <c r="AE29" s="17"/>
      <c r="AF29" s="17">
        <v>2.8824391507257002E-2</v>
      </c>
      <c r="AG29" s="17">
        <v>2.1674575810468302E-2</v>
      </c>
      <c r="AH29" s="17"/>
      <c r="AI29" s="17">
        <v>3.0077346418962699E-2</v>
      </c>
      <c r="AJ29" s="17">
        <v>2.3755659549097401E-2</v>
      </c>
      <c r="AK29" s="17"/>
      <c r="AL29" s="17">
        <v>3.0602998667743998E-2</v>
      </c>
      <c r="AM29" s="17">
        <v>2.47623253872295E-2</v>
      </c>
      <c r="AN29" s="17"/>
      <c r="AO29" s="17">
        <v>3.4018746850327498E-2</v>
      </c>
      <c r="AP29" s="17">
        <v>2.5149456564939499E-2</v>
      </c>
      <c r="AQ29" s="17"/>
      <c r="AR29" s="17">
        <v>3.5721210973359903E-2</v>
      </c>
      <c r="AS29" s="17">
        <v>2.7723476677336899E-2</v>
      </c>
      <c r="AT29" s="17">
        <v>1.6020352766779201E-2</v>
      </c>
      <c r="AU29" s="17">
        <v>1.8376815265012E-2</v>
      </c>
    </row>
    <row r="30" spans="2:47" x14ac:dyDescent="0.3">
      <c r="B30" s="18" t="s">
        <v>490</v>
      </c>
      <c r="C30" s="17">
        <v>2.6379601466707401E-2</v>
      </c>
      <c r="D30" s="17">
        <v>2.5773972783299699E-2</v>
      </c>
      <c r="E30" s="17">
        <v>2.7070151112081099E-2</v>
      </c>
      <c r="F30" s="17"/>
      <c r="G30" s="17">
        <v>2.7317386681599099E-2</v>
      </c>
      <c r="H30" s="17">
        <v>1.18257996364707E-2</v>
      </c>
      <c r="I30" s="17">
        <v>2.1540668373833002E-2</v>
      </c>
      <c r="J30" s="17">
        <v>2.2335356814983099E-2</v>
      </c>
      <c r="K30" s="17">
        <v>1.9790245948902201E-2</v>
      </c>
      <c r="L30" s="17">
        <v>4.9190851347421599E-2</v>
      </c>
      <c r="M30" s="17"/>
      <c r="N30" s="17">
        <v>2.5371983152586298E-2</v>
      </c>
      <c r="O30" s="17">
        <v>3.02580225440808E-2</v>
      </c>
      <c r="P30" s="17">
        <v>2.4779134875826701E-2</v>
      </c>
      <c r="Q30" s="17">
        <v>2.34497609192337E-2</v>
      </c>
      <c r="R30" s="17"/>
      <c r="S30" s="17">
        <v>2.6241463337125799E-2</v>
      </c>
      <c r="T30" s="17">
        <v>3.5340982377850098E-2</v>
      </c>
      <c r="U30" s="17">
        <v>4.1432450777934497E-2</v>
      </c>
      <c r="V30" s="17">
        <v>2.1801334140975501E-2</v>
      </c>
      <c r="W30" s="17">
        <v>2.7792874543993901E-2</v>
      </c>
      <c r="X30" s="17">
        <v>2.2927208543768899E-2</v>
      </c>
      <c r="Y30" s="17">
        <v>2.4307188655044901E-2</v>
      </c>
      <c r="Z30" s="17">
        <v>1.2933907841392501E-2</v>
      </c>
      <c r="AA30" s="17">
        <v>2.09086658928909E-2</v>
      </c>
      <c r="AB30" s="17">
        <v>2.8667662472995702E-2</v>
      </c>
      <c r="AC30" s="17">
        <v>1.02659782533063E-2</v>
      </c>
      <c r="AD30" s="17">
        <v>3.2234020702275802E-2</v>
      </c>
      <c r="AE30" s="17"/>
      <c r="AF30" s="17">
        <v>2.26268114558104E-2</v>
      </c>
      <c r="AG30" s="17">
        <v>3.06382775612359E-2</v>
      </c>
      <c r="AH30" s="17"/>
      <c r="AI30" s="17">
        <v>2.33482498196186E-2</v>
      </c>
      <c r="AJ30" s="17">
        <v>2.7892747050813401E-2</v>
      </c>
      <c r="AK30" s="17"/>
      <c r="AL30" s="17">
        <v>2.49579303557565E-2</v>
      </c>
      <c r="AM30" s="17">
        <v>2.67088196294205E-2</v>
      </c>
      <c r="AN30" s="17"/>
      <c r="AO30" s="17">
        <v>4.3489189288292297E-2</v>
      </c>
      <c r="AP30" s="17">
        <v>2.4888295556042501E-2</v>
      </c>
      <c r="AQ30" s="17"/>
      <c r="AR30" s="17">
        <v>2.5835549439290801E-2</v>
      </c>
      <c r="AS30" s="17">
        <v>3.67062729812637E-2</v>
      </c>
      <c r="AT30" s="17">
        <v>2.1024516404506099E-2</v>
      </c>
      <c r="AU30" s="17">
        <v>2.11167235960616E-2</v>
      </c>
    </row>
    <row r="31" spans="2:47" x14ac:dyDescent="0.3">
      <c r="B31" s="18" t="s">
        <v>128</v>
      </c>
      <c r="C31" s="17">
        <v>0.19443286843768301</v>
      </c>
      <c r="D31" s="17">
        <v>0.10010885990222899</v>
      </c>
      <c r="E31" s="17">
        <v>0.28524289699877597</v>
      </c>
      <c r="F31" s="17"/>
      <c r="G31" s="17">
        <v>0.13309780082442499</v>
      </c>
      <c r="H31" s="17">
        <v>0.15654015825654399</v>
      </c>
      <c r="I31" s="17">
        <v>0.18584525539513599</v>
      </c>
      <c r="J31" s="17">
        <v>0.225334380653745</v>
      </c>
      <c r="K31" s="17">
        <v>0.22788294030912701</v>
      </c>
      <c r="L31" s="17">
        <v>0.22532463248321699</v>
      </c>
      <c r="M31" s="17"/>
      <c r="N31" s="17">
        <v>0.13771488014243199</v>
      </c>
      <c r="O31" s="17">
        <v>0.20590561000170701</v>
      </c>
      <c r="P31" s="17">
        <v>0.18505101418915601</v>
      </c>
      <c r="Q31" s="17">
        <v>0.250678901956433</v>
      </c>
      <c r="R31" s="17"/>
      <c r="S31" s="17">
        <v>0.15022713337193</v>
      </c>
      <c r="T31" s="17">
        <v>0.22813595279545701</v>
      </c>
      <c r="U31" s="17">
        <v>0.21928031049108501</v>
      </c>
      <c r="V31" s="17">
        <v>0.19487747338744901</v>
      </c>
      <c r="W31" s="17">
        <v>0.220554008228213</v>
      </c>
      <c r="X31" s="17">
        <v>0.137456776416224</v>
      </c>
      <c r="Y31" s="17">
        <v>0.193847591899135</v>
      </c>
      <c r="Z31" s="17">
        <v>0.17522093136718001</v>
      </c>
      <c r="AA31" s="17">
        <v>0.244812654132012</v>
      </c>
      <c r="AB31" s="17">
        <v>0.198424797269173</v>
      </c>
      <c r="AC31" s="17">
        <v>0.161021642574603</v>
      </c>
      <c r="AD31" s="17">
        <v>0.18310210790673301</v>
      </c>
      <c r="AE31" s="17"/>
      <c r="AF31" s="17">
        <v>0.18052924683964</v>
      </c>
      <c r="AG31" s="17">
        <v>0.213443559803845</v>
      </c>
      <c r="AH31" s="17"/>
      <c r="AI31" s="17">
        <v>0.13043800243767401</v>
      </c>
      <c r="AJ31" s="17">
        <v>0.226376885551754</v>
      </c>
      <c r="AK31" s="17"/>
      <c r="AL31" s="17">
        <v>0.15119124827805799</v>
      </c>
      <c r="AM31" s="17">
        <v>0.204446384666602</v>
      </c>
      <c r="AN31" s="17"/>
      <c r="AO31" s="17">
        <v>0.12891434636777699</v>
      </c>
      <c r="AP31" s="17">
        <v>0.20014359392328601</v>
      </c>
      <c r="AQ31" s="17"/>
      <c r="AR31" s="17">
        <v>8.9334155314993696E-2</v>
      </c>
      <c r="AS31" s="17">
        <v>0.14475116323941101</v>
      </c>
      <c r="AT31" s="17">
        <v>0.29095985579740702</v>
      </c>
      <c r="AU31" s="17">
        <v>0.342983248472571</v>
      </c>
    </row>
    <row r="32" spans="2:47" x14ac:dyDescent="0.3">
      <c r="B32" s="18" t="s">
        <v>491</v>
      </c>
      <c r="C32" s="19">
        <v>6.76923099148268E-3</v>
      </c>
      <c r="D32" s="19">
        <v>7.2508829853858399E-3</v>
      </c>
      <c r="E32" s="19">
        <v>6.32565715817765E-3</v>
      </c>
      <c r="F32" s="19"/>
      <c r="G32" s="19">
        <v>1.36546296845822E-2</v>
      </c>
      <c r="H32" s="19">
        <v>1.2548400587103201E-2</v>
      </c>
      <c r="I32" s="19">
        <v>8.5335022419745707E-3</v>
      </c>
      <c r="J32" s="19">
        <v>4.0071099049334398E-3</v>
      </c>
      <c r="K32" s="19">
        <v>3.0133258640675799E-3</v>
      </c>
      <c r="L32" s="19">
        <v>8.4067717981476102E-4</v>
      </c>
      <c r="M32" s="19"/>
      <c r="N32" s="19">
        <v>2.9070080996694099E-3</v>
      </c>
      <c r="O32" s="19">
        <v>2.3515003057374799E-3</v>
      </c>
      <c r="P32" s="19">
        <v>1.5810093468532401E-2</v>
      </c>
      <c r="Q32" s="19">
        <v>7.6814280115276197E-3</v>
      </c>
      <c r="R32" s="19"/>
      <c r="S32" s="19">
        <v>4.0093418571300297E-3</v>
      </c>
      <c r="T32" s="19">
        <v>4.1389329095908303E-3</v>
      </c>
      <c r="U32" s="19">
        <v>5.4861567388933101E-3</v>
      </c>
      <c r="V32" s="19">
        <v>1.25025093003644E-2</v>
      </c>
      <c r="W32" s="19">
        <v>5.9608205134739E-3</v>
      </c>
      <c r="X32" s="19">
        <v>2.6602718250349201E-2</v>
      </c>
      <c r="Y32" s="19">
        <v>7.8584127560236503E-3</v>
      </c>
      <c r="Z32" s="19">
        <v>1.11933579893864E-2</v>
      </c>
      <c r="AA32" s="19">
        <v>1.9941984934766701E-3</v>
      </c>
      <c r="AB32" s="19">
        <v>0</v>
      </c>
      <c r="AC32" s="19">
        <v>0</v>
      </c>
      <c r="AD32" s="19">
        <v>0</v>
      </c>
      <c r="AE32" s="19"/>
      <c r="AF32" s="19">
        <v>4.9315277706845802E-3</v>
      </c>
      <c r="AG32" s="19">
        <v>8.1164341677931792E-3</v>
      </c>
      <c r="AH32" s="19"/>
      <c r="AI32" s="19">
        <v>6.3179669471369101E-3</v>
      </c>
      <c r="AJ32" s="19">
        <v>6.9944863479911804E-3</v>
      </c>
      <c r="AK32" s="19"/>
      <c r="AL32" s="19">
        <v>4.44500735756298E-3</v>
      </c>
      <c r="AM32" s="19">
        <v>7.3074543742324E-3</v>
      </c>
      <c r="AN32" s="19"/>
      <c r="AO32" s="19">
        <v>4.1612780987302402E-3</v>
      </c>
      <c r="AP32" s="19">
        <v>6.9965453841058997E-3</v>
      </c>
      <c r="AQ32" s="19"/>
      <c r="AR32" s="19">
        <v>5.1125912477519497E-3</v>
      </c>
      <c r="AS32" s="19">
        <v>5.5182665776759296E-3</v>
      </c>
      <c r="AT32" s="19">
        <v>7.8606415562894397E-3</v>
      </c>
      <c r="AU32" s="19">
        <v>1.08129946989845E-2</v>
      </c>
    </row>
    <row r="33" spans="2:2" x14ac:dyDescent="0.3">
      <c r="B33" s="16"/>
    </row>
    <row r="34" spans="2:2" x14ac:dyDescent="0.3">
      <c r="B34" t="s">
        <v>72</v>
      </c>
    </row>
    <row r="35" spans="2:2" x14ac:dyDescent="0.3">
      <c r="B35" t="s">
        <v>73</v>
      </c>
    </row>
    <row r="37" spans="2:2" x14ac:dyDescent="0.3">
      <c r="B37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dimension ref="B2:AU33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495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469</v>
      </c>
      <c r="C9" s="17">
        <v>0.28980130686557198</v>
      </c>
      <c r="D9" s="17">
        <v>0.36818630230537103</v>
      </c>
      <c r="E9" s="17">
        <v>0.21452327362292301</v>
      </c>
      <c r="F9" s="17"/>
      <c r="G9" s="17">
        <v>0.316951176193984</v>
      </c>
      <c r="H9" s="17">
        <v>0.357689374800291</v>
      </c>
      <c r="I9" s="17">
        <v>0.32962745707388902</v>
      </c>
      <c r="J9" s="17">
        <v>0.27261284283923398</v>
      </c>
      <c r="K9" s="17">
        <v>0.232659878883796</v>
      </c>
      <c r="L9" s="17">
        <v>0.23652562360062801</v>
      </c>
      <c r="M9" s="17"/>
      <c r="N9" s="17">
        <v>0.33136869214520798</v>
      </c>
      <c r="O9" s="17">
        <v>0.26708906937911298</v>
      </c>
      <c r="P9" s="17">
        <v>0.29351951042682101</v>
      </c>
      <c r="Q9" s="17">
        <v>0.26424733429407599</v>
      </c>
      <c r="R9" s="17"/>
      <c r="S9" s="17">
        <v>0.37091763819915102</v>
      </c>
      <c r="T9" s="17">
        <v>0.26094333383669599</v>
      </c>
      <c r="U9" s="17">
        <v>0.31846155480613297</v>
      </c>
      <c r="V9" s="17">
        <v>0.31917453787891498</v>
      </c>
      <c r="W9" s="17">
        <v>0.33728179353515803</v>
      </c>
      <c r="X9" s="17">
        <v>0.28695399795569598</v>
      </c>
      <c r="Y9" s="17">
        <v>0.27072008436323702</v>
      </c>
      <c r="Z9" s="17">
        <v>0.33049200054381001</v>
      </c>
      <c r="AA9" s="17">
        <v>0.29330250976905098</v>
      </c>
      <c r="AB9" s="17">
        <v>0.20279168550781601</v>
      </c>
      <c r="AC9" s="17">
        <v>0.18362424585859499</v>
      </c>
      <c r="AD9" s="17">
        <v>0.19174223620462599</v>
      </c>
      <c r="AE9" s="17"/>
      <c r="AF9" s="17">
        <v>0.30714506243276701</v>
      </c>
      <c r="AG9" s="17">
        <v>0.26761367048116802</v>
      </c>
      <c r="AH9" s="17"/>
      <c r="AI9" s="17">
        <v>0.36595028326381202</v>
      </c>
      <c r="AJ9" s="17">
        <v>0.25179037946892802</v>
      </c>
      <c r="AK9" s="17"/>
      <c r="AL9" s="17">
        <v>0.33247098912633399</v>
      </c>
      <c r="AM9" s="17">
        <v>0.27992023501341501</v>
      </c>
      <c r="AN9" s="17"/>
      <c r="AO9" s="17">
        <v>0.34398618009308501</v>
      </c>
      <c r="AP9" s="17">
        <v>0.285078444891605</v>
      </c>
      <c r="AQ9" s="17"/>
      <c r="AR9" s="17">
        <v>0.41647093522667999</v>
      </c>
      <c r="AS9" s="17">
        <v>0.30375582134198098</v>
      </c>
      <c r="AT9" s="17">
        <v>0.19547014357967499</v>
      </c>
      <c r="AU9" s="17">
        <v>0.14401275283984599</v>
      </c>
    </row>
    <row r="10" spans="2:47" x14ac:dyDescent="0.3">
      <c r="B10" s="18" t="s">
        <v>470</v>
      </c>
      <c r="C10" s="17">
        <v>0.179736487120082</v>
      </c>
      <c r="D10" s="17">
        <v>0.18156085095598601</v>
      </c>
      <c r="E10" s="17">
        <v>0.17810638217933999</v>
      </c>
      <c r="F10" s="17"/>
      <c r="G10" s="17">
        <v>0.164850543535904</v>
      </c>
      <c r="H10" s="17">
        <v>0.168731197740733</v>
      </c>
      <c r="I10" s="17">
        <v>0.18471987305873999</v>
      </c>
      <c r="J10" s="17">
        <v>0.17595767987677599</v>
      </c>
      <c r="K10" s="17">
        <v>0.18037297191417001</v>
      </c>
      <c r="L10" s="17">
        <v>0.19710036983416099</v>
      </c>
      <c r="M10" s="17"/>
      <c r="N10" s="17">
        <v>0.22887011502197999</v>
      </c>
      <c r="O10" s="17">
        <v>0.17676054859370399</v>
      </c>
      <c r="P10" s="17">
        <v>0.16898026763058399</v>
      </c>
      <c r="Q10" s="17">
        <v>0.13895627759870599</v>
      </c>
      <c r="R10" s="17"/>
      <c r="S10" s="17">
        <v>0.22353044209166401</v>
      </c>
      <c r="T10" s="17">
        <v>0.19374043875740399</v>
      </c>
      <c r="U10" s="17">
        <v>0.16410444661312901</v>
      </c>
      <c r="V10" s="17">
        <v>0.182104305708709</v>
      </c>
      <c r="W10" s="17">
        <v>0.14974841320041701</v>
      </c>
      <c r="X10" s="17">
        <v>0.15781496844255599</v>
      </c>
      <c r="Y10" s="17">
        <v>0.19450446064982099</v>
      </c>
      <c r="Z10" s="17">
        <v>0.19322343148318499</v>
      </c>
      <c r="AA10" s="17">
        <v>0.16440241654471799</v>
      </c>
      <c r="AB10" s="17">
        <v>0.17228771714764801</v>
      </c>
      <c r="AC10" s="17">
        <v>0.134018770361649</v>
      </c>
      <c r="AD10" s="17">
        <v>0.18234242164873499</v>
      </c>
      <c r="AE10" s="17"/>
      <c r="AF10" s="17">
        <v>0.18732525157201299</v>
      </c>
      <c r="AG10" s="17">
        <v>0.17065071638655999</v>
      </c>
      <c r="AH10" s="17"/>
      <c r="AI10" s="17">
        <v>0.2026689558749</v>
      </c>
      <c r="AJ10" s="17">
        <v>0.16828939424904299</v>
      </c>
      <c r="AK10" s="17"/>
      <c r="AL10" s="17">
        <v>0.17410150061541199</v>
      </c>
      <c r="AM10" s="17">
        <v>0.18104138801431199</v>
      </c>
      <c r="AN10" s="17"/>
      <c r="AO10" s="17">
        <v>0.16763940788238699</v>
      </c>
      <c r="AP10" s="17">
        <v>0.180790892752589</v>
      </c>
      <c r="AQ10" s="17"/>
      <c r="AR10" s="17">
        <v>0.251799559172597</v>
      </c>
      <c r="AS10" s="17">
        <v>0.18324503388810801</v>
      </c>
      <c r="AT10" s="17">
        <v>0.125248461144949</v>
      </c>
      <c r="AU10" s="17">
        <v>0.106142171450346</v>
      </c>
    </row>
    <row r="11" spans="2:47" x14ac:dyDescent="0.3">
      <c r="B11" s="18" t="s">
        <v>472</v>
      </c>
      <c r="C11" s="17">
        <v>0.143615122675087</v>
      </c>
      <c r="D11" s="17">
        <v>0.15327513580490701</v>
      </c>
      <c r="E11" s="17">
        <v>0.134748688669484</v>
      </c>
      <c r="F11" s="17"/>
      <c r="G11" s="17">
        <v>0.111506816317877</v>
      </c>
      <c r="H11" s="17">
        <v>0.118393587319276</v>
      </c>
      <c r="I11" s="17">
        <v>0.14467178146724399</v>
      </c>
      <c r="J11" s="17">
        <v>0.14645721866731201</v>
      </c>
      <c r="K11" s="17">
        <v>0.17020570226748999</v>
      </c>
      <c r="L11" s="17">
        <v>0.16437183986166901</v>
      </c>
      <c r="M11" s="17"/>
      <c r="N11" s="17">
        <v>0.19070033135691</v>
      </c>
      <c r="O11" s="17">
        <v>0.121671403207166</v>
      </c>
      <c r="P11" s="17">
        <v>0.12894401206133899</v>
      </c>
      <c r="Q11" s="17">
        <v>0.12792029761177701</v>
      </c>
      <c r="R11" s="17"/>
      <c r="S11" s="17">
        <v>0.164398859584276</v>
      </c>
      <c r="T11" s="17">
        <v>0.131419740080188</v>
      </c>
      <c r="U11" s="17">
        <v>0.147661150177086</v>
      </c>
      <c r="V11" s="17">
        <v>0.153612442336441</v>
      </c>
      <c r="W11" s="17">
        <v>0.15592621775694199</v>
      </c>
      <c r="X11" s="17">
        <v>0.135421705643888</v>
      </c>
      <c r="Y11" s="17">
        <v>0.11861579446255099</v>
      </c>
      <c r="Z11" s="17">
        <v>0.18867278800266299</v>
      </c>
      <c r="AA11" s="17">
        <v>0.12841416130636099</v>
      </c>
      <c r="AB11" s="17">
        <v>0.12881952193255999</v>
      </c>
      <c r="AC11" s="17">
        <v>0.16038638090440699</v>
      </c>
      <c r="AD11" s="17">
        <v>0.13347535283891901</v>
      </c>
      <c r="AE11" s="17"/>
      <c r="AF11" s="17">
        <v>0.15653234971381</v>
      </c>
      <c r="AG11" s="17">
        <v>0.12715566358053601</v>
      </c>
      <c r="AH11" s="17"/>
      <c r="AI11" s="17">
        <v>0.17112019456010999</v>
      </c>
      <c r="AJ11" s="17">
        <v>0.129885544945855</v>
      </c>
      <c r="AK11" s="17"/>
      <c r="AL11" s="17">
        <v>0.173887720713752</v>
      </c>
      <c r="AM11" s="17">
        <v>0.13660485916894</v>
      </c>
      <c r="AN11" s="17"/>
      <c r="AO11" s="17">
        <v>0.16963345564604601</v>
      </c>
      <c r="AP11" s="17">
        <v>0.14134731271088199</v>
      </c>
      <c r="AQ11" s="17"/>
      <c r="AR11" s="17">
        <v>0.17961174657418499</v>
      </c>
      <c r="AS11" s="17">
        <v>0.18966703427508899</v>
      </c>
      <c r="AT11" s="17">
        <v>9.4215939035244001E-2</v>
      </c>
      <c r="AU11" s="17">
        <v>7.6764350316037094E-2</v>
      </c>
    </row>
    <row r="12" spans="2:47" x14ac:dyDescent="0.3">
      <c r="B12" s="18" t="s">
        <v>478</v>
      </c>
      <c r="C12" s="17">
        <v>0.123339835827616</v>
      </c>
      <c r="D12" s="17">
        <v>9.2566801691562395E-2</v>
      </c>
      <c r="E12" s="17">
        <v>0.15379559272208401</v>
      </c>
      <c r="F12" s="17"/>
      <c r="G12" s="17">
        <v>0.158884075104197</v>
      </c>
      <c r="H12" s="17">
        <v>0.13343165032863699</v>
      </c>
      <c r="I12" s="17">
        <v>0.142010997228604</v>
      </c>
      <c r="J12" s="17">
        <v>0.10657031737686599</v>
      </c>
      <c r="K12" s="17">
        <v>0.114053240632561</v>
      </c>
      <c r="L12" s="17">
        <v>9.6258432876712E-2</v>
      </c>
      <c r="M12" s="17"/>
      <c r="N12" s="17">
        <v>0.13721176526588399</v>
      </c>
      <c r="O12" s="17">
        <v>0.1111265528801</v>
      </c>
      <c r="P12" s="17">
        <v>0.13576993493172099</v>
      </c>
      <c r="Q12" s="17">
        <v>0.10806803298834899</v>
      </c>
      <c r="R12" s="17"/>
      <c r="S12" s="17">
        <v>0.13826452005446699</v>
      </c>
      <c r="T12" s="17">
        <v>0.12680005245473</v>
      </c>
      <c r="U12" s="17">
        <v>0.13242708720562801</v>
      </c>
      <c r="V12" s="17">
        <v>0.130860289439616</v>
      </c>
      <c r="W12" s="17">
        <v>0.142812909326444</v>
      </c>
      <c r="X12" s="17">
        <v>9.2576877635135502E-2</v>
      </c>
      <c r="Y12" s="17">
        <v>0.10543295874729799</v>
      </c>
      <c r="Z12" s="17">
        <v>0.119213019982863</v>
      </c>
      <c r="AA12" s="17">
        <v>0.112434284409188</v>
      </c>
      <c r="AB12" s="17">
        <v>0.12878128406088801</v>
      </c>
      <c r="AC12" s="17">
        <v>0.14407784570210699</v>
      </c>
      <c r="AD12" s="17">
        <v>8.1138697730058496E-2</v>
      </c>
      <c r="AE12" s="17"/>
      <c r="AF12" s="17">
        <v>0.12783228057934901</v>
      </c>
      <c r="AG12" s="17">
        <v>0.11736639964777699</v>
      </c>
      <c r="AH12" s="17"/>
      <c r="AI12" s="17">
        <v>0.13744970404728599</v>
      </c>
      <c r="AJ12" s="17">
        <v>0.11629667908616199</v>
      </c>
      <c r="AK12" s="17"/>
      <c r="AL12" s="17">
        <v>0.113682949409144</v>
      </c>
      <c r="AM12" s="17">
        <v>0.125576093130539</v>
      </c>
      <c r="AN12" s="17"/>
      <c r="AO12" s="17">
        <v>0.105172426703924</v>
      </c>
      <c r="AP12" s="17">
        <v>0.124923343559663</v>
      </c>
      <c r="AQ12" s="17"/>
      <c r="AR12" s="17">
        <v>0.187240275583615</v>
      </c>
      <c r="AS12" s="17">
        <v>0.109897933513317</v>
      </c>
      <c r="AT12" s="17">
        <v>9.3730982606836794E-2</v>
      </c>
      <c r="AU12" s="17">
        <v>4.7613935403244399E-2</v>
      </c>
    </row>
    <row r="13" spans="2:47" x14ac:dyDescent="0.3">
      <c r="B13" s="18" t="s">
        <v>476</v>
      </c>
      <c r="C13" s="17">
        <v>0.117483228749686</v>
      </c>
      <c r="D13" s="17">
        <v>0.113175851665012</v>
      </c>
      <c r="E13" s="17">
        <v>0.122127642090433</v>
      </c>
      <c r="F13" s="17"/>
      <c r="G13" s="17">
        <v>0.147048960317361</v>
      </c>
      <c r="H13" s="17">
        <v>0.16752541439492499</v>
      </c>
      <c r="I13" s="17">
        <v>0.129890426791195</v>
      </c>
      <c r="J13" s="17">
        <v>8.5074679191640898E-2</v>
      </c>
      <c r="K13" s="17">
        <v>0.101498857093621</v>
      </c>
      <c r="L13" s="17">
        <v>8.4175343413261203E-2</v>
      </c>
      <c r="M13" s="17"/>
      <c r="N13" s="17">
        <v>0.15222642951189999</v>
      </c>
      <c r="O13" s="17">
        <v>0.113249460895281</v>
      </c>
      <c r="P13" s="17">
        <v>9.8183111354814806E-2</v>
      </c>
      <c r="Q13" s="17">
        <v>0.100270181378698</v>
      </c>
      <c r="R13" s="17"/>
      <c r="S13" s="17">
        <v>0.18951683460618701</v>
      </c>
      <c r="T13" s="17">
        <v>8.8480184013862803E-2</v>
      </c>
      <c r="U13" s="17">
        <v>0.10557413156787999</v>
      </c>
      <c r="V13" s="17">
        <v>0.114573913469973</v>
      </c>
      <c r="W13" s="17">
        <v>0.114174350050243</v>
      </c>
      <c r="X13" s="17">
        <v>7.4471944395957099E-2</v>
      </c>
      <c r="Y13" s="17">
        <v>8.8599035091332295E-2</v>
      </c>
      <c r="Z13" s="17">
        <v>0.14166971621343999</v>
      </c>
      <c r="AA13" s="17">
        <v>0.117400243538975</v>
      </c>
      <c r="AB13" s="17">
        <v>0.11651452591742401</v>
      </c>
      <c r="AC13" s="17">
        <v>0.139536472009297</v>
      </c>
      <c r="AD13" s="17">
        <v>9.5746830617215797E-2</v>
      </c>
      <c r="AE13" s="17"/>
      <c r="AF13" s="17">
        <v>0.13308462036711999</v>
      </c>
      <c r="AG13" s="17">
        <v>9.7244668607589596E-2</v>
      </c>
      <c r="AH13" s="17"/>
      <c r="AI13" s="17">
        <v>0.14459937313786</v>
      </c>
      <c r="AJ13" s="17">
        <v>0.10394779013491801</v>
      </c>
      <c r="AK13" s="17"/>
      <c r="AL13" s="17">
        <v>0.138994401273037</v>
      </c>
      <c r="AM13" s="17">
        <v>0.112501859541721</v>
      </c>
      <c r="AN13" s="17"/>
      <c r="AO13" s="17">
        <v>0.14590943734779599</v>
      </c>
      <c r="AP13" s="17">
        <v>0.11500554352768</v>
      </c>
      <c r="AQ13" s="17"/>
      <c r="AR13" s="17">
        <v>0.20414324832455299</v>
      </c>
      <c r="AS13" s="17">
        <v>9.4605346497688897E-2</v>
      </c>
      <c r="AT13" s="17">
        <v>7.0500124840849901E-2</v>
      </c>
      <c r="AU13" s="17">
        <v>3.7022324839519997E-2</v>
      </c>
    </row>
    <row r="14" spans="2:47" x14ac:dyDescent="0.3">
      <c r="B14" s="18" t="s">
        <v>475</v>
      </c>
      <c r="C14" s="17">
        <v>7.5367884604482405E-2</v>
      </c>
      <c r="D14" s="17">
        <v>0.109340582916976</v>
      </c>
      <c r="E14" s="17">
        <v>4.2550570774676499E-2</v>
      </c>
      <c r="F14" s="17"/>
      <c r="G14" s="17">
        <v>6.3076165608983201E-2</v>
      </c>
      <c r="H14" s="17">
        <v>5.7703837015414802E-2</v>
      </c>
      <c r="I14" s="17">
        <v>6.3650940645702606E-2</v>
      </c>
      <c r="J14" s="17">
        <v>6.4444253685980502E-2</v>
      </c>
      <c r="K14" s="17">
        <v>8.7952071007730295E-2</v>
      </c>
      <c r="L14" s="17">
        <v>0.107790319261028</v>
      </c>
      <c r="M14" s="17"/>
      <c r="N14" s="17">
        <v>9.6688463871709193E-2</v>
      </c>
      <c r="O14" s="17">
        <v>6.4626150743096203E-2</v>
      </c>
      <c r="P14" s="17">
        <v>5.8423485650785201E-2</v>
      </c>
      <c r="Q14" s="17">
        <v>7.8625509395380294E-2</v>
      </c>
      <c r="R14" s="17"/>
      <c r="S14" s="17">
        <v>7.5898253604211305E-2</v>
      </c>
      <c r="T14" s="17">
        <v>7.6604935599369595E-2</v>
      </c>
      <c r="U14" s="17">
        <v>8.9716968080264303E-2</v>
      </c>
      <c r="V14" s="17">
        <v>8.8069930991261106E-2</v>
      </c>
      <c r="W14" s="17">
        <v>7.9293085361526003E-2</v>
      </c>
      <c r="X14" s="17">
        <v>7.8659036347854094E-2</v>
      </c>
      <c r="Y14" s="17">
        <v>7.8225996564420197E-2</v>
      </c>
      <c r="Z14" s="17">
        <v>6.3654786955521805E-2</v>
      </c>
      <c r="AA14" s="17">
        <v>9.8500243897688702E-2</v>
      </c>
      <c r="AB14" s="17">
        <v>5.0584574902431297E-2</v>
      </c>
      <c r="AC14" s="17">
        <v>3.7900085751326799E-2</v>
      </c>
      <c r="AD14" s="17">
        <v>3.2193167945791898E-2</v>
      </c>
      <c r="AE14" s="17"/>
      <c r="AF14" s="17">
        <v>8.1734466939712896E-2</v>
      </c>
      <c r="AG14" s="17">
        <v>6.7517646210506696E-2</v>
      </c>
      <c r="AH14" s="17"/>
      <c r="AI14" s="17">
        <v>9.1292756336362094E-2</v>
      </c>
      <c r="AJ14" s="17">
        <v>6.7418741072523602E-2</v>
      </c>
      <c r="AK14" s="17"/>
      <c r="AL14" s="17">
        <v>8.6754656541925601E-2</v>
      </c>
      <c r="AM14" s="17">
        <v>7.2731035541711897E-2</v>
      </c>
      <c r="AN14" s="17"/>
      <c r="AO14" s="17">
        <v>9.9995099363350395E-2</v>
      </c>
      <c r="AP14" s="17">
        <v>7.3221327287258206E-2</v>
      </c>
      <c r="AQ14" s="17"/>
      <c r="AR14" s="17">
        <v>8.4810783239673199E-2</v>
      </c>
      <c r="AS14" s="17">
        <v>9.9824203627092295E-2</v>
      </c>
      <c r="AT14" s="17">
        <v>4.8677703418674903E-2</v>
      </c>
      <c r="AU14" s="17">
        <v>6.5126125422372297E-2</v>
      </c>
    </row>
    <row r="15" spans="2:47" x14ac:dyDescent="0.3">
      <c r="B15" s="18" t="s">
        <v>493</v>
      </c>
      <c r="C15" s="17">
        <v>6.54104775536299E-2</v>
      </c>
      <c r="D15" s="17">
        <v>8.1294496793949997E-2</v>
      </c>
      <c r="E15" s="17">
        <v>4.9788158644727402E-2</v>
      </c>
      <c r="F15" s="17"/>
      <c r="G15" s="17">
        <v>3.2086068611349203E-2</v>
      </c>
      <c r="H15" s="17">
        <v>6.1270574968039199E-2</v>
      </c>
      <c r="I15" s="17">
        <v>6.1103841595429198E-2</v>
      </c>
      <c r="J15" s="17">
        <v>5.6747268829045697E-2</v>
      </c>
      <c r="K15" s="17">
        <v>8.4198663720009004E-2</v>
      </c>
      <c r="L15" s="17">
        <v>8.8762867272292406E-2</v>
      </c>
      <c r="M15" s="17"/>
      <c r="N15" s="17">
        <v>8.0347973495026301E-2</v>
      </c>
      <c r="O15" s="17">
        <v>6.8275673947971197E-2</v>
      </c>
      <c r="P15" s="17">
        <v>5.95601363487634E-2</v>
      </c>
      <c r="Q15" s="17">
        <v>5.1517483272364002E-2</v>
      </c>
      <c r="R15" s="17"/>
      <c r="S15" s="17">
        <v>5.7796155875468803E-2</v>
      </c>
      <c r="T15" s="17">
        <v>6.0749083120732399E-2</v>
      </c>
      <c r="U15" s="17">
        <v>9.1562567527294095E-2</v>
      </c>
      <c r="V15" s="17">
        <v>6.5494650264926596E-2</v>
      </c>
      <c r="W15" s="17">
        <v>5.4166052049498099E-2</v>
      </c>
      <c r="X15" s="17">
        <v>5.3682027507857798E-2</v>
      </c>
      <c r="Y15" s="17">
        <v>5.5250336909308799E-2</v>
      </c>
      <c r="Z15" s="17">
        <v>2.91893611969418E-2</v>
      </c>
      <c r="AA15" s="17">
        <v>6.3460796855312196E-2</v>
      </c>
      <c r="AB15" s="17">
        <v>5.5107394167970003E-2</v>
      </c>
      <c r="AC15" s="17">
        <v>0.14379892424575599</v>
      </c>
      <c r="AD15" s="17">
        <v>9.5081481807256396E-2</v>
      </c>
      <c r="AE15" s="17"/>
      <c r="AF15" s="17">
        <v>7.2207167835810201E-2</v>
      </c>
      <c r="AG15" s="17">
        <v>5.6451265338199601E-2</v>
      </c>
      <c r="AH15" s="17"/>
      <c r="AI15" s="17">
        <v>7.28889997845516E-2</v>
      </c>
      <c r="AJ15" s="17">
        <v>6.1677458687202702E-2</v>
      </c>
      <c r="AK15" s="17"/>
      <c r="AL15" s="17">
        <v>7.6120470880154001E-2</v>
      </c>
      <c r="AM15" s="17">
        <v>6.2930350962839096E-2</v>
      </c>
      <c r="AN15" s="17"/>
      <c r="AO15" s="17">
        <v>7.9926555496828103E-2</v>
      </c>
      <c r="AP15" s="17">
        <v>6.4145227153555806E-2</v>
      </c>
      <c r="AQ15" s="17"/>
      <c r="AR15" s="17">
        <v>7.2850316137346993E-2</v>
      </c>
      <c r="AS15" s="17">
        <v>8.0769810904046294E-2</v>
      </c>
      <c r="AT15" s="17">
        <v>5.1074182232578001E-2</v>
      </c>
      <c r="AU15" s="17">
        <v>5.0129955310546898E-2</v>
      </c>
    </row>
    <row r="16" spans="2:47" x14ac:dyDescent="0.3">
      <c r="B16" s="18" t="s">
        <v>473</v>
      </c>
      <c r="C16" s="17">
        <v>6.1560020022371299E-2</v>
      </c>
      <c r="D16" s="17">
        <v>7.9419999439971203E-2</v>
      </c>
      <c r="E16" s="17">
        <v>4.4390942892845099E-2</v>
      </c>
      <c r="F16" s="17"/>
      <c r="G16" s="17">
        <v>9.2506620846542598E-2</v>
      </c>
      <c r="H16" s="17">
        <v>0.105320322349941</v>
      </c>
      <c r="I16" s="17">
        <v>8.9655298713674905E-2</v>
      </c>
      <c r="J16" s="17">
        <v>4.1809323899474803E-2</v>
      </c>
      <c r="K16" s="17">
        <v>4.0112224062674701E-2</v>
      </c>
      <c r="L16" s="17">
        <v>1.3084826293227899E-2</v>
      </c>
      <c r="M16" s="17"/>
      <c r="N16" s="17">
        <v>5.7609499216615997E-2</v>
      </c>
      <c r="O16" s="17">
        <v>4.2103015455928101E-2</v>
      </c>
      <c r="P16" s="17">
        <v>8.6343298664348506E-2</v>
      </c>
      <c r="Q16" s="17">
        <v>6.4239858023669702E-2</v>
      </c>
      <c r="R16" s="17"/>
      <c r="S16" s="17">
        <v>9.6834186381949794E-2</v>
      </c>
      <c r="T16" s="17">
        <v>3.65565011543676E-2</v>
      </c>
      <c r="U16" s="17">
        <v>6.8651779860548906E-2</v>
      </c>
      <c r="V16" s="17">
        <v>4.0803343022358801E-2</v>
      </c>
      <c r="W16" s="17">
        <v>5.28332811366495E-2</v>
      </c>
      <c r="X16" s="17">
        <v>8.9342050889850699E-2</v>
      </c>
      <c r="Y16" s="17">
        <v>3.94607612240006E-2</v>
      </c>
      <c r="Z16" s="17">
        <v>4.9166087549908997E-2</v>
      </c>
      <c r="AA16" s="17">
        <v>5.29782392427409E-2</v>
      </c>
      <c r="AB16" s="17">
        <v>4.7359280188898102E-2</v>
      </c>
      <c r="AC16" s="17">
        <v>0.10863117409457</v>
      </c>
      <c r="AD16" s="17">
        <v>5.6801034895612702E-2</v>
      </c>
      <c r="AE16" s="17"/>
      <c r="AF16" s="17">
        <v>6.3532736575279997E-2</v>
      </c>
      <c r="AG16" s="17">
        <v>5.8951648243256501E-2</v>
      </c>
      <c r="AH16" s="17"/>
      <c r="AI16" s="17">
        <v>6.9452195144764403E-2</v>
      </c>
      <c r="AJ16" s="17">
        <v>5.7620519982212903E-2</v>
      </c>
      <c r="AK16" s="17"/>
      <c r="AL16" s="17">
        <v>6.8793840209342899E-2</v>
      </c>
      <c r="AM16" s="17">
        <v>5.9884875206521901E-2</v>
      </c>
      <c r="AN16" s="17"/>
      <c r="AO16" s="17">
        <v>7.6344476790403196E-2</v>
      </c>
      <c r="AP16" s="17">
        <v>6.0271377186901003E-2</v>
      </c>
      <c r="AQ16" s="17"/>
      <c r="AR16" s="17">
        <v>0.112658715960797</v>
      </c>
      <c r="AS16" s="17">
        <v>4.2531120887278201E-2</v>
      </c>
      <c r="AT16" s="17">
        <v>3.3809509286098799E-2</v>
      </c>
      <c r="AU16" s="17">
        <v>2.37565830017465E-2</v>
      </c>
    </row>
    <row r="17" spans="2:47" x14ac:dyDescent="0.3">
      <c r="B17" s="18" t="s">
        <v>483</v>
      </c>
      <c r="C17" s="17">
        <v>5.3640103002191401E-2</v>
      </c>
      <c r="D17" s="17">
        <v>6.9392517129702999E-2</v>
      </c>
      <c r="E17" s="17">
        <v>3.8091513890882299E-2</v>
      </c>
      <c r="F17" s="17"/>
      <c r="G17" s="17">
        <v>0.115233109257301</v>
      </c>
      <c r="H17" s="17">
        <v>0.13383573916543501</v>
      </c>
      <c r="I17" s="17">
        <v>5.4973236479411602E-2</v>
      </c>
      <c r="J17" s="17">
        <v>1.6854326009705201E-2</v>
      </c>
      <c r="K17" s="17">
        <v>8.4357935109452605E-3</v>
      </c>
      <c r="L17" s="17">
        <v>6.7725171013138701E-3</v>
      </c>
      <c r="M17" s="17"/>
      <c r="N17" s="17">
        <v>8.5044989852448696E-2</v>
      </c>
      <c r="O17" s="17">
        <v>4.10918193444475E-2</v>
      </c>
      <c r="P17" s="17">
        <v>5.4614256551216801E-2</v>
      </c>
      <c r="Q17" s="17">
        <v>3.17716018322826E-2</v>
      </c>
      <c r="R17" s="17"/>
      <c r="S17" s="17">
        <v>0.123084023485099</v>
      </c>
      <c r="T17" s="17">
        <v>2.8769029306835101E-2</v>
      </c>
      <c r="U17" s="17">
        <v>4.4619646586017102E-2</v>
      </c>
      <c r="V17" s="17">
        <v>3.9997437223012099E-2</v>
      </c>
      <c r="W17" s="17">
        <v>3.3292526344333502E-2</v>
      </c>
      <c r="X17" s="17">
        <v>5.8657720070352297E-2</v>
      </c>
      <c r="Y17" s="17">
        <v>1.87444964448805E-2</v>
      </c>
      <c r="Z17" s="17">
        <v>5.60619504163598E-2</v>
      </c>
      <c r="AA17" s="17">
        <v>6.0860205533600602E-2</v>
      </c>
      <c r="AB17" s="17">
        <v>4.565436116122E-2</v>
      </c>
      <c r="AC17" s="17">
        <v>5.5809171519243403E-2</v>
      </c>
      <c r="AD17" s="17">
        <v>1.87635611555644E-2</v>
      </c>
      <c r="AE17" s="17"/>
      <c r="AF17" s="17">
        <v>5.9428818897816302E-2</v>
      </c>
      <c r="AG17" s="17">
        <v>4.5141830949875103E-2</v>
      </c>
      <c r="AH17" s="17"/>
      <c r="AI17" s="17">
        <v>7.4776959580686905E-2</v>
      </c>
      <c r="AJ17" s="17">
        <v>4.3089317439471198E-2</v>
      </c>
      <c r="AK17" s="17"/>
      <c r="AL17" s="17">
        <v>7.0503388215187104E-2</v>
      </c>
      <c r="AM17" s="17">
        <v>4.9735050889669299E-2</v>
      </c>
      <c r="AN17" s="17"/>
      <c r="AO17" s="17">
        <v>6.8322709222048597E-2</v>
      </c>
      <c r="AP17" s="17">
        <v>5.2360337664302099E-2</v>
      </c>
      <c r="AQ17" s="17"/>
      <c r="AR17" s="17">
        <v>0.109914852417865</v>
      </c>
      <c r="AS17" s="17">
        <v>2.5559517991112599E-2</v>
      </c>
      <c r="AT17" s="17">
        <v>2.6866879286836901E-2</v>
      </c>
      <c r="AU17" s="17">
        <v>1.63855854888422E-2</v>
      </c>
    </row>
    <row r="18" spans="2:47" x14ac:dyDescent="0.3">
      <c r="B18" s="18" t="s">
        <v>481</v>
      </c>
      <c r="C18" s="17">
        <v>5.34784564917236E-2</v>
      </c>
      <c r="D18" s="17">
        <v>6.5450000979946604E-2</v>
      </c>
      <c r="E18" s="17">
        <v>4.1613462417557798E-2</v>
      </c>
      <c r="F18" s="17"/>
      <c r="G18" s="17">
        <v>5.4600395554793797E-2</v>
      </c>
      <c r="H18" s="17">
        <v>7.16062307541004E-2</v>
      </c>
      <c r="I18" s="17">
        <v>4.4069910711806902E-2</v>
      </c>
      <c r="J18" s="17">
        <v>4.5582182261802003E-2</v>
      </c>
      <c r="K18" s="17">
        <v>5.7762144739938799E-2</v>
      </c>
      <c r="L18" s="17">
        <v>4.9202544146959903E-2</v>
      </c>
      <c r="M18" s="17"/>
      <c r="N18" s="17">
        <v>8.50639163300069E-2</v>
      </c>
      <c r="O18" s="17">
        <v>4.08824782802749E-2</v>
      </c>
      <c r="P18" s="17">
        <v>4.25558755022458E-2</v>
      </c>
      <c r="Q18" s="17">
        <v>4.1923474943106699E-2</v>
      </c>
      <c r="R18" s="17"/>
      <c r="S18" s="17">
        <v>7.1907015889504794E-2</v>
      </c>
      <c r="T18" s="17">
        <v>4.77034160079296E-2</v>
      </c>
      <c r="U18" s="17">
        <v>4.8180379814435598E-2</v>
      </c>
      <c r="V18" s="17">
        <v>6.02452715300833E-2</v>
      </c>
      <c r="W18" s="17">
        <v>5.0281256629347799E-2</v>
      </c>
      <c r="X18" s="17">
        <v>4.8613250549691699E-2</v>
      </c>
      <c r="Y18" s="17">
        <v>5.1701971220092097E-2</v>
      </c>
      <c r="Z18" s="17">
        <v>4.5257890493065799E-2</v>
      </c>
      <c r="AA18" s="17">
        <v>5.75385690329967E-2</v>
      </c>
      <c r="AB18" s="17">
        <v>4.6990059766052403E-2</v>
      </c>
      <c r="AC18" s="17">
        <v>5.78169435843984E-2</v>
      </c>
      <c r="AD18" s="17">
        <v>2.15227398254953E-2</v>
      </c>
      <c r="AE18" s="17"/>
      <c r="AF18" s="17">
        <v>5.6357383260128603E-2</v>
      </c>
      <c r="AG18" s="17">
        <v>4.9586557713076698E-2</v>
      </c>
      <c r="AH18" s="17"/>
      <c r="AI18" s="17">
        <v>6.1461009576032802E-2</v>
      </c>
      <c r="AJ18" s="17">
        <v>4.9493842908204001E-2</v>
      </c>
      <c r="AK18" s="17"/>
      <c r="AL18" s="17">
        <v>5.8706161419088299E-2</v>
      </c>
      <c r="AM18" s="17">
        <v>5.2267870303303099E-2</v>
      </c>
      <c r="AN18" s="17"/>
      <c r="AO18" s="17">
        <v>7.8060689471077402E-2</v>
      </c>
      <c r="AP18" s="17">
        <v>5.1335819876409998E-2</v>
      </c>
      <c r="AQ18" s="17"/>
      <c r="AR18" s="17">
        <v>7.8317027801718994E-2</v>
      </c>
      <c r="AS18" s="17">
        <v>5.0914726687979701E-2</v>
      </c>
      <c r="AT18" s="17">
        <v>2.81307922822151E-2</v>
      </c>
      <c r="AU18" s="17">
        <v>4.82957202146427E-2</v>
      </c>
    </row>
    <row r="19" spans="2:47" x14ac:dyDescent="0.3">
      <c r="B19" s="18" t="s">
        <v>487</v>
      </c>
      <c r="C19" s="17">
        <v>4.4700224978570097E-2</v>
      </c>
      <c r="D19" s="17">
        <v>5.63045873537147E-2</v>
      </c>
      <c r="E19" s="17">
        <v>3.3026185812600001E-2</v>
      </c>
      <c r="F19" s="17"/>
      <c r="G19" s="17">
        <v>9.0910619708964802E-2</v>
      </c>
      <c r="H19" s="17">
        <v>7.985682869645E-2</v>
      </c>
      <c r="I19" s="17">
        <v>5.6683698088366402E-2</v>
      </c>
      <c r="J19" s="17">
        <v>2.6008880016933598E-2</v>
      </c>
      <c r="K19" s="17">
        <v>1.7142554544469401E-2</v>
      </c>
      <c r="L19" s="17">
        <v>9.4385656553609299E-3</v>
      </c>
      <c r="M19" s="17"/>
      <c r="N19" s="17">
        <v>6.7935697673714004E-2</v>
      </c>
      <c r="O19" s="17">
        <v>3.40560040403554E-2</v>
      </c>
      <c r="P19" s="17">
        <v>4.4143785147887499E-2</v>
      </c>
      <c r="Q19" s="17">
        <v>3.0892699956536498E-2</v>
      </c>
      <c r="R19" s="17"/>
      <c r="S19" s="17">
        <v>9.14859890261248E-2</v>
      </c>
      <c r="T19" s="17">
        <v>3.0274989252703E-2</v>
      </c>
      <c r="U19" s="17">
        <v>3.62394243060827E-2</v>
      </c>
      <c r="V19" s="17">
        <v>4.4724123246230298E-2</v>
      </c>
      <c r="W19" s="17">
        <v>4.1248255274306499E-2</v>
      </c>
      <c r="X19" s="17">
        <v>2.9879201199186099E-2</v>
      </c>
      <c r="Y19" s="17">
        <v>2.6311379504413E-2</v>
      </c>
      <c r="Z19" s="17">
        <v>2.99764044387309E-2</v>
      </c>
      <c r="AA19" s="17">
        <v>4.66887424178637E-2</v>
      </c>
      <c r="AB19" s="17">
        <v>4.1781366498313398E-2</v>
      </c>
      <c r="AC19" s="17">
        <v>3.7381336681953301E-2</v>
      </c>
      <c r="AD19" s="17">
        <v>4.6316708824030897E-2</v>
      </c>
      <c r="AE19" s="17"/>
      <c r="AF19" s="17">
        <v>4.5633092736175801E-2</v>
      </c>
      <c r="AG19" s="17">
        <v>4.3822802904252403E-2</v>
      </c>
      <c r="AH19" s="17"/>
      <c r="AI19" s="17">
        <v>5.30355170977308E-2</v>
      </c>
      <c r="AJ19" s="17">
        <v>4.0539536305431799E-2</v>
      </c>
      <c r="AK19" s="17"/>
      <c r="AL19" s="17">
        <v>5.2156610159536598E-2</v>
      </c>
      <c r="AM19" s="17">
        <v>4.2973540507843598E-2</v>
      </c>
      <c r="AN19" s="17"/>
      <c r="AO19" s="17">
        <v>6.9980762359082904E-2</v>
      </c>
      <c r="AP19" s="17">
        <v>4.2496722754350499E-2</v>
      </c>
      <c r="AQ19" s="17"/>
      <c r="AR19" s="17">
        <v>8.0752881281238906E-2</v>
      </c>
      <c r="AS19" s="17">
        <v>2.9193409625576702E-2</v>
      </c>
      <c r="AT19" s="17">
        <v>2.2962764493810101E-2</v>
      </c>
      <c r="AU19" s="17">
        <v>2.61098900027531E-2</v>
      </c>
    </row>
    <row r="20" spans="2:47" x14ac:dyDescent="0.3">
      <c r="B20" s="18" t="s">
        <v>480</v>
      </c>
      <c r="C20" s="17">
        <v>4.1654538170513601E-2</v>
      </c>
      <c r="D20" s="17">
        <v>5.8783417242759498E-2</v>
      </c>
      <c r="E20" s="17">
        <v>2.5122107758744801E-2</v>
      </c>
      <c r="F20" s="17"/>
      <c r="G20" s="17">
        <v>3.9257672861499102E-2</v>
      </c>
      <c r="H20" s="17">
        <v>5.3316384718547001E-2</v>
      </c>
      <c r="I20" s="17">
        <v>2.59679196040947E-2</v>
      </c>
      <c r="J20" s="17">
        <v>2.6207605986341399E-2</v>
      </c>
      <c r="K20" s="17">
        <v>5.7166105954290503E-2</v>
      </c>
      <c r="L20" s="17">
        <v>4.86624734622918E-2</v>
      </c>
      <c r="M20" s="17"/>
      <c r="N20" s="17">
        <v>5.65027730689188E-2</v>
      </c>
      <c r="O20" s="17">
        <v>3.8553544926411901E-2</v>
      </c>
      <c r="P20" s="17">
        <v>3.9196811283091403E-2</v>
      </c>
      <c r="Q20" s="17">
        <v>3.0713960352389599E-2</v>
      </c>
      <c r="R20" s="17"/>
      <c r="S20" s="17">
        <v>4.36552718263164E-2</v>
      </c>
      <c r="T20" s="17">
        <v>3.1365420616080497E-2</v>
      </c>
      <c r="U20" s="17">
        <v>6.5094346046458404E-2</v>
      </c>
      <c r="V20" s="17">
        <v>1.9482443940617902E-2</v>
      </c>
      <c r="W20" s="17">
        <v>3.2384426648868002E-2</v>
      </c>
      <c r="X20" s="17">
        <v>3.50012332221789E-2</v>
      </c>
      <c r="Y20" s="17">
        <v>4.7844613199564102E-2</v>
      </c>
      <c r="Z20" s="17">
        <v>4.2476902705720701E-2</v>
      </c>
      <c r="AA20" s="17">
        <v>3.7800167226277798E-2</v>
      </c>
      <c r="AB20" s="17">
        <v>7.4028368271701006E-2</v>
      </c>
      <c r="AC20" s="17">
        <v>1.7167977796413301E-2</v>
      </c>
      <c r="AD20" s="17">
        <v>6.2659382654234194E-2</v>
      </c>
      <c r="AE20" s="17"/>
      <c r="AF20" s="17">
        <v>4.8117186261736097E-2</v>
      </c>
      <c r="AG20" s="17">
        <v>3.2946019208038801E-2</v>
      </c>
      <c r="AH20" s="17"/>
      <c r="AI20" s="17">
        <v>4.91881850738035E-2</v>
      </c>
      <c r="AJ20" s="17">
        <v>3.7894002979924797E-2</v>
      </c>
      <c r="AK20" s="17"/>
      <c r="AL20" s="17">
        <v>4.9102437810730003E-2</v>
      </c>
      <c r="AM20" s="17">
        <v>3.99298187071042E-2</v>
      </c>
      <c r="AN20" s="17"/>
      <c r="AO20" s="17">
        <v>4.0665608803786099E-2</v>
      </c>
      <c r="AP20" s="17">
        <v>4.1740735232956599E-2</v>
      </c>
      <c r="AQ20" s="17"/>
      <c r="AR20" s="17">
        <v>5.3755731535970602E-2</v>
      </c>
      <c r="AS20" s="17">
        <v>4.9367684050094597E-2</v>
      </c>
      <c r="AT20" s="17">
        <v>2.7860929711870701E-2</v>
      </c>
      <c r="AU20" s="17">
        <v>2.6700831488188199E-2</v>
      </c>
    </row>
    <row r="21" spans="2:47" x14ac:dyDescent="0.3">
      <c r="B21" s="18" t="s">
        <v>489</v>
      </c>
      <c r="C21" s="17">
        <v>3.46545973623806E-2</v>
      </c>
      <c r="D21" s="17">
        <v>3.0921365004851299E-2</v>
      </c>
      <c r="E21" s="17">
        <v>3.7887806623331799E-2</v>
      </c>
      <c r="F21" s="17"/>
      <c r="G21" s="17">
        <v>5.3218339428690899E-2</v>
      </c>
      <c r="H21" s="17">
        <v>3.7913191861228102E-2</v>
      </c>
      <c r="I21" s="17">
        <v>3.7931863562418303E-2</v>
      </c>
      <c r="J21" s="17">
        <v>2.9598981458711201E-2</v>
      </c>
      <c r="K21" s="17">
        <v>3.0392189247409201E-2</v>
      </c>
      <c r="L21" s="17">
        <v>2.4013731358187101E-2</v>
      </c>
      <c r="M21" s="17"/>
      <c r="N21" s="17">
        <v>3.4295514429191702E-2</v>
      </c>
      <c r="O21" s="17">
        <v>2.7886479468004498E-2</v>
      </c>
      <c r="P21" s="17">
        <v>4.4131086058678902E-2</v>
      </c>
      <c r="Q21" s="17">
        <v>3.3334584374678698E-2</v>
      </c>
      <c r="R21" s="17"/>
      <c r="S21" s="17">
        <v>4.8756346041720397E-2</v>
      </c>
      <c r="T21" s="17">
        <v>3.0590242042887499E-2</v>
      </c>
      <c r="U21" s="17">
        <v>3.3000683425287503E-2</v>
      </c>
      <c r="V21" s="17">
        <v>2.9749465636239401E-2</v>
      </c>
      <c r="W21" s="17">
        <v>4.2467704879375498E-2</v>
      </c>
      <c r="X21" s="17">
        <v>2.9163909247358399E-2</v>
      </c>
      <c r="Y21" s="17">
        <v>2.1735942701865501E-2</v>
      </c>
      <c r="Z21" s="17">
        <v>3.5133402657594202E-2</v>
      </c>
      <c r="AA21" s="17">
        <v>4.1881972067321402E-2</v>
      </c>
      <c r="AB21" s="17">
        <v>3.9436114166023398E-2</v>
      </c>
      <c r="AC21" s="17">
        <v>1.8618427026311501E-2</v>
      </c>
      <c r="AD21" s="17">
        <v>2.36414902637694E-2</v>
      </c>
      <c r="AE21" s="17"/>
      <c r="AF21" s="17">
        <v>3.6301259840766799E-2</v>
      </c>
      <c r="AG21" s="17">
        <v>3.1791146777560703E-2</v>
      </c>
      <c r="AH21" s="17"/>
      <c r="AI21" s="17">
        <v>3.7683997691881202E-2</v>
      </c>
      <c r="AJ21" s="17">
        <v>3.3142425808323002E-2</v>
      </c>
      <c r="AK21" s="17"/>
      <c r="AL21" s="17">
        <v>3.4092697093361699E-2</v>
      </c>
      <c r="AM21" s="17">
        <v>3.4784717312606399E-2</v>
      </c>
      <c r="AN21" s="17"/>
      <c r="AO21" s="17">
        <v>2.3747727180091799E-2</v>
      </c>
      <c r="AP21" s="17">
        <v>3.5605261992020701E-2</v>
      </c>
      <c r="AQ21" s="17"/>
      <c r="AR21" s="17">
        <v>5.6651126193153802E-2</v>
      </c>
      <c r="AS21" s="17">
        <v>2.4241107616682901E-2</v>
      </c>
      <c r="AT21" s="17">
        <v>2.1833054926703E-2</v>
      </c>
      <c r="AU21" s="17">
        <v>2.40340263148562E-2</v>
      </c>
    </row>
    <row r="22" spans="2:47" x14ac:dyDescent="0.3">
      <c r="B22" s="18" t="s">
        <v>488</v>
      </c>
      <c r="C22" s="17">
        <v>3.3299340979028903E-2</v>
      </c>
      <c r="D22" s="17">
        <v>3.5631871314316999E-2</v>
      </c>
      <c r="E22" s="17">
        <v>3.1153184147229999E-2</v>
      </c>
      <c r="F22" s="17"/>
      <c r="G22" s="17">
        <v>4.3675165192090602E-2</v>
      </c>
      <c r="H22" s="17">
        <v>3.4717394841157601E-2</v>
      </c>
      <c r="I22" s="17">
        <v>2.1759860846358701E-2</v>
      </c>
      <c r="J22" s="17">
        <v>1.5995721258110201E-2</v>
      </c>
      <c r="K22" s="17">
        <v>5.0410696042064697E-2</v>
      </c>
      <c r="L22" s="17">
        <v>3.7234943659251098E-2</v>
      </c>
      <c r="M22" s="17"/>
      <c r="N22" s="17">
        <v>3.6582929353983801E-2</v>
      </c>
      <c r="O22" s="17">
        <v>2.6286254313067799E-2</v>
      </c>
      <c r="P22" s="17">
        <v>3.4829135060011E-2</v>
      </c>
      <c r="Q22" s="17">
        <v>3.5267737375484297E-2</v>
      </c>
      <c r="R22" s="17"/>
      <c r="S22" s="17">
        <v>3.2265540320215502E-2</v>
      </c>
      <c r="T22" s="17">
        <v>3.5533225890961299E-2</v>
      </c>
      <c r="U22" s="17">
        <v>2.4754853583725998E-2</v>
      </c>
      <c r="V22" s="17">
        <v>4.0362817241029303E-2</v>
      </c>
      <c r="W22" s="17">
        <v>3.3231430870976998E-2</v>
      </c>
      <c r="X22" s="17">
        <v>4.1203894555470397E-2</v>
      </c>
      <c r="Y22" s="17">
        <v>3.8932843922993197E-2</v>
      </c>
      <c r="Z22" s="17">
        <v>1.8930458746754801E-2</v>
      </c>
      <c r="AA22" s="17">
        <v>3.1835440461331799E-2</v>
      </c>
      <c r="AB22" s="17">
        <v>3.0278733007811101E-2</v>
      </c>
      <c r="AC22" s="17">
        <v>2.8409523888353699E-2</v>
      </c>
      <c r="AD22" s="17">
        <v>3.3177632886114902E-2</v>
      </c>
      <c r="AE22" s="17"/>
      <c r="AF22" s="17">
        <v>3.3526279996205298E-2</v>
      </c>
      <c r="AG22" s="17">
        <v>3.3267679198582603E-2</v>
      </c>
      <c r="AH22" s="17"/>
      <c r="AI22" s="17">
        <v>2.73721502471806E-2</v>
      </c>
      <c r="AJ22" s="17">
        <v>3.6257988977080699E-2</v>
      </c>
      <c r="AK22" s="17"/>
      <c r="AL22" s="17">
        <v>3.3024601563636798E-2</v>
      </c>
      <c r="AM22" s="17">
        <v>3.33629627301242E-2</v>
      </c>
      <c r="AN22" s="17"/>
      <c r="AO22" s="17">
        <v>2.8379030458329398E-2</v>
      </c>
      <c r="AP22" s="17">
        <v>3.3728205089511402E-2</v>
      </c>
      <c r="AQ22" s="17"/>
      <c r="AR22" s="17">
        <v>4.6521089721746602E-2</v>
      </c>
      <c r="AS22" s="17">
        <v>2.9859938000305598E-2</v>
      </c>
      <c r="AT22" s="17">
        <v>2.7349083449029199E-2</v>
      </c>
      <c r="AU22" s="17">
        <v>1.8397372711199501E-2</v>
      </c>
    </row>
    <row r="23" spans="2:47" x14ac:dyDescent="0.3">
      <c r="B23" s="18" t="s">
        <v>494</v>
      </c>
      <c r="C23" s="17">
        <v>3.2620784909305298E-2</v>
      </c>
      <c r="D23" s="17">
        <v>4.40511060717085E-2</v>
      </c>
      <c r="E23" s="17">
        <v>2.16068430266943E-2</v>
      </c>
      <c r="F23" s="17"/>
      <c r="G23" s="17">
        <v>4.70270058315745E-2</v>
      </c>
      <c r="H23" s="17">
        <v>4.8344781519859902E-2</v>
      </c>
      <c r="I23" s="17">
        <v>3.5120782523902501E-2</v>
      </c>
      <c r="J23" s="17">
        <v>2.8400171806344202E-2</v>
      </c>
      <c r="K23" s="17">
        <v>2.73586858101347E-2</v>
      </c>
      <c r="L23" s="17">
        <v>1.5236987934053699E-2</v>
      </c>
      <c r="M23" s="17"/>
      <c r="N23" s="17">
        <v>3.8281188287755501E-2</v>
      </c>
      <c r="O23" s="17">
        <v>2.6369896096848401E-2</v>
      </c>
      <c r="P23" s="17">
        <v>3.4606578908238803E-2</v>
      </c>
      <c r="Q23" s="17">
        <v>3.0818778464607399E-2</v>
      </c>
      <c r="R23" s="17"/>
      <c r="S23" s="17">
        <v>4.1970471293339598E-2</v>
      </c>
      <c r="T23" s="17">
        <v>3.1444742277607303E-2</v>
      </c>
      <c r="U23" s="17">
        <v>1.9318972232831699E-2</v>
      </c>
      <c r="V23" s="17">
        <v>3.3678145626601701E-2</v>
      </c>
      <c r="W23" s="17">
        <v>3.58918710770669E-2</v>
      </c>
      <c r="X23" s="17">
        <v>4.1559126640815597E-2</v>
      </c>
      <c r="Y23" s="17">
        <v>1.2214178044229401E-2</v>
      </c>
      <c r="Z23" s="17">
        <v>3.7890597300495099E-2</v>
      </c>
      <c r="AA23" s="17">
        <v>2.6238846324720601E-2</v>
      </c>
      <c r="AB23" s="17">
        <v>3.19359135493077E-2</v>
      </c>
      <c r="AC23" s="17">
        <v>2.93410384623695E-2</v>
      </c>
      <c r="AD23" s="17">
        <v>7.0296160248925099E-2</v>
      </c>
      <c r="AE23" s="17"/>
      <c r="AF23" s="17">
        <v>3.3542070897568103E-2</v>
      </c>
      <c r="AG23" s="17">
        <v>3.1660833145516001E-2</v>
      </c>
      <c r="AH23" s="17"/>
      <c r="AI23" s="17">
        <v>3.48628389978713E-2</v>
      </c>
      <c r="AJ23" s="17">
        <v>3.1501629285543002E-2</v>
      </c>
      <c r="AK23" s="17"/>
      <c r="AL23" s="17">
        <v>3.4321029853631099E-2</v>
      </c>
      <c r="AM23" s="17">
        <v>3.2227057054514098E-2</v>
      </c>
      <c r="AN23" s="17"/>
      <c r="AO23" s="17">
        <v>4.29809467632562E-2</v>
      </c>
      <c r="AP23" s="17">
        <v>3.1717772471521702E-2</v>
      </c>
      <c r="AQ23" s="17"/>
      <c r="AR23" s="17">
        <v>5.2201032267960398E-2</v>
      </c>
      <c r="AS23" s="17">
        <v>1.8025241011702001E-2</v>
      </c>
      <c r="AT23" s="17">
        <v>2.8078476313739002E-2</v>
      </c>
      <c r="AU23" s="17">
        <v>1.80240574914446E-2</v>
      </c>
    </row>
    <row r="24" spans="2:47" x14ac:dyDescent="0.3">
      <c r="B24" s="18" t="s">
        <v>479</v>
      </c>
      <c r="C24" s="17">
        <v>2.93736910956502E-2</v>
      </c>
      <c r="D24" s="17">
        <v>3.6183519126728597E-2</v>
      </c>
      <c r="E24" s="17">
        <v>2.2849758850454299E-2</v>
      </c>
      <c r="F24" s="17"/>
      <c r="G24" s="17">
        <v>3.3391559771174098E-2</v>
      </c>
      <c r="H24" s="17">
        <v>3.7403526080635303E-2</v>
      </c>
      <c r="I24" s="17">
        <v>3.2248368475482299E-2</v>
      </c>
      <c r="J24" s="17">
        <v>3.69043762507721E-2</v>
      </c>
      <c r="K24" s="17">
        <v>2.0851109637340499E-2</v>
      </c>
      <c r="L24" s="17">
        <v>1.7463090045592301E-2</v>
      </c>
      <c r="M24" s="17"/>
      <c r="N24" s="17">
        <v>2.1075176553509802E-2</v>
      </c>
      <c r="O24" s="17">
        <v>1.9020256859785901E-2</v>
      </c>
      <c r="P24" s="17">
        <v>3.5535833936673401E-2</v>
      </c>
      <c r="Q24" s="17">
        <v>4.3194378060027801E-2</v>
      </c>
      <c r="R24" s="17"/>
      <c r="S24" s="17">
        <v>3.8799448619647799E-2</v>
      </c>
      <c r="T24" s="17">
        <v>1.8879756911495401E-2</v>
      </c>
      <c r="U24" s="17">
        <v>1.8459882916789801E-2</v>
      </c>
      <c r="V24" s="17">
        <v>2.0590570767849401E-2</v>
      </c>
      <c r="W24" s="17">
        <v>2.5112640914780601E-2</v>
      </c>
      <c r="X24" s="17">
        <v>2.5300936880538898E-2</v>
      </c>
      <c r="Y24" s="17">
        <v>3.2952447368802602E-2</v>
      </c>
      <c r="Z24" s="17">
        <v>2.2620331904955E-2</v>
      </c>
      <c r="AA24" s="17">
        <v>2.7872049316746601E-2</v>
      </c>
      <c r="AB24" s="17">
        <v>4.70810987562491E-2</v>
      </c>
      <c r="AC24" s="17">
        <v>5.2759254765911499E-2</v>
      </c>
      <c r="AD24" s="17">
        <v>2.1386062151574001E-2</v>
      </c>
      <c r="AE24" s="17"/>
      <c r="AF24" s="17">
        <v>3.1340781842439998E-2</v>
      </c>
      <c r="AG24" s="17">
        <v>2.6997539028065499E-2</v>
      </c>
      <c r="AH24" s="17"/>
      <c r="AI24" s="17">
        <v>3.2554166429715599E-2</v>
      </c>
      <c r="AJ24" s="17">
        <v>2.7786108140132399E-2</v>
      </c>
      <c r="AK24" s="17"/>
      <c r="AL24" s="17">
        <v>3.4611527021927199E-2</v>
      </c>
      <c r="AM24" s="17">
        <v>2.8160758859101898E-2</v>
      </c>
      <c r="AN24" s="17"/>
      <c r="AO24" s="17">
        <v>2.59831132979477E-2</v>
      </c>
      <c r="AP24" s="17">
        <v>2.9669220641014502E-2</v>
      </c>
      <c r="AQ24" s="17"/>
      <c r="AR24" s="17">
        <v>3.5693061126751101E-2</v>
      </c>
      <c r="AS24" s="17">
        <v>3.77794023616536E-2</v>
      </c>
      <c r="AT24" s="17">
        <v>2.2316900486676099E-2</v>
      </c>
      <c r="AU24" s="17">
        <v>1.3718300559122799E-2</v>
      </c>
    </row>
    <row r="25" spans="2:47" x14ac:dyDescent="0.3">
      <c r="B25" s="18" t="s">
        <v>477</v>
      </c>
      <c r="C25" s="17">
        <v>2.31650863285905E-2</v>
      </c>
      <c r="D25" s="17">
        <v>2.98707360947001E-2</v>
      </c>
      <c r="E25" s="17">
        <v>1.6088374308920499E-2</v>
      </c>
      <c r="F25" s="17"/>
      <c r="G25" s="17">
        <v>4.5441769497088301E-2</v>
      </c>
      <c r="H25" s="17">
        <v>3.4000547611556901E-2</v>
      </c>
      <c r="I25" s="17">
        <v>2.9728106796205699E-2</v>
      </c>
      <c r="J25" s="17">
        <v>1.51632236947496E-2</v>
      </c>
      <c r="K25" s="17">
        <v>1.06488634980277E-2</v>
      </c>
      <c r="L25" s="17">
        <v>9.1571058931645098E-3</v>
      </c>
      <c r="M25" s="17"/>
      <c r="N25" s="17">
        <v>1.7119001367145101E-2</v>
      </c>
      <c r="O25" s="17">
        <v>1.55830904885096E-2</v>
      </c>
      <c r="P25" s="17">
        <v>3.31071904416399E-2</v>
      </c>
      <c r="Q25" s="17">
        <v>2.8257991783915699E-2</v>
      </c>
      <c r="R25" s="17"/>
      <c r="S25" s="17">
        <v>1.83995813453488E-2</v>
      </c>
      <c r="T25" s="17">
        <v>1.9229533617518901E-2</v>
      </c>
      <c r="U25" s="17">
        <v>1.3112870153021899E-2</v>
      </c>
      <c r="V25" s="17">
        <v>1.3305051686264001E-2</v>
      </c>
      <c r="W25" s="17">
        <v>2.24370958444471E-2</v>
      </c>
      <c r="X25" s="17">
        <v>3.49422627303956E-2</v>
      </c>
      <c r="Y25" s="17">
        <v>2.2629697501042101E-2</v>
      </c>
      <c r="Z25" s="17">
        <v>2.95356317853851E-2</v>
      </c>
      <c r="AA25" s="17">
        <v>3.1571159777769899E-2</v>
      </c>
      <c r="AB25" s="17">
        <v>1.9822037536468801E-2</v>
      </c>
      <c r="AC25" s="17">
        <v>3.8870232167362899E-2</v>
      </c>
      <c r="AD25" s="17">
        <v>3.1225499439987901E-2</v>
      </c>
      <c r="AE25" s="17"/>
      <c r="AF25" s="17">
        <v>2.1341722153194499E-2</v>
      </c>
      <c r="AG25" s="17">
        <v>2.5776130571192098E-2</v>
      </c>
      <c r="AH25" s="17"/>
      <c r="AI25" s="17">
        <v>3.0094253442160799E-2</v>
      </c>
      <c r="AJ25" s="17">
        <v>1.9706286479519601E-2</v>
      </c>
      <c r="AK25" s="17"/>
      <c r="AL25" s="17">
        <v>3.0171899791284099E-2</v>
      </c>
      <c r="AM25" s="17">
        <v>2.1542509744672401E-2</v>
      </c>
      <c r="AN25" s="17"/>
      <c r="AO25" s="17">
        <v>2.2663679779535002E-2</v>
      </c>
      <c r="AP25" s="17">
        <v>2.3208789926716301E-2</v>
      </c>
      <c r="AQ25" s="17"/>
      <c r="AR25" s="17">
        <v>4.0946989482342599E-2</v>
      </c>
      <c r="AS25" s="17">
        <v>1.3735023445539001E-2</v>
      </c>
      <c r="AT25" s="17">
        <v>1.37682468191818E-2</v>
      </c>
      <c r="AU25" s="17">
        <v>1.4305271454671699E-2</v>
      </c>
    </row>
    <row r="26" spans="2:47" x14ac:dyDescent="0.3">
      <c r="B26" s="18" t="s">
        <v>490</v>
      </c>
      <c r="C26" s="17">
        <v>8.4818146261134604E-3</v>
      </c>
      <c r="D26" s="17">
        <v>5.67417347052153E-3</v>
      </c>
      <c r="E26" s="17">
        <v>1.1249960234207899E-2</v>
      </c>
      <c r="F26" s="17"/>
      <c r="G26" s="17">
        <v>1.43921528110203E-2</v>
      </c>
      <c r="H26" s="17">
        <v>4.0177440121982001E-3</v>
      </c>
      <c r="I26" s="17">
        <v>4.85911770932457E-3</v>
      </c>
      <c r="J26" s="17">
        <v>6.6100698012288399E-3</v>
      </c>
      <c r="K26" s="17">
        <v>1.24171161815769E-2</v>
      </c>
      <c r="L26" s="17">
        <v>1.00235639658523E-2</v>
      </c>
      <c r="M26" s="17"/>
      <c r="N26" s="17">
        <v>7.1693687921552101E-3</v>
      </c>
      <c r="O26" s="17">
        <v>9.70572270206802E-3</v>
      </c>
      <c r="P26" s="17">
        <v>1.18373044591151E-2</v>
      </c>
      <c r="Q26" s="17">
        <v>4.8953669296642396E-3</v>
      </c>
      <c r="R26" s="17"/>
      <c r="S26" s="17">
        <v>8.1335819141320903E-3</v>
      </c>
      <c r="T26" s="17">
        <v>1.1858155048168799E-2</v>
      </c>
      <c r="U26" s="17">
        <v>1.1807667054514999E-2</v>
      </c>
      <c r="V26" s="17">
        <v>8.9213913487495907E-3</v>
      </c>
      <c r="W26" s="17">
        <v>6.3043206983584201E-3</v>
      </c>
      <c r="X26" s="17">
        <v>6.9461447426536604E-3</v>
      </c>
      <c r="Y26" s="17">
        <v>7.3259468541118497E-3</v>
      </c>
      <c r="Z26" s="17">
        <v>3.1114751250898398E-3</v>
      </c>
      <c r="AA26" s="17">
        <v>4.3058526617099904E-3</v>
      </c>
      <c r="AB26" s="17">
        <v>1.19275354736951E-2</v>
      </c>
      <c r="AC26" s="17">
        <v>1.02659782533063E-2</v>
      </c>
      <c r="AD26" s="17">
        <v>7.1813850424655001E-3</v>
      </c>
      <c r="AE26" s="17"/>
      <c r="AF26" s="17">
        <v>7.2653631611732097E-3</v>
      </c>
      <c r="AG26" s="17">
        <v>1.01672401586113E-2</v>
      </c>
      <c r="AH26" s="17"/>
      <c r="AI26" s="17">
        <v>8.2393931704599892E-3</v>
      </c>
      <c r="AJ26" s="17">
        <v>8.6028230071328194E-3</v>
      </c>
      <c r="AK26" s="17"/>
      <c r="AL26" s="17">
        <v>5.5907900230875197E-3</v>
      </c>
      <c r="AM26" s="17">
        <v>9.1512928203563697E-3</v>
      </c>
      <c r="AN26" s="17"/>
      <c r="AO26" s="17">
        <v>1.5147986715341901E-2</v>
      </c>
      <c r="AP26" s="17">
        <v>7.9007777278642909E-3</v>
      </c>
      <c r="AQ26" s="17"/>
      <c r="AR26" s="17">
        <v>8.3172489448752503E-3</v>
      </c>
      <c r="AS26" s="17">
        <v>1.37441972680037E-2</v>
      </c>
      <c r="AT26" s="17">
        <v>4.7333388200360704E-3</v>
      </c>
      <c r="AU26" s="17">
        <v>7.6413328499727899E-3</v>
      </c>
    </row>
    <row r="27" spans="2:47" x14ac:dyDescent="0.3">
      <c r="B27" s="18" t="s">
        <v>128</v>
      </c>
      <c r="C27" s="17">
        <v>0.44851170780128402</v>
      </c>
      <c r="D27" s="17">
        <v>0.395303093222582</v>
      </c>
      <c r="E27" s="17">
        <v>0.50022452900288095</v>
      </c>
      <c r="F27" s="17"/>
      <c r="G27" s="17">
        <v>0.317652104667073</v>
      </c>
      <c r="H27" s="17">
        <v>0.36249451936157301</v>
      </c>
      <c r="I27" s="17">
        <v>0.417068745195386</v>
      </c>
      <c r="J27" s="17">
        <v>0.49291664698070498</v>
      </c>
      <c r="K27" s="17">
        <v>0.52966211154265197</v>
      </c>
      <c r="L27" s="17">
        <v>0.54017594166553595</v>
      </c>
      <c r="M27" s="17"/>
      <c r="N27" s="17">
        <v>0.38876068894543397</v>
      </c>
      <c r="O27" s="17">
        <v>0.48227209999326898</v>
      </c>
      <c r="P27" s="17">
        <v>0.41779497552564798</v>
      </c>
      <c r="Q27" s="17">
        <v>0.50568476282097297</v>
      </c>
      <c r="R27" s="17"/>
      <c r="S27" s="17">
        <v>0.354568878970207</v>
      </c>
      <c r="T27" s="17">
        <v>0.47589337144201399</v>
      </c>
      <c r="U27" s="17">
        <v>0.45474299800387902</v>
      </c>
      <c r="V27" s="17">
        <v>0.43498063115383101</v>
      </c>
      <c r="W27" s="17">
        <v>0.409900466956367</v>
      </c>
      <c r="X27" s="17">
        <v>0.46352362957091903</v>
      </c>
      <c r="Y27" s="17">
        <v>0.48760263691802702</v>
      </c>
      <c r="Z27" s="17">
        <v>0.44070935495730601</v>
      </c>
      <c r="AA27" s="17">
        <v>0.47708398411835601</v>
      </c>
      <c r="AB27" s="17">
        <v>0.482297739822237</v>
      </c>
      <c r="AC27" s="17">
        <v>0.50347981579327805</v>
      </c>
      <c r="AD27" s="17">
        <v>0.44549011959764401</v>
      </c>
      <c r="AE27" s="17"/>
      <c r="AF27" s="17">
        <v>0.44301105032164501</v>
      </c>
      <c r="AG27" s="17">
        <v>0.458158771503413</v>
      </c>
      <c r="AH27" s="17"/>
      <c r="AI27" s="17">
        <v>0.37610334733942302</v>
      </c>
      <c r="AJ27" s="17">
        <v>0.48465544948511102</v>
      </c>
      <c r="AK27" s="17"/>
      <c r="AL27" s="17">
        <v>0.41170097564043401</v>
      </c>
      <c r="AM27" s="17">
        <v>0.45703601522848902</v>
      </c>
      <c r="AN27" s="17"/>
      <c r="AO27" s="17">
        <v>0.41701973532516001</v>
      </c>
      <c r="AP27" s="17">
        <v>0.45125661113746401</v>
      </c>
      <c r="AQ27" s="17"/>
      <c r="AR27" s="17">
        <v>0.282343947609627</v>
      </c>
      <c r="AS27" s="17">
        <v>0.4414783416318</v>
      </c>
      <c r="AT27" s="17">
        <v>0.55611431466497896</v>
      </c>
      <c r="AU27" s="17">
        <v>0.65398056476053201</v>
      </c>
    </row>
    <row r="28" spans="2:47" x14ac:dyDescent="0.3">
      <c r="B28" s="18" t="s">
        <v>491</v>
      </c>
      <c r="C28" s="19">
        <v>1.66841518871233E-2</v>
      </c>
      <c r="D28" s="19">
        <v>1.3345932963471601E-2</v>
      </c>
      <c r="E28" s="19">
        <v>2.0000529972127101E-2</v>
      </c>
      <c r="F28" s="19"/>
      <c r="G28" s="19">
        <v>3.3258109954654301E-2</v>
      </c>
      <c r="H28" s="19">
        <v>1.9748746332934899E-2</v>
      </c>
      <c r="I28" s="19">
        <v>1.74541997526294E-2</v>
      </c>
      <c r="J28" s="19">
        <v>9.3624269516409397E-3</v>
      </c>
      <c r="K28" s="19">
        <v>9.5560908157885597E-3</v>
      </c>
      <c r="L28" s="19">
        <v>1.3308516913972701E-2</v>
      </c>
      <c r="M28" s="19"/>
      <c r="N28" s="19">
        <v>1.23199106255747E-2</v>
      </c>
      <c r="O28" s="19">
        <v>1.44876536288534E-2</v>
      </c>
      <c r="P28" s="19">
        <v>1.94127880146776E-2</v>
      </c>
      <c r="Q28" s="19">
        <v>2.1523620383199101E-2</v>
      </c>
      <c r="R28" s="19"/>
      <c r="S28" s="19">
        <v>1.0311594397503799E-2</v>
      </c>
      <c r="T28" s="19">
        <v>2.28673069160629E-2</v>
      </c>
      <c r="U28" s="19">
        <v>1.26023922849969E-2</v>
      </c>
      <c r="V28" s="19">
        <v>3.09044915732508E-2</v>
      </c>
      <c r="W28" s="19">
        <v>1.4050133821370801E-2</v>
      </c>
      <c r="X28" s="19">
        <v>1.9912213810589201E-2</v>
      </c>
      <c r="Y28" s="19">
        <v>1.09399236186955E-2</v>
      </c>
      <c r="Z28" s="19">
        <v>1.0271021773532601E-2</v>
      </c>
      <c r="AA28" s="19">
        <v>1.5779529466157401E-2</v>
      </c>
      <c r="AB28" s="19">
        <v>1.9017977486134801E-2</v>
      </c>
      <c r="AC28" s="19">
        <v>0</v>
      </c>
      <c r="AD28" s="19">
        <v>3.2301292171198197E-2</v>
      </c>
      <c r="AE28" s="19"/>
      <c r="AF28" s="19">
        <v>1.4465970996453401E-2</v>
      </c>
      <c r="AG28" s="19">
        <v>1.8132058675980799E-2</v>
      </c>
      <c r="AH28" s="19"/>
      <c r="AI28" s="19">
        <v>1.6172440614958001E-2</v>
      </c>
      <c r="AJ28" s="19">
        <v>1.69395804028344E-2</v>
      </c>
      <c r="AK28" s="19"/>
      <c r="AL28" s="19">
        <v>1.22450083737161E-2</v>
      </c>
      <c r="AM28" s="19">
        <v>1.7712129919627902E-2</v>
      </c>
      <c r="AN28" s="19"/>
      <c r="AO28" s="19">
        <v>1.3184745607778501E-2</v>
      </c>
      <c r="AP28" s="19">
        <v>1.6989167140712299E-2</v>
      </c>
      <c r="AQ28" s="19"/>
      <c r="AR28" s="19">
        <v>1.3909195752630501E-2</v>
      </c>
      <c r="AS28" s="19">
        <v>1.7143532536764299E-2</v>
      </c>
      <c r="AT28" s="19">
        <v>2.43976038434244E-2</v>
      </c>
      <c r="AU28" s="19">
        <v>6.7928329951867398E-3</v>
      </c>
    </row>
    <row r="29" spans="2:47" x14ac:dyDescent="0.3">
      <c r="B29" s="16"/>
    </row>
    <row r="30" spans="2:47" x14ac:dyDescent="0.3">
      <c r="B30" t="s">
        <v>72</v>
      </c>
    </row>
    <row r="31" spans="2:47" x14ac:dyDescent="0.3">
      <c r="B31" t="s">
        <v>73</v>
      </c>
    </row>
    <row r="33" spans="2:2" x14ac:dyDescent="0.3">
      <c r="B33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B2:G22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7" width="20.77734375" customWidth="1"/>
  </cols>
  <sheetData>
    <row r="2" spans="2:7" ht="40.049999999999997" customHeight="1" x14ac:dyDescent="0.3">
      <c r="D2" s="30" t="s">
        <v>504</v>
      </c>
      <c r="E2" s="26"/>
      <c r="F2" s="26"/>
      <c r="G2" s="26"/>
    </row>
    <row r="6" spans="2:7" ht="49.95" customHeight="1" x14ac:dyDescent="0.3">
      <c r="B6" s="20" t="s">
        <v>15</v>
      </c>
      <c r="C6" s="20" t="s">
        <v>496</v>
      </c>
      <c r="D6" s="20" t="s">
        <v>497</v>
      </c>
      <c r="E6" s="20" t="s">
        <v>498</v>
      </c>
      <c r="F6" s="20" t="s">
        <v>499</v>
      </c>
    </row>
    <row r="7" spans="2:7" x14ac:dyDescent="0.3">
      <c r="B7" s="18" t="s">
        <v>500</v>
      </c>
      <c r="C7" s="17">
        <v>1.82695417038941E-2</v>
      </c>
      <c r="D7" s="17">
        <v>1.8545628297786498E-2</v>
      </c>
      <c r="E7" s="17">
        <v>1.5648819856215902E-2</v>
      </c>
      <c r="F7" s="17">
        <v>1.77695933964735E-2</v>
      </c>
    </row>
    <row r="8" spans="2:7" x14ac:dyDescent="0.3">
      <c r="B8" s="18" t="s">
        <v>166</v>
      </c>
      <c r="C8" s="17">
        <v>4.76615349981084E-2</v>
      </c>
      <c r="D8" s="17">
        <v>6.1795676549402698E-2</v>
      </c>
      <c r="E8" s="17">
        <v>6.0644059909366901E-2</v>
      </c>
      <c r="F8" s="17">
        <v>5.3935361455694601E-2</v>
      </c>
    </row>
    <row r="9" spans="2:7" x14ac:dyDescent="0.3">
      <c r="B9" s="18" t="s">
        <v>167</v>
      </c>
      <c r="C9" s="17">
        <v>5.16883340617241E-2</v>
      </c>
      <c r="D9" s="17">
        <v>8.2826204018969604E-2</v>
      </c>
      <c r="E9" s="17">
        <v>7.9690521232227099E-2</v>
      </c>
      <c r="F9" s="17">
        <v>7.6703822399079996E-2</v>
      </c>
    </row>
    <row r="10" spans="2:7" x14ac:dyDescent="0.3">
      <c r="B10" s="18" t="s">
        <v>501</v>
      </c>
      <c r="C10" s="17">
        <v>4.7444030695311099E-2</v>
      </c>
      <c r="D10" s="17">
        <v>7.2796976206357403E-2</v>
      </c>
      <c r="E10" s="17">
        <v>7.3811755993729994E-2</v>
      </c>
      <c r="F10" s="17">
        <v>6.11079151552993E-2</v>
      </c>
    </row>
    <row r="11" spans="2:7" x14ac:dyDescent="0.3">
      <c r="B11" s="18" t="s">
        <v>169</v>
      </c>
      <c r="C11" s="17">
        <v>5.2742818029740901E-2</v>
      </c>
      <c r="D11" s="17">
        <v>7.1778495671909498E-2</v>
      </c>
      <c r="E11" s="17">
        <v>8.1707245560174294E-2</v>
      </c>
      <c r="F11" s="17">
        <v>6.4889735101157503E-2</v>
      </c>
    </row>
    <row r="12" spans="2:7" x14ac:dyDescent="0.3">
      <c r="B12" s="18" t="s">
        <v>502</v>
      </c>
      <c r="C12" s="17">
        <v>5.5413827627589798E-2</v>
      </c>
      <c r="D12" s="17">
        <v>7.5632214983278601E-2</v>
      </c>
      <c r="E12" s="17">
        <v>8.4251332509958393E-2</v>
      </c>
      <c r="F12" s="17">
        <v>7.0472361507338599E-2</v>
      </c>
    </row>
    <row r="13" spans="2:7" x14ac:dyDescent="0.3">
      <c r="B13" s="18" t="s">
        <v>503</v>
      </c>
      <c r="C13" s="17">
        <v>0.117449916677247</v>
      </c>
      <c r="D13" s="17">
        <v>0.154933588643938</v>
      </c>
      <c r="E13" s="17">
        <v>0.16671753981439799</v>
      </c>
      <c r="F13" s="17">
        <v>0.14821197254863899</v>
      </c>
    </row>
    <row r="14" spans="2:7" x14ac:dyDescent="0.3">
      <c r="B14" s="18" t="s">
        <v>173</v>
      </c>
      <c r="C14" s="17">
        <v>0.58546498407053105</v>
      </c>
      <c r="D14" s="17">
        <v>0.43667285056329302</v>
      </c>
      <c r="E14" s="17">
        <v>0.415111742349765</v>
      </c>
      <c r="F14" s="17">
        <v>0.47982120849724103</v>
      </c>
    </row>
    <row r="15" spans="2:7" x14ac:dyDescent="0.3">
      <c r="B15" s="18" t="s">
        <v>155</v>
      </c>
      <c r="C15" s="17">
        <v>2.3865012135853798E-2</v>
      </c>
      <c r="D15" s="17">
        <v>2.50183650650645E-2</v>
      </c>
      <c r="E15" s="17">
        <v>2.2416982774163902E-2</v>
      </c>
      <c r="F15" s="17">
        <v>2.7088029939076299E-2</v>
      </c>
    </row>
    <row r="16" spans="2:7" x14ac:dyDescent="0.3">
      <c r="B16" s="16"/>
      <c r="C16" s="16"/>
      <c r="D16" s="16"/>
      <c r="E16" s="16"/>
      <c r="F16" s="16"/>
    </row>
    <row r="17" spans="2:2" x14ac:dyDescent="0.3">
      <c r="B17" t="s">
        <v>72</v>
      </c>
    </row>
    <row r="18" spans="2:2" x14ac:dyDescent="0.3">
      <c r="B18" t="s">
        <v>73</v>
      </c>
    </row>
    <row r="22" spans="2:2" x14ac:dyDescent="0.3">
      <c r="B22" s="8" t="str">
        <f>HYPERLINK("#'Contents'!A1", "Return to Contents")</f>
        <v>Return to Contents</v>
      </c>
    </row>
  </sheetData>
  <mergeCells count="1">
    <mergeCell ref="D2:G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dimension ref="B2:AU22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505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500</v>
      </c>
      <c r="C9" s="17">
        <v>1.82695417038941E-2</v>
      </c>
      <c r="D9" s="17">
        <v>2.71688187411856E-2</v>
      </c>
      <c r="E9" s="17">
        <v>9.6673142108632901E-3</v>
      </c>
      <c r="F9" s="17"/>
      <c r="G9" s="17">
        <v>7.3512262855346094E-2</v>
      </c>
      <c r="H9" s="17">
        <v>2.2918422878700599E-2</v>
      </c>
      <c r="I9" s="17">
        <v>1.45496468174823E-2</v>
      </c>
      <c r="J9" s="17">
        <v>7.6813862051738901E-3</v>
      </c>
      <c r="K9" s="17">
        <v>1.9077182251882501E-3</v>
      </c>
      <c r="L9" s="17">
        <v>5.0343506614186704E-4</v>
      </c>
      <c r="M9" s="17"/>
      <c r="N9" s="17">
        <v>2.5415784865650701E-2</v>
      </c>
      <c r="O9" s="17">
        <v>5.9320754200645302E-3</v>
      </c>
      <c r="P9" s="17">
        <v>3.0343005477667301E-2</v>
      </c>
      <c r="Q9" s="17">
        <v>1.30242933615484E-2</v>
      </c>
      <c r="R9" s="17"/>
      <c r="S9" s="17">
        <v>2.5055650954789201E-2</v>
      </c>
      <c r="T9" s="17">
        <v>6.9096128986550999E-3</v>
      </c>
      <c r="U9" s="17">
        <v>3.0477930424900501E-2</v>
      </c>
      <c r="V9" s="17">
        <v>1.6475936837476301E-3</v>
      </c>
      <c r="W9" s="17">
        <v>1.33322773117748E-2</v>
      </c>
      <c r="X9" s="17">
        <v>3.4346982847016802E-2</v>
      </c>
      <c r="Y9" s="17">
        <v>7.0898283748253204E-3</v>
      </c>
      <c r="Z9" s="17">
        <v>2.5678129689611501E-2</v>
      </c>
      <c r="AA9" s="17">
        <v>1.43392280717688E-2</v>
      </c>
      <c r="AB9" s="17">
        <v>3.4200395535816101E-2</v>
      </c>
      <c r="AC9" s="17">
        <v>1.6200004720003099E-2</v>
      </c>
      <c r="AD9" s="17">
        <v>6.5320270061971402E-3</v>
      </c>
      <c r="AE9" s="17"/>
      <c r="AF9" s="17">
        <v>1.48467838585488E-2</v>
      </c>
      <c r="AG9" s="17">
        <v>2.2966499384926599E-2</v>
      </c>
      <c r="AH9" s="17"/>
      <c r="AI9" s="17">
        <v>2.2912389652384499E-2</v>
      </c>
      <c r="AJ9" s="17">
        <v>1.5951993069218001E-2</v>
      </c>
      <c r="AK9" s="17"/>
      <c r="AL9" s="17">
        <v>1.8480125423829201E-2</v>
      </c>
      <c r="AM9" s="17">
        <v>1.8220776567682E-2</v>
      </c>
      <c r="AN9" s="17"/>
      <c r="AO9" s="17">
        <v>3.5650692715755501E-2</v>
      </c>
      <c r="AP9" s="17">
        <v>1.6754565802169202E-2</v>
      </c>
      <c r="AQ9" s="17"/>
      <c r="AR9" s="17">
        <v>3.9516226592855301E-2</v>
      </c>
      <c r="AS9" s="17">
        <v>5.65728409847659E-3</v>
      </c>
      <c r="AT9" s="17">
        <v>9.1614299906884293E-3</v>
      </c>
      <c r="AU9" s="17">
        <v>5.58289084587956E-3</v>
      </c>
    </row>
    <row r="10" spans="2:47" x14ac:dyDescent="0.3">
      <c r="B10" s="18" t="s">
        <v>166</v>
      </c>
      <c r="C10" s="17">
        <v>4.76615349981084E-2</v>
      </c>
      <c r="D10" s="17">
        <v>7.1148252883652896E-2</v>
      </c>
      <c r="E10" s="17">
        <v>2.49566697017496E-2</v>
      </c>
      <c r="F10" s="17"/>
      <c r="G10" s="17">
        <v>0.101870873011064</v>
      </c>
      <c r="H10" s="17">
        <v>0.10216213644187</v>
      </c>
      <c r="I10" s="17">
        <v>4.5950179909447698E-2</v>
      </c>
      <c r="J10" s="17">
        <v>2.9667850026972999E-2</v>
      </c>
      <c r="K10" s="17">
        <v>6.2990941999586198E-3</v>
      </c>
      <c r="L10" s="17">
        <v>1.1212687885427E-2</v>
      </c>
      <c r="M10" s="17"/>
      <c r="N10" s="17">
        <v>6.6266504976263393E-2</v>
      </c>
      <c r="O10" s="17">
        <v>2.6198694576137199E-2</v>
      </c>
      <c r="P10" s="17">
        <v>6.3583301529055197E-2</v>
      </c>
      <c r="Q10" s="17">
        <v>3.5655129067932903E-2</v>
      </c>
      <c r="R10" s="17"/>
      <c r="S10" s="17">
        <v>9.6404853082582301E-2</v>
      </c>
      <c r="T10" s="17">
        <v>2.6862989764704699E-2</v>
      </c>
      <c r="U10" s="17">
        <v>3.2426101169702001E-2</v>
      </c>
      <c r="V10" s="17">
        <v>4.0465122950210902E-2</v>
      </c>
      <c r="W10" s="17">
        <v>2.71032548490494E-2</v>
      </c>
      <c r="X10" s="17">
        <v>7.3867118191043205E-2</v>
      </c>
      <c r="Y10" s="17">
        <v>2.18408249501152E-2</v>
      </c>
      <c r="Z10" s="17">
        <v>7.0055274321180999E-2</v>
      </c>
      <c r="AA10" s="17">
        <v>5.25824416981217E-2</v>
      </c>
      <c r="AB10" s="17">
        <v>3.6331770982660501E-2</v>
      </c>
      <c r="AC10" s="17">
        <v>3.5949851402574701E-2</v>
      </c>
      <c r="AD10" s="17">
        <v>1.67155501174776E-2</v>
      </c>
      <c r="AE10" s="17"/>
      <c r="AF10" s="17">
        <v>5.3540946182530399E-2</v>
      </c>
      <c r="AG10" s="17">
        <v>3.9201984332354597E-2</v>
      </c>
      <c r="AH10" s="17"/>
      <c r="AI10" s="17">
        <v>6.72291337435309E-2</v>
      </c>
      <c r="AJ10" s="17">
        <v>3.7894068507828602E-2</v>
      </c>
      <c r="AK10" s="17"/>
      <c r="AL10" s="17">
        <v>7.2079433628016804E-2</v>
      </c>
      <c r="AM10" s="17">
        <v>4.2007051579030098E-2</v>
      </c>
      <c r="AN10" s="17"/>
      <c r="AO10" s="17">
        <v>9.9796395117643599E-2</v>
      </c>
      <c r="AP10" s="17">
        <v>4.3117356268690801E-2</v>
      </c>
      <c r="AQ10" s="17"/>
      <c r="AR10" s="17">
        <v>9.1817565128806802E-2</v>
      </c>
      <c r="AS10" s="17">
        <v>3.25731337307602E-2</v>
      </c>
      <c r="AT10" s="17">
        <v>2.2163607334741899E-2</v>
      </c>
      <c r="AU10" s="17">
        <v>1.5822900795161101E-2</v>
      </c>
    </row>
    <row r="11" spans="2:47" x14ac:dyDescent="0.3">
      <c r="B11" s="18" t="s">
        <v>167</v>
      </c>
      <c r="C11" s="17">
        <v>5.16883340617241E-2</v>
      </c>
      <c r="D11" s="17">
        <v>6.6487588670261805E-2</v>
      </c>
      <c r="E11" s="17">
        <v>3.6833496328207101E-2</v>
      </c>
      <c r="F11" s="17"/>
      <c r="G11" s="17">
        <v>7.9822683205702502E-2</v>
      </c>
      <c r="H11" s="17">
        <v>9.9769339842883997E-2</v>
      </c>
      <c r="I11" s="17">
        <v>5.32261721901695E-2</v>
      </c>
      <c r="J11" s="17">
        <v>3.0171522691197002E-2</v>
      </c>
      <c r="K11" s="17">
        <v>3.9551839269523603E-2</v>
      </c>
      <c r="L11" s="17">
        <v>1.8356062592186001E-2</v>
      </c>
      <c r="M11" s="17"/>
      <c r="N11" s="17">
        <v>5.9795454730688903E-2</v>
      </c>
      <c r="O11" s="17">
        <v>5.4462788748204601E-2</v>
      </c>
      <c r="P11" s="17">
        <v>4.6788209089320201E-2</v>
      </c>
      <c r="Q11" s="17">
        <v>4.5104727049054903E-2</v>
      </c>
      <c r="R11" s="17"/>
      <c r="S11" s="17">
        <v>8.7522365558900805E-2</v>
      </c>
      <c r="T11" s="17">
        <v>4.0795373864075002E-2</v>
      </c>
      <c r="U11" s="17">
        <v>4.4198808270439101E-2</v>
      </c>
      <c r="V11" s="17">
        <v>4.2856174937241497E-2</v>
      </c>
      <c r="W11" s="17">
        <v>4.9510353379979999E-2</v>
      </c>
      <c r="X11" s="17">
        <v>3.4441603113092599E-2</v>
      </c>
      <c r="Y11" s="17">
        <v>5.1602809104441497E-2</v>
      </c>
      <c r="Z11" s="17">
        <v>4.6874520538977303E-2</v>
      </c>
      <c r="AA11" s="17">
        <v>6.20691549556526E-2</v>
      </c>
      <c r="AB11" s="17">
        <v>5.2437382545309198E-2</v>
      </c>
      <c r="AC11" s="17">
        <v>1.01181340663611E-2</v>
      </c>
      <c r="AD11" s="17">
        <v>7.0636284325618595E-2</v>
      </c>
      <c r="AE11" s="17"/>
      <c r="AF11" s="17">
        <v>5.5404830798190197E-2</v>
      </c>
      <c r="AG11" s="17">
        <v>4.7168109517917903E-2</v>
      </c>
      <c r="AH11" s="17"/>
      <c r="AI11" s="17">
        <v>7.4448782527991905E-2</v>
      </c>
      <c r="AJ11" s="17">
        <v>4.0327107751315601E-2</v>
      </c>
      <c r="AK11" s="17"/>
      <c r="AL11" s="17">
        <v>6.33147888432391E-2</v>
      </c>
      <c r="AM11" s="17">
        <v>4.8995981342059E-2</v>
      </c>
      <c r="AN11" s="17"/>
      <c r="AO11" s="17">
        <v>5.1818023101819398E-2</v>
      </c>
      <c r="AP11" s="17">
        <v>5.1677030105482802E-2</v>
      </c>
      <c r="AQ11" s="17"/>
      <c r="AR11" s="17">
        <v>0.104893448038091</v>
      </c>
      <c r="AS11" s="17">
        <v>2.7491037596163299E-2</v>
      </c>
      <c r="AT11" s="17">
        <v>2.0825169565267199E-2</v>
      </c>
      <c r="AU11" s="17">
        <v>2.3980945907825801E-2</v>
      </c>
    </row>
    <row r="12" spans="2:47" x14ac:dyDescent="0.3">
      <c r="B12" s="18" t="s">
        <v>501</v>
      </c>
      <c r="C12" s="17">
        <v>4.7444030695311099E-2</v>
      </c>
      <c r="D12" s="17">
        <v>5.5938269513509803E-2</v>
      </c>
      <c r="E12" s="17">
        <v>3.93475282481376E-2</v>
      </c>
      <c r="F12" s="17"/>
      <c r="G12" s="17">
        <v>6.1100792806104802E-2</v>
      </c>
      <c r="H12" s="17">
        <v>8.8799126230435205E-2</v>
      </c>
      <c r="I12" s="17">
        <v>4.9879059380557998E-2</v>
      </c>
      <c r="J12" s="17">
        <v>4.75971036642572E-2</v>
      </c>
      <c r="K12" s="17">
        <v>2.30616481595688E-2</v>
      </c>
      <c r="L12" s="17">
        <v>1.90558088288472E-2</v>
      </c>
      <c r="M12" s="17"/>
      <c r="N12" s="17">
        <v>4.58205966600451E-2</v>
      </c>
      <c r="O12" s="17">
        <v>5.46235145447663E-2</v>
      </c>
      <c r="P12" s="17">
        <v>4.6744199642671902E-2</v>
      </c>
      <c r="Q12" s="17">
        <v>4.3036236418267898E-2</v>
      </c>
      <c r="R12" s="17"/>
      <c r="S12" s="17">
        <v>6.1997383699917002E-2</v>
      </c>
      <c r="T12" s="17">
        <v>4.4476351978810599E-2</v>
      </c>
      <c r="U12" s="17">
        <v>5.0833181068543301E-2</v>
      </c>
      <c r="V12" s="17">
        <v>6.6834426128328503E-2</v>
      </c>
      <c r="W12" s="17">
        <v>5.6873668837754403E-2</v>
      </c>
      <c r="X12" s="17">
        <v>3.1336345657433602E-2</v>
      </c>
      <c r="Y12" s="17">
        <v>4.1007552249563102E-2</v>
      </c>
      <c r="Z12" s="17">
        <v>4.7006267141724199E-2</v>
      </c>
      <c r="AA12" s="17">
        <v>4.0228442343892903E-2</v>
      </c>
      <c r="AB12" s="17">
        <v>4.2487193826596902E-2</v>
      </c>
      <c r="AC12" s="17">
        <v>3.15334245002366E-2</v>
      </c>
      <c r="AD12" s="17">
        <v>3.7131592670012897E-2</v>
      </c>
      <c r="AE12" s="17"/>
      <c r="AF12" s="17">
        <v>4.5381944870241102E-2</v>
      </c>
      <c r="AG12" s="17">
        <v>5.0569153842441802E-2</v>
      </c>
      <c r="AH12" s="17"/>
      <c r="AI12" s="17">
        <v>6.2573374796907999E-2</v>
      </c>
      <c r="AJ12" s="17">
        <v>3.98919869593964E-2</v>
      </c>
      <c r="AK12" s="17"/>
      <c r="AL12" s="17">
        <v>5.7065242619579397E-2</v>
      </c>
      <c r="AM12" s="17">
        <v>4.52160345797658E-2</v>
      </c>
      <c r="AN12" s="17"/>
      <c r="AO12" s="17">
        <v>6.0067563957982698E-2</v>
      </c>
      <c r="AP12" s="17">
        <v>4.6343738276557002E-2</v>
      </c>
      <c r="AQ12" s="17"/>
      <c r="AR12" s="17">
        <v>7.0547890638363295E-2</v>
      </c>
      <c r="AS12" s="17">
        <v>3.3047195035855098E-2</v>
      </c>
      <c r="AT12" s="17">
        <v>3.4628471481209899E-2</v>
      </c>
      <c r="AU12" s="17">
        <v>4.0890131704419901E-2</v>
      </c>
    </row>
    <row r="13" spans="2:47" x14ac:dyDescent="0.3">
      <c r="B13" s="18" t="s">
        <v>169</v>
      </c>
      <c r="C13" s="17">
        <v>5.2742818029740901E-2</v>
      </c>
      <c r="D13" s="17">
        <v>5.70283715435995E-2</v>
      </c>
      <c r="E13" s="17">
        <v>4.8374230997880602E-2</v>
      </c>
      <c r="F13" s="17"/>
      <c r="G13" s="17">
        <v>8.3388297102766004E-2</v>
      </c>
      <c r="H13" s="17">
        <v>6.0911777200016101E-2</v>
      </c>
      <c r="I13" s="17">
        <v>5.81650527835538E-2</v>
      </c>
      <c r="J13" s="17">
        <v>5.5886321629699497E-2</v>
      </c>
      <c r="K13" s="17">
        <v>2.6534181614426298E-2</v>
      </c>
      <c r="L13" s="17">
        <v>3.6422545831174102E-2</v>
      </c>
      <c r="M13" s="17"/>
      <c r="N13" s="17">
        <v>5.8995820961334801E-2</v>
      </c>
      <c r="O13" s="17">
        <v>4.7211177582454703E-2</v>
      </c>
      <c r="P13" s="17">
        <v>6.0567231456369899E-2</v>
      </c>
      <c r="Q13" s="17">
        <v>4.3058260461055098E-2</v>
      </c>
      <c r="R13" s="17"/>
      <c r="S13" s="17">
        <v>5.8817455281551398E-2</v>
      </c>
      <c r="T13" s="17">
        <v>5.01025973614126E-2</v>
      </c>
      <c r="U13" s="17">
        <v>3.0317212941268899E-2</v>
      </c>
      <c r="V13" s="17">
        <v>6.16032757003592E-2</v>
      </c>
      <c r="W13" s="17">
        <v>5.8818627582853097E-2</v>
      </c>
      <c r="X13" s="17">
        <v>6.85026756789614E-2</v>
      </c>
      <c r="Y13" s="17">
        <v>3.2929424466767797E-2</v>
      </c>
      <c r="Z13" s="17">
        <v>6.8338230845276599E-2</v>
      </c>
      <c r="AA13" s="17">
        <v>5.0471499399331501E-2</v>
      </c>
      <c r="AB13" s="17">
        <v>5.2373484341913197E-2</v>
      </c>
      <c r="AC13" s="17">
        <v>7.0769839064044701E-2</v>
      </c>
      <c r="AD13" s="17">
        <v>1.9285271338295201E-2</v>
      </c>
      <c r="AE13" s="17"/>
      <c r="AF13" s="17">
        <v>4.92295488791199E-2</v>
      </c>
      <c r="AG13" s="17">
        <v>5.7384681959666901E-2</v>
      </c>
      <c r="AH13" s="17"/>
      <c r="AI13" s="17">
        <v>6.0053923017341401E-2</v>
      </c>
      <c r="AJ13" s="17">
        <v>4.9093368043446099E-2</v>
      </c>
      <c r="AK13" s="17"/>
      <c r="AL13" s="17">
        <v>4.7373701707383302E-2</v>
      </c>
      <c r="AM13" s="17">
        <v>5.3986151032306903E-2</v>
      </c>
      <c r="AN13" s="17"/>
      <c r="AO13" s="17">
        <v>5.4061621900267802E-2</v>
      </c>
      <c r="AP13" s="17">
        <v>5.26278684454708E-2</v>
      </c>
      <c r="AQ13" s="17"/>
      <c r="AR13" s="17">
        <v>7.2066737060191302E-2</v>
      </c>
      <c r="AS13" s="17">
        <v>5.9859705937596902E-2</v>
      </c>
      <c r="AT13" s="17">
        <v>3.4946288823748603E-2</v>
      </c>
      <c r="AU13" s="17">
        <v>2.90070008954816E-2</v>
      </c>
    </row>
    <row r="14" spans="2:47" x14ac:dyDescent="0.3">
      <c r="B14" s="18" t="s">
        <v>502</v>
      </c>
      <c r="C14" s="17">
        <v>5.5413827627589798E-2</v>
      </c>
      <c r="D14" s="17">
        <v>5.2766337840074402E-2</v>
      </c>
      <c r="E14" s="17">
        <v>5.8204545352798703E-2</v>
      </c>
      <c r="F14" s="17"/>
      <c r="G14" s="17">
        <v>9.1703024639925093E-2</v>
      </c>
      <c r="H14" s="17">
        <v>5.5614514726427998E-2</v>
      </c>
      <c r="I14" s="17">
        <v>6.3897324071180706E-2</v>
      </c>
      <c r="J14" s="17">
        <v>4.6823105756442801E-2</v>
      </c>
      <c r="K14" s="17">
        <v>4.4406626307252998E-2</v>
      </c>
      <c r="L14" s="17">
        <v>3.86743626204663E-2</v>
      </c>
      <c r="M14" s="17"/>
      <c r="N14" s="17">
        <v>6.64653387894832E-2</v>
      </c>
      <c r="O14" s="17">
        <v>5.8010710306236703E-2</v>
      </c>
      <c r="P14" s="17">
        <v>5.9800269274214397E-2</v>
      </c>
      <c r="Q14" s="17">
        <v>3.7722394653919397E-2</v>
      </c>
      <c r="R14" s="17"/>
      <c r="S14" s="17">
        <v>6.1904926185640398E-2</v>
      </c>
      <c r="T14" s="17">
        <v>4.8331832065169E-2</v>
      </c>
      <c r="U14" s="17">
        <v>4.4537257814229202E-2</v>
      </c>
      <c r="V14" s="17">
        <v>5.3433320656681001E-2</v>
      </c>
      <c r="W14" s="17">
        <v>6.0748652654281997E-2</v>
      </c>
      <c r="X14" s="17">
        <v>5.3165287035745898E-2</v>
      </c>
      <c r="Y14" s="17">
        <v>5.5622278582146398E-2</v>
      </c>
      <c r="Z14" s="17">
        <v>8.14873574383152E-2</v>
      </c>
      <c r="AA14" s="17">
        <v>5.7657995112999898E-2</v>
      </c>
      <c r="AB14" s="17">
        <v>3.21522332683888E-2</v>
      </c>
      <c r="AC14" s="17">
        <v>7.7842712374857195E-2</v>
      </c>
      <c r="AD14" s="17">
        <v>7.39357861613687E-2</v>
      </c>
      <c r="AE14" s="17"/>
      <c r="AF14" s="17">
        <v>5.4328383460048202E-2</v>
      </c>
      <c r="AG14" s="17">
        <v>5.6065714258227803E-2</v>
      </c>
      <c r="AH14" s="17"/>
      <c r="AI14" s="17">
        <v>7.5492869134208399E-2</v>
      </c>
      <c r="AJ14" s="17">
        <v>4.5391066652960103E-2</v>
      </c>
      <c r="AK14" s="17"/>
      <c r="AL14" s="17">
        <v>5.84866967964447E-2</v>
      </c>
      <c r="AM14" s="17">
        <v>5.4702239459105698E-2</v>
      </c>
      <c r="AN14" s="17"/>
      <c r="AO14" s="17">
        <v>5.1900588656514403E-2</v>
      </c>
      <c r="AP14" s="17">
        <v>5.5720048566269199E-2</v>
      </c>
      <c r="AQ14" s="17"/>
      <c r="AR14" s="17">
        <v>6.6391497421753001E-2</v>
      </c>
      <c r="AS14" s="17">
        <v>4.4340712609433897E-2</v>
      </c>
      <c r="AT14" s="17">
        <v>5.5348792061671002E-2</v>
      </c>
      <c r="AU14" s="17">
        <v>4.70375738740186E-2</v>
      </c>
    </row>
    <row r="15" spans="2:47" x14ac:dyDescent="0.3">
      <c r="B15" s="18" t="s">
        <v>503</v>
      </c>
      <c r="C15" s="17">
        <v>0.117449916677247</v>
      </c>
      <c r="D15" s="17">
        <v>0.113249562014091</v>
      </c>
      <c r="E15" s="17">
        <v>0.121586864505043</v>
      </c>
      <c r="F15" s="17"/>
      <c r="G15" s="17">
        <v>0.10142253695853599</v>
      </c>
      <c r="H15" s="17">
        <v>0.11571309614940201</v>
      </c>
      <c r="I15" s="17">
        <v>0.158138658783717</v>
      </c>
      <c r="J15" s="17">
        <v>0.116424491083854</v>
      </c>
      <c r="K15" s="17">
        <v>0.131507701901939</v>
      </c>
      <c r="L15" s="17">
        <v>8.7809799764071703E-2</v>
      </c>
      <c r="M15" s="17"/>
      <c r="N15" s="17">
        <v>0.13011906405692999</v>
      </c>
      <c r="O15" s="17">
        <v>0.11578117817191499</v>
      </c>
      <c r="P15" s="17">
        <v>0.11490109979905</v>
      </c>
      <c r="Q15" s="17">
        <v>0.10690633596926299</v>
      </c>
      <c r="R15" s="17"/>
      <c r="S15" s="17">
        <v>0.15126212849728499</v>
      </c>
      <c r="T15" s="17">
        <v>0.12533939153816701</v>
      </c>
      <c r="U15" s="17">
        <v>9.1129917828432799E-2</v>
      </c>
      <c r="V15" s="17">
        <v>9.8668700231666601E-2</v>
      </c>
      <c r="W15" s="17">
        <v>0.119188660681282</v>
      </c>
      <c r="X15" s="17">
        <v>0.148721170457385</v>
      </c>
      <c r="Y15" s="17">
        <v>0.123902862867613</v>
      </c>
      <c r="Z15" s="17">
        <v>0.123893456453556</v>
      </c>
      <c r="AA15" s="17">
        <v>8.2091274703871495E-2</v>
      </c>
      <c r="AB15" s="17">
        <v>0.11041940173843599</v>
      </c>
      <c r="AC15" s="17">
        <v>9.8727271007284997E-2</v>
      </c>
      <c r="AD15" s="17">
        <v>0.110278312144399</v>
      </c>
      <c r="AE15" s="17"/>
      <c r="AF15" s="17">
        <v>0.122768999110692</v>
      </c>
      <c r="AG15" s="17">
        <v>0.110390645967086</v>
      </c>
      <c r="AH15" s="17"/>
      <c r="AI15" s="17">
        <v>0.115405117283124</v>
      </c>
      <c r="AJ15" s="17">
        <v>0.118470609600343</v>
      </c>
      <c r="AK15" s="17"/>
      <c r="AL15" s="17">
        <v>0.13413785822465499</v>
      </c>
      <c r="AM15" s="17">
        <v>0.11358546911734101</v>
      </c>
      <c r="AN15" s="17"/>
      <c r="AO15" s="17">
        <v>0.11825579171713201</v>
      </c>
      <c r="AP15" s="17">
        <v>0.117379674996221</v>
      </c>
      <c r="AQ15" s="17"/>
      <c r="AR15" s="17">
        <v>0.12519644273740699</v>
      </c>
      <c r="AS15" s="17">
        <v>0.139948484350011</v>
      </c>
      <c r="AT15" s="17">
        <v>0.112929584559125</v>
      </c>
      <c r="AU15" s="17">
        <v>6.8645782764057098E-2</v>
      </c>
    </row>
    <row r="16" spans="2:47" x14ac:dyDescent="0.3">
      <c r="B16" s="18" t="s">
        <v>173</v>
      </c>
      <c r="C16" s="17">
        <v>0.58546498407053105</v>
      </c>
      <c r="D16" s="17">
        <v>0.53398884308779104</v>
      </c>
      <c r="E16" s="17">
        <v>0.63547440307132497</v>
      </c>
      <c r="F16" s="17"/>
      <c r="G16" s="17">
        <v>0.38060282422064401</v>
      </c>
      <c r="H16" s="17">
        <v>0.42566490276512903</v>
      </c>
      <c r="I16" s="17">
        <v>0.52135244492556398</v>
      </c>
      <c r="J16" s="17">
        <v>0.64347933711638805</v>
      </c>
      <c r="K16" s="17">
        <v>0.71062374177822196</v>
      </c>
      <c r="L16" s="17">
        <v>0.77205180911839899</v>
      </c>
      <c r="M16" s="17"/>
      <c r="N16" s="17">
        <v>0.53428462296489099</v>
      </c>
      <c r="O16" s="17">
        <v>0.61475711851356496</v>
      </c>
      <c r="P16" s="17">
        <v>0.54916852229918001</v>
      </c>
      <c r="Q16" s="17">
        <v>0.64222240729247304</v>
      </c>
      <c r="R16" s="17"/>
      <c r="S16" s="17">
        <v>0.43945626031583301</v>
      </c>
      <c r="T16" s="17">
        <v>0.64329941065289198</v>
      </c>
      <c r="U16" s="17">
        <v>0.65269727795417998</v>
      </c>
      <c r="V16" s="17">
        <v>0.60195233933530701</v>
      </c>
      <c r="W16" s="17">
        <v>0.57526010643320902</v>
      </c>
      <c r="X16" s="17">
        <v>0.50901593993236904</v>
      </c>
      <c r="Y16" s="17">
        <v>0.64507534273762601</v>
      </c>
      <c r="Z16" s="17">
        <v>0.51588495426507197</v>
      </c>
      <c r="AA16" s="17">
        <v>0.62483478366610301</v>
      </c>
      <c r="AB16" s="17">
        <v>0.62934927127908602</v>
      </c>
      <c r="AC16" s="17">
        <v>0.62035661901355499</v>
      </c>
      <c r="AD16" s="17">
        <v>0.63941057268519597</v>
      </c>
      <c r="AE16" s="17"/>
      <c r="AF16" s="17">
        <v>0.57974605039608995</v>
      </c>
      <c r="AG16" s="17">
        <v>0.59452421251853005</v>
      </c>
      <c r="AH16" s="17"/>
      <c r="AI16" s="17">
        <v>0.50062254987072496</v>
      </c>
      <c r="AJ16" s="17">
        <v>0.62781538402414006</v>
      </c>
      <c r="AK16" s="17"/>
      <c r="AL16" s="17">
        <v>0.53705694112043201</v>
      </c>
      <c r="AM16" s="17">
        <v>0.59667489530654905</v>
      </c>
      <c r="AN16" s="17"/>
      <c r="AO16" s="17">
        <v>0.51259816679438897</v>
      </c>
      <c r="AP16" s="17">
        <v>0.59181620167018301</v>
      </c>
      <c r="AQ16" s="17"/>
      <c r="AR16" s="17">
        <v>0.40936388671242302</v>
      </c>
      <c r="AS16" s="17">
        <v>0.64090672346322097</v>
      </c>
      <c r="AT16" s="17">
        <v>0.67556174215986198</v>
      </c>
      <c r="AU16" s="17">
        <v>0.744753370197339</v>
      </c>
    </row>
    <row r="17" spans="2:47" x14ac:dyDescent="0.3">
      <c r="B17" s="18" t="s">
        <v>155</v>
      </c>
      <c r="C17" s="19">
        <v>2.3865012135853798E-2</v>
      </c>
      <c r="D17" s="19">
        <v>2.2223955705834401E-2</v>
      </c>
      <c r="E17" s="19">
        <v>2.5554947583994899E-2</v>
      </c>
      <c r="F17" s="19"/>
      <c r="G17" s="19">
        <v>2.6576705199911298E-2</v>
      </c>
      <c r="H17" s="19">
        <v>2.8446683765134401E-2</v>
      </c>
      <c r="I17" s="19">
        <v>3.4841461138327201E-2</v>
      </c>
      <c r="J17" s="19">
        <v>2.2268881826014501E-2</v>
      </c>
      <c r="K17" s="19">
        <v>1.6107448543920901E-2</v>
      </c>
      <c r="L17" s="19">
        <v>1.5913488293286499E-2</v>
      </c>
      <c r="M17" s="19"/>
      <c r="N17" s="19">
        <v>1.2836811994712E-2</v>
      </c>
      <c r="O17" s="19">
        <v>2.3022742136655599E-2</v>
      </c>
      <c r="P17" s="19">
        <v>2.8104161432470499E-2</v>
      </c>
      <c r="Q17" s="19">
        <v>3.32702157264851E-2</v>
      </c>
      <c r="R17" s="19"/>
      <c r="S17" s="19">
        <v>1.7578976423500099E-2</v>
      </c>
      <c r="T17" s="19">
        <v>1.38824398761148E-2</v>
      </c>
      <c r="U17" s="19">
        <v>2.33823125283045E-2</v>
      </c>
      <c r="V17" s="19">
        <v>3.25390463764577E-2</v>
      </c>
      <c r="W17" s="19">
        <v>3.9164398269814701E-2</v>
      </c>
      <c r="X17" s="19">
        <v>4.6602877086952398E-2</v>
      </c>
      <c r="Y17" s="19">
        <v>2.0929076666901299E-2</v>
      </c>
      <c r="Z17" s="19">
        <v>2.0781809306285901E-2</v>
      </c>
      <c r="AA17" s="19">
        <v>1.5725180048258298E-2</v>
      </c>
      <c r="AB17" s="19">
        <v>1.0248866481793399E-2</v>
      </c>
      <c r="AC17" s="19">
        <v>3.85021438510822E-2</v>
      </c>
      <c r="AD17" s="19">
        <v>2.6074603551435399E-2</v>
      </c>
      <c r="AE17" s="19"/>
      <c r="AF17" s="19">
        <v>2.4752512444539201E-2</v>
      </c>
      <c r="AG17" s="19">
        <v>2.1728998218848699E-2</v>
      </c>
      <c r="AH17" s="19"/>
      <c r="AI17" s="19">
        <v>2.12618599737859E-2</v>
      </c>
      <c r="AJ17" s="19">
        <v>2.5164415391352699E-2</v>
      </c>
      <c r="AK17" s="19"/>
      <c r="AL17" s="19">
        <v>1.2005211636420699E-2</v>
      </c>
      <c r="AM17" s="19">
        <v>2.66114010161599E-2</v>
      </c>
      <c r="AN17" s="19"/>
      <c r="AO17" s="19">
        <v>1.58511560384954E-2</v>
      </c>
      <c r="AP17" s="19">
        <v>2.4563515868955499E-2</v>
      </c>
      <c r="AQ17" s="19"/>
      <c r="AR17" s="19">
        <v>2.02063056701089E-2</v>
      </c>
      <c r="AS17" s="19">
        <v>1.6175723178481798E-2</v>
      </c>
      <c r="AT17" s="19">
        <v>3.44349140236851E-2</v>
      </c>
      <c r="AU17" s="19">
        <v>2.4279403015817099E-2</v>
      </c>
    </row>
    <row r="18" spans="2:47" x14ac:dyDescent="0.3">
      <c r="B18" s="16"/>
    </row>
    <row r="19" spans="2:47" x14ac:dyDescent="0.3">
      <c r="B19" t="s">
        <v>72</v>
      </c>
    </row>
    <row r="20" spans="2:47" x14ac:dyDescent="0.3">
      <c r="B20" t="s">
        <v>73</v>
      </c>
    </row>
    <row r="22" spans="2:47" x14ac:dyDescent="0.3">
      <c r="B22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dimension ref="B2:AU22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506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500</v>
      </c>
      <c r="C9" s="17">
        <v>1.8545628297786498E-2</v>
      </c>
      <c r="D9" s="17">
        <v>2.8137660246897501E-2</v>
      </c>
      <c r="E9" s="17">
        <v>8.6387433024920999E-3</v>
      </c>
      <c r="F9" s="17"/>
      <c r="G9" s="17">
        <v>6.6981014299157607E-2</v>
      </c>
      <c r="H9" s="17">
        <v>3.8569316447789097E-2</v>
      </c>
      <c r="I9" s="17">
        <v>1.16888477801035E-2</v>
      </c>
      <c r="J9" s="17">
        <v>3.4048550967392798E-3</v>
      </c>
      <c r="K9" s="17">
        <v>0</v>
      </c>
      <c r="L9" s="17">
        <v>5.0343506614186704E-4</v>
      </c>
      <c r="M9" s="17"/>
      <c r="N9" s="17">
        <v>2.6355389784343701E-2</v>
      </c>
      <c r="O9" s="17">
        <v>6.9122675625125302E-3</v>
      </c>
      <c r="P9" s="17">
        <v>3.02014662298274E-2</v>
      </c>
      <c r="Q9" s="17">
        <v>1.2222966595865799E-2</v>
      </c>
      <c r="R9" s="17"/>
      <c r="S9" s="17">
        <v>2.1713881505169001E-2</v>
      </c>
      <c r="T9" s="17">
        <v>7.7563599987917698E-3</v>
      </c>
      <c r="U9" s="17">
        <v>2.4298682631126601E-2</v>
      </c>
      <c r="V9" s="17">
        <v>8.2415046297106796E-3</v>
      </c>
      <c r="W9" s="17">
        <v>1.5939398343894899E-2</v>
      </c>
      <c r="X9" s="17">
        <v>2.97459919693066E-2</v>
      </c>
      <c r="Y9" s="17">
        <v>8.2292137247937502E-3</v>
      </c>
      <c r="Z9" s="17">
        <v>2.36231401034473E-2</v>
      </c>
      <c r="AA9" s="17">
        <v>2.1784730494762899E-2</v>
      </c>
      <c r="AB9" s="17">
        <v>2.4283089955436099E-2</v>
      </c>
      <c r="AC9" s="17">
        <v>1.6200004720003099E-2</v>
      </c>
      <c r="AD9" s="17">
        <v>3.4186630437959199E-2</v>
      </c>
      <c r="AE9" s="17"/>
      <c r="AF9" s="17">
        <v>1.64328018299497E-2</v>
      </c>
      <c r="AG9" s="17">
        <v>2.1503921218463399E-2</v>
      </c>
      <c r="AH9" s="17"/>
      <c r="AI9" s="17">
        <v>2.74806517366422E-2</v>
      </c>
      <c r="AJ9" s="17">
        <v>1.4085574554641199E-2</v>
      </c>
      <c r="AK9" s="17"/>
      <c r="AL9" s="17">
        <v>2.78981126872117E-2</v>
      </c>
      <c r="AM9" s="17">
        <v>1.6379861754615699E-2</v>
      </c>
      <c r="AN9" s="17"/>
      <c r="AO9" s="17">
        <v>4.4329246403516202E-2</v>
      </c>
      <c r="AP9" s="17">
        <v>1.6298276550896901E-2</v>
      </c>
      <c r="AQ9" s="17"/>
      <c r="AR9" s="17">
        <v>4.2885527359907798E-2</v>
      </c>
      <c r="AS9" s="17">
        <v>4.6291395094269902E-3</v>
      </c>
      <c r="AT9" s="17">
        <v>6.62217247349759E-3</v>
      </c>
      <c r="AU9" s="17">
        <v>6.1991469490138796E-3</v>
      </c>
    </row>
    <row r="10" spans="2:47" x14ac:dyDescent="0.3">
      <c r="B10" s="18" t="s">
        <v>166</v>
      </c>
      <c r="C10" s="17">
        <v>6.1795676549402698E-2</v>
      </c>
      <c r="D10" s="17">
        <v>8.4243449614270494E-2</v>
      </c>
      <c r="E10" s="17">
        <v>4.0156991382131101E-2</v>
      </c>
      <c r="F10" s="17"/>
      <c r="G10" s="17">
        <v>0.104907557440822</v>
      </c>
      <c r="H10" s="17">
        <v>0.11421235268148799</v>
      </c>
      <c r="I10" s="17">
        <v>7.22653737927995E-2</v>
      </c>
      <c r="J10" s="17">
        <v>4.2867742283907197E-2</v>
      </c>
      <c r="K10" s="17">
        <v>2.8087911898292298E-2</v>
      </c>
      <c r="L10" s="17">
        <v>2.01121064542223E-2</v>
      </c>
      <c r="M10" s="17"/>
      <c r="N10" s="17">
        <v>7.9721395509658399E-2</v>
      </c>
      <c r="O10" s="17">
        <v>3.7760887154019998E-2</v>
      </c>
      <c r="P10" s="17">
        <v>6.5924109801254405E-2</v>
      </c>
      <c r="Q10" s="17">
        <v>6.3771712389418603E-2</v>
      </c>
      <c r="R10" s="17"/>
      <c r="S10" s="17">
        <v>9.9833896601889502E-2</v>
      </c>
      <c r="T10" s="17">
        <v>4.9822128744002298E-2</v>
      </c>
      <c r="U10" s="17">
        <v>5.5895296626986897E-2</v>
      </c>
      <c r="V10" s="17">
        <v>6.0699975555081401E-2</v>
      </c>
      <c r="W10" s="17">
        <v>4.1841277030550399E-2</v>
      </c>
      <c r="X10" s="17">
        <v>8.0543718163894495E-2</v>
      </c>
      <c r="Y10" s="17">
        <v>3.8888489128470899E-2</v>
      </c>
      <c r="Z10" s="17">
        <v>5.2256538812187101E-2</v>
      </c>
      <c r="AA10" s="17">
        <v>5.9854011288708202E-2</v>
      </c>
      <c r="AB10" s="17">
        <v>7.3801894018406297E-2</v>
      </c>
      <c r="AC10" s="17">
        <v>4.5284126705287003E-2</v>
      </c>
      <c r="AD10" s="17">
        <v>1.81917904839651E-2</v>
      </c>
      <c r="AE10" s="17"/>
      <c r="AF10" s="17">
        <v>6.6383393145712094E-2</v>
      </c>
      <c r="AG10" s="17">
        <v>5.5167370308530701E-2</v>
      </c>
      <c r="AH10" s="17"/>
      <c r="AI10" s="17">
        <v>8.5008811673163306E-2</v>
      </c>
      <c r="AJ10" s="17">
        <v>5.0208484763353302E-2</v>
      </c>
      <c r="AK10" s="17"/>
      <c r="AL10" s="17">
        <v>8.9697355424220707E-2</v>
      </c>
      <c r="AM10" s="17">
        <v>5.53344497684519E-2</v>
      </c>
      <c r="AN10" s="17"/>
      <c r="AO10" s="17">
        <v>0.11220805087239399</v>
      </c>
      <c r="AP10" s="17">
        <v>5.7401633128690899E-2</v>
      </c>
      <c r="AQ10" s="17"/>
      <c r="AR10" s="17">
        <v>0.121481640640937</v>
      </c>
      <c r="AS10" s="17">
        <v>3.4998926007828099E-2</v>
      </c>
      <c r="AT10" s="17">
        <v>2.86167712925176E-2</v>
      </c>
      <c r="AU10" s="17">
        <v>2.7105502637865701E-2</v>
      </c>
    </row>
    <row r="11" spans="2:47" x14ac:dyDescent="0.3">
      <c r="B11" s="18" t="s">
        <v>167</v>
      </c>
      <c r="C11" s="17">
        <v>8.2826204018969604E-2</v>
      </c>
      <c r="D11" s="17">
        <v>0.109698866246876</v>
      </c>
      <c r="E11" s="17">
        <v>5.6955798482822603E-2</v>
      </c>
      <c r="F11" s="17"/>
      <c r="G11" s="17">
        <v>9.3785169758120804E-2</v>
      </c>
      <c r="H11" s="17">
        <v>0.12098564518265099</v>
      </c>
      <c r="I11" s="17">
        <v>6.4661251201607206E-2</v>
      </c>
      <c r="J11" s="17">
        <v>8.2860889488095599E-2</v>
      </c>
      <c r="K11" s="17">
        <v>7.9607324810217497E-2</v>
      </c>
      <c r="L11" s="17">
        <v>6.1497462937415898E-2</v>
      </c>
      <c r="M11" s="17"/>
      <c r="N11" s="17">
        <v>0.108383248563447</v>
      </c>
      <c r="O11" s="17">
        <v>7.7759803293069807E-2</v>
      </c>
      <c r="P11" s="17">
        <v>7.3000266626362498E-2</v>
      </c>
      <c r="Q11" s="17">
        <v>6.9247651754451106E-2</v>
      </c>
      <c r="R11" s="17"/>
      <c r="S11" s="17">
        <v>0.106982908269889</v>
      </c>
      <c r="T11" s="17">
        <v>7.0886780694745605E-2</v>
      </c>
      <c r="U11" s="17">
        <v>9.8913576414469101E-2</v>
      </c>
      <c r="V11" s="17">
        <v>7.9252858075289104E-2</v>
      </c>
      <c r="W11" s="17">
        <v>7.8453292618082898E-2</v>
      </c>
      <c r="X11" s="17">
        <v>6.6332949176963404E-2</v>
      </c>
      <c r="Y11" s="17">
        <v>8.7811733582050397E-2</v>
      </c>
      <c r="Z11" s="17">
        <v>9.2803332471632694E-2</v>
      </c>
      <c r="AA11" s="17">
        <v>8.9804354501684294E-2</v>
      </c>
      <c r="AB11" s="17">
        <v>7.6167895100552302E-2</v>
      </c>
      <c r="AC11" s="17">
        <v>5.9083630802875799E-2</v>
      </c>
      <c r="AD11" s="17">
        <v>5.6768740372830799E-2</v>
      </c>
      <c r="AE11" s="17"/>
      <c r="AF11" s="17">
        <v>8.5611675345941204E-2</v>
      </c>
      <c r="AG11" s="17">
        <v>7.9340893121117001E-2</v>
      </c>
      <c r="AH11" s="17"/>
      <c r="AI11" s="17">
        <v>9.9606898530732998E-2</v>
      </c>
      <c r="AJ11" s="17">
        <v>7.4449863443935393E-2</v>
      </c>
      <c r="AK11" s="17"/>
      <c r="AL11" s="17">
        <v>9.8411047096183299E-2</v>
      </c>
      <c r="AM11" s="17">
        <v>7.9217202355693697E-2</v>
      </c>
      <c r="AN11" s="17"/>
      <c r="AO11" s="17">
        <v>0.104288606675823</v>
      </c>
      <c r="AP11" s="17">
        <v>8.0955498057318304E-2</v>
      </c>
      <c r="AQ11" s="17"/>
      <c r="AR11" s="17">
        <v>0.14148218023710199</v>
      </c>
      <c r="AS11" s="17">
        <v>7.6589188733140995E-2</v>
      </c>
      <c r="AT11" s="17">
        <v>3.5124493577852099E-2</v>
      </c>
      <c r="AU11" s="17">
        <v>4.5570299188339797E-2</v>
      </c>
    </row>
    <row r="12" spans="2:47" x14ac:dyDescent="0.3">
      <c r="B12" s="18" t="s">
        <v>501</v>
      </c>
      <c r="C12" s="17">
        <v>7.2796976206357403E-2</v>
      </c>
      <c r="D12" s="17">
        <v>8.8383163878604301E-2</v>
      </c>
      <c r="E12" s="17">
        <v>5.7886329751693201E-2</v>
      </c>
      <c r="F12" s="17"/>
      <c r="G12" s="17">
        <v>0.11361393589686899</v>
      </c>
      <c r="H12" s="17">
        <v>0.101594684383556</v>
      </c>
      <c r="I12" s="17">
        <v>8.0664452076453494E-2</v>
      </c>
      <c r="J12" s="17">
        <v>5.6146604805580598E-2</v>
      </c>
      <c r="K12" s="17">
        <v>5.5692542437411903E-2</v>
      </c>
      <c r="L12" s="17">
        <v>4.0962211417400099E-2</v>
      </c>
      <c r="M12" s="17"/>
      <c r="N12" s="17">
        <v>7.6104718767103396E-2</v>
      </c>
      <c r="O12" s="17">
        <v>7.4050719522556804E-2</v>
      </c>
      <c r="P12" s="17">
        <v>8.5936740574726195E-2</v>
      </c>
      <c r="Q12" s="17">
        <v>5.7420512718413398E-2</v>
      </c>
      <c r="R12" s="17"/>
      <c r="S12" s="17">
        <v>9.0557646521383706E-2</v>
      </c>
      <c r="T12" s="17">
        <v>5.7984680270840999E-2</v>
      </c>
      <c r="U12" s="17">
        <v>6.6093517985987005E-2</v>
      </c>
      <c r="V12" s="17">
        <v>8.1379054851454205E-2</v>
      </c>
      <c r="W12" s="17">
        <v>9.7759975896524201E-2</v>
      </c>
      <c r="X12" s="17">
        <v>7.3000004660308898E-2</v>
      </c>
      <c r="Y12" s="17">
        <v>6.1492756117365502E-2</v>
      </c>
      <c r="Z12" s="17">
        <v>6.1255761836855598E-2</v>
      </c>
      <c r="AA12" s="17">
        <v>7.9895824922054506E-2</v>
      </c>
      <c r="AB12" s="17">
        <v>5.8284498796777599E-2</v>
      </c>
      <c r="AC12" s="17">
        <v>7.0648244420573103E-2</v>
      </c>
      <c r="AD12" s="17">
        <v>5.4142755261440599E-2</v>
      </c>
      <c r="AE12" s="17"/>
      <c r="AF12" s="17">
        <v>7.1564731340220594E-2</v>
      </c>
      <c r="AG12" s="17">
        <v>7.5024761627212597E-2</v>
      </c>
      <c r="AH12" s="17"/>
      <c r="AI12" s="17">
        <v>9.6279671240087294E-2</v>
      </c>
      <c r="AJ12" s="17">
        <v>6.1075229464331998E-2</v>
      </c>
      <c r="AK12" s="17"/>
      <c r="AL12" s="17">
        <v>6.6507122456199302E-2</v>
      </c>
      <c r="AM12" s="17">
        <v>7.4253525530185494E-2</v>
      </c>
      <c r="AN12" s="17"/>
      <c r="AO12" s="17">
        <v>6.0422434401648198E-2</v>
      </c>
      <c r="AP12" s="17">
        <v>7.3875566031405798E-2</v>
      </c>
      <c r="AQ12" s="17"/>
      <c r="AR12" s="17">
        <v>0.103081416046613</v>
      </c>
      <c r="AS12" s="17">
        <v>6.9785912813763396E-2</v>
      </c>
      <c r="AT12" s="17">
        <v>5.8458764775752702E-2</v>
      </c>
      <c r="AU12" s="17">
        <v>3.1757821170431702E-2</v>
      </c>
    </row>
    <row r="13" spans="2:47" x14ac:dyDescent="0.3">
      <c r="B13" s="18" t="s">
        <v>169</v>
      </c>
      <c r="C13" s="17">
        <v>7.1778495671909498E-2</v>
      </c>
      <c r="D13" s="17">
        <v>7.9091093834494003E-2</v>
      </c>
      <c r="E13" s="17">
        <v>6.4532703714630504E-2</v>
      </c>
      <c r="F13" s="17"/>
      <c r="G13" s="17">
        <v>9.6155801852448403E-2</v>
      </c>
      <c r="H13" s="17">
        <v>7.9697547382668502E-2</v>
      </c>
      <c r="I13" s="17">
        <v>6.7494608397655406E-2</v>
      </c>
      <c r="J13" s="17">
        <v>7.1768640112349999E-2</v>
      </c>
      <c r="K13" s="17">
        <v>4.8688971824971797E-2</v>
      </c>
      <c r="L13" s="17">
        <v>6.8165418209040193E-2</v>
      </c>
      <c r="M13" s="17"/>
      <c r="N13" s="17">
        <v>7.2929229957589506E-2</v>
      </c>
      <c r="O13" s="17">
        <v>6.9148107052687494E-2</v>
      </c>
      <c r="P13" s="17">
        <v>8.6677982498551007E-2</v>
      </c>
      <c r="Q13" s="17">
        <v>5.9723587331686701E-2</v>
      </c>
      <c r="R13" s="17"/>
      <c r="S13" s="17">
        <v>9.4210988459773298E-2</v>
      </c>
      <c r="T13" s="17">
        <v>5.7440335114001997E-2</v>
      </c>
      <c r="U13" s="17">
        <v>6.32011810989766E-2</v>
      </c>
      <c r="V13" s="17">
        <v>7.0582120024878001E-2</v>
      </c>
      <c r="W13" s="17">
        <v>8.2939587014273106E-2</v>
      </c>
      <c r="X13" s="17">
        <v>7.1163635243413195E-2</v>
      </c>
      <c r="Y13" s="17">
        <v>6.6951865533309299E-2</v>
      </c>
      <c r="Z13" s="17">
        <v>0.11568764681690299</v>
      </c>
      <c r="AA13" s="17">
        <v>6.5510472130390004E-2</v>
      </c>
      <c r="AB13" s="17">
        <v>5.8037561194480898E-2</v>
      </c>
      <c r="AC13" s="17">
        <v>5.6662558837507197E-2</v>
      </c>
      <c r="AD13" s="17">
        <v>7.5389726952766106E-2</v>
      </c>
      <c r="AE13" s="17"/>
      <c r="AF13" s="17">
        <v>6.7500954757714296E-2</v>
      </c>
      <c r="AG13" s="17">
        <v>7.7587920785708905E-2</v>
      </c>
      <c r="AH13" s="17"/>
      <c r="AI13" s="17">
        <v>7.2118403135912099E-2</v>
      </c>
      <c r="AJ13" s="17">
        <v>7.1608825657328901E-2</v>
      </c>
      <c r="AK13" s="17"/>
      <c r="AL13" s="17">
        <v>6.9513081806285598E-2</v>
      </c>
      <c r="AM13" s="17">
        <v>7.2303100402835399E-2</v>
      </c>
      <c r="AN13" s="17"/>
      <c r="AO13" s="17">
        <v>5.7398042384778497E-2</v>
      </c>
      <c r="AP13" s="17">
        <v>7.3031924755577002E-2</v>
      </c>
      <c r="AQ13" s="17"/>
      <c r="AR13" s="17">
        <v>7.0033152778342905E-2</v>
      </c>
      <c r="AS13" s="17">
        <v>9.56370104269402E-2</v>
      </c>
      <c r="AT13" s="17">
        <v>6.5500621458284905E-2</v>
      </c>
      <c r="AU13" s="17">
        <v>4.8146959490562899E-2</v>
      </c>
    </row>
    <row r="14" spans="2:47" x14ac:dyDescent="0.3">
      <c r="B14" s="18" t="s">
        <v>502</v>
      </c>
      <c r="C14" s="17">
        <v>7.5632214983278601E-2</v>
      </c>
      <c r="D14" s="17">
        <v>7.3411925295153793E-2</v>
      </c>
      <c r="E14" s="17">
        <v>7.8083607870316402E-2</v>
      </c>
      <c r="F14" s="17"/>
      <c r="G14" s="17">
        <v>0.102958576711288</v>
      </c>
      <c r="H14" s="17">
        <v>4.8647310380665901E-2</v>
      </c>
      <c r="I14" s="17">
        <v>9.2242992866843496E-2</v>
      </c>
      <c r="J14" s="17">
        <v>7.5820808306160198E-2</v>
      </c>
      <c r="K14" s="17">
        <v>6.6920779005490594E-2</v>
      </c>
      <c r="L14" s="17">
        <v>7.1630819974718596E-2</v>
      </c>
      <c r="M14" s="17"/>
      <c r="N14" s="17">
        <v>7.2259970492206005E-2</v>
      </c>
      <c r="O14" s="17">
        <v>9.1631743044392894E-2</v>
      </c>
      <c r="P14" s="17">
        <v>6.7766985713951594E-2</v>
      </c>
      <c r="Q14" s="17">
        <v>6.8805580002633995E-2</v>
      </c>
      <c r="R14" s="17"/>
      <c r="S14" s="17">
        <v>6.1057955210850799E-2</v>
      </c>
      <c r="T14" s="17">
        <v>0.1023196750778</v>
      </c>
      <c r="U14" s="17">
        <v>5.8506965949384898E-2</v>
      </c>
      <c r="V14" s="17">
        <v>7.8611592230239502E-2</v>
      </c>
      <c r="W14" s="17">
        <v>8.1077462123550798E-2</v>
      </c>
      <c r="X14" s="17">
        <v>6.9910363206019704E-2</v>
      </c>
      <c r="Y14" s="17">
        <v>7.8958624670394606E-2</v>
      </c>
      <c r="Z14" s="17">
        <v>7.5304781029320894E-2</v>
      </c>
      <c r="AA14" s="17">
        <v>6.0570134523993097E-2</v>
      </c>
      <c r="AB14" s="17">
        <v>6.8348896148832203E-2</v>
      </c>
      <c r="AC14" s="17">
        <v>0.111959256928435</v>
      </c>
      <c r="AD14" s="17">
        <v>7.7127219927971197E-2</v>
      </c>
      <c r="AE14" s="17"/>
      <c r="AF14" s="17">
        <v>7.4995474724004904E-2</v>
      </c>
      <c r="AG14" s="17">
        <v>7.5851672947520904E-2</v>
      </c>
      <c r="AH14" s="17"/>
      <c r="AI14" s="17">
        <v>9.1525999482842693E-2</v>
      </c>
      <c r="AJ14" s="17">
        <v>6.7698589119270194E-2</v>
      </c>
      <c r="AK14" s="17"/>
      <c r="AL14" s="17">
        <v>7.4047228279722002E-2</v>
      </c>
      <c r="AM14" s="17">
        <v>7.5999252342658197E-2</v>
      </c>
      <c r="AN14" s="17"/>
      <c r="AO14" s="17">
        <v>5.8924629359081999E-2</v>
      </c>
      <c r="AP14" s="17">
        <v>7.7088481578016205E-2</v>
      </c>
      <c r="AQ14" s="17"/>
      <c r="AR14" s="17">
        <v>8.4438574974306096E-2</v>
      </c>
      <c r="AS14" s="17">
        <v>8.2410263746561199E-2</v>
      </c>
      <c r="AT14" s="17">
        <v>6.5177976321703093E-2</v>
      </c>
      <c r="AU14" s="17">
        <v>6.3610573843523893E-2</v>
      </c>
    </row>
    <row r="15" spans="2:47" x14ac:dyDescent="0.3">
      <c r="B15" s="18" t="s">
        <v>503</v>
      </c>
      <c r="C15" s="17">
        <v>0.154933588643938</v>
      </c>
      <c r="D15" s="17">
        <v>0.146607676985437</v>
      </c>
      <c r="E15" s="17">
        <v>0.16363634199859001</v>
      </c>
      <c r="F15" s="17"/>
      <c r="G15" s="17">
        <v>0.106360090576419</v>
      </c>
      <c r="H15" s="17">
        <v>0.13806730002738099</v>
      </c>
      <c r="I15" s="17">
        <v>0.14646154943508399</v>
      </c>
      <c r="J15" s="17">
        <v>0.16992093893556801</v>
      </c>
      <c r="K15" s="17">
        <v>0.18005090738085</v>
      </c>
      <c r="L15" s="17">
        <v>0.178692591444435</v>
      </c>
      <c r="M15" s="17"/>
      <c r="N15" s="17">
        <v>0.171425902751422</v>
      </c>
      <c r="O15" s="17">
        <v>0.14829812980997001</v>
      </c>
      <c r="P15" s="17">
        <v>0.16671338591460499</v>
      </c>
      <c r="Q15" s="17">
        <v>0.134257539378596</v>
      </c>
      <c r="R15" s="17"/>
      <c r="S15" s="17">
        <v>0.18379282044563799</v>
      </c>
      <c r="T15" s="17">
        <v>0.159860393201604</v>
      </c>
      <c r="U15" s="17">
        <v>0.128671595617872</v>
      </c>
      <c r="V15" s="17">
        <v>0.16522194241156801</v>
      </c>
      <c r="W15" s="17">
        <v>0.145456543481779</v>
      </c>
      <c r="X15" s="17">
        <v>0.154579549427908</v>
      </c>
      <c r="Y15" s="17">
        <v>0.162331518678866</v>
      </c>
      <c r="Z15" s="17">
        <v>0.13285479843949599</v>
      </c>
      <c r="AA15" s="17">
        <v>0.11982790083888099</v>
      </c>
      <c r="AB15" s="17">
        <v>0.16483358624936301</v>
      </c>
      <c r="AC15" s="17">
        <v>0.116776304808744</v>
      </c>
      <c r="AD15" s="17">
        <v>0.233372743399965</v>
      </c>
      <c r="AE15" s="17"/>
      <c r="AF15" s="17">
        <v>0.15636357231575099</v>
      </c>
      <c r="AG15" s="17">
        <v>0.15383246459781</v>
      </c>
      <c r="AH15" s="17"/>
      <c r="AI15" s="17">
        <v>0.130757046918661</v>
      </c>
      <c r="AJ15" s="17">
        <v>0.16700167958472001</v>
      </c>
      <c r="AK15" s="17"/>
      <c r="AL15" s="17">
        <v>0.139746109317998</v>
      </c>
      <c r="AM15" s="17">
        <v>0.15845057228482101</v>
      </c>
      <c r="AN15" s="17"/>
      <c r="AO15" s="17">
        <v>0.15202323728602901</v>
      </c>
      <c r="AP15" s="17">
        <v>0.15518726069188099</v>
      </c>
      <c r="AQ15" s="17"/>
      <c r="AR15" s="17">
        <v>0.15477516635285099</v>
      </c>
      <c r="AS15" s="17">
        <v>0.184405312323874</v>
      </c>
      <c r="AT15" s="17">
        <v>0.15685249003610199</v>
      </c>
      <c r="AU15" s="17">
        <v>0.100564103347363</v>
      </c>
    </row>
    <row r="16" spans="2:47" x14ac:dyDescent="0.3">
      <c r="B16" s="18" t="s">
        <v>173</v>
      </c>
      <c r="C16" s="17">
        <v>0.43667285056329302</v>
      </c>
      <c r="D16" s="17">
        <v>0.366394568998193</v>
      </c>
      <c r="E16" s="17">
        <v>0.504034352367981</v>
      </c>
      <c r="F16" s="17"/>
      <c r="G16" s="17">
        <v>0.27939113000443</v>
      </c>
      <c r="H16" s="17">
        <v>0.329007794041695</v>
      </c>
      <c r="I16" s="17">
        <v>0.43132583540845199</v>
      </c>
      <c r="J16" s="17">
        <v>0.477542727439144</v>
      </c>
      <c r="K16" s="17">
        <v>0.52550664229676403</v>
      </c>
      <c r="L16" s="17">
        <v>0.539894719777676</v>
      </c>
      <c r="M16" s="17"/>
      <c r="N16" s="17">
        <v>0.38100372731440402</v>
      </c>
      <c r="O16" s="17">
        <v>0.47014699326399401</v>
      </c>
      <c r="P16" s="17">
        <v>0.38551163973276098</v>
      </c>
      <c r="Q16" s="17">
        <v>0.50580490348473495</v>
      </c>
      <c r="R16" s="17"/>
      <c r="S16" s="17">
        <v>0.32533323107467099</v>
      </c>
      <c r="T16" s="17">
        <v>0.47487516675014102</v>
      </c>
      <c r="U16" s="17">
        <v>0.46936934036883099</v>
      </c>
      <c r="V16" s="17">
        <v>0.41419570524521998</v>
      </c>
      <c r="W16" s="17">
        <v>0.42384605452842999</v>
      </c>
      <c r="X16" s="17">
        <v>0.40949327278221098</v>
      </c>
      <c r="Y16" s="17">
        <v>0.48396905362070403</v>
      </c>
      <c r="Z16" s="17">
        <v>0.42415787655451698</v>
      </c>
      <c r="AA16" s="17">
        <v>0.48564694308711698</v>
      </c>
      <c r="AB16" s="17">
        <v>0.466290827226501</v>
      </c>
      <c r="AC16" s="17">
        <v>0.48485444070806499</v>
      </c>
      <c r="AD16" s="17">
        <v>0.42389146065462202</v>
      </c>
      <c r="AE16" s="17"/>
      <c r="AF16" s="17">
        <v>0.437429751758522</v>
      </c>
      <c r="AG16" s="17">
        <v>0.43589114266026202</v>
      </c>
      <c r="AH16" s="17"/>
      <c r="AI16" s="17">
        <v>0.37009901305854298</v>
      </c>
      <c r="AJ16" s="17">
        <v>0.46990420078755601</v>
      </c>
      <c r="AK16" s="17"/>
      <c r="AL16" s="17">
        <v>0.41330644753539603</v>
      </c>
      <c r="AM16" s="17">
        <v>0.44208383782666499</v>
      </c>
      <c r="AN16" s="17"/>
      <c r="AO16" s="17">
        <v>0.388572381094198</v>
      </c>
      <c r="AP16" s="17">
        <v>0.440865383730838</v>
      </c>
      <c r="AQ16" s="17"/>
      <c r="AR16" s="17">
        <v>0.26365301412882602</v>
      </c>
      <c r="AS16" s="17">
        <v>0.43127265903224998</v>
      </c>
      <c r="AT16" s="17">
        <v>0.54721010626771605</v>
      </c>
      <c r="AU16" s="17">
        <v>0.65043223429524599</v>
      </c>
    </row>
    <row r="17" spans="2:47" x14ac:dyDescent="0.3">
      <c r="B17" s="18" t="s">
        <v>155</v>
      </c>
      <c r="C17" s="19">
        <v>2.50183650650645E-2</v>
      </c>
      <c r="D17" s="19">
        <v>2.4031594900073901E-2</v>
      </c>
      <c r="E17" s="19">
        <v>2.6075131129343398E-2</v>
      </c>
      <c r="F17" s="19"/>
      <c r="G17" s="19">
        <v>3.5846723460444298E-2</v>
      </c>
      <c r="H17" s="19">
        <v>2.9218049472105798E-2</v>
      </c>
      <c r="I17" s="19">
        <v>3.3195089041001498E-2</v>
      </c>
      <c r="J17" s="19">
        <v>1.96667935324546E-2</v>
      </c>
      <c r="K17" s="19">
        <v>1.5444920346002399E-2</v>
      </c>
      <c r="L17" s="19">
        <v>1.8541234718949699E-2</v>
      </c>
      <c r="M17" s="19"/>
      <c r="N17" s="19">
        <v>1.1816416859826401E-2</v>
      </c>
      <c r="O17" s="19">
        <v>2.4291349296796001E-2</v>
      </c>
      <c r="P17" s="19">
        <v>3.82674229079615E-2</v>
      </c>
      <c r="Q17" s="19">
        <v>2.8745546344198999E-2</v>
      </c>
      <c r="R17" s="19"/>
      <c r="S17" s="19">
        <v>1.6516671910735501E-2</v>
      </c>
      <c r="T17" s="19">
        <v>1.9054480148071401E-2</v>
      </c>
      <c r="U17" s="19">
        <v>3.5049843306366103E-2</v>
      </c>
      <c r="V17" s="19">
        <v>4.1815246976559202E-2</v>
      </c>
      <c r="W17" s="19">
        <v>3.2686408962914901E-2</v>
      </c>
      <c r="X17" s="19">
        <v>4.5230515369974897E-2</v>
      </c>
      <c r="Y17" s="19">
        <v>1.1366744944045701E-2</v>
      </c>
      <c r="Z17" s="19">
        <v>2.2056123935640399E-2</v>
      </c>
      <c r="AA17" s="19">
        <v>1.7105628212408401E-2</v>
      </c>
      <c r="AB17" s="19">
        <v>9.9517513096506992E-3</v>
      </c>
      <c r="AC17" s="19">
        <v>3.85314320685105E-2</v>
      </c>
      <c r="AD17" s="19">
        <v>2.6928932508479199E-2</v>
      </c>
      <c r="AE17" s="19"/>
      <c r="AF17" s="19">
        <v>2.3717644782184601E-2</v>
      </c>
      <c r="AG17" s="19">
        <v>2.5799852733374401E-2</v>
      </c>
      <c r="AH17" s="19"/>
      <c r="AI17" s="19">
        <v>2.71235042234153E-2</v>
      </c>
      <c r="AJ17" s="19">
        <v>2.3967552624862699E-2</v>
      </c>
      <c r="AK17" s="19"/>
      <c r="AL17" s="19">
        <v>2.0873495396783501E-2</v>
      </c>
      <c r="AM17" s="19">
        <v>2.5978197734073401E-2</v>
      </c>
      <c r="AN17" s="19"/>
      <c r="AO17" s="19">
        <v>2.1833371522531099E-2</v>
      </c>
      <c r="AP17" s="19">
        <v>2.52959754753759E-2</v>
      </c>
      <c r="AQ17" s="19"/>
      <c r="AR17" s="19">
        <v>1.8169327481113901E-2</v>
      </c>
      <c r="AS17" s="19">
        <v>2.0271587406215E-2</v>
      </c>
      <c r="AT17" s="19">
        <v>3.6436603796574103E-2</v>
      </c>
      <c r="AU17" s="19">
        <v>2.66133590776533E-2</v>
      </c>
    </row>
    <row r="18" spans="2:47" x14ac:dyDescent="0.3">
      <c r="B18" s="16"/>
    </row>
    <row r="19" spans="2:47" x14ac:dyDescent="0.3">
      <c r="B19" t="s">
        <v>72</v>
      </c>
    </row>
    <row r="20" spans="2:47" x14ac:dyDescent="0.3">
      <c r="B20" t="s">
        <v>73</v>
      </c>
    </row>
    <row r="22" spans="2:47" x14ac:dyDescent="0.3">
      <c r="B22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dimension ref="B2:AU22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507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500</v>
      </c>
      <c r="C9" s="17">
        <v>1.5648819856215902E-2</v>
      </c>
      <c r="D9" s="17">
        <v>2.48790604107215E-2</v>
      </c>
      <c r="E9" s="17">
        <v>6.0834513044294401E-3</v>
      </c>
      <c r="F9" s="17"/>
      <c r="G9" s="17">
        <v>4.5299445683003897E-2</v>
      </c>
      <c r="H9" s="17">
        <v>3.3188922267972799E-2</v>
      </c>
      <c r="I9" s="17">
        <v>1.5641896832403902E-2</v>
      </c>
      <c r="J9" s="17">
        <v>3.7169761064910901E-3</v>
      </c>
      <c r="K9" s="17">
        <v>2.9024622725992801E-3</v>
      </c>
      <c r="L9" s="17">
        <v>0</v>
      </c>
      <c r="M9" s="17"/>
      <c r="N9" s="17">
        <v>1.6413768075150301E-2</v>
      </c>
      <c r="O9" s="17">
        <v>5.9940534582855198E-3</v>
      </c>
      <c r="P9" s="17">
        <v>2.2807994715378699E-2</v>
      </c>
      <c r="Q9" s="17">
        <v>1.8790644522943101E-2</v>
      </c>
      <c r="R9" s="17"/>
      <c r="S9" s="17">
        <v>1.9738648098612699E-2</v>
      </c>
      <c r="T9" s="17">
        <v>8.3896424099140707E-3</v>
      </c>
      <c r="U9" s="17">
        <v>1.6058706864877599E-2</v>
      </c>
      <c r="V9" s="17">
        <v>1.2291357744002199E-2</v>
      </c>
      <c r="W9" s="17">
        <v>1.0174533467424699E-2</v>
      </c>
      <c r="X9" s="17">
        <v>1.7124282594685299E-2</v>
      </c>
      <c r="Y9" s="17">
        <v>1.2643996055675901E-2</v>
      </c>
      <c r="Z9" s="17">
        <v>2.4807077881793701E-2</v>
      </c>
      <c r="AA9" s="17">
        <v>9.1805909859031497E-3</v>
      </c>
      <c r="AB9" s="17">
        <v>3.7714047127375097E-2</v>
      </c>
      <c r="AC9" s="17">
        <v>8.5385668317175603E-3</v>
      </c>
      <c r="AD9" s="17">
        <v>1.06060962371342E-2</v>
      </c>
      <c r="AE9" s="17"/>
      <c r="AF9" s="17">
        <v>1.2412979746645901E-2</v>
      </c>
      <c r="AG9" s="17">
        <v>2.0076118424569099E-2</v>
      </c>
      <c r="AH9" s="17"/>
      <c r="AI9" s="17">
        <v>2.3480293100607199E-2</v>
      </c>
      <c r="AJ9" s="17">
        <v>1.1739620087797199E-2</v>
      </c>
      <c r="AK9" s="17"/>
      <c r="AL9" s="17">
        <v>1.78677317186102E-2</v>
      </c>
      <c r="AM9" s="17">
        <v>1.51349836525167E-2</v>
      </c>
      <c r="AN9" s="17"/>
      <c r="AO9" s="17">
        <v>2.8732739824786101E-2</v>
      </c>
      <c r="AP9" s="17">
        <v>1.4508399210946E-2</v>
      </c>
      <c r="AQ9" s="17"/>
      <c r="AR9" s="17">
        <v>3.3305990904060903E-2</v>
      </c>
      <c r="AS9" s="17">
        <v>2.97962329412697E-3</v>
      </c>
      <c r="AT9" s="17">
        <v>9.9101838000497794E-3</v>
      </c>
      <c r="AU9" s="17">
        <v>5.0592820618014398E-3</v>
      </c>
    </row>
    <row r="10" spans="2:47" x14ac:dyDescent="0.3">
      <c r="B10" s="18" t="s">
        <v>166</v>
      </c>
      <c r="C10" s="17">
        <v>6.0644059909366901E-2</v>
      </c>
      <c r="D10" s="17">
        <v>8.7798091563097105E-2</v>
      </c>
      <c r="E10" s="17">
        <v>3.4415050227089801E-2</v>
      </c>
      <c r="F10" s="17"/>
      <c r="G10" s="17">
        <v>0.117408610262066</v>
      </c>
      <c r="H10" s="17">
        <v>0.121064735136886</v>
      </c>
      <c r="I10" s="17">
        <v>5.79896207110316E-2</v>
      </c>
      <c r="J10" s="17">
        <v>4.00906404939523E-2</v>
      </c>
      <c r="K10" s="17">
        <v>2.34954698858033E-2</v>
      </c>
      <c r="L10" s="17">
        <v>1.77209325565282E-2</v>
      </c>
      <c r="M10" s="17"/>
      <c r="N10" s="17">
        <v>8.8803738495803905E-2</v>
      </c>
      <c r="O10" s="17">
        <v>3.7184280174433502E-2</v>
      </c>
      <c r="P10" s="17">
        <v>6.7554725779118002E-2</v>
      </c>
      <c r="Q10" s="17">
        <v>4.8505255604105603E-2</v>
      </c>
      <c r="R10" s="17"/>
      <c r="S10" s="17">
        <v>9.8449065237460595E-2</v>
      </c>
      <c r="T10" s="17">
        <v>3.7207382994121699E-2</v>
      </c>
      <c r="U10" s="17">
        <v>6.6908500215169101E-2</v>
      </c>
      <c r="V10" s="17">
        <v>5.7473982514306202E-2</v>
      </c>
      <c r="W10" s="17">
        <v>3.8273365480541201E-2</v>
      </c>
      <c r="X10" s="17">
        <v>8.5550060120330201E-2</v>
      </c>
      <c r="Y10" s="17">
        <v>3.0677245535951098E-2</v>
      </c>
      <c r="Z10" s="17">
        <v>4.7023152850604301E-2</v>
      </c>
      <c r="AA10" s="17">
        <v>8.5413580405381703E-2</v>
      </c>
      <c r="AB10" s="17">
        <v>5.19179244528555E-2</v>
      </c>
      <c r="AC10" s="17">
        <v>2.7846254818936E-2</v>
      </c>
      <c r="AD10" s="17">
        <v>4.44465054310859E-2</v>
      </c>
      <c r="AE10" s="17"/>
      <c r="AF10" s="17">
        <v>6.9454071266157602E-2</v>
      </c>
      <c r="AG10" s="17">
        <v>4.8394975293286999E-2</v>
      </c>
      <c r="AH10" s="17"/>
      <c r="AI10" s="17">
        <v>8.86308201231817E-2</v>
      </c>
      <c r="AJ10" s="17">
        <v>4.6674040076254898E-2</v>
      </c>
      <c r="AK10" s="17"/>
      <c r="AL10" s="17">
        <v>9.9365317234783396E-2</v>
      </c>
      <c r="AM10" s="17">
        <v>5.1677329772963999E-2</v>
      </c>
      <c r="AN10" s="17"/>
      <c r="AO10" s="17">
        <v>0.13275394906778101</v>
      </c>
      <c r="AP10" s="17">
        <v>5.43588176790624E-2</v>
      </c>
      <c r="AQ10" s="17"/>
      <c r="AR10" s="17">
        <v>0.121758201014298</v>
      </c>
      <c r="AS10" s="17">
        <v>4.0121419635261897E-2</v>
      </c>
      <c r="AT10" s="17">
        <v>1.7303972897210002E-2</v>
      </c>
      <c r="AU10" s="17">
        <v>3.27309135487018E-2</v>
      </c>
    </row>
    <row r="11" spans="2:47" x14ac:dyDescent="0.3">
      <c r="B11" s="18" t="s">
        <v>167</v>
      </c>
      <c r="C11" s="17">
        <v>7.9690521232227099E-2</v>
      </c>
      <c r="D11" s="17">
        <v>0.105692495415233</v>
      </c>
      <c r="E11" s="17">
        <v>5.4656609469652E-2</v>
      </c>
      <c r="F11" s="17"/>
      <c r="G11" s="17">
        <v>0.101206263903012</v>
      </c>
      <c r="H11" s="17">
        <v>0.10223640788918199</v>
      </c>
      <c r="I11" s="17">
        <v>7.3698153944406403E-2</v>
      </c>
      <c r="J11" s="17">
        <v>6.5958488335892407E-2</v>
      </c>
      <c r="K11" s="17">
        <v>8.0913839225512096E-2</v>
      </c>
      <c r="L11" s="17">
        <v>6.2336882641302903E-2</v>
      </c>
      <c r="M11" s="17"/>
      <c r="N11" s="17">
        <v>9.3678529657568801E-2</v>
      </c>
      <c r="O11" s="17">
        <v>8.4498916239912E-2</v>
      </c>
      <c r="P11" s="17">
        <v>6.8063348222465098E-2</v>
      </c>
      <c r="Q11" s="17">
        <v>7.0961264069237195E-2</v>
      </c>
      <c r="R11" s="17"/>
      <c r="S11" s="17">
        <v>0.10525792924863001</v>
      </c>
      <c r="T11" s="17">
        <v>7.0689010759558399E-2</v>
      </c>
      <c r="U11" s="17">
        <v>6.8783359255508006E-2</v>
      </c>
      <c r="V11" s="17">
        <v>9.2922914192388406E-2</v>
      </c>
      <c r="W11" s="17">
        <v>9.6305489574294495E-2</v>
      </c>
      <c r="X11" s="17">
        <v>7.3537209850003907E-2</v>
      </c>
      <c r="Y11" s="17">
        <v>8.1432902367122695E-2</v>
      </c>
      <c r="Z11" s="17">
        <v>6.8916415480255996E-2</v>
      </c>
      <c r="AA11" s="17">
        <v>7.9816765472694298E-2</v>
      </c>
      <c r="AB11" s="17">
        <v>6.6075918560736704E-2</v>
      </c>
      <c r="AC11" s="17">
        <v>6.0651411479664498E-2</v>
      </c>
      <c r="AD11" s="17">
        <v>5.0407720927982902E-2</v>
      </c>
      <c r="AE11" s="17"/>
      <c r="AF11" s="17">
        <v>8.1424596708186595E-2</v>
      </c>
      <c r="AG11" s="17">
        <v>7.7577099283339904E-2</v>
      </c>
      <c r="AH11" s="17"/>
      <c r="AI11" s="17">
        <v>9.8844603240083803E-2</v>
      </c>
      <c r="AJ11" s="17">
        <v>7.0129467952371904E-2</v>
      </c>
      <c r="AK11" s="17"/>
      <c r="AL11" s="17">
        <v>9.5574469208031795E-2</v>
      </c>
      <c r="AM11" s="17">
        <v>7.6012255472343901E-2</v>
      </c>
      <c r="AN11" s="17"/>
      <c r="AO11" s="17">
        <v>7.4186268316950896E-2</v>
      </c>
      <c r="AP11" s="17">
        <v>8.0170282930284498E-2</v>
      </c>
      <c r="AQ11" s="17"/>
      <c r="AR11" s="17">
        <v>0.13566308304195401</v>
      </c>
      <c r="AS11" s="17">
        <v>6.0737824830103197E-2</v>
      </c>
      <c r="AT11" s="17">
        <v>4.5047618618363199E-2</v>
      </c>
      <c r="AU11" s="17">
        <v>4.3870330868536797E-2</v>
      </c>
    </row>
    <row r="12" spans="2:47" x14ac:dyDescent="0.3">
      <c r="B12" s="18" t="s">
        <v>501</v>
      </c>
      <c r="C12" s="17">
        <v>7.3811755993729994E-2</v>
      </c>
      <c r="D12" s="17">
        <v>8.5306276133749304E-2</v>
      </c>
      <c r="E12" s="17">
        <v>6.2892034430780994E-2</v>
      </c>
      <c r="F12" s="17"/>
      <c r="G12" s="17">
        <v>0.111406145468588</v>
      </c>
      <c r="H12" s="17">
        <v>7.7487202343858794E-2</v>
      </c>
      <c r="I12" s="17">
        <v>7.8909734942968698E-2</v>
      </c>
      <c r="J12" s="17">
        <v>7.3699175558713304E-2</v>
      </c>
      <c r="K12" s="17">
        <v>5.6531085875040597E-2</v>
      </c>
      <c r="L12" s="17">
        <v>5.3469676184395798E-2</v>
      </c>
      <c r="M12" s="17"/>
      <c r="N12" s="17">
        <v>8.1023857789171802E-2</v>
      </c>
      <c r="O12" s="17">
        <v>6.7743973441463504E-2</v>
      </c>
      <c r="P12" s="17">
        <v>9.0551429987232895E-2</v>
      </c>
      <c r="Q12" s="17">
        <v>5.8678544827240199E-2</v>
      </c>
      <c r="R12" s="17"/>
      <c r="S12" s="17">
        <v>9.8944041835004395E-2</v>
      </c>
      <c r="T12" s="17">
        <v>7.7334879356281194E-2</v>
      </c>
      <c r="U12" s="17">
        <v>6.5625511920381699E-2</v>
      </c>
      <c r="V12" s="17">
        <v>6.9933383178469199E-2</v>
      </c>
      <c r="W12" s="17">
        <v>7.6952405654915401E-2</v>
      </c>
      <c r="X12" s="17">
        <v>5.1129483422164002E-2</v>
      </c>
      <c r="Y12" s="17">
        <v>6.0914764074682097E-2</v>
      </c>
      <c r="Z12" s="17">
        <v>9.1219505055131905E-2</v>
      </c>
      <c r="AA12" s="17">
        <v>7.9666730169990194E-2</v>
      </c>
      <c r="AB12" s="17">
        <v>6.1246080811212397E-2</v>
      </c>
      <c r="AC12" s="17">
        <v>6.4606761207821203E-2</v>
      </c>
      <c r="AD12" s="17">
        <v>7.8259962853518203E-2</v>
      </c>
      <c r="AE12" s="17"/>
      <c r="AF12" s="17">
        <v>7.4650141640158499E-2</v>
      </c>
      <c r="AG12" s="17">
        <v>7.3295893360916298E-2</v>
      </c>
      <c r="AH12" s="17"/>
      <c r="AI12" s="17">
        <v>9.3345047601097894E-2</v>
      </c>
      <c r="AJ12" s="17">
        <v>6.4061414436646494E-2</v>
      </c>
      <c r="AK12" s="17"/>
      <c r="AL12" s="17">
        <v>7.6505332247951002E-2</v>
      </c>
      <c r="AM12" s="17">
        <v>7.3188001161327704E-2</v>
      </c>
      <c r="AN12" s="17"/>
      <c r="AO12" s="17">
        <v>8.4003712926238205E-2</v>
      </c>
      <c r="AP12" s="17">
        <v>7.2923404633476005E-2</v>
      </c>
      <c r="AQ12" s="17"/>
      <c r="AR12" s="17">
        <v>9.5254525990204106E-2</v>
      </c>
      <c r="AS12" s="17">
        <v>8.6569537858265905E-2</v>
      </c>
      <c r="AT12" s="17">
        <v>5.1996248573899603E-2</v>
      </c>
      <c r="AU12" s="17">
        <v>4.3408911717482901E-2</v>
      </c>
    </row>
    <row r="13" spans="2:47" x14ac:dyDescent="0.3">
      <c r="B13" s="18" t="s">
        <v>169</v>
      </c>
      <c r="C13" s="17">
        <v>8.1707245560174294E-2</v>
      </c>
      <c r="D13" s="17">
        <v>9.3505732892820201E-2</v>
      </c>
      <c r="E13" s="17">
        <v>7.0128037950768093E-2</v>
      </c>
      <c r="F13" s="17"/>
      <c r="G13" s="17">
        <v>0.105891175520508</v>
      </c>
      <c r="H13" s="17">
        <v>8.6020965278100298E-2</v>
      </c>
      <c r="I13" s="17">
        <v>7.7100460855223305E-2</v>
      </c>
      <c r="J13" s="17">
        <v>8.6987764625229794E-2</v>
      </c>
      <c r="K13" s="17">
        <v>5.8955618422907301E-2</v>
      </c>
      <c r="L13" s="17">
        <v>7.6898581741948899E-2</v>
      </c>
      <c r="M13" s="17"/>
      <c r="N13" s="17">
        <v>8.5947138834289796E-2</v>
      </c>
      <c r="O13" s="17">
        <v>7.9262468233245606E-2</v>
      </c>
      <c r="P13" s="17">
        <v>9.2341454252579405E-2</v>
      </c>
      <c r="Q13" s="17">
        <v>6.8091449588435896E-2</v>
      </c>
      <c r="R13" s="17"/>
      <c r="S13" s="17">
        <v>9.2249050322605594E-2</v>
      </c>
      <c r="T13" s="17">
        <v>7.27012166167815E-2</v>
      </c>
      <c r="U13" s="17">
        <v>9.3409746752298795E-2</v>
      </c>
      <c r="V13" s="17">
        <v>9.5591729572801501E-2</v>
      </c>
      <c r="W13" s="17">
        <v>8.7339855940671396E-2</v>
      </c>
      <c r="X13" s="17">
        <v>9.4233751478501201E-2</v>
      </c>
      <c r="Y13" s="17">
        <v>7.8602210793546706E-2</v>
      </c>
      <c r="Z13" s="17">
        <v>8.2911849778025404E-2</v>
      </c>
      <c r="AA13" s="17">
        <v>7.0293545585469103E-2</v>
      </c>
      <c r="AB13" s="17">
        <v>6.7471074054805805E-2</v>
      </c>
      <c r="AC13" s="17">
        <v>6.9414862881399905E-2</v>
      </c>
      <c r="AD13" s="17">
        <v>5.9732822670596902E-2</v>
      </c>
      <c r="AE13" s="17"/>
      <c r="AF13" s="17">
        <v>7.7202165877802403E-2</v>
      </c>
      <c r="AG13" s="17">
        <v>8.7899557742818796E-2</v>
      </c>
      <c r="AH13" s="17"/>
      <c r="AI13" s="17">
        <v>8.6396356629410004E-2</v>
      </c>
      <c r="AJ13" s="17">
        <v>7.9366603980497899E-2</v>
      </c>
      <c r="AK13" s="17"/>
      <c r="AL13" s="17">
        <v>8.5646906234200806E-2</v>
      </c>
      <c r="AM13" s="17">
        <v>8.0794933395408705E-2</v>
      </c>
      <c r="AN13" s="17"/>
      <c r="AO13" s="17">
        <v>6.67749563769649E-2</v>
      </c>
      <c r="AP13" s="17">
        <v>8.3008773764762803E-2</v>
      </c>
      <c r="AQ13" s="17"/>
      <c r="AR13" s="17">
        <v>8.8802371044272493E-2</v>
      </c>
      <c r="AS13" s="17">
        <v>0.10658706552311301</v>
      </c>
      <c r="AT13" s="17">
        <v>6.8480172012228002E-2</v>
      </c>
      <c r="AU13" s="17">
        <v>4.8581265416861301E-2</v>
      </c>
    </row>
    <row r="14" spans="2:47" x14ac:dyDescent="0.3">
      <c r="B14" s="18" t="s">
        <v>502</v>
      </c>
      <c r="C14" s="17">
        <v>8.4251332509958393E-2</v>
      </c>
      <c r="D14" s="17">
        <v>8.2595434617510205E-2</v>
      </c>
      <c r="E14" s="17">
        <v>8.5649086566634197E-2</v>
      </c>
      <c r="F14" s="17"/>
      <c r="G14" s="17">
        <v>7.0258817289644407E-2</v>
      </c>
      <c r="H14" s="17">
        <v>9.0653922735850101E-2</v>
      </c>
      <c r="I14" s="17">
        <v>0.104863093525233</v>
      </c>
      <c r="J14" s="17">
        <v>8.21763767160896E-2</v>
      </c>
      <c r="K14" s="17">
        <v>7.7363445697501698E-2</v>
      </c>
      <c r="L14" s="17">
        <v>7.7845039599229102E-2</v>
      </c>
      <c r="M14" s="17"/>
      <c r="N14" s="17">
        <v>9.7763347444444496E-2</v>
      </c>
      <c r="O14" s="17">
        <v>8.5985307104157693E-2</v>
      </c>
      <c r="P14" s="17">
        <v>8.2759770206684694E-2</v>
      </c>
      <c r="Q14" s="17">
        <v>6.9481770937414103E-2</v>
      </c>
      <c r="R14" s="17"/>
      <c r="S14" s="17">
        <v>8.0347236826143295E-2</v>
      </c>
      <c r="T14" s="17">
        <v>6.9408958953355193E-2</v>
      </c>
      <c r="U14" s="17">
        <v>7.7102629511613494E-2</v>
      </c>
      <c r="V14" s="17">
        <v>8.5216066589208203E-2</v>
      </c>
      <c r="W14" s="17">
        <v>9.5510024280515193E-2</v>
      </c>
      <c r="X14" s="17">
        <v>8.8534158391960605E-2</v>
      </c>
      <c r="Y14" s="17">
        <v>0.10702169893661199</v>
      </c>
      <c r="Z14" s="17">
        <v>0.10080137263844199</v>
      </c>
      <c r="AA14" s="17">
        <v>7.0627374338131904E-2</v>
      </c>
      <c r="AB14" s="17">
        <v>7.3579975492971905E-2</v>
      </c>
      <c r="AC14" s="17">
        <v>0.102505861773729</v>
      </c>
      <c r="AD14" s="17">
        <v>0.11251648180932999</v>
      </c>
      <c r="AE14" s="17"/>
      <c r="AF14" s="17">
        <v>8.6652441021753304E-2</v>
      </c>
      <c r="AG14" s="17">
        <v>8.0503350872747098E-2</v>
      </c>
      <c r="AH14" s="17"/>
      <c r="AI14" s="17">
        <v>9.9787055838050503E-2</v>
      </c>
      <c r="AJ14" s="17">
        <v>7.6496438361544003E-2</v>
      </c>
      <c r="AK14" s="17"/>
      <c r="AL14" s="17">
        <v>8.7173366171910904E-2</v>
      </c>
      <c r="AM14" s="17">
        <v>8.3574673509037606E-2</v>
      </c>
      <c r="AN14" s="17"/>
      <c r="AO14" s="17">
        <v>8.2840837904427797E-2</v>
      </c>
      <c r="AP14" s="17">
        <v>8.4374274042163799E-2</v>
      </c>
      <c r="AQ14" s="17"/>
      <c r="AR14" s="17">
        <v>9.7711913314017504E-2</v>
      </c>
      <c r="AS14" s="17">
        <v>8.8731097202050496E-2</v>
      </c>
      <c r="AT14" s="17">
        <v>7.1299371978608403E-2</v>
      </c>
      <c r="AU14" s="17">
        <v>6.9697601895502601E-2</v>
      </c>
    </row>
    <row r="15" spans="2:47" x14ac:dyDescent="0.3">
      <c r="B15" s="18" t="s">
        <v>503</v>
      </c>
      <c r="C15" s="17">
        <v>0.16671753981439799</v>
      </c>
      <c r="D15" s="17">
        <v>0.15404022303392501</v>
      </c>
      <c r="E15" s="17">
        <v>0.17930225181457901</v>
      </c>
      <c r="F15" s="17"/>
      <c r="G15" s="17">
        <v>0.15196822436280299</v>
      </c>
      <c r="H15" s="17">
        <v>0.14420891240585701</v>
      </c>
      <c r="I15" s="17">
        <v>0.16685360396837201</v>
      </c>
      <c r="J15" s="17">
        <v>0.18811173071633899</v>
      </c>
      <c r="K15" s="17">
        <v>0.184156624679783</v>
      </c>
      <c r="L15" s="17">
        <v>0.16563072125922201</v>
      </c>
      <c r="M15" s="17"/>
      <c r="N15" s="17">
        <v>0.17868687792664101</v>
      </c>
      <c r="O15" s="17">
        <v>0.177187291674298</v>
      </c>
      <c r="P15" s="17">
        <v>0.15260231979556399</v>
      </c>
      <c r="Q15" s="17">
        <v>0.15608590969931899</v>
      </c>
      <c r="R15" s="17"/>
      <c r="S15" s="17">
        <v>0.17752958535223501</v>
      </c>
      <c r="T15" s="17">
        <v>0.19964132445812199</v>
      </c>
      <c r="U15" s="17">
        <v>0.14282359535836101</v>
      </c>
      <c r="V15" s="17">
        <v>0.168935820256506</v>
      </c>
      <c r="W15" s="17">
        <v>0.16412827431979199</v>
      </c>
      <c r="X15" s="17">
        <v>0.176068453761725</v>
      </c>
      <c r="Y15" s="17">
        <v>0.17841265536110801</v>
      </c>
      <c r="Z15" s="17">
        <v>0.15141009622934301</v>
      </c>
      <c r="AA15" s="17">
        <v>0.13385947190290001</v>
      </c>
      <c r="AB15" s="17">
        <v>0.154623808511411</v>
      </c>
      <c r="AC15" s="17">
        <v>0.16091420806124801</v>
      </c>
      <c r="AD15" s="17">
        <v>0.164093582203545</v>
      </c>
      <c r="AE15" s="17"/>
      <c r="AF15" s="17">
        <v>0.16245791934514101</v>
      </c>
      <c r="AG15" s="17">
        <v>0.17327344379679799</v>
      </c>
      <c r="AH15" s="17"/>
      <c r="AI15" s="17">
        <v>0.15640774416900299</v>
      </c>
      <c r="AJ15" s="17">
        <v>0.171863832151959</v>
      </c>
      <c r="AK15" s="17"/>
      <c r="AL15" s="17">
        <v>0.155615130840348</v>
      </c>
      <c r="AM15" s="17">
        <v>0.16928853858899001</v>
      </c>
      <c r="AN15" s="17"/>
      <c r="AO15" s="17">
        <v>0.15835056344828299</v>
      </c>
      <c r="AP15" s="17">
        <v>0.167446822216715</v>
      </c>
      <c r="AQ15" s="17"/>
      <c r="AR15" s="17">
        <v>0.15203680351724999</v>
      </c>
      <c r="AS15" s="17">
        <v>0.191421255935667</v>
      </c>
      <c r="AT15" s="17">
        <v>0.190658052605578</v>
      </c>
      <c r="AU15" s="17">
        <v>0.111166983610282</v>
      </c>
    </row>
    <row r="16" spans="2:47" x14ac:dyDescent="0.3">
      <c r="B16" s="18" t="s">
        <v>173</v>
      </c>
      <c r="C16" s="17">
        <v>0.415111742349765</v>
      </c>
      <c r="D16" s="17">
        <v>0.34599662129612901</v>
      </c>
      <c r="E16" s="17">
        <v>0.48219728972517001</v>
      </c>
      <c r="F16" s="17"/>
      <c r="G16" s="17">
        <v>0.27175253344557898</v>
      </c>
      <c r="H16" s="17">
        <v>0.31179731358118601</v>
      </c>
      <c r="I16" s="17">
        <v>0.394351815595123</v>
      </c>
      <c r="J16" s="17">
        <v>0.44078261214123299</v>
      </c>
      <c r="K16" s="17">
        <v>0.49838266201533499</v>
      </c>
      <c r="L16" s="17">
        <v>0.53415814011872997</v>
      </c>
      <c r="M16" s="17"/>
      <c r="N16" s="17">
        <v>0.34953795653296399</v>
      </c>
      <c r="O16" s="17">
        <v>0.438136147372853</v>
      </c>
      <c r="P16" s="17">
        <v>0.38898509233075201</v>
      </c>
      <c r="Q16" s="17">
        <v>0.48338054266500602</v>
      </c>
      <c r="R16" s="17"/>
      <c r="S16" s="17">
        <v>0.30712181844195702</v>
      </c>
      <c r="T16" s="17">
        <v>0.44729740843758298</v>
      </c>
      <c r="U16" s="17">
        <v>0.45393579194885297</v>
      </c>
      <c r="V16" s="17">
        <v>0.39093266439796698</v>
      </c>
      <c r="W16" s="17">
        <v>0.39329199663516801</v>
      </c>
      <c r="X16" s="17">
        <v>0.37232344551309299</v>
      </c>
      <c r="Y16" s="17">
        <v>0.43579374585376601</v>
      </c>
      <c r="Z16" s="17">
        <v>0.42058188826501702</v>
      </c>
      <c r="AA16" s="17">
        <v>0.45210649847117201</v>
      </c>
      <c r="AB16" s="17">
        <v>0.47404334095907902</v>
      </c>
      <c r="AC16" s="17">
        <v>0.469826839674785</v>
      </c>
      <c r="AD16" s="17">
        <v>0.461422155054317</v>
      </c>
      <c r="AE16" s="17"/>
      <c r="AF16" s="17">
        <v>0.41570865674054103</v>
      </c>
      <c r="AG16" s="17">
        <v>0.41436787243141998</v>
      </c>
      <c r="AH16" s="17"/>
      <c r="AI16" s="17">
        <v>0.32741829022170299</v>
      </c>
      <c r="AJ16" s="17">
        <v>0.45888527155084702</v>
      </c>
      <c r="AK16" s="17"/>
      <c r="AL16" s="17">
        <v>0.36732099746101399</v>
      </c>
      <c r="AM16" s="17">
        <v>0.42617870509928901</v>
      </c>
      <c r="AN16" s="17"/>
      <c r="AO16" s="17">
        <v>0.36084499791573799</v>
      </c>
      <c r="AP16" s="17">
        <v>0.41984174038191602</v>
      </c>
      <c r="AQ16" s="17"/>
      <c r="AR16" s="17">
        <v>0.26093465640011498</v>
      </c>
      <c r="AS16" s="17">
        <v>0.40241872986330302</v>
      </c>
      <c r="AT16" s="17">
        <v>0.51105919054790605</v>
      </c>
      <c r="AU16" s="17">
        <v>0.62448491038566001</v>
      </c>
    </row>
    <row r="17" spans="2:47" x14ac:dyDescent="0.3">
      <c r="B17" s="18" t="s">
        <v>155</v>
      </c>
      <c r="C17" s="19">
        <v>2.2416982774163902E-2</v>
      </c>
      <c r="D17" s="19">
        <v>2.0186064636815399E-2</v>
      </c>
      <c r="E17" s="19">
        <v>2.46761885108965E-2</v>
      </c>
      <c r="F17" s="19"/>
      <c r="G17" s="19">
        <v>2.4808784064794701E-2</v>
      </c>
      <c r="H17" s="19">
        <v>3.3341618361107703E-2</v>
      </c>
      <c r="I17" s="19">
        <v>3.0591619625239101E-2</v>
      </c>
      <c r="J17" s="19">
        <v>1.8476235306059598E-2</v>
      </c>
      <c r="K17" s="19">
        <v>1.7298791925517001E-2</v>
      </c>
      <c r="L17" s="19">
        <v>1.1940025898643901E-2</v>
      </c>
      <c r="M17" s="19"/>
      <c r="N17" s="19">
        <v>8.1447852439661995E-3</v>
      </c>
      <c r="O17" s="19">
        <v>2.4007562301351201E-2</v>
      </c>
      <c r="P17" s="19">
        <v>3.4333864710224697E-2</v>
      </c>
      <c r="Q17" s="19">
        <v>2.60246180862986E-2</v>
      </c>
      <c r="R17" s="19"/>
      <c r="S17" s="19">
        <v>2.0362624637351699E-2</v>
      </c>
      <c r="T17" s="19">
        <v>1.7330176014283501E-2</v>
      </c>
      <c r="U17" s="19">
        <v>1.5352158172937501E-2</v>
      </c>
      <c r="V17" s="19">
        <v>2.6702081554351401E-2</v>
      </c>
      <c r="W17" s="19">
        <v>3.8024054646677699E-2</v>
      </c>
      <c r="X17" s="19">
        <v>4.1499154867536601E-2</v>
      </c>
      <c r="Y17" s="19">
        <v>1.4500781021536501E-2</v>
      </c>
      <c r="Z17" s="19">
        <v>1.23286418213871E-2</v>
      </c>
      <c r="AA17" s="19">
        <v>1.90354426683574E-2</v>
      </c>
      <c r="AB17" s="19">
        <v>1.3327830029552399E-2</v>
      </c>
      <c r="AC17" s="19">
        <v>3.5695233270698699E-2</v>
      </c>
      <c r="AD17" s="19">
        <v>1.8514672812490099E-2</v>
      </c>
      <c r="AE17" s="19"/>
      <c r="AF17" s="19">
        <v>2.0037027653614401E-2</v>
      </c>
      <c r="AG17" s="19">
        <v>2.4611688794104601E-2</v>
      </c>
      <c r="AH17" s="19"/>
      <c r="AI17" s="19">
        <v>2.5689789076863701E-2</v>
      </c>
      <c r="AJ17" s="19">
        <v>2.0783311402081301E-2</v>
      </c>
      <c r="AK17" s="19"/>
      <c r="AL17" s="19">
        <v>1.4930748883149599E-2</v>
      </c>
      <c r="AM17" s="19">
        <v>2.4150579348122699E-2</v>
      </c>
      <c r="AN17" s="19"/>
      <c r="AO17" s="19">
        <v>1.1511974218830399E-2</v>
      </c>
      <c r="AP17" s="19">
        <v>2.3367485140673501E-2</v>
      </c>
      <c r="AQ17" s="19"/>
      <c r="AR17" s="19">
        <v>1.4532454773828101E-2</v>
      </c>
      <c r="AS17" s="19">
        <v>2.0433445858108999E-2</v>
      </c>
      <c r="AT17" s="19">
        <v>3.4245188966157601E-2</v>
      </c>
      <c r="AU17" s="19">
        <v>2.0999800495171101E-2</v>
      </c>
    </row>
    <row r="18" spans="2:47" x14ac:dyDescent="0.3">
      <c r="B18" s="16"/>
    </row>
    <row r="19" spans="2:47" x14ac:dyDescent="0.3">
      <c r="B19" t="s">
        <v>72</v>
      </c>
    </row>
    <row r="20" spans="2:47" x14ac:dyDescent="0.3">
      <c r="B20" t="s">
        <v>73</v>
      </c>
    </row>
    <row r="22" spans="2:47" x14ac:dyDescent="0.3">
      <c r="B22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dimension ref="B2:AU22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508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500</v>
      </c>
      <c r="C9" s="17">
        <v>1.77695933964735E-2</v>
      </c>
      <c r="D9" s="17">
        <v>2.9104203280225401E-2</v>
      </c>
      <c r="E9" s="17">
        <v>6.7923903914200497E-3</v>
      </c>
      <c r="F9" s="17"/>
      <c r="G9" s="17">
        <v>5.2103808801073397E-2</v>
      </c>
      <c r="H9" s="17">
        <v>3.6151351792874001E-2</v>
      </c>
      <c r="I9" s="17">
        <v>1.6821256460117999E-2</v>
      </c>
      <c r="J9" s="17">
        <v>6.5419877924100698E-3</v>
      </c>
      <c r="K9" s="17">
        <v>1.6505035943766701E-3</v>
      </c>
      <c r="L9" s="17">
        <v>7.9093195781759296E-4</v>
      </c>
      <c r="M9" s="17"/>
      <c r="N9" s="17">
        <v>2.35906057453256E-2</v>
      </c>
      <c r="O9" s="17">
        <v>8.6966911614329307E-3</v>
      </c>
      <c r="P9" s="17">
        <v>2.75942594399433E-2</v>
      </c>
      <c r="Q9" s="17">
        <v>1.25322150413761E-2</v>
      </c>
      <c r="R9" s="17"/>
      <c r="S9" s="17">
        <v>4.1357928680591502E-2</v>
      </c>
      <c r="T9" s="17">
        <v>1.97919922454801E-3</v>
      </c>
      <c r="U9" s="17">
        <v>2.1723371146580302E-2</v>
      </c>
      <c r="V9" s="17">
        <v>2.28275071503562E-2</v>
      </c>
      <c r="W9" s="17">
        <v>3.7137355852920602E-3</v>
      </c>
      <c r="X9" s="17">
        <v>2.65077021068541E-2</v>
      </c>
      <c r="Y9" s="17">
        <v>0</v>
      </c>
      <c r="Z9" s="17">
        <v>2.4716542339334999E-2</v>
      </c>
      <c r="AA9" s="17">
        <v>1.3573285933971699E-2</v>
      </c>
      <c r="AB9" s="17">
        <v>2.2674580651444901E-2</v>
      </c>
      <c r="AC9" s="17">
        <v>1.5340318608032699E-2</v>
      </c>
      <c r="AD9" s="17">
        <v>0</v>
      </c>
      <c r="AE9" s="17"/>
      <c r="AF9" s="17">
        <v>1.20040166358062E-2</v>
      </c>
      <c r="AG9" s="17">
        <v>2.55761118385547E-2</v>
      </c>
      <c r="AH9" s="17"/>
      <c r="AI9" s="17">
        <v>2.0457714636695198E-2</v>
      </c>
      <c r="AJ9" s="17">
        <v>1.6427776524752399E-2</v>
      </c>
      <c r="AK9" s="17"/>
      <c r="AL9" s="17">
        <v>1.8871670117904499E-2</v>
      </c>
      <c r="AM9" s="17">
        <v>1.7514384107486899E-2</v>
      </c>
      <c r="AN9" s="17"/>
      <c r="AO9" s="17">
        <v>4.4054313584678699E-2</v>
      </c>
      <c r="AP9" s="17">
        <v>1.54785645893744E-2</v>
      </c>
      <c r="AQ9" s="17"/>
      <c r="AR9" s="17">
        <v>3.86023317721291E-2</v>
      </c>
      <c r="AS9" s="17">
        <v>4.3932110378520003E-3</v>
      </c>
      <c r="AT9" s="17">
        <v>5.4585655618089399E-3</v>
      </c>
      <c r="AU9" s="17">
        <v>1.41137671415141E-2</v>
      </c>
    </row>
    <row r="10" spans="2:47" x14ac:dyDescent="0.3">
      <c r="B10" s="18" t="s">
        <v>166</v>
      </c>
      <c r="C10" s="17">
        <v>5.3935361455694601E-2</v>
      </c>
      <c r="D10" s="17">
        <v>7.0788840143625201E-2</v>
      </c>
      <c r="E10" s="17">
        <v>3.7718033074656897E-2</v>
      </c>
      <c r="F10" s="17"/>
      <c r="G10" s="17">
        <v>0.114932250138417</v>
      </c>
      <c r="H10" s="17">
        <v>9.8672262886985607E-2</v>
      </c>
      <c r="I10" s="17">
        <v>5.1956315836235001E-2</v>
      </c>
      <c r="J10" s="17">
        <v>3.3511064491188999E-2</v>
      </c>
      <c r="K10" s="17">
        <v>2.94414624984661E-2</v>
      </c>
      <c r="L10" s="17">
        <v>1.1821039814341201E-2</v>
      </c>
      <c r="M10" s="17"/>
      <c r="N10" s="17">
        <v>8.3652006182890704E-2</v>
      </c>
      <c r="O10" s="17">
        <v>3.4747358463898599E-2</v>
      </c>
      <c r="P10" s="17">
        <v>5.41436460390219E-2</v>
      </c>
      <c r="Q10" s="17">
        <v>4.1470582450875898E-2</v>
      </c>
      <c r="R10" s="17"/>
      <c r="S10" s="17">
        <v>9.4017663487963393E-2</v>
      </c>
      <c r="T10" s="17">
        <v>4.4661485034752903E-2</v>
      </c>
      <c r="U10" s="17">
        <v>4.43942722598979E-2</v>
      </c>
      <c r="V10" s="17">
        <v>4.3007592732098303E-2</v>
      </c>
      <c r="W10" s="17">
        <v>4.7290478270805E-2</v>
      </c>
      <c r="X10" s="17">
        <v>7.3127010691021593E-2</v>
      </c>
      <c r="Y10" s="17">
        <v>2.9397059949024199E-2</v>
      </c>
      <c r="Z10" s="17">
        <v>2.3846443031272199E-2</v>
      </c>
      <c r="AA10" s="17">
        <v>5.5229679487217499E-2</v>
      </c>
      <c r="AB10" s="17">
        <v>5.8161779401465399E-2</v>
      </c>
      <c r="AC10" s="17">
        <v>4.2072836792923798E-2</v>
      </c>
      <c r="AD10" s="17">
        <v>3.1290278505078997E-2</v>
      </c>
      <c r="AE10" s="17"/>
      <c r="AF10" s="17">
        <v>6.2383750318365197E-2</v>
      </c>
      <c r="AG10" s="17">
        <v>4.2112490236094598E-2</v>
      </c>
      <c r="AH10" s="17"/>
      <c r="AI10" s="17">
        <v>7.3974486990260602E-2</v>
      </c>
      <c r="AJ10" s="17">
        <v>4.3932525149621503E-2</v>
      </c>
      <c r="AK10" s="17"/>
      <c r="AL10" s="17">
        <v>7.2249914463503095E-2</v>
      </c>
      <c r="AM10" s="17">
        <v>4.9694237439247203E-2</v>
      </c>
      <c r="AN10" s="17"/>
      <c r="AO10" s="17">
        <v>0.105493843599532</v>
      </c>
      <c r="AP10" s="17">
        <v>4.94414209839662E-2</v>
      </c>
      <c r="AQ10" s="17"/>
      <c r="AR10" s="17">
        <v>0.11669846404489601</v>
      </c>
      <c r="AS10" s="17">
        <v>2.36163087037554E-2</v>
      </c>
      <c r="AT10" s="17">
        <v>2.3011824456097101E-2</v>
      </c>
      <c r="AU10" s="17">
        <v>1.28802619168584E-2</v>
      </c>
    </row>
    <row r="11" spans="2:47" x14ac:dyDescent="0.3">
      <c r="B11" s="18" t="s">
        <v>167</v>
      </c>
      <c r="C11" s="17">
        <v>7.6703822399079996E-2</v>
      </c>
      <c r="D11" s="17">
        <v>9.9948723069052101E-2</v>
      </c>
      <c r="E11" s="17">
        <v>5.4345130775525601E-2</v>
      </c>
      <c r="F11" s="17"/>
      <c r="G11" s="17">
        <v>0.12073582293986</v>
      </c>
      <c r="H11" s="17">
        <v>0.110801416505431</v>
      </c>
      <c r="I11" s="17">
        <v>6.8368219704047994E-2</v>
      </c>
      <c r="J11" s="17">
        <v>6.7742971197504095E-2</v>
      </c>
      <c r="K11" s="17">
        <v>5.5793618690076797E-2</v>
      </c>
      <c r="L11" s="17">
        <v>4.7929063412670399E-2</v>
      </c>
      <c r="M11" s="17"/>
      <c r="N11" s="17">
        <v>8.6380645810689105E-2</v>
      </c>
      <c r="O11" s="17">
        <v>7.46370147068037E-2</v>
      </c>
      <c r="P11" s="17">
        <v>8.7187925418288598E-2</v>
      </c>
      <c r="Q11" s="17">
        <v>6.0291781831973999E-2</v>
      </c>
      <c r="R11" s="17"/>
      <c r="S11" s="17">
        <v>8.4179849778011795E-2</v>
      </c>
      <c r="T11" s="17">
        <v>5.7277120303214003E-2</v>
      </c>
      <c r="U11" s="17">
        <v>7.7320008887698202E-2</v>
      </c>
      <c r="V11" s="17">
        <v>8.2680883061299795E-2</v>
      </c>
      <c r="W11" s="17">
        <v>9.0451545839164593E-2</v>
      </c>
      <c r="X11" s="17">
        <v>6.6592511593373094E-2</v>
      </c>
      <c r="Y11" s="17">
        <v>8.5436900546882702E-2</v>
      </c>
      <c r="Z11" s="17">
        <v>0.106185832000341</v>
      </c>
      <c r="AA11" s="17">
        <v>9.0533938634439495E-2</v>
      </c>
      <c r="AB11" s="17">
        <v>8.0709638248316798E-2</v>
      </c>
      <c r="AC11" s="17">
        <v>3.5076084772297497E-2</v>
      </c>
      <c r="AD11" s="17">
        <v>4.8986665644050797E-2</v>
      </c>
      <c r="AE11" s="17"/>
      <c r="AF11" s="17">
        <v>7.6493704607343893E-2</v>
      </c>
      <c r="AG11" s="17">
        <v>7.7604868596439294E-2</v>
      </c>
      <c r="AH11" s="17"/>
      <c r="AI11" s="17">
        <v>0.10291885691189701</v>
      </c>
      <c r="AJ11" s="17">
        <v>6.3618186574430205E-2</v>
      </c>
      <c r="AK11" s="17"/>
      <c r="AL11" s="17">
        <v>0.11028430568808401</v>
      </c>
      <c r="AM11" s="17">
        <v>6.8927547755620905E-2</v>
      </c>
      <c r="AN11" s="17"/>
      <c r="AO11" s="17">
        <v>0.10027322823475</v>
      </c>
      <c r="AP11" s="17">
        <v>7.4649465824268194E-2</v>
      </c>
      <c r="AQ11" s="17"/>
      <c r="AR11" s="17">
        <v>0.13535602624946499</v>
      </c>
      <c r="AS11" s="17">
        <v>6.2885173408673903E-2</v>
      </c>
      <c r="AT11" s="17">
        <v>4.12324007284465E-2</v>
      </c>
      <c r="AU11" s="17">
        <v>2.7032137698555302E-2</v>
      </c>
    </row>
    <row r="12" spans="2:47" x14ac:dyDescent="0.3">
      <c r="B12" s="18" t="s">
        <v>501</v>
      </c>
      <c r="C12" s="17">
        <v>6.11079151552993E-2</v>
      </c>
      <c r="D12" s="17">
        <v>7.5442643153331296E-2</v>
      </c>
      <c r="E12" s="17">
        <v>4.7372244298073199E-2</v>
      </c>
      <c r="F12" s="17"/>
      <c r="G12" s="17">
        <v>9.5279938355190705E-2</v>
      </c>
      <c r="H12" s="17">
        <v>9.6359137753765797E-2</v>
      </c>
      <c r="I12" s="17">
        <v>6.0339400152721302E-2</v>
      </c>
      <c r="J12" s="17">
        <v>5.16750041025573E-2</v>
      </c>
      <c r="K12" s="17">
        <v>4.2130148979529901E-2</v>
      </c>
      <c r="L12" s="17">
        <v>3.0857236727878601E-2</v>
      </c>
      <c r="M12" s="17"/>
      <c r="N12" s="17">
        <v>6.8060732442764296E-2</v>
      </c>
      <c r="O12" s="17">
        <v>5.8301867628442201E-2</v>
      </c>
      <c r="P12" s="17">
        <v>5.7898559110140302E-2</v>
      </c>
      <c r="Q12" s="17">
        <v>6.02220587134275E-2</v>
      </c>
      <c r="R12" s="17"/>
      <c r="S12" s="17">
        <v>7.8256140099194904E-2</v>
      </c>
      <c r="T12" s="17">
        <v>6.6042331735278598E-2</v>
      </c>
      <c r="U12" s="17">
        <v>7.1585116934976295E-2</v>
      </c>
      <c r="V12" s="17">
        <v>6.9026340575886802E-2</v>
      </c>
      <c r="W12" s="17">
        <v>6.3605976115081606E-2</v>
      </c>
      <c r="X12" s="17">
        <v>3.9386865541261598E-2</v>
      </c>
      <c r="Y12" s="17">
        <v>5.8226622232692503E-2</v>
      </c>
      <c r="Z12" s="17">
        <v>5.0943878202162098E-2</v>
      </c>
      <c r="AA12" s="17">
        <v>4.8107687165300402E-2</v>
      </c>
      <c r="AB12" s="17">
        <v>5.8288665669566198E-2</v>
      </c>
      <c r="AC12" s="17">
        <v>6.4949254852533E-2</v>
      </c>
      <c r="AD12" s="17">
        <v>3.8224543917924597E-2</v>
      </c>
      <c r="AE12" s="17"/>
      <c r="AF12" s="17">
        <v>6.0656729644205001E-2</v>
      </c>
      <c r="AG12" s="17">
        <v>6.22029129842692E-2</v>
      </c>
      <c r="AH12" s="17"/>
      <c r="AI12" s="17">
        <v>7.45159684452191E-2</v>
      </c>
      <c r="AJ12" s="17">
        <v>5.4415080080693401E-2</v>
      </c>
      <c r="AK12" s="17"/>
      <c r="AL12" s="17">
        <v>5.5882177070232401E-2</v>
      </c>
      <c r="AM12" s="17">
        <v>6.2318045879581299E-2</v>
      </c>
      <c r="AN12" s="17"/>
      <c r="AO12" s="17">
        <v>5.50109944516377E-2</v>
      </c>
      <c r="AP12" s="17">
        <v>6.1639334963715403E-2</v>
      </c>
      <c r="AQ12" s="17"/>
      <c r="AR12" s="17">
        <v>8.8140979490202803E-2</v>
      </c>
      <c r="AS12" s="17">
        <v>5.1468734861705702E-2</v>
      </c>
      <c r="AT12" s="17">
        <v>4.5898059978081801E-2</v>
      </c>
      <c r="AU12" s="17">
        <v>4.1473565164171201E-2</v>
      </c>
    </row>
    <row r="13" spans="2:47" x14ac:dyDescent="0.3">
      <c r="B13" s="18" t="s">
        <v>169</v>
      </c>
      <c r="C13" s="17">
        <v>6.4889735101157503E-2</v>
      </c>
      <c r="D13" s="17">
        <v>7.5571895409863504E-2</v>
      </c>
      <c r="E13" s="17">
        <v>5.3703641680481001E-2</v>
      </c>
      <c r="F13" s="17"/>
      <c r="G13" s="17">
        <v>9.6910137373698094E-2</v>
      </c>
      <c r="H13" s="17">
        <v>7.9071654692443705E-2</v>
      </c>
      <c r="I13" s="17">
        <v>6.2393076718662802E-2</v>
      </c>
      <c r="J13" s="17">
        <v>5.7575154793004298E-2</v>
      </c>
      <c r="K13" s="17">
        <v>4.3816943544113703E-2</v>
      </c>
      <c r="L13" s="17">
        <v>5.4253400703062997E-2</v>
      </c>
      <c r="M13" s="17"/>
      <c r="N13" s="17">
        <v>5.91698591223399E-2</v>
      </c>
      <c r="O13" s="17">
        <v>5.0525018322598203E-2</v>
      </c>
      <c r="P13" s="17">
        <v>9.0286264234868796E-2</v>
      </c>
      <c r="Q13" s="17">
        <v>6.11399915971493E-2</v>
      </c>
      <c r="R13" s="17"/>
      <c r="S13" s="17">
        <v>7.9968944649830995E-2</v>
      </c>
      <c r="T13" s="17">
        <v>5.1145102359305E-2</v>
      </c>
      <c r="U13" s="17">
        <v>4.3779362624330902E-2</v>
      </c>
      <c r="V13" s="17">
        <v>5.9940574875687803E-2</v>
      </c>
      <c r="W13" s="17">
        <v>8.0286852709420001E-2</v>
      </c>
      <c r="X13" s="17">
        <v>7.41753709836524E-2</v>
      </c>
      <c r="Y13" s="17">
        <v>6.0189590963957797E-2</v>
      </c>
      <c r="Z13" s="17">
        <v>6.1330766875648701E-2</v>
      </c>
      <c r="AA13" s="17">
        <v>6.9534034179959001E-2</v>
      </c>
      <c r="AB13" s="17">
        <v>5.4354081179321501E-2</v>
      </c>
      <c r="AC13" s="17">
        <v>6.8546321421753903E-2</v>
      </c>
      <c r="AD13" s="17">
        <v>8.7284614261919594E-2</v>
      </c>
      <c r="AE13" s="17"/>
      <c r="AF13" s="17">
        <v>5.96371855446143E-2</v>
      </c>
      <c r="AG13" s="17">
        <v>7.2396417901813004E-2</v>
      </c>
      <c r="AH13" s="17"/>
      <c r="AI13" s="17">
        <v>7.2230651853799704E-2</v>
      </c>
      <c r="AJ13" s="17">
        <v>6.1225404115929201E-2</v>
      </c>
      <c r="AK13" s="17"/>
      <c r="AL13" s="17">
        <v>5.8639085143689498E-2</v>
      </c>
      <c r="AM13" s="17">
        <v>6.6337205953529502E-2</v>
      </c>
      <c r="AN13" s="17"/>
      <c r="AO13" s="17">
        <v>3.61812526032083E-2</v>
      </c>
      <c r="AP13" s="17">
        <v>6.7392023881100993E-2</v>
      </c>
      <c r="AQ13" s="17"/>
      <c r="AR13" s="17">
        <v>7.5919440701445795E-2</v>
      </c>
      <c r="AS13" s="17">
        <v>7.5546007327618306E-2</v>
      </c>
      <c r="AT13" s="17">
        <v>4.96759712390017E-2</v>
      </c>
      <c r="AU13" s="17">
        <v>5.0518069466210999E-2</v>
      </c>
    </row>
    <row r="14" spans="2:47" x14ac:dyDescent="0.3">
      <c r="B14" s="18" t="s">
        <v>502</v>
      </c>
      <c r="C14" s="17">
        <v>7.0472361507338599E-2</v>
      </c>
      <c r="D14" s="17">
        <v>6.8254577995023297E-2</v>
      </c>
      <c r="E14" s="17">
        <v>7.2901673237392897E-2</v>
      </c>
      <c r="F14" s="17"/>
      <c r="G14" s="17">
        <v>7.7713859700741503E-2</v>
      </c>
      <c r="H14" s="17">
        <v>7.53218258713131E-2</v>
      </c>
      <c r="I14" s="17">
        <v>0.100467076271642</v>
      </c>
      <c r="J14" s="17">
        <v>7.40758146256425E-2</v>
      </c>
      <c r="K14" s="17">
        <v>5.2326628502241797E-2</v>
      </c>
      <c r="L14" s="17">
        <v>4.6585097007365198E-2</v>
      </c>
      <c r="M14" s="17"/>
      <c r="N14" s="17">
        <v>8.1852637463532996E-2</v>
      </c>
      <c r="O14" s="17">
        <v>7.1440721282149594E-2</v>
      </c>
      <c r="P14" s="17">
        <v>6.2237226937206902E-2</v>
      </c>
      <c r="Q14" s="17">
        <v>6.5435528248214206E-2</v>
      </c>
      <c r="R14" s="17"/>
      <c r="S14" s="17">
        <v>9.2113782538379596E-2</v>
      </c>
      <c r="T14" s="17">
        <v>6.66685064532688E-2</v>
      </c>
      <c r="U14" s="17">
        <v>5.1335939872814998E-2</v>
      </c>
      <c r="V14" s="17">
        <v>6.2761476730434806E-2</v>
      </c>
      <c r="W14" s="17">
        <v>7.8867260541000406E-2</v>
      </c>
      <c r="X14" s="17">
        <v>9.57473011661297E-2</v>
      </c>
      <c r="Y14" s="17">
        <v>5.1624833714090698E-2</v>
      </c>
      <c r="Z14" s="17">
        <v>7.9120499939994204E-2</v>
      </c>
      <c r="AA14" s="17">
        <v>4.7084256257916901E-2</v>
      </c>
      <c r="AB14" s="17">
        <v>7.1431150052554002E-2</v>
      </c>
      <c r="AC14" s="17">
        <v>8.1857406711776298E-2</v>
      </c>
      <c r="AD14" s="17">
        <v>6.7466185625457406E-2</v>
      </c>
      <c r="AE14" s="17"/>
      <c r="AF14" s="17">
        <v>6.9825640337574504E-2</v>
      </c>
      <c r="AG14" s="17">
        <v>7.03420982727119E-2</v>
      </c>
      <c r="AH14" s="17"/>
      <c r="AI14" s="17">
        <v>9.4923752687778307E-2</v>
      </c>
      <c r="AJ14" s="17">
        <v>5.8267075253115003E-2</v>
      </c>
      <c r="AK14" s="17"/>
      <c r="AL14" s="17">
        <v>7.4073422068603206E-2</v>
      </c>
      <c r="AM14" s="17">
        <v>6.9638459395474403E-2</v>
      </c>
      <c r="AN14" s="17"/>
      <c r="AO14" s="17">
        <v>5.9496317216922799E-2</v>
      </c>
      <c r="AP14" s="17">
        <v>7.1429055490659907E-2</v>
      </c>
      <c r="AQ14" s="17"/>
      <c r="AR14" s="17">
        <v>8.4507270075583396E-2</v>
      </c>
      <c r="AS14" s="17">
        <v>6.7072867026471306E-2</v>
      </c>
      <c r="AT14" s="17">
        <v>6.8079204172965202E-2</v>
      </c>
      <c r="AU14" s="17">
        <v>4.6045858204976899E-2</v>
      </c>
    </row>
    <row r="15" spans="2:47" x14ac:dyDescent="0.3">
      <c r="B15" s="18" t="s">
        <v>503</v>
      </c>
      <c r="C15" s="17">
        <v>0.14821197254863899</v>
      </c>
      <c r="D15" s="17">
        <v>0.136804457466907</v>
      </c>
      <c r="E15" s="17">
        <v>0.15899397759487899</v>
      </c>
      <c r="F15" s="17"/>
      <c r="G15" s="17">
        <v>0.114988639408211</v>
      </c>
      <c r="H15" s="17">
        <v>0.12110370896214601</v>
      </c>
      <c r="I15" s="17">
        <v>0.16175179553237401</v>
      </c>
      <c r="J15" s="17">
        <v>0.14464595889756701</v>
      </c>
      <c r="K15" s="17">
        <v>0.16529793643332399</v>
      </c>
      <c r="L15" s="17">
        <v>0.172641212405898</v>
      </c>
      <c r="M15" s="17"/>
      <c r="N15" s="17">
        <v>0.15704184964913001</v>
      </c>
      <c r="O15" s="17">
        <v>0.156916429862163</v>
      </c>
      <c r="P15" s="17">
        <v>0.14514684547409001</v>
      </c>
      <c r="Q15" s="17">
        <v>0.131032755341454</v>
      </c>
      <c r="R15" s="17"/>
      <c r="S15" s="17">
        <v>0.14552409887033299</v>
      </c>
      <c r="T15" s="17">
        <v>0.170760695300399</v>
      </c>
      <c r="U15" s="17">
        <v>0.13617443725305101</v>
      </c>
      <c r="V15" s="17">
        <v>0.14508625678086301</v>
      </c>
      <c r="W15" s="17">
        <v>0.11333888932373599</v>
      </c>
      <c r="X15" s="17">
        <v>0.139462361893748</v>
      </c>
      <c r="Y15" s="17">
        <v>0.19923753958012</v>
      </c>
      <c r="Z15" s="17">
        <v>0.16388112308091099</v>
      </c>
      <c r="AA15" s="17">
        <v>0.139652441837498</v>
      </c>
      <c r="AB15" s="17">
        <v>0.106666895109727</v>
      </c>
      <c r="AC15" s="17">
        <v>0.15042722947062101</v>
      </c>
      <c r="AD15" s="17">
        <v>0.20709459656049301</v>
      </c>
      <c r="AE15" s="17"/>
      <c r="AF15" s="17">
        <v>0.14869984669279901</v>
      </c>
      <c r="AG15" s="17">
        <v>0.147822092501709</v>
      </c>
      <c r="AH15" s="17"/>
      <c r="AI15" s="17">
        <v>0.14302589871224</v>
      </c>
      <c r="AJ15" s="17">
        <v>0.15080068070195801</v>
      </c>
      <c r="AK15" s="17"/>
      <c r="AL15" s="17">
        <v>0.162429573609635</v>
      </c>
      <c r="AM15" s="17">
        <v>0.14491958483432499</v>
      </c>
      <c r="AN15" s="17"/>
      <c r="AO15" s="17">
        <v>0.163517364608191</v>
      </c>
      <c r="AP15" s="17">
        <v>0.14687792395077301</v>
      </c>
      <c r="AQ15" s="17"/>
      <c r="AR15" s="17">
        <v>0.154633561801963</v>
      </c>
      <c r="AS15" s="17">
        <v>0.202531256657455</v>
      </c>
      <c r="AT15" s="17">
        <v>0.13101648609073399</v>
      </c>
      <c r="AU15" s="17">
        <v>7.4334611832645503E-2</v>
      </c>
    </row>
    <row r="16" spans="2:47" x14ac:dyDescent="0.3">
      <c r="B16" s="18" t="s">
        <v>173</v>
      </c>
      <c r="C16" s="17">
        <v>0.47982120849724103</v>
      </c>
      <c r="D16" s="17">
        <v>0.41864719919100002</v>
      </c>
      <c r="E16" s="17">
        <v>0.53937340633939101</v>
      </c>
      <c r="F16" s="17"/>
      <c r="G16" s="17">
        <v>0.29529444585023201</v>
      </c>
      <c r="H16" s="17">
        <v>0.35040142025318999</v>
      </c>
      <c r="I16" s="17">
        <v>0.44698338236486101</v>
      </c>
      <c r="J16" s="17">
        <v>0.53931944584925995</v>
      </c>
      <c r="K16" s="17">
        <v>0.58972411727702201</v>
      </c>
      <c r="L16" s="17">
        <v>0.61188044117321805</v>
      </c>
      <c r="M16" s="17"/>
      <c r="N16" s="17">
        <v>0.42221875674779702</v>
      </c>
      <c r="O16" s="17">
        <v>0.51356389114201095</v>
      </c>
      <c r="P16" s="17">
        <v>0.44954082859115502</v>
      </c>
      <c r="Q16" s="17">
        <v>0.53387081885756804</v>
      </c>
      <c r="R16" s="17"/>
      <c r="S16" s="17">
        <v>0.36617560596147802</v>
      </c>
      <c r="T16" s="17">
        <v>0.51638115409091201</v>
      </c>
      <c r="U16" s="17">
        <v>0.521790778293723</v>
      </c>
      <c r="V16" s="17">
        <v>0.47521685598108498</v>
      </c>
      <c r="W16" s="17">
        <v>0.46105577424533001</v>
      </c>
      <c r="X16" s="17">
        <v>0.44180079479906997</v>
      </c>
      <c r="Y16" s="17">
        <v>0.50373239903748501</v>
      </c>
      <c r="Z16" s="17">
        <v>0.47259306431776099</v>
      </c>
      <c r="AA16" s="17">
        <v>0.52165140446462099</v>
      </c>
      <c r="AB16" s="17">
        <v>0.52965372010503198</v>
      </c>
      <c r="AC16" s="17">
        <v>0.51733851950501997</v>
      </c>
      <c r="AD16" s="17">
        <v>0.491626781036406</v>
      </c>
      <c r="AE16" s="17"/>
      <c r="AF16" s="17">
        <v>0.48480656379252401</v>
      </c>
      <c r="AG16" s="17">
        <v>0.47366499235710702</v>
      </c>
      <c r="AH16" s="17"/>
      <c r="AI16" s="17">
        <v>0.391204308140776</v>
      </c>
      <c r="AJ16" s="17">
        <v>0.52405569101936</v>
      </c>
      <c r="AK16" s="17"/>
      <c r="AL16" s="17">
        <v>0.425160203084608</v>
      </c>
      <c r="AM16" s="17">
        <v>0.49247912609533101</v>
      </c>
      <c r="AN16" s="17"/>
      <c r="AO16" s="17">
        <v>0.413740038339312</v>
      </c>
      <c r="AP16" s="17">
        <v>0.48558097551604901</v>
      </c>
      <c r="AQ16" s="17"/>
      <c r="AR16" s="17">
        <v>0.28630814899423401</v>
      </c>
      <c r="AS16" s="17">
        <v>0.48048436547495799</v>
      </c>
      <c r="AT16" s="17">
        <v>0.60252083362585696</v>
      </c>
      <c r="AU16" s="17">
        <v>0.709290672904616</v>
      </c>
    </row>
    <row r="17" spans="2:47" x14ac:dyDescent="0.3">
      <c r="B17" s="18" t="s">
        <v>155</v>
      </c>
      <c r="C17" s="19">
        <v>2.7088029939076299E-2</v>
      </c>
      <c r="D17" s="19">
        <v>2.5437460290972401E-2</v>
      </c>
      <c r="E17" s="19">
        <v>2.8799502608180001E-2</v>
      </c>
      <c r="F17" s="19"/>
      <c r="G17" s="19">
        <v>3.2041097432575903E-2</v>
      </c>
      <c r="H17" s="19">
        <v>3.21172212818501E-2</v>
      </c>
      <c r="I17" s="19">
        <v>3.0919476959337801E-2</v>
      </c>
      <c r="J17" s="19">
        <v>2.4912598250865E-2</v>
      </c>
      <c r="K17" s="19">
        <v>1.9818640480849799E-2</v>
      </c>
      <c r="L17" s="19">
        <v>2.32415767977481E-2</v>
      </c>
      <c r="M17" s="19"/>
      <c r="N17" s="19">
        <v>1.8032906835529799E-2</v>
      </c>
      <c r="O17" s="19">
        <v>3.1171007430500899E-2</v>
      </c>
      <c r="P17" s="19">
        <v>2.59644447552854E-2</v>
      </c>
      <c r="Q17" s="19">
        <v>3.4004267917960303E-2</v>
      </c>
      <c r="R17" s="19"/>
      <c r="S17" s="19">
        <v>1.84059859342167E-2</v>
      </c>
      <c r="T17" s="19">
        <v>2.5084405498322301E-2</v>
      </c>
      <c r="U17" s="19">
        <v>3.1896712726927401E-2</v>
      </c>
      <c r="V17" s="19">
        <v>3.9452512112288098E-2</v>
      </c>
      <c r="W17" s="19">
        <v>6.1389487370169901E-2</v>
      </c>
      <c r="X17" s="19">
        <v>4.32000812248889E-2</v>
      </c>
      <c r="Y17" s="19">
        <v>1.2155053975747201E-2</v>
      </c>
      <c r="Z17" s="19">
        <v>1.73818502125755E-2</v>
      </c>
      <c r="AA17" s="19">
        <v>1.46332720390753E-2</v>
      </c>
      <c r="AB17" s="19">
        <v>1.8059489582572599E-2</v>
      </c>
      <c r="AC17" s="19">
        <v>2.4392027865042298E-2</v>
      </c>
      <c r="AD17" s="19">
        <v>2.8026334448669001E-2</v>
      </c>
      <c r="AE17" s="19"/>
      <c r="AF17" s="19">
        <v>2.5492562426767399E-2</v>
      </c>
      <c r="AG17" s="19">
        <v>2.82780153113011E-2</v>
      </c>
      <c r="AH17" s="19"/>
      <c r="AI17" s="19">
        <v>2.6748361621333101E-2</v>
      </c>
      <c r="AJ17" s="19">
        <v>2.7257580580140099E-2</v>
      </c>
      <c r="AK17" s="19"/>
      <c r="AL17" s="19">
        <v>2.2409648753739801E-2</v>
      </c>
      <c r="AM17" s="19">
        <v>2.8171408539403999E-2</v>
      </c>
      <c r="AN17" s="19"/>
      <c r="AO17" s="19">
        <v>2.22326473617676E-2</v>
      </c>
      <c r="AP17" s="19">
        <v>2.7511234800092599E-2</v>
      </c>
      <c r="AQ17" s="19"/>
      <c r="AR17" s="19">
        <v>1.9833776870081199E-2</v>
      </c>
      <c r="AS17" s="19">
        <v>3.2002075501510498E-2</v>
      </c>
      <c r="AT17" s="19">
        <v>3.3106654147007503E-2</v>
      </c>
      <c r="AU17" s="19">
        <v>2.43110556704512E-2</v>
      </c>
    </row>
    <row r="18" spans="2:47" x14ac:dyDescent="0.3">
      <c r="B18" s="16"/>
    </row>
    <row r="19" spans="2:47" x14ac:dyDescent="0.3">
      <c r="B19" t="s">
        <v>72</v>
      </c>
    </row>
    <row r="20" spans="2:47" x14ac:dyDescent="0.3">
      <c r="B20" t="s">
        <v>73</v>
      </c>
    </row>
    <row r="22" spans="2:47" x14ac:dyDescent="0.3">
      <c r="B22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dimension ref="B2:I22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9" width="20.77734375" customWidth="1"/>
  </cols>
  <sheetData>
    <row r="2" spans="2:9" ht="40.049999999999997" customHeight="1" x14ac:dyDescent="0.3">
      <c r="D2" s="30" t="s">
        <v>440</v>
      </c>
      <c r="E2" s="26"/>
      <c r="F2" s="26"/>
      <c r="G2" s="26"/>
      <c r="H2" s="26"/>
      <c r="I2" s="26"/>
    </row>
    <row r="6" spans="2:9" ht="49.95" customHeight="1" x14ac:dyDescent="0.3">
      <c r="B6" s="20" t="s">
        <v>15</v>
      </c>
      <c r="C6" s="20" t="s">
        <v>509</v>
      </c>
      <c r="D6" s="20" t="s">
        <v>510</v>
      </c>
      <c r="E6" s="20" t="s">
        <v>511</v>
      </c>
      <c r="F6" s="20" t="s">
        <v>512</v>
      </c>
      <c r="G6" s="20" t="s">
        <v>513</v>
      </c>
      <c r="H6" s="20" t="s">
        <v>514</v>
      </c>
    </row>
    <row r="7" spans="2:9" x14ac:dyDescent="0.3">
      <c r="B7" s="18" t="s">
        <v>432</v>
      </c>
      <c r="C7" s="17">
        <v>9.2948640300071397E-2</v>
      </c>
      <c r="D7" s="17">
        <v>8.3383121381599201E-2</v>
      </c>
      <c r="E7" s="17">
        <v>9.9570589027914796E-2</v>
      </c>
      <c r="F7" s="17">
        <v>8.0455814955989094E-2</v>
      </c>
      <c r="G7" s="17">
        <v>4.8059833256596997E-2</v>
      </c>
      <c r="H7" s="17">
        <v>7.7033619810168194E-2</v>
      </c>
    </row>
    <row r="8" spans="2:9" x14ac:dyDescent="0.3">
      <c r="B8" s="18" t="s">
        <v>433</v>
      </c>
      <c r="C8" s="17">
        <v>0.24337301679454301</v>
      </c>
      <c r="D8" s="17">
        <v>8.3560992345166493E-2</v>
      </c>
      <c r="E8" s="17">
        <v>0.136921797021228</v>
      </c>
      <c r="F8" s="17">
        <v>7.5938302567959901E-2</v>
      </c>
      <c r="G8" s="17">
        <v>5.17671354016691E-2</v>
      </c>
      <c r="H8" s="17">
        <v>8.0538781846229202E-2</v>
      </c>
    </row>
    <row r="9" spans="2:9" x14ac:dyDescent="0.3">
      <c r="B9" s="18" t="s">
        <v>434</v>
      </c>
      <c r="C9" s="17">
        <v>0.28242491177047502</v>
      </c>
      <c r="D9" s="17">
        <v>0.32888646404757099</v>
      </c>
      <c r="E9" s="17">
        <v>0.261555500420179</v>
      </c>
      <c r="F9" s="17">
        <v>0.28594847715328398</v>
      </c>
      <c r="G9" s="17">
        <v>0.29516442526200298</v>
      </c>
      <c r="H9" s="17">
        <v>0.250708887195492</v>
      </c>
    </row>
    <row r="10" spans="2:9" x14ac:dyDescent="0.3">
      <c r="B10" s="18" t="s">
        <v>435</v>
      </c>
      <c r="C10" s="17">
        <v>0.20116808740862499</v>
      </c>
      <c r="D10" s="17">
        <v>0.29429737777738302</v>
      </c>
      <c r="E10" s="17">
        <v>0.27099164716518997</v>
      </c>
      <c r="F10" s="17">
        <v>0.33455729687157099</v>
      </c>
      <c r="G10" s="17">
        <v>0.37402197605339799</v>
      </c>
      <c r="H10" s="17">
        <v>0.332032014622895</v>
      </c>
    </row>
    <row r="11" spans="2:9" x14ac:dyDescent="0.3">
      <c r="B11" s="18" t="s">
        <v>436</v>
      </c>
      <c r="C11" s="17">
        <v>9.0793281064887293E-2</v>
      </c>
      <c r="D11" s="17">
        <v>0.13718565743179001</v>
      </c>
      <c r="E11" s="17">
        <v>0.16524357069362999</v>
      </c>
      <c r="F11" s="17">
        <v>0.15772297869524701</v>
      </c>
      <c r="G11" s="17">
        <v>0.15492324677531499</v>
      </c>
      <c r="H11" s="17">
        <v>0.208566380231862</v>
      </c>
    </row>
    <row r="12" spans="2:9" x14ac:dyDescent="0.3">
      <c r="B12" s="18" t="s">
        <v>155</v>
      </c>
      <c r="C12" s="17">
        <v>8.92920626613979E-2</v>
      </c>
      <c r="D12" s="17">
        <v>7.26863870164903E-2</v>
      </c>
      <c r="E12" s="17">
        <v>6.57168956718579E-2</v>
      </c>
      <c r="F12" s="17">
        <v>6.5377129755948699E-2</v>
      </c>
      <c r="G12" s="17">
        <v>7.6063383251018399E-2</v>
      </c>
      <c r="H12" s="17">
        <v>5.1120316293353799E-2</v>
      </c>
    </row>
    <row r="13" spans="2:9" x14ac:dyDescent="0.3">
      <c r="B13" s="23" t="s">
        <v>437</v>
      </c>
      <c r="C13" s="21">
        <v>0.33632165709461398</v>
      </c>
      <c r="D13" s="21">
        <v>0.16694411372676601</v>
      </c>
      <c r="E13" s="21">
        <v>0.23649238604914299</v>
      </c>
      <c r="F13" s="21">
        <v>0.15639411752394899</v>
      </c>
      <c r="G13" s="21">
        <v>9.9826968658266096E-2</v>
      </c>
      <c r="H13" s="21">
        <v>0.15757240165639699</v>
      </c>
    </row>
    <row r="14" spans="2:9" x14ac:dyDescent="0.3">
      <c r="B14" s="23" t="s">
        <v>438</v>
      </c>
      <c r="C14" s="21">
        <v>0.29196136847351301</v>
      </c>
      <c r="D14" s="21">
        <v>0.43148303520917303</v>
      </c>
      <c r="E14" s="21">
        <v>0.43623521785882102</v>
      </c>
      <c r="F14" s="21">
        <v>0.49228027556681803</v>
      </c>
      <c r="G14" s="21">
        <v>0.52894522282871304</v>
      </c>
      <c r="H14" s="21">
        <v>0.54059839485475703</v>
      </c>
    </row>
    <row r="15" spans="2:9" x14ac:dyDescent="0.3">
      <c r="B15" s="23" t="s">
        <v>439</v>
      </c>
      <c r="C15" s="22">
        <v>-4.4360288621101501E-2</v>
      </c>
      <c r="D15" s="22">
        <v>0.26453892148240699</v>
      </c>
      <c r="E15" s="22">
        <v>0.199742831809678</v>
      </c>
      <c r="F15" s="22">
        <v>0.33588615804286898</v>
      </c>
      <c r="G15" s="22">
        <v>0.42911825417044702</v>
      </c>
      <c r="H15" s="22">
        <v>0.38302599319836</v>
      </c>
    </row>
    <row r="16" spans="2:9" x14ac:dyDescent="0.3">
      <c r="B16" s="16"/>
      <c r="C16" s="16"/>
      <c r="D16" s="16"/>
      <c r="E16" s="16"/>
      <c r="F16" s="16"/>
      <c r="G16" s="16"/>
      <c r="H16" s="16"/>
    </row>
    <row r="17" spans="2:2" x14ac:dyDescent="0.3">
      <c r="B17" t="s">
        <v>72</v>
      </c>
    </row>
    <row r="18" spans="2:2" x14ac:dyDescent="0.3">
      <c r="B18" t="s">
        <v>73</v>
      </c>
    </row>
    <row r="22" spans="2:2" x14ac:dyDescent="0.3">
      <c r="B22" s="8" t="str">
        <f>HYPERLINK("#'Contents'!A1", "Return to Contents")</f>
        <v>Return to Contents</v>
      </c>
    </row>
  </sheetData>
  <mergeCells count="1">
    <mergeCell ref="D2:I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dimension ref="B2:AU22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515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432</v>
      </c>
      <c r="C9" s="17">
        <v>9.9570589027914796E-2</v>
      </c>
      <c r="D9" s="17">
        <v>0.1211965921283</v>
      </c>
      <c r="E9" s="17">
        <v>7.8415599337583505E-2</v>
      </c>
      <c r="F9" s="17"/>
      <c r="G9" s="17">
        <v>6.2567884525643894E-2</v>
      </c>
      <c r="H9" s="17">
        <v>8.6656618366002899E-2</v>
      </c>
      <c r="I9" s="17">
        <v>8.2639007021750005E-2</v>
      </c>
      <c r="J9" s="17">
        <v>0.119121273129125</v>
      </c>
      <c r="K9" s="17">
        <v>0.13436165490882701</v>
      </c>
      <c r="L9" s="17">
        <v>0.109174650668746</v>
      </c>
      <c r="M9" s="17"/>
      <c r="N9" s="17">
        <v>9.1394595378259599E-2</v>
      </c>
      <c r="O9" s="17">
        <v>9.4097152493818503E-2</v>
      </c>
      <c r="P9" s="17">
        <v>0.101297943786332</v>
      </c>
      <c r="Q9" s="17">
        <v>0.111089539944791</v>
      </c>
      <c r="R9" s="17"/>
      <c r="S9" s="17">
        <v>7.3683293855038301E-2</v>
      </c>
      <c r="T9" s="17">
        <v>8.1253367848223304E-2</v>
      </c>
      <c r="U9" s="17">
        <v>8.6385248539700504E-2</v>
      </c>
      <c r="V9" s="17">
        <v>8.6866428560348097E-2</v>
      </c>
      <c r="W9" s="17">
        <v>8.4160040258902405E-2</v>
      </c>
      <c r="X9" s="17">
        <v>9.1866663355769901E-2</v>
      </c>
      <c r="Y9" s="17">
        <v>0.10798903709886901</v>
      </c>
      <c r="Z9" s="17">
        <v>0.14186595573437899</v>
      </c>
      <c r="AA9" s="17">
        <v>0.111030076127358</v>
      </c>
      <c r="AB9" s="17">
        <v>0.12772321650717</v>
      </c>
      <c r="AC9" s="17">
        <v>0.151941183302467</v>
      </c>
      <c r="AD9" s="17">
        <v>0.13956833540067901</v>
      </c>
      <c r="AE9" s="17"/>
      <c r="AF9" s="17">
        <v>0.106180259700875</v>
      </c>
      <c r="AG9" s="17">
        <v>9.1593484535636302E-2</v>
      </c>
      <c r="AH9" s="17"/>
      <c r="AI9" s="17">
        <v>0.10411562831853401</v>
      </c>
      <c r="AJ9" s="17">
        <v>9.7301863082248197E-2</v>
      </c>
      <c r="AK9" s="17"/>
      <c r="AL9" s="17">
        <v>0.112545543746815</v>
      </c>
      <c r="AM9" s="17">
        <v>9.6565962485995693E-2</v>
      </c>
      <c r="AN9" s="17"/>
      <c r="AO9" s="17">
        <v>0.107085878202346</v>
      </c>
      <c r="AP9" s="17">
        <v>9.8915541385443506E-2</v>
      </c>
      <c r="AQ9" s="17"/>
      <c r="AR9" s="17">
        <v>7.4515499247247402E-2</v>
      </c>
      <c r="AS9" s="17">
        <v>0.105020114065093</v>
      </c>
      <c r="AT9" s="17">
        <v>0.100432205944395</v>
      </c>
      <c r="AU9" s="17">
        <v>0.15135060590982299</v>
      </c>
    </row>
    <row r="10" spans="2:47" x14ac:dyDescent="0.3">
      <c r="B10" s="18" t="s">
        <v>433</v>
      </c>
      <c r="C10" s="17">
        <v>0.136921797021228</v>
      </c>
      <c r="D10" s="17">
        <v>0.17346196080790299</v>
      </c>
      <c r="E10" s="17">
        <v>0.100669792563571</v>
      </c>
      <c r="F10" s="17"/>
      <c r="G10" s="17">
        <v>0.12675151499000201</v>
      </c>
      <c r="H10" s="17">
        <v>0.10869292410813799</v>
      </c>
      <c r="I10" s="17">
        <v>0.15928828339123299</v>
      </c>
      <c r="J10" s="17">
        <v>0.145376433033852</v>
      </c>
      <c r="K10" s="17">
        <v>0.15185708438613199</v>
      </c>
      <c r="L10" s="17">
        <v>0.131535917450983</v>
      </c>
      <c r="M10" s="17"/>
      <c r="N10" s="17">
        <v>0.15654764743135699</v>
      </c>
      <c r="O10" s="17">
        <v>0.139320634020105</v>
      </c>
      <c r="P10" s="17">
        <v>0.150822561838936</v>
      </c>
      <c r="Q10" s="17">
        <v>0.102044981425053</v>
      </c>
      <c r="R10" s="17"/>
      <c r="S10" s="17">
        <v>0.148410681336656</v>
      </c>
      <c r="T10" s="17">
        <v>0.135009623191818</v>
      </c>
      <c r="U10" s="17">
        <v>0.127125434906952</v>
      </c>
      <c r="V10" s="17">
        <v>0.16441630713125699</v>
      </c>
      <c r="W10" s="17">
        <v>9.68036338924846E-2</v>
      </c>
      <c r="X10" s="17">
        <v>0.151893122030794</v>
      </c>
      <c r="Y10" s="17">
        <v>0.11695112753143699</v>
      </c>
      <c r="Z10" s="17">
        <v>0.15189822771755099</v>
      </c>
      <c r="AA10" s="17">
        <v>0.12687051756677101</v>
      </c>
      <c r="AB10" s="17">
        <v>0.13160664079586001</v>
      </c>
      <c r="AC10" s="17">
        <v>0.11533642902017099</v>
      </c>
      <c r="AD10" s="17">
        <v>0.20601096706696201</v>
      </c>
      <c r="AE10" s="17"/>
      <c r="AF10" s="17">
        <v>0.14165436185734201</v>
      </c>
      <c r="AG10" s="17">
        <v>0.13128731837208599</v>
      </c>
      <c r="AH10" s="17"/>
      <c r="AI10" s="17">
        <v>0.14785789653409301</v>
      </c>
      <c r="AJ10" s="17">
        <v>0.13146287551961799</v>
      </c>
      <c r="AK10" s="17"/>
      <c r="AL10" s="17">
        <v>0.13473587303110099</v>
      </c>
      <c r="AM10" s="17">
        <v>0.137427994181961</v>
      </c>
      <c r="AN10" s="17"/>
      <c r="AO10" s="17">
        <v>0.15969672470719701</v>
      </c>
      <c r="AP10" s="17">
        <v>0.13493668875168799</v>
      </c>
      <c r="AQ10" s="17"/>
      <c r="AR10" s="17">
        <v>0.110319321361655</v>
      </c>
      <c r="AS10" s="17">
        <v>0.17908530246043</v>
      </c>
      <c r="AT10" s="17">
        <v>0.14213869449390101</v>
      </c>
      <c r="AU10" s="17">
        <v>0.12027006028208299</v>
      </c>
    </row>
    <row r="11" spans="2:47" x14ac:dyDescent="0.3">
      <c r="B11" s="18" t="s">
        <v>434</v>
      </c>
      <c r="C11" s="17">
        <v>0.261555500420179</v>
      </c>
      <c r="D11" s="17">
        <v>0.26917676996159601</v>
      </c>
      <c r="E11" s="17">
        <v>0.25512458469480398</v>
      </c>
      <c r="F11" s="17"/>
      <c r="G11" s="17">
        <v>0.25254708630307499</v>
      </c>
      <c r="H11" s="17">
        <v>0.24204512250262</v>
      </c>
      <c r="I11" s="17">
        <v>0.24446566918510501</v>
      </c>
      <c r="J11" s="17">
        <v>0.25750525061629198</v>
      </c>
      <c r="K11" s="17">
        <v>0.254901395177416</v>
      </c>
      <c r="L11" s="17">
        <v>0.30497619808679</v>
      </c>
      <c r="M11" s="17"/>
      <c r="N11" s="17">
        <v>0.24813032638987001</v>
      </c>
      <c r="O11" s="17">
        <v>0.252814474640222</v>
      </c>
      <c r="P11" s="17">
        <v>0.26995780766611799</v>
      </c>
      <c r="Q11" s="17">
        <v>0.27982231040879302</v>
      </c>
      <c r="R11" s="17"/>
      <c r="S11" s="17">
        <v>0.28404710105333802</v>
      </c>
      <c r="T11" s="17">
        <v>0.24993243049258301</v>
      </c>
      <c r="U11" s="17">
        <v>0.26940307249288098</v>
      </c>
      <c r="V11" s="17">
        <v>0.22973885490216001</v>
      </c>
      <c r="W11" s="17">
        <v>0.24527589627121499</v>
      </c>
      <c r="X11" s="17">
        <v>0.24975010046198001</v>
      </c>
      <c r="Y11" s="17">
        <v>0.27008023816856103</v>
      </c>
      <c r="Z11" s="17">
        <v>0.233205337003038</v>
      </c>
      <c r="AA11" s="17">
        <v>0.275790904537772</v>
      </c>
      <c r="AB11" s="17">
        <v>0.27121501350866201</v>
      </c>
      <c r="AC11" s="17">
        <v>0.27702397198877099</v>
      </c>
      <c r="AD11" s="17">
        <v>0.26290848581378301</v>
      </c>
      <c r="AE11" s="17"/>
      <c r="AF11" s="17">
        <v>0.25815024662597402</v>
      </c>
      <c r="AG11" s="17">
        <v>0.26501010464986202</v>
      </c>
      <c r="AH11" s="17"/>
      <c r="AI11" s="17">
        <v>0.241759964726909</v>
      </c>
      <c r="AJ11" s="17">
        <v>0.27143674512765098</v>
      </c>
      <c r="AK11" s="17"/>
      <c r="AL11" s="17">
        <v>0.243990862442206</v>
      </c>
      <c r="AM11" s="17">
        <v>0.26562296567236499</v>
      </c>
      <c r="AN11" s="17"/>
      <c r="AO11" s="17">
        <v>0.19697343548280999</v>
      </c>
      <c r="AP11" s="17">
        <v>0.26718460242826703</v>
      </c>
      <c r="AQ11" s="17"/>
      <c r="AR11" s="17">
        <v>0.20556014793358901</v>
      </c>
      <c r="AS11" s="17">
        <v>0.28826083484194798</v>
      </c>
      <c r="AT11" s="17">
        <v>0.26883475594984002</v>
      </c>
      <c r="AU11" s="17">
        <v>0.34109873186412099</v>
      </c>
    </row>
    <row r="12" spans="2:47" x14ac:dyDescent="0.3">
      <c r="B12" s="18" t="s">
        <v>435</v>
      </c>
      <c r="C12" s="17">
        <v>0.27099164716518997</v>
      </c>
      <c r="D12" s="17">
        <v>0.24747029774057799</v>
      </c>
      <c r="E12" s="17">
        <v>0.29454004042583598</v>
      </c>
      <c r="F12" s="17"/>
      <c r="G12" s="17">
        <v>0.24349240321392801</v>
      </c>
      <c r="H12" s="17">
        <v>0.31520066707184302</v>
      </c>
      <c r="I12" s="17">
        <v>0.26011553417593902</v>
      </c>
      <c r="J12" s="17">
        <v>0.26473237784315301</v>
      </c>
      <c r="K12" s="17">
        <v>0.25864399821145101</v>
      </c>
      <c r="L12" s="17">
        <v>0.27547505596843003</v>
      </c>
      <c r="M12" s="17"/>
      <c r="N12" s="17">
        <v>0.28993115082550602</v>
      </c>
      <c r="O12" s="17">
        <v>0.27204526048009098</v>
      </c>
      <c r="P12" s="17">
        <v>0.24817150169579799</v>
      </c>
      <c r="Q12" s="17">
        <v>0.26739080707716301</v>
      </c>
      <c r="R12" s="17"/>
      <c r="S12" s="17">
        <v>0.278243032745077</v>
      </c>
      <c r="T12" s="17">
        <v>0.29122763464264101</v>
      </c>
      <c r="U12" s="17">
        <v>0.266109527539928</v>
      </c>
      <c r="V12" s="17">
        <v>0.29761922290026999</v>
      </c>
      <c r="W12" s="17">
        <v>0.29659571682520303</v>
      </c>
      <c r="X12" s="17">
        <v>0.251551379068301</v>
      </c>
      <c r="Y12" s="17">
        <v>0.25792575406652501</v>
      </c>
      <c r="Z12" s="17">
        <v>0.26730774126877499</v>
      </c>
      <c r="AA12" s="17">
        <v>0.26072311737383902</v>
      </c>
      <c r="AB12" s="17">
        <v>0.23823767806392701</v>
      </c>
      <c r="AC12" s="17">
        <v>0.27422747425364002</v>
      </c>
      <c r="AD12" s="17">
        <v>0.25139860912826401</v>
      </c>
      <c r="AE12" s="17"/>
      <c r="AF12" s="17">
        <v>0.29009146073379</v>
      </c>
      <c r="AG12" s="17">
        <v>0.246861754603835</v>
      </c>
      <c r="AH12" s="17"/>
      <c r="AI12" s="17">
        <v>0.28313700794170199</v>
      </c>
      <c r="AJ12" s="17">
        <v>0.26492910439025302</v>
      </c>
      <c r="AK12" s="17"/>
      <c r="AL12" s="17">
        <v>0.28079548157384199</v>
      </c>
      <c r="AM12" s="17">
        <v>0.26872136093182802</v>
      </c>
      <c r="AN12" s="17"/>
      <c r="AO12" s="17">
        <v>0.29172411691286398</v>
      </c>
      <c r="AP12" s="17">
        <v>0.26918456361649301</v>
      </c>
      <c r="AQ12" s="17"/>
      <c r="AR12" s="17">
        <v>0.31166173248627599</v>
      </c>
      <c r="AS12" s="17">
        <v>0.27242525803324202</v>
      </c>
      <c r="AT12" s="17">
        <v>0.25764529643008699</v>
      </c>
      <c r="AU12" s="17">
        <v>0.19413015374835699</v>
      </c>
    </row>
    <row r="13" spans="2:47" x14ac:dyDescent="0.3">
      <c r="B13" s="18" t="s">
        <v>436</v>
      </c>
      <c r="C13" s="17">
        <v>0.16524357069362999</v>
      </c>
      <c r="D13" s="17">
        <v>0.14060065231598901</v>
      </c>
      <c r="E13" s="17">
        <v>0.18811033483241499</v>
      </c>
      <c r="F13" s="17"/>
      <c r="G13" s="17">
        <v>0.26299650798282898</v>
      </c>
      <c r="H13" s="17">
        <v>0.193610421037516</v>
      </c>
      <c r="I13" s="17">
        <v>0.194344747914693</v>
      </c>
      <c r="J13" s="17">
        <v>0.150257013109802</v>
      </c>
      <c r="K13" s="17">
        <v>0.107862009692224</v>
      </c>
      <c r="L13" s="17">
        <v>0.104436174892078</v>
      </c>
      <c r="M13" s="17"/>
      <c r="N13" s="17">
        <v>0.169028205399232</v>
      </c>
      <c r="O13" s="17">
        <v>0.164053104768344</v>
      </c>
      <c r="P13" s="17">
        <v>0.16530526066041901</v>
      </c>
      <c r="Q13" s="17">
        <v>0.16187983671964501</v>
      </c>
      <c r="R13" s="17"/>
      <c r="S13" s="17">
        <v>0.18362943939561899</v>
      </c>
      <c r="T13" s="17">
        <v>0.172874813076312</v>
      </c>
      <c r="U13" s="17">
        <v>0.186113931310016</v>
      </c>
      <c r="V13" s="17">
        <v>0.150090781050148</v>
      </c>
      <c r="W13" s="17">
        <v>0.19885249023079701</v>
      </c>
      <c r="X13" s="17">
        <v>0.16363551689259401</v>
      </c>
      <c r="Y13" s="17">
        <v>0.162222156042893</v>
      </c>
      <c r="Z13" s="17">
        <v>0.165182688176707</v>
      </c>
      <c r="AA13" s="17">
        <v>0.16028836497024099</v>
      </c>
      <c r="AB13" s="17">
        <v>0.14796892974752299</v>
      </c>
      <c r="AC13" s="17">
        <v>0.13440878104790599</v>
      </c>
      <c r="AD13" s="17">
        <v>9.2167282718655097E-2</v>
      </c>
      <c r="AE13" s="17"/>
      <c r="AF13" s="17">
        <v>0.145975504187139</v>
      </c>
      <c r="AG13" s="17">
        <v>0.191412639640507</v>
      </c>
      <c r="AH13" s="17"/>
      <c r="AI13" s="17">
        <v>0.17576359133736799</v>
      </c>
      <c r="AJ13" s="17">
        <v>0.15999234132963899</v>
      </c>
      <c r="AK13" s="17"/>
      <c r="AL13" s="17">
        <v>0.17214137964961401</v>
      </c>
      <c r="AM13" s="17">
        <v>0.163646236420082</v>
      </c>
      <c r="AN13" s="17"/>
      <c r="AO13" s="17">
        <v>0.20201737280724799</v>
      </c>
      <c r="AP13" s="17">
        <v>0.162038292517351</v>
      </c>
      <c r="AQ13" s="17"/>
      <c r="AR13" s="17">
        <v>0.25817801289063003</v>
      </c>
      <c r="AS13" s="17">
        <v>0.115594316236002</v>
      </c>
      <c r="AT13" s="17">
        <v>0.13595847851653001</v>
      </c>
      <c r="AU13" s="17">
        <v>7.8253061093819798E-2</v>
      </c>
    </row>
    <row r="14" spans="2:47" x14ac:dyDescent="0.3">
      <c r="B14" s="18" t="s">
        <v>155</v>
      </c>
      <c r="C14" s="17">
        <v>6.57168956718579E-2</v>
      </c>
      <c r="D14" s="17">
        <v>4.8093727045633701E-2</v>
      </c>
      <c r="E14" s="17">
        <v>8.3139648145790501E-2</v>
      </c>
      <c r="F14" s="17"/>
      <c r="G14" s="17">
        <v>5.1644602984522198E-2</v>
      </c>
      <c r="H14" s="17">
        <v>5.3794246913880503E-2</v>
      </c>
      <c r="I14" s="17">
        <v>5.91467583112801E-2</v>
      </c>
      <c r="J14" s="17">
        <v>6.3007652267776701E-2</v>
      </c>
      <c r="K14" s="17">
        <v>9.2373857623949299E-2</v>
      </c>
      <c r="L14" s="17">
        <v>7.4402002932973194E-2</v>
      </c>
      <c r="M14" s="17"/>
      <c r="N14" s="17">
        <v>4.4968074575775098E-2</v>
      </c>
      <c r="O14" s="17">
        <v>7.7669373597418906E-2</v>
      </c>
      <c r="P14" s="17">
        <v>6.4444924352397001E-2</v>
      </c>
      <c r="Q14" s="17">
        <v>7.7772524424554998E-2</v>
      </c>
      <c r="R14" s="17"/>
      <c r="S14" s="17">
        <v>3.1986451614271903E-2</v>
      </c>
      <c r="T14" s="17">
        <v>6.97021307484227E-2</v>
      </c>
      <c r="U14" s="17">
        <v>6.4862785210523799E-2</v>
      </c>
      <c r="V14" s="17">
        <v>7.1268405455816197E-2</v>
      </c>
      <c r="W14" s="17">
        <v>7.8312222521397606E-2</v>
      </c>
      <c r="X14" s="17">
        <v>9.1303218190561197E-2</v>
      </c>
      <c r="Y14" s="17">
        <v>8.4831687091715402E-2</v>
      </c>
      <c r="Z14" s="17">
        <v>4.0540050099550799E-2</v>
      </c>
      <c r="AA14" s="17">
        <v>6.5297019424018096E-2</v>
      </c>
      <c r="AB14" s="17">
        <v>8.3248521376857995E-2</v>
      </c>
      <c r="AC14" s="17">
        <v>4.7062160387045401E-2</v>
      </c>
      <c r="AD14" s="17">
        <v>4.7946319871657803E-2</v>
      </c>
      <c r="AE14" s="17"/>
      <c r="AF14" s="17">
        <v>5.7948166894879499E-2</v>
      </c>
      <c r="AG14" s="17">
        <v>7.3834698198074103E-2</v>
      </c>
      <c r="AH14" s="17"/>
      <c r="AI14" s="17">
        <v>4.7365911141393803E-2</v>
      </c>
      <c r="AJ14" s="17">
        <v>7.4877070550591104E-2</v>
      </c>
      <c r="AK14" s="17"/>
      <c r="AL14" s="17">
        <v>5.5790859556422101E-2</v>
      </c>
      <c r="AM14" s="17">
        <v>6.8015480307767495E-2</v>
      </c>
      <c r="AN14" s="17"/>
      <c r="AO14" s="17">
        <v>4.2502471887535101E-2</v>
      </c>
      <c r="AP14" s="17">
        <v>6.7740311300758305E-2</v>
      </c>
      <c r="AQ14" s="17"/>
      <c r="AR14" s="17">
        <v>3.9765286080603403E-2</v>
      </c>
      <c r="AS14" s="17">
        <v>3.9614174363284897E-2</v>
      </c>
      <c r="AT14" s="17">
        <v>9.4990568665247105E-2</v>
      </c>
      <c r="AU14" s="17">
        <v>0.11489738710179601</v>
      </c>
    </row>
    <row r="15" spans="2:47" x14ac:dyDescent="0.3">
      <c r="B15" s="18" t="s">
        <v>437</v>
      </c>
      <c r="C15" s="21">
        <v>0.23649238604914299</v>
      </c>
      <c r="D15" s="21">
        <v>0.29465855293620402</v>
      </c>
      <c r="E15" s="21">
        <v>0.17908539190115499</v>
      </c>
      <c r="F15" s="21"/>
      <c r="G15" s="21">
        <v>0.189319399515646</v>
      </c>
      <c r="H15" s="21">
        <v>0.19534954247413999</v>
      </c>
      <c r="I15" s="21">
        <v>0.241927290412983</v>
      </c>
      <c r="J15" s="21">
        <v>0.26449770616297702</v>
      </c>
      <c r="K15" s="21">
        <v>0.286218739294959</v>
      </c>
      <c r="L15" s="21">
        <v>0.24071056811972899</v>
      </c>
      <c r="M15" s="21"/>
      <c r="N15" s="21">
        <v>0.24794224280961599</v>
      </c>
      <c r="O15" s="21">
        <v>0.233417786513924</v>
      </c>
      <c r="P15" s="21">
        <v>0.252120505625268</v>
      </c>
      <c r="Q15" s="21">
        <v>0.21313452136984401</v>
      </c>
      <c r="R15" s="21"/>
      <c r="S15" s="21">
        <v>0.22209397519169399</v>
      </c>
      <c r="T15" s="21">
        <v>0.21626299104004101</v>
      </c>
      <c r="U15" s="21">
        <v>0.213510683446652</v>
      </c>
      <c r="V15" s="21">
        <v>0.25128273569160497</v>
      </c>
      <c r="W15" s="21">
        <v>0.18096367415138701</v>
      </c>
      <c r="X15" s="21">
        <v>0.24375978538656401</v>
      </c>
      <c r="Y15" s="21">
        <v>0.224940164630306</v>
      </c>
      <c r="Z15" s="21">
        <v>0.29376418345193001</v>
      </c>
      <c r="AA15" s="21">
        <v>0.237900593694129</v>
      </c>
      <c r="AB15" s="21">
        <v>0.25932985730302899</v>
      </c>
      <c r="AC15" s="21">
        <v>0.26727761232263803</v>
      </c>
      <c r="AD15" s="21">
        <v>0.34557930246764101</v>
      </c>
      <c r="AE15" s="21"/>
      <c r="AF15" s="21">
        <v>0.24783462155821701</v>
      </c>
      <c r="AG15" s="21">
        <v>0.222880802907722</v>
      </c>
      <c r="AH15" s="21"/>
      <c r="AI15" s="21">
        <v>0.25197352485262697</v>
      </c>
      <c r="AJ15" s="21">
        <v>0.228764738601866</v>
      </c>
      <c r="AK15" s="21"/>
      <c r="AL15" s="21">
        <v>0.24728141677791601</v>
      </c>
      <c r="AM15" s="21">
        <v>0.233993956667957</v>
      </c>
      <c r="AN15" s="21"/>
      <c r="AO15" s="21">
        <v>0.26678260290954198</v>
      </c>
      <c r="AP15" s="21">
        <v>0.23385223013713199</v>
      </c>
      <c r="AQ15" s="21"/>
      <c r="AR15" s="21">
        <v>0.184834820608902</v>
      </c>
      <c r="AS15" s="21">
        <v>0.28410541652552301</v>
      </c>
      <c r="AT15" s="21">
        <v>0.24257090043829699</v>
      </c>
      <c r="AU15" s="21">
        <v>0.271620666191906</v>
      </c>
    </row>
    <row r="16" spans="2:47" x14ac:dyDescent="0.3">
      <c r="B16" s="18" t="s">
        <v>438</v>
      </c>
      <c r="C16" s="21">
        <v>0.43623521785882102</v>
      </c>
      <c r="D16" s="21">
        <v>0.388070950056567</v>
      </c>
      <c r="E16" s="21">
        <v>0.482650375258251</v>
      </c>
      <c r="F16" s="21"/>
      <c r="G16" s="21">
        <v>0.50648891119675699</v>
      </c>
      <c r="H16" s="21">
        <v>0.50881108810935904</v>
      </c>
      <c r="I16" s="21">
        <v>0.454460282090632</v>
      </c>
      <c r="J16" s="21">
        <v>0.41498939095295401</v>
      </c>
      <c r="K16" s="21">
        <v>0.36650600790367599</v>
      </c>
      <c r="L16" s="21">
        <v>0.37991123086050699</v>
      </c>
      <c r="M16" s="21"/>
      <c r="N16" s="21">
        <v>0.45895935622473899</v>
      </c>
      <c r="O16" s="21">
        <v>0.43609836524843498</v>
      </c>
      <c r="P16" s="21">
        <v>0.413476762356217</v>
      </c>
      <c r="Q16" s="21">
        <v>0.42927064379680802</v>
      </c>
      <c r="R16" s="21"/>
      <c r="S16" s="21">
        <v>0.46187247214069599</v>
      </c>
      <c r="T16" s="21">
        <v>0.46410244771895298</v>
      </c>
      <c r="U16" s="21">
        <v>0.45222345884994303</v>
      </c>
      <c r="V16" s="21">
        <v>0.44771000395041799</v>
      </c>
      <c r="W16" s="21">
        <v>0.49544820705600001</v>
      </c>
      <c r="X16" s="21">
        <v>0.41518689596089497</v>
      </c>
      <c r="Y16" s="21">
        <v>0.42014791010941799</v>
      </c>
      <c r="Z16" s="21">
        <v>0.43249042944548199</v>
      </c>
      <c r="AA16" s="21">
        <v>0.42101148234407998</v>
      </c>
      <c r="AB16" s="21">
        <v>0.386206607811451</v>
      </c>
      <c r="AC16" s="21">
        <v>0.40863625530154501</v>
      </c>
      <c r="AD16" s="21">
        <v>0.34356589184691899</v>
      </c>
      <c r="AE16" s="21"/>
      <c r="AF16" s="21">
        <v>0.436066964920929</v>
      </c>
      <c r="AG16" s="21">
        <v>0.438274394244342</v>
      </c>
      <c r="AH16" s="21"/>
      <c r="AI16" s="21">
        <v>0.45890059927907001</v>
      </c>
      <c r="AJ16" s="21">
        <v>0.42492144571989199</v>
      </c>
      <c r="AK16" s="21"/>
      <c r="AL16" s="21">
        <v>0.452936861223456</v>
      </c>
      <c r="AM16" s="21">
        <v>0.43236759735190999</v>
      </c>
      <c r="AN16" s="21"/>
      <c r="AO16" s="21">
        <v>0.493741489720112</v>
      </c>
      <c r="AP16" s="21">
        <v>0.43122285613384398</v>
      </c>
      <c r="AQ16" s="21"/>
      <c r="AR16" s="21">
        <v>0.56983974537690496</v>
      </c>
      <c r="AS16" s="21">
        <v>0.38801957426924399</v>
      </c>
      <c r="AT16" s="21">
        <v>0.39360377494661603</v>
      </c>
      <c r="AU16" s="21">
        <v>0.27238321484217698</v>
      </c>
    </row>
    <row r="17" spans="2:47" x14ac:dyDescent="0.3">
      <c r="B17" s="18" t="s">
        <v>439</v>
      </c>
      <c r="C17" s="22">
        <v>0.199742831809678</v>
      </c>
      <c r="D17" s="22">
        <v>9.3412397120363602E-2</v>
      </c>
      <c r="E17" s="22">
        <v>0.30356498335709697</v>
      </c>
      <c r="F17" s="22"/>
      <c r="G17" s="22">
        <v>0.31716951168111102</v>
      </c>
      <c r="H17" s="22">
        <v>0.313461545635218</v>
      </c>
      <c r="I17" s="22">
        <v>0.212532991677649</v>
      </c>
      <c r="J17" s="22">
        <v>0.15049168478997699</v>
      </c>
      <c r="K17" s="22">
        <v>8.0287268608717002E-2</v>
      </c>
      <c r="L17" s="22">
        <v>0.139200662740778</v>
      </c>
      <c r="M17" s="22"/>
      <c r="N17" s="22">
        <v>0.211017113415122</v>
      </c>
      <c r="O17" s="22">
        <v>0.20268057873451201</v>
      </c>
      <c r="P17" s="22">
        <v>0.161356256730949</v>
      </c>
      <c r="Q17" s="22">
        <v>0.21613612242696401</v>
      </c>
      <c r="R17" s="22"/>
      <c r="S17" s="22">
        <v>0.239778496949002</v>
      </c>
      <c r="T17" s="22">
        <v>0.247839456678912</v>
      </c>
      <c r="U17" s="22">
        <v>0.238712775403291</v>
      </c>
      <c r="V17" s="22">
        <v>0.19642726825881299</v>
      </c>
      <c r="W17" s="22">
        <v>0.31448453290461298</v>
      </c>
      <c r="X17" s="22">
        <v>0.17142711057433099</v>
      </c>
      <c r="Y17" s="22">
        <v>0.19520774547911199</v>
      </c>
      <c r="Z17" s="22">
        <v>0.13872624599355199</v>
      </c>
      <c r="AA17" s="22">
        <v>0.18311088864995101</v>
      </c>
      <c r="AB17" s="22">
        <v>0.12687675050842201</v>
      </c>
      <c r="AC17" s="22">
        <v>0.14135864297890699</v>
      </c>
      <c r="AD17" s="22">
        <v>-2.01341062072202E-3</v>
      </c>
      <c r="AE17" s="22"/>
      <c r="AF17" s="22">
        <v>0.188232343362712</v>
      </c>
      <c r="AG17" s="22">
        <v>0.215393591336621</v>
      </c>
      <c r="AH17" s="22"/>
      <c r="AI17" s="22">
        <v>0.20692707442644301</v>
      </c>
      <c r="AJ17" s="22">
        <v>0.19615670711802599</v>
      </c>
      <c r="AK17" s="22"/>
      <c r="AL17" s="22">
        <v>0.20565544444553899</v>
      </c>
      <c r="AM17" s="22">
        <v>0.198373640683953</v>
      </c>
      <c r="AN17" s="22"/>
      <c r="AO17" s="22">
        <v>0.22695888681057</v>
      </c>
      <c r="AP17" s="22">
        <v>0.19737062599671201</v>
      </c>
      <c r="AQ17" s="22"/>
      <c r="AR17" s="22">
        <v>0.38500492476800302</v>
      </c>
      <c r="AS17" s="22">
        <v>0.10391415774372099</v>
      </c>
      <c r="AT17" s="22">
        <v>0.15103287450832001</v>
      </c>
      <c r="AU17" s="22">
        <v>7.6254865027086704E-4</v>
      </c>
    </row>
    <row r="18" spans="2:47" x14ac:dyDescent="0.3">
      <c r="B18" s="16"/>
    </row>
    <row r="19" spans="2:47" x14ac:dyDescent="0.3">
      <c r="B19" t="s">
        <v>72</v>
      </c>
    </row>
    <row r="20" spans="2:47" x14ac:dyDescent="0.3">
      <c r="B20" t="s">
        <v>73</v>
      </c>
    </row>
    <row r="22" spans="2:47" x14ac:dyDescent="0.3">
      <c r="B22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dimension ref="B2:AU22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516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432</v>
      </c>
      <c r="C9" s="17">
        <v>8.0455814955989094E-2</v>
      </c>
      <c r="D9" s="17">
        <v>7.8373290472467397E-2</v>
      </c>
      <c r="E9" s="17">
        <v>8.2330482181115799E-2</v>
      </c>
      <c r="F9" s="17"/>
      <c r="G9" s="17">
        <v>4.3988932535174601E-2</v>
      </c>
      <c r="H9" s="17">
        <v>4.2612441334988503E-2</v>
      </c>
      <c r="I9" s="17">
        <v>8.4716718849046996E-2</v>
      </c>
      <c r="J9" s="17">
        <v>0.10637908459461801</v>
      </c>
      <c r="K9" s="17">
        <v>0.10262801857705001</v>
      </c>
      <c r="L9" s="17">
        <v>9.5991924514269494E-2</v>
      </c>
      <c r="M9" s="17"/>
      <c r="N9" s="17">
        <v>6.0830469470618903E-2</v>
      </c>
      <c r="O9" s="17">
        <v>7.8472290962484204E-2</v>
      </c>
      <c r="P9" s="17">
        <v>7.4153607250789996E-2</v>
      </c>
      <c r="Q9" s="17">
        <v>0.108215855401603</v>
      </c>
      <c r="R9" s="17"/>
      <c r="S9" s="17">
        <v>5.67975119965346E-2</v>
      </c>
      <c r="T9" s="17">
        <v>6.8908936211314997E-2</v>
      </c>
      <c r="U9" s="17">
        <v>8.2181006934499201E-2</v>
      </c>
      <c r="V9" s="17">
        <v>6.8906731589180606E-2</v>
      </c>
      <c r="W9" s="17">
        <v>6.1956394383192399E-2</v>
      </c>
      <c r="X9" s="17">
        <v>7.7025922964900601E-2</v>
      </c>
      <c r="Y9" s="17">
        <v>9.19457862465346E-2</v>
      </c>
      <c r="Z9" s="17">
        <v>8.6951644778065995E-2</v>
      </c>
      <c r="AA9" s="17">
        <v>9.4483755598866695E-2</v>
      </c>
      <c r="AB9" s="17">
        <v>0.106001950930268</v>
      </c>
      <c r="AC9" s="17">
        <v>0.100838655911202</v>
      </c>
      <c r="AD9" s="17">
        <v>0.12300483309206001</v>
      </c>
      <c r="AE9" s="17"/>
      <c r="AF9" s="17">
        <v>7.7541781083798306E-2</v>
      </c>
      <c r="AG9" s="17">
        <v>8.4980789493300596E-2</v>
      </c>
      <c r="AH9" s="17"/>
      <c r="AI9" s="17">
        <v>7.5989323180024507E-2</v>
      </c>
      <c r="AJ9" s="17">
        <v>8.2685332707167006E-2</v>
      </c>
      <c r="AK9" s="17"/>
      <c r="AL9" s="17">
        <v>8.8251880272678204E-2</v>
      </c>
      <c r="AM9" s="17">
        <v>7.86504703300894E-2</v>
      </c>
      <c r="AN9" s="17"/>
      <c r="AO9" s="17">
        <v>7.3858709218992305E-2</v>
      </c>
      <c r="AP9" s="17">
        <v>8.10308318927766E-2</v>
      </c>
      <c r="AQ9" s="17"/>
      <c r="AR9" s="17">
        <v>5.8359035434111202E-2</v>
      </c>
      <c r="AS9" s="17">
        <v>6.27186511839984E-2</v>
      </c>
      <c r="AT9" s="17">
        <v>8.5672314469735403E-2</v>
      </c>
      <c r="AU9" s="17">
        <v>0.15566904751441199</v>
      </c>
    </row>
    <row r="10" spans="2:47" x14ac:dyDescent="0.3">
      <c r="B10" s="18" t="s">
        <v>433</v>
      </c>
      <c r="C10" s="17">
        <v>7.5938302567959901E-2</v>
      </c>
      <c r="D10" s="17">
        <v>8.9769376102046605E-2</v>
      </c>
      <c r="E10" s="17">
        <v>6.2119192431151903E-2</v>
      </c>
      <c r="F10" s="17"/>
      <c r="G10" s="17">
        <v>8.4459248019091299E-2</v>
      </c>
      <c r="H10" s="17">
        <v>8.9004726757146102E-2</v>
      </c>
      <c r="I10" s="17">
        <v>5.9083524653721298E-2</v>
      </c>
      <c r="J10" s="17">
        <v>6.3331502806320494E-2</v>
      </c>
      <c r="K10" s="17">
        <v>9.2614242669442806E-2</v>
      </c>
      <c r="L10" s="17">
        <v>7.2453631345516106E-2</v>
      </c>
      <c r="M10" s="17"/>
      <c r="N10" s="17">
        <v>7.4996863888270607E-2</v>
      </c>
      <c r="O10" s="17">
        <v>7.63620834092784E-2</v>
      </c>
      <c r="P10" s="17">
        <v>8.6226241891240604E-2</v>
      </c>
      <c r="Q10" s="17">
        <v>6.7793920424909407E-2</v>
      </c>
      <c r="R10" s="17"/>
      <c r="S10" s="17">
        <v>7.1787319444679004E-2</v>
      </c>
      <c r="T10" s="17">
        <v>5.4486959880511603E-2</v>
      </c>
      <c r="U10" s="17">
        <v>8.5267645270893505E-2</v>
      </c>
      <c r="V10" s="17">
        <v>9.0743277666680902E-2</v>
      </c>
      <c r="W10" s="17">
        <v>6.78968979079725E-2</v>
      </c>
      <c r="X10" s="17">
        <v>7.6646155088099799E-2</v>
      </c>
      <c r="Y10" s="17">
        <v>8.1587199054669393E-2</v>
      </c>
      <c r="Z10" s="17">
        <v>0.107940181091787</v>
      </c>
      <c r="AA10" s="17">
        <v>6.5552560448189204E-2</v>
      </c>
      <c r="AB10" s="17">
        <v>6.9708387218973294E-2</v>
      </c>
      <c r="AC10" s="17">
        <v>8.4683985153177099E-2</v>
      </c>
      <c r="AD10" s="17">
        <v>0.12006061196049</v>
      </c>
      <c r="AE10" s="17"/>
      <c r="AF10" s="17">
        <v>7.5020533137435993E-2</v>
      </c>
      <c r="AG10" s="17">
        <v>7.7773614301979904E-2</v>
      </c>
      <c r="AH10" s="17"/>
      <c r="AI10" s="17">
        <v>7.3374454808046802E-2</v>
      </c>
      <c r="AJ10" s="17">
        <v>7.7218086429379704E-2</v>
      </c>
      <c r="AK10" s="17"/>
      <c r="AL10" s="17">
        <v>7.6615212668246294E-2</v>
      </c>
      <c r="AM10" s="17">
        <v>7.5781549646822502E-2</v>
      </c>
      <c r="AN10" s="17"/>
      <c r="AO10" s="17">
        <v>0.102587537571878</v>
      </c>
      <c r="AP10" s="17">
        <v>7.3615501920132304E-2</v>
      </c>
      <c r="AQ10" s="17"/>
      <c r="AR10" s="17">
        <v>5.84076249258383E-2</v>
      </c>
      <c r="AS10" s="17">
        <v>7.6565029074468105E-2</v>
      </c>
      <c r="AT10" s="17">
        <v>9.2859429714313296E-2</v>
      </c>
      <c r="AU10" s="17">
        <v>8.3652503467101694E-2</v>
      </c>
    </row>
    <row r="11" spans="2:47" x14ac:dyDescent="0.3">
      <c r="B11" s="18" t="s">
        <v>434</v>
      </c>
      <c r="C11" s="17">
        <v>0.28594847715328398</v>
      </c>
      <c r="D11" s="17">
        <v>0.28481138491931701</v>
      </c>
      <c r="E11" s="17">
        <v>0.28814485513163501</v>
      </c>
      <c r="F11" s="17"/>
      <c r="G11" s="17">
        <v>0.232546959869734</v>
      </c>
      <c r="H11" s="17">
        <v>0.25215324736662198</v>
      </c>
      <c r="I11" s="17">
        <v>0.25006630039387101</v>
      </c>
      <c r="J11" s="17">
        <v>0.29316614788698397</v>
      </c>
      <c r="K11" s="17">
        <v>0.33236461930493999</v>
      </c>
      <c r="L11" s="17">
        <v>0.34096694671488398</v>
      </c>
      <c r="M11" s="17"/>
      <c r="N11" s="17">
        <v>0.26335692830082402</v>
      </c>
      <c r="O11" s="17">
        <v>0.31551706843195698</v>
      </c>
      <c r="P11" s="17">
        <v>0.27945545120789</v>
      </c>
      <c r="Q11" s="17">
        <v>0.28584877588229501</v>
      </c>
      <c r="R11" s="17"/>
      <c r="S11" s="17">
        <v>0.26030640575793801</v>
      </c>
      <c r="T11" s="17">
        <v>0.32614772329639002</v>
      </c>
      <c r="U11" s="17">
        <v>0.27419157861920102</v>
      </c>
      <c r="V11" s="17">
        <v>0.30190761249018599</v>
      </c>
      <c r="W11" s="17">
        <v>0.26077306975481102</v>
      </c>
      <c r="X11" s="17">
        <v>0.288455106709118</v>
      </c>
      <c r="Y11" s="17">
        <v>0.30589395543082099</v>
      </c>
      <c r="Z11" s="17">
        <v>0.24716736505596601</v>
      </c>
      <c r="AA11" s="17">
        <v>0.30094123668063</v>
      </c>
      <c r="AB11" s="17">
        <v>0.29871083936895498</v>
      </c>
      <c r="AC11" s="17">
        <v>0.24762427506797499</v>
      </c>
      <c r="AD11" s="17">
        <v>0.235178747583772</v>
      </c>
      <c r="AE11" s="17"/>
      <c r="AF11" s="17">
        <v>0.28111357436017498</v>
      </c>
      <c r="AG11" s="17">
        <v>0.29173969638265201</v>
      </c>
      <c r="AH11" s="17"/>
      <c r="AI11" s="17">
        <v>0.264366002780973</v>
      </c>
      <c r="AJ11" s="17">
        <v>0.29672169966011702</v>
      </c>
      <c r="AK11" s="17"/>
      <c r="AL11" s="17">
        <v>0.27153335107850601</v>
      </c>
      <c r="AM11" s="17">
        <v>0.289286605982843</v>
      </c>
      <c r="AN11" s="17"/>
      <c r="AO11" s="17">
        <v>0.25150799711719402</v>
      </c>
      <c r="AP11" s="17">
        <v>0.28895037830832898</v>
      </c>
      <c r="AQ11" s="17"/>
      <c r="AR11" s="17">
        <v>0.18061671567436799</v>
      </c>
      <c r="AS11" s="17">
        <v>0.31280238475413302</v>
      </c>
      <c r="AT11" s="17">
        <v>0.34119452199849898</v>
      </c>
      <c r="AU11" s="17">
        <v>0.38926348290199098</v>
      </c>
    </row>
    <row r="12" spans="2:47" x14ac:dyDescent="0.3">
      <c r="B12" s="18" t="s">
        <v>435</v>
      </c>
      <c r="C12" s="17">
        <v>0.33455729687157099</v>
      </c>
      <c r="D12" s="17">
        <v>0.34346999636537001</v>
      </c>
      <c r="E12" s="17">
        <v>0.32518604658285799</v>
      </c>
      <c r="F12" s="17"/>
      <c r="G12" s="17">
        <v>0.35042240628892901</v>
      </c>
      <c r="H12" s="17">
        <v>0.354396980038444</v>
      </c>
      <c r="I12" s="17">
        <v>0.34060278769635099</v>
      </c>
      <c r="J12" s="17">
        <v>0.35065668237115</v>
      </c>
      <c r="K12" s="17">
        <v>0.28289362910340399</v>
      </c>
      <c r="L12" s="17">
        <v>0.32457089897221603</v>
      </c>
      <c r="M12" s="17"/>
      <c r="N12" s="17">
        <v>0.37879791184085498</v>
      </c>
      <c r="O12" s="17">
        <v>0.31001450463138103</v>
      </c>
      <c r="P12" s="17">
        <v>0.32516191747404899</v>
      </c>
      <c r="Q12" s="17">
        <v>0.31932182257772201</v>
      </c>
      <c r="R12" s="17"/>
      <c r="S12" s="17">
        <v>0.35857918655300702</v>
      </c>
      <c r="T12" s="17">
        <v>0.34223828136575402</v>
      </c>
      <c r="U12" s="17">
        <v>0.341414849830389</v>
      </c>
      <c r="V12" s="17">
        <v>0.30661318523258702</v>
      </c>
      <c r="W12" s="17">
        <v>0.36254591461331098</v>
      </c>
      <c r="X12" s="17">
        <v>0.30443606505919302</v>
      </c>
      <c r="Y12" s="17">
        <v>0.3030487934303</v>
      </c>
      <c r="Z12" s="17">
        <v>0.377328636993706</v>
      </c>
      <c r="AA12" s="17">
        <v>0.33211788703713502</v>
      </c>
      <c r="AB12" s="17">
        <v>0.30548437133926498</v>
      </c>
      <c r="AC12" s="17">
        <v>0.34525445194174498</v>
      </c>
      <c r="AD12" s="17">
        <v>0.38503873415746098</v>
      </c>
      <c r="AE12" s="17"/>
      <c r="AF12" s="17">
        <v>0.35181199586728101</v>
      </c>
      <c r="AG12" s="17">
        <v>0.31215497794932101</v>
      </c>
      <c r="AH12" s="17"/>
      <c r="AI12" s="17">
        <v>0.36251136182097299</v>
      </c>
      <c r="AJ12" s="17">
        <v>0.32060359738024902</v>
      </c>
      <c r="AK12" s="17"/>
      <c r="AL12" s="17">
        <v>0.34703799917400402</v>
      </c>
      <c r="AM12" s="17">
        <v>0.33166712498179501</v>
      </c>
      <c r="AN12" s="17"/>
      <c r="AO12" s="17">
        <v>0.345814091794447</v>
      </c>
      <c r="AP12" s="17">
        <v>0.33357613210134501</v>
      </c>
      <c r="AQ12" s="17"/>
      <c r="AR12" s="17">
        <v>0.38201654790449802</v>
      </c>
      <c r="AS12" s="17">
        <v>0.385064774395179</v>
      </c>
      <c r="AT12" s="17">
        <v>0.30112210607675699</v>
      </c>
      <c r="AU12" s="17">
        <v>0.19795986666103099</v>
      </c>
    </row>
    <row r="13" spans="2:47" x14ac:dyDescent="0.3">
      <c r="B13" s="18" t="s">
        <v>436</v>
      </c>
      <c r="C13" s="17">
        <v>0.15772297869524701</v>
      </c>
      <c r="D13" s="17">
        <v>0.15156705011334301</v>
      </c>
      <c r="E13" s="17">
        <v>0.16392850105961801</v>
      </c>
      <c r="F13" s="17"/>
      <c r="G13" s="17">
        <v>0.2258935982526</v>
      </c>
      <c r="H13" s="17">
        <v>0.193945113313921</v>
      </c>
      <c r="I13" s="17">
        <v>0.19160142401753</v>
      </c>
      <c r="J13" s="17">
        <v>0.13203104372206001</v>
      </c>
      <c r="K13" s="17">
        <v>0.113774826869477</v>
      </c>
      <c r="L13" s="17">
        <v>0.10590986963329201</v>
      </c>
      <c r="M13" s="17"/>
      <c r="N13" s="17">
        <v>0.17154582609770799</v>
      </c>
      <c r="O13" s="17">
        <v>0.153505422810231</v>
      </c>
      <c r="P13" s="17">
        <v>0.16816892487891</v>
      </c>
      <c r="Q13" s="17">
        <v>0.13845885463986901</v>
      </c>
      <c r="R13" s="17"/>
      <c r="S13" s="17">
        <v>0.20473605979697401</v>
      </c>
      <c r="T13" s="17">
        <v>0.137971571178301</v>
      </c>
      <c r="U13" s="17">
        <v>0.16084753665631299</v>
      </c>
      <c r="V13" s="17">
        <v>0.15275204749070301</v>
      </c>
      <c r="W13" s="17">
        <v>0.16704249118967701</v>
      </c>
      <c r="X13" s="17">
        <v>0.15884811251970299</v>
      </c>
      <c r="Y13" s="17">
        <v>0.15655593449479099</v>
      </c>
      <c r="Z13" s="17">
        <v>0.14993703850944201</v>
      </c>
      <c r="AA13" s="17">
        <v>0.14210376603335101</v>
      </c>
      <c r="AB13" s="17">
        <v>0.15928550713838499</v>
      </c>
      <c r="AC13" s="17">
        <v>0.13927131040240001</v>
      </c>
      <c r="AD13" s="17">
        <v>0.10236281922566701</v>
      </c>
      <c r="AE13" s="17"/>
      <c r="AF13" s="17">
        <v>0.154191258004203</v>
      </c>
      <c r="AG13" s="17">
        <v>0.16291742972925999</v>
      </c>
      <c r="AH13" s="17"/>
      <c r="AI13" s="17">
        <v>0.172529024260274</v>
      </c>
      <c r="AJ13" s="17">
        <v>0.150332314373506</v>
      </c>
      <c r="AK13" s="17"/>
      <c r="AL13" s="17">
        <v>0.15944641983010499</v>
      </c>
      <c r="AM13" s="17">
        <v>0.15732387926951399</v>
      </c>
      <c r="AN13" s="17"/>
      <c r="AO13" s="17">
        <v>0.18912915416856901</v>
      </c>
      <c r="AP13" s="17">
        <v>0.15498555359751001</v>
      </c>
      <c r="AQ13" s="17"/>
      <c r="AR13" s="17">
        <v>0.274275335054118</v>
      </c>
      <c r="AS13" s="17">
        <v>0.122797978907143</v>
      </c>
      <c r="AT13" s="17">
        <v>9.4996122353608201E-2</v>
      </c>
      <c r="AU13" s="17">
        <v>5.5702958031719201E-2</v>
      </c>
    </row>
    <row r="14" spans="2:47" x14ac:dyDescent="0.3">
      <c r="B14" s="18" t="s">
        <v>155</v>
      </c>
      <c r="C14" s="17">
        <v>6.5377129755948699E-2</v>
      </c>
      <c r="D14" s="17">
        <v>5.2008902027456103E-2</v>
      </c>
      <c r="E14" s="17">
        <v>7.8290922613621305E-2</v>
      </c>
      <c r="F14" s="17"/>
      <c r="G14" s="17">
        <v>6.2688855034470997E-2</v>
      </c>
      <c r="H14" s="17">
        <v>6.7887491188877699E-2</v>
      </c>
      <c r="I14" s="17">
        <v>7.3929244389480703E-2</v>
      </c>
      <c r="J14" s="17">
        <v>5.4435538618866498E-2</v>
      </c>
      <c r="K14" s="17">
        <v>7.5724663475686599E-2</v>
      </c>
      <c r="L14" s="17">
        <v>6.0106728819822E-2</v>
      </c>
      <c r="M14" s="17"/>
      <c r="N14" s="17">
        <v>5.0472000401723699E-2</v>
      </c>
      <c r="O14" s="17">
        <v>6.6128629754668697E-2</v>
      </c>
      <c r="P14" s="17">
        <v>6.6833857297120394E-2</v>
      </c>
      <c r="Q14" s="17">
        <v>8.0360771073601303E-2</v>
      </c>
      <c r="R14" s="17"/>
      <c r="S14" s="17">
        <v>4.7793516450867303E-2</v>
      </c>
      <c r="T14" s="17">
        <v>7.0246528067728506E-2</v>
      </c>
      <c r="U14" s="17">
        <v>5.6097382688704102E-2</v>
      </c>
      <c r="V14" s="17">
        <v>7.9077145530661794E-2</v>
      </c>
      <c r="W14" s="17">
        <v>7.9785232151037097E-2</v>
      </c>
      <c r="X14" s="17">
        <v>9.4588637658985203E-2</v>
      </c>
      <c r="Y14" s="17">
        <v>6.0968331342884097E-2</v>
      </c>
      <c r="Z14" s="17">
        <v>3.0675133571033301E-2</v>
      </c>
      <c r="AA14" s="17">
        <v>6.4800794201828493E-2</v>
      </c>
      <c r="AB14" s="17">
        <v>6.0808944004153903E-2</v>
      </c>
      <c r="AC14" s="17">
        <v>8.2327321523500099E-2</v>
      </c>
      <c r="AD14" s="17">
        <v>3.4354253980549899E-2</v>
      </c>
      <c r="AE14" s="17"/>
      <c r="AF14" s="17">
        <v>6.0320857547106102E-2</v>
      </c>
      <c r="AG14" s="17">
        <v>7.0433492143487902E-2</v>
      </c>
      <c r="AH14" s="17"/>
      <c r="AI14" s="17">
        <v>5.1229833149708401E-2</v>
      </c>
      <c r="AJ14" s="17">
        <v>7.2438969449581406E-2</v>
      </c>
      <c r="AK14" s="17"/>
      <c r="AL14" s="17">
        <v>5.7115136976460402E-2</v>
      </c>
      <c r="AM14" s="17">
        <v>6.7290369788935794E-2</v>
      </c>
      <c r="AN14" s="17"/>
      <c r="AO14" s="17">
        <v>3.71025101289192E-2</v>
      </c>
      <c r="AP14" s="17">
        <v>6.7841602179907007E-2</v>
      </c>
      <c r="AQ14" s="17"/>
      <c r="AR14" s="17">
        <v>4.6324741007066697E-2</v>
      </c>
      <c r="AS14" s="17">
        <v>4.0051181685078201E-2</v>
      </c>
      <c r="AT14" s="17">
        <v>8.4155505387087104E-2</v>
      </c>
      <c r="AU14" s="17">
        <v>0.117752141423746</v>
      </c>
    </row>
    <row r="15" spans="2:47" x14ac:dyDescent="0.3">
      <c r="B15" s="18" t="s">
        <v>437</v>
      </c>
      <c r="C15" s="21">
        <v>0.15639411752394899</v>
      </c>
      <c r="D15" s="21">
        <v>0.16814266657451399</v>
      </c>
      <c r="E15" s="21">
        <v>0.14444967461226799</v>
      </c>
      <c r="F15" s="21"/>
      <c r="G15" s="21">
        <v>0.12844818055426599</v>
      </c>
      <c r="H15" s="21">
        <v>0.131617168092135</v>
      </c>
      <c r="I15" s="21">
        <v>0.14380024350276799</v>
      </c>
      <c r="J15" s="21">
        <v>0.169710587400939</v>
      </c>
      <c r="K15" s="21">
        <v>0.19524226124649299</v>
      </c>
      <c r="L15" s="21">
        <v>0.16844555585978599</v>
      </c>
      <c r="M15" s="21"/>
      <c r="N15" s="21">
        <v>0.135827333358889</v>
      </c>
      <c r="O15" s="21">
        <v>0.15483437437176301</v>
      </c>
      <c r="P15" s="21">
        <v>0.16037984914203099</v>
      </c>
      <c r="Q15" s="21">
        <v>0.176009775826513</v>
      </c>
      <c r="R15" s="21"/>
      <c r="S15" s="21">
        <v>0.12858483144121399</v>
      </c>
      <c r="T15" s="21">
        <v>0.123395896091827</v>
      </c>
      <c r="U15" s="21">
        <v>0.16744865220539301</v>
      </c>
      <c r="V15" s="21">
        <v>0.15965000925586201</v>
      </c>
      <c r="W15" s="21">
        <v>0.12985329229116499</v>
      </c>
      <c r="X15" s="21">
        <v>0.15367207805300001</v>
      </c>
      <c r="Y15" s="21">
        <v>0.17353298530120401</v>
      </c>
      <c r="Z15" s="21">
        <v>0.19489182586985301</v>
      </c>
      <c r="AA15" s="21">
        <v>0.16003631604705601</v>
      </c>
      <c r="AB15" s="21">
        <v>0.175710338149241</v>
      </c>
      <c r="AC15" s="21">
        <v>0.18552264106437899</v>
      </c>
      <c r="AD15" s="21">
        <v>0.24306544505255001</v>
      </c>
      <c r="AE15" s="21"/>
      <c r="AF15" s="21">
        <v>0.15256231422123401</v>
      </c>
      <c r="AG15" s="21">
        <v>0.16275440379528</v>
      </c>
      <c r="AH15" s="21"/>
      <c r="AI15" s="21">
        <v>0.14936377798807099</v>
      </c>
      <c r="AJ15" s="21">
        <v>0.15990341913654699</v>
      </c>
      <c r="AK15" s="21"/>
      <c r="AL15" s="21">
        <v>0.164867092940925</v>
      </c>
      <c r="AM15" s="21">
        <v>0.154432019976912</v>
      </c>
      <c r="AN15" s="21"/>
      <c r="AO15" s="21">
        <v>0.17644624679087101</v>
      </c>
      <c r="AP15" s="21">
        <v>0.15464633381290899</v>
      </c>
      <c r="AQ15" s="21"/>
      <c r="AR15" s="21">
        <v>0.11676666035994999</v>
      </c>
      <c r="AS15" s="21">
        <v>0.13928368025846599</v>
      </c>
      <c r="AT15" s="21">
        <v>0.17853174418404899</v>
      </c>
      <c r="AU15" s="21">
        <v>0.239321550981513</v>
      </c>
    </row>
    <row r="16" spans="2:47" x14ac:dyDescent="0.3">
      <c r="B16" s="18" t="s">
        <v>438</v>
      </c>
      <c r="C16" s="21">
        <v>0.49228027556681803</v>
      </c>
      <c r="D16" s="21">
        <v>0.49503704647871299</v>
      </c>
      <c r="E16" s="21">
        <v>0.48911454764247603</v>
      </c>
      <c r="F16" s="21"/>
      <c r="G16" s="21">
        <v>0.57631600454152898</v>
      </c>
      <c r="H16" s="21">
        <v>0.54834209335236594</v>
      </c>
      <c r="I16" s="21">
        <v>0.53220421171387999</v>
      </c>
      <c r="J16" s="21">
        <v>0.48268772609321098</v>
      </c>
      <c r="K16" s="21">
        <v>0.39666845597288097</v>
      </c>
      <c r="L16" s="21">
        <v>0.43048076860550799</v>
      </c>
      <c r="M16" s="21"/>
      <c r="N16" s="21">
        <v>0.55034373793856295</v>
      </c>
      <c r="O16" s="21">
        <v>0.46351992744161202</v>
      </c>
      <c r="P16" s="21">
        <v>0.49333084235295999</v>
      </c>
      <c r="Q16" s="21">
        <v>0.45778067721759103</v>
      </c>
      <c r="R16" s="21"/>
      <c r="S16" s="21">
        <v>0.56331524634998098</v>
      </c>
      <c r="T16" s="21">
        <v>0.48020985254405502</v>
      </c>
      <c r="U16" s="21">
        <v>0.50226238648670196</v>
      </c>
      <c r="V16" s="21">
        <v>0.45936523272329</v>
      </c>
      <c r="W16" s="21">
        <v>0.52958840580298705</v>
      </c>
      <c r="X16" s="21">
        <v>0.46328417757889601</v>
      </c>
      <c r="Y16" s="21">
        <v>0.45960472792509099</v>
      </c>
      <c r="Z16" s="21">
        <v>0.52726567550314796</v>
      </c>
      <c r="AA16" s="21">
        <v>0.47422165307048603</v>
      </c>
      <c r="AB16" s="21">
        <v>0.46476987847765</v>
      </c>
      <c r="AC16" s="21">
        <v>0.48452576234414502</v>
      </c>
      <c r="AD16" s="21">
        <v>0.48740155338312802</v>
      </c>
      <c r="AE16" s="21"/>
      <c r="AF16" s="21">
        <v>0.50600325387148404</v>
      </c>
      <c r="AG16" s="21">
        <v>0.47507240767858</v>
      </c>
      <c r="AH16" s="21"/>
      <c r="AI16" s="21">
        <v>0.53504038608124704</v>
      </c>
      <c r="AJ16" s="21">
        <v>0.47093591175375499</v>
      </c>
      <c r="AK16" s="21"/>
      <c r="AL16" s="21">
        <v>0.50648441900410901</v>
      </c>
      <c r="AM16" s="21">
        <v>0.48899100425130898</v>
      </c>
      <c r="AN16" s="21"/>
      <c r="AO16" s="21">
        <v>0.53494324596301701</v>
      </c>
      <c r="AP16" s="21">
        <v>0.488561685698855</v>
      </c>
      <c r="AQ16" s="21"/>
      <c r="AR16" s="21">
        <v>0.65629188295861596</v>
      </c>
      <c r="AS16" s="21">
        <v>0.507862753302322</v>
      </c>
      <c r="AT16" s="21">
        <v>0.39611822843036498</v>
      </c>
      <c r="AU16" s="21">
        <v>0.25366282469274998</v>
      </c>
    </row>
    <row r="17" spans="2:47" x14ac:dyDescent="0.3">
      <c r="B17" s="18" t="s">
        <v>439</v>
      </c>
      <c r="C17" s="22">
        <v>0.33588615804286898</v>
      </c>
      <c r="D17" s="22">
        <v>0.32689437990419901</v>
      </c>
      <c r="E17" s="22">
        <v>0.34466487303020799</v>
      </c>
      <c r="F17" s="22"/>
      <c r="G17" s="22">
        <v>0.44786782398726299</v>
      </c>
      <c r="H17" s="22">
        <v>0.41672492526023103</v>
      </c>
      <c r="I17" s="22">
        <v>0.38840396821111201</v>
      </c>
      <c r="J17" s="22">
        <v>0.31297713869227201</v>
      </c>
      <c r="K17" s="22">
        <v>0.20142619472638901</v>
      </c>
      <c r="L17" s="22">
        <v>0.262035212745723</v>
      </c>
      <c r="M17" s="22"/>
      <c r="N17" s="22">
        <v>0.41451640457967298</v>
      </c>
      <c r="O17" s="22">
        <v>0.30868555306984902</v>
      </c>
      <c r="P17" s="22">
        <v>0.33295099321092902</v>
      </c>
      <c r="Q17" s="22">
        <v>0.28177090139107902</v>
      </c>
      <c r="R17" s="22"/>
      <c r="S17" s="22">
        <v>0.43473041490876702</v>
      </c>
      <c r="T17" s="22">
        <v>0.35681395645222902</v>
      </c>
      <c r="U17" s="22">
        <v>0.33481373428130901</v>
      </c>
      <c r="V17" s="22">
        <v>0.29971522346742901</v>
      </c>
      <c r="W17" s="22">
        <v>0.399735113511822</v>
      </c>
      <c r="X17" s="22">
        <v>0.30961209952589602</v>
      </c>
      <c r="Y17" s="22">
        <v>0.28607174262388702</v>
      </c>
      <c r="Z17" s="22">
        <v>0.33237384963329403</v>
      </c>
      <c r="AA17" s="22">
        <v>0.31418533702342999</v>
      </c>
      <c r="AB17" s="22">
        <v>0.28905954032840803</v>
      </c>
      <c r="AC17" s="22">
        <v>0.29900312127976603</v>
      </c>
      <c r="AD17" s="22">
        <v>0.24433610833057701</v>
      </c>
      <c r="AE17" s="22"/>
      <c r="AF17" s="22">
        <v>0.35344093965024997</v>
      </c>
      <c r="AG17" s="22">
        <v>0.3123180038833</v>
      </c>
      <c r="AH17" s="22"/>
      <c r="AI17" s="22">
        <v>0.385676608093176</v>
      </c>
      <c r="AJ17" s="22">
        <v>0.311032492617208</v>
      </c>
      <c r="AK17" s="22"/>
      <c r="AL17" s="22">
        <v>0.34161732606318501</v>
      </c>
      <c r="AM17" s="22">
        <v>0.33455898427439701</v>
      </c>
      <c r="AN17" s="22"/>
      <c r="AO17" s="22">
        <v>0.358496999172146</v>
      </c>
      <c r="AP17" s="22">
        <v>0.33391535188594601</v>
      </c>
      <c r="AQ17" s="22"/>
      <c r="AR17" s="22">
        <v>0.53952522259866698</v>
      </c>
      <c r="AS17" s="22">
        <v>0.36857907304385601</v>
      </c>
      <c r="AT17" s="22">
        <v>0.21758648424631599</v>
      </c>
      <c r="AU17" s="22">
        <v>1.43412737112364E-2</v>
      </c>
    </row>
    <row r="18" spans="2:47" x14ac:dyDescent="0.3">
      <c r="B18" s="16"/>
    </row>
    <row r="19" spans="2:47" x14ac:dyDescent="0.3">
      <c r="B19" t="s">
        <v>72</v>
      </c>
    </row>
    <row r="20" spans="2:47" x14ac:dyDescent="0.3">
      <c r="B20" t="s">
        <v>73</v>
      </c>
    </row>
    <row r="22" spans="2:47" x14ac:dyDescent="0.3">
      <c r="B22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dimension ref="B2:AU22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517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432</v>
      </c>
      <c r="C9" s="17">
        <v>8.3383121381599201E-2</v>
      </c>
      <c r="D9" s="17">
        <v>8.3661609183403596E-2</v>
      </c>
      <c r="E9" s="17">
        <v>8.2968278186092106E-2</v>
      </c>
      <c r="F9" s="17"/>
      <c r="G9" s="17">
        <v>3.5558113583197402E-2</v>
      </c>
      <c r="H9" s="17">
        <v>5.2902571639770399E-2</v>
      </c>
      <c r="I9" s="17">
        <v>6.4318899032054996E-2</v>
      </c>
      <c r="J9" s="17">
        <v>9.71008853083868E-2</v>
      </c>
      <c r="K9" s="17">
        <v>0.123829945263663</v>
      </c>
      <c r="L9" s="17">
        <v>0.117078810866832</v>
      </c>
      <c r="M9" s="17"/>
      <c r="N9" s="17">
        <v>7.1605670715676098E-2</v>
      </c>
      <c r="O9" s="17">
        <v>7.5223131314429897E-2</v>
      </c>
      <c r="P9" s="17">
        <v>8.1619714153201406E-2</v>
      </c>
      <c r="Q9" s="17">
        <v>0.10513864640288199</v>
      </c>
      <c r="R9" s="17"/>
      <c r="S9" s="17">
        <v>5.2551862009275398E-2</v>
      </c>
      <c r="T9" s="17">
        <v>7.6550319233552794E-2</v>
      </c>
      <c r="U9" s="17">
        <v>8.5029684765049393E-2</v>
      </c>
      <c r="V9" s="17">
        <v>7.5736694719692799E-2</v>
      </c>
      <c r="W9" s="17">
        <v>7.7593202818722201E-2</v>
      </c>
      <c r="X9" s="17">
        <v>6.3212097498802203E-2</v>
      </c>
      <c r="Y9" s="17">
        <v>9.7911573598954194E-2</v>
      </c>
      <c r="Z9" s="17">
        <v>6.8816021347913606E-2</v>
      </c>
      <c r="AA9" s="17">
        <v>9.6177723898120404E-2</v>
      </c>
      <c r="AB9" s="17">
        <v>0.12535649218606401</v>
      </c>
      <c r="AC9" s="17">
        <v>0.11358333513383199</v>
      </c>
      <c r="AD9" s="17">
        <v>0.10686421702252499</v>
      </c>
      <c r="AE9" s="17"/>
      <c r="AF9" s="17">
        <v>8.8246269521833204E-2</v>
      </c>
      <c r="AG9" s="17">
        <v>7.7595927146376698E-2</v>
      </c>
      <c r="AH9" s="17"/>
      <c r="AI9" s="17">
        <v>7.2583768723309003E-2</v>
      </c>
      <c r="AJ9" s="17">
        <v>8.8773783597178302E-2</v>
      </c>
      <c r="AK9" s="17"/>
      <c r="AL9" s="17">
        <v>7.7292028354926906E-2</v>
      </c>
      <c r="AM9" s="17">
        <v>8.4793643435335395E-2</v>
      </c>
      <c r="AN9" s="17"/>
      <c r="AO9" s="17">
        <v>6.4066112304622502E-2</v>
      </c>
      <c r="AP9" s="17">
        <v>8.5066830545914601E-2</v>
      </c>
      <c r="AQ9" s="17"/>
      <c r="AR9" s="17">
        <v>5.11514603450543E-2</v>
      </c>
      <c r="AS9" s="17">
        <v>6.7610995894114595E-2</v>
      </c>
      <c r="AT9" s="17">
        <v>9.7030343634451094E-2</v>
      </c>
      <c r="AU9" s="17">
        <v>0.163112043608174</v>
      </c>
    </row>
    <row r="10" spans="2:47" x14ac:dyDescent="0.3">
      <c r="B10" s="18" t="s">
        <v>433</v>
      </c>
      <c r="C10" s="17">
        <v>8.3560992345166493E-2</v>
      </c>
      <c r="D10" s="17">
        <v>9.3682897626417697E-2</v>
      </c>
      <c r="E10" s="17">
        <v>7.3479419676886995E-2</v>
      </c>
      <c r="F10" s="17"/>
      <c r="G10" s="17">
        <v>9.7657930095276096E-2</v>
      </c>
      <c r="H10" s="17">
        <v>7.1197814170600102E-2</v>
      </c>
      <c r="I10" s="17">
        <v>6.7785402074297202E-2</v>
      </c>
      <c r="J10" s="17">
        <v>7.2476388900543795E-2</v>
      </c>
      <c r="K10" s="17">
        <v>9.3119264380222194E-2</v>
      </c>
      <c r="L10" s="17">
        <v>9.9679403061166502E-2</v>
      </c>
      <c r="M10" s="17"/>
      <c r="N10" s="17">
        <v>7.5923160634003006E-2</v>
      </c>
      <c r="O10" s="17">
        <v>7.8874376625457598E-2</v>
      </c>
      <c r="P10" s="17">
        <v>0.112536167963082</v>
      </c>
      <c r="Q10" s="17">
        <v>7.0749224315565504E-2</v>
      </c>
      <c r="R10" s="17"/>
      <c r="S10" s="17">
        <v>4.96022378572318E-2</v>
      </c>
      <c r="T10" s="17">
        <v>8.4450456818067607E-2</v>
      </c>
      <c r="U10" s="17">
        <v>9.3582468428115906E-2</v>
      </c>
      <c r="V10" s="17">
        <v>8.9263438509775E-2</v>
      </c>
      <c r="W10" s="17">
        <v>6.8196719969702904E-2</v>
      </c>
      <c r="X10" s="17">
        <v>6.3462263175327202E-2</v>
      </c>
      <c r="Y10" s="17">
        <v>9.73680986496131E-2</v>
      </c>
      <c r="Z10" s="17">
        <v>0.13928798973546599</v>
      </c>
      <c r="AA10" s="17">
        <v>7.0527720448583006E-2</v>
      </c>
      <c r="AB10" s="17">
        <v>0.10225210469673</v>
      </c>
      <c r="AC10" s="17">
        <v>0.115707066928171</v>
      </c>
      <c r="AD10" s="17">
        <v>0.117419182475551</v>
      </c>
      <c r="AE10" s="17"/>
      <c r="AF10" s="17">
        <v>8.7213698311676094E-2</v>
      </c>
      <c r="AG10" s="17">
        <v>7.9383921414369604E-2</v>
      </c>
      <c r="AH10" s="17"/>
      <c r="AI10" s="17">
        <v>7.7993366825770502E-2</v>
      </c>
      <c r="AJ10" s="17">
        <v>8.6340157862542399E-2</v>
      </c>
      <c r="AK10" s="17"/>
      <c r="AL10" s="17">
        <v>9.0319458235083805E-2</v>
      </c>
      <c r="AM10" s="17">
        <v>8.1995925920239396E-2</v>
      </c>
      <c r="AN10" s="17"/>
      <c r="AO10" s="17">
        <v>9.7596109726746802E-2</v>
      </c>
      <c r="AP10" s="17">
        <v>8.2337663430040897E-2</v>
      </c>
      <c r="AQ10" s="17"/>
      <c r="AR10" s="17">
        <v>5.5543345467194603E-2</v>
      </c>
      <c r="AS10" s="17">
        <v>9.9878987367183994E-2</v>
      </c>
      <c r="AT10" s="17">
        <v>8.8913168297531903E-2</v>
      </c>
      <c r="AU10" s="17">
        <v>0.11470599220683</v>
      </c>
    </row>
    <row r="11" spans="2:47" x14ac:dyDescent="0.3">
      <c r="B11" s="18" t="s">
        <v>434</v>
      </c>
      <c r="C11" s="17">
        <v>0.32888646404757099</v>
      </c>
      <c r="D11" s="17">
        <v>0.32253754479572799</v>
      </c>
      <c r="E11" s="17">
        <v>0.33470578578926402</v>
      </c>
      <c r="F11" s="17"/>
      <c r="G11" s="17">
        <v>0.25836323742371903</v>
      </c>
      <c r="H11" s="17">
        <v>0.27070133303976002</v>
      </c>
      <c r="I11" s="17">
        <v>0.30053144548765198</v>
      </c>
      <c r="J11" s="17">
        <v>0.34161886158767102</v>
      </c>
      <c r="K11" s="17">
        <v>0.37576175600778</v>
      </c>
      <c r="L11" s="17">
        <v>0.4041326328682</v>
      </c>
      <c r="M11" s="17"/>
      <c r="N11" s="17">
        <v>0.312084555898404</v>
      </c>
      <c r="O11" s="17">
        <v>0.33797339161772999</v>
      </c>
      <c r="P11" s="17">
        <v>0.30702248524725001</v>
      </c>
      <c r="Q11" s="17">
        <v>0.35790621733039601</v>
      </c>
      <c r="R11" s="17"/>
      <c r="S11" s="17">
        <v>0.292412583159393</v>
      </c>
      <c r="T11" s="17">
        <v>0.35211218261933003</v>
      </c>
      <c r="U11" s="17">
        <v>0.32504151313491703</v>
      </c>
      <c r="V11" s="17">
        <v>0.33791875370489499</v>
      </c>
      <c r="W11" s="17">
        <v>0.30864819558433598</v>
      </c>
      <c r="X11" s="17">
        <v>0.315996449688281</v>
      </c>
      <c r="Y11" s="17">
        <v>0.32143026774788902</v>
      </c>
      <c r="Z11" s="17">
        <v>0.33642426644880102</v>
      </c>
      <c r="AA11" s="17">
        <v>0.33472163514696002</v>
      </c>
      <c r="AB11" s="17">
        <v>0.35175535088070797</v>
      </c>
      <c r="AC11" s="17">
        <v>0.33635723659005101</v>
      </c>
      <c r="AD11" s="17">
        <v>0.37476889666734198</v>
      </c>
      <c r="AE11" s="17"/>
      <c r="AF11" s="17">
        <v>0.33024157304378499</v>
      </c>
      <c r="AG11" s="17">
        <v>0.32516320782765501</v>
      </c>
      <c r="AH11" s="17"/>
      <c r="AI11" s="17">
        <v>0.306350110906983</v>
      </c>
      <c r="AJ11" s="17">
        <v>0.34013582974530698</v>
      </c>
      <c r="AK11" s="17"/>
      <c r="AL11" s="17">
        <v>0.31459654231404799</v>
      </c>
      <c r="AM11" s="17">
        <v>0.33219559915075197</v>
      </c>
      <c r="AN11" s="17"/>
      <c r="AO11" s="17">
        <v>0.295183900080075</v>
      </c>
      <c r="AP11" s="17">
        <v>0.33182404696151402</v>
      </c>
      <c r="AQ11" s="17"/>
      <c r="AR11" s="17">
        <v>0.22516778265249099</v>
      </c>
      <c r="AS11" s="17">
        <v>0.369060619719979</v>
      </c>
      <c r="AT11" s="17">
        <v>0.37717250700448102</v>
      </c>
      <c r="AU11" s="17">
        <v>0.41970526935929697</v>
      </c>
    </row>
    <row r="12" spans="2:47" x14ac:dyDescent="0.3">
      <c r="B12" s="18" t="s">
        <v>435</v>
      </c>
      <c r="C12" s="17">
        <v>0.29429737777738302</v>
      </c>
      <c r="D12" s="17">
        <v>0.314702554297217</v>
      </c>
      <c r="E12" s="17">
        <v>0.275140659059602</v>
      </c>
      <c r="F12" s="17"/>
      <c r="G12" s="17">
        <v>0.34939673793611098</v>
      </c>
      <c r="H12" s="17">
        <v>0.361244283311278</v>
      </c>
      <c r="I12" s="17">
        <v>0.30987004136315699</v>
      </c>
      <c r="J12" s="17">
        <v>0.28937971011063301</v>
      </c>
      <c r="K12" s="17">
        <v>0.25055084948642398</v>
      </c>
      <c r="L12" s="17">
        <v>0.22410885965343599</v>
      </c>
      <c r="M12" s="17"/>
      <c r="N12" s="17">
        <v>0.32772343503687301</v>
      </c>
      <c r="O12" s="17">
        <v>0.29742981398686003</v>
      </c>
      <c r="P12" s="17">
        <v>0.28675828814821702</v>
      </c>
      <c r="Q12" s="17">
        <v>0.26070527011898798</v>
      </c>
      <c r="R12" s="17"/>
      <c r="S12" s="17">
        <v>0.36084102871774298</v>
      </c>
      <c r="T12" s="17">
        <v>0.28267099134109902</v>
      </c>
      <c r="U12" s="17">
        <v>0.28484715255777898</v>
      </c>
      <c r="V12" s="17">
        <v>0.306971808732245</v>
      </c>
      <c r="W12" s="17">
        <v>0.31763855465313001</v>
      </c>
      <c r="X12" s="17">
        <v>0.322421321916951</v>
      </c>
      <c r="Y12" s="17">
        <v>0.277224669582949</v>
      </c>
      <c r="Z12" s="17">
        <v>0.29487891395044002</v>
      </c>
      <c r="AA12" s="17">
        <v>0.273537744953956</v>
      </c>
      <c r="AB12" s="17">
        <v>0.255405822337268</v>
      </c>
      <c r="AC12" s="17">
        <v>0.221682906554245</v>
      </c>
      <c r="AD12" s="17">
        <v>0.24133136772009101</v>
      </c>
      <c r="AE12" s="17"/>
      <c r="AF12" s="17">
        <v>0.29793202558930898</v>
      </c>
      <c r="AG12" s="17">
        <v>0.29139532735680101</v>
      </c>
      <c r="AH12" s="17"/>
      <c r="AI12" s="17">
        <v>0.32505336190427497</v>
      </c>
      <c r="AJ12" s="17">
        <v>0.27894505743172598</v>
      </c>
      <c r="AK12" s="17"/>
      <c r="AL12" s="17">
        <v>0.31194407086361903</v>
      </c>
      <c r="AM12" s="17">
        <v>0.29021091092083401</v>
      </c>
      <c r="AN12" s="17"/>
      <c r="AO12" s="17">
        <v>0.31751402345966301</v>
      </c>
      <c r="AP12" s="17">
        <v>0.29227376848341102</v>
      </c>
      <c r="AQ12" s="17"/>
      <c r="AR12" s="17">
        <v>0.38362401281251901</v>
      </c>
      <c r="AS12" s="17">
        <v>0.31720832015049999</v>
      </c>
      <c r="AT12" s="17">
        <v>0.24396278061719201</v>
      </c>
      <c r="AU12" s="17">
        <v>0.13524185675706499</v>
      </c>
    </row>
    <row r="13" spans="2:47" x14ac:dyDescent="0.3">
      <c r="B13" s="18" t="s">
        <v>436</v>
      </c>
      <c r="C13" s="17">
        <v>0.13718565743179001</v>
      </c>
      <c r="D13" s="17">
        <v>0.13124397833086199</v>
      </c>
      <c r="E13" s="17">
        <v>0.14270118768126899</v>
      </c>
      <c r="F13" s="17"/>
      <c r="G13" s="17">
        <v>0.19429300628464499</v>
      </c>
      <c r="H13" s="17">
        <v>0.182234231909534</v>
      </c>
      <c r="I13" s="17">
        <v>0.18452734701541201</v>
      </c>
      <c r="J13" s="17">
        <v>0.12428445205437</v>
      </c>
      <c r="K13" s="17">
        <v>7.6040450381307106E-2</v>
      </c>
      <c r="L13" s="17">
        <v>7.5726593082001997E-2</v>
      </c>
      <c r="M13" s="17"/>
      <c r="N13" s="17">
        <v>0.158679662614541</v>
      </c>
      <c r="O13" s="17">
        <v>0.13378227576618101</v>
      </c>
      <c r="P13" s="17">
        <v>0.14282050855898901</v>
      </c>
      <c r="Q13" s="17">
        <v>0.112722649773167</v>
      </c>
      <c r="R13" s="17"/>
      <c r="S13" s="17">
        <v>0.17667600336420899</v>
      </c>
      <c r="T13" s="17">
        <v>0.127290248055761</v>
      </c>
      <c r="U13" s="17">
        <v>0.12962043481670499</v>
      </c>
      <c r="V13" s="17">
        <v>0.11385109181169401</v>
      </c>
      <c r="W13" s="17">
        <v>0.14422630107300199</v>
      </c>
      <c r="X13" s="17">
        <v>0.14984775988299701</v>
      </c>
      <c r="Y13" s="17">
        <v>0.139428558363659</v>
      </c>
      <c r="Z13" s="17">
        <v>0.127814451766459</v>
      </c>
      <c r="AA13" s="17">
        <v>0.13473908274430599</v>
      </c>
      <c r="AB13" s="17">
        <v>0.122570777769132</v>
      </c>
      <c r="AC13" s="17">
        <v>0.13447726435388699</v>
      </c>
      <c r="AD13" s="17">
        <v>9.5479522971802996E-2</v>
      </c>
      <c r="AE13" s="17"/>
      <c r="AF13" s="17">
        <v>0.128258573054056</v>
      </c>
      <c r="AG13" s="17">
        <v>0.14984071722815201</v>
      </c>
      <c r="AH13" s="17"/>
      <c r="AI13" s="17">
        <v>0.16227887255163001</v>
      </c>
      <c r="AJ13" s="17">
        <v>0.124659994932003</v>
      </c>
      <c r="AK13" s="17"/>
      <c r="AL13" s="17">
        <v>0.14121405823902999</v>
      </c>
      <c r="AM13" s="17">
        <v>0.13625279560304701</v>
      </c>
      <c r="AN13" s="17"/>
      <c r="AO13" s="17">
        <v>0.173038046916902</v>
      </c>
      <c r="AP13" s="17">
        <v>0.13406069142395</v>
      </c>
      <c r="AQ13" s="17"/>
      <c r="AR13" s="17">
        <v>0.24261187969775999</v>
      </c>
      <c r="AS13" s="17">
        <v>8.8372775619456195E-2</v>
      </c>
      <c r="AT13" s="17">
        <v>9.3147780573219693E-2</v>
      </c>
      <c r="AU13" s="17">
        <v>4.8104804511810297E-2</v>
      </c>
    </row>
    <row r="14" spans="2:47" x14ac:dyDescent="0.3">
      <c r="B14" s="18" t="s">
        <v>155</v>
      </c>
      <c r="C14" s="17">
        <v>7.26863870164903E-2</v>
      </c>
      <c r="D14" s="17">
        <v>5.4171415766372299E-2</v>
      </c>
      <c r="E14" s="17">
        <v>9.1004669606885996E-2</v>
      </c>
      <c r="F14" s="17"/>
      <c r="G14" s="17">
        <v>6.4730974677052605E-2</v>
      </c>
      <c r="H14" s="17">
        <v>6.17197659290575E-2</v>
      </c>
      <c r="I14" s="17">
        <v>7.2966865027426997E-2</v>
      </c>
      <c r="J14" s="17">
        <v>7.5139702038396705E-2</v>
      </c>
      <c r="K14" s="17">
        <v>8.06977344806043E-2</v>
      </c>
      <c r="L14" s="17">
        <v>7.9273700468363198E-2</v>
      </c>
      <c r="M14" s="17"/>
      <c r="N14" s="17">
        <v>5.3983515100502803E-2</v>
      </c>
      <c r="O14" s="17">
        <v>7.6717010689342197E-2</v>
      </c>
      <c r="P14" s="17">
        <v>6.9242835929261004E-2</v>
      </c>
      <c r="Q14" s="17">
        <v>9.2777992059001696E-2</v>
      </c>
      <c r="R14" s="17"/>
      <c r="S14" s="17">
        <v>6.7916284892148501E-2</v>
      </c>
      <c r="T14" s="17">
        <v>7.6925801932189702E-2</v>
      </c>
      <c r="U14" s="17">
        <v>8.1878746297433705E-2</v>
      </c>
      <c r="V14" s="17">
        <v>7.6258212521697899E-2</v>
      </c>
      <c r="W14" s="17">
        <v>8.3697025901107697E-2</v>
      </c>
      <c r="X14" s="17">
        <v>8.5060107837641605E-2</v>
      </c>
      <c r="Y14" s="17">
        <v>6.6636832056936199E-2</v>
      </c>
      <c r="Z14" s="17">
        <v>3.27783567509198E-2</v>
      </c>
      <c r="AA14" s="17">
        <v>9.0296092808074796E-2</v>
      </c>
      <c r="AB14" s="17">
        <v>4.26594521300988E-2</v>
      </c>
      <c r="AC14" s="17">
        <v>7.8192190439813694E-2</v>
      </c>
      <c r="AD14" s="17">
        <v>6.4136813142688195E-2</v>
      </c>
      <c r="AE14" s="17"/>
      <c r="AF14" s="17">
        <v>6.8107860479341004E-2</v>
      </c>
      <c r="AG14" s="17">
        <v>7.6620899026646802E-2</v>
      </c>
      <c r="AH14" s="17"/>
      <c r="AI14" s="17">
        <v>5.5740519088032597E-2</v>
      </c>
      <c r="AJ14" s="17">
        <v>8.1145176431243499E-2</v>
      </c>
      <c r="AK14" s="17"/>
      <c r="AL14" s="17">
        <v>6.4633841993292293E-2</v>
      </c>
      <c r="AM14" s="17">
        <v>7.4551124969791605E-2</v>
      </c>
      <c r="AN14" s="17"/>
      <c r="AO14" s="17">
        <v>5.2601807511991699E-2</v>
      </c>
      <c r="AP14" s="17">
        <v>7.4436999155170297E-2</v>
      </c>
      <c r="AQ14" s="17"/>
      <c r="AR14" s="17">
        <v>4.1901519024980703E-2</v>
      </c>
      <c r="AS14" s="17">
        <v>5.7868301248766303E-2</v>
      </c>
      <c r="AT14" s="17">
        <v>9.9773419873123895E-2</v>
      </c>
      <c r="AU14" s="17">
        <v>0.119130033556824</v>
      </c>
    </row>
    <row r="15" spans="2:47" x14ac:dyDescent="0.3">
      <c r="B15" s="18" t="s">
        <v>437</v>
      </c>
      <c r="C15" s="21">
        <v>0.16694411372676601</v>
      </c>
      <c r="D15" s="21">
        <v>0.177344506809821</v>
      </c>
      <c r="E15" s="21">
        <v>0.15644769786297899</v>
      </c>
      <c r="F15" s="21"/>
      <c r="G15" s="21">
        <v>0.13321604367847301</v>
      </c>
      <c r="H15" s="21">
        <v>0.12410038581037</v>
      </c>
      <c r="I15" s="21">
        <v>0.13210430110635199</v>
      </c>
      <c r="J15" s="21">
        <v>0.16957727420893101</v>
      </c>
      <c r="K15" s="21">
        <v>0.216949209643885</v>
      </c>
      <c r="L15" s="21">
        <v>0.21675821392799799</v>
      </c>
      <c r="M15" s="21"/>
      <c r="N15" s="21">
        <v>0.14752883134967901</v>
      </c>
      <c r="O15" s="21">
        <v>0.154097507939888</v>
      </c>
      <c r="P15" s="21">
        <v>0.19415588211628301</v>
      </c>
      <c r="Q15" s="21">
        <v>0.175887870718448</v>
      </c>
      <c r="R15" s="21"/>
      <c r="S15" s="21">
        <v>0.102154099866507</v>
      </c>
      <c r="T15" s="21">
        <v>0.16100077605162</v>
      </c>
      <c r="U15" s="21">
        <v>0.17861215319316501</v>
      </c>
      <c r="V15" s="21">
        <v>0.16500013322946799</v>
      </c>
      <c r="W15" s="21">
        <v>0.14578992278842501</v>
      </c>
      <c r="X15" s="21">
        <v>0.12667436067412899</v>
      </c>
      <c r="Y15" s="21">
        <v>0.19527967224856699</v>
      </c>
      <c r="Z15" s="21">
        <v>0.20810401108338</v>
      </c>
      <c r="AA15" s="21">
        <v>0.16670544434670301</v>
      </c>
      <c r="AB15" s="21">
        <v>0.227608596882793</v>
      </c>
      <c r="AC15" s="21">
        <v>0.22929040206200199</v>
      </c>
      <c r="AD15" s="21">
        <v>0.22428339949807599</v>
      </c>
      <c r="AE15" s="21"/>
      <c r="AF15" s="21">
        <v>0.17545996783350901</v>
      </c>
      <c r="AG15" s="21">
        <v>0.15697984856074601</v>
      </c>
      <c r="AH15" s="21"/>
      <c r="AI15" s="21">
        <v>0.15057713554907901</v>
      </c>
      <c r="AJ15" s="21">
        <v>0.17511394145972101</v>
      </c>
      <c r="AK15" s="21"/>
      <c r="AL15" s="21">
        <v>0.16761148659001099</v>
      </c>
      <c r="AM15" s="21">
        <v>0.16678956935557501</v>
      </c>
      <c r="AN15" s="21"/>
      <c r="AO15" s="21">
        <v>0.16166222203136901</v>
      </c>
      <c r="AP15" s="21">
        <v>0.167404493975955</v>
      </c>
      <c r="AQ15" s="21"/>
      <c r="AR15" s="21">
        <v>0.10669480581224899</v>
      </c>
      <c r="AS15" s="21">
        <v>0.16748998326129899</v>
      </c>
      <c r="AT15" s="21">
        <v>0.185943511931983</v>
      </c>
      <c r="AU15" s="21">
        <v>0.27781803581500403</v>
      </c>
    </row>
    <row r="16" spans="2:47" x14ac:dyDescent="0.3">
      <c r="B16" s="18" t="s">
        <v>438</v>
      </c>
      <c r="C16" s="21">
        <v>0.43148303520917303</v>
      </c>
      <c r="D16" s="21">
        <v>0.44594653262807898</v>
      </c>
      <c r="E16" s="21">
        <v>0.41784184674087099</v>
      </c>
      <c r="F16" s="21"/>
      <c r="G16" s="21">
        <v>0.543689744220755</v>
      </c>
      <c r="H16" s="21">
        <v>0.54347851522081203</v>
      </c>
      <c r="I16" s="21">
        <v>0.494397388378569</v>
      </c>
      <c r="J16" s="21">
        <v>0.41366416216500201</v>
      </c>
      <c r="K16" s="21">
        <v>0.326591299867731</v>
      </c>
      <c r="L16" s="21">
        <v>0.29983545273543799</v>
      </c>
      <c r="M16" s="21"/>
      <c r="N16" s="21">
        <v>0.48640309765141398</v>
      </c>
      <c r="O16" s="21">
        <v>0.43121208975304098</v>
      </c>
      <c r="P16" s="21">
        <v>0.429578796707206</v>
      </c>
      <c r="Q16" s="21">
        <v>0.37342791989215501</v>
      </c>
      <c r="R16" s="21"/>
      <c r="S16" s="21">
        <v>0.53751703208195201</v>
      </c>
      <c r="T16" s="21">
        <v>0.40996123939686002</v>
      </c>
      <c r="U16" s="21">
        <v>0.41446758737448403</v>
      </c>
      <c r="V16" s="21">
        <v>0.420822900543939</v>
      </c>
      <c r="W16" s="21">
        <v>0.46186485572613201</v>
      </c>
      <c r="X16" s="21">
        <v>0.47226908179994798</v>
      </c>
      <c r="Y16" s="21">
        <v>0.41665322794660697</v>
      </c>
      <c r="Z16" s="21">
        <v>0.42269336571689903</v>
      </c>
      <c r="AA16" s="21">
        <v>0.40827682769826201</v>
      </c>
      <c r="AB16" s="21">
        <v>0.3779766001064</v>
      </c>
      <c r="AC16" s="21">
        <v>0.35616017090813301</v>
      </c>
      <c r="AD16" s="21">
        <v>0.33681089069189402</v>
      </c>
      <c r="AE16" s="21"/>
      <c r="AF16" s="21">
        <v>0.426190598643365</v>
      </c>
      <c r="AG16" s="21">
        <v>0.44123604458495203</v>
      </c>
      <c r="AH16" s="21"/>
      <c r="AI16" s="21">
        <v>0.48733223445590501</v>
      </c>
      <c r="AJ16" s="21">
        <v>0.40360505236372901</v>
      </c>
      <c r="AK16" s="21"/>
      <c r="AL16" s="21">
        <v>0.45315812910264902</v>
      </c>
      <c r="AM16" s="21">
        <v>0.42646370652388199</v>
      </c>
      <c r="AN16" s="21"/>
      <c r="AO16" s="21">
        <v>0.49055207037656501</v>
      </c>
      <c r="AP16" s="21">
        <v>0.42633445990736002</v>
      </c>
      <c r="AQ16" s="21"/>
      <c r="AR16" s="21">
        <v>0.626235892510279</v>
      </c>
      <c r="AS16" s="21">
        <v>0.40558109576995599</v>
      </c>
      <c r="AT16" s="21">
        <v>0.33711056119041199</v>
      </c>
      <c r="AU16" s="21">
        <v>0.183346661268875</v>
      </c>
    </row>
    <row r="17" spans="2:47" x14ac:dyDescent="0.3">
      <c r="B17" s="18" t="s">
        <v>439</v>
      </c>
      <c r="C17" s="22">
        <v>0.26453892148240699</v>
      </c>
      <c r="D17" s="22">
        <v>0.26860202581825698</v>
      </c>
      <c r="E17" s="22">
        <v>0.26139414887789197</v>
      </c>
      <c r="F17" s="22"/>
      <c r="G17" s="22">
        <v>0.41047370054228199</v>
      </c>
      <c r="H17" s="22">
        <v>0.419378129410442</v>
      </c>
      <c r="I17" s="22">
        <v>0.36229308727221698</v>
      </c>
      <c r="J17" s="22">
        <v>0.244086887956072</v>
      </c>
      <c r="K17" s="22">
        <v>0.10964209022384599</v>
      </c>
      <c r="L17" s="22">
        <v>8.3077238807440001E-2</v>
      </c>
      <c r="M17" s="22"/>
      <c r="N17" s="22">
        <v>0.33887426630173501</v>
      </c>
      <c r="O17" s="22">
        <v>0.27711458181315302</v>
      </c>
      <c r="P17" s="22">
        <v>0.23542291459092199</v>
      </c>
      <c r="Q17" s="22">
        <v>0.19754004917370699</v>
      </c>
      <c r="R17" s="22"/>
      <c r="S17" s="22">
        <v>0.43536293221544498</v>
      </c>
      <c r="T17" s="22">
        <v>0.24896046334524</v>
      </c>
      <c r="U17" s="22">
        <v>0.23585543418131899</v>
      </c>
      <c r="V17" s="22">
        <v>0.25582276731447101</v>
      </c>
      <c r="W17" s="22">
        <v>0.316074932937706</v>
      </c>
      <c r="X17" s="22">
        <v>0.34559472112581902</v>
      </c>
      <c r="Y17" s="22">
        <v>0.22137355569803999</v>
      </c>
      <c r="Z17" s="22">
        <v>0.214589354633519</v>
      </c>
      <c r="AA17" s="22">
        <v>0.24157138335155801</v>
      </c>
      <c r="AB17" s="22">
        <v>0.15036800322360699</v>
      </c>
      <c r="AC17" s="22">
        <v>0.12686976884613099</v>
      </c>
      <c r="AD17" s="22">
        <v>0.112527491193818</v>
      </c>
      <c r="AE17" s="22"/>
      <c r="AF17" s="22">
        <v>0.25073063080985503</v>
      </c>
      <c r="AG17" s="22">
        <v>0.28425619602420599</v>
      </c>
      <c r="AH17" s="22"/>
      <c r="AI17" s="22">
        <v>0.33675509890682598</v>
      </c>
      <c r="AJ17" s="22">
        <v>0.228491110904008</v>
      </c>
      <c r="AK17" s="22"/>
      <c r="AL17" s="22">
        <v>0.285546642512638</v>
      </c>
      <c r="AM17" s="22">
        <v>0.25967413716830701</v>
      </c>
      <c r="AN17" s="22"/>
      <c r="AO17" s="22">
        <v>0.32888984834519502</v>
      </c>
      <c r="AP17" s="22">
        <v>0.25892996593140499</v>
      </c>
      <c r="AQ17" s="22"/>
      <c r="AR17" s="22">
        <v>0.51954108669803001</v>
      </c>
      <c r="AS17" s="22">
        <v>0.238091112508658</v>
      </c>
      <c r="AT17" s="22">
        <v>0.151167049258429</v>
      </c>
      <c r="AU17" s="22">
        <v>-9.4471374546128806E-2</v>
      </c>
    </row>
    <row r="18" spans="2:47" x14ac:dyDescent="0.3">
      <c r="B18" s="16"/>
    </row>
    <row r="19" spans="2:47" x14ac:dyDescent="0.3">
      <c r="B19" t="s">
        <v>72</v>
      </c>
    </row>
    <row r="20" spans="2:47" x14ac:dyDescent="0.3">
      <c r="B20" t="s">
        <v>73</v>
      </c>
    </row>
    <row r="22" spans="2:47" x14ac:dyDescent="0.3">
      <c r="B22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dimension ref="B2:AU22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518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432</v>
      </c>
      <c r="C9" s="17">
        <v>9.2948640300071397E-2</v>
      </c>
      <c r="D9" s="17">
        <v>9.1503176970889999E-2</v>
      </c>
      <c r="E9" s="17">
        <v>9.2917207488100007E-2</v>
      </c>
      <c r="F9" s="17"/>
      <c r="G9" s="17">
        <v>0.100437614293144</v>
      </c>
      <c r="H9" s="17">
        <v>9.5397107043343907E-2</v>
      </c>
      <c r="I9" s="17">
        <v>0.104623858881741</v>
      </c>
      <c r="J9" s="17">
        <v>0.105179425543569</v>
      </c>
      <c r="K9" s="17">
        <v>8.6199345020771007E-2</v>
      </c>
      <c r="L9" s="17">
        <v>7.11234521897713E-2</v>
      </c>
      <c r="M9" s="17"/>
      <c r="N9" s="17">
        <v>7.3845511116076998E-2</v>
      </c>
      <c r="O9" s="17">
        <v>0.106085742515504</v>
      </c>
      <c r="P9" s="17">
        <v>0.10612417563031699</v>
      </c>
      <c r="Q9" s="17">
        <v>8.8424669487866106E-2</v>
      </c>
      <c r="R9" s="17"/>
      <c r="S9" s="17">
        <v>7.5221717938315294E-2</v>
      </c>
      <c r="T9" s="17">
        <v>8.8778748521026699E-2</v>
      </c>
      <c r="U9" s="17">
        <v>9.9455850645463806E-2</v>
      </c>
      <c r="V9" s="17">
        <v>0.10019172254011099</v>
      </c>
      <c r="W9" s="17">
        <v>8.8504135764642694E-2</v>
      </c>
      <c r="X9" s="17">
        <v>0.10658773337008499</v>
      </c>
      <c r="Y9" s="17">
        <v>7.6002148264485703E-2</v>
      </c>
      <c r="Z9" s="17">
        <v>9.5399991402237996E-2</v>
      </c>
      <c r="AA9" s="17">
        <v>9.4216481403002802E-2</v>
      </c>
      <c r="AB9" s="17">
        <v>0.12752607168867799</v>
      </c>
      <c r="AC9" s="17">
        <v>8.38630014920307E-2</v>
      </c>
      <c r="AD9" s="17">
        <v>7.2980532074211193E-2</v>
      </c>
      <c r="AE9" s="17"/>
      <c r="AF9" s="17">
        <v>8.1295729909524397E-2</v>
      </c>
      <c r="AG9" s="17">
        <v>0.109188881775112</v>
      </c>
      <c r="AH9" s="17"/>
      <c r="AI9" s="17">
        <v>8.3545090970019401E-2</v>
      </c>
      <c r="AJ9" s="17">
        <v>9.7642565914856497E-2</v>
      </c>
      <c r="AK9" s="17"/>
      <c r="AL9" s="17">
        <v>8.4750323259255703E-2</v>
      </c>
      <c r="AM9" s="17">
        <v>9.4847134862369994E-2</v>
      </c>
      <c r="AN9" s="17"/>
      <c r="AO9" s="17">
        <v>9.0797534728789098E-2</v>
      </c>
      <c r="AP9" s="17">
        <v>9.3136134966007797E-2</v>
      </c>
      <c r="AQ9" s="17"/>
      <c r="AR9" s="17">
        <v>8.94067871735678E-2</v>
      </c>
      <c r="AS9" s="17">
        <v>6.9692507721411306E-2</v>
      </c>
      <c r="AT9" s="17">
        <v>0.112616530312941</v>
      </c>
      <c r="AU9" s="17">
        <v>0.100926836170594</v>
      </c>
    </row>
    <row r="10" spans="2:47" x14ac:dyDescent="0.3">
      <c r="B10" s="18" t="s">
        <v>433</v>
      </c>
      <c r="C10" s="17">
        <v>0.24337301679454301</v>
      </c>
      <c r="D10" s="17">
        <v>0.22338983765036999</v>
      </c>
      <c r="E10" s="17">
        <v>0.263016781002537</v>
      </c>
      <c r="F10" s="17"/>
      <c r="G10" s="17">
        <v>0.24281569031839401</v>
      </c>
      <c r="H10" s="17">
        <v>0.206688399907272</v>
      </c>
      <c r="I10" s="17">
        <v>0.23633779878553399</v>
      </c>
      <c r="J10" s="17">
        <v>0.26836420077625101</v>
      </c>
      <c r="K10" s="17">
        <v>0.27940024614971098</v>
      </c>
      <c r="L10" s="17">
        <v>0.23488188594037701</v>
      </c>
      <c r="M10" s="17"/>
      <c r="N10" s="17">
        <v>0.28804906660226198</v>
      </c>
      <c r="O10" s="17">
        <v>0.255470736471267</v>
      </c>
      <c r="P10" s="17">
        <v>0.24565093807525301</v>
      </c>
      <c r="Q10" s="17">
        <v>0.18225295812317099</v>
      </c>
      <c r="R10" s="17"/>
      <c r="S10" s="17">
        <v>0.239500231120509</v>
      </c>
      <c r="T10" s="17">
        <v>0.223583769244873</v>
      </c>
      <c r="U10" s="17">
        <v>0.26021035815022198</v>
      </c>
      <c r="V10" s="17">
        <v>0.26831833207672801</v>
      </c>
      <c r="W10" s="17">
        <v>0.25923627001601102</v>
      </c>
      <c r="X10" s="17">
        <v>0.22117421531040399</v>
      </c>
      <c r="Y10" s="17">
        <v>0.26608802753184901</v>
      </c>
      <c r="Z10" s="17">
        <v>0.26194215988525299</v>
      </c>
      <c r="AA10" s="17">
        <v>0.221229740012617</v>
      </c>
      <c r="AB10" s="17">
        <v>0.25828329143964202</v>
      </c>
      <c r="AC10" s="17">
        <v>0.20196620430694001</v>
      </c>
      <c r="AD10" s="17">
        <v>0.27711906458581498</v>
      </c>
      <c r="AE10" s="17"/>
      <c r="AF10" s="17">
        <v>0.24075783009548901</v>
      </c>
      <c r="AG10" s="17">
        <v>0.247907558424109</v>
      </c>
      <c r="AH10" s="17"/>
      <c r="AI10" s="17">
        <v>0.23612144032405899</v>
      </c>
      <c r="AJ10" s="17">
        <v>0.24699275221014799</v>
      </c>
      <c r="AK10" s="17"/>
      <c r="AL10" s="17">
        <v>0.24062469031908401</v>
      </c>
      <c r="AM10" s="17">
        <v>0.24400945020436399</v>
      </c>
      <c r="AN10" s="17"/>
      <c r="AO10" s="17">
        <v>0.23524012294775401</v>
      </c>
      <c r="AP10" s="17">
        <v>0.244081896096078</v>
      </c>
      <c r="AQ10" s="17"/>
      <c r="AR10" s="17">
        <v>0.190161701185313</v>
      </c>
      <c r="AS10" s="17">
        <v>0.28768905354259799</v>
      </c>
      <c r="AT10" s="17">
        <v>0.31262870883209598</v>
      </c>
      <c r="AU10" s="17">
        <v>0.15643593982474599</v>
      </c>
    </row>
    <row r="11" spans="2:47" x14ac:dyDescent="0.3">
      <c r="B11" s="18" t="s">
        <v>434</v>
      </c>
      <c r="C11" s="17">
        <v>0.28242491177047502</v>
      </c>
      <c r="D11" s="17">
        <v>0.28785431284810697</v>
      </c>
      <c r="E11" s="17">
        <v>0.27757859622519598</v>
      </c>
      <c r="F11" s="17"/>
      <c r="G11" s="17">
        <v>0.21390292784746401</v>
      </c>
      <c r="H11" s="17">
        <v>0.24560373319113399</v>
      </c>
      <c r="I11" s="17">
        <v>0.22478255949824599</v>
      </c>
      <c r="J11" s="17">
        <v>0.3013522605076</v>
      </c>
      <c r="K11" s="17">
        <v>0.33094069330213399</v>
      </c>
      <c r="L11" s="17">
        <v>0.35669889274842798</v>
      </c>
      <c r="M11" s="17"/>
      <c r="N11" s="17">
        <v>0.28451422854859398</v>
      </c>
      <c r="O11" s="17">
        <v>0.27619147119305998</v>
      </c>
      <c r="P11" s="17">
        <v>0.27685620037990899</v>
      </c>
      <c r="Q11" s="17">
        <v>0.292178970671922</v>
      </c>
      <c r="R11" s="17"/>
      <c r="S11" s="17">
        <v>0.270232873110756</v>
      </c>
      <c r="T11" s="17">
        <v>0.32395462161598299</v>
      </c>
      <c r="U11" s="17">
        <v>0.28105768137605103</v>
      </c>
      <c r="V11" s="17">
        <v>0.28799813435579502</v>
      </c>
      <c r="W11" s="17">
        <v>0.25073694196666801</v>
      </c>
      <c r="X11" s="17">
        <v>0.23670754743205799</v>
      </c>
      <c r="Y11" s="17">
        <v>0.26926559349642398</v>
      </c>
      <c r="Z11" s="17">
        <v>0.31076634495711902</v>
      </c>
      <c r="AA11" s="17">
        <v>0.27414436202796799</v>
      </c>
      <c r="AB11" s="17">
        <v>0.29379972747284899</v>
      </c>
      <c r="AC11" s="17">
        <v>0.30332443006817</v>
      </c>
      <c r="AD11" s="17">
        <v>0.31587400767780399</v>
      </c>
      <c r="AE11" s="17"/>
      <c r="AF11" s="17">
        <v>0.28760505933001101</v>
      </c>
      <c r="AG11" s="17">
        <v>0.27542371167484297</v>
      </c>
      <c r="AH11" s="17"/>
      <c r="AI11" s="17">
        <v>0.28048701635915402</v>
      </c>
      <c r="AJ11" s="17">
        <v>0.28339224193387402</v>
      </c>
      <c r="AK11" s="17"/>
      <c r="AL11" s="17">
        <v>0.26901261082628902</v>
      </c>
      <c r="AM11" s="17">
        <v>0.28553081512645401</v>
      </c>
      <c r="AN11" s="17"/>
      <c r="AO11" s="17">
        <v>0.23864507829315701</v>
      </c>
      <c r="AP11" s="17">
        <v>0.28624084965942198</v>
      </c>
      <c r="AQ11" s="17"/>
      <c r="AR11" s="17">
        <v>0.215606931310139</v>
      </c>
      <c r="AS11" s="17">
        <v>0.32425994935172697</v>
      </c>
      <c r="AT11" s="17">
        <v>0.26079337221368498</v>
      </c>
      <c r="AU11" s="17">
        <v>0.42334697476760302</v>
      </c>
    </row>
    <row r="12" spans="2:47" x14ac:dyDescent="0.3">
      <c r="B12" s="18" t="s">
        <v>435</v>
      </c>
      <c r="C12" s="17">
        <v>0.20116808740862499</v>
      </c>
      <c r="D12" s="17">
        <v>0.22716398541115199</v>
      </c>
      <c r="E12" s="17">
        <v>0.17597555572915399</v>
      </c>
      <c r="F12" s="17"/>
      <c r="G12" s="17">
        <v>0.21673035881270999</v>
      </c>
      <c r="H12" s="17">
        <v>0.24834796222997699</v>
      </c>
      <c r="I12" s="17">
        <v>0.23397235927353899</v>
      </c>
      <c r="J12" s="17">
        <v>0.17629540527840501</v>
      </c>
      <c r="K12" s="17">
        <v>0.15263537726340101</v>
      </c>
      <c r="L12" s="17">
        <v>0.17853866628281501</v>
      </c>
      <c r="M12" s="17"/>
      <c r="N12" s="17">
        <v>0.20791730688558699</v>
      </c>
      <c r="O12" s="17">
        <v>0.18462841247224199</v>
      </c>
      <c r="P12" s="17">
        <v>0.183925129232377</v>
      </c>
      <c r="Q12" s="17">
        <v>0.22210605202344499</v>
      </c>
      <c r="R12" s="17"/>
      <c r="S12" s="17">
        <v>0.240083302831227</v>
      </c>
      <c r="T12" s="17">
        <v>0.18764962865961099</v>
      </c>
      <c r="U12" s="17">
        <v>0.21336075781662101</v>
      </c>
      <c r="V12" s="17">
        <v>0.204199292804953</v>
      </c>
      <c r="W12" s="17">
        <v>0.19214620569296301</v>
      </c>
      <c r="X12" s="17">
        <v>0.19367054640438899</v>
      </c>
      <c r="Y12" s="17">
        <v>0.20763260127094499</v>
      </c>
      <c r="Z12" s="17">
        <v>0.189508739784705</v>
      </c>
      <c r="AA12" s="17">
        <v>0.208969893437703</v>
      </c>
      <c r="AB12" s="17">
        <v>0.13534118261855799</v>
      </c>
      <c r="AC12" s="17">
        <v>0.22673546983411799</v>
      </c>
      <c r="AD12" s="17">
        <v>0.204509457158183</v>
      </c>
      <c r="AE12" s="17"/>
      <c r="AF12" s="17">
        <v>0.21402889443300799</v>
      </c>
      <c r="AG12" s="17">
        <v>0.18366010014626699</v>
      </c>
      <c r="AH12" s="17"/>
      <c r="AI12" s="17">
        <v>0.22206170298792999</v>
      </c>
      <c r="AJ12" s="17">
        <v>0.19073871931462799</v>
      </c>
      <c r="AK12" s="17"/>
      <c r="AL12" s="17">
        <v>0.224140414268753</v>
      </c>
      <c r="AM12" s="17">
        <v>0.19584835685780999</v>
      </c>
      <c r="AN12" s="17"/>
      <c r="AO12" s="17">
        <v>0.227091658930757</v>
      </c>
      <c r="AP12" s="17">
        <v>0.19890853704191699</v>
      </c>
      <c r="AQ12" s="17"/>
      <c r="AR12" s="17">
        <v>0.28499729733757001</v>
      </c>
      <c r="AS12" s="17">
        <v>0.17882580593469799</v>
      </c>
      <c r="AT12" s="17">
        <v>0.15711834995737101</v>
      </c>
      <c r="AU12" s="17">
        <v>0.12078572773947401</v>
      </c>
    </row>
    <row r="13" spans="2:47" x14ac:dyDescent="0.3">
      <c r="B13" s="18" t="s">
        <v>436</v>
      </c>
      <c r="C13" s="17">
        <v>9.0793281064887293E-2</v>
      </c>
      <c r="D13" s="17">
        <v>0.101496674941774</v>
      </c>
      <c r="E13" s="17">
        <v>8.0709094148628702E-2</v>
      </c>
      <c r="F13" s="17"/>
      <c r="G13" s="17">
        <v>0.14969680686463499</v>
      </c>
      <c r="H13" s="17">
        <v>0.140084240384136</v>
      </c>
      <c r="I13" s="17">
        <v>0.11815791629023401</v>
      </c>
      <c r="J13" s="17">
        <v>6.3685195007677803E-2</v>
      </c>
      <c r="K13" s="17">
        <v>3.5585354878231001E-2</v>
      </c>
      <c r="L13" s="17">
        <v>4.8479729603910698E-2</v>
      </c>
      <c r="M13" s="17"/>
      <c r="N13" s="17">
        <v>8.0259798710397595E-2</v>
      </c>
      <c r="O13" s="17">
        <v>7.80812268531028E-2</v>
      </c>
      <c r="P13" s="17">
        <v>0.10324609108578101</v>
      </c>
      <c r="Q13" s="17">
        <v>0.104837576856255</v>
      </c>
      <c r="R13" s="17"/>
      <c r="S13" s="17">
        <v>0.107748089429171</v>
      </c>
      <c r="T13" s="17">
        <v>7.2509202234399397E-2</v>
      </c>
      <c r="U13" s="17">
        <v>6.2141039378320502E-2</v>
      </c>
      <c r="V13" s="17">
        <v>5.7421037389467897E-2</v>
      </c>
      <c r="W13" s="17">
        <v>9.14960383145417E-2</v>
      </c>
      <c r="X13" s="17">
        <v>0.131740443026021</v>
      </c>
      <c r="Y13" s="17">
        <v>7.6749762157606302E-2</v>
      </c>
      <c r="Z13" s="17">
        <v>8.1966332858288998E-2</v>
      </c>
      <c r="AA13" s="17">
        <v>0.12081692664852001</v>
      </c>
      <c r="AB13" s="17">
        <v>9.6193082893405196E-2</v>
      </c>
      <c r="AC13" s="17">
        <v>8.4853652027153406E-2</v>
      </c>
      <c r="AD13" s="17">
        <v>7.6099774090095995E-2</v>
      </c>
      <c r="AE13" s="17"/>
      <c r="AF13" s="17">
        <v>9.0117249966998006E-2</v>
      </c>
      <c r="AG13" s="17">
        <v>9.2427743586452504E-2</v>
      </c>
      <c r="AH13" s="17"/>
      <c r="AI13" s="17">
        <v>0.114911681455468</v>
      </c>
      <c r="AJ13" s="17">
        <v>7.8754212261452294E-2</v>
      </c>
      <c r="AK13" s="17"/>
      <c r="AL13" s="17">
        <v>0.10557227118085601</v>
      </c>
      <c r="AM13" s="17">
        <v>8.7370891782825699E-2</v>
      </c>
      <c r="AN13" s="17"/>
      <c r="AO13" s="17">
        <v>0.156098907311985</v>
      </c>
      <c r="AP13" s="17">
        <v>8.5101112005203594E-2</v>
      </c>
      <c r="AQ13" s="17"/>
      <c r="AR13" s="17">
        <v>0.172799212976602</v>
      </c>
      <c r="AS13" s="17">
        <v>5.96559074094965E-2</v>
      </c>
      <c r="AT13" s="17">
        <v>4.3472914251253499E-2</v>
      </c>
      <c r="AU13" s="17">
        <v>3.6958883072309497E-2</v>
      </c>
    </row>
    <row r="14" spans="2:47" x14ac:dyDescent="0.3">
      <c r="B14" s="18" t="s">
        <v>155</v>
      </c>
      <c r="C14" s="17">
        <v>8.92920626613979E-2</v>
      </c>
      <c r="D14" s="17">
        <v>6.8592012177706302E-2</v>
      </c>
      <c r="E14" s="17">
        <v>0.10980276540638299</v>
      </c>
      <c r="F14" s="17"/>
      <c r="G14" s="17">
        <v>7.6416601863653497E-2</v>
      </c>
      <c r="H14" s="17">
        <v>6.3878557244137102E-2</v>
      </c>
      <c r="I14" s="17">
        <v>8.2125507270705597E-2</v>
      </c>
      <c r="J14" s="17">
        <v>8.5123512886497998E-2</v>
      </c>
      <c r="K14" s="17">
        <v>0.115238983385752</v>
      </c>
      <c r="L14" s="17">
        <v>0.110277373234698</v>
      </c>
      <c r="M14" s="17"/>
      <c r="N14" s="17">
        <v>6.5414088137082702E-2</v>
      </c>
      <c r="O14" s="17">
        <v>9.9542410494823194E-2</v>
      </c>
      <c r="P14" s="17">
        <v>8.4197465596363E-2</v>
      </c>
      <c r="Q14" s="17">
        <v>0.110199772837341</v>
      </c>
      <c r="R14" s="17"/>
      <c r="S14" s="17">
        <v>6.7213785570021195E-2</v>
      </c>
      <c r="T14" s="17">
        <v>0.103524029724106</v>
      </c>
      <c r="U14" s="17">
        <v>8.3774312633322204E-2</v>
      </c>
      <c r="V14" s="17">
        <v>8.1871480832945195E-2</v>
      </c>
      <c r="W14" s="17">
        <v>0.117880408245173</v>
      </c>
      <c r="X14" s="17">
        <v>0.110119514457042</v>
      </c>
      <c r="Y14" s="17">
        <v>0.10426186727869</v>
      </c>
      <c r="Z14" s="17">
        <v>6.04164311123963E-2</v>
      </c>
      <c r="AA14" s="17">
        <v>8.0622596470189101E-2</v>
      </c>
      <c r="AB14" s="17">
        <v>8.8856643886867204E-2</v>
      </c>
      <c r="AC14" s="17">
        <v>9.9257242271587803E-2</v>
      </c>
      <c r="AD14" s="17">
        <v>5.34171644138903E-2</v>
      </c>
      <c r="AE14" s="17"/>
      <c r="AF14" s="17">
        <v>8.6195236264969902E-2</v>
      </c>
      <c r="AG14" s="17">
        <v>9.1392004393216E-2</v>
      </c>
      <c r="AH14" s="17"/>
      <c r="AI14" s="17">
        <v>6.2873067903368898E-2</v>
      </c>
      <c r="AJ14" s="17">
        <v>0.10247950836504099</v>
      </c>
      <c r="AK14" s="17"/>
      <c r="AL14" s="17">
        <v>7.5899690145762505E-2</v>
      </c>
      <c r="AM14" s="17">
        <v>9.2393351166176294E-2</v>
      </c>
      <c r="AN14" s="17"/>
      <c r="AO14" s="17">
        <v>5.2126697787557401E-2</v>
      </c>
      <c r="AP14" s="17">
        <v>9.2531470231371704E-2</v>
      </c>
      <c r="AQ14" s="17"/>
      <c r="AR14" s="17">
        <v>4.7028070016809198E-2</v>
      </c>
      <c r="AS14" s="17">
        <v>7.9876776040069999E-2</v>
      </c>
      <c r="AT14" s="17">
        <v>0.113370124432653</v>
      </c>
      <c r="AU14" s="17">
        <v>0.161545638425273</v>
      </c>
    </row>
    <row r="15" spans="2:47" x14ac:dyDescent="0.3">
      <c r="B15" s="18" t="s">
        <v>437</v>
      </c>
      <c r="C15" s="21">
        <v>0.33632165709461398</v>
      </c>
      <c r="D15" s="21">
        <v>0.31489301462126001</v>
      </c>
      <c r="E15" s="21">
        <v>0.35593398849063701</v>
      </c>
      <c r="F15" s="21"/>
      <c r="G15" s="21">
        <v>0.34325330461153802</v>
      </c>
      <c r="H15" s="21">
        <v>0.30208550695061598</v>
      </c>
      <c r="I15" s="21">
        <v>0.34096165766727499</v>
      </c>
      <c r="J15" s="21">
        <v>0.37354362631981902</v>
      </c>
      <c r="K15" s="21">
        <v>0.36559959117048202</v>
      </c>
      <c r="L15" s="21">
        <v>0.30600533813014802</v>
      </c>
      <c r="M15" s="21"/>
      <c r="N15" s="21">
        <v>0.36189457771833899</v>
      </c>
      <c r="O15" s="21">
        <v>0.36155647898677101</v>
      </c>
      <c r="P15" s="21">
        <v>0.35177511370557002</v>
      </c>
      <c r="Q15" s="21">
        <v>0.27067762761103697</v>
      </c>
      <c r="R15" s="21"/>
      <c r="S15" s="21">
        <v>0.314721949058824</v>
      </c>
      <c r="T15" s="21">
        <v>0.31236251776590002</v>
      </c>
      <c r="U15" s="21">
        <v>0.35966620879568501</v>
      </c>
      <c r="V15" s="21">
        <v>0.368510054616839</v>
      </c>
      <c r="W15" s="21">
        <v>0.34774040578065402</v>
      </c>
      <c r="X15" s="21">
        <v>0.32776194868048902</v>
      </c>
      <c r="Y15" s="21">
        <v>0.34209017579633499</v>
      </c>
      <c r="Z15" s="21">
        <v>0.35734215128749103</v>
      </c>
      <c r="AA15" s="21">
        <v>0.31544622141562001</v>
      </c>
      <c r="AB15" s="21">
        <v>0.38580936312831998</v>
      </c>
      <c r="AC15" s="21">
        <v>0.28582920579896998</v>
      </c>
      <c r="AD15" s="21">
        <v>0.35009959666002599</v>
      </c>
      <c r="AE15" s="21"/>
      <c r="AF15" s="21">
        <v>0.32205356000501301</v>
      </c>
      <c r="AG15" s="21">
        <v>0.35709644019922099</v>
      </c>
      <c r="AH15" s="21"/>
      <c r="AI15" s="21">
        <v>0.31966653129407802</v>
      </c>
      <c r="AJ15" s="21">
        <v>0.34463531812500398</v>
      </c>
      <c r="AK15" s="21"/>
      <c r="AL15" s="21">
        <v>0.32537501357833898</v>
      </c>
      <c r="AM15" s="21">
        <v>0.338856585066734</v>
      </c>
      <c r="AN15" s="21"/>
      <c r="AO15" s="21">
        <v>0.32603765767654302</v>
      </c>
      <c r="AP15" s="21">
        <v>0.33721803106208598</v>
      </c>
      <c r="AQ15" s="21"/>
      <c r="AR15" s="21">
        <v>0.27956848835888098</v>
      </c>
      <c r="AS15" s="21">
        <v>0.357381561264009</v>
      </c>
      <c r="AT15" s="21">
        <v>0.42524523914503698</v>
      </c>
      <c r="AU15" s="21">
        <v>0.25736277599534002</v>
      </c>
    </row>
    <row r="16" spans="2:47" x14ac:dyDescent="0.3">
      <c r="B16" s="18" t="s">
        <v>438</v>
      </c>
      <c r="C16" s="21">
        <v>0.29196136847351301</v>
      </c>
      <c r="D16" s="21">
        <v>0.32866066035292602</v>
      </c>
      <c r="E16" s="21">
        <v>0.256684649877783</v>
      </c>
      <c r="F16" s="21"/>
      <c r="G16" s="21">
        <v>0.36642716567734401</v>
      </c>
      <c r="H16" s="21">
        <v>0.38843220261411299</v>
      </c>
      <c r="I16" s="21">
        <v>0.35213027556377302</v>
      </c>
      <c r="J16" s="21">
        <v>0.23998060028608301</v>
      </c>
      <c r="K16" s="21">
        <v>0.18822073214163201</v>
      </c>
      <c r="L16" s="21">
        <v>0.22701839588672601</v>
      </c>
      <c r="M16" s="21"/>
      <c r="N16" s="21">
        <v>0.28817710559598397</v>
      </c>
      <c r="O16" s="21">
        <v>0.26270963932534502</v>
      </c>
      <c r="P16" s="21">
        <v>0.287171220318158</v>
      </c>
      <c r="Q16" s="21">
        <v>0.32694362887970002</v>
      </c>
      <c r="R16" s="21"/>
      <c r="S16" s="21">
        <v>0.347831392260399</v>
      </c>
      <c r="T16" s="21">
        <v>0.26015883089401098</v>
      </c>
      <c r="U16" s="21">
        <v>0.275501797194941</v>
      </c>
      <c r="V16" s="21">
        <v>0.26162033019442099</v>
      </c>
      <c r="W16" s="21">
        <v>0.28364224400750498</v>
      </c>
      <c r="X16" s="21">
        <v>0.32541098943041102</v>
      </c>
      <c r="Y16" s="21">
        <v>0.284382363428551</v>
      </c>
      <c r="Z16" s="21">
        <v>0.27147507264299398</v>
      </c>
      <c r="AA16" s="21">
        <v>0.32978682008622301</v>
      </c>
      <c r="AB16" s="21">
        <v>0.23153426551196299</v>
      </c>
      <c r="AC16" s="21">
        <v>0.31158912186127202</v>
      </c>
      <c r="AD16" s="21">
        <v>0.28060923124827902</v>
      </c>
      <c r="AE16" s="21"/>
      <c r="AF16" s="21">
        <v>0.30414614440000598</v>
      </c>
      <c r="AG16" s="21">
        <v>0.276087843732719</v>
      </c>
      <c r="AH16" s="21"/>
      <c r="AI16" s="21">
        <v>0.33697338444339803</v>
      </c>
      <c r="AJ16" s="21">
        <v>0.26949293157608101</v>
      </c>
      <c r="AK16" s="21"/>
      <c r="AL16" s="21">
        <v>0.32971268544960902</v>
      </c>
      <c r="AM16" s="21">
        <v>0.28321924864063602</v>
      </c>
      <c r="AN16" s="21"/>
      <c r="AO16" s="21">
        <v>0.383190566242742</v>
      </c>
      <c r="AP16" s="21">
        <v>0.28400964904712001</v>
      </c>
      <c r="AQ16" s="21"/>
      <c r="AR16" s="21">
        <v>0.45779651031417201</v>
      </c>
      <c r="AS16" s="21">
        <v>0.23848171334419399</v>
      </c>
      <c r="AT16" s="21">
        <v>0.200591264208624</v>
      </c>
      <c r="AU16" s="21">
        <v>0.15774461081178301</v>
      </c>
    </row>
    <row r="17" spans="2:47" x14ac:dyDescent="0.3">
      <c r="B17" s="18" t="s">
        <v>439</v>
      </c>
      <c r="C17" s="22">
        <v>-4.4360288621101501E-2</v>
      </c>
      <c r="D17" s="22">
        <v>1.37676457316656E-2</v>
      </c>
      <c r="E17" s="22">
        <v>-9.9249338612853996E-2</v>
      </c>
      <c r="F17" s="22"/>
      <c r="G17" s="22">
        <v>2.3173861065805899E-2</v>
      </c>
      <c r="H17" s="22">
        <v>8.6346695663497605E-2</v>
      </c>
      <c r="I17" s="22">
        <v>1.1168617896497399E-2</v>
      </c>
      <c r="J17" s="22">
        <v>-0.13356302603373599</v>
      </c>
      <c r="K17" s="22">
        <v>-0.17737885902885001</v>
      </c>
      <c r="L17" s="22">
        <v>-7.8986942243422203E-2</v>
      </c>
      <c r="M17" s="22"/>
      <c r="N17" s="22">
        <v>-7.3717472122354202E-2</v>
      </c>
      <c r="O17" s="22">
        <v>-9.8846839661425795E-2</v>
      </c>
      <c r="P17" s="22">
        <v>-6.4603893387411807E-2</v>
      </c>
      <c r="Q17" s="22">
        <v>5.6266001268662602E-2</v>
      </c>
      <c r="R17" s="22"/>
      <c r="S17" s="22">
        <v>3.3109443201574301E-2</v>
      </c>
      <c r="T17" s="22">
        <v>-5.22036868718894E-2</v>
      </c>
      <c r="U17" s="22">
        <v>-8.4164411600744296E-2</v>
      </c>
      <c r="V17" s="22">
        <v>-0.10688972442241799</v>
      </c>
      <c r="W17" s="22">
        <v>-6.4098161773148504E-2</v>
      </c>
      <c r="X17" s="22">
        <v>-2.3509592500782798E-3</v>
      </c>
      <c r="Y17" s="22">
        <v>-5.7707812367783599E-2</v>
      </c>
      <c r="Z17" s="22">
        <v>-8.5867078644496303E-2</v>
      </c>
      <c r="AA17" s="22">
        <v>1.4340598670603799E-2</v>
      </c>
      <c r="AB17" s="22">
        <v>-0.15427509761635699</v>
      </c>
      <c r="AC17" s="22">
        <v>2.5759916062301401E-2</v>
      </c>
      <c r="AD17" s="22">
        <v>-6.9490365411746594E-2</v>
      </c>
      <c r="AE17" s="22"/>
      <c r="AF17" s="22">
        <v>-1.7907415605007099E-2</v>
      </c>
      <c r="AG17" s="22">
        <v>-8.1008596466502006E-2</v>
      </c>
      <c r="AH17" s="22"/>
      <c r="AI17" s="22">
        <v>1.73068531493198E-2</v>
      </c>
      <c r="AJ17" s="22">
        <v>-7.5142386548923606E-2</v>
      </c>
      <c r="AK17" s="22"/>
      <c r="AL17" s="22">
        <v>4.3376718712697703E-3</v>
      </c>
      <c r="AM17" s="22">
        <v>-5.5637336426098402E-2</v>
      </c>
      <c r="AN17" s="22"/>
      <c r="AO17" s="22">
        <v>5.7152908566199402E-2</v>
      </c>
      <c r="AP17" s="22">
        <v>-5.3208382014965999E-2</v>
      </c>
      <c r="AQ17" s="22"/>
      <c r="AR17" s="22">
        <v>0.178228021955291</v>
      </c>
      <c r="AS17" s="22">
        <v>-0.118899847919815</v>
      </c>
      <c r="AT17" s="22">
        <v>-0.22465397493641301</v>
      </c>
      <c r="AU17" s="22">
        <v>-9.9618165183556998E-2</v>
      </c>
    </row>
    <row r="18" spans="2:47" x14ac:dyDescent="0.3">
      <c r="B18" s="16"/>
    </row>
    <row r="19" spans="2:47" x14ac:dyDescent="0.3">
      <c r="B19" t="s">
        <v>72</v>
      </c>
    </row>
    <row r="20" spans="2:47" x14ac:dyDescent="0.3">
      <c r="B20" t="s">
        <v>73</v>
      </c>
    </row>
    <row r="22" spans="2:47" x14ac:dyDescent="0.3">
      <c r="B22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dimension ref="B2:AU22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519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432</v>
      </c>
      <c r="C9" s="17">
        <v>7.7033619810168194E-2</v>
      </c>
      <c r="D9" s="17">
        <v>9.3365014069253502E-2</v>
      </c>
      <c r="E9" s="17">
        <v>5.9694538116858799E-2</v>
      </c>
      <c r="F9" s="17"/>
      <c r="G9" s="17">
        <v>4.8238928489133297E-2</v>
      </c>
      <c r="H9" s="17">
        <v>6.84620947559966E-2</v>
      </c>
      <c r="I9" s="17">
        <v>7.8185588566893505E-2</v>
      </c>
      <c r="J9" s="17">
        <v>8.4129790548787803E-2</v>
      </c>
      <c r="K9" s="17">
        <v>0.108211491887635</v>
      </c>
      <c r="L9" s="17">
        <v>7.5491190114399295E-2</v>
      </c>
      <c r="M9" s="17"/>
      <c r="N9" s="17">
        <v>7.4573974519038397E-2</v>
      </c>
      <c r="O9" s="17">
        <v>6.3131066903907102E-2</v>
      </c>
      <c r="P9" s="17">
        <v>8.1966266744924507E-2</v>
      </c>
      <c r="Q9" s="17">
        <v>8.7734271644056699E-2</v>
      </c>
      <c r="R9" s="17"/>
      <c r="S9" s="17">
        <v>6.0953636868056799E-2</v>
      </c>
      <c r="T9" s="17">
        <v>5.7142788693760903E-2</v>
      </c>
      <c r="U9" s="17">
        <v>7.5902200814111906E-2</v>
      </c>
      <c r="V9" s="17">
        <v>6.5813863086465904E-2</v>
      </c>
      <c r="W9" s="17">
        <v>7.5447328002871905E-2</v>
      </c>
      <c r="X9" s="17">
        <v>6.9329144882817897E-2</v>
      </c>
      <c r="Y9" s="17">
        <v>7.1809865726195105E-2</v>
      </c>
      <c r="Z9" s="17">
        <v>9.1269678361365403E-2</v>
      </c>
      <c r="AA9" s="17">
        <v>8.0740036050921393E-2</v>
      </c>
      <c r="AB9" s="17">
        <v>0.11334795098639</v>
      </c>
      <c r="AC9" s="17">
        <v>0.12648623307203899</v>
      </c>
      <c r="AD9" s="17">
        <v>9.1834191223682901E-2</v>
      </c>
      <c r="AE9" s="17"/>
      <c r="AF9" s="17">
        <v>7.7934448520214694E-2</v>
      </c>
      <c r="AG9" s="17">
        <v>7.6460888169153196E-2</v>
      </c>
      <c r="AH9" s="17"/>
      <c r="AI9" s="17">
        <v>8.47560150465448E-2</v>
      </c>
      <c r="AJ9" s="17">
        <v>7.3178867999415198E-2</v>
      </c>
      <c r="AK9" s="17"/>
      <c r="AL9" s="17">
        <v>7.2419933129074604E-2</v>
      </c>
      <c r="AM9" s="17">
        <v>7.8102017022986206E-2</v>
      </c>
      <c r="AN9" s="17"/>
      <c r="AO9" s="17">
        <v>7.9468045106832197E-2</v>
      </c>
      <c r="AP9" s="17">
        <v>7.6821430430047299E-2</v>
      </c>
      <c r="AQ9" s="17"/>
      <c r="AR9" s="17">
        <v>6.7476703764889095E-2</v>
      </c>
      <c r="AS9" s="17">
        <v>6.5193610513037903E-2</v>
      </c>
      <c r="AT9" s="17">
        <v>7.7300335275871407E-2</v>
      </c>
      <c r="AU9" s="17">
        <v>0.120890187431493</v>
      </c>
    </row>
    <row r="10" spans="2:47" x14ac:dyDescent="0.3">
      <c r="B10" s="18" t="s">
        <v>433</v>
      </c>
      <c r="C10" s="17">
        <v>8.0538781846229202E-2</v>
      </c>
      <c r="D10" s="17">
        <v>0.11015740739565499</v>
      </c>
      <c r="E10" s="17">
        <v>5.1447426986526899E-2</v>
      </c>
      <c r="F10" s="17"/>
      <c r="G10" s="17">
        <v>8.7287533429455805E-2</v>
      </c>
      <c r="H10" s="17">
        <v>6.8619437009979203E-2</v>
      </c>
      <c r="I10" s="17">
        <v>8.0625108121938294E-2</v>
      </c>
      <c r="J10" s="17">
        <v>8.2973074661762E-2</v>
      </c>
      <c r="K10" s="17">
        <v>9.4899025827633099E-2</v>
      </c>
      <c r="L10" s="17">
        <v>7.4097700721468901E-2</v>
      </c>
      <c r="M10" s="17"/>
      <c r="N10" s="17">
        <v>8.6088037310066395E-2</v>
      </c>
      <c r="O10" s="17">
        <v>8.8988938907495194E-2</v>
      </c>
      <c r="P10" s="17">
        <v>8.3426644870471106E-2</v>
      </c>
      <c r="Q10" s="17">
        <v>6.4387046801433798E-2</v>
      </c>
      <c r="R10" s="17"/>
      <c r="S10" s="17">
        <v>7.9263917386811503E-2</v>
      </c>
      <c r="T10" s="17">
        <v>7.8896031831967903E-2</v>
      </c>
      <c r="U10" s="17">
        <v>6.6617008659330401E-2</v>
      </c>
      <c r="V10" s="17">
        <v>0.106408022232809</v>
      </c>
      <c r="W10" s="17">
        <v>5.3391631695518298E-2</v>
      </c>
      <c r="X10" s="17">
        <v>7.9242499172555395E-2</v>
      </c>
      <c r="Y10" s="17">
        <v>8.5129925781913404E-2</v>
      </c>
      <c r="Z10" s="17">
        <v>8.1990755311984798E-2</v>
      </c>
      <c r="AA10" s="17">
        <v>8.31218036785666E-2</v>
      </c>
      <c r="AB10" s="17">
        <v>8.5514999704559405E-2</v>
      </c>
      <c r="AC10" s="17">
        <v>7.0577783497298194E-2</v>
      </c>
      <c r="AD10" s="17">
        <v>9.84168444568672E-2</v>
      </c>
      <c r="AE10" s="17"/>
      <c r="AF10" s="17">
        <v>8.2703402416186206E-2</v>
      </c>
      <c r="AG10" s="17">
        <v>7.8314881484105398E-2</v>
      </c>
      <c r="AH10" s="17"/>
      <c r="AI10" s="17">
        <v>8.26240187352279E-2</v>
      </c>
      <c r="AJ10" s="17">
        <v>7.9497903928474806E-2</v>
      </c>
      <c r="AK10" s="17"/>
      <c r="AL10" s="17">
        <v>8.7004218197720001E-2</v>
      </c>
      <c r="AM10" s="17">
        <v>7.9041572639134305E-2</v>
      </c>
      <c r="AN10" s="17"/>
      <c r="AO10" s="17">
        <v>9.51581901521769E-2</v>
      </c>
      <c r="AP10" s="17">
        <v>7.9264524964974797E-2</v>
      </c>
      <c r="AQ10" s="17"/>
      <c r="AR10" s="17">
        <v>6.50558131078839E-2</v>
      </c>
      <c r="AS10" s="17">
        <v>0.106984049273498</v>
      </c>
      <c r="AT10" s="17">
        <v>7.3804681526999094E-2</v>
      </c>
      <c r="AU10" s="17">
        <v>8.7924320484797105E-2</v>
      </c>
    </row>
    <row r="11" spans="2:47" x14ac:dyDescent="0.3">
      <c r="B11" s="18" t="s">
        <v>434</v>
      </c>
      <c r="C11" s="17">
        <v>0.250708887195492</v>
      </c>
      <c r="D11" s="17">
        <v>0.27743201234203002</v>
      </c>
      <c r="E11" s="17">
        <v>0.22562317841534299</v>
      </c>
      <c r="F11" s="17"/>
      <c r="G11" s="17">
        <v>0.22581776962119701</v>
      </c>
      <c r="H11" s="17">
        <v>0.215487851894195</v>
      </c>
      <c r="I11" s="17">
        <v>0.20724362066777299</v>
      </c>
      <c r="J11" s="17">
        <v>0.25310226419299803</v>
      </c>
      <c r="K11" s="17">
        <v>0.27216767570043698</v>
      </c>
      <c r="L11" s="17">
        <v>0.31479716157257398</v>
      </c>
      <c r="M11" s="17"/>
      <c r="N11" s="17">
        <v>0.25118865258684597</v>
      </c>
      <c r="O11" s="17">
        <v>0.23617689981257101</v>
      </c>
      <c r="P11" s="17">
        <v>0.25209639149365198</v>
      </c>
      <c r="Q11" s="17">
        <v>0.26427095585362798</v>
      </c>
      <c r="R11" s="17"/>
      <c r="S11" s="17">
        <v>0.228293124495933</v>
      </c>
      <c r="T11" s="17">
        <v>0.26443133553293602</v>
      </c>
      <c r="U11" s="17">
        <v>0.25283336308272403</v>
      </c>
      <c r="V11" s="17">
        <v>0.23582883201963301</v>
      </c>
      <c r="W11" s="17">
        <v>0.22838863973940901</v>
      </c>
      <c r="X11" s="17">
        <v>0.26052955235685699</v>
      </c>
      <c r="Y11" s="17">
        <v>0.25837844782896402</v>
      </c>
      <c r="Z11" s="17">
        <v>0.237943449046261</v>
      </c>
      <c r="AA11" s="17">
        <v>0.26275430252698101</v>
      </c>
      <c r="AB11" s="17">
        <v>0.24915356992950299</v>
      </c>
      <c r="AC11" s="17">
        <v>0.224479759458417</v>
      </c>
      <c r="AD11" s="17">
        <v>0.35793706673393999</v>
      </c>
      <c r="AE11" s="17"/>
      <c r="AF11" s="17">
        <v>0.25238573812679199</v>
      </c>
      <c r="AG11" s="17">
        <v>0.24707463483443401</v>
      </c>
      <c r="AH11" s="17"/>
      <c r="AI11" s="17">
        <v>0.24488543085651199</v>
      </c>
      <c r="AJ11" s="17">
        <v>0.25361575458318802</v>
      </c>
      <c r="AK11" s="17"/>
      <c r="AL11" s="17">
        <v>0.23685816485938899</v>
      </c>
      <c r="AM11" s="17">
        <v>0.25391631634321599</v>
      </c>
      <c r="AN11" s="17"/>
      <c r="AO11" s="17">
        <v>0.22450903933838401</v>
      </c>
      <c r="AP11" s="17">
        <v>0.252992518360383</v>
      </c>
      <c r="AQ11" s="17"/>
      <c r="AR11" s="17">
        <v>0.183916582924113</v>
      </c>
      <c r="AS11" s="17">
        <v>0.29923277804772802</v>
      </c>
      <c r="AT11" s="17">
        <v>0.24189719406294799</v>
      </c>
      <c r="AU11" s="17">
        <v>0.35332982577688599</v>
      </c>
    </row>
    <row r="12" spans="2:47" x14ac:dyDescent="0.3">
      <c r="B12" s="18" t="s">
        <v>435</v>
      </c>
      <c r="C12" s="17">
        <v>0.332032014622895</v>
      </c>
      <c r="D12" s="17">
        <v>0.31216283617357399</v>
      </c>
      <c r="E12" s="17">
        <v>0.352656985733594</v>
      </c>
      <c r="F12" s="17"/>
      <c r="G12" s="17">
        <v>0.29792778355542898</v>
      </c>
      <c r="H12" s="17">
        <v>0.36225890903123498</v>
      </c>
      <c r="I12" s="17">
        <v>0.341643496632352</v>
      </c>
      <c r="J12" s="17">
        <v>0.34662298662320001</v>
      </c>
      <c r="K12" s="17">
        <v>0.30762243274540602</v>
      </c>
      <c r="L12" s="17">
        <v>0.32675683785413301</v>
      </c>
      <c r="M12" s="17"/>
      <c r="N12" s="17">
        <v>0.34810432487961102</v>
      </c>
      <c r="O12" s="17">
        <v>0.33506546065166798</v>
      </c>
      <c r="P12" s="17">
        <v>0.31979299236777498</v>
      </c>
      <c r="Q12" s="17">
        <v>0.32104923616561398</v>
      </c>
      <c r="R12" s="17"/>
      <c r="S12" s="17">
        <v>0.34564907457480198</v>
      </c>
      <c r="T12" s="17">
        <v>0.34226895926939799</v>
      </c>
      <c r="U12" s="17">
        <v>0.33827635057067801</v>
      </c>
      <c r="V12" s="17">
        <v>0.32634850580087499</v>
      </c>
      <c r="W12" s="17">
        <v>0.35269519638962799</v>
      </c>
      <c r="X12" s="17">
        <v>0.32046128670343399</v>
      </c>
      <c r="Y12" s="17">
        <v>0.297743591612042</v>
      </c>
      <c r="Z12" s="17">
        <v>0.35613251244453498</v>
      </c>
      <c r="AA12" s="17">
        <v>0.33632784013188599</v>
      </c>
      <c r="AB12" s="17">
        <v>0.30171936843765101</v>
      </c>
      <c r="AC12" s="17">
        <v>0.35576701864982702</v>
      </c>
      <c r="AD12" s="17">
        <v>0.30604984851911698</v>
      </c>
      <c r="AE12" s="17"/>
      <c r="AF12" s="17">
        <v>0.347614550547102</v>
      </c>
      <c r="AG12" s="17">
        <v>0.31231719566337401</v>
      </c>
      <c r="AH12" s="17"/>
      <c r="AI12" s="17">
        <v>0.33416375750428301</v>
      </c>
      <c r="AJ12" s="17">
        <v>0.33096792252704199</v>
      </c>
      <c r="AK12" s="17"/>
      <c r="AL12" s="17">
        <v>0.33382012327219501</v>
      </c>
      <c r="AM12" s="17">
        <v>0.33161794005971501</v>
      </c>
      <c r="AN12" s="17"/>
      <c r="AO12" s="17">
        <v>0.33167038259351</v>
      </c>
      <c r="AP12" s="17">
        <v>0.33206353519419901</v>
      </c>
      <c r="AQ12" s="17"/>
      <c r="AR12" s="17">
        <v>0.34656457568284699</v>
      </c>
      <c r="AS12" s="17">
        <v>0.33606889922778599</v>
      </c>
      <c r="AT12" s="17">
        <v>0.35942578685343302</v>
      </c>
      <c r="AU12" s="17">
        <v>0.23147438031423601</v>
      </c>
    </row>
    <row r="13" spans="2:47" x14ac:dyDescent="0.3">
      <c r="B13" s="18" t="s">
        <v>436</v>
      </c>
      <c r="C13" s="17">
        <v>0.208566380231862</v>
      </c>
      <c r="D13" s="17">
        <v>0.167251914749032</v>
      </c>
      <c r="E13" s="17">
        <v>0.248067216483565</v>
      </c>
      <c r="F13" s="17"/>
      <c r="G13" s="17">
        <v>0.30497187412911397</v>
      </c>
      <c r="H13" s="17">
        <v>0.23984460665694499</v>
      </c>
      <c r="I13" s="17">
        <v>0.24258323700934201</v>
      </c>
      <c r="J13" s="17">
        <v>0.18012766500987901</v>
      </c>
      <c r="K13" s="17">
        <v>0.15057679174810101</v>
      </c>
      <c r="L13" s="17">
        <v>0.153596737590355</v>
      </c>
      <c r="M13" s="17"/>
      <c r="N13" s="17">
        <v>0.209691194931415</v>
      </c>
      <c r="O13" s="17">
        <v>0.216280473194851</v>
      </c>
      <c r="P13" s="17">
        <v>0.20750201631981299</v>
      </c>
      <c r="Q13" s="17">
        <v>0.20147142249452701</v>
      </c>
      <c r="R13" s="17"/>
      <c r="S13" s="17">
        <v>0.250850596034841</v>
      </c>
      <c r="T13" s="17">
        <v>0.201658777077624</v>
      </c>
      <c r="U13" s="17">
        <v>0.19715402039145599</v>
      </c>
      <c r="V13" s="17">
        <v>0.21357231140411301</v>
      </c>
      <c r="W13" s="17">
        <v>0.23080793507252101</v>
      </c>
      <c r="X13" s="17">
        <v>0.20033326762725301</v>
      </c>
      <c r="Y13" s="17">
        <v>0.22788317600118699</v>
      </c>
      <c r="Z13" s="17">
        <v>0.21296284836806301</v>
      </c>
      <c r="AA13" s="17">
        <v>0.184967359066773</v>
      </c>
      <c r="AB13" s="17">
        <v>0.19985121192848801</v>
      </c>
      <c r="AC13" s="17">
        <v>0.18665521155812601</v>
      </c>
      <c r="AD13" s="17">
        <v>0.12135594348482701</v>
      </c>
      <c r="AE13" s="17"/>
      <c r="AF13" s="17">
        <v>0.19195750545288201</v>
      </c>
      <c r="AG13" s="17">
        <v>0.23155257119748299</v>
      </c>
      <c r="AH13" s="17"/>
      <c r="AI13" s="17">
        <v>0.212319609881754</v>
      </c>
      <c r="AJ13" s="17">
        <v>0.206692898190831</v>
      </c>
      <c r="AK13" s="17"/>
      <c r="AL13" s="17">
        <v>0.23113550787103501</v>
      </c>
      <c r="AM13" s="17">
        <v>0.203340019030474</v>
      </c>
      <c r="AN13" s="17"/>
      <c r="AO13" s="17">
        <v>0.237648464299231</v>
      </c>
      <c r="AP13" s="17">
        <v>0.20603152759155399</v>
      </c>
      <c r="AQ13" s="17"/>
      <c r="AR13" s="17">
        <v>0.298455252343793</v>
      </c>
      <c r="AS13" s="17">
        <v>0.161775638691179</v>
      </c>
      <c r="AT13" s="17">
        <v>0.185801388610526</v>
      </c>
      <c r="AU13" s="17">
        <v>0.110718496164085</v>
      </c>
    </row>
    <row r="14" spans="2:47" x14ac:dyDescent="0.3">
      <c r="B14" s="18" t="s">
        <v>155</v>
      </c>
      <c r="C14" s="17">
        <v>5.1120316293353799E-2</v>
      </c>
      <c r="D14" s="17">
        <v>3.9630815270454797E-2</v>
      </c>
      <c r="E14" s="17">
        <v>6.2510654264112106E-2</v>
      </c>
      <c r="F14" s="17"/>
      <c r="G14" s="17">
        <v>3.5756110775670202E-2</v>
      </c>
      <c r="H14" s="17">
        <v>4.5327100651648702E-2</v>
      </c>
      <c r="I14" s="17">
        <v>4.9718949001701401E-2</v>
      </c>
      <c r="J14" s="17">
        <v>5.3044218963371803E-2</v>
      </c>
      <c r="K14" s="17">
        <v>6.6522582090788096E-2</v>
      </c>
      <c r="L14" s="17">
        <v>5.5260372147069997E-2</v>
      </c>
      <c r="M14" s="17"/>
      <c r="N14" s="17">
        <v>3.0353815773023901E-2</v>
      </c>
      <c r="O14" s="17">
        <v>6.0357160529507098E-2</v>
      </c>
      <c r="P14" s="17">
        <v>5.52156882033654E-2</v>
      </c>
      <c r="Q14" s="17">
        <v>6.1087067040739698E-2</v>
      </c>
      <c r="R14" s="17"/>
      <c r="S14" s="17">
        <v>3.4989650639555399E-2</v>
      </c>
      <c r="T14" s="17">
        <v>5.5602107594312902E-2</v>
      </c>
      <c r="U14" s="17">
        <v>6.9217056481699596E-2</v>
      </c>
      <c r="V14" s="17">
        <v>5.2028465456104497E-2</v>
      </c>
      <c r="W14" s="17">
        <v>5.92692691000518E-2</v>
      </c>
      <c r="X14" s="17">
        <v>7.0104249257082904E-2</v>
      </c>
      <c r="Y14" s="17">
        <v>5.9054993049699002E-2</v>
      </c>
      <c r="Z14" s="17">
        <v>1.9700756467791399E-2</v>
      </c>
      <c r="AA14" s="17">
        <v>5.2088658544871498E-2</v>
      </c>
      <c r="AB14" s="17">
        <v>5.0412899013408799E-2</v>
      </c>
      <c r="AC14" s="17">
        <v>3.6033993764291797E-2</v>
      </c>
      <c r="AD14" s="17">
        <v>2.44061055815658E-2</v>
      </c>
      <c r="AE14" s="17"/>
      <c r="AF14" s="17">
        <v>4.7404354936822102E-2</v>
      </c>
      <c r="AG14" s="17">
        <v>5.427982865145E-2</v>
      </c>
      <c r="AH14" s="17"/>
      <c r="AI14" s="17">
        <v>4.1251167975678502E-2</v>
      </c>
      <c r="AJ14" s="17">
        <v>5.60466527710499E-2</v>
      </c>
      <c r="AK14" s="17"/>
      <c r="AL14" s="17">
        <v>3.8762052670586002E-2</v>
      </c>
      <c r="AM14" s="17">
        <v>5.3982134904474899E-2</v>
      </c>
      <c r="AN14" s="17"/>
      <c r="AO14" s="17">
        <v>3.1545878509867203E-2</v>
      </c>
      <c r="AP14" s="17">
        <v>5.2826463458841198E-2</v>
      </c>
      <c r="AQ14" s="17"/>
      <c r="AR14" s="17">
        <v>3.8531072176473703E-2</v>
      </c>
      <c r="AS14" s="17">
        <v>3.0745024246771099E-2</v>
      </c>
      <c r="AT14" s="17">
        <v>6.17706136702217E-2</v>
      </c>
      <c r="AU14" s="17">
        <v>9.5662789828503098E-2</v>
      </c>
    </row>
    <row r="15" spans="2:47" x14ac:dyDescent="0.3">
      <c r="B15" s="18" t="s">
        <v>437</v>
      </c>
      <c r="C15" s="21">
        <v>0.15757240165639699</v>
      </c>
      <c r="D15" s="21">
        <v>0.20352242146490901</v>
      </c>
      <c r="E15" s="21">
        <v>0.111141965103386</v>
      </c>
      <c r="F15" s="21"/>
      <c r="G15" s="21">
        <v>0.135526461918589</v>
      </c>
      <c r="H15" s="21">
        <v>0.13708153176597601</v>
      </c>
      <c r="I15" s="21">
        <v>0.15881069668883199</v>
      </c>
      <c r="J15" s="21">
        <v>0.16710286521055001</v>
      </c>
      <c r="K15" s="21">
        <v>0.203110517715268</v>
      </c>
      <c r="L15" s="21">
        <v>0.14958889083586799</v>
      </c>
      <c r="M15" s="21"/>
      <c r="N15" s="21">
        <v>0.160662011829105</v>
      </c>
      <c r="O15" s="21">
        <v>0.152120005811402</v>
      </c>
      <c r="P15" s="21">
        <v>0.16539291161539599</v>
      </c>
      <c r="Q15" s="21">
        <v>0.15212131844549001</v>
      </c>
      <c r="R15" s="21"/>
      <c r="S15" s="21">
        <v>0.14021755425486801</v>
      </c>
      <c r="T15" s="21">
        <v>0.13603882052572899</v>
      </c>
      <c r="U15" s="21">
        <v>0.14251920947344199</v>
      </c>
      <c r="V15" s="21">
        <v>0.17222188531927499</v>
      </c>
      <c r="W15" s="21">
        <v>0.12883895969838999</v>
      </c>
      <c r="X15" s="21">
        <v>0.14857164405537299</v>
      </c>
      <c r="Y15" s="21">
        <v>0.156939791508108</v>
      </c>
      <c r="Z15" s="21">
        <v>0.17326043367335001</v>
      </c>
      <c r="AA15" s="21">
        <v>0.16386183972948801</v>
      </c>
      <c r="AB15" s="21">
        <v>0.198862950690949</v>
      </c>
      <c r="AC15" s="21">
        <v>0.197064016569338</v>
      </c>
      <c r="AD15" s="21">
        <v>0.19025103568054999</v>
      </c>
      <c r="AE15" s="21"/>
      <c r="AF15" s="21">
        <v>0.16063785093640101</v>
      </c>
      <c r="AG15" s="21">
        <v>0.15477576965325901</v>
      </c>
      <c r="AH15" s="21"/>
      <c r="AI15" s="21">
        <v>0.16738003378177299</v>
      </c>
      <c r="AJ15" s="21">
        <v>0.15267677192789</v>
      </c>
      <c r="AK15" s="21"/>
      <c r="AL15" s="21">
        <v>0.15942415132679499</v>
      </c>
      <c r="AM15" s="21">
        <v>0.15714358966212</v>
      </c>
      <c r="AN15" s="21"/>
      <c r="AO15" s="21">
        <v>0.174626235259009</v>
      </c>
      <c r="AP15" s="21">
        <v>0.15608595539502201</v>
      </c>
      <c r="AQ15" s="21"/>
      <c r="AR15" s="21">
        <v>0.13253251687277301</v>
      </c>
      <c r="AS15" s="21">
        <v>0.17217765978653601</v>
      </c>
      <c r="AT15" s="21">
        <v>0.15110501680287</v>
      </c>
      <c r="AU15" s="21">
        <v>0.20881450791629</v>
      </c>
    </row>
    <row r="16" spans="2:47" x14ac:dyDescent="0.3">
      <c r="B16" s="18" t="s">
        <v>438</v>
      </c>
      <c r="C16" s="21">
        <v>0.54059839485475703</v>
      </c>
      <c r="D16" s="21">
        <v>0.47941475092260599</v>
      </c>
      <c r="E16" s="21">
        <v>0.60072420221715905</v>
      </c>
      <c r="F16" s="21"/>
      <c r="G16" s="21">
        <v>0.60289965768454301</v>
      </c>
      <c r="H16" s="21">
        <v>0.60210351568817999</v>
      </c>
      <c r="I16" s="21">
        <v>0.58422673364169397</v>
      </c>
      <c r="J16" s="21">
        <v>0.52675065163307999</v>
      </c>
      <c r="K16" s="21">
        <v>0.45819922449350697</v>
      </c>
      <c r="L16" s="21">
        <v>0.48035357544448798</v>
      </c>
      <c r="M16" s="21"/>
      <c r="N16" s="21">
        <v>0.55779551981102604</v>
      </c>
      <c r="O16" s="21">
        <v>0.55134593384651998</v>
      </c>
      <c r="P16" s="21">
        <v>0.52729500868758705</v>
      </c>
      <c r="Q16" s="21">
        <v>0.52252065866014197</v>
      </c>
      <c r="R16" s="21"/>
      <c r="S16" s="21">
        <v>0.59649967060964304</v>
      </c>
      <c r="T16" s="21">
        <v>0.54392773634702296</v>
      </c>
      <c r="U16" s="21">
        <v>0.53543037096213397</v>
      </c>
      <c r="V16" s="21">
        <v>0.53992081720498797</v>
      </c>
      <c r="W16" s="21">
        <v>0.58350313146214905</v>
      </c>
      <c r="X16" s="21">
        <v>0.520794554330687</v>
      </c>
      <c r="Y16" s="21">
        <v>0.52562676761322802</v>
      </c>
      <c r="Z16" s="21">
        <v>0.56909536081259804</v>
      </c>
      <c r="AA16" s="21">
        <v>0.52129519919865897</v>
      </c>
      <c r="AB16" s="21">
        <v>0.501570580366139</v>
      </c>
      <c r="AC16" s="21">
        <v>0.54242223020795299</v>
      </c>
      <c r="AD16" s="21">
        <v>0.42740579200394402</v>
      </c>
      <c r="AE16" s="21"/>
      <c r="AF16" s="21">
        <v>0.53957205599998503</v>
      </c>
      <c r="AG16" s="21">
        <v>0.54386976686085797</v>
      </c>
      <c r="AH16" s="21"/>
      <c r="AI16" s="21">
        <v>0.54648336738603698</v>
      </c>
      <c r="AJ16" s="21">
        <v>0.53766082071787202</v>
      </c>
      <c r="AK16" s="21"/>
      <c r="AL16" s="21">
        <v>0.56495563114323</v>
      </c>
      <c r="AM16" s="21">
        <v>0.53495795909018895</v>
      </c>
      <c r="AN16" s="21"/>
      <c r="AO16" s="21">
        <v>0.56931884689274004</v>
      </c>
      <c r="AP16" s="21">
        <v>0.53809506278575303</v>
      </c>
      <c r="AQ16" s="21"/>
      <c r="AR16" s="21">
        <v>0.64501982802664004</v>
      </c>
      <c r="AS16" s="21">
        <v>0.49784453791896499</v>
      </c>
      <c r="AT16" s="21">
        <v>0.54522717546395905</v>
      </c>
      <c r="AU16" s="21">
        <v>0.34219287647831997</v>
      </c>
    </row>
    <row r="17" spans="2:47" x14ac:dyDescent="0.3">
      <c r="B17" s="18" t="s">
        <v>439</v>
      </c>
      <c r="C17" s="22">
        <v>0.38302599319836</v>
      </c>
      <c r="D17" s="22">
        <v>0.27589232945769698</v>
      </c>
      <c r="E17" s="22">
        <v>0.48958223711377302</v>
      </c>
      <c r="F17" s="22"/>
      <c r="G17" s="22">
        <v>0.46737319576595399</v>
      </c>
      <c r="H17" s="22">
        <v>0.46502198392220401</v>
      </c>
      <c r="I17" s="22">
        <v>0.42541603695286201</v>
      </c>
      <c r="J17" s="22">
        <v>0.35964778642252998</v>
      </c>
      <c r="K17" s="22">
        <v>0.25508870677823903</v>
      </c>
      <c r="L17" s="22">
        <v>0.33076468460862002</v>
      </c>
      <c r="M17" s="22"/>
      <c r="N17" s="22">
        <v>0.39713350798192099</v>
      </c>
      <c r="O17" s="22">
        <v>0.39922592803511697</v>
      </c>
      <c r="P17" s="22">
        <v>0.36190209707219201</v>
      </c>
      <c r="Q17" s="22">
        <v>0.37039934021465099</v>
      </c>
      <c r="R17" s="22"/>
      <c r="S17" s="22">
        <v>0.456282116354775</v>
      </c>
      <c r="T17" s="22">
        <v>0.407888915821294</v>
      </c>
      <c r="U17" s="22">
        <v>0.39291116148869198</v>
      </c>
      <c r="V17" s="22">
        <v>0.36769893188571301</v>
      </c>
      <c r="W17" s="22">
        <v>0.45466417176375901</v>
      </c>
      <c r="X17" s="22">
        <v>0.37222291027531401</v>
      </c>
      <c r="Y17" s="22">
        <v>0.36868697610512002</v>
      </c>
      <c r="Z17" s="22">
        <v>0.39583492713924801</v>
      </c>
      <c r="AA17" s="22">
        <v>0.35743335946917099</v>
      </c>
      <c r="AB17" s="22">
        <v>0.30270762967518999</v>
      </c>
      <c r="AC17" s="22">
        <v>0.34535821363861602</v>
      </c>
      <c r="AD17" s="22">
        <v>0.237154756323394</v>
      </c>
      <c r="AE17" s="22"/>
      <c r="AF17" s="22">
        <v>0.378934205063584</v>
      </c>
      <c r="AG17" s="22">
        <v>0.38909399720759902</v>
      </c>
      <c r="AH17" s="22"/>
      <c r="AI17" s="22">
        <v>0.37910333360426401</v>
      </c>
      <c r="AJ17" s="22">
        <v>0.38498404878998199</v>
      </c>
      <c r="AK17" s="22"/>
      <c r="AL17" s="22">
        <v>0.405531479816436</v>
      </c>
      <c r="AM17" s="22">
        <v>0.37781436942806801</v>
      </c>
      <c r="AN17" s="22"/>
      <c r="AO17" s="22">
        <v>0.39469261163373098</v>
      </c>
      <c r="AP17" s="22">
        <v>0.38200910739073102</v>
      </c>
      <c r="AQ17" s="22"/>
      <c r="AR17" s="22">
        <v>0.51248731115386703</v>
      </c>
      <c r="AS17" s="22">
        <v>0.32566687813242901</v>
      </c>
      <c r="AT17" s="22">
        <v>0.39412215866108902</v>
      </c>
      <c r="AU17" s="22">
        <v>0.13337836856203</v>
      </c>
    </row>
    <row r="18" spans="2:47" x14ac:dyDescent="0.3">
      <c r="B18" s="16"/>
    </row>
    <row r="19" spans="2:47" x14ac:dyDescent="0.3">
      <c r="B19" t="s">
        <v>72</v>
      </c>
    </row>
    <row r="20" spans="2:47" x14ac:dyDescent="0.3">
      <c r="B20" t="s">
        <v>73</v>
      </c>
    </row>
    <row r="22" spans="2:47" x14ac:dyDescent="0.3">
      <c r="B22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dimension ref="B2:AU22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520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432</v>
      </c>
      <c r="C9" s="17">
        <v>4.8059833256596997E-2</v>
      </c>
      <c r="D9" s="17">
        <v>5.2023902666802298E-2</v>
      </c>
      <c r="E9" s="17">
        <v>4.3919186847929399E-2</v>
      </c>
      <c r="F9" s="17"/>
      <c r="G9" s="17">
        <v>3.2420654241570798E-2</v>
      </c>
      <c r="H9" s="17">
        <v>4.3483314289274697E-2</v>
      </c>
      <c r="I9" s="17">
        <v>4.7209373192240001E-2</v>
      </c>
      <c r="J9" s="17">
        <v>5.4158424016805498E-2</v>
      </c>
      <c r="K9" s="17">
        <v>5.6485868495659099E-2</v>
      </c>
      <c r="L9" s="17">
        <v>5.2232077957526601E-2</v>
      </c>
      <c r="M9" s="17"/>
      <c r="N9" s="17">
        <v>3.8377347298681197E-2</v>
      </c>
      <c r="O9" s="17">
        <v>4.0056756740535597E-2</v>
      </c>
      <c r="P9" s="17">
        <v>5.2642396361909302E-2</v>
      </c>
      <c r="Q9" s="17">
        <v>6.2243524910703299E-2</v>
      </c>
      <c r="R9" s="17"/>
      <c r="S9" s="17">
        <v>3.5425181329570302E-2</v>
      </c>
      <c r="T9" s="17">
        <v>4.3142405910346598E-2</v>
      </c>
      <c r="U9" s="17">
        <v>5.7824667107585E-2</v>
      </c>
      <c r="V9" s="17">
        <v>5.0312021955825501E-2</v>
      </c>
      <c r="W9" s="17">
        <v>3.4535110116396997E-2</v>
      </c>
      <c r="X9" s="17">
        <v>3.1747522636680403E-2</v>
      </c>
      <c r="Y9" s="17">
        <v>4.4161102758797997E-2</v>
      </c>
      <c r="Z9" s="17">
        <v>5.4807072857771102E-2</v>
      </c>
      <c r="AA9" s="17">
        <v>5.8695094063232901E-2</v>
      </c>
      <c r="AB9" s="17">
        <v>7.0199975901443806E-2</v>
      </c>
      <c r="AC9" s="17">
        <v>5.2728963952073403E-2</v>
      </c>
      <c r="AD9" s="17">
        <v>6.4243924818832204E-2</v>
      </c>
      <c r="AE9" s="17"/>
      <c r="AF9" s="17">
        <v>4.7268662877537899E-2</v>
      </c>
      <c r="AG9" s="17">
        <v>4.9500897842193602E-2</v>
      </c>
      <c r="AH9" s="17"/>
      <c r="AI9" s="17">
        <v>4.9579241763673398E-2</v>
      </c>
      <c r="AJ9" s="17">
        <v>4.7301397238412202E-2</v>
      </c>
      <c r="AK9" s="17"/>
      <c r="AL9" s="17">
        <v>5.1484949716733099E-2</v>
      </c>
      <c r="AM9" s="17">
        <v>4.7266674740960801E-2</v>
      </c>
      <c r="AN9" s="17"/>
      <c r="AO9" s="17">
        <v>4.7588493039543399E-2</v>
      </c>
      <c r="AP9" s="17">
        <v>4.8100916213062998E-2</v>
      </c>
      <c r="AQ9" s="17"/>
      <c r="AR9" s="17">
        <v>4.58701776233474E-2</v>
      </c>
      <c r="AS9" s="17">
        <v>3.2730353265782101E-2</v>
      </c>
      <c r="AT9" s="17">
        <v>4.47521701840701E-2</v>
      </c>
      <c r="AU9" s="17">
        <v>8.6862019366082302E-2</v>
      </c>
    </row>
    <row r="10" spans="2:47" x14ac:dyDescent="0.3">
      <c r="B10" s="18" t="s">
        <v>433</v>
      </c>
      <c r="C10" s="17">
        <v>5.17671354016691E-2</v>
      </c>
      <c r="D10" s="17">
        <v>5.7650792430364799E-2</v>
      </c>
      <c r="E10" s="17">
        <v>4.6230928519376401E-2</v>
      </c>
      <c r="F10" s="17"/>
      <c r="G10" s="17">
        <v>7.9096820665524994E-2</v>
      </c>
      <c r="H10" s="17">
        <v>7.1505517294671903E-2</v>
      </c>
      <c r="I10" s="17">
        <v>4.57639334798981E-2</v>
      </c>
      <c r="J10" s="17">
        <v>3.8159759172274502E-2</v>
      </c>
      <c r="K10" s="17">
        <v>5.4326628833234102E-2</v>
      </c>
      <c r="L10" s="17">
        <v>3.1860021743541599E-2</v>
      </c>
      <c r="M10" s="17"/>
      <c r="N10" s="17">
        <v>5.7048223265289202E-2</v>
      </c>
      <c r="O10" s="17">
        <v>4.2410865524604803E-2</v>
      </c>
      <c r="P10" s="17">
        <v>5.8419168621922597E-2</v>
      </c>
      <c r="Q10" s="17">
        <v>5.0689596893543E-2</v>
      </c>
      <c r="R10" s="17"/>
      <c r="S10" s="17">
        <v>5.7143949128115198E-2</v>
      </c>
      <c r="T10" s="17">
        <v>4.1971235970196398E-2</v>
      </c>
      <c r="U10" s="17">
        <v>6.5913261933170098E-2</v>
      </c>
      <c r="V10" s="17">
        <v>5.7516595278178803E-2</v>
      </c>
      <c r="W10" s="17">
        <v>4.9476624173261097E-2</v>
      </c>
      <c r="X10" s="17">
        <v>3.3345262618432299E-2</v>
      </c>
      <c r="Y10" s="17">
        <v>3.9299242168691698E-2</v>
      </c>
      <c r="Z10" s="17">
        <v>7.7397588667095493E-2</v>
      </c>
      <c r="AA10" s="17">
        <v>5.1304094858599797E-2</v>
      </c>
      <c r="AB10" s="17">
        <v>5.0483471839284297E-2</v>
      </c>
      <c r="AC10" s="17">
        <v>4.9765735533468601E-2</v>
      </c>
      <c r="AD10" s="17">
        <v>8.2735070656936596E-2</v>
      </c>
      <c r="AE10" s="17"/>
      <c r="AF10" s="17">
        <v>4.4532723357341299E-2</v>
      </c>
      <c r="AG10" s="17">
        <v>6.1801341318592197E-2</v>
      </c>
      <c r="AH10" s="17"/>
      <c r="AI10" s="17">
        <v>5.0326874550443497E-2</v>
      </c>
      <c r="AJ10" s="17">
        <v>5.2486063655699203E-2</v>
      </c>
      <c r="AK10" s="17"/>
      <c r="AL10" s="17">
        <v>5.0441163314911303E-2</v>
      </c>
      <c r="AM10" s="17">
        <v>5.2074192421291098E-2</v>
      </c>
      <c r="AN10" s="17"/>
      <c r="AO10" s="17">
        <v>6.1974287352054902E-2</v>
      </c>
      <c r="AP10" s="17">
        <v>5.0877459613251699E-2</v>
      </c>
      <c r="AQ10" s="17"/>
      <c r="AR10" s="17">
        <v>4.1621621289615503E-2</v>
      </c>
      <c r="AS10" s="17">
        <v>5.2578722008209698E-2</v>
      </c>
      <c r="AT10" s="17">
        <v>5.5535445772186103E-2</v>
      </c>
      <c r="AU10" s="17">
        <v>6.8012113405508404E-2</v>
      </c>
    </row>
    <row r="11" spans="2:47" x14ac:dyDescent="0.3">
      <c r="B11" s="18" t="s">
        <v>434</v>
      </c>
      <c r="C11" s="17">
        <v>0.29516442526200298</v>
      </c>
      <c r="D11" s="17">
        <v>0.29328517301429302</v>
      </c>
      <c r="E11" s="17">
        <v>0.29642468716355602</v>
      </c>
      <c r="F11" s="17"/>
      <c r="G11" s="17">
        <v>0.26989984594351302</v>
      </c>
      <c r="H11" s="17">
        <v>0.246445544234212</v>
      </c>
      <c r="I11" s="17">
        <v>0.286483526467122</v>
      </c>
      <c r="J11" s="17">
        <v>0.29994715230214802</v>
      </c>
      <c r="K11" s="17">
        <v>0.32426778882388901</v>
      </c>
      <c r="L11" s="17">
        <v>0.33512755822280998</v>
      </c>
      <c r="M11" s="17"/>
      <c r="N11" s="17">
        <v>0.24911885152726501</v>
      </c>
      <c r="O11" s="17">
        <v>0.30867359811594203</v>
      </c>
      <c r="P11" s="17">
        <v>0.31708705471280602</v>
      </c>
      <c r="Q11" s="17">
        <v>0.30926466013179199</v>
      </c>
      <c r="R11" s="17"/>
      <c r="S11" s="17">
        <v>0.27382732882310401</v>
      </c>
      <c r="T11" s="17">
        <v>0.31165921603220598</v>
      </c>
      <c r="U11" s="17">
        <v>0.29040873519893101</v>
      </c>
      <c r="V11" s="17">
        <v>0.29563752754073203</v>
      </c>
      <c r="W11" s="17">
        <v>0.27712271452179299</v>
      </c>
      <c r="X11" s="17">
        <v>0.29547287450556198</v>
      </c>
      <c r="Y11" s="17">
        <v>0.29151238327378998</v>
      </c>
      <c r="Z11" s="17">
        <v>0.28281275539563699</v>
      </c>
      <c r="AA11" s="17">
        <v>0.31412958847859401</v>
      </c>
      <c r="AB11" s="17">
        <v>0.30074109386339898</v>
      </c>
      <c r="AC11" s="17">
        <v>0.29085351382109997</v>
      </c>
      <c r="AD11" s="17">
        <v>0.32274822030768102</v>
      </c>
      <c r="AE11" s="17"/>
      <c r="AF11" s="17">
        <v>0.28668097286898298</v>
      </c>
      <c r="AG11" s="17">
        <v>0.30493698659247997</v>
      </c>
      <c r="AH11" s="17"/>
      <c r="AI11" s="17">
        <v>0.26835179430920703</v>
      </c>
      <c r="AJ11" s="17">
        <v>0.308548360498764</v>
      </c>
      <c r="AK11" s="17"/>
      <c r="AL11" s="17">
        <v>0.284272628260959</v>
      </c>
      <c r="AM11" s="17">
        <v>0.29768665235778302</v>
      </c>
      <c r="AN11" s="17"/>
      <c r="AO11" s="17">
        <v>0.25315319706009498</v>
      </c>
      <c r="AP11" s="17">
        <v>0.29882620797618098</v>
      </c>
      <c r="AQ11" s="17"/>
      <c r="AR11" s="17">
        <v>0.19455141492212799</v>
      </c>
      <c r="AS11" s="17">
        <v>0.308194568549083</v>
      </c>
      <c r="AT11" s="17">
        <v>0.33407895380316399</v>
      </c>
      <c r="AU11" s="17">
        <v>0.44446639011350297</v>
      </c>
    </row>
    <row r="12" spans="2:47" x14ac:dyDescent="0.3">
      <c r="B12" s="18" t="s">
        <v>435</v>
      </c>
      <c r="C12" s="17">
        <v>0.37402197605339799</v>
      </c>
      <c r="D12" s="17">
        <v>0.37474051496175498</v>
      </c>
      <c r="E12" s="17">
        <v>0.37435204051482801</v>
      </c>
      <c r="F12" s="17"/>
      <c r="G12" s="17">
        <v>0.33870389390747102</v>
      </c>
      <c r="H12" s="17">
        <v>0.39666240948593401</v>
      </c>
      <c r="I12" s="17">
        <v>0.37727262805224798</v>
      </c>
      <c r="J12" s="17">
        <v>0.37673859826445599</v>
      </c>
      <c r="K12" s="17">
        <v>0.37121391956552502</v>
      </c>
      <c r="L12" s="17">
        <v>0.37604448464470402</v>
      </c>
      <c r="M12" s="17"/>
      <c r="N12" s="17">
        <v>0.43149706840679702</v>
      </c>
      <c r="O12" s="17">
        <v>0.38181725616893702</v>
      </c>
      <c r="P12" s="17">
        <v>0.34828898378344503</v>
      </c>
      <c r="Q12" s="17">
        <v>0.32706668731277699</v>
      </c>
      <c r="R12" s="17"/>
      <c r="S12" s="17">
        <v>0.40366698298590997</v>
      </c>
      <c r="T12" s="17">
        <v>0.40080141794479401</v>
      </c>
      <c r="U12" s="17">
        <v>0.38435705855635</v>
      </c>
      <c r="V12" s="17">
        <v>0.38124083883127702</v>
      </c>
      <c r="W12" s="17">
        <v>0.36816861831560999</v>
      </c>
      <c r="X12" s="17">
        <v>0.40377695202369601</v>
      </c>
      <c r="Y12" s="17">
        <v>0.36426529409526398</v>
      </c>
      <c r="Z12" s="17">
        <v>0.36147744885546201</v>
      </c>
      <c r="AA12" s="17">
        <v>0.32452609440242902</v>
      </c>
      <c r="AB12" s="17">
        <v>0.335037282827649</v>
      </c>
      <c r="AC12" s="17">
        <v>0.35374762440482899</v>
      </c>
      <c r="AD12" s="17">
        <v>0.36955315575728398</v>
      </c>
      <c r="AE12" s="17"/>
      <c r="AF12" s="17">
        <v>0.39900685963187899</v>
      </c>
      <c r="AG12" s="17">
        <v>0.34339168312941498</v>
      </c>
      <c r="AH12" s="17"/>
      <c r="AI12" s="17">
        <v>0.39102954445297</v>
      </c>
      <c r="AJ12" s="17">
        <v>0.365532387903864</v>
      </c>
      <c r="AK12" s="17"/>
      <c r="AL12" s="17">
        <v>0.377223400845076</v>
      </c>
      <c r="AM12" s="17">
        <v>0.37328061809805801</v>
      </c>
      <c r="AN12" s="17"/>
      <c r="AO12" s="17">
        <v>0.37265139890835902</v>
      </c>
      <c r="AP12" s="17">
        <v>0.37414143829987201</v>
      </c>
      <c r="AQ12" s="17"/>
      <c r="AR12" s="17">
        <v>0.42614546264066799</v>
      </c>
      <c r="AS12" s="17">
        <v>0.415522315125541</v>
      </c>
      <c r="AT12" s="17">
        <v>0.36098348986273499</v>
      </c>
      <c r="AU12" s="17">
        <v>0.19871648406937101</v>
      </c>
    </row>
    <row r="13" spans="2:47" x14ac:dyDescent="0.3">
      <c r="B13" s="18" t="s">
        <v>436</v>
      </c>
      <c r="C13" s="17">
        <v>0.15492324677531499</v>
      </c>
      <c r="D13" s="17">
        <v>0.15966973917465899</v>
      </c>
      <c r="E13" s="17">
        <v>0.149630194006727</v>
      </c>
      <c r="F13" s="17"/>
      <c r="G13" s="17">
        <v>0.21558915785906799</v>
      </c>
      <c r="H13" s="17">
        <v>0.18569722305044001</v>
      </c>
      <c r="I13" s="17">
        <v>0.169681015238451</v>
      </c>
      <c r="J13" s="17">
        <v>0.15303344466250099</v>
      </c>
      <c r="K13" s="17">
        <v>0.101238026505602</v>
      </c>
      <c r="L13" s="17">
        <v>0.11527118994119399</v>
      </c>
      <c r="M13" s="17"/>
      <c r="N13" s="17">
        <v>0.17252663922785699</v>
      </c>
      <c r="O13" s="17">
        <v>0.13861622141917401</v>
      </c>
      <c r="P13" s="17">
        <v>0.148841455017207</v>
      </c>
      <c r="Q13" s="17">
        <v>0.15863663429861899</v>
      </c>
      <c r="R13" s="17"/>
      <c r="S13" s="17">
        <v>0.181548034396392</v>
      </c>
      <c r="T13" s="17">
        <v>0.12733884278501101</v>
      </c>
      <c r="U13" s="17">
        <v>0.137147992002738</v>
      </c>
      <c r="V13" s="17">
        <v>0.136490816986299</v>
      </c>
      <c r="W13" s="17">
        <v>0.16814562720361401</v>
      </c>
      <c r="X13" s="17">
        <v>0.14580597219456801</v>
      </c>
      <c r="Y13" s="17">
        <v>0.15965324635275299</v>
      </c>
      <c r="Z13" s="17">
        <v>0.174831000320918</v>
      </c>
      <c r="AA13" s="17">
        <v>0.165663664167263</v>
      </c>
      <c r="AB13" s="17">
        <v>0.16993771267118099</v>
      </c>
      <c r="AC13" s="17">
        <v>0.15770163034800699</v>
      </c>
      <c r="AD13" s="17">
        <v>0.121472277611937</v>
      </c>
      <c r="AE13" s="17"/>
      <c r="AF13" s="17">
        <v>0.15246949271382301</v>
      </c>
      <c r="AG13" s="17">
        <v>0.15787913635890599</v>
      </c>
      <c r="AH13" s="17"/>
      <c r="AI13" s="17">
        <v>0.17982587817878201</v>
      </c>
      <c r="AJ13" s="17">
        <v>0.14249271705535899</v>
      </c>
      <c r="AK13" s="17"/>
      <c r="AL13" s="17">
        <v>0.171625124142815</v>
      </c>
      <c r="AM13" s="17">
        <v>0.15105557208006801</v>
      </c>
      <c r="AN13" s="17"/>
      <c r="AO13" s="17">
        <v>0.219348042396182</v>
      </c>
      <c r="AP13" s="17">
        <v>0.149307852675548</v>
      </c>
      <c r="AQ13" s="17"/>
      <c r="AR13" s="17">
        <v>0.250467290899479</v>
      </c>
      <c r="AS13" s="17">
        <v>0.12729471884156701</v>
      </c>
      <c r="AT13" s="17">
        <v>0.105763376730416</v>
      </c>
      <c r="AU13" s="17">
        <v>6.4856538993682294E-2</v>
      </c>
    </row>
    <row r="14" spans="2:47" x14ac:dyDescent="0.3">
      <c r="B14" s="18" t="s">
        <v>155</v>
      </c>
      <c r="C14" s="17">
        <v>7.6063383251018399E-2</v>
      </c>
      <c r="D14" s="17">
        <v>6.2629877752126195E-2</v>
      </c>
      <c r="E14" s="17">
        <v>8.9442962947582999E-2</v>
      </c>
      <c r="F14" s="17"/>
      <c r="G14" s="17">
        <v>6.4289627382852294E-2</v>
      </c>
      <c r="H14" s="17">
        <v>5.6205991645468099E-2</v>
      </c>
      <c r="I14" s="17">
        <v>7.3589523570041004E-2</v>
      </c>
      <c r="J14" s="17">
        <v>7.7962621581814703E-2</v>
      </c>
      <c r="K14" s="17">
        <v>9.24677677760911E-2</v>
      </c>
      <c r="L14" s="17">
        <v>8.9464667490223304E-2</v>
      </c>
      <c r="M14" s="17"/>
      <c r="N14" s="17">
        <v>5.1431870274109899E-2</v>
      </c>
      <c r="O14" s="17">
        <v>8.8425302030805994E-2</v>
      </c>
      <c r="P14" s="17">
        <v>7.4720941502709998E-2</v>
      </c>
      <c r="Q14" s="17">
        <v>9.2098896452566401E-2</v>
      </c>
      <c r="R14" s="17"/>
      <c r="S14" s="17">
        <v>4.8388523336908497E-2</v>
      </c>
      <c r="T14" s="17">
        <v>7.5086881357446206E-2</v>
      </c>
      <c r="U14" s="17">
        <v>6.4348285201226998E-2</v>
      </c>
      <c r="V14" s="17">
        <v>7.8802199407687706E-2</v>
      </c>
      <c r="W14" s="17">
        <v>0.10255130566932499</v>
      </c>
      <c r="X14" s="17">
        <v>8.9851416021061198E-2</v>
      </c>
      <c r="Y14" s="17">
        <v>0.101108731350703</v>
      </c>
      <c r="Z14" s="17">
        <v>4.8674133903115799E-2</v>
      </c>
      <c r="AA14" s="17">
        <v>8.5681464029881096E-2</v>
      </c>
      <c r="AB14" s="17">
        <v>7.3600462897042807E-2</v>
      </c>
      <c r="AC14" s="17">
        <v>9.5202531940521598E-2</v>
      </c>
      <c r="AD14" s="17">
        <v>3.9247350847329499E-2</v>
      </c>
      <c r="AE14" s="17"/>
      <c r="AF14" s="17">
        <v>7.0041288550435302E-2</v>
      </c>
      <c r="AG14" s="17">
        <v>8.2489954758413697E-2</v>
      </c>
      <c r="AH14" s="17"/>
      <c r="AI14" s="17">
        <v>6.08866667449246E-2</v>
      </c>
      <c r="AJ14" s="17">
        <v>8.3639073647901005E-2</v>
      </c>
      <c r="AK14" s="17"/>
      <c r="AL14" s="17">
        <v>6.4952733719505301E-2</v>
      </c>
      <c r="AM14" s="17">
        <v>7.8636290301839801E-2</v>
      </c>
      <c r="AN14" s="17"/>
      <c r="AO14" s="17">
        <v>4.52845812437664E-2</v>
      </c>
      <c r="AP14" s="17">
        <v>7.8746125222084004E-2</v>
      </c>
      <c r="AQ14" s="17"/>
      <c r="AR14" s="17">
        <v>4.1344032624762203E-2</v>
      </c>
      <c r="AS14" s="17">
        <v>6.3679322209817396E-2</v>
      </c>
      <c r="AT14" s="17">
        <v>9.8886563647427705E-2</v>
      </c>
      <c r="AU14" s="17">
        <v>0.13708645405185299</v>
      </c>
    </row>
    <row r="15" spans="2:47" x14ac:dyDescent="0.3">
      <c r="B15" s="18" t="s">
        <v>437</v>
      </c>
      <c r="C15" s="21">
        <v>9.9826968658266096E-2</v>
      </c>
      <c r="D15" s="21">
        <v>0.109674695097167</v>
      </c>
      <c r="E15" s="21">
        <v>9.01501153673058E-2</v>
      </c>
      <c r="F15" s="21"/>
      <c r="G15" s="21">
        <v>0.111517474907096</v>
      </c>
      <c r="H15" s="21">
        <v>0.114988831583947</v>
      </c>
      <c r="I15" s="21">
        <v>9.2973306672138101E-2</v>
      </c>
      <c r="J15" s="21">
        <v>9.231818318908E-2</v>
      </c>
      <c r="K15" s="21">
        <v>0.11081249732889301</v>
      </c>
      <c r="L15" s="21">
        <v>8.4092099701068193E-2</v>
      </c>
      <c r="M15" s="21"/>
      <c r="N15" s="21">
        <v>9.5425570563970399E-2</v>
      </c>
      <c r="O15" s="21">
        <v>8.24676222651404E-2</v>
      </c>
      <c r="P15" s="21">
        <v>0.111061564983832</v>
      </c>
      <c r="Q15" s="21">
        <v>0.112933121804246</v>
      </c>
      <c r="R15" s="21"/>
      <c r="S15" s="21">
        <v>9.25691304576855E-2</v>
      </c>
      <c r="T15" s="21">
        <v>8.5113641880543003E-2</v>
      </c>
      <c r="U15" s="21">
        <v>0.12373792904075499</v>
      </c>
      <c r="V15" s="21">
        <v>0.107828617234004</v>
      </c>
      <c r="W15" s="21">
        <v>8.4011734289658094E-2</v>
      </c>
      <c r="X15" s="21">
        <v>6.5092785255112598E-2</v>
      </c>
      <c r="Y15" s="21">
        <v>8.3460344927489702E-2</v>
      </c>
      <c r="Z15" s="21">
        <v>0.13220466152486701</v>
      </c>
      <c r="AA15" s="21">
        <v>0.109999188921833</v>
      </c>
      <c r="AB15" s="21">
        <v>0.12068344774072801</v>
      </c>
      <c r="AC15" s="21">
        <v>0.102494699485542</v>
      </c>
      <c r="AD15" s="21">
        <v>0.14697899547576901</v>
      </c>
      <c r="AE15" s="21"/>
      <c r="AF15" s="21">
        <v>9.1801386234879295E-2</v>
      </c>
      <c r="AG15" s="21">
        <v>0.11130223916078601</v>
      </c>
      <c r="AH15" s="21"/>
      <c r="AI15" s="21">
        <v>9.9906116314116902E-2</v>
      </c>
      <c r="AJ15" s="21">
        <v>9.9787460894111404E-2</v>
      </c>
      <c r="AK15" s="21"/>
      <c r="AL15" s="21">
        <v>0.10192611303164401</v>
      </c>
      <c r="AM15" s="21">
        <v>9.9340867162251906E-2</v>
      </c>
      <c r="AN15" s="21"/>
      <c r="AO15" s="21">
        <v>0.109562780391598</v>
      </c>
      <c r="AP15" s="21">
        <v>9.8978375826314705E-2</v>
      </c>
      <c r="AQ15" s="21"/>
      <c r="AR15" s="21">
        <v>8.7491798912962895E-2</v>
      </c>
      <c r="AS15" s="21">
        <v>8.53090752739918E-2</v>
      </c>
      <c r="AT15" s="21">
        <v>0.100287615956256</v>
      </c>
      <c r="AU15" s="21">
        <v>0.15487413277159101</v>
      </c>
    </row>
    <row r="16" spans="2:47" x14ac:dyDescent="0.3">
      <c r="B16" s="18" t="s">
        <v>438</v>
      </c>
      <c r="C16" s="21">
        <v>0.52894522282871304</v>
      </c>
      <c r="D16" s="21">
        <v>0.53441025413641396</v>
      </c>
      <c r="E16" s="21">
        <v>0.52398223452155501</v>
      </c>
      <c r="F16" s="21"/>
      <c r="G16" s="21">
        <v>0.55429305176653898</v>
      </c>
      <c r="H16" s="21">
        <v>0.58235963253637402</v>
      </c>
      <c r="I16" s="21">
        <v>0.54695364329069895</v>
      </c>
      <c r="J16" s="21">
        <v>0.52977204292695701</v>
      </c>
      <c r="K16" s="21">
        <v>0.472451946071127</v>
      </c>
      <c r="L16" s="21">
        <v>0.49131567458589798</v>
      </c>
      <c r="M16" s="21"/>
      <c r="N16" s="21">
        <v>0.60402370763465496</v>
      </c>
      <c r="O16" s="21">
        <v>0.52043347758811098</v>
      </c>
      <c r="P16" s="21">
        <v>0.497130438800652</v>
      </c>
      <c r="Q16" s="21">
        <v>0.48570332161139501</v>
      </c>
      <c r="R16" s="21"/>
      <c r="S16" s="21">
        <v>0.58521501738230197</v>
      </c>
      <c r="T16" s="21">
        <v>0.52814026072980502</v>
      </c>
      <c r="U16" s="21">
        <v>0.52150505055908702</v>
      </c>
      <c r="V16" s="21">
        <v>0.51773165581757596</v>
      </c>
      <c r="W16" s="21">
        <v>0.53631424551922402</v>
      </c>
      <c r="X16" s="21">
        <v>0.54958292421826405</v>
      </c>
      <c r="Y16" s="21">
        <v>0.523918540448017</v>
      </c>
      <c r="Z16" s="21">
        <v>0.53630844917638099</v>
      </c>
      <c r="AA16" s="21">
        <v>0.49018975856969199</v>
      </c>
      <c r="AB16" s="21">
        <v>0.50497499549882996</v>
      </c>
      <c r="AC16" s="21">
        <v>0.51144925475283598</v>
      </c>
      <c r="AD16" s="21">
        <v>0.491025433369221</v>
      </c>
      <c r="AE16" s="21"/>
      <c r="AF16" s="21">
        <v>0.55147635234570302</v>
      </c>
      <c r="AG16" s="21">
        <v>0.50127081948832097</v>
      </c>
      <c r="AH16" s="21"/>
      <c r="AI16" s="21">
        <v>0.57085542263175204</v>
      </c>
      <c r="AJ16" s="21">
        <v>0.50802510495922304</v>
      </c>
      <c r="AK16" s="21"/>
      <c r="AL16" s="21">
        <v>0.54884852498789105</v>
      </c>
      <c r="AM16" s="21">
        <v>0.52433619017812605</v>
      </c>
      <c r="AN16" s="21"/>
      <c r="AO16" s="21">
        <v>0.59199944130453996</v>
      </c>
      <c r="AP16" s="21">
        <v>0.52344929097542003</v>
      </c>
      <c r="AQ16" s="21"/>
      <c r="AR16" s="21">
        <v>0.67661275354014705</v>
      </c>
      <c r="AS16" s="21">
        <v>0.54281703396710801</v>
      </c>
      <c r="AT16" s="21">
        <v>0.46674686659315201</v>
      </c>
      <c r="AU16" s="21">
        <v>0.26357302306305402</v>
      </c>
    </row>
    <row r="17" spans="2:47" x14ac:dyDescent="0.3">
      <c r="B17" s="18" t="s">
        <v>439</v>
      </c>
      <c r="C17" s="22">
        <v>0.42911825417044702</v>
      </c>
      <c r="D17" s="22">
        <v>0.42473555903924698</v>
      </c>
      <c r="E17" s="22">
        <v>0.43383211915424902</v>
      </c>
      <c r="F17" s="22"/>
      <c r="G17" s="22">
        <v>0.44277557685944302</v>
      </c>
      <c r="H17" s="22">
        <v>0.467370800952427</v>
      </c>
      <c r="I17" s="22">
        <v>0.45398033661856102</v>
      </c>
      <c r="J17" s="22">
        <v>0.43745385973787698</v>
      </c>
      <c r="K17" s="22">
        <v>0.36163944874223303</v>
      </c>
      <c r="L17" s="22">
        <v>0.40722357488483002</v>
      </c>
      <c r="M17" s="22"/>
      <c r="N17" s="22">
        <v>0.50859813707068402</v>
      </c>
      <c r="O17" s="22">
        <v>0.437965855322971</v>
      </c>
      <c r="P17" s="22">
        <v>0.38606887381681998</v>
      </c>
      <c r="Q17" s="22">
        <v>0.37277019980714898</v>
      </c>
      <c r="R17" s="22"/>
      <c r="S17" s="22">
        <v>0.49264588692461703</v>
      </c>
      <c r="T17" s="22">
        <v>0.44302661884926198</v>
      </c>
      <c r="U17" s="22">
        <v>0.39776712151833199</v>
      </c>
      <c r="V17" s="22">
        <v>0.40990303858357202</v>
      </c>
      <c r="W17" s="22">
        <v>0.452302511229566</v>
      </c>
      <c r="X17" s="22">
        <v>0.48449013896315202</v>
      </c>
      <c r="Y17" s="22">
        <v>0.44045819552052801</v>
      </c>
      <c r="Z17" s="22">
        <v>0.404103787651514</v>
      </c>
      <c r="AA17" s="22">
        <v>0.38019056964786002</v>
      </c>
      <c r="AB17" s="22">
        <v>0.38429154775810098</v>
      </c>
      <c r="AC17" s="22">
        <v>0.40895455526729402</v>
      </c>
      <c r="AD17" s="22">
        <v>0.34404643789345202</v>
      </c>
      <c r="AE17" s="22"/>
      <c r="AF17" s="22">
        <v>0.45967496611082298</v>
      </c>
      <c r="AG17" s="22">
        <v>0.38996858032753501</v>
      </c>
      <c r="AH17" s="22"/>
      <c r="AI17" s="22">
        <v>0.47094930631763499</v>
      </c>
      <c r="AJ17" s="22">
        <v>0.40823764406511198</v>
      </c>
      <c r="AK17" s="22"/>
      <c r="AL17" s="22">
        <v>0.44692241195624699</v>
      </c>
      <c r="AM17" s="22">
        <v>0.424995323015874</v>
      </c>
      <c r="AN17" s="22"/>
      <c r="AO17" s="22">
        <v>0.48243666091294202</v>
      </c>
      <c r="AP17" s="22">
        <v>0.42447091514910601</v>
      </c>
      <c r="AQ17" s="22"/>
      <c r="AR17" s="22">
        <v>0.58912095462718395</v>
      </c>
      <c r="AS17" s="22">
        <v>0.457507958693116</v>
      </c>
      <c r="AT17" s="22">
        <v>0.366459250636895</v>
      </c>
      <c r="AU17" s="22">
        <v>0.108698890291463</v>
      </c>
    </row>
    <row r="18" spans="2:47" x14ac:dyDescent="0.3">
      <c r="B18" s="16"/>
    </row>
    <row r="19" spans="2:47" x14ac:dyDescent="0.3">
      <c r="B19" t="s">
        <v>72</v>
      </c>
    </row>
    <row r="20" spans="2:47" x14ac:dyDescent="0.3">
      <c r="B20" t="s">
        <v>73</v>
      </c>
    </row>
    <row r="22" spans="2:47" x14ac:dyDescent="0.3">
      <c r="B22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dimension ref="B2:J17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10" width="20.77734375" customWidth="1"/>
  </cols>
  <sheetData>
    <row r="2" spans="2:10" ht="40.049999999999997" customHeight="1" x14ac:dyDescent="0.3">
      <c r="D2" s="30" t="s">
        <v>532</v>
      </c>
      <c r="E2" s="26"/>
      <c r="F2" s="26"/>
      <c r="G2" s="26"/>
      <c r="H2" s="26"/>
      <c r="I2" s="26"/>
      <c r="J2" s="26"/>
    </row>
    <row r="6" spans="2:10" ht="49.95" customHeight="1" x14ac:dyDescent="0.3">
      <c r="B6" s="20" t="s">
        <v>15</v>
      </c>
      <c r="C6" s="20" t="s">
        <v>521</v>
      </c>
      <c r="D6" s="20" t="s">
        <v>522</v>
      </c>
      <c r="E6" s="20" t="s">
        <v>523</v>
      </c>
      <c r="F6" s="20" t="s">
        <v>524</v>
      </c>
      <c r="G6" s="20" t="s">
        <v>525</v>
      </c>
      <c r="H6" s="20" t="s">
        <v>526</v>
      </c>
      <c r="I6" s="20" t="s">
        <v>527</v>
      </c>
    </row>
    <row r="7" spans="2:10" ht="43.2" x14ac:dyDescent="0.3">
      <c r="B7" s="18" t="s">
        <v>528</v>
      </c>
      <c r="C7" s="17">
        <v>8.5585391258770793E-2</v>
      </c>
      <c r="D7" s="17">
        <v>0.108626522939644</v>
      </c>
      <c r="E7" s="17">
        <v>0.119023230362429</v>
      </c>
      <c r="F7" s="17">
        <v>0.10439093131982601</v>
      </c>
      <c r="G7" s="17">
        <v>0.18116672662049799</v>
      </c>
      <c r="H7" s="17">
        <v>0.34286606560288102</v>
      </c>
      <c r="I7" s="17">
        <v>0.163215990856108</v>
      </c>
    </row>
    <row r="8" spans="2:10" ht="43.2" x14ac:dyDescent="0.3">
      <c r="B8" s="18" t="s">
        <v>529</v>
      </c>
      <c r="C8" s="17">
        <v>0.35253148507839799</v>
      </c>
      <c r="D8" s="17">
        <v>0.38307836885507901</v>
      </c>
      <c r="E8" s="17">
        <v>0.410956280444505</v>
      </c>
      <c r="F8" s="17">
        <v>0.40628525677129002</v>
      </c>
      <c r="G8" s="17">
        <v>0.455223045010683</v>
      </c>
      <c r="H8" s="17">
        <v>0.38939435860312399</v>
      </c>
      <c r="I8" s="17">
        <v>0.47813495833570302</v>
      </c>
    </row>
    <row r="9" spans="2:10" ht="43.2" x14ac:dyDescent="0.3">
      <c r="B9" s="18" t="s">
        <v>530</v>
      </c>
      <c r="C9" s="17">
        <v>0.37673911150345002</v>
      </c>
      <c r="D9" s="17">
        <v>0.36300856405672499</v>
      </c>
      <c r="E9" s="17">
        <v>0.33727584777515601</v>
      </c>
      <c r="F9" s="17">
        <v>0.35581955982688002</v>
      </c>
      <c r="G9" s="17">
        <v>0.27982791259033202</v>
      </c>
      <c r="H9" s="17">
        <v>0.19858801482253</v>
      </c>
      <c r="I9" s="17">
        <v>0.281941457214124</v>
      </c>
    </row>
    <row r="10" spans="2:10" ht="43.2" x14ac:dyDescent="0.3">
      <c r="B10" s="18" t="s">
        <v>531</v>
      </c>
      <c r="C10" s="17">
        <v>0.18514401215938101</v>
      </c>
      <c r="D10" s="17">
        <v>0.14528654414855199</v>
      </c>
      <c r="E10" s="17">
        <v>0.13274464141791001</v>
      </c>
      <c r="F10" s="17">
        <v>0.133504252082004</v>
      </c>
      <c r="G10" s="17">
        <v>8.3782315778487798E-2</v>
      </c>
      <c r="H10" s="17">
        <v>6.9151560971465506E-2</v>
      </c>
      <c r="I10" s="17">
        <v>7.6707593594065607E-2</v>
      </c>
    </row>
    <row r="11" spans="2:10" x14ac:dyDescent="0.3">
      <c r="B11" s="16"/>
      <c r="C11" s="16"/>
      <c r="D11" s="16"/>
      <c r="E11" s="16"/>
      <c r="F11" s="16"/>
      <c r="G11" s="16"/>
      <c r="H11" s="16"/>
      <c r="I11" s="16"/>
    </row>
    <row r="12" spans="2:10" x14ac:dyDescent="0.3">
      <c r="B12" t="s">
        <v>72</v>
      </c>
    </row>
    <row r="13" spans="2:10" x14ac:dyDescent="0.3">
      <c r="B13" t="s">
        <v>73</v>
      </c>
    </row>
    <row r="17" spans="2:2" x14ac:dyDescent="0.3">
      <c r="B17" s="8" t="str">
        <f>HYPERLINK("#'Contents'!A1", "Return to Contents")</f>
        <v>Return to Contents</v>
      </c>
    </row>
  </sheetData>
  <mergeCells count="1">
    <mergeCell ref="D2:J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dimension ref="B2:AU17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533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ht="43.2" x14ac:dyDescent="0.3">
      <c r="B9" s="18" t="s">
        <v>528</v>
      </c>
      <c r="C9" s="17">
        <v>8.5585391258770793E-2</v>
      </c>
      <c r="D9" s="17">
        <v>9.0100872202675805E-2</v>
      </c>
      <c r="E9" s="17">
        <v>8.1050257361972106E-2</v>
      </c>
      <c r="F9" s="17"/>
      <c r="G9" s="17">
        <v>5.7598034478824903E-2</v>
      </c>
      <c r="H9" s="17">
        <v>6.7772683823496202E-2</v>
      </c>
      <c r="I9" s="17">
        <v>8.6502426301434607E-2</v>
      </c>
      <c r="J9" s="17">
        <v>8.2029082814396706E-2</v>
      </c>
      <c r="K9" s="17">
        <v>9.4237389100212204E-2</v>
      </c>
      <c r="L9" s="17">
        <v>0.114903052992022</v>
      </c>
      <c r="M9" s="17"/>
      <c r="N9" s="17">
        <v>8.0353858296040401E-2</v>
      </c>
      <c r="O9" s="17">
        <v>7.9197422744231402E-2</v>
      </c>
      <c r="P9" s="17">
        <v>8.5098700839194796E-2</v>
      </c>
      <c r="Q9" s="17">
        <v>9.6525756259031398E-2</v>
      </c>
      <c r="R9" s="17"/>
      <c r="S9" s="17">
        <v>6.7225784705984101E-2</v>
      </c>
      <c r="T9" s="17">
        <v>6.5402623673666602E-2</v>
      </c>
      <c r="U9" s="17">
        <v>9.5441052942427704E-2</v>
      </c>
      <c r="V9" s="17">
        <v>8.4429616547671102E-2</v>
      </c>
      <c r="W9" s="17">
        <v>9.3686428672225805E-2</v>
      </c>
      <c r="X9" s="17">
        <v>8.6712013121691106E-2</v>
      </c>
      <c r="Y9" s="17">
        <v>9.2699107742116593E-2</v>
      </c>
      <c r="Z9" s="17">
        <v>0.103991208671223</v>
      </c>
      <c r="AA9" s="17">
        <v>9.7918623651966893E-2</v>
      </c>
      <c r="AB9" s="17">
        <v>9.4491473744430204E-2</v>
      </c>
      <c r="AC9" s="17">
        <v>0.11116606583048599</v>
      </c>
      <c r="AD9" s="17">
        <v>5.56857711592742E-2</v>
      </c>
      <c r="AE9" s="17"/>
      <c r="AF9" s="17">
        <v>8.4628067284988007E-2</v>
      </c>
      <c r="AG9" s="17">
        <v>8.7007360632724698E-2</v>
      </c>
      <c r="AH9" s="17"/>
      <c r="AI9" s="17">
        <v>7.5683998936289104E-2</v>
      </c>
      <c r="AJ9" s="17">
        <v>9.0527822825115997E-2</v>
      </c>
      <c r="AK9" s="17"/>
      <c r="AL9" s="17">
        <v>8.2543984089987393E-2</v>
      </c>
      <c r="AM9" s="17">
        <v>8.62896937324278E-2</v>
      </c>
      <c r="AN9" s="17"/>
      <c r="AO9" s="17">
        <v>7.1327289772677105E-2</v>
      </c>
      <c r="AP9" s="17">
        <v>8.6828155914634997E-2</v>
      </c>
      <c r="AQ9" s="17"/>
      <c r="AR9" s="17">
        <v>6.3296123294602394E-2</v>
      </c>
      <c r="AS9" s="17">
        <v>6.9807646047608696E-2</v>
      </c>
      <c r="AT9" s="17">
        <v>8.3972221233971606E-2</v>
      </c>
      <c r="AU9" s="17">
        <v>0.17213873773421501</v>
      </c>
    </row>
    <row r="10" spans="2:47" ht="43.2" x14ac:dyDescent="0.3">
      <c r="B10" s="18" t="s">
        <v>529</v>
      </c>
      <c r="C10" s="17">
        <v>0.35253148507839799</v>
      </c>
      <c r="D10" s="17">
        <v>0.36071010202307802</v>
      </c>
      <c r="E10" s="17">
        <v>0.34491156816424001</v>
      </c>
      <c r="F10" s="17"/>
      <c r="G10" s="17">
        <v>0.32348478551229498</v>
      </c>
      <c r="H10" s="17">
        <v>0.32677695668811402</v>
      </c>
      <c r="I10" s="17">
        <v>0.34725960769932701</v>
      </c>
      <c r="J10" s="17">
        <v>0.36583810198836503</v>
      </c>
      <c r="K10" s="17">
        <v>0.359859643181619</v>
      </c>
      <c r="L10" s="17">
        <v>0.381250722598384</v>
      </c>
      <c r="M10" s="17"/>
      <c r="N10" s="17">
        <v>0.33065782875375999</v>
      </c>
      <c r="O10" s="17">
        <v>0.34793699466260802</v>
      </c>
      <c r="P10" s="17">
        <v>0.36341085698433701</v>
      </c>
      <c r="Q10" s="17">
        <v>0.37002849523015802</v>
      </c>
      <c r="R10" s="17"/>
      <c r="S10" s="17">
        <v>0.31219907471313002</v>
      </c>
      <c r="T10" s="17">
        <v>0.387518432927838</v>
      </c>
      <c r="U10" s="17">
        <v>0.36752107909734499</v>
      </c>
      <c r="V10" s="17">
        <v>0.40050218859630998</v>
      </c>
      <c r="W10" s="17">
        <v>0.34259691841641998</v>
      </c>
      <c r="X10" s="17">
        <v>0.343790168365737</v>
      </c>
      <c r="Y10" s="17">
        <v>0.34689536264249698</v>
      </c>
      <c r="Z10" s="17">
        <v>0.299493162096581</v>
      </c>
      <c r="AA10" s="17">
        <v>0.36527820981021902</v>
      </c>
      <c r="AB10" s="17">
        <v>0.33459807295502803</v>
      </c>
      <c r="AC10" s="17">
        <v>0.33299549602864797</v>
      </c>
      <c r="AD10" s="17">
        <v>0.37974756940630799</v>
      </c>
      <c r="AE10" s="17"/>
      <c r="AF10" s="17">
        <v>0.36468507574473302</v>
      </c>
      <c r="AG10" s="17">
        <v>0.33566619060956898</v>
      </c>
      <c r="AH10" s="17"/>
      <c r="AI10" s="17">
        <v>0.34463074502713098</v>
      </c>
      <c r="AJ10" s="17">
        <v>0.35647526043393202</v>
      </c>
      <c r="AK10" s="17"/>
      <c r="AL10" s="17">
        <v>0.35775919832057401</v>
      </c>
      <c r="AM10" s="17">
        <v>0.35132089696450702</v>
      </c>
      <c r="AN10" s="17"/>
      <c r="AO10" s="17">
        <v>0.35132954892167001</v>
      </c>
      <c r="AP10" s="17">
        <v>0.35263624823888201</v>
      </c>
      <c r="AQ10" s="17"/>
      <c r="AR10" s="17">
        <v>0.308399006479327</v>
      </c>
      <c r="AS10" s="17">
        <v>0.346439564844781</v>
      </c>
      <c r="AT10" s="17">
        <v>0.36827151915548001</v>
      </c>
      <c r="AU10" s="17">
        <v>0.44113048130440302</v>
      </c>
    </row>
    <row r="11" spans="2:47" ht="43.2" x14ac:dyDescent="0.3">
      <c r="B11" s="18" t="s">
        <v>530</v>
      </c>
      <c r="C11" s="17">
        <v>0.37673911150345002</v>
      </c>
      <c r="D11" s="17">
        <v>0.36860720213176101</v>
      </c>
      <c r="E11" s="17">
        <v>0.38437082610557599</v>
      </c>
      <c r="F11" s="17"/>
      <c r="G11" s="17">
        <v>0.35202726977894599</v>
      </c>
      <c r="H11" s="17">
        <v>0.41116486206541297</v>
      </c>
      <c r="I11" s="17">
        <v>0.36154647572710502</v>
      </c>
      <c r="J11" s="17">
        <v>0.35368950293003099</v>
      </c>
      <c r="K11" s="17">
        <v>0.40486748668824402</v>
      </c>
      <c r="L11" s="17">
        <v>0.37734821764319498</v>
      </c>
      <c r="M11" s="17"/>
      <c r="N11" s="17">
        <v>0.397799255559388</v>
      </c>
      <c r="O11" s="17">
        <v>0.38295665239849103</v>
      </c>
      <c r="P11" s="17">
        <v>0.351441701377327</v>
      </c>
      <c r="Q11" s="17">
        <v>0.37202667034728198</v>
      </c>
      <c r="R11" s="17"/>
      <c r="S11" s="17">
        <v>0.387251062077343</v>
      </c>
      <c r="T11" s="17">
        <v>0.35686436883787398</v>
      </c>
      <c r="U11" s="17">
        <v>0.36532470906829301</v>
      </c>
      <c r="V11" s="17">
        <v>0.361529305918313</v>
      </c>
      <c r="W11" s="17">
        <v>0.35076413636651399</v>
      </c>
      <c r="X11" s="17">
        <v>0.37945670053302499</v>
      </c>
      <c r="Y11" s="17">
        <v>0.39421938618561198</v>
      </c>
      <c r="Z11" s="17">
        <v>0.41951673361957598</v>
      </c>
      <c r="AA11" s="17">
        <v>0.35854597721280401</v>
      </c>
      <c r="AB11" s="17">
        <v>0.41681036896022799</v>
      </c>
      <c r="AC11" s="17">
        <v>0.365874625727522</v>
      </c>
      <c r="AD11" s="17">
        <v>0.403378328327474</v>
      </c>
      <c r="AE11" s="17"/>
      <c r="AF11" s="17">
        <v>0.38626549711048802</v>
      </c>
      <c r="AG11" s="17">
        <v>0.36461224127785002</v>
      </c>
      <c r="AH11" s="17"/>
      <c r="AI11" s="17">
        <v>0.38933116578221999</v>
      </c>
      <c r="AJ11" s="17">
        <v>0.37045359482806201</v>
      </c>
      <c r="AK11" s="17"/>
      <c r="AL11" s="17">
        <v>0.35925098848576698</v>
      </c>
      <c r="AM11" s="17">
        <v>0.380788858090291</v>
      </c>
      <c r="AN11" s="17"/>
      <c r="AO11" s="17">
        <v>0.364172459605905</v>
      </c>
      <c r="AP11" s="17">
        <v>0.377834446028601</v>
      </c>
      <c r="AQ11" s="17"/>
      <c r="AR11" s="17">
        <v>0.38261426331576498</v>
      </c>
      <c r="AS11" s="17">
        <v>0.388238437258068</v>
      </c>
      <c r="AT11" s="17">
        <v>0.39856893252145398</v>
      </c>
      <c r="AU11" s="17">
        <v>0.29667657846300599</v>
      </c>
    </row>
    <row r="12" spans="2:47" ht="43.2" x14ac:dyDescent="0.3">
      <c r="B12" s="18" t="s">
        <v>531</v>
      </c>
      <c r="C12" s="19">
        <v>0.18514401215938101</v>
      </c>
      <c r="D12" s="19">
        <v>0.18058182364248601</v>
      </c>
      <c r="E12" s="19">
        <v>0.189667348368212</v>
      </c>
      <c r="F12" s="19"/>
      <c r="G12" s="19">
        <v>0.26688991022993402</v>
      </c>
      <c r="H12" s="19">
        <v>0.19428549742297599</v>
      </c>
      <c r="I12" s="19">
        <v>0.20469149027213401</v>
      </c>
      <c r="J12" s="19">
        <v>0.19844331226720699</v>
      </c>
      <c r="K12" s="19">
        <v>0.141035481029925</v>
      </c>
      <c r="L12" s="19">
        <v>0.126498006766399</v>
      </c>
      <c r="M12" s="19"/>
      <c r="N12" s="19">
        <v>0.19118905739081199</v>
      </c>
      <c r="O12" s="19">
        <v>0.18990893019466901</v>
      </c>
      <c r="P12" s="19">
        <v>0.20004874079914101</v>
      </c>
      <c r="Q12" s="19">
        <v>0.16141907816352899</v>
      </c>
      <c r="R12" s="19"/>
      <c r="S12" s="19">
        <v>0.233324078503543</v>
      </c>
      <c r="T12" s="19">
        <v>0.19021457456062199</v>
      </c>
      <c r="U12" s="19">
        <v>0.171713158891935</v>
      </c>
      <c r="V12" s="19">
        <v>0.15353888893770601</v>
      </c>
      <c r="W12" s="19">
        <v>0.21295251654483999</v>
      </c>
      <c r="X12" s="19">
        <v>0.19004111797954601</v>
      </c>
      <c r="Y12" s="19">
        <v>0.166186143429774</v>
      </c>
      <c r="Z12" s="19">
        <v>0.17699889561262</v>
      </c>
      <c r="AA12" s="19">
        <v>0.17825718932501</v>
      </c>
      <c r="AB12" s="19">
        <v>0.154100084340315</v>
      </c>
      <c r="AC12" s="19">
        <v>0.18996381241334401</v>
      </c>
      <c r="AD12" s="19">
        <v>0.161188331106944</v>
      </c>
      <c r="AE12" s="19"/>
      <c r="AF12" s="19">
        <v>0.164421359859792</v>
      </c>
      <c r="AG12" s="19">
        <v>0.212714207479857</v>
      </c>
      <c r="AH12" s="19"/>
      <c r="AI12" s="19">
        <v>0.19035409025435901</v>
      </c>
      <c r="AJ12" s="19">
        <v>0.18254332191289099</v>
      </c>
      <c r="AK12" s="19"/>
      <c r="AL12" s="19">
        <v>0.20044582910367201</v>
      </c>
      <c r="AM12" s="19">
        <v>0.18160055121277499</v>
      </c>
      <c r="AN12" s="19"/>
      <c r="AO12" s="19">
        <v>0.213170701699748</v>
      </c>
      <c r="AP12" s="19">
        <v>0.18270114981788199</v>
      </c>
      <c r="AQ12" s="19"/>
      <c r="AR12" s="19">
        <v>0.245690606910305</v>
      </c>
      <c r="AS12" s="19">
        <v>0.19551435184954299</v>
      </c>
      <c r="AT12" s="19">
        <v>0.14918732708909399</v>
      </c>
      <c r="AU12" s="19">
        <v>9.0054202498376604E-2</v>
      </c>
    </row>
    <row r="13" spans="2:47" x14ac:dyDescent="0.3">
      <c r="B13" s="16"/>
    </row>
    <row r="14" spans="2:47" x14ac:dyDescent="0.3">
      <c r="B14" t="s">
        <v>72</v>
      </c>
    </row>
    <row r="15" spans="2:47" x14ac:dyDescent="0.3">
      <c r="B15" t="s">
        <v>73</v>
      </c>
    </row>
    <row r="17" spans="2:2" x14ac:dyDescent="0.3">
      <c r="B17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dimension ref="B2:AU17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534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ht="43.2" x14ac:dyDescent="0.3">
      <c r="B9" s="18" t="s">
        <v>528</v>
      </c>
      <c r="C9" s="17">
        <v>0.108626522939644</v>
      </c>
      <c r="D9" s="17">
        <v>0.10803757627465101</v>
      </c>
      <c r="E9" s="17">
        <v>0.109153017489504</v>
      </c>
      <c r="F9" s="17"/>
      <c r="G9" s="17">
        <v>8.6712842724742098E-2</v>
      </c>
      <c r="H9" s="17">
        <v>9.9007154269612999E-2</v>
      </c>
      <c r="I9" s="17">
        <v>9.6485752151374199E-2</v>
      </c>
      <c r="J9" s="17">
        <v>0.10494706785359301</v>
      </c>
      <c r="K9" s="17">
        <v>0.11994937231281599</v>
      </c>
      <c r="L9" s="17">
        <v>0.136203977468629</v>
      </c>
      <c r="M9" s="17"/>
      <c r="N9" s="17">
        <v>9.3358539524009701E-2</v>
      </c>
      <c r="O9" s="17">
        <v>9.4178046261502404E-2</v>
      </c>
      <c r="P9" s="17">
        <v>0.124183858575175</v>
      </c>
      <c r="Q9" s="17">
        <v>0.125924815136679</v>
      </c>
      <c r="R9" s="17"/>
      <c r="S9" s="17">
        <v>9.5839814075160595E-2</v>
      </c>
      <c r="T9" s="17">
        <v>9.4181625228017193E-2</v>
      </c>
      <c r="U9" s="17">
        <v>0.10280769743647</v>
      </c>
      <c r="V9" s="17">
        <v>0.12338087740685</v>
      </c>
      <c r="W9" s="17">
        <v>0.110940462139866</v>
      </c>
      <c r="X9" s="17">
        <v>9.1572017823777094E-2</v>
      </c>
      <c r="Y9" s="17">
        <v>0.103008454933763</v>
      </c>
      <c r="Z9" s="17">
        <v>0.113928932379885</v>
      </c>
      <c r="AA9" s="17">
        <v>0.12901948953953901</v>
      </c>
      <c r="AB9" s="17">
        <v>0.124169671834334</v>
      </c>
      <c r="AC9" s="17">
        <v>0.14204362754012401</v>
      </c>
      <c r="AD9" s="17">
        <v>7.8917565255978595E-2</v>
      </c>
      <c r="AE9" s="17"/>
      <c r="AF9" s="17">
        <v>0.105699993594526</v>
      </c>
      <c r="AG9" s="17">
        <v>0.11285235511943401</v>
      </c>
      <c r="AH9" s="17"/>
      <c r="AI9" s="17">
        <v>9.6964106067606207E-2</v>
      </c>
      <c r="AJ9" s="17">
        <v>0.11444799687087701</v>
      </c>
      <c r="AK9" s="17"/>
      <c r="AL9" s="17">
        <v>0.10969162129473201</v>
      </c>
      <c r="AM9" s="17">
        <v>0.108379876777343</v>
      </c>
      <c r="AN9" s="17"/>
      <c r="AO9" s="17">
        <v>8.3548030325820297E-2</v>
      </c>
      <c r="AP9" s="17">
        <v>0.110812414537709</v>
      </c>
      <c r="AQ9" s="17"/>
      <c r="AR9" s="17">
        <v>8.0600448824359294E-2</v>
      </c>
      <c r="AS9" s="17">
        <v>7.7973378780096497E-2</v>
      </c>
      <c r="AT9" s="17">
        <v>0.120532736796023</v>
      </c>
      <c r="AU9" s="17">
        <v>0.20704935041876599</v>
      </c>
    </row>
    <row r="10" spans="2:47" ht="43.2" x14ac:dyDescent="0.3">
      <c r="B10" s="18" t="s">
        <v>529</v>
      </c>
      <c r="C10" s="17">
        <v>0.38307836885507901</v>
      </c>
      <c r="D10" s="17">
        <v>0.37438777304109599</v>
      </c>
      <c r="E10" s="17">
        <v>0.391980825790128</v>
      </c>
      <c r="F10" s="17"/>
      <c r="G10" s="17">
        <v>0.37725158915637602</v>
      </c>
      <c r="H10" s="17">
        <v>0.33812106075541198</v>
      </c>
      <c r="I10" s="17">
        <v>0.37731527212184801</v>
      </c>
      <c r="J10" s="17">
        <v>0.35979240864749801</v>
      </c>
      <c r="K10" s="17">
        <v>0.42302263456210198</v>
      </c>
      <c r="L10" s="17">
        <v>0.42024522087308003</v>
      </c>
      <c r="M10" s="17"/>
      <c r="N10" s="17">
        <v>0.36691520604579497</v>
      </c>
      <c r="O10" s="17">
        <v>0.38547874190532599</v>
      </c>
      <c r="P10" s="17">
        <v>0.38163907810513897</v>
      </c>
      <c r="Q10" s="17">
        <v>0.39809844848216602</v>
      </c>
      <c r="R10" s="17"/>
      <c r="S10" s="17">
        <v>0.34387031358268999</v>
      </c>
      <c r="T10" s="17">
        <v>0.41073454771878298</v>
      </c>
      <c r="U10" s="17">
        <v>0.368073080627768</v>
      </c>
      <c r="V10" s="17">
        <v>0.40221377426205901</v>
      </c>
      <c r="W10" s="17">
        <v>0.40504777072194698</v>
      </c>
      <c r="X10" s="17">
        <v>0.36880137428036702</v>
      </c>
      <c r="Y10" s="17">
        <v>0.397360787456703</v>
      </c>
      <c r="Z10" s="17">
        <v>0.43140945464031999</v>
      </c>
      <c r="AA10" s="17">
        <v>0.38106521627950501</v>
      </c>
      <c r="AB10" s="17">
        <v>0.36980472566287997</v>
      </c>
      <c r="AC10" s="17">
        <v>0.33794254480241898</v>
      </c>
      <c r="AD10" s="17">
        <v>0.440192381092259</v>
      </c>
      <c r="AE10" s="17"/>
      <c r="AF10" s="17">
        <v>0.400355729962386</v>
      </c>
      <c r="AG10" s="17">
        <v>0.36038791538004999</v>
      </c>
      <c r="AH10" s="17"/>
      <c r="AI10" s="17">
        <v>0.36468345044100398</v>
      </c>
      <c r="AJ10" s="17">
        <v>0.39226047400443598</v>
      </c>
      <c r="AK10" s="17"/>
      <c r="AL10" s="17">
        <v>0.36310713096437602</v>
      </c>
      <c r="AM10" s="17">
        <v>0.38770313346824298</v>
      </c>
      <c r="AN10" s="17"/>
      <c r="AO10" s="17">
        <v>0.35911110488953102</v>
      </c>
      <c r="AP10" s="17">
        <v>0.38516740354060103</v>
      </c>
      <c r="AQ10" s="17"/>
      <c r="AR10" s="17">
        <v>0.33182865192815197</v>
      </c>
      <c r="AS10" s="17">
        <v>0.40302276361768602</v>
      </c>
      <c r="AT10" s="17">
        <v>0.38487374864315499</v>
      </c>
      <c r="AU10" s="17">
        <v>0.47376989114977403</v>
      </c>
    </row>
    <row r="11" spans="2:47" ht="43.2" x14ac:dyDescent="0.3">
      <c r="B11" s="18" t="s">
        <v>530</v>
      </c>
      <c r="C11" s="17">
        <v>0.36300856405672499</v>
      </c>
      <c r="D11" s="17">
        <v>0.37159184721371702</v>
      </c>
      <c r="E11" s="17">
        <v>0.35433199254951397</v>
      </c>
      <c r="F11" s="17"/>
      <c r="G11" s="17">
        <v>0.35748918479262498</v>
      </c>
      <c r="H11" s="17">
        <v>0.38288530030950502</v>
      </c>
      <c r="I11" s="17">
        <v>0.362768854544751</v>
      </c>
      <c r="J11" s="17">
        <v>0.37333613702998297</v>
      </c>
      <c r="K11" s="17">
        <v>0.34469598497459403</v>
      </c>
      <c r="L11" s="17">
        <v>0.35460781088836302</v>
      </c>
      <c r="M11" s="17"/>
      <c r="N11" s="17">
        <v>0.395790464695286</v>
      </c>
      <c r="O11" s="17">
        <v>0.34992362904887803</v>
      </c>
      <c r="P11" s="17">
        <v>0.34754938241327898</v>
      </c>
      <c r="Q11" s="17">
        <v>0.35715608002788701</v>
      </c>
      <c r="R11" s="17"/>
      <c r="S11" s="17">
        <v>0.37329144855674501</v>
      </c>
      <c r="T11" s="17">
        <v>0.36381719151987302</v>
      </c>
      <c r="U11" s="17">
        <v>0.37950315094982001</v>
      </c>
      <c r="V11" s="17">
        <v>0.35168226272737801</v>
      </c>
      <c r="W11" s="17">
        <v>0.35275974278782701</v>
      </c>
      <c r="X11" s="17">
        <v>0.37872541163645501</v>
      </c>
      <c r="Y11" s="17">
        <v>0.36165153875541201</v>
      </c>
      <c r="Z11" s="17">
        <v>0.32524430656389602</v>
      </c>
      <c r="AA11" s="17">
        <v>0.34612122763547898</v>
      </c>
      <c r="AB11" s="17">
        <v>0.360107013499605</v>
      </c>
      <c r="AC11" s="17">
        <v>0.39266981679577601</v>
      </c>
      <c r="AD11" s="17">
        <v>0.35325010879295199</v>
      </c>
      <c r="AE11" s="17"/>
      <c r="AF11" s="17">
        <v>0.364197650085687</v>
      </c>
      <c r="AG11" s="17">
        <v>0.36283950960203398</v>
      </c>
      <c r="AH11" s="17"/>
      <c r="AI11" s="17">
        <v>0.37320027212828299</v>
      </c>
      <c r="AJ11" s="17">
        <v>0.35792121693954498</v>
      </c>
      <c r="AK11" s="17"/>
      <c r="AL11" s="17">
        <v>0.35049693971233098</v>
      </c>
      <c r="AM11" s="17">
        <v>0.36590589660255102</v>
      </c>
      <c r="AN11" s="17"/>
      <c r="AO11" s="17">
        <v>0.38583330887490802</v>
      </c>
      <c r="AP11" s="17">
        <v>0.36101911362625799</v>
      </c>
      <c r="AQ11" s="17"/>
      <c r="AR11" s="17">
        <v>0.39583024740186201</v>
      </c>
      <c r="AS11" s="17">
        <v>0.37479947723768697</v>
      </c>
      <c r="AT11" s="17">
        <v>0.36172642487530798</v>
      </c>
      <c r="AU11" s="17">
        <v>0.26288857531903498</v>
      </c>
    </row>
    <row r="12" spans="2:47" ht="43.2" x14ac:dyDescent="0.3">
      <c r="B12" s="18" t="s">
        <v>531</v>
      </c>
      <c r="C12" s="19">
        <v>0.14528654414855199</v>
      </c>
      <c r="D12" s="19">
        <v>0.14598280347053699</v>
      </c>
      <c r="E12" s="19">
        <v>0.14453416417085399</v>
      </c>
      <c r="F12" s="19"/>
      <c r="G12" s="19">
        <v>0.178546383326257</v>
      </c>
      <c r="H12" s="19">
        <v>0.17998648466546999</v>
      </c>
      <c r="I12" s="19">
        <v>0.16343012118202699</v>
      </c>
      <c r="J12" s="19">
        <v>0.16192438646892601</v>
      </c>
      <c r="K12" s="19">
        <v>0.11233200815048699</v>
      </c>
      <c r="L12" s="19">
        <v>8.8942990769928704E-2</v>
      </c>
      <c r="M12" s="19"/>
      <c r="N12" s="19">
        <v>0.143935789734909</v>
      </c>
      <c r="O12" s="19">
        <v>0.170419582784294</v>
      </c>
      <c r="P12" s="19">
        <v>0.14662768090640599</v>
      </c>
      <c r="Q12" s="19">
        <v>0.11882065635326799</v>
      </c>
      <c r="R12" s="19"/>
      <c r="S12" s="19">
        <v>0.18699842378540399</v>
      </c>
      <c r="T12" s="19">
        <v>0.13126663553332599</v>
      </c>
      <c r="U12" s="19">
        <v>0.14961607098594301</v>
      </c>
      <c r="V12" s="19">
        <v>0.12272308560371301</v>
      </c>
      <c r="W12" s="19">
        <v>0.13125202435036001</v>
      </c>
      <c r="X12" s="19">
        <v>0.160901196259401</v>
      </c>
      <c r="Y12" s="19">
        <v>0.13797921885412201</v>
      </c>
      <c r="Z12" s="19">
        <v>0.12941730641589899</v>
      </c>
      <c r="AA12" s="19">
        <v>0.143794066545476</v>
      </c>
      <c r="AB12" s="19">
        <v>0.145918589003181</v>
      </c>
      <c r="AC12" s="19">
        <v>0.12734401086168001</v>
      </c>
      <c r="AD12" s="19">
        <v>0.127639944858811</v>
      </c>
      <c r="AE12" s="19"/>
      <c r="AF12" s="19">
        <v>0.129746626357402</v>
      </c>
      <c r="AG12" s="19">
        <v>0.16392021989848299</v>
      </c>
      <c r="AH12" s="19"/>
      <c r="AI12" s="19">
        <v>0.165152171363107</v>
      </c>
      <c r="AJ12" s="19">
        <v>0.13537031218514101</v>
      </c>
      <c r="AK12" s="19"/>
      <c r="AL12" s="19">
        <v>0.17670430802856099</v>
      </c>
      <c r="AM12" s="19">
        <v>0.138011093151863</v>
      </c>
      <c r="AN12" s="19"/>
      <c r="AO12" s="19">
        <v>0.17150755590974101</v>
      </c>
      <c r="AP12" s="19">
        <v>0.14300106829543199</v>
      </c>
      <c r="AQ12" s="19"/>
      <c r="AR12" s="19">
        <v>0.191740651845627</v>
      </c>
      <c r="AS12" s="19">
        <v>0.14420438036453001</v>
      </c>
      <c r="AT12" s="19">
        <v>0.132867089685514</v>
      </c>
      <c r="AU12" s="19">
        <v>5.6292183112424697E-2</v>
      </c>
    </row>
    <row r="13" spans="2:47" x14ac:dyDescent="0.3">
      <c r="B13" s="16"/>
    </row>
    <row r="14" spans="2:47" x14ac:dyDescent="0.3">
      <c r="B14" t="s">
        <v>72</v>
      </c>
    </row>
    <row r="15" spans="2:47" x14ac:dyDescent="0.3">
      <c r="B15" t="s">
        <v>73</v>
      </c>
    </row>
    <row r="17" spans="2:2" x14ac:dyDescent="0.3">
      <c r="B17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dimension ref="B2:AU17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535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ht="43.2" x14ac:dyDescent="0.3">
      <c r="B9" s="18" t="s">
        <v>528</v>
      </c>
      <c r="C9" s="17">
        <v>0.119023230362429</v>
      </c>
      <c r="D9" s="17">
        <v>0.116072850363756</v>
      </c>
      <c r="E9" s="17">
        <v>0.12085664217183199</v>
      </c>
      <c r="F9" s="17"/>
      <c r="G9" s="17">
        <v>7.2393616563094496E-2</v>
      </c>
      <c r="H9" s="17">
        <v>0.100173941832177</v>
      </c>
      <c r="I9" s="17">
        <v>0.101800690578599</v>
      </c>
      <c r="J9" s="17">
        <v>0.124548985303631</v>
      </c>
      <c r="K9" s="17">
        <v>0.14117721188957999</v>
      </c>
      <c r="L9" s="17">
        <v>0.15986757187779299</v>
      </c>
      <c r="M9" s="17"/>
      <c r="N9" s="17">
        <v>0.108263823422537</v>
      </c>
      <c r="O9" s="17">
        <v>0.107120495204859</v>
      </c>
      <c r="P9" s="17">
        <v>0.125103780117609</v>
      </c>
      <c r="Q9" s="17">
        <v>0.13813432747434901</v>
      </c>
      <c r="R9" s="17"/>
      <c r="S9" s="17">
        <v>9.7554172309860895E-2</v>
      </c>
      <c r="T9" s="17">
        <v>0.12267895175478701</v>
      </c>
      <c r="U9" s="17">
        <v>0.118651068330294</v>
      </c>
      <c r="V9" s="17">
        <v>0.141814764637965</v>
      </c>
      <c r="W9" s="17">
        <v>0.103044431131232</v>
      </c>
      <c r="X9" s="17">
        <v>9.8679744470357697E-2</v>
      </c>
      <c r="Y9" s="17">
        <v>0.120157096680635</v>
      </c>
      <c r="Z9" s="17">
        <v>0.153887875438008</v>
      </c>
      <c r="AA9" s="17">
        <v>0.11854449739551599</v>
      </c>
      <c r="AB9" s="17">
        <v>0.135561951314491</v>
      </c>
      <c r="AC9" s="17">
        <v>0.127220118796533</v>
      </c>
      <c r="AD9" s="17">
        <v>0.123325885182119</v>
      </c>
      <c r="AE9" s="17"/>
      <c r="AF9" s="17">
        <v>0.116187253626195</v>
      </c>
      <c r="AG9" s="17">
        <v>0.12275635930301899</v>
      </c>
      <c r="AH9" s="17"/>
      <c r="AI9" s="17">
        <v>0.110249509419291</v>
      </c>
      <c r="AJ9" s="17">
        <v>0.123402767495325</v>
      </c>
      <c r="AK9" s="17"/>
      <c r="AL9" s="17">
        <v>0.105271969440763</v>
      </c>
      <c r="AM9" s="17">
        <v>0.122207627105634</v>
      </c>
      <c r="AN9" s="17"/>
      <c r="AO9" s="17">
        <v>0.10263310536704</v>
      </c>
      <c r="AP9" s="17">
        <v>0.12045182645352399</v>
      </c>
      <c r="AQ9" s="17"/>
      <c r="AR9" s="17">
        <v>8.4464163607691697E-2</v>
      </c>
      <c r="AS9" s="17">
        <v>9.2876627699810699E-2</v>
      </c>
      <c r="AT9" s="17">
        <v>0.133296439286095</v>
      </c>
      <c r="AU9" s="17">
        <v>0.221167860566262</v>
      </c>
    </row>
    <row r="10" spans="2:47" ht="43.2" x14ac:dyDescent="0.3">
      <c r="B10" s="18" t="s">
        <v>529</v>
      </c>
      <c r="C10" s="17">
        <v>0.410956280444505</v>
      </c>
      <c r="D10" s="17">
        <v>0.40780355655846201</v>
      </c>
      <c r="E10" s="17">
        <v>0.41519921402660498</v>
      </c>
      <c r="F10" s="17"/>
      <c r="G10" s="17">
        <v>0.37004536930742499</v>
      </c>
      <c r="H10" s="17">
        <v>0.341784008731365</v>
      </c>
      <c r="I10" s="17">
        <v>0.39535732129405499</v>
      </c>
      <c r="J10" s="17">
        <v>0.41427400518961999</v>
      </c>
      <c r="K10" s="17">
        <v>0.44341402659798002</v>
      </c>
      <c r="L10" s="17">
        <v>0.48243640813087801</v>
      </c>
      <c r="M10" s="17"/>
      <c r="N10" s="17">
        <v>0.40080572048104901</v>
      </c>
      <c r="O10" s="17">
        <v>0.420510349978992</v>
      </c>
      <c r="P10" s="17">
        <v>0.38964144758782199</v>
      </c>
      <c r="Q10" s="17">
        <v>0.43137417974473002</v>
      </c>
      <c r="R10" s="17"/>
      <c r="S10" s="17">
        <v>0.356100281109206</v>
      </c>
      <c r="T10" s="17">
        <v>0.41478351720472101</v>
      </c>
      <c r="U10" s="17">
        <v>0.40451431863809101</v>
      </c>
      <c r="V10" s="17">
        <v>0.42621107944532</v>
      </c>
      <c r="W10" s="17">
        <v>0.50403284543816496</v>
      </c>
      <c r="X10" s="17">
        <v>0.36760776300922199</v>
      </c>
      <c r="Y10" s="17">
        <v>0.45929603865066498</v>
      </c>
      <c r="Z10" s="17">
        <v>0.43445240176097</v>
      </c>
      <c r="AA10" s="17">
        <v>0.40397783226946299</v>
      </c>
      <c r="AB10" s="17">
        <v>0.39270409744857998</v>
      </c>
      <c r="AC10" s="17">
        <v>0.40010335226076699</v>
      </c>
      <c r="AD10" s="17">
        <v>0.47256290675727902</v>
      </c>
      <c r="AE10" s="17"/>
      <c r="AF10" s="17">
        <v>0.419509949029712</v>
      </c>
      <c r="AG10" s="17">
        <v>0.3984535631187</v>
      </c>
      <c r="AH10" s="17"/>
      <c r="AI10" s="17">
        <v>0.390244812619089</v>
      </c>
      <c r="AJ10" s="17">
        <v>0.42129472669849799</v>
      </c>
      <c r="AK10" s="17"/>
      <c r="AL10" s="17">
        <v>0.40375737296054098</v>
      </c>
      <c r="AM10" s="17">
        <v>0.41262334048191901</v>
      </c>
      <c r="AN10" s="17"/>
      <c r="AO10" s="17">
        <v>0.35401006561088699</v>
      </c>
      <c r="AP10" s="17">
        <v>0.41591982647828102</v>
      </c>
      <c r="AQ10" s="17"/>
      <c r="AR10" s="17">
        <v>0.34209192937602301</v>
      </c>
      <c r="AS10" s="17">
        <v>0.467566772276787</v>
      </c>
      <c r="AT10" s="17">
        <v>0.411061086864423</v>
      </c>
      <c r="AU10" s="17">
        <v>0.48627367326586401</v>
      </c>
    </row>
    <row r="11" spans="2:47" ht="43.2" x14ac:dyDescent="0.3">
      <c r="B11" s="18" t="s">
        <v>530</v>
      </c>
      <c r="C11" s="17">
        <v>0.33727584777515601</v>
      </c>
      <c r="D11" s="17">
        <v>0.34637057215776901</v>
      </c>
      <c r="E11" s="17">
        <v>0.32876752533097198</v>
      </c>
      <c r="F11" s="17"/>
      <c r="G11" s="17">
        <v>0.37235075274208002</v>
      </c>
      <c r="H11" s="17">
        <v>0.39539750635347098</v>
      </c>
      <c r="I11" s="17">
        <v>0.34829614777950402</v>
      </c>
      <c r="J11" s="17">
        <v>0.32439139401605899</v>
      </c>
      <c r="K11" s="17">
        <v>0.32772114160311999</v>
      </c>
      <c r="L11" s="17">
        <v>0.27477340647942899</v>
      </c>
      <c r="M11" s="17"/>
      <c r="N11" s="17">
        <v>0.357151452113601</v>
      </c>
      <c r="O11" s="17">
        <v>0.33982857236644098</v>
      </c>
      <c r="P11" s="17">
        <v>0.32312085579416699</v>
      </c>
      <c r="Q11" s="17">
        <v>0.32543361048108999</v>
      </c>
      <c r="R11" s="17"/>
      <c r="S11" s="17">
        <v>0.38210930368935198</v>
      </c>
      <c r="T11" s="17">
        <v>0.34188725470083903</v>
      </c>
      <c r="U11" s="17">
        <v>0.34930517058024502</v>
      </c>
      <c r="V11" s="17">
        <v>0.32119402405071701</v>
      </c>
      <c r="W11" s="17">
        <v>0.290421979510051</v>
      </c>
      <c r="X11" s="17">
        <v>0.369955060711669</v>
      </c>
      <c r="Y11" s="17">
        <v>0.27815568280674402</v>
      </c>
      <c r="Z11" s="17">
        <v>0.31002018293264999</v>
      </c>
      <c r="AA11" s="17">
        <v>0.354917111329065</v>
      </c>
      <c r="AB11" s="17">
        <v>0.33762634751321102</v>
      </c>
      <c r="AC11" s="17">
        <v>0.30809778917684599</v>
      </c>
      <c r="AD11" s="17">
        <v>0.31264228547352202</v>
      </c>
      <c r="AE11" s="17"/>
      <c r="AF11" s="17">
        <v>0.34595816922400402</v>
      </c>
      <c r="AG11" s="17">
        <v>0.32698166522952998</v>
      </c>
      <c r="AH11" s="17"/>
      <c r="AI11" s="17">
        <v>0.34536136681725699</v>
      </c>
      <c r="AJ11" s="17">
        <v>0.33323983715741301</v>
      </c>
      <c r="AK11" s="17"/>
      <c r="AL11" s="17">
        <v>0.347307312431471</v>
      </c>
      <c r="AM11" s="17">
        <v>0.33495284891977001</v>
      </c>
      <c r="AN11" s="17"/>
      <c r="AO11" s="17">
        <v>0.39583528135559198</v>
      </c>
      <c r="AP11" s="17">
        <v>0.33217169036736999</v>
      </c>
      <c r="AQ11" s="17"/>
      <c r="AR11" s="17">
        <v>0.399920584881093</v>
      </c>
      <c r="AS11" s="17">
        <v>0.32191645160980997</v>
      </c>
      <c r="AT11" s="17">
        <v>0.326553398429556</v>
      </c>
      <c r="AU11" s="17">
        <v>0.228652913261472</v>
      </c>
    </row>
    <row r="12" spans="2:47" ht="43.2" x14ac:dyDescent="0.3">
      <c r="B12" s="18" t="s">
        <v>531</v>
      </c>
      <c r="C12" s="19">
        <v>0.13274464141791001</v>
      </c>
      <c r="D12" s="19">
        <v>0.12975302092001301</v>
      </c>
      <c r="E12" s="19">
        <v>0.13517661847059201</v>
      </c>
      <c r="F12" s="19"/>
      <c r="G12" s="19">
        <v>0.18521026138739999</v>
      </c>
      <c r="H12" s="19">
        <v>0.16264454308298701</v>
      </c>
      <c r="I12" s="19">
        <v>0.15454584034784299</v>
      </c>
      <c r="J12" s="19">
        <v>0.13678561549068999</v>
      </c>
      <c r="K12" s="19">
        <v>8.7687619909319905E-2</v>
      </c>
      <c r="L12" s="19">
        <v>8.2922613511900098E-2</v>
      </c>
      <c r="M12" s="19"/>
      <c r="N12" s="19">
        <v>0.13377900398281301</v>
      </c>
      <c r="O12" s="19">
        <v>0.13254058244970801</v>
      </c>
      <c r="P12" s="19">
        <v>0.16213391650040301</v>
      </c>
      <c r="Q12" s="19">
        <v>0.105057882299831</v>
      </c>
      <c r="R12" s="19"/>
      <c r="S12" s="19">
        <v>0.16423624289158101</v>
      </c>
      <c r="T12" s="19">
        <v>0.120650276339653</v>
      </c>
      <c r="U12" s="19">
        <v>0.12752944245136999</v>
      </c>
      <c r="V12" s="19">
        <v>0.110780131865998</v>
      </c>
      <c r="W12" s="19">
        <v>0.102500743920552</v>
      </c>
      <c r="X12" s="19">
        <v>0.16375743180875099</v>
      </c>
      <c r="Y12" s="19">
        <v>0.14239118186195601</v>
      </c>
      <c r="Z12" s="19">
        <v>0.101639539868372</v>
      </c>
      <c r="AA12" s="19">
        <v>0.122560559005956</v>
      </c>
      <c r="AB12" s="19">
        <v>0.13410760372371699</v>
      </c>
      <c r="AC12" s="19">
        <v>0.16457873976585299</v>
      </c>
      <c r="AD12" s="19">
        <v>9.1468922587080503E-2</v>
      </c>
      <c r="AE12" s="19"/>
      <c r="AF12" s="19">
        <v>0.118344628120089</v>
      </c>
      <c r="AG12" s="19">
        <v>0.151808412348751</v>
      </c>
      <c r="AH12" s="19"/>
      <c r="AI12" s="19">
        <v>0.154144311144362</v>
      </c>
      <c r="AJ12" s="19">
        <v>0.122062668648765</v>
      </c>
      <c r="AK12" s="19"/>
      <c r="AL12" s="19">
        <v>0.14366334516722501</v>
      </c>
      <c r="AM12" s="19">
        <v>0.130216183492677</v>
      </c>
      <c r="AN12" s="19"/>
      <c r="AO12" s="19">
        <v>0.14752154766648101</v>
      </c>
      <c r="AP12" s="19">
        <v>0.13145665670082499</v>
      </c>
      <c r="AQ12" s="19"/>
      <c r="AR12" s="19">
        <v>0.173523322135193</v>
      </c>
      <c r="AS12" s="19">
        <v>0.11764014841359199</v>
      </c>
      <c r="AT12" s="19">
        <v>0.12908907541992501</v>
      </c>
      <c r="AU12" s="19">
        <v>6.3905552906402596E-2</v>
      </c>
    </row>
    <row r="13" spans="2:47" x14ac:dyDescent="0.3">
      <c r="B13" s="16"/>
    </row>
    <row r="14" spans="2:47" x14ac:dyDescent="0.3">
      <c r="B14" t="s">
        <v>72</v>
      </c>
    </row>
    <row r="15" spans="2:47" x14ac:dyDescent="0.3">
      <c r="B15" t="s">
        <v>73</v>
      </c>
    </row>
    <row r="17" spans="2:2" x14ac:dyDescent="0.3">
      <c r="B17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dimension ref="B2:AU17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536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ht="43.2" x14ac:dyDescent="0.3">
      <c r="B9" s="18" t="s">
        <v>528</v>
      </c>
      <c r="C9" s="17">
        <v>0.10439093131982601</v>
      </c>
      <c r="D9" s="17">
        <v>0.1155697581466</v>
      </c>
      <c r="E9" s="17">
        <v>9.3434378740309895E-2</v>
      </c>
      <c r="F9" s="17"/>
      <c r="G9" s="17">
        <v>8.0140858518259597E-2</v>
      </c>
      <c r="H9" s="17">
        <v>7.8305276277732205E-2</v>
      </c>
      <c r="I9" s="17">
        <v>0.10017792027792</v>
      </c>
      <c r="J9" s="17">
        <v>0.110286972533737</v>
      </c>
      <c r="K9" s="17">
        <v>0.116626743923312</v>
      </c>
      <c r="L9" s="17">
        <v>0.13206528364446499</v>
      </c>
      <c r="M9" s="17"/>
      <c r="N9" s="17">
        <v>9.4169190730027705E-2</v>
      </c>
      <c r="O9" s="17">
        <v>0.103719869091011</v>
      </c>
      <c r="P9" s="17">
        <v>9.3124325060184296E-2</v>
      </c>
      <c r="Q9" s="17">
        <v>0.12537487231783701</v>
      </c>
      <c r="R9" s="17"/>
      <c r="S9" s="17">
        <v>8.9315596551010804E-2</v>
      </c>
      <c r="T9" s="17">
        <v>7.8512224206582701E-2</v>
      </c>
      <c r="U9" s="17">
        <v>9.8906856318186798E-2</v>
      </c>
      <c r="V9" s="17">
        <v>0.108705150804195</v>
      </c>
      <c r="W9" s="17">
        <v>0.106546941654057</v>
      </c>
      <c r="X9" s="17">
        <v>0.107120242372063</v>
      </c>
      <c r="Y9" s="17">
        <v>9.4810657214629598E-2</v>
      </c>
      <c r="Z9" s="17">
        <v>0.109140982028648</v>
      </c>
      <c r="AA9" s="17">
        <v>0.110656283729674</v>
      </c>
      <c r="AB9" s="17">
        <v>0.151608794614051</v>
      </c>
      <c r="AC9" s="17">
        <v>0.127973245639325</v>
      </c>
      <c r="AD9" s="17">
        <v>9.0878242759200895E-2</v>
      </c>
      <c r="AE9" s="17"/>
      <c r="AF9" s="17">
        <v>0.10079839592671</v>
      </c>
      <c r="AG9" s="17">
        <v>0.10946755180445999</v>
      </c>
      <c r="AH9" s="17"/>
      <c r="AI9" s="17">
        <v>9.6711788316550307E-2</v>
      </c>
      <c r="AJ9" s="17">
        <v>0.10822409311624299</v>
      </c>
      <c r="AK9" s="17"/>
      <c r="AL9" s="17">
        <v>0.11574324772311299</v>
      </c>
      <c r="AM9" s="17">
        <v>0.10176206116832601</v>
      </c>
      <c r="AN9" s="17"/>
      <c r="AO9" s="17">
        <v>8.3576426687414704E-2</v>
      </c>
      <c r="AP9" s="17">
        <v>0.10620516519322901</v>
      </c>
      <c r="AQ9" s="17"/>
      <c r="AR9" s="17">
        <v>7.64818847223247E-2</v>
      </c>
      <c r="AS9" s="17">
        <v>8.1961420735142995E-2</v>
      </c>
      <c r="AT9" s="17">
        <v>9.9588862185914298E-2</v>
      </c>
      <c r="AU9" s="17">
        <v>0.223170302136288</v>
      </c>
    </row>
    <row r="10" spans="2:47" ht="43.2" x14ac:dyDescent="0.3">
      <c r="B10" s="18" t="s">
        <v>529</v>
      </c>
      <c r="C10" s="17">
        <v>0.40628525677129002</v>
      </c>
      <c r="D10" s="17">
        <v>0.40815460892852901</v>
      </c>
      <c r="E10" s="17">
        <v>0.40501789954431699</v>
      </c>
      <c r="F10" s="17"/>
      <c r="G10" s="17">
        <v>0.29407325971475901</v>
      </c>
      <c r="H10" s="17">
        <v>0.34526579025288701</v>
      </c>
      <c r="I10" s="17">
        <v>0.39978393798924</v>
      </c>
      <c r="J10" s="17">
        <v>0.43124979917656903</v>
      </c>
      <c r="K10" s="17">
        <v>0.44073467361217999</v>
      </c>
      <c r="L10" s="17">
        <v>0.49204789979425501</v>
      </c>
      <c r="M10" s="17"/>
      <c r="N10" s="17">
        <v>0.40701353254441303</v>
      </c>
      <c r="O10" s="17">
        <v>0.41463176844662197</v>
      </c>
      <c r="P10" s="17">
        <v>0.40418370492121902</v>
      </c>
      <c r="Q10" s="17">
        <v>0.39756796780494202</v>
      </c>
      <c r="R10" s="17"/>
      <c r="S10" s="17">
        <v>0.35808849783146601</v>
      </c>
      <c r="T10" s="17">
        <v>0.472424713743608</v>
      </c>
      <c r="U10" s="17">
        <v>0.44111642735790901</v>
      </c>
      <c r="V10" s="17">
        <v>0.442241962258902</v>
      </c>
      <c r="W10" s="17">
        <v>0.39656929159570398</v>
      </c>
      <c r="X10" s="17">
        <v>0.34374346608643702</v>
      </c>
      <c r="Y10" s="17">
        <v>0.41025449530459601</v>
      </c>
      <c r="Z10" s="17">
        <v>0.38883293964974303</v>
      </c>
      <c r="AA10" s="17">
        <v>0.42058837939883398</v>
      </c>
      <c r="AB10" s="17">
        <v>0.37559618168341402</v>
      </c>
      <c r="AC10" s="17">
        <v>0.376693334656442</v>
      </c>
      <c r="AD10" s="17">
        <v>0.45522864160819498</v>
      </c>
      <c r="AE10" s="17"/>
      <c r="AF10" s="17">
        <v>0.43142329994647299</v>
      </c>
      <c r="AG10" s="17">
        <v>0.37382138660301001</v>
      </c>
      <c r="AH10" s="17"/>
      <c r="AI10" s="17">
        <v>0.38986898386528701</v>
      </c>
      <c r="AJ10" s="17">
        <v>0.41447969072257901</v>
      </c>
      <c r="AK10" s="17"/>
      <c r="AL10" s="17">
        <v>0.39540029026262502</v>
      </c>
      <c r="AM10" s="17">
        <v>0.40880590212138102</v>
      </c>
      <c r="AN10" s="17"/>
      <c r="AO10" s="17">
        <v>0.42189303881989498</v>
      </c>
      <c r="AP10" s="17">
        <v>0.40492485125689898</v>
      </c>
      <c r="AQ10" s="17"/>
      <c r="AR10" s="17">
        <v>0.33606452913533302</v>
      </c>
      <c r="AS10" s="17">
        <v>0.47773575033641502</v>
      </c>
      <c r="AT10" s="17">
        <v>0.41116136480205001</v>
      </c>
      <c r="AU10" s="17">
        <v>0.44950482233371702</v>
      </c>
    </row>
    <row r="11" spans="2:47" ht="43.2" x14ac:dyDescent="0.3">
      <c r="B11" s="18" t="s">
        <v>530</v>
      </c>
      <c r="C11" s="17">
        <v>0.35581955982688002</v>
      </c>
      <c r="D11" s="17">
        <v>0.33954039870209002</v>
      </c>
      <c r="E11" s="17">
        <v>0.37131061617536698</v>
      </c>
      <c r="F11" s="17"/>
      <c r="G11" s="17">
        <v>0.42213912593566399</v>
      </c>
      <c r="H11" s="17">
        <v>0.39086476523629998</v>
      </c>
      <c r="I11" s="17">
        <v>0.359283411779319</v>
      </c>
      <c r="J11" s="17">
        <v>0.34179813928573299</v>
      </c>
      <c r="K11" s="17">
        <v>0.34805077684861602</v>
      </c>
      <c r="L11" s="17">
        <v>0.297247426601358</v>
      </c>
      <c r="M11" s="17"/>
      <c r="N11" s="17">
        <v>0.37076633600386899</v>
      </c>
      <c r="O11" s="17">
        <v>0.358158314455789</v>
      </c>
      <c r="P11" s="17">
        <v>0.35915115340723303</v>
      </c>
      <c r="Q11" s="17">
        <v>0.33505729128116302</v>
      </c>
      <c r="R11" s="17"/>
      <c r="S11" s="17">
        <v>0.35889739661869402</v>
      </c>
      <c r="T11" s="17">
        <v>0.33506324459278702</v>
      </c>
      <c r="U11" s="17">
        <v>0.31521909718799002</v>
      </c>
      <c r="V11" s="17">
        <v>0.34402965864645602</v>
      </c>
      <c r="W11" s="17">
        <v>0.359642260804589</v>
      </c>
      <c r="X11" s="17">
        <v>0.38152352619482</v>
      </c>
      <c r="Y11" s="17">
        <v>0.35723652911221399</v>
      </c>
      <c r="Z11" s="17">
        <v>0.43637760730597802</v>
      </c>
      <c r="AA11" s="17">
        <v>0.336588946303507</v>
      </c>
      <c r="AB11" s="17">
        <v>0.36362350571845098</v>
      </c>
      <c r="AC11" s="17">
        <v>0.392371837101608</v>
      </c>
      <c r="AD11" s="17">
        <v>0.36430374025756201</v>
      </c>
      <c r="AE11" s="17"/>
      <c r="AF11" s="17">
        <v>0.35328575186654398</v>
      </c>
      <c r="AG11" s="17">
        <v>0.36005463776677599</v>
      </c>
      <c r="AH11" s="17"/>
      <c r="AI11" s="17">
        <v>0.38088433821450102</v>
      </c>
      <c r="AJ11" s="17">
        <v>0.34330809195734102</v>
      </c>
      <c r="AK11" s="17"/>
      <c r="AL11" s="17">
        <v>0.34149659510730002</v>
      </c>
      <c r="AM11" s="17">
        <v>0.35913634673579498</v>
      </c>
      <c r="AN11" s="17"/>
      <c r="AO11" s="17">
        <v>0.36173562555514899</v>
      </c>
      <c r="AP11" s="17">
        <v>0.35530390370000797</v>
      </c>
      <c r="AQ11" s="17"/>
      <c r="AR11" s="17">
        <v>0.40155770075161401</v>
      </c>
      <c r="AS11" s="17">
        <v>0.32790651213504701</v>
      </c>
      <c r="AT11" s="17">
        <v>0.37688083434955399</v>
      </c>
      <c r="AU11" s="17">
        <v>0.24507660588219801</v>
      </c>
    </row>
    <row r="12" spans="2:47" ht="43.2" x14ac:dyDescent="0.3">
      <c r="B12" s="18" t="s">
        <v>531</v>
      </c>
      <c r="C12" s="19">
        <v>0.133504252082004</v>
      </c>
      <c r="D12" s="19">
        <v>0.136735234222781</v>
      </c>
      <c r="E12" s="19">
        <v>0.130237105540006</v>
      </c>
      <c r="F12" s="19"/>
      <c r="G12" s="19">
        <v>0.203646755831317</v>
      </c>
      <c r="H12" s="19">
        <v>0.18556416823308</v>
      </c>
      <c r="I12" s="19">
        <v>0.14075472995352201</v>
      </c>
      <c r="J12" s="19">
        <v>0.116665089003961</v>
      </c>
      <c r="K12" s="19">
        <v>9.4587805615892306E-2</v>
      </c>
      <c r="L12" s="19">
        <v>7.8639389959922104E-2</v>
      </c>
      <c r="M12" s="19"/>
      <c r="N12" s="19">
        <v>0.12805094072169099</v>
      </c>
      <c r="O12" s="19">
        <v>0.12349004800657699</v>
      </c>
      <c r="P12" s="19">
        <v>0.143540816611364</v>
      </c>
      <c r="Q12" s="19">
        <v>0.14199986859605801</v>
      </c>
      <c r="R12" s="19"/>
      <c r="S12" s="19">
        <v>0.19369850899882901</v>
      </c>
      <c r="T12" s="19">
        <v>0.11399981745702301</v>
      </c>
      <c r="U12" s="19">
        <v>0.14475761913591401</v>
      </c>
      <c r="V12" s="19">
        <v>0.105023228290447</v>
      </c>
      <c r="W12" s="19">
        <v>0.13724150594564999</v>
      </c>
      <c r="X12" s="19">
        <v>0.16761276534667999</v>
      </c>
      <c r="Y12" s="19">
        <v>0.137698318368561</v>
      </c>
      <c r="Z12" s="19">
        <v>6.5648471015630802E-2</v>
      </c>
      <c r="AA12" s="19">
        <v>0.13216639056798599</v>
      </c>
      <c r="AB12" s="19">
        <v>0.109171517984084</v>
      </c>
      <c r="AC12" s="19">
        <v>0.102961582602625</v>
      </c>
      <c r="AD12" s="19">
        <v>8.95893753750414E-2</v>
      </c>
      <c r="AE12" s="19"/>
      <c r="AF12" s="19">
        <v>0.114492552260273</v>
      </c>
      <c r="AG12" s="19">
        <v>0.15665642382575301</v>
      </c>
      <c r="AH12" s="19"/>
      <c r="AI12" s="19">
        <v>0.132534889603662</v>
      </c>
      <c r="AJ12" s="19">
        <v>0.13398812420383799</v>
      </c>
      <c r="AK12" s="19"/>
      <c r="AL12" s="19">
        <v>0.14735986690696201</v>
      </c>
      <c r="AM12" s="19">
        <v>0.130295689974498</v>
      </c>
      <c r="AN12" s="19"/>
      <c r="AO12" s="19">
        <v>0.13279490893754101</v>
      </c>
      <c r="AP12" s="19">
        <v>0.13356607984986499</v>
      </c>
      <c r="AQ12" s="19"/>
      <c r="AR12" s="19">
        <v>0.18589588539072799</v>
      </c>
      <c r="AS12" s="19">
        <v>0.112396316793396</v>
      </c>
      <c r="AT12" s="19">
        <v>0.112368938662481</v>
      </c>
      <c r="AU12" s="19">
        <v>8.2248269647797703E-2</v>
      </c>
    </row>
    <row r="13" spans="2:47" x14ac:dyDescent="0.3">
      <c r="B13" s="16"/>
    </row>
    <row r="14" spans="2:47" x14ac:dyDescent="0.3">
      <c r="B14" t="s">
        <v>72</v>
      </c>
    </row>
    <row r="15" spans="2:47" x14ac:dyDescent="0.3">
      <c r="B15" t="s">
        <v>73</v>
      </c>
    </row>
    <row r="17" spans="2:2" x14ac:dyDescent="0.3">
      <c r="B17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dimension ref="B2:AU17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537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ht="43.2" x14ac:dyDescent="0.3">
      <c r="B9" s="18" t="s">
        <v>528</v>
      </c>
      <c r="C9" s="17">
        <v>0.18116672662049799</v>
      </c>
      <c r="D9" s="17">
        <v>0.19540601665010299</v>
      </c>
      <c r="E9" s="17">
        <v>0.166889507131948</v>
      </c>
      <c r="F9" s="17"/>
      <c r="G9" s="17">
        <v>9.5438175379727694E-2</v>
      </c>
      <c r="H9" s="17">
        <v>0.106833822797773</v>
      </c>
      <c r="I9" s="17">
        <v>0.14443881926369101</v>
      </c>
      <c r="J9" s="17">
        <v>0.18597813322464199</v>
      </c>
      <c r="K9" s="17">
        <v>0.237778799623207</v>
      </c>
      <c r="L9" s="17">
        <v>0.28628615377587902</v>
      </c>
      <c r="M9" s="17"/>
      <c r="N9" s="17">
        <v>0.18311153915974901</v>
      </c>
      <c r="O9" s="17">
        <v>0.18119491790195699</v>
      </c>
      <c r="P9" s="17">
        <v>0.161412838283399</v>
      </c>
      <c r="Q9" s="17">
        <v>0.19597879072677901</v>
      </c>
      <c r="R9" s="17"/>
      <c r="S9" s="17">
        <v>0.13092481999618899</v>
      </c>
      <c r="T9" s="17">
        <v>0.195337639220139</v>
      </c>
      <c r="U9" s="17">
        <v>0.20894330511516301</v>
      </c>
      <c r="V9" s="17">
        <v>0.19359791018654601</v>
      </c>
      <c r="W9" s="17">
        <v>0.155303447619799</v>
      </c>
      <c r="X9" s="17">
        <v>0.18318816833981599</v>
      </c>
      <c r="Y9" s="17">
        <v>0.20317165517540001</v>
      </c>
      <c r="Z9" s="17">
        <v>0.14402423810811699</v>
      </c>
      <c r="AA9" s="17">
        <v>0.18254496424064701</v>
      </c>
      <c r="AB9" s="17">
        <v>0.22282887310256899</v>
      </c>
      <c r="AC9" s="17">
        <v>0.15848945295331601</v>
      </c>
      <c r="AD9" s="17">
        <v>0.19549984218580499</v>
      </c>
      <c r="AE9" s="17"/>
      <c r="AF9" s="17">
        <v>0.19094738374063</v>
      </c>
      <c r="AG9" s="17">
        <v>0.16813608451741899</v>
      </c>
      <c r="AH9" s="17"/>
      <c r="AI9" s="17">
        <v>0.161908244142807</v>
      </c>
      <c r="AJ9" s="17">
        <v>0.19077989299322401</v>
      </c>
      <c r="AK9" s="17"/>
      <c r="AL9" s="17">
        <v>0.189591581375291</v>
      </c>
      <c r="AM9" s="17">
        <v>0.17921577243557199</v>
      </c>
      <c r="AN9" s="17"/>
      <c r="AO9" s="17">
        <v>0.14109625723458</v>
      </c>
      <c r="AP9" s="17">
        <v>0.184659348912833</v>
      </c>
      <c r="AQ9" s="17"/>
      <c r="AR9" s="17">
        <v>0.103443623964418</v>
      </c>
      <c r="AS9" s="17">
        <v>0.203885388449</v>
      </c>
      <c r="AT9" s="17">
        <v>0.17898744329796901</v>
      </c>
      <c r="AU9" s="17">
        <v>0.34188880876683603</v>
      </c>
    </row>
    <row r="10" spans="2:47" ht="43.2" x14ac:dyDescent="0.3">
      <c r="B10" s="18" t="s">
        <v>529</v>
      </c>
      <c r="C10" s="17">
        <v>0.455223045010683</v>
      </c>
      <c r="D10" s="17">
        <v>0.44732826081681298</v>
      </c>
      <c r="E10" s="17">
        <v>0.464287127653851</v>
      </c>
      <c r="F10" s="17"/>
      <c r="G10" s="17">
        <v>0.37408708359495901</v>
      </c>
      <c r="H10" s="17">
        <v>0.408716049867348</v>
      </c>
      <c r="I10" s="17">
        <v>0.43039503839757298</v>
      </c>
      <c r="J10" s="17">
        <v>0.48733276851465801</v>
      </c>
      <c r="K10" s="17">
        <v>0.49535566464384401</v>
      </c>
      <c r="L10" s="17">
        <v>0.51395655159698705</v>
      </c>
      <c r="M10" s="17"/>
      <c r="N10" s="17">
        <v>0.43909259073923401</v>
      </c>
      <c r="O10" s="17">
        <v>0.47312708346042898</v>
      </c>
      <c r="P10" s="17">
        <v>0.45359999461865702</v>
      </c>
      <c r="Q10" s="17">
        <v>0.455330044550533</v>
      </c>
      <c r="R10" s="17"/>
      <c r="S10" s="17">
        <v>0.42049927968655498</v>
      </c>
      <c r="T10" s="17">
        <v>0.47817698108017698</v>
      </c>
      <c r="U10" s="17">
        <v>0.47586791265352701</v>
      </c>
      <c r="V10" s="17">
        <v>0.46713265875924798</v>
      </c>
      <c r="W10" s="17">
        <v>0.44206592159664998</v>
      </c>
      <c r="X10" s="17">
        <v>0.40865007878395498</v>
      </c>
      <c r="Y10" s="17">
        <v>0.44782761682627698</v>
      </c>
      <c r="Z10" s="17">
        <v>0.50472983602041499</v>
      </c>
      <c r="AA10" s="17">
        <v>0.47877823589498703</v>
      </c>
      <c r="AB10" s="17">
        <v>0.42739504475485901</v>
      </c>
      <c r="AC10" s="17">
        <v>0.49922116733431599</v>
      </c>
      <c r="AD10" s="17">
        <v>0.47480024854599301</v>
      </c>
      <c r="AE10" s="17"/>
      <c r="AF10" s="17">
        <v>0.46897715781164101</v>
      </c>
      <c r="AG10" s="17">
        <v>0.436210448998756</v>
      </c>
      <c r="AH10" s="17"/>
      <c r="AI10" s="17">
        <v>0.448286065367477</v>
      </c>
      <c r="AJ10" s="17">
        <v>0.45868574460352901</v>
      </c>
      <c r="AK10" s="17"/>
      <c r="AL10" s="17">
        <v>0.43274351497153202</v>
      </c>
      <c r="AM10" s="17">
        <v>0.46042865798342902</v>
      </c>
      <c r="AN10" s="17"/>
      <c r="AO10" s="17">
        <v>0.42400208622065499</v>
      </c>
      <c r="AP10" s="17">
        <v>0.45794432625168702</v>
      </c>
      <c r="AQ10" s="17"/>
      <c r="AR10" s="17">
        <v>0.41706610745274098</v>
      </c>
      <c r="AS10" s="17">
        <v>0.52332864072746199</v>
      </c>
      <c r="AT10" s="17">
        <v>0.453143307390307</v>
      </c>
      <c r="AU10" s="17">
        <v>0.43812358550696301</v>
      </c>
    </row>
    <row r="11" spans="2:47" ht="43.2" x14ac:dyDescent="0.3">
      <c r="B11" s="18" t="s">
        <v>530</v>
      </c>
      <c r="C11" s="17">
        <v>0.27982791259033202</v>
      </c>
      <c r="D11" s="17">
        <v>0.27607521242252397</v>
      </c>
      <c r="E11" s="17">
        <v>0.283226570255387</v>
      </c>
      <c r="F11" s="17"/>
      <c r="G11" s="17">
        <v>0.360375358986392</v>
      </c>
      <c r="H11" s="17">
        <v>0.36262389687130803</v>
      </c>
      <c r="I11" s="17">
        <v>0.32752473334069099</v>
      </c>
      <c r="J11" s="17">
        <v>0.266590286013415</v>
      </c>
      <c r="K11" s="17">
        <v>0.214673863652597</v>
      </c>
      <c r="L11" s="17">
        <v>0.17489228506076801</v>
      </c>
      <c r="M11" s="17"/>
      <c r="N11" s="17">
        <v>0.29512738234863101</v>
      </c>
      <c r="O11" s="17">
        <v>0.27213905856303799</v>
      </c>
      <c r="P11" s="17">
        <v>0.29256389079487299</v>
      </c>
      <c r="Q11" s="17">
        <v>0.26139020549354902</v>
      </c>
      <c r="R11" s="17"/>
      <c r="S11" s="17">
        <v>0.32905984282471001</v>
      </c>
      <c r="T11" s="17">
        <v>0.25811299467268101</v>
      </c>
      <c r="U11" s="17">
        <v>0.24002665456675101</v>
      </c>
      <c r="V11" s="17">
        <v>0.27061734880931398</v>
      </c>
      <c r="W11" s="17">
        <v>0.29654347719782498</v>
      </c>
      <c r="X11" s="17">
        <v>0.313675547350941</v>
      </c>
      <c r="Y11" s="17">
        <v>0.29188698480518099</v>
      </c>
      <c r="Z11" s="17">
        <v>0.29186422674470502</v>
      </c>
      <c r="AA11" s="17">
        <v>0.23774390108241</v>
      </c>
      <c r="AB11" s="17">
        <v>0.28633091594391502</v>
      </c>
      <c r="AC11" s="17">
        <v>0.261057452069278</v>
      </c>
      <c r="AD11" s="17">
        <v>0.25548299207400299</v>
      </c>
      <c r="AE11" s="17"/>
      <c r="AF11" s="17">
        <v>0.26703659134308</v>
      </c>
      <c r="AG11" s="17">
        <v>0.29806387822702302</v>
      </c>
      <c r="AH11" s="17"/>
      <c r="AI11" s="17">
        <v>0.2979214546576</v>
      </c>
      <c r="AJ11" s="17">
        <v>0.270796244058501</v>
      </c>
      <c r="AK11" s="17"/>
      <c r="AL11" s="17">
        <v>0.28315077685048701</v>
      </c>
      <c r="AM11" s="17">
        <v>0.27905843274492498</v>
      </c>
      <c r="AN11" s="17"/>
      <c r="AO11" s="17">
        <v>0.32120511312066902</v>
      </c>
      <c r="AP11" s="17">
        <v>0.27622139299669102</v>
      </c>
      <c r="AQ11" s="17"/>
      <c r="AR11" s="17">
        <v>0.35132563091731001</v>
      </c>
      <c r="AS11" s="17">
        <v>0.220109615312368</v>
      </c>
      <c r="AT11" s="17">
        <v>0.294244079893486</v>
      </c>
      <c r="AU11" s="17">
        <v>0.17298753135467301</v>
      </c>
    </row>
    <row r="12" spans="2:47" ht="43.2" x14ac:dyDescent="0.3">
      <c r="B12" s="18" t="s">
        <v>531</v>
      </c>
      <c r="C12" s="19">
        <v>8.3782315778487798E-2</v>
      </c>
      <c r="D12" s="19">
        <v>8.1190510110560193E-2</v>
      </c>
      <c r="E12" s="19">
        <v>8.5596794958813796E-2</v>
      </c>
      <c r="F12" s="19"/>
      <c r="G12" s="19">
        <v>0.170099382038921</v>
      </c>
      <c r="H12" s="19">
        <v>0.12182623046357099</v>
      </c>
      <c r="I12" s="19">
        <v>9.7641408998045395E-2</v>
      </c>
      <c r="J12" s="19">
        <v>6.0098812247284999E-2</v>
      </c>
      <c r="K12" s="19">
        <v>5.21916720803519E-2</v>
      </c>
      <c r="L12" s="19">
        <v>2.4865009566365299E-2</v>
      </c>
      <c r="M12" s="19"/>
      <c r="N12" s="19">
        <v>8.2668487752385805E-2</v>
      </c>
      <c r="O12" s="19">
        <v>7.3538940074576106E-2</v>
      </c>
      <c r="P12" s="19">
        <v>9.2423276303071303E-2</v>
      </c>
      <c r="Q12" s="19">
        <v>8.7300959229138997E-2</v>
      </c>
      <c r="R12" s="19"/>
      <c r="S12" s="19">
        <v>0.119516057492547</v>
      </c>
      <c r="T12" s="19">
        <v>6.8372385027003602E-2</v>
      </c>
      <c r="U12" s="19">
        <v>7.5162127664558695E-2</v>
      </c>
      <c r="V12" s="19">
        <v>6.8652082244892706E-2</v>
      </c>
      <c r="W12" s="19">
        <v>0.106087153585726</v>
      </c>
      <c r="X12" s="19">
        <v>9.44862055252884E-2</v>
      </c>
      <c r="Y12" s="19">
        <v>5.7113743193142497E-2</v>
      </c>
      <c r="Z12" s="19">
        <v>5.9381699126762499E-2</v>
      </c>
      <c r="AA12" s="19">
        <v>0.10093289878195599</v>
      </c>
      <c r="AB12" s="19">
        <v>6.3445166198656602E-2</v>
      </c>
      <c r="AC12" s="19">
        <v>8.1231927643090396E-2</v>
      </c>
      <c r="AD12" s="19">
        <v>7.4216917194199594E-2</v>
      </c>
      <c r="AE12" s="19"/>
      <c r="AF12" s="19">
        <v>7.3038867104649199E-2</v>
      </c>
      <c r="AG12" s="19">
        <v>9.7589588256801404E-2</v>
      </c>
      <c r="AH12" s="19"/>
      <c r="AI12" s="19">
        <v>9.1884235832116107E-2</v>
      </c>
      <c r="AJ12" s="19">
        <v>7.9738118344745298E-2</v>
      </c>
      <c r="AK12" s="19"/>
      <c r="AL12" s="19">
        <v>9.4514126802689696E-2</v>
      </c>
      <c r="AM12" s="19">
        <v>8.1297136836074396E-2</v>
      </c>
      <c r="AN12" s="19"/>
      <c r="AO12" s="19">
        <v>0.11369654342409601</v>
      </c>
      <c r="AP12" s="19">
        <v>8.1174931838788794E-2</v>
      </c>
      <c r="AQ12" s="19"/>
      <c r="AR12" s="19">
        <v>0.12816463766552999</v>
      </c>
      <c r="AS12" s="19">
        <v>5.2676355511169899E-2</v>
      </c>
      <c r="AT12" s="19">
        <v>7.3625169418237504E-2</v>
      </c>
      <c r="AU12" s="19">
        <v>4.7000074371528401E-2</v>
      </c>
    </row>
    <row r="13" spans="2:47" x14ac:dyDescent="0.3">
      <c r="B13" s="16"/>
    </row>
    <row r="14" spans="2:47" x14ac:dyDescent="0.3">
      <c r="B14" t="s">
        <v>72</v>
      </c>
    </row>
    <row r="15" spans="2:47" x14ac:dyDescent="0.3">
      <c r="B15" t="s">
        <v>73</v>
      </c>
    </row>
    <row r="17" spans="2:2" x14ac:dyDescent="0.3">
      <c r="B17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dimension ref="B2:AU17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538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ht="43.2" x14ac:dyDescent="0.3">
      <c r="B9" s="18" t="s">
        <v>528</v>
      </c>
      <c r="C9" s="17">
        <v>0.34286606560288102</v>
      </c>
      <c r="D9" s="17">
        <v>0.31367403682804001</v>
      </c>
      <c r="E9" s="17">
        <v>0.37152527496856902</v>
      </c>
      <c r="F9" s="17"/>
      <c r="G9" s="17">
        <v>0.20100030429045401</v>
      </c>
      <c r="H9" s="17">
        <v>0.24418676468167</v>
      </c>
      <c r="I9" s="17">
        <v>0.26241810702798501</v>
      </c>
      <c r="J9" s="17">
        <v>0.34974536177816601</v>
      </c>
      <c r="K9" s="17">
        <v>0.41224974681324</v>
      </c>
      <c r="L9" s="17">
        <v>0.53020025933189996</v>
      </c>
      <c r="M9" s="17"/>
      <c r="N9" s="17">
        <v>0.315573530199802</v>
      </c>
      <c r="O9" s="17">
        <v>0.34501768180722397</v>
      </c>
      <c r="P9" s="17">
        <v>0.32382386949033598</v>
      </c>
      <c r="Q9" s="17">
        <v>0.38786190238121099</v>
      </c>
      <c r="R9" s="17"/>
      <c r="S9" s="17">
        <v>0.234835428715713</v>
      </c>
      <c r="T9" s="17">
        <v>0.38252716035399698</v>
      </c>
      <c r="U9" s="17">
        <v>0.34448145656504398</v>
      </c>
      <c r="V9" s="17">
        <v>0.34904165818914401</v>
      </c>
      <c r="W9" s="17">
        <v>0.38919101234615899</v>
      </c>
      <c r="X9" s="17">
        <v>0.33387773034507401</v>
      </c>
      <c r="Y9" s="17">
        <v>0.41554049566623102</v>
      </c>
      <c r="Z9" s="17">
        <v>0.33463233315475399</v>
      </c>
      <c r="AA9" s="17">
        <v>0.35743225319359201</v>
      </c>
      <c r="AB9" s="17">
        <v>0.35221315791677699</v>
      </c>
      <c r="AC9" s="17">
        <v>0.29361889465725399</v>
      </c>
      <c r="AD9" s="17">
        <v>0.38857300421222601</v>
      </c>
      <c r="AE9" s="17"/>
      <c r="AF9" s="17">
        <v>0.35576916087424099</v>
      </c>
      <c r="AG9" s="17">
        <v>0.32601709117623001</v>
      </c>
      <c r="AH9" s="17"/>
      <c r="AI9" s="17">
        <v>0.31314839261125299</v>
      </c>
      <c r="AJ9" s="17">
        <v>0.35770009704900901</v>
      </c>
      <c r="AK9" s="17"/>
      <c r="AL9" s="17">
        <v>0.34196117975681301</v>
      </c>
      <c r="AM9" s="17">
        <v>0.34307561115347501</v>
      </c>
      <c r="AN9" s="17"/>
      <c r="AO9" s="17">
        <v>0.32289832895089599</v>
      </c>
      <c r="AP9" s="17">
        <v>0.34460649348473399</v>
      </c>
      <c r="AQ9" s="17"/>
      <c r="AR9" s="17">
        <v>0.21793256919941301</v>
      </c>
      <c r="AS9" s="17">
        <v>0.36104326854276297</v>
      </c>
      <c r="AT9" s="17">
        <v>0.40095549877079401</v>
      </c>
      <c r="AU9" s="17">
        <v>0.50446157390591895</v>
      </c>
    </row>
    <row r="10" spans="2:47" ht="43.2" x14ac:dyDescent="0.3">
      <c r="B10" s="18" t="s">
        <v>529</v>
      </c>
      <c r="C10" s="17">
        <v>0.38939435860312399</v>
      </c>
      <c r="D10" s="17">
        <v>0.39187458459326502</v>
      </c>
      <c r="E10" s="17">
        <v>0.38614805653938</v>
      </c>
      <c r="F10" s="17"/>
      <c r="G10" s="17">
        <v>0.36767310012063997</v>
      </c>
      <c r="H10" s="17">
        <v>0.34718460199919199</v>
      </c>
      <c r="I10" s="17">
        <v>0.42575002398584399</v>
      </c>
      <c r="J10" s="17">
        <v>0.409300296375251</v>
      </c>
      <c r="K10" s="17">
        <v>0.423670402251903</v>
      </c>
      <c r="L10" s="17">
        <v>0.36940618577603201</v>
      </c>
      <c r="M10" s="17"/>
      <c r="N10" s="17">
        <v>0.380974665165217</v>
      </c>
      <c r="O10" s="17">
        <v>0.41591662578090299</v>
      </c>
      <c r="P10" s="17">
        <v>0.370171921408188</v>
      </c>
      <c r="Q10" s="17">
        <v>0.38822030044241201</v>
      </c>
      <c r="R10" s="17"/>
      <c r="S10" s="17">
        <v>0.38704164209617198</v>
      </c>
      <c r="T10" s="17">
        <v>0.41034026563973103</v>
      </c>
      <c r="U10" s="17">
        <v>0.41781099676193001</v>
      </c>
      <c r="V10" s="17">
        <v>0.42116380464564301</v>
      </c>
      <c r="W10" s="17">
        <v>0.37639312998055502</v>
      </c>
      <c r="X10" s="17">
        <v>0.378862133540666</v>
      </c>
      <c r="Y10" s="17">
        <v>0.36654651821427398</v>
      </c>
      <c r="Z10" s="17">
        <v>0.35547274127487499</v>
      </c>
      <c r="AA10" s="17">
        <v>0.35372528567200601</v>
      </c>
      <c r="AB10" s="17">
        <v>0.35921587822818901</v>
      </c>
      <c r="AC10" s="17">
        <v>0.46084056162265502</v>
      </c>
      <c r="AD10" s="17">
        <v>0.40845555981911802</v>
      </c>
      <c r="AE10" s="17"/>
      <c r="AF10" s="17">
        <v>0.38554180131871102</v>
      </c>
      <c r="AG10" s="17">
        <v>0.39351585338997902</v>
      </c>
      <c r="AH10" s="17"/>
      <c r="AI10" s="17">
        <v>0.38247600176920199</v>
      </c>
      <c r="AJ10" s="17">
        <v>0.39284776233560498</v>
      </c>
      <c r="AK10" s="17"/>
      <c r="AL10" s="17">
        <v>0.37467918031886899</v>
      </c>
      <c r="AM10" s="17">
        <v>0.392801970899261</v>
      </c>
      <c r="AN10" s="17"/>
      <c r="AO10" s="17">
        <v>0.36244239878784601</v>
      </c>
      <c r="AP10" s="17">
        <v>0.39174354535125899</v>
      </c>
      <c r="AQ10" s="17"/>
      <c r="AR10" s="17">
        <v>0.38164841041965297</v>
      </c>
      <c r="AS10" s="17">
        <v>0.44407279679631101</v>
      </c>
      <c r="AT10" s="17">
        <v>0.38857494643603901</v>
      </c>
      <c r="AU10" s="17">
        <v>0.31637640419017199</v>
      </c>
    </row>
    <row r="11" spans="2:47" ht="43.2" x14ac:dyDescent="0.3">
      <c r="B11" s="18" t="s">
        <v>530</v>
      </c>
      <c r="C11" s="17">
        <v>0.19858801482253</v>
      </c>
      <c r="D11" s="17">
        <v>0.21161065343656299</v>
      </c>
      <c r="E11" s="17">
        <v>0.186251103503109</v>
      </c>
      <c r="F11" s="17"/>
      <c r="G11" s="17">
        <v>0.28741771170567598</v>
      </c>
      <c r="H11" s="17">
        <v>0.29874719510971598</v>
      </c>
      <c r="I11" s="17">
        <v>0.22977338619260099</v>
      </c>
      <c r="J11" s="17">
        <v>0.18980836548353999</v>
      </c>
      <c r="K11" s="17">
        <v>0.13577179012835</v>
      </c>
      <c r="L11" s="17">
        <v>8.2327453040525397E-2</v>
      </c>
      <c r="M11" s="17"/>
      <c r="N11" s="17">
        <v>0.22115335442457401</v>
      </c>
      <c r="O11" s="17">
        <v>0.187510463652662</v>
      </c>
      <c r="P11" s="17">
        <v>0.217836197376087</v>
      </c>
      <c r="Q11" s="17">
        <v>0.16834232381712899</v>
      </c>
      <c r="R11" s="17"/>
      <c r="S11" s="17">
        <v>0.26231987733960799</v>
      </c>
      <c r="T11" s="17">
        <v>0.15895256674285499</v>
      </c>
      <c r="U11" s="17">
        <v>0.17029515117501001</v>
      </c>
      <c r="V11" s="17">
        <v>0.19326364887649899</v>
      </c>
      <c r="W11" s="17">
        <v>0.17918791562344599</v>
      </c>
      <c r="X11" s="17">
        <v>0.21840947594082599</v>
      </c>
      <c r="Y11" s="17">
        <v>0.18778684820150801</v>
      </c>
      <c r="Z11" s="17">
        <v>0.25258469727772898</v>
      </c>
      <c r="AA11" s="17">
        <v>0.19406652775243899</v>
      </c>
      <c r="AB11" s="17">
        <v>0.21102287410796899</v>
      </c>
      <c r="AC11" s="17">
        <v>0.168239533524981</v>
      </c>
      <c r="AD11" s="17">
        <v>0.13739642089355</v>
      </c>
      <c r="AE11" s="17"/>
      <c r="AF11" s="17">
        <v>0.19041245426107001</v>
      </c>
      <c r="AG11" s="17">
        <v>0.211063212467372</v>
      </c>
      <c r="AH11" s="17"/>
      <c r="AI11" s="17">
        <v>0.220483700538424</v>
      </c>
      <c r="AJ11" s="17">
        <v>0.18765844807833601</v>
      </c>
      <c r="AK11" s="17"/>
      <c r="AL11" s="17">
        <v>0.19782528429287199</v>
      </c>
      <c r="AM11" s="17">
        <v>0.19876464128816199</v>
      </c>
      <c r="AN11" s="17"/>
      <c r="AO11" s="17">
        <v>0.196321110757609</v>
      </c>
      <c r="AP11" s="17">
        <v>0.198785602716883</v>
      </c>
      <c r="AQ11" s="17"/>
      <c r="AR11" s="17">
        <v>0.28734129059575603</v>
      </c>
      <c r="AS11" s="17">
        <v>0.145189112403208</v>
      </c>
      <c r="AT11" s="17">
        <v>0.166882961247689</v>
      </c>
      <c r="AU11" s="17">
        <v>0.13360671677292199</v>
      </c>
    </row>
    <row r="12" spans="2:47" ht="43.2" x14ac:dyDescent="0.3">
      <c r="B12" s="18" t="s">
        <v>531</v>
      </c>
      <c r="C12" s="19">
        <v>6.9151560971465506E-2</v>
      </c>
      <c r="D12" s="19">
        <v>8.2840725142131505E-2</v>
      </c>
      <c r="E12" s="19">
        <v>5.6075564988941798E-2</v>
      </c>
      <c r="F12" s="19"/>
      <c r="G12" s="19">
        <v>0.14390888388322901</v>
      </c>
      <c r="H12" s="19">
        <v>0.10988143820942201</v>
      </c>
      <c r="I12" s="19">
        <v>8.2058482793569795E-2</v>
      </c>
      <c r="J12" s="19">
        <v>5.11459763630433E-2</v>
      </c>
      <c r="K12" s="19">
        <v>2.8308060806506202E-2</v>
      </c>
      <c r="L12" s="19">
        <v>1.8066101851542699E-2</v>
      </c>
      <c r="M12" s="19"/>
      <c r="N12" s="19">
        <v>8.2298450210407201E-2</v>
      </c>
      <c r="O12" s="19">
        <v>5.15552287592108E-2</v>
      </c>
      <c r="P12" s="19">
        <v>8.8168011725388795E-2</v>
      </c>
      <c r="Q12" s="19">
        <v>5.5575473359247701E-2</v>
      </c>
      <c r="R12" s="19"/>
      <c r="S12" s="19">
        <v>0.115803051848507</v>
      </c>
      <c r="T12" s="19">
        <v>4.8180007263417299E-2</v>
      </c>
      <c r="U12" s="19">
        <v>6.7412395498015296E-2</v>
      </c>
      <c r="V12" s="19">
        <v>3.6530888288713703E-2</v>
      </c>
      <c r="W12" s="19">
        <v>5.5227942049839697E-2</v>
      </c>
      <c r="X12" s="19">
        <v>6.8850660173433095E-2</v>
      </c>
      <c r="Y12" s="19">
        <v>3.0126137917986899E-2</v>
      </c>
      <c r="Z12" s="19">
        <v>5.7310228292641902E-2</v>
      </c>
      <c r="AA12" s="19">
        <v>9.4775933381963703E-2</v>
      </c>
      <c r="AB12" s="19">
        <v>7.75480897470648E-2</v>
      </c>
      <c r="AC12" s="19">
        <v>7.7301010195110501E-2</v>
      </c>
      <c r="AD12" s="19">
        <v>6.5575015075106005E-2</v>
      </c>
      <c r="AE12" s="19"/>
      <c r="AF12" s="19">
        <v>6.8276583545977904E-2</v>
      </c>
      <c r="AG12" s="19">
        <v>6.9403842966418702E-2</v>
      </c>
      <c r="AH12" s="19"/>
      <c r="AI12" s="19">
        <v>8.3891905081121099E-2</v>
      </c>
      <c r="AJ12" s="19">
        <v>6.1793692537049902E-2</v>
      </c>
      <c r="AK12" s="19"/>
      <c r="AL12" s="19">
        <v>8.5534355631445597E-2</v>
      </c>
      <c r="AM12" s="19">
        <v>6.5357776659102196E-2</v>
      </c>
      <c r="AN12" s="19"/>
      <c r="AO12" s="19">
        <v>0.11833816150364899</v>
      </c>
      <c r="AP12" s="19">
        <v>6.4864358447123099E-2</v>
      </c>
      <c r="AQ12" s="19"/>
      <c r="AR12" s="19">
        <v>0.11307772978517799</v>
      </c>
      <c r="AS12" s="19">
        <v>4.9694822257718901E-2</v>
      </c>
      <c r="AT12" s="19">
        <v>4.3586593545478503E-2</v>
      </c>
      <c r="AU12" s="19">
        <v>4.5555305130987302E-2</v>
      </c>
    </row>
    <row r="13" spans="2:47" x14ac:dyDescent="0.3">
      <c r="B13" s="16"/>
    </row>
    <row r="14" spans="2:47" x14ac:dyDescent="0.3">
      <c r="B14" t="s">
        <v>72</v>
      </c>
    </row>
    <row r="15" spans="2:47" x14ac:dyDescent="0.3">
      <c r="B15" t="s">
        <v>73</v>
      </c>
    </row>
    <row r="17" spans="2:2" x14ac:dyDescent="0.3">
      <c r="B17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dimension ref="B2:AU17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539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ht="43.2" x14ac:dyDescent="0.3">
      <c r="B9" s="18" t="s">
        <v>528</v>
      </c>
      <c r="C9" s="17">
        <v>0.163215990856108</v>
      </c>
      <c r="D9" s="17">
        <v>0.15969925553174399</v>
      </c>
      <c r="E9" s="17">
        <v>0.166803198439955</v>
      </c>
      <c r="F9" s="17"/>
      <c r="G9" s="17">
        <v>0.146402539761391</v>
      </c>
      <c r="H9" s="17">
        <v>0.15202892287943001</v>
      </c>
      <c r="I9" s="17">
        <v>0.154708831766661</v>
      </c>
      <c r="J9" s="17">
        <v>0.144944731991449</v>
      </c>
      <c r="K9" s="17">
        <v>0.18299052763427001</v>
      </c>
      <c r="L9" s="17">
        <v>0.19190502229338999</v>
      </c>
      <c r="M9" s="17"/>
      <c r="N9" s="17">
        <v>0.15106720376430399</v>
      </c>
      <c r="O9" s="17">
        <v>0.146041980218752</v>
      </c>
      <c r="P9" s="17">
        <v>0.15860937709023501</v>
      </c>
      <c r="Q9" s="17">
        <v>0.19850001597894701</v>
      </c>
      <c r="R9" s="17"/>
      <c r="S9" s="17">
        <v>0.147014688377411</v>
      </c>
      <c r="T9" s="17">
        <v>0.16443516835455599</v>
      </c>
      <c r="U9" s="17">
        <v>0.151410944190112</v>
      </c>
      <c r="V9" s="17">
        <v>0.17103331712261799</v>
      </c>
      <c r="W9" s="17">
        <v>0.148829600832833</v>
      </c>
      <c r="X9" s="17">
        <v>0.18500469359081601</v>
      </c>
      <c r="Y9" s="17">
        <v>0.197970594780914</v>
      </c>
      <c r="Z9" s="17">
        <v>0.17089838763262999</v>
      </c>
      <c r="AA9" s="17">
        <v>0.15035201236083501</v>
      </c>
      <c r="AB9" s="17">
        <v>0.174992667823065</v>
      </c>
      <c r="AC9" s="17">
        <v>0.171516747802896</v>
      </c>
      <c r="AD9" s="17">
        <v>0.104906306821099</v>
      </c>
      <c r="AE9" s="17"/>
      <c r="AF9" s="17">
        <v>0.15324985643803801</v>
      </c>
      <c r="AG9" s="17">
        <v>0.17517634122551301</v>
      </c>
      <c r="AH9" s="17"/>
      <c r="AI9" s="17">
        <v>0.14497069939715301</v>
      </c>
      <c r="AJ9" s="17">
        <v>0.172323407420055</v>
      </c>
      <c r="AK9" s="17"/>
      <c r="AL9" s="17">
        <v>0.16037808736227299</v>
      </c>
      <c r="AM9" s="17">
        <v>0.16387316772845201</v>
      </c>
      <c r="AN9" s="17"/>
      <c r="AO9" s="17">
        <v>0.111335408871458</v>
      </c>
      <c r="AP9" s="17">
        <v>0.16773800619448001</v>
      </c>
      <c r="AQ9" s="17"/>
      <c r="AR9" s="17">
        <v>0.119235148475434</v>
      </c>
      <c r="AS9" s="17">
        <v>0.144403519504161</v>
      </c>
      <c r="AT9" s="17">
        <v>0.17223715937838599</v>
      </c>
      <c r="AU9" s="17">
        <v>0.28734762853531298</v>
      </c>
    </row>
    <row r="10" spans="2:47" ht="43.2" x14ac:dyDescent="0.3">
      <c r="B10" s="18" t="s">
        <v>529</v>
      </c>
      <c r="C10" s="17">
        <v>0.47813495833570302</v>
      </c>
      <c r="D10" s="17">
        <v>0.48824498477387401</v>
      </c>
      <c r="E10" s="17">
        <v>0.46818124929622101</v>
      </c>
      <c r="F10" s="17"/>
      <c r="G10" s="17">
        <v>0.40812808611226598</v>
      </c>
      <c r="H10" s="17">
        <v>0.42586700357199803</v>
      </c>
      <c r="I10" s="17">
        <v>0.46415643975434201</v>
      </c>
      <c r="J10" s="17">
        <v>0.51228966498481598</v>
      </c>
      <c r="K10" s="17">
        <v>0.51772375970429796</v>
      </c>
      <c r="L10" s="17">
        <v>0.52406978605804799</v>
      </c>
      <c r="M10" s="17"/>
      <c r="N10" s="17">
        <v>0.477365540895475</v>
      </c>
      <c r="O10" s="17">
        <v>0.49917204365665002</v>
      </c>
      <c r="P10" s="17">
        <v>0.48292977176847202</v>
      </c>
      <c r="Q10" s="17">
        <v>0.45122535295168598</v>
      </c>
      <c r="R10" s="17"/>
      <c r="S10" s="17">
        <v>0.417552400168542</v>
      </c>
      <c r="T10" s="17">
        <v>0.52980086428988404</v>
      </c>
      <c r="U10" s="17">
        <v>0.48100974271082603</v>
      </c>
      <c r="V10" s="17">
        <v>0.48614536744822701</v>
      </c>
      <c r="W10" s="17">
        <v>0.49639440158986498</v>
      </c>
      <c r="X10" s="17">
        <v>0.41460313857042003</v>
      </c>
      <c r="Y10" s="17">
        <v>0.490747952304113</v>
      </c>
      <c r="Z10" s="17">
        <v>0.51948319332397697</v>
      </c>
      <c r="AA10" s="17">
        <v>0.47181311499717699</v>
      </c>
      <c r="AB10" s="17">
        <v>0.48474174752930199</v>
      </c>
      <c r="AC10" s="17">
        <v>0.48427562227839699</v>
      </c>
      <c r="AD10" s="17">
        <v>0.55720999876424704</v>
      </c>
      <c r="AE10" s="17"/>
      <c r="AF10" s="17">
        <v>0.50003425061110096</v>
      </c>
      <c r="AG10" s="17">
        <v>0.45032078012877702</v>
      </c>
      <c r="AH10" s="17"/>
      <c r="AI10" s="17">
        <v>0.48202707707039399</v>
      </c>
      <c r="AJ10" s="17">
        <v>0.47619214768162699</v>
      </c>
      <c r="AK10" s="17"/>
      <c r="AL10" s="17">
        <v>0.46689639942425198</v>
      </c>
      <c r="AM10" s="17">
        <v>0.48073748552210399</v>
      </c>
      <c r="AN10" s="17"/>
      <c r="AO10" s="17">
        <v>0.465450282481569</v>
      </c>
      <c r="AP10" s="17">
        <v>0.47924058006507397</v>
      </c>
      <c r="AQ10" s="17"/>
      <c r="AR10" s="17">
        <v>0.42050601198703802</v>
      </c>
      <c r="AS10" s="17">
        <v>0.54174279417849402</v>
      </c>
      <c r="AT10" s="17">
        <v>0.49513085003964402</v>
      </c>
      <c r="AU10" s="17">
        <v>0.47796626104749301</v>
      </c>
    </row>
    <row r="11" spans="2:47" ht="43.2" x14ac:dyDescent="0.3">
      <c r="B11" s="18" t="s">
        <v>530</v>
      </c>
      <c r="C11" s="17">
        <v>0.281941457214124</v>
      </c>
      <c r="D11" s="17">
        <v>0.27599148400621099</v>
      </c>
      <c r="E11" s="17">
        <v>0.28779218103135801</v>
      </c>
      <c r="F11" s="17"/>
      <c r="G11" s="17">
        <v>0.326733038246597</v>
      </c>
      <c r="H11" s="17">
        <v>0.327272873972699</v>
      </c>
      <c r="I11" s="17">
        <v>0.29103362294860702</v>
      </c>
      <c r="J11" s="17">
        <v>0.26785314423137202</v>
      </c>
      <c r="K11" s="17">
        <v>0.25568679510426501</v>
      </c>
      <c r="L11" s="17">
        <v>0.237109353276831</v>
      </c>
      <c r="M11" s="17"/>
      <c r="N11" s="17">
        <v>0.29468342628592598</v>
      </c>
      <c r="O11" s="17">
        <v>0.28127927300140998</v>
      </c>
      <c r="P11" s="17">
        <v>0.27698188096251902</v>
      </c>
      <c r="Q11" s="17">
        <v>0.27533124624066102</v>
      </c>
      <c r="R11" s="17"/>
      <c r="S11" s="17">
        <v>0.326696546819296</v>
      </c>
      <c r="T11" s="17">
        <v>0.243680235449004</v>
      </c>
      <c r="U11" s="17">
        <v>0.29943163343935197</v>
      </c>
      <c r="V11" s="17">
        <v>0.29988015661964501</v>
      </c>
      <c r="W11" s="17">
        <v>0.28332457950731299</v>
      </c>
      <c r="X11" s="17">
        <v>0.29833807412010599</v>
      </c>
      <c r="Y11" s="17">
        <v>0.240554588763643</v>
      </c>
      <c r="Z11" s="17">
        <v>0.26319669638951299</v>
      </c>
      <c r="AA11" s="17">
        <v>0.289968954375106</v>
      </c>
      <c r="AB11" s="17">
        <v>0.28401836270188302</v>
      </c>
      <c r="AC11" s="17">
        <v>0.22748857133754199</v>
      </c>
      <c r="AD11" s="17">
        <v>0.27678730832808202</v>
      </c>
      <c r="AE11" s="17"/>
      <c r="AF11" s="17">
        <v>0.28275104027099301</v>
      </c>
      <c r="AG11" s="17">
        <v>0.28170945572855499</v>
      </c>
      <c r="AH11" s="17"/>
      <c r="AI11" s="17">
        <v>0.28890744041431798</v>
      </c>
      <c r="AJ11" s="17">
        <v>0.27846428005176699</v>
      </c>
      <c r="AK11" s="17"/>
      <c r="AL11" s="17">
        <v>0.29653012337033302</v>
      </c>
      <c r="AM11" s="17">
        <v>0.27856314149019401</v>
      </c>
      <c r="AN11" s="17"/>
      <c r="AO11" s="17">
        <v>0.31489651566516802</v>
      </c>
      <c r="AP11" s="17">
        <v>0.27906902837674802</v>
      </c>
      <c r="AQ11" s="17"/>
      <c r="AR11" s="17">
        <v>0.345169746033333</v>
      </c>
      <c r="AS11" s="17">
        <v>0.25114340690529902</v>
      </c>
      <c r="AT11" s="17">
        <v>0.277254231930398</v>
      </c>
      <c r="AU11" s="17">
        <v>0.185870926592302</v>
      </c>
    </row>
    <row r="12" spans="2:47" ht="43.2" x14ac:dyDescent="0.3">
      <c r="B12" s="18" t="s">
        <v>531</v>
      </c>
      <c r="C12" s="19">
        <v>7.6707593594065607E-2</v>
      </c>
      <c r="D12" s="19">
        <v>7.6064275688171201E-2</v>
      </c>
      <c r="E12" s="19">
        <v>7.7223371232465393E-2</v>
      </c>
      <c r="F12" s="19"/>
      <c r="G12" s="19">
        <v>0.118736335879746</v>
      </c>
      <c r="H12" s="19">
        <v>9.4831199575873507E-2</v>
      </c>
      <c r="I12" s="19">
        <v>9.0101105530390302E-2</v>
      </c>
      <c r="J12" s="19">
        <v>7.4912458792363495E-2</v>
      </c>
      <c r="K12" s="19">
        <v>4.3598917557167001E-2</v>
      </c>
      <c r="L12" s="19">
        <v>4.6915838371730897E-2</v>
      </c>
      <c r="M12" s="19"/>
      <c r="N12" s="19">
        <v>7.68838290542945E-2</v>
      </c>
      <c r="O12" s="19">
        <v>7.3506703123186995E-2</v>
      </c>
      <c r="P12" s="19">
        <v>8.1478970178774798E-2</v>
      </c>
      <c r="Q12" s="19">
        <v>7.4943384828706203E-2</v>
      </c>
      <c r="R12" s="19"/>
      <c r="S12" s="19">
        <v>0.108736364634751</v>
      </c>
      <c r="T12" s="19">
        <v>6.2083731906556097E-2</v>
      </c>
      <c r="U12" s="19">
        <v>6.81476796597099E-2</v>
      </c>
      <c r="V12" s="19">
        <v>4.2941158809509702E-2</v>
      </c>
      <c r="W12" s="19">
        <v>7.1451418069989198E-2</v>
      </c>
      <c r="X12" s="19">
        <v>0.10205409371865801</v>
      </c>
      <c r="Y12" s="19">
        <v>7.0726864151330102E-2</v>
      </c>
      <c r="Z12" s="19">
        <v>4.6421722653879401E-2</v>
      </c>
      <c r="AA12" s="19">
        <v>8.7865918266882101E-2</v>
      </c>
      <c r="AB12" s="19">
        <v>5.6247221945750402E-2</v>
      </c>
      <c r="AC12" s="19">
        <v>0.11671905858116501</v>
      </c>
      <c r="AD12" s="19">
        <v>6.1096386086572002E-2</v>
      </c>
      <c r="AE12" s="19"/>
      <c r="AF12" s="19">
        <v>6.3964852679869094E-2</v>
      </c>
      <c r="AG12" s="19">
        <v>9.2793422917156004E-2</v>
      </c>
      <c r="AH12" s="19"/>
      <c r="AI12" s="19">
        <v>8.4094783118135494E-2</v>
      </c>
      <c r="AJ12" s="19">
        <v>7.3020164846551106E-2</v>
      </c>
      <c r="AK12" s="19"/>
      <c r="AL12" s="19">
        <v>7.6195389843142197E-2</v>
      </c>
      <c r="AM12" s="19">
        <v>7.6826205259249505E-2</v>
      </c>
      <c r="AN12" s="19"/>
      <c r="AO12" s="19">
        <v>0.10831779298180499</v>
      </c>
      <c r="AP12" s="19">
        <v>7.3952385363697901E-2</v>
      </c>
      <c r="AQ12" s="19"/>
      <c r="AR12" s="19">
        <v>0.11508909350419499</v>
      </c>
      <c r="AS12" s="19">
        <v>6.2710279412046196E-2</v>
      </c>
      <c r="AT12" s="19">
        <v>5.5377758651571803E-2</v>
      </c>
      <c r="AU12" s="19">
        <v>4.8815183824892298E-2</v>
      </c>
    </row>
    <row r="13" spans="2:47" x14ac:dyDescent="0.3">
      <c r="B13" s="16"/>
    </row>
    <row r="14" spans="2:47" x14ac:dyDescent="0.3">
      <c r="B14" t="s">
        <v>72</v>
      </c>
    </row>
    <row r="15" spans="2:47" x14ac:dyDescent="0.3">
      <c r="B15" t="s">
        <v>73</v>
      </c>
    </row>
    <row r="17" spans="2:2" x14ac:dyDescent="0.3">
      <c r="B17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dimension ref="B2:AU26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550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ht="43.2" x14ac:dyDescent="0.3">
      <c r="B9" s="18" t="s">
        <v>540</v>
      </c>
      <c r="C9" s="17">
        <v>0.23968391966764899</v>
      </c>
      <c r="D9" s="17">
        <v>0.261950551393763</v>
      </c>
      <c r="E9" s="17">
        <v>0.218268146010097</v>
      </c>
      <c r="F9" s="17"/>
      <c r="G9" s="17">
        <v>0.33797275989120001</v>
      </c>
      <c r="H9" s="17">
        <v>0.28339659616303298</v>
      </c>
      <c r="I9" s="17">
        <v>0.28040165679441897</v>
      </c>
      <c r="J9" s="17">
        <v>0.221562196227652</v>
      </c>
      <c r="K9" s="17">
        <v>0.19690157970231401</v>
      </c>
      <c r="L9" s="17">
        <v>0.1493950514597</v>
      </c>
      <c r="M9" s="17"/>
      <c r="N9" s="17">
        <v>0.27533326389683999</v>
      </c>
      <c r="O9" s="17">
        <v>0.219317509273317</v>
      </c>
      <c r="P9" s="17">
        <v>0.238984603660924</v>
      </c>
      <c r="Q9" s="17">
        <v>0.22300106072643799</v>
      </c>
      <c r="R9" s="17"/>
      <c r="S9" s="17">
        <v>0.26979845619280801</v>
      </c>
      <c r="T9" s="17">
        <v>0.22865831226400901</v>
      </c>
      <c r="U9" s="17">
        <v>0.20881740995648099</v>
      </c>
      <c r="V9" s="17">
        <v>0.24667025125104</v>
      </c>
      <c r="W9" s="17">
        <v>0.26650686572680299</v>
      </c>
      <c r="X9" s="17">
        <v>0.233737854749764</v>
      </c>
      <c r="Y9" s="17">
        <v>0.23541185658621999</v>
      </c>
      <c r="Z9" s="17">
        <v>0.28195568365091001</v>
      </c>
      <c r="AA9" s="17">
        <v>0.22148187264674099</v>
      </c>
      <c r="AB9" s="17">
        <v>0.243299439572951</v>
      </c>
      <c r="AC9" s="17">
        <v>0.209717369506766</v>
      </c>
      <c r="AD9" s="17">
        <v>0.224675882933011</v>
      </c>
      <c r="AE9" s="17"/>
      <c r="AF9" s="17">
        <v>0.23133476722042801</v>
      </c>
      <c r="AG9" s="17">
        <v>0.25181081232840202</v>
      </c>
      <c r="AH9" s="17"/>
      <c r="AI9" s="17">
        <v>0.26971605222324602</v>
      </c>
      <c r="AJ9" s="17">
        <v>0.224692920915845</v>
      </c>
      <c r="AK9" s="17"/>
      <c r="AL9" s="17">
        <v>0.25954689342526599</v>
      </c>
      <c r="AM9" s="17">
        <v>0.23508422591560499</v>
      </c>
      <c r="AN9" s="17"/>
      <c r="AO9" s="17">
        <v>0.25247973612658398</v>
      </c>
      <c r="AP9" s="17">
        <v>0.23856861070077101</v>
      </c>
      <c r="AQ9" s="17"/>
      <c r="AR9" s="17">
        <v>0.33442550701816298</v>
      </c>
      <c r="AS9" s="17">
        <v>0.22603917014563199</v>
      </c>
      <c r="AT9" s="17">
        <v>0.20880768816093601</v>
      </c>
      <c r="AU9" s="17">
        <v>8.9445171352824496E-2</v>
      </c>
    </row>
    <row r="10" spans="2:47" ht="43.2" x14ac:dyDescent="0.3">
      <c r="B10" s="18" t="s">
        <v>541</v>
      </c>
      <c r="C10" s="17">
        <v>0.220851430347659</v>
      </c>
      <c r="D10" s="17">
        <v>0.22483411165679201</v>
      </c>
      <c r="E10" s="17">
        <v>0.21705631034787801</v>
      </c>
      <c r="F10" s="17"/>
      <c r="G10" s="17">
        <v>0.324531667809902</v>
      </c>
      <c r="H10" s="17">
        <v>0.271931201915253</v>
      </c>
      <c r="I10" s="17">
        <v>0.231877684445606</v>
      </c>
      <c r="J10" s="17">
        <v>0.194068702646539</v>
      </c>
      <c r="K10" s="17">
        <v>0.18185821583052</v>
      </c>
      <c r="L10" s="17">
        <v>0.149634931265273</v>
      </c>
      <c r="M10" s="17"/>
      <c r="N10" s="17">
        <v>0.259047328317768</v>
      </c>
      <c r="O10" s="17">
        <v>0.208865933942425</v>
      </c>
      <c r="P10" s="17">
        <v>0.23548580520791401</v>
      </c>
      <c r="Q10" s="17">
        <v>0.18147177568507</v>
      </c>
      <c r="R10" s="17"/>
      <c r="S10" s="17">
        <v>0.26654170013297301</v>
      </c>
      <c r="T10" s="17">
        <v>0.18581703790897899</v>
      </c>
      <c r="U10" s="17">
        <v>0.19798532418419801</v>
      </c>
      <c r="V10" s="17">
        <v>0.25474706029102401</v>
      </c>
      <c r="W10" s="17">
        <v>0.23209038341681601</v>
      </c>
      <c r="X10" s="17">
        <v>0.21399246172598599</v>
      </c>
      <c r="Y10" s="17">
        <v>0.22035120282631701</v>
      </c>
      <c r="Z10" s="17">
        <v>0.234611324994109</v>
      </c>
      <c r="AA10" s="17">
        <v>0.193716030176216</v>
      </c>
      <c r="AB10" s="17">
        <v>0.22279782132366199</v>
      </c>
      <c r="AC10" s="17">
        <v>0.181818482458384</v>
      </c>
      <c r="AD10" s="17">
        <v>0.25496262205254799</v>
      </c>
      <c r="AE10" s="17"/>
      <c r="AF10" s="17">
        <v>0.21509206568637601</v>
      </c>
      <c r="AG10" s="17">
        <v>0.22859945117418301</v>
      </c>
      <c r="AH10" s="17"/>
      <c r="AI10" s="17">
        <v>0.25710584986850599</v>
      </c>
      <c r="AJ10" s="17">
        <v>0.202754481795029</v>
      </c>
      <c r="AK10" s="17"/>
      <c r="AL10" s="17">
        <v>0.24763969023242</v>
      </c>
      <c r="AM10" s="17">
        <v>0.21464803939906901</v>
      </c>
      <c r="AN10" s="17"/>
      <c r="AO10" s="17">
        <v>0.24530714948372401</v>
      </c>
      <c r="AP10" s="17">
        <v>0.21871982093207901</v>
      </c>
      <c r="AQ10" s="17"/>
      <c r="AR10" s="17">
        <v>0.30757704516901302</v>
      </c>
      <c r="AS10" s="17">
        <v>0.227694801591555</v>
      </c>
      <c r="AT10" s="17">
        <v>0.171629378313745</v>
      </c>
      <c r="AU10" s="17">
        <v>9.3692420945592797E-2</v>
      </c>
    </row>
    <row r="11" spans="2:47" ht="28.8" x14ac:dyDescent="0.3">
      <c r="B11" s="18" t="s">
        <v>542</v>
      </c>
      <c r="C11" s="17">
        <v>0.19850338753962701</v>
      </c>
      <c r="D11" s="17">
        <v>0.21219817943946601</v>
      </c>
      <c r="E11" s="17">
        <v>0.18555273236204101</v>
      </c>
      <c r="F11" s="17"/>
      <c r="G11" s="17">
        <v>0.25861484628341802</v>
      </c>
      <c r="H11" s="17">
        <v>0.25497479161824099</v>
      </c>
      <c r="I11" s="17">
        <v>0.24271777997975999</v>
      </c>
      <c r="J11" s="17">
        <v>0.19103688534751501</v>
      </c>
      <c r="K11" s="17">
        <v>0.133186817747249</v>
      </c>
      <c r="L11" s="17">
        <v>0.12671618807759499</v>
      </c>
      <c r="M11" s="17"/>
      <c r="N11" s="17">
        <v>0.246943765287999</v>
      </c>
      <c r="O11" s="17">
        <v>0.18173429417655501</v>
      </c>
      <c r="P11" s="17">
        <v>0.19154561281230501</v>
      </c>
      <c r="Q11" s="17">
        <v>0.16913031484871599</v>
      </c>
      <c r="R11" s="17"/>
      <c r="S11" s="17">
        <v>0.25618075186052902</v>
      </c>
      <c r="T11" s="17">
        <v>0.18441746561901701</v>
      </c>
      <c r="U11" s="17">
        <v>0.17213414329795901</v>
      </c>
      <c r="V11" s="17">
        <v>0.234235624452033</v>
      </c>
      <c r="W11" s="17">
        <v>0.206962100186798</v>
      </c>
      <c r="X11" s="17">
        <v>0.18577513952336799</v>
      </c>
      <c r="Y11" s="17">
        <v>0.14879287491492399</v>
      </c>
      <c r="Z11" s="17">
        <v>0.229896234496485</v>
      </c>
      <c r="AA11" s="17">
        <v>0.19115592084125499</v>
      </c>
      <c r="AB11" s="17">
        <v>0.179465918861935</v>
      </c>
      <c r="AC11" s="17">
        <v>0.18905060602000601</v>
      </c>
      <c r="AD11" s="17">
        <v>0.16290075783498401</v>
      </c>
      <c r="AE11" s="17"/>
      <c r="AF11" s="17">
        <v>0.19844788934836399</v>
      </c>
      <c r="AG11" s="17">
        <v>0.19927235988419301</v>
      </c>
      <c r="AH11" s="17"/>
      <c r="AI11" s="17">
        <v>0.22334377889788501</v>
      </c>
      <c r="AJ11" s="17">
        <v>0.18610392589112101</v>
      </c>
      <c r="AK11" s="17"/>
      <c r="AL11" s="17">
        <v>0.21834703189238699</v>
      </c>
      <c r="AM11" s="17">
        <v>0.19390816992211499</v>
      </c>
      <c r="AN11" s="17"/>
      <c r="AO11" s="17">
        <v>0.21210794037007799</v>
      </c>
      <c r="AP11" s="17">
        <v>0.197317587492334</v>
      </c>
      <c r="AQ11" s="17"/>
      <c r="AR11" s="17">
        <v>0.29869224944131301</v>
      </c>
      <c r="AS11" s="17">
        <v>0.174595700606582</v>
      </c>
      <c r="AT11" s="17">
        <v>0.16467176259521599</v>
      </c>
      <c r="AU11" s="17">
        <v>5.8413496996394802E-2</v>
      </c>
    </row>
    <row r="12" spans="2:47" ht="43.2" x14ac:dyDescent="0.3">
      <c r="B12" s="18" t="s">
        <v>543</v>
      </c>
      <c r="C12" s="17">
        <v>0.191570779687047</v>
      </c>
      <c r="D12" s="17">
        <v>0.211918953230916</v>
      </c>
      <c r="E12" s="17">
        <v>0.17131405920431</v>
      </c>
      <c r="F12" s="17"/>
      <c r="G12" s="17">
        <v>0.25874290598833599</v>
      </c>
      <c r="H12" s="17">
        <v>0.249432275918578</v>
      </c>
      <c r="I12" s="17">
        <v>0.23278622346178601</v>
      </c>
      <c r="J12" s="17">
        <v>0.17477840483512599</v>
      </c>
      <c r="K12" s="17">
        <v>0.153199616713733</v>
      </c>
      <c r="L12" s="17">
        <v>0.10594870026640101</v>
      </c>
      <c r="M12" s="17"/>
      <c r="N12" s="17">
        <v>0.22981997250658001</v>
      </c>
      <c r="O12" s="17">
        <v>0.18617783792034601</v>
      </c>
      <c r="P12" s="17">
        <v>0.192806155354634</v>
      </c>
      <c r="Q12" s="17">
        <v>0.15555799501952899</v>
      </c>
      <c r="R12" s="17"/>
      <c r="S12" s="17">
        <v>0.29895545460067102</v>
      </c>
      <c r="T12" s="17">
        <v>0.17841396648807401</v>
      </c>
      <c r="U12" s="17">
        <v>0.173992231583568</v>
      </c>
      <c r="V12" s="17">
        <v>0.189217074518819</v>
      </c>
      <c r="W12" s="17">
        <v>0.20106383610495401</v>
      </c>
      <c r="X12" s="17">
        <v>0.19161579514559801</v>
      </c>
      <c r="Y12" s="17">
        <v>0.14501157627129199</v>
      </c>
      <c r="Z12" s="17">
        <v>0.23505684852223999</v>
      </c>
      <c r="AA12" s="17">
        <v>0.17279579211367799</v>
      </c>
      <c r="AB12" s="17">
        <v>0.126487880344132</v>
      </c>
      <c r="AC12" s="17">
        <v>0.16559584575259001</v>
      </c>
      <c r="AD12" s="17">
        <v>0.15300958603064099</v>
      </c>
      <c r="AE12" s="17"/>
      <c r="AF12" s="17">
        <v>0.184940403967085</v>
      </c>
      <c r="AG12" s="17">
        <v>0.20115773980648599</v>
      </c>
      <c r="AH12" s="17"/>
      <c r="AI12" s="17">
        <v>0.22278869592238101</v>
      </c>
      <c r="AJ12" s="17">
        <v>0.175987878857362</v>
      </c>
      <c r="AK12" s="17"/>
      <c r="AL12" s="17">
        <v>0.21776755651753199</v>
      </c>
      <c r="AM12" s="17">
        <v>0.18550435921137901</v>
      </c>
      <c r="AN12" s="17"/>
      <c r="AO12" s="17">
        <v>0.218029552568615</v>
      </c>
      <c r="AP12" s="17">
        <v>0.189264580098917</v>
      </c>
      <c r="AQ12" s="17"/>
      <c r="AR12" s="17">
        <v>0.28564644866267902</v>
      </c>
      <c r="AS12" s="17">
        <v>0.17007666298363799</v>
      </c>
      <c r="AT12" s="17">
        <v>0.15535840934001199</v>
      </c>
      <c r="AU12" s="17">
        <v>6.7646566745207401E-2</v>
      </c>
    </row>
    <row r="13" spans="2:47" ht="43.2" x14ac:dyDescent="0.3">
      <c r="B13" s="18" t="s">
        <v>544</v>
      </c>
      <c r="C13" s="17">
        <v>0.183873601236135</v>
      </c>
      <c r="D13" s="17">
        <v>0.20072624747173001</v>
      </c>
      <c r="E13" s="17">
        <v>0.167396799529481</v>
      </c>
      <c r="F13" s="17"/>
      <c r="G13" s="17">
        <v>0.28014449900316901</v>
      </c>
      <c r="H13" s="17">
        <v>0.29163298370099</v>
      </c>
      <c r="I13" s="17">
        <v>0.201663950130611</v>
      </c>
      <c r="J13" s="17">
        <v>0.15081218135034799</v>
      </c>
      <c r="K13" s="17">
        <v>9.6212406095224301E-2</v>
      </c>
      <c r="L13" s="17">
        <v>0.103707585488777</v>
      </c>
      <c r="M13" s="17"/>
      <c r="N13" s="17">
        <v>0.23937495741840201</v>
      </c>
      <c r="O13" s="17">
        <v>0.179573985834075</v>
      </c>
      <c r="P13" s="17">
        <v>0.185036664951927</v>
      </c>
      <c r="Q13" s="17">
        <v>0.12804202816485599</v>
      </c>
      <c r="R13" s="17"/>
      <c r="S13" s="17">
        <v>0.26243954315801599</v>
      </c>
      <c r="T13" s="17">
        <v>0.152725051179954</v>
      </c>
      <c r="U13" s="17">
        <v>0.165771941535309</v>
      </c>
      <c r="V13" s="17">
        <v>0.177071819435307</v>
      </c>
      <c r="W13" s="17">
        <v>0.236734292451208</v>
      </c>
      <c r="X13" s="17">
        <v>0.16951796576501399</v>
      </c>
      <c r="Y13" s="17">
        <v>0.13913763609891699</v>
      </c>
      <c r="Z13" s="17">
        <v>0.20690369941364101</v>
      </c>
      <c r="AA13" s="17">
        <v>0.168317203445116</v>
      </c>
      <c r="AB13" s="17">
        <v>0.17191276807783001</v>
      </c>
      <c r="AC13" s="17">
        <v>0.13103915694864199</v>
      </c>
      <c r="AD13" s="17">
        <v>0.210503213120593</v>
      </c>
      <c r="AE13" s="17"/>
      <c r="AF13" s="17">
        <v>0.191732533224277</v>
      </c>
      <c r="AG13" s="17">
        <v>0.17459846882765201</v>
      </c>
      <c r="AH13" s="17"/>
      <c r="AI13" s="17">
        <v>0.22484418568932299</v>
      </c>
      <c r="AJ13" s="17">
        <v>0.16342250675386999</v>
      </c>
      <c r="AK13" s="17"/>
      <c r="AL13" s="17">
        <v>0.221915360197279</v>
      </c>
      <c r="AM13" s="17">
        <v>0.17506422338840799</v>
      </c>
      <c r="AN13" s="17"/>
      <c r="AO13" s="17">
        <v>0.20248319468619999</v>
      </c>
      <c r="AP13" s="17">
        <v>0.182251551833394</v>
      </c>
      <c r="AQ13" s="17"/>
      <c r="AR13" s="17">
        <v>0.27008307413124799</v>
      </c>
      <c r="AS13" s="17">
        <v>0.1632451163101</v>
      </c>
      <c r="AT13" s="17">
        <v>0.14841666133668999</v>
      </c>
      <c r="AU13" s="17">
        <v>7.6651658287917895E-2</v>
      </c>
    </row>
    <row r="14" spans="2:47" ht="57.6" x14ac:dyDescent="0.3">
      <c r="B14" s="18" t="s">
        <v>545</v>
      </c>
      <c r="C14" s="17">
        <v>0.158756434868949</v>
      </c>
      <c r="D14" s="17">
        <v>0.149578534086512</v>
      </c>
      <c r="E14" s="17">
        <v>0.167549100349801</v>
      </c>
      <c r="F14" s="17"/>
      <c r="G14" s="17">
        <v>0.26111379735364099</v>
      </c>
      <c r="H14" s="17">
        <v>0.23973669777935999</v>
      </c>
      <c r="I14" s="17">
        <v>0.20071640625255499</v>
      </c>
      <c r="J14" s="17">
        <v>0.123465867338288</v>
      </c>
      <c r="K14" s="17">
        <v>7.0595540254578495E-2</v>
      </c>
      <c r="L14" s="17">
        <v>7.8791701929324803E-2</v>
      </c>
      <c r="M14" s="17"/>
      <c r="N14" s="17">
        <v>0.18513377289406699</v>
      </c>
      <c r="O14" s="17">
        <v>0.14851726564579101</v>
      </c>
      <c r="P14" s="17">
        <v>0.165862759478688</v>
      </c>
      <c r="Q14" s="17">
        <v>0.13604743952044299</v>
      </c>
      <c r="R14" s="17"/>
      <c r="S14" s="17">
        <v>0.21956813519007201</v>
      </c>
      <c r="T14" s="17">
        <v>0.110817089744742</v>
      </c>
      <c r="U14" s="17">
        <v>0.13987870779935299</v>
      </c>
      <c r="V14" s="17">
        <v>0.16094568323301101</v>
      </c>
      <c r="W14" s="17">
        <v>0.21347782434599599</v>
      </c>
      <c r="X14" s="17">
        <v>0.13182824406561799</v>
      </c>
      <c r="Y14" s="17">
        <v>0.13430702546042</v>
      </c>
      <c r="Z14" s="17">
        <v>0.168970044763184</v>
      </c>
      <c r="AA14" s="17">
        <v>0.18223653642691701</v>
      </c>
      <c r="AB14" s="17">
        <v>0.155039773278636</v>
      </c>
      <c r="AC14" s="17">
        <v>0.107529278528862</v>
      </c>
      <c r="AD14" s="17">
        <v>0.14207784384268299</v>
      </c>
      <c r="AE14" s="17"/>
      <c r="AF14" s="17">
        <v>0.15407607665719</v>
      </c>
      <c r="AG14" s="17">
        <v>0.166263603349427</v>
      </c>
      <c r="AH14" s="17"/>
      <c r="AI14" s="17">
        <v>0.18377703102189999</v>
      </c>
      <c r="AJ14" s="17">
        <v>0.14626702123826801</v>
      </c>
      <c r="AK14" s="17"/>
      <c r="AL14" s="17">
        <v>0.161893623245914</v>
      </c>
      <c r="AM14" s="17">
        <v>0.158029952220752</v>
      </c>
      <c r="AN14" s="17"/>
      <c r="AO14" s="17">
        <v>0.198845405351569</v>
      </c>
      <c r="AP14" s="17">
        <v>0.15526219998400501</v>
      </c>
      <c r="AQ14" s="17"/>
      <c r="AR14" s="17">
        <v>0.22712625420927501</v>
      </c>
      <c r="AS14" s="17">
        <v>0.119154395065841</v>
      </c>
      <c r="AT14" s="17">
        <v>0.16415557580738199</v>
      </c>
      <c r="AU14" s="17">
        <v>4.3913273105250401E-2</v>
      </c>
    </row>
    <row r="15" spans="2:47" ht="28.8" x14ac:dyDescent="0.3">
      <c r="B15" s="18" t="s">
        <v>546</v>
      </c>
      <c r="C15" s="17">
        <v>0.14338506064191001</v>
      </c>
      <c r="D15" s="17">
        <v>0.13922104979904601</v>
      </c>
      <c r="E15" s="17">
        <v>0.14660284882831501</v>
      </c>
      <c r="F15" s="17"/>
      <c r="G15" s="17">
        <v>0.30092567728964797</v>
      </c>
      <c r="H15" s="17">
        <v>0.245529388343178</v>
      </c>
      <c r="I15" s="17">
        <v>0.16421713914392699</v>
      </c>
      <c r="J15" s="17">
        <v>9.8879855430049401E-2</v>
      </c>
      <c r="K15" s="17">
        <v>6.2735148390162795E-2</v>
      </c>
      <c r="L15" s="17">
        <v>2.9354067741601299E-2</v>
      </c>
      <c r="M15" s="17"/>
      <c r="N15" s="17">
        <v>0.15957412547299801</v>
      </c>
      <c r="O15" s="17">
        <v>0.12216651132652399</v>
      </c>
      <c r="P15" s="17">
        <v>0.16647252878310401</v>
      </c>
      <c r="Q15" s="17">
        <v>0.12791512321564499</v>
      </c>
      <c r="R15" s="17"/>
      <c r="S15" s="17">
        <v>0.22136696073074</v>
      </c>
      <c r="T15" s="17">
        <v>0.10772544977238201</v>
      </c>
      <c r="U15" s="17">
        <v>8.9976047720629698E-2</v>
      </c>
      <c r="V15" s="17">
        <v>0.129053758124649</v>
      </c>
      <c r="W15" s="17">
        <v>0.15924382877026699</v>
      </c>
      <c r="X15" s="17">
        <v>0.169287587789272</v>
      </c>
      <c r="Y15" s="17">
        <v>0.129679339376539</v>
      </c>
      <c r="Z15" s="17">
        <v>0.13508032272850501</v>
      </c>
      <c r="AA15" s="17">
        <v>0.146155439376459</v>
      </c>
      <c r="AB15" s="17">
        <v>0.12637290035833701</v>
      </c>
      <c r="AC15" s="17">
        <v>0.14564945265532001</v>
      </c>
      <c r="AD15" s="17">
        <v>8.9875683783380095E-2</v>
      </c>
      <c r="AE15" s="17"/>
      <c r="AF15" s="17">
        <v>0.126923672086031</v>
      </c>
      <c r="AG15" s="17">
        <v>0.165392484060331</v>
      </c>
      <c r="AH15" s="17"/>
      <c r="AI15" s="17">
        <v>0.17398819690634101</v>
      </c>
      <c r="AJ15" s="17">
        <v>0.12810903664687501</v>
      </c>
      <c r="AK15" s="17"/>
      <c r="AL15" s="17">
        <v>0.15489815963846601</v>
      </c>
      <c r="AM15" s="17">
        <v>0.14071895786357699</v>
      </c>
      <c r="AN15" s="17"/>
      <c r="AO15" s="17">
        <v>0.14500154422506401</v>
      </c>
      <c r="AP15" s="17">
        <v>0.14324416469823201</v>
      </c>
      <c r="AQ15" s="17"/>
      <c r="AR15" s="17">
        <v>0.24411484154551299</v>
      </c>
      <c r="AS15" s="17">
        <v>7.2365175016183794E-2</v>
      </c>
      <c r="AT15" s="17">
        <v>0.12435956465141999</v>
      </c>
      <c r="AU15" s="17">
        <v>5.2239680788554899E-2</v>
      </c>
    </row>
    <row r="16" spans="2:47" ht="57.6" x14ac:dyDescent="0.3">
      <c r="B16" s="18" t="s">
        <v>547</v>
      </c>
      <c r="C16" s="17">
        <v>0.14043960458809501</v>
      </c>
      <c r="D16" s="17">
        <v>0.13585959253685301</v>
      </c>
      <c r="E16" s="17">
        <v>0.144682211929379</v>
      </c>
      <c r="F16" s="17"/>
      <c r="G16" s="17">
        <v>0.229202227248334</v>
      </c>
      <c r="H16" s="17">
        <v>0.22052463982889201</v>
      </c>
      <c r="I16" s="17">
        <v>0.16950668566971799</v>
      </c>
      <c r="J16" s="17">
        <v>0.119576990209377</v>
      </c>
      <c r="K16" s="17">
        <v>8.2248331696627597E-2</v>
      </c>
      <c r="L16" s="17">
        <v>4.8933017678896802E-2</v>
      </c>
      <c r="M16" s="17"/>
      <c r="N16" s="17">
        <v>0.153033433630267</v>
      </c>
      <c r="O16" s="17">
        <v>0.126302826810365</v>
      </c>
      <c r="P16" s="17">
        <v>0.15292867218796899</v>
      </c>
      <c r="Q16" s="17">
        <v>0.13076789298623001</v>
      </c>
      <c r="R16" s="17"/>
      <c r="S16" s="17">
        <v>0.22414828558409799</v>
      </c>
      <c r="T16" s="17">
        <v>0.10727880955416801</v>
      </c>
      <c r="U16" s="17">
        <v>0.11472653206114</v>
      </c>
      <c r="V16" s="17">
        <v>0.113407392216272</v>
      </c>
      <c r="W16" s="17">
        <v>0.142473590834924</v>
      </c>
      <c r="X16" s="17">
        <v>0.14429897048462301</v>
      </c>
      <c r="Y16" s="17">
        <v>0.11976916323877999</v>
      </c>
      <c r="Z16" s="17">
        <v>0.19983135859694501</v>
      </c>
      <c r="AA16" s="17">
        <v>0.14128728588796499</v>
      </c>
      <c r="AB16" s="17">
        <v>0.127481289151052</v>
      </c>
      <c r="AC16" s="17">
        <v>8.5181820952004397E-2</v>
      </c>
      <c r="AD16" s="17">
        <v>0.131094602214161</v>
      </c>
      <c r="AE16" s="17"/>
      <c r="AF16" s="17">
        <v>0.138118173653383</v>
      </c>
      <c r="AG16" s="17">
        <v>0.143176262321388</v>
      </c>
      <c r="AH16" s="17"/>
      <c r="AI16" s="17">
        <v>0.165092888447573</v>
      </c>
      <c r="AJ16" s="17">
        <v>0.128133540512188</v>
      </c>
      <c r="AK16" s="17"/>
      <c r="AL16" s="17">
        <v>0.14794704612902099</v>
      </c>
      <c r="AM16" s="17">
        <v>0.13870109693204</v>
      </c>
      <c r="AN16" s="17"/>
      <c r="AO16" s="17">
        <v>0.15296535974518999</v>
      </c>
      <c r="AP16" s="17">
        <v>0.13934783470467599</v>
      </c>
      <c r="AQ16" s="17"/>
      <c r="AR16" s="17">
        <v>0.22727699392758499</v>
      </c>
      <c r="AS16" s="17">
        <v>0.100941633282935</v>
      </c>
      <c r="AT16" s="17">
        <v>0.115455106716516</v>
      </c>
      <c r="AU16" s="17">
        <v>4.2322311079328302E-2</v>
      </c>
    </row>
    <row r="17" spans="2:47" ht="43.2" x14ac:dyDescent="0.3">
      <c r="B17" s="18" t="s">
        <v>548</v>
      </c>
      <c r="C17" s="17">
        <v>0.13735383061789599</v>
      </c>
      <c r="D17" s="17">
        <v>0.12613128364450901</v>
      </c>
      <c r="E17" s="17">
        <v>0.14805740913174401</v>
      </c>
      <c r="F17" s="17"/>
      <c r="G17" s="17">
        <v>0.24464555657444101</v>
      </c>
      <c r="H17" s="17">
        <v>0.20164397781398599</v>
      </c>
      <c r="I17" s="17">
        <v>0.144938303376629</v>
      </c>
      <c r="J17" s="17">
        <v>0.11846897127430001</v>
      </c>
      <c r="K17" s="17">
        <v>8.1595754828301004E-2</v>
      </c>
      <c r="L17" s="17">
        <v>6.0643084150388701E-2</v>
      </c>
      <c r="M17" s="17"/>
      <c r="N17" s="17">
        <v>0.15628094745232601</v>
      </c>
      <c r="O17" s="17">
        <v>0.127588359817664</v>
      </c>
      <c r="P17" s="17">
        <v>0.159065926033716</v>
      </c>
      <c r="Q17" s="17">
        <v>0.108142242950219</v>
      </c>
      <c r="R17" s="17"/>
      <c r="S17" s="17">
        <v>0.22002334646542601</v>
      </c>
      <c r="T17" s="17">
        <v>0.121568233321487</v>
      </c>
      <c r="U17" s="17">
        <v>6.9305444638538202E-2</v>
      </c>
      <c r="V17" s="17">
        <v>0.122695610231594</v>
      </c>
      <c r="W17" s="17">
        <v>0.135928068681375</v>
      </c>
      <c r="X17" s="17">
        <v>0.13033635784254799</v>
      </c>
      <c r="Y17" s="17">
        <v>0.12364245796486401</v>
      </c>
      <c r="Z17" s="17">
        <v>0.203520035069888</v>
      </c>
      <c r="AA17" s="17">
        <v>0.130036151839036</v>
      </c>
      <c r="AB17" s="17">
        <v>0.12643350981649901</v>
      </c>
      <c r="AC17" s="17">
        <v>0.111133536452239</v>
      </c>
      <c r="AD17" s="17">
        <v>0.12189055037734101</v>
      </c>
      <c r="AE17" s="17"/>
      <c r="AF17" s="17">
        <v>0.121543984705013</v>
      </c>
      <c r="AG17" s="17">
        <v>0.15853598313327599</v>
      </c>
      <c r="AH17" s="17"/>
      <c r="AI17" s="17">
        <v>0.14868952950292799</v>
      </c>
      <c r="AJ17" s="17">
        <v>0.131695442971872</v>
      </c>
      <c r="AK17" s="17"/>
      <c r="AL17" s="17">
        <v>0.15230261035978601</v>
      </c>
      <c r="AM17" s="17">
        <v>0.13389212293915101</v>
      </c>
      <c r="AN17" s="17"/>
      <c r="AO17" s="17">
        <v>0.16585953915749699</v>
      </c>
      <c r="AP17" s="17">
        <v>0.13486921602191099</v>
      </c>
      <c r="AQ17" s="17"/>
      <c r="AR17" s="17">
        <v>0.21942194805762999</v>
      </c>
      <c r="AS17" s="17">
        <v>0.10141612624716299</v>
      </c>
      <c r="AT17" s="17">
        <v>0.11350849863677299</v>
      </c>
      <c r="AU17" s="17">
        <v>4.2714790894344899E-2</v>
      </c>
    </row>
    <row r="18" spans="2:47" ht="43.2" x14ac:dyDescent="0.3">
      <c r="B18" s="18" t="s">
        <v>549</v>
      </c>
      <c r="C18" s="17">
        <v>8.9540638728229496E-2</v>
      </c>
      <c r="D18" s="17">
        <v>0.101149571953351</v>
      </c>
      <c r="E18" s="17">
        <v>7.8207790511451797E-2</v>
      </c>
      <c r="F18" s="17"/>
      <c r="G18" s="17">
        <v>0.18459687490659801</v>
      </c>
      <c r="H18" s="17">
        <v>0.154223203248954</v>
      </c>
      <c r="I18" s="17">
        <v>0.10246115010888</v>
      </c>
      <c r="J18" s="17">
        <v>6.3736483010302103E-2</v>
      </c>
      <c r="K18" s="17">
        <v>2.4701132256270901E-2</v>
      </c>
      <c r="L18" s="17">
        <v>2.79497324741299E-2</v>
      </c>
      <c r="M18" s="17"/>
      <c r="N18" s="17">
        <v>0.11731330634887401</v>
      </c>
      <c r="O18" s="17">
        <v>7.5744216460521402E-2</v>
      </c>
      <c r="P18" s="17">
        <v>8.9811117989950603E-2</v>
      </c>
      <c r="Q18" s="17">
        <v>7.4031456006673602E-2</v>
      </c>
      <c r="R18" s="17"/>
      <c r="S18" s="17">
        <v>0.146394492047734</v>
      </c>
      <c r="T18" s="17">
        <v>6.8002334247728294E-2</v>
      </c>
      <c r="U18" s="17">
        <v>6.3466036283768498E-2</v>
      </c>
      <c r="V18" s="17">
        <v>6.5338295618291298E-2</v>
      </c>
      <c r="W18" s="17">
        <v>0.100578403780377</v>
      </c>
      <c r="X18" s="17">
        <v>9.8822980684200201E-2</v>
      </c>
      <c r="Y18" s="17">
        <v>6.2435254282765799E-2</v>
      </c>
      <c r="Z18" s="17">
        <v>0.13939092980339499</v>
      </c>
      <c r="AA18" s="17">
        <v>7.0225718417171304E-2</v>
      </c>
      <c r="AB18" s="17">
        <v>9.5288259783221196E-2</v>
      </c>
      <c r="AC18" s="17">
        <v>9.4732520095840697E-2</v>
      </c>
      <c r="AD18" s="17">
        <v>5.7215597188443802E-2</v>
      </c>
      <c r="AE18" s="17"/>
      <c r="AF18" s="17">
        <v>8.4300124887526001E-2</v>
      </c>
      <c r="AG18" s="17">
        <v>9.5744154564790504E-2</v>
      </c>
      <c r="AH18" s="17"/>
      <c r="AI18" s="17">
        <v>0.115095479425907</v>
      </c>
      <c r="AJ18" s="17">
        <v>7.6784548753858303E-2</v>
      </c>
      <c r="AK18" s="17"/>
      <c r="AL18" s="17">
        <v>0.117771216281349</v>
      </c>
      <c r="AM18" s="17">
        <v>8.3003248467726207E-2</v>
      </c>
      <c r="AN18" s="17"/>
      <c r="AO18" s="17">
        <v>0.127901266778325</v>
      </c>
      <c r="AP18" s="17">
        <v>8.6197049628102096E-2</v>
      </c>
      <c r="AQ18" s="17"/>
      <c r="AR18" s="17">
        <v>0.160053734085736</v>
      </c>
      <c r="AS18" s="17">
        <v>5.8330759274854801E-2</v>
      </c>
      <c r="AT18" s="17">
        <v>5.8804812664984503E-2</v>
      </c>
      <c r="AU18" s="17">
        <v>3.01533575432507E-2</v>
      </c>
    </row>
    <row r="19" spans="2:47" x14ac:dyDescent="0.3">
      <c r="B19" s="18" t="s">
        <v>155</v>
      </c>
      <c r="C19" s="17">
        <v>7.23362412172944E-2</v>
      </c>
      <c r="D19" s="17">
        <v>6.8459178369262894E-2</v>
      </c>
      <c r="E19" s="17">
        <v>7.63895063434578E-2</v>
      </c>
      <c r="F19" s="17"/>
      <c r="G19" s="17">
        <v>3.3287366319034402E-2</v>
      </c>
      <c r="H19" s="17">
        <v>6.4334832758888294E-2</v>
      </c>
      <c r="I19" s="17">
        <v>6.5502926292597297E-2</v>
      </c>
      <c r="J19" s="17">
        <v>9.5002394248917904E-2</v>
      </c>
      <c r="K19" s="17">
        <v>7.7068083860442907E-2</v>
      </c>
      <c r="L19" s="17">
        <v>8.8686496106860302E-2</v>
      </c>
      <c r="M19" s="17"/>
      <c r="N19" s="17">
        <v>6.0407409696582801E-2</v>
      </c>
      <c r="O19" s="17">
        <v>7.4655255892939199E-2</v>
      </c>
      <c r="P19" s="17">
        <v>7.5058048928857493E-2</v>
      </c>
      <c r="Q19" s="17">
        <v>8.0618708805655803E-2</v>
      </c>
      <c r="R19" s="17"/>
      <c r="S19" s="17">
        <v>3.9027082673641598E-2</v>
      </c>
      <c r="T19" s="17">
        <v>7.7909048277233495E-2</v>
      </c>
      <c r="U19" s="17">
        <v>8.6461651445528906E-2</v>
      </c>
      <c r="V19" s="17">
        <v>6.5719555481750805E-2</v>
      </c>
      <c r="W19" s="17">
        <v>7.5071053699352894E-2</v>
      </c>
      <c r="X19" s="17">
        <v>7.9236420640708294E-2</v>
      </c>
      <c r="Y19" s="17">
        <v>0.11000018142313001</v>
      </c>
      <c r="Z19" s="17">
        <v>7.1637728016015298E-2</v>
      </c>
      <c r="AA19" s="17">
        <v>5.97681615393722E-2</v>
      </c>
      <c r="AB19" s="17">
        <v>7.7309588703221799E-2</v>
      </c>
      <c r="AC19" s="17">
        <v>9.0648270376386897E-2</v>
      </c>
      <c r="AD19" s="17">
        <v>5.9657230018885399E-2</v>
      </c>
      <c r="AE19" s="17"/>
      <c r="AF19" s="17">
        <v>7.2264363452804597E-2</v>
      </c>
      <c r="AG19" s="17">
        <v>6.9358991284882807E-2</v>
      </c>
      <c r="AH19" s="17"/>
      <c r="AI19" s="17">
        <v>6.4047508353517593E-2</v>
      </c>
      <c r="AJ19" s="17">
        <v>7.6473689125293801E-2</v>
      </c>
      <c r="AK19" s="17"/>
      <c r="AL19" s="17">
        <v>7.0741057436054106E-2</v>
      </c>
      <c r="AM19" s="17">
        <v>7.2705639926745905E-2</v>
      </c>
      <c r="AN19" s="17"/>
      <c r="AO19" s="17">
        <v>6.6358515888641501E-2</v>
      </c>
      <c r="AP19" s="17">
        <v>7.2857271718315894E-2</v>
      </c>
      <c r="AQ19" s="17"/>
      <c r="AR19" s="17">
        <v>4.1889835216956398E-2</v>
      </c>
      <c r="AS19" s="17">
        <v>9.3431579092868894E-2</v>
      </c>
      <c r="AT19" s="17">
        <v>8.9552702429421704E-2</v>
      </c>
      <c r="AU19" s="17">
        <v>7.6632110903763706E-2</v>
      </c>
    </row>
    <row r="20" spans="2:47" x14ac:dyDescent="0.3">
      <c r="B20" s="18" t="s">
        <v>490</v>
      </c>
      <c r="C20" s="17">
        <v>1.07987088415333E-2</v>
      </c>
      <c r="D20" s="17">
        <v>1.40328450169973E-2</v>
      </c>
      <c r="E20" s="17">
        <v>7.6883558210286296E-3</v>
      </c>
      <c r="F20" s="17"/>
      <c r="G20" s="17">
        <v>5.8769006616180303E-3</v>
      </c>
      <c r="H20" s="17">
        <v>8.3112700105691193E-3</v>
      </c>
      <c r="I20" s="17">
        <v>1.00528409815043E-2</v>
      </c>
      <c r="J20" s="17">
        <v>9.0335202428655295E-3</v>
      </c>
      <c r="K20" s="17">
        <v>1.18052043369411E-2</v>
      </c>
      <c r="L20" s="17">
        <v>1.74363540207291E-2</v>
      </c>
      <c r="M20" s="17"/>
      <c r="N20" s="17">
        <v>1.4110314732572699E-2</v>
      </c>
      <c r="O20" s="17">
        <v>1.45363384194599E-2</v>
      </c>
      <c r="P20" s="17">
        <v>8.4489695140749707E-3</v>
      </c>
      <c r="Q20" s="17">
        <v>4.6871195666647802E-3</v>
      </c>
      <c r="R20" s="17"/>
      <c r="S20" s="17">
        <v>1.0867446920009301E-2</v>
      </c>
      <c r="T20" s="17">
        <v>1.1249000913725301E-2</v>
      </c>
      <c r="U20" s="17">
        <v>3.9445410351817901E-2</v>
      </c>
      <c r="V20" s="17">
        <v>6.7519849188816903E-3</v>
      </c>
      <c r="W20" s="17">
        <v>1.54099843602046E-2</v>
      </c>
      <c r="X20" s="17">
        <v>3.8564756669500098E-3</v>
      </c>
      <c r="Y20" s="17">
        <v>9.4760541166554208E-3</v>
      </c>
      <c r="Z20" s="17">
        <v>1.75736363965503E-2</v>
      </c>
      <c r="AA20" s="17">
        <v>3.8395789367244599E-3</v>
      </c>
      <c r="AB20" s="17">
        <v>3.0789635477590001E-3</v>
      </c>
      <c r="AC20" s="17">
        <v>5.1618739312823403E-3</v>
      </c>
      <c r="AD20" s="17">
        <v>6.8159487394039396E-3</v>
      </c>
      <c r="AE20" s="17"/>
      <c r="AF20" s="17">
        <v>9.4821230354617102E-3</v>
      </c>
      <c r="AG20" s="17">
        <v>1.26359951100855E-2</v>
      </c>
      <c r="AH20" s="17"/>
      <c r="AI20" s="17">
        <v>7.4414949905209299E-3</v>
      </c>
      <c r="AJ20" s="17">
        <v>1.24745135336208E-2</v>
      </c>
      <c r="AK20" s="17"/>
      <c r="AL20" s="17">
        <v>8.3055588746941307E-3</v>
      </c>
      <c r="AM20" s="17">
        <v>1.13760507071228E-2</v>
      </c>
      <c r="AN20" s="17"/>
      <c r="AO20" s="17">
        <v>1.17246967876657E-2</v>
      </c>
      <c r="AP20" s="17">
        <v>1.07179978792546E-2</v>
      </c>
      <c r="AQ20" s="17"/>
      <c r="AR20" s="17">
        <v>6.4437626872759302E-3</v>
      </c>
      <c r="AS20" s="17">
        <v>1.54800297428452E-2</v>
      </c>
      <c r="AT20" s="17">
        <v>6.0297357464758703E-3</v>
      </c>
      <c r="AU20" s="17">
        <v>2.3616060608998301E-2</v>
      </c>
    </row>
    <row r="21" spans="2:47" x14ac:dyDescent="0.3">
      <c r="B21" s="18" t="s">
        <v>128</v>
      </c>
      <c r="C21" s="19">
        <v>0.36222802198523402</v>
      </c>
      <c r="D21" s="19">
        <v>0.32944018613471499</v>
      </c>
      <c r="E21" s="19">
        <v>0.39353874609239597</v>
      </c>
      <c r="F21" s="19"/>
      <c r="G21" s="19">
        <v>0.125329672405257</v>
      </c>
      <c r="H21" s="19">
        <v>0.20073063402032701</v>
      </c>
      <c r="I21" s="19">
        <v>0.29035363513933599</v>
      </c>
      <c r="J21" s="19">
        <v>0.41791744893446398</v>
      </c>
      <c r="K21" s="19">
        <v>0.51415011582285197</v>
      </c>
      <c r="L21" s="19">
        <v>0.561669995290621</v>
      </c>
      <c r="M21" s="19"/>
      <c r="N21" s="19">
        <v>0.31648535381840298</v>
      </c>
      <c r="O21" s="19">
        <v>0.392662513908761</v>
      </c>
      <c r="P21" s="19">
        <v>0.32707289881811702</v>
      </c>
      <c r="Q21" s="19">
        <v>0.40939221132350201</v>
      </c>
      <c r="R21" s="19"/>
      <c r="S21" s="19">
        <v>0.24982020929160501</v>
      </c>
      <c r="T21" s="19">
        <v>0.40670135886903402</v>
      </c>
      <c r="U21" s="19">
        <v>0.403629093775073</v>
      </c>
      <c r="V21" s="19">
        <v>0.36574007767253602</v>
      </c>
      <c r="W21" s="19">
        <v>0.31073928002018902</v>
      </c>
      <c r="X21" s="19">
        <v>0.35588247507573301</v>
      </c>
      <c r="Y21" s="19">
        <v>0.34879534049255101</v>
      </c>
      <c r="Z21" s="19">
        <v>0.32824038500522601</v>
      </c>
      <c r="AA21" s="19">
        <v>0.40016231326138801</v>
      </c>
      <c r="AB21" s="19">
        <v>0.41759978294128802</v>
      </c>
      <c r="AC21" s="19">
        <v>0.41881607652553698</v>
      </c>
      <c r="AD21" s="19">
        <v>0.39361800921072498</v>
      </c>
      <c r="AE21" s="19"/>
      <c r="AF21" s="19">
        <v>0.38059374712384703</v>
      </c>
      <c r="AG21" s="19">
        <v>0.340756315378411</v>
      </c>
      <c r="AH21" s="19"/>
      <c r="AI21" s="19">
        <v>0.30423473052313799</v>
      </c>
      <c r="AJ21" s="19">
        <v>0.39117626128565203</v>
      </c>
      <c r="AK21" s="19"/>
      <c r="AL21" s="19">
        <v>0.33290281430201901</v>
      </c>
      <c r="AM21" s="19">
        <v>0.369018897118226</v>
      </c>
      <c r="AN21" s="19"/>
      <c r="AO21" s="19">
        <v>0.32949868454610598</v>
      </c>
      <c r="AP21" s="19">
        <v>0.365080776527546</v>
      </c>
      <c r="AQ21" s="19"/>
      <c r="AR21" s="19">
        <v>0.187028042990495</v>
      </c>
      <c r="AS21" s="19">
        <v>0.39179605928951</v>
      </c>
      <c r="AT21" s="19">
        <v>0.42476941536548102</v>
      </c>
      <c r="AU21" s="19">
        <v>0.62124303183227203</v>
      </c>
    </row>
    <row r="22" spans="2:47" x14ac:dyDescent="0.3">
      <c r="B22" s="16"/>
    </row>
    <row r="23" spans="2:47" x14ac:dyDescent="0.3">
      <c r="B23" t="s">
        <v>72</v>
      </c>
    </row>
    <row r="24" spans="2:47" x14ac:dyDescent="0.3">
      <c r="B24" t="s">
        <v>73</v>
      </c>
    </row>
    <row r="26" spans="2:47" x14ac:dyDescent="0.3">
      <c r="B26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dimension ref="B2:AU22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558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ht="43.2" x14ac:dyDescent="0.3">
      <c r="B9" s="18" t="s">
        <v>551</v>
      </c>
      <c r="C9" s="17">
        <v>0.31078390938051198</v>
      </c>
      <c r="D9" s="17">
        <v>0.29044509828021098</v>
      </c>
      <c r="E9" s="17">
        <v>0.331382581470826</v>
      </c>
      <c r="F9" s="17"/>
      <c r="G9" s="17">
        <v>0.29853020224607801</v>
      </c>
      <c r="H9" s="17">
        <v>0.30709522733052103</v>
      </c>
      <c r="I9" s="17">
        <v>0.30641774503142599</v>
      </c>
      <c r="J9" s="17">
        <v>0.35728219797142702</v>
      </c>
      <c r="K9" s="17">
        <v>0.29731310673199901</v>
      </c>
      <c r="L9" s="17">
        <v>0.29677467026244198</v>
      </c>
      <c r="M9" s="17"/>
      <c r="N9" s="17">
        <v>0.352915601298744</v>
      </c>
      <c r="O9" s="17">
        <v>0.32901109700240699</v>
      </c>
      <c r="P9" s="17">
        <v>0.285481205099543</v>
      </c>
      <c r="Q9" s="17">
        <v>0.27307780698223799</v>
      </c>
      <c r="R9" s="17"/>
      <c r="S9" s="17">
        <v>0.31637355306599202</v>
      </c>
      <c r="T9" s="17">
        <v>0.30203819213654898</v>
      </c>
      <c r="U9" s="17">
        <v>0.31809691105812599</v>
      </c>
      <c r="V9" s="17">
        <v>0.36141419596608598</v>
      </c>
      <c r="W9" s="17">
        <v>0.342541403554738</v>
      </c>
      <c r="X9" s="17">
        <v>0.30616319726326102</v>
      </c>
      <c r="Y9" s="17">
        <v>0.29020834256695799</v>
      </c>
      <c r="Z9" s="17">
        <v>0.33470289673008102</v>
      </c>
      <c r="AA9" s="17">
        <v>0.28307537665293597</v>
      </c>
      <c r="AB9" s="17">
        <v>0.31414010289213201</v>
      </c>
      <c r="AC9" s="17">
        <v>0.25736660634742597</v>
      </c>
      <c r="AD9" s="17">
        <v>0.29471525081267302</v>
      </c>
      <c r="AE9" s="17"/>
      <c r="AF9" s="17">
        <v>0.32494562998174098</v>
      </c>
      <c r="AG9" s="17">
        <v>0.293249668621199</v>
      </c>
      <c r="AH9" s="17"/>
      <c r="AI9" s="17">
        <v>0.32508371824413301</v>
      </c>
      <c r="AJ9" s="17">
        <v>0.30364594085867203</v>
      </c>
      <c r="AK9" s="17"/>
      <c r="AL9" s="17">
        <v>0.31738538020802598</v>
      </c>
      <c r="AM9" s="17">
        <v>0.30925519849914301</v>
      </c>
      <c r="AN9" s="17"/>
      <c r="AO9" s="17">
        <v>0.32945406692475698</v>
      </c>
      <c r="AP9" s="17">
        <v>0.309156581090134</v>
      </c>
      <c r="AQ9" s="17"/>
      <c r="AR9" s="17">
        <v>0.35127891650707299</v>
      </c>
      <c r="AS9" s="17">
        <v>0.31773178051067202</v>
      </c>
      <c r="AT9" s="17">
        <v>0.32341354766330499</v>
      </c>
      <c r="AU9" s="17">
        <v>0.170734237617646</v>
      </c>
    </row>
    <row r="10" spans="2:47" ht="43.2" x14ac:dyDescent="0.3">
      <c r="B10" s="18" t="s">
        <v>552</v>
      </c>
      <c r="C10" s="17">
        <v>0.30083961690383598</v>
      </c>
      <c r="D10" s="17">
        <v>0.29736555530613801</v>
      </c>
      <c r="E10" s="17">
        <v>0.304046732692903</v>
      </c>
      <c r="F10" s="17"/>
      <c r="G10" s="17">
        <v>0.33106974821463597</v>
      </c>
      <c r="H10" s="17">
        <v>0.28684557317032899</v>
      </c>
      <c r="I10" s="17">
        <v>0.29385141757555999</v>
      </c>
      <c r="J10" s="17">
        <v>0.31108982103763899</v>
      </c>
      <c r="K10" s="17">
        <v>0.26844290662800302</v>
      </c>
      <c r="L10" s="17">
        <v>0.311253869404505</v>
      </c>
      <c r="M10" s="17"/>
      <c r="N10" s="17">
        <v>0.336470336647122</v>
      </c>
      <c r="O10" s="17">
        <v>0.29788359300721701</v>
      </c>
      <c r="P10" s="17">
        <v>0.314934748980635</v>
      </c>
      <c r="Q10" s="17">
        <v>0.252368934265364</v>
      </c>
      <c r="R10" s="17"/>
      <c r="S10" s="17">
        <v>0.34450270688866103</v>
      </c>
      <c r="T10" s="17">
        <v>0.26985536382862002</v>
      </c>
      <c r="U10" s="17">
        <v>0.32637204051172097</v>
      </c>
      <c r="V10" s="17">
        <v>0.27872048115528802</v>
      </c>
      <c r="W10" s="17">
        <v>0.32987756559553599</v>
      </c>
      <c r="X10" s="17">
        <v>0.29439057410156</v>
      </c>
      <c r="Y10" s="17">
        <v>0.29572920494451499</v>
      </c>
      <c r="Z10" s="17">
        <v>0.33435718750430599</v>
      </c>
      <c r="AA10" s="17">
        <v>0.25918244142034202</v>
      </c>
      <c r="AB10" s="17">
        <v>0.28493084819519798</v>
      </c>
      <c r="AC10" s="17">
        <v>0.32565854527791399</v>
      </c>
      <c r="AD10" s="17">
        <v>0.30919987234316898</v>
      </c>
      <c r="AE10" s="17"/>
      <c r="AF10" s="17">
        <v>0.29616535403076699</v>
      </c>
      <c r="AG10" s="17">
        <v>0.30871268406405999</v>
      </c>
      <c r="AH10" s="17"/>
      <c r="AI10" s="17">
        <v>0.30112141936893599</v>
      </c>
      <c r="AJ10" s="17">
        <v>0.30069895088903598</v>
      </c>
      <c r="AK10" s="17"/>
      <c r="AL10" s="17">
        <v>0.29271644291267501</v>
      </c>
      <c r="AM10" s="17">
        <v>0.30272071049585603</v>
      </c>
      <c r="AN10" s="17"/>
      <c r="AO10" s="17">
        <v>0.311557511785721</v>
      </c>
      <c r="AP10" s="17">
        <v>0.29990542373951801</v>
      </c>
      <c r="AQ10" s="17"/>
      <c r="AR10" s="17">
        <v>0.33454628840676398</v>
      </c>
      <c r="AS10" s="17">
        <v>0.33932881164180001</v>
      </c>
      <c r="AT10" s="17">
        <v>0.29668715613820201</v>
      </c>
      <c r="AU10" s="17">
        <v>0.158485538389596</v>
      </c>
    </row>
    <row r="11" spans="2:47" ht="43.2" x14ac:dyDescent="0.3">
      <c r="B11" s="18" t="s">
        <v>553</v>
      </c>
      <c r="C11" s="17">
        <v>0.23910943566526799</v>
      </c>
      <c r="D11" s="17">
        <v>0.258974792306013</v>
      </c>
      <c r="E11" s="17">
        <v>0.22066202498420001</v>
      </c>
      <c r="F11" s="17"/>
      <c r="G11" s="17">
        <v>0.28893404424525398</v>
      </c>
      <c r="H11" s="17">
        <v>0.30635821858352102</v>
      </c>
      <c r="I11" s="17">
        <v>0.28063297800980302</v>
      </c>
      <c r="J11" s="17">
        <v>0.21262780008030899</v>
      </c>
      <c r="K11" s="17">
        <v>0.20429647605711099</v>
      </c>
      <c r="L11" s="17">
        <v>0.162562337585542</v>
      </c>
      <c r="M11" s="17"/>
      <c r="N11" s="17">
        <v>0.27354890946544702</v>
      </c>
      <c r="O11" s="17">
        <v>0.22111871595653301</v>
      </c>
      <c r="P11" s="17">
        <v>0.23900944910178501</v>
      </c>
      <c r="Q11" s="17">
        <v>0.22338990246694301</v>
      </c>
      <c r="R11" s="17"/>
      <c r="S11" s="17">
        <v>0.28710080801856303</v>
      </c>
      <c r="T11" s="17">
        <v>0.20706663429675801</v>
      </c>
      <c r="U11" s="17">
        <v>0.24669325390371699</v>
      </c>
      <c r="V11" s="17">
        <v>0.27955657471129303</v>
      </c>
      <c r="W11" s="17">
        <v>0.23095096571402801</v>
      </c>
      <c r="X11" s="17">
        <v>0.20439616939027599</v>
      </c>
      <c r="Y11" s="17">
        <v>0.241949089998334</v>
      </c>
      <c r="Z11" s="17">
        <v>0.26701107457766599</v>
      </c>
      <c r="AA11" s="17">
        <v>0.20194804562191099</v>
      </c>
      <c r="AB11" s="17">
        <v>0.21529122553132099</v>
      </c>
      <c r="AC11" s="17">
        <v>0.25957395133350097</v>
      </c>
      <c r="AD11" s="17">
        <v>0.26439832553315101</v>
      </c>
      <c r="AE11" s="17"/>
      <c r="AF11" s="17">
        <v>0.23095958062795599</v>
      </c>
      <c r="AG11" s="17">
        <v>0.25110295873090599</v>
      </c>
      <c r="AH11" s="17"/>
      <c r="AI11" s="17">
        <v>0.26146227125860699</v>
      </c>
      <c r="AJ11" s="17">
        <v>0.22795167556086299</v>
      </c>
      <c r="AK11" s="17"/>
      <c r="AL11" s="17">
        <v>0.24094328398093001</v>
      </c>
      <c r="AM11" s="17">
        <v>0.23868476911016501</v>
      </c>
      <c r="AN11" s="17"/>
      <c r="AO11" s="17">
        <v>0.27999962047513899</v>
      </c>
      <c r="AP11" s="17">
        <v>0.23554536533633699</v>
      </c>
      <c r="AQ11" s="17"/>
      <c r="AR11" s="17">
        <v>0.300320046998026</v>
      </c>
      <c r="AS11" s="17">
        <v>0.22884166842533299</v>
      </c>
      <c r="AT11" s="17">
        <v>0.23297963299326299</v>
      </c>
      <c r="AU11" s="17">
        <v>0.115749209267037</v>
      </c>
    </row>
    <row r="12" spans="2:47" ht="43.2" x14ac:dyDescent="0.3">
      <c r="B12" s="18" t="s">
        <v>554</v>
      </c>
      <c r="C12" s="17">
        <v>0.21660230678751299</v>
      </c>
      <c r="D12" s="17">
        <v>0.226508622902996</v>
      </c>
      <c r="E12" s="17">
        <v>0.20635037187538099</v>
      </c>
      <c r="F12" s="17"/>
      <c r="G12" s="17">
        <v>0.198534832542337</v>
      </c>
      <c r="H12" s="17">
        <v>0.206736342981237</v>
      </c>
      <c r="I12" s="17">
        <v>0.227484323095658</v>
      </c>
      <c r="J12" s="17">
        <v>0.25161187451694</v>
      </c>
      <c r="K12" s="17">
        <v>0.19022623529101701</v>
      </c>
      <c r="L12" s="17">
        <v>0.21700004739536699</v>
      </c>
      <c r="M12" s="17"/>
      <c r="N12" s="17">
        <v>0.24082803409995299</v>
      </c>
      <c r="O12" s="17">
        <v>0.21636716673833101</v>
      </c>
      <c r="P12" s="17">
        <v>0.221610355993516</v>
      </c>
      <c r="Q12" s="17">
        <v>0.184968537387242</v>
      </c>
      <c r="R12" s="17"/>
      <c r="S12" s="17">
        <v>0.23478363708142999</v>
      </c>
      <c r="T12" s="17">
        <v>0.19654779613880199</v>
      </c>
      <c r="U12" s="17">
        <v>0.21973300320057099</v>
      </c>
      <c r="V12" s="17">
        <v>0.27108429519128202</v>
      </c>
      <c r="W12" s="17">
        <v>0.23437216165908001</v>
      </c>
      <c r="X12" s="17">
        <v>0.25260234491494898</v>
      </c>
      <c r="Y12" s="17">
        <v>0.21480075525137701</v>
      </c>
      <c r="Z12" s="17">
        <v>0.24652078158742899</v>
      </c>
      <c r="AA12" s="17">
        <v>0.19036296265170199</v>
      </c>
      <c r="AB12" s="17">
        <v>0.15798407869116601</v>
      </c>
      <c r="AC12" s="17">
        <v>0.18923556662416999</v>
      </c>
      <c r="AD12" s="17">
        <v>0.18020033850477499</v>
      </c>
      <c r="AE12" s="17"/>
      <c r="AF12" s="17">
        <v>0.22025924873777999</v>
      </c>
      <c r="AG12" s="17">
        <v>0.21152397479778201</v>
      </c>
      <c r="AH12" s="17"/>
      <c r="AI12" s="17">
        <v>0.24236382267041001</v>
      </c>
      <c r="AJ12" s="17">
        <v>0.20374305173027901</v>
      </c>
      <c r="AK12" s="17"/>
      <c r="AL12" s="17">
        <v>0.241320805875301</v>
      </c>
      <c r="AM12" s="17">
        <v>0.21087821294328701</v>
      </c>
      <c r="AN12" s="17"/>
      <c r="AO12" s="17">
        <v>0.25064865751334398</v>
      </c>
      <c r="AP12" s="17">
        <v>0.21363475873179999</v>
      </c>
      <c r="AQ12" s="17"/>
      <c r="AR12" s="17">
        <v>0.24782936397143801</v>
      </c>
      <c r="AS12" s="17">
        <v>0.24074969102684701</v>
      </c>
      <c r="AT12" s="17">
        <v>0.20345234878170099</v>
      </c>
      <c r="AU12" s="17">
        <v>0.123934232808458</v>
      </c>
    </row>
    <row r="13" spans="2:47" ht="43.2" x14ac:dyDescent="0.3">
      <c r="B13" s="18" t="s">
        <v>555</v>
      </c>
      <c r="C13" s="17">
        <v>0.212471801549239</v>
      </c>
      <c r="D13" s="17">
        <v>0.22196216461788101</v>
      </c>
      <c r="E13" s="17">
        <v>0.20270959402726399</v>
      </c>
      <c r="F13" s="17"/>
      <c r="G13" s="17">
        <v>0.296218224961389</v>
      </c>
      <c r="H13" s="17">
        <v>0.305566948150652</v>
      </c>
      <c r="I13" s="17">
        <v>0.219366565844688</v>
      </c>
      <c r="J13" s="17">
        <v>0.17085641542402999</v>
      </c>
      <c r="K13" s="17">
        <v>0.16186743447360999</v>
      </c>
      <c r="L13" s="17">
        <v>0.14348497713936301</v>
      </c>
      <c r="M13" s="17"/>
      <c r="N13" s="17">
        <v>0.212892632360032</v>
      </c>
      <c r="O13" s="17">
        <v>0.18820401457990901</v>
      </c>
      <c r="P13" s="17">
        <v>0.24191278275719</v>
      </c>
      <c r="Q13" s="17">
        <v>0.21180116649292599</v>
      </c>
      <c r="R13" s="17"/>
      <c r="S13" s="17">
        <v>0.26883784676598199</v>
      </c>
      <c r="T13" s="17">
        <v>0.19897382078408901</v>
      </c>
      <c r="U13" s="17">
        <v>0.16878971186990299</v>
      </c>
      <c r="V13" s="17">
        <v>0.238613965351508</v>
      </c>
      <c r="W13" s="17">
        <v>0.23101123780025201</v>
      </c>
      <c r="X13" s="17">
        <v>0.19517905788437501</v>
      </c>
      <c r="Y13" s="17">
        <v>0.20247380683299199</v>
      </c>
      <c r="Z13" s="17">
        <v>0.249895899453733</v>
      </c>
      <c r="AA13" s="17">
        <v>0.203390703908923</v>
      </c>
      <c r="AB13" s="17">
        <v>0.20366850030039199</v>
      </c>
      <c r="AC13" s="17">
        <v>0.18567247360227701</v>
      </c>
      <c r="AD13" s="17">
        <v>0.13620366121395699</v>
      </c>
      <c r="AE13" s="17"/>
      <c r="AF13" s="17">
        <v>0.22444375875377101</v>
      </c>
      <c r="AG13" s="17">
        <v>0.19725127164647499</v>
      </c>
      <c r="AH13" s="17"/>
      <c r="AI13" s="17">
        <v>0.25781742283658399</v>
      </c>
      <c r="AJ13" s="17">
        <v>0.189836840450157</v>
      </c>
      <c r="AK13" s="17"/>
      <c r="AL13" s="17">
        <v>0.247203949272159</v>
      </c>
      <c r="AM13" s="17">
        <v>0.20442883452800301</v>
      </c>
      <c r="AN13" s="17"/>
      <c r="AO13" s="17">
        <v>0.255674243854005</v>
      </c>
      <c r="AP13" s="17">
        <v>0.208706190230246</v>
      </c>
      <c r="AQ13" s="17"/>
      <c r="AR13" s="17">
        <v>0.29973993363033702</v>
      </c>
      <c r="AS13" s="17">
        <v>0.19809290653553699</v>
      </c>
      <c r="AT13" s="17">
        <v>0.180033691208281</v>
      </c>
      <c r="AU13" s="17">
        <v>8.5533040619548403E-2</v>
      </c>
    </row>
    <row r="14" spans="2:47" ht="43.2" x14ac:dyDescent="0.3">
      <c r="B14" s="18" t="s">
        <v>556</v>
      </c>
      <c r="C14" s="17">
        <v>0.16642883993453</v>
      </c>
      <c r="D14" s="17">
        <v>0.19029095785091299</v>
      </c>
      <c r="E14" s="17">
        <v>0.14238692200943301</v>
      </c>
      <c r="F14" s="17"/>
      <c r="G14" s="17">
        <v>0.282514826579633</v>
      </c>
      <c r="H14" s="17">
        <v>0.26864367033775799</v>
      </c>
      <c r="I14" s="17">
        <v>0.21393874701504501</v>
      </c>
      <c r="J14" s="17">
        <v>0.13250645048482601</v>
      </c>
      <c r="K14" s="17">
        <v>8.2900993030714104E-2</v>
      </c>
      <c r="L14" s="17">
        <v>5.1427773644710101E-2</v>
      </c>
      <c r="M14" s="17"/>
      <c r="N14" s="17">
        <v>0.182045969782412</v>
      </c>
      <c r="O14" s="17">
        <v>0.16020604872979</v>
      </c>
      <c r="P14" s="17">
        <v>0.19082060699064901</v>
      </c>
      <c r="Q14" s="17">
        <v>0.135313103758361</v>
      </c>
      <c r="R14" s="17"/>
      <c r="S14" s="17">
        <v>0.24497734066170901</v>
      </c>
      <c r="T14" s="17">
        <v>0.161039741730162</v>
      </c>
      <c r="U14" s="17">
        <v>0.14944856867603801</v>
      </c>
      <c r="V14" s="17">
        <v>0.12929089131111099</v>
      </c>
      <c r="W14" s="17">
        <v>0.16388105180620999</v>
      </c>
      <c r="X14" s="17">
        <v>0.148219944355578</v>
      </c>
      <c r="Y14" s="17">
        <v>0.13468604083762201</v>
      </c>
      <c r="Z14" s="17">
        <v>0.18393067586060299</v>
      </c>
      <c r="AA14" s="17">
        <v>0.162439996488457</v>
      </c>
      <c r="AB14" s="17">
        <v>0.161411581150773</v>
      </c>
      <c r="AC14" s="17">
        <v>0.15391313312340901</v>
      </c>
      <c r="AD14" s="17">
        <v>0.152528658458084</v>
      </c>
      <c r="AE14" s="17"/>
      <c r="AF14" s="17">
        <v>0.15348391137672501</v>
      </c>
      <c r="AG14" s="17">
        <v>0.18406969147476099</v>
      </c>
      <c r="AH14" s="17"/>
      <c r="AI14" s="17">
        <v>0.19478227884378499</v>
      </c>
      <c r="AJ14" s="17">
        <v>0.15227578681680201</v>
      </c>
      <c r="AK14" s="17"/>
      <c r="AL14" s="17">
        <v>0.18365333599275199</v>
      </c>
      <c r="AM14" s="17">
        <v>0.162440141773424</v>
      </c>
      <c r="AN14" s="17"/>
      <c r="AO14" s="17">
        <v>0.181377062396396</v>
      </c>
      <c r="AP14" s="17">
        <v>0.16512592295349099</v>
      </c>
      <c r="AQ14" s="17"/>
      <c r="AR14" s="17">
        <v>0.244495820064036</v>
      </c>
      <c r="AS14" s="17">
        <v>0.14059605711158099</v>
      </c>
      <c r="AT14" s="17">
        <v>0.13597767722964199</v>
      </c>
      <c r="AU14" s="17">
        <v>7.8202830208446206E-2</v>
      </c>
    </row>
    <row r="15" spans="2:47" ht="57.6" x14ac:dyDescent="0.3">
      <c r="B15" s="18" t="s">
        <v>557</v>
      </c>
      <c r="C15" s="17">
        <v>0.15564216335685799</v>
      </c>
      <c r="D15" s="17">
        <v>0.14028491622431499</v>
      </c>
      <c r="E15" s="17">
        <v>0.169405145369912</v>
      </c>
      <c r="F15" s="17"/>
      <c r="G15" s="17">
        <v>0.31635890231228297</v>
      </c>
      <c r="H15" s="17">
        <v>0.230875376515252</v>
      </c>
      <c r="I15" s="17">
        <v>0.17534215380742299</v>
      </c>
      <c r="J15" s="17">
        <v>0.10798251745495201</v>
      </c>
      <c r="K15" s="17">
        <v>7.8233891305272002E-2</v>
      </c>
      <c r="L15" s="17">
        <v>6.2659149475244993E-2</v>
      </c>
      <c r="M15" s="17"/>
      <c r="N15" s="17">
        <v>0.155121154065779</v>
      </c>
      <c r="O15" s="17">
        <v>0.14173226495286101</v>
      </c>
      <c r="P15" s="17">
        <v>0.182037506227851</v>
      </c>
      <c r="Q15" s="17">
        <v>0.14862774459738501</v>
      </c>
      <c r="R15" s="17"/>
      <c r="S15" s="17">
        <v>0.212077832739374</v>
      </c>
      <c r="T15" s="17">
        <v>0.150380234839949</v>
      </c>
      <c r="U15" s="17">
        <v>0.134068594946815</v>
      </c>
      <c r="V15" s="17">
        <v>0.13784257276043499</v>
      </c>
      <c r="W15" s="17">
        <v>0.15396855493966899</v>
      </c>
      <c r="X15" s="17">
        <v>0.161237055760379</v>
      </c>
      <c r="Y15" s="17">
        <v>0.17574703045189999</v>
      </c>
      <c r="Z15" s="17">
        <v>0.187755072745835</v>
      </c>
      <c r="AA15" s="17">
        <v>0.141278241852381</v>
      </c>
      <c r="AB15" s="17">
        <v>0.120214935723165</v>
      </c>
      <c r="AC15" s="17">
        <v>0.122927453522019</v>
      </c>
      <c r="AD15" s="17">
        <v>0.13025998234949901</v>
      </c>
      <c r="AE15" s="17"/>
      <c r="AF15" s="17">
        <v>0.14658858261357099</v>
      </c>
      <c r="AG15" s="17">
        <v>0.16799313917223199</v>
      </c>
      <c r="AH15" s="17"/>
      <c r="AI15" s="17">
        <v>0.175776487091586</v>
      </c>
      <c r="AJ15" s="17">
        <v>0.14559180741170599</v>
      </c>
      <c r="AK15" s="17"/>
      <c r="AL15" s="17">
        <v>0.17420202463210999</v>
      </c>
      <c r="AM15" s="17">
        <v>0.15134423299716901</v>
      </c>
      <c r="AN15" s="17"/>
      <c r="AO15" s="17">
        <v>0.21048281734321</v>
      </c>
      <c r="AP15" s="17">
        <v>0.15086214221973901</v>
      </c>
      <c r="AQ15" s="17"/>
      <c r="AR15" s="17">
        <v>0.225812322924895</v>
      </c>
      <c r="AS15" s="17">
        <v>0.119463535301472</v>
      </c>
      <c r="AT15" s="17">
        <v>0.136124110259081</v>
      </c>
      <c r="AU15" s="17">
        <v>8.2300265091148198E-2</v>
      </c>
    </row>
    <row r="16" spans="2:47" x14ac:dyDescent="0.3">
      <c r="B16" s="18" t="s">
        <v>155</v>
      </c>
      <c r="C16" s="17">
        <v>0.14415517565556199</v>
      </c>
      <c r="D16" s="17">
        <v>0.12924250776115701</v>
      </c>
      <c r="E16" s="17">
        <v>0.15887376365429501</v>
      </c>
      <c r="F16" s="17"/>
      <c r="G16" s="17">
        <v>5.8549916470046502E-2</v>
      </c>
      <c r="H16" s="17">
        <v>8.4117353617439897E-2</v>
      </c>
      <c r="I16" s="17">
        <v>0.123188584673548</v>
      </c>
      <c r="J16" s="17">
        <v>0.16436051142026001</v>
      </c>
      <c r="K16" s="17">
        <v>0.179436661839109</v>
      </c>
      <c r="L16" s="17">
        <v>0.22657881337378699</v>
      </c>
      <c r="M16" s="17"/>
      <c r="N16" s="17">
        <v>0.118469380319151</v>
      </c>
      <c r="O16" s="17">
        <v>0.156352018047901</v>
      </c>
      <c r="P16" s="17">
        <v>0.12639028525478599</v>
      </c>
      <c r="Q16" s="17">
        <v>0.17324406507637399</v>
      </c>
      <c r="R16" s="17"/>
      <c r="S16" s="17">
        <v>0.102032519596595</v>
      </c>
      <c r="T16" s="17">
        <v>0.17288582747415199</v>
      </c>
      <c r="U16" s="17">
        <v>0.149925879360885</v>
      </c>
      <c r="V16" s="17">
        <v>0.14091707743110701</v>
      </c>
      <c r="W16" s="17">
        <v>0.12516719462435799</v>
      </c>
      <c r="X16" s="17">
        <v>0.142837517037014</v>
      </c>
      <c r="Y16" s="17">
        <v>0.147662532827986</v>
      </c>
      <c r="Z16" s="17">
        <v>0.12830852283661001</v>
      </c>
      <c r="AA16" s="17">
        <v>0.15759679230155399</v>
      </c>
      <c r="AB16" s="17">
        <v>0.161270159813103</v>
      </c>
      <c r="AC16" s="17">
        <v>0.15245074670240599</v>
      </c>
      <c r="AD16" s="17">
        <v>0.15596277616874499</v>
      </c>
      <c r="AE16" s="17"/>
      <c r="AF16" s="17">
        <v>0.14014842963558</v>
      </c>
      <c r="AG16" s="17">
        <v>0.146235354917543</v>
      </c>
      <c r="AH16" s="17"/>
      <c r="AI16" s="17">
        <v>0.109598466416946</v>
      </c>
      <c r="AJ16" s="17">
        <v>0.161404686129171</v>
      </c>
      <c r="AK16" s="17"/>
      <c r="AL16" s="17">
        <v>0.11884395253622999</v>
      </c>
      <c r="AM16" s="17">
        <v>0.150016527347372</v>
      </c>
      <c r="AN16" s="17"/>
      <c r="AO16" s="17">
        <v>8.9097148495986406E-2</v>
      </c>
      <c r="AP16" s="17">
        <v>0.14895414347342201</v>
      </c>
      <c r="AQ16" s="17"/>
      <c r="AR16" s="17">
        <v>7.6799824376776196E-2</v>
      </c>
      <c r="AS16" s="17">
        <v>0.15182142607389101</v>
      </c>
      <c r="AT16" s="17">
        <v>0.173971978237459</v>
      </c>
      <c r="AU16" s="17">
        <v>0.23807920912785599</v>
      </c>
    </row>
    <row r="17" spans="2:47" x14ac:dyDescent="0.3">
      <c r="B17" s="18" t="s">
        <v>128</v>
      </c>
      <c r="C17" s="19">
        <v>0.175154689983018</v>
      </c>
      <c r="D17" s="19">
        <v>0.17759145198028101</v>
      </c>
      <c r="E17" s="19">
        <v>0.17298604383793001</v>
      </c>
      <c r="F17" s="19"/>
      <c r="G17" s="19">
        <v>8.7904496908664406E-2</v>
      </c>
      <c r="H17" s="19">
        <v>0.122073180808524</v>
      </c>
      <c r="I17" s="19">
        <v>0.15896307406152901</v>
      </c>
      <c r="J17" s="19">
        <v>0.176780371921643</v>
      </c>
      <c r="K17" s="19">
        <v>0.255314480024176</v>
      </c>
      <c r="L17" s="19">
        <v>0.234162981744549</v>
      </c>
      <c r="M17" s="19"/>
      <c r="N17" s="19">
        <v>0.14281104767569699</v>
      </c>
      <c r="O17" s="19">
        <v>0.18447712772317201</v>
      </c>
      <c r="P17" s="19">
        <v>0.16719772023767199</v>
      </c>
      <c r="Q17" s="19">
        <v>0.206009950780844</v>
      </c>
      <c r="R17" s="19"/>
      <c r="S17" s="19">
        <v>0.120301389134157</v>
      </c>
      <c r="T17" s="19">
        <v>0.18798348190110101</v>
      </c>
      <c r="U17" s="19">
        <v>0.15663460213326499</v>
      </c>
      <c r="V17" s="19">
        <v>0.16564474595895801</v>
      </c>
      <c r="W17" s="19">
        <v>0.174927037955797</v>
      </c>
      <c r="X17" s="19">
        <v>0.16666936762986401</v>
      </c>
      <c r="Y17" s="19">
        <v>0.171108111668034</v>
      </c>
      <c r="Z17" s="19">
        <v>0.16979808169355701</v>
      </c>
      <c r="AA17" s="19">
        <v>0.19442704961277399</v>
      </c>
      <c r="AB17" s="19">
        <v>0.21251887823252</v>
      </c>
      <c r="AC17" s="19">
        <v>0.242649528897352</v>
      </c>
      <c r="AD17" s="19">
        <v>0.202082251210394</v>
      </c>
      <c r="AE17" s="19"/>
      <c r="AF17" s="19">
        <v>0.18273039979478201</v>
      </c>
      <c r="AG17" s="19">
        <v>0.16650643847360599</v>
      </c>
      <c r="AH17" s="19"/>
      <c r="AI17" s="19">
        <v>0.15150748242959799</v>
      </c>
      <c r="AJ17" s="19">
        <v>0.18695855566790401</v>
      </c>
      <c r="AK17" s="19"/>
      <c r="AL17" s="19">
        <v>0.15435466316667301</v>
      </c>
      <c r="AM17" s="19">
        <v>0.179971378287446</v>
      </c>
      <c r="AN17" s="19"/>
      <c r="AO17" s="19">
        <v>0.145965095449683</v>
      </c>
      <c r="AP17" s="19">
        <v>0.17769891345066599</v>
      </c>
      <c r="AQ17" s="19"/>
      <c r="AR17" s="19">
        <v>0.10040640827486901</v>
      </c>
      <c r="AS17" s="19">
        <v>0.164768576632737</v>
      </c>
      <c r="AT17" s="19">
        <v>0.17872097359228001</v>
      </c>
      <c r="AU17" s="19">
        <v>0.37345579459691502</v>
      </c>
    </row>
    <row r="18" spans="2:47" x14ac:dyDescent="0.3">
      <c r="B18" s="16"/>
    </row>
    <row r="19" spans="2:47" x14ac:dyDescent="0.3">
      <c r="B19" t="s">
        <v>72</v>
      </c>
    </row>
    <row r="20" spans="2:47" x14ac:dyDescent="0.3">
      <c r="B20" t="s">
        <v>73</v>
      </c>
    </row>
    <row r="22" spans="2:47" x14ac:dyDescent="0.3">
      <c r="B22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dimension ref="B2:J24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10" width="20.77734375" customWidth="1"/>
  </cols>
  <sheetData>
    <row r="2" spans="2:10" ht="40.049999999999997" customHeight="1" x14ac:dyDescent="0.3">
      <c r="D2" s="30" t="s">
        <v>566</v>
      </c>
      <c r="E2" s="26"/>
      <c r="F2" s="26"/>
      <c r="G2" s="26"/>
      <c r="H2" s="26"/>
      <c r="I2" s="26"/>
      <c r="J2" s="26"/>
    </row>
    <row r="6" spans="2:10" ht="49.95" customHeight="1" x14ac:dyDescent="0.3">
      <c r="B6" s="20" t="s">
        <v>15</v>
      </c>
      <c r="C6" s="20" t="s">
        <v>559</v>
      </c>
      <c r="D6" s="20" t="s">
        <v>560</v>
      </c>
      <c r="E6" s="20" t="s">
        <v>561</v>
      </c>
      <c r="F6" s="20" t="s">
        <v>562</v>
      </c>
      <c r="G6" s="20" t="s">
        <v>563</v>
      </c>
      <c r="H6" s="20" t="s">
        <v>564</v>
      </c>
      <c r="I6" s="20" t="s">
        <v>565</v>
      </c>
    </row>
    <row r="7" spans="2:10" x14ac:dyDescent="0.3">
      <c r="B7" s="18" t="s">
        <v>164</v>
      </c>
      <c r="C7" s="17">
        <v>0.23738360514513299</v>
      </c>
      <c r="D7" s="17">
        <v>3.59171653690692E-2</v>
      </c>
      <c r="E7" s="17">
        <v>0.17700179974274199</v>
      </c>
      <c r="F7" s="17">
        <v>0.19339297682943901</v>
      </c>
      <c r="G7" s="17">
        <v>0.29306578944286299</v>
      </c>
      <c r="H7" s="17">
        <v>0.12688885653776499</v>
      </c>
      <c r="I7" s="17">
        <v>3.6797481788076999E-2</v>
      </c>
    </row>
    <row r="8" spans="2:10" x14ac:dyDescent="0.3">
      <c r="B8" s="18" t="s">
        <v>165</v>
      </c>
      <c r="C8" s="17">
        <v>0.26833218138192</v>
      </c>
      <c r="D8" s="17">
        <v>0.10409949411786699</v>
      </c>
      <c r="E8" s="17">
        <v>0.165434542729478</v>
      </c>
      <c r="F8" s="17">
        <v>0.200142529046756</v>
      </c>
      <c r="G8" s="17">
        <v>0.12614127064581099</v>
      </c>
      <c r="H8" s="17">
        <v>0.14605301253817399</v>
      </c>
      <c r="I8" s="17">
        <v>4.9620472673635098E-2</v>
      </c>
    </row>
    <row r="9" spans="2:10" x14ac:dyDescent="0.3">
      <c r="B9" s="18" t="s">
        <v>166</v>
      </c>
      <c r="C9" s="17">
        <v>0.15238893661699299</v>
      </c>
      <c r="D9" s="17">
        <v>9.3191412401641596E-2</v>
      </c>
      <c r="E9" s="17">
        <v>0.17104445119899001</v>
      </c>
      <c r="F9" s="17">
        <v>0.161156090149953</v>
      </c>
      <c r="G9" s="17">
        <v>0.12425818540444</v>
      </c>
      <c r="H9" s="17">
        <v>0.12464684985084799</v>
      </c>
      <c r="I9" s="17">
        <v>0.102845549938331</v>
      </c>
    </row>
    <row r="10" spans="2:10" x14ac:dyDescent="0.3">
      <c r="B10" s="18" t="s">
        <v>167</v>
      </c>
      <c r="C10" s="17">
        <v>7.2492790027358298E-2</v>
      </c>
      <c r="D10" s="17">
        <v>0.109656154923837</v>
      </c>
      <c r="E10" s="17">
        <v>8.4007002491421498E-2</v>
      </c>
      <c r="F10" s="17">
        <v>7.9451806762870905E-2</v>
      </c>
      <c r="G10" s="17">
        <v>5.1612539574956699E-2</v>
      </c>
      <c r="H10" s="17">
        <v>6.4605207173815501E-2</v>
      </c>
      <c r="I10" s="17">
        <v>7.2926421743048295E-2</v>
      </c>
    </row>
    <row r="11" spans="2:10" x14ac:dyDescent="0.3">
      <c r="B11" s="18" t="s">
        <v>168</v>
      </c>
      <c r="C11" s="17">
        <v>5.49428494642904E-2</v>
      </c>
      <c r="D11" s="17">
        <v>5.3629047791489602E-2</v>
      </c>
      <c r="E11" s="17">
        <v>5.8772173343446803E-2</v>
      </c>
      <c r="F11" s="17">
        <v>6.9265238445701399E-2</v>
      </c>
      <c r="G11" s="17">
        <v>4.1391729235702397E-2</v>
      </c>
      <c r="H11" s="17">
        <v>4.9628192060448897E-2</v>
      </c>
      <c r="I11" s="17">
        <v>6.2420832700836801E-2</v>
      </c>
    </row>
    <row r="12" spans="2:10" x14ac:dyDescent="0.3">
      <c r="B12" s="18" t="s">
        <v>169</v>
      </c>
      <c r="C12" s="17">
        <v>2.66629096845328E-2</v>
      </c>
      <c r="D12" s="17">
        <v>4.22507829683424E-2</v>
      </c>
      <c r="E12" s="17">
        <v>3.3115447285774903E-2</v>
      </c>
      <c r="F12" s="17">
        <v>2.8556644091610101E-2</v>
      </c>
      <c r="G12" s="17">
        <v>2.0040636382577699E-2</v>
      </c>
      <c r="H12" s="17">
        <v>3.13008940864902E-2</v>
      </c>
      <c r="I12" s="17">
        <v>4.6817836118200902E-2</v>
      </c>
    </row>
    <row r="13" spans="2:10" x14ac:dyDescent="0.3">
      <c r="B13" s="18" t="s">
        <v>170</v>
      </c>
      <c r="C13" s="17">
        <v>2.6639184418206601E-2</v>
      </c>
      <c r="D13" s="17">
        <v>4.7840442412085002E-2</v>
      </c>
      <c r="E13" s="17">
        <v>3.5764229680922903E-2</v>
      </c>
      <c r="F13" s="17">
        <v>3.3227990794199302E-2</v>
      </c>
      <c r="G13" s="17">
        <v>1.7041197745877201E-2</v>
      </c>
      <c r="H13" s="17">
        <v>2.6907329825381601E-2</v>
      </c>
      <c r="I13" s="17">
        <v>4.0810111219487202E-2</v>
      </c>
    </row>
    <row r="14" spans="2:10" x14ac:dyDescent="0.3">
      <c r="B14" s="18" t="s">
        <v>171</v>
      </c>
      <c r="C14" s="17">
        <v>5.8917885260235002E-3</v>
      </c>
      <c r="D14" s="17">
        <v>1.9701734565160899E-2</v>
      </c>
      <c r="E14" s="17">
        <v>8.1810659622706394E-3</v>
      </c>
      <c r="F14" s="17">
        <v>7.8109959378372404E-3</v>
      </c>
      <c r="G14" s="17">
        <v>6.0081591959965496E-3</v>
      </c>
      <c r="H14" s="17">
        <v>1.07221690139735E-2</v>
      </c>
      <c r="I14" s="17">
        <v>1.19467753813587E-2</v>
      </c>
    </row>
    <row r="15" spans="2:10" x14ac:dyDescent="0.3">
      <c r="B15" s="18" t="s">
        <v>172</v>
      </c>
      <c r="C15" s="17">
        <v>4.9428290472835798E-2</v>
      </c>
      <c r="D15" s="17">
        <v>0.13375045926857401</v>
      </c>
      <c r="E15" s="17">
        <v>7.0471309562702297E-2</v>
      </c>
      <c r="F15" s="17">
        <v>6.0032052908727401E-2</v>
      </c>
      <c r="G15" s="17">
        <v>4.1767649837487097E-2</v>
      </c>
      <c r="H15" s="17">
        <v>7.4501422740964399E-2</v>
      </c>
      <c r="I15" s="17">
        <v>7.69829916539847E-2</v>
      </c>
    </row>
    <row r="16" spans="2:10" x14ac:dyDescent="0.3">
      <c r="B16" s="18" t="s">
        <v>173</v>
      </c>
      <c r="C16" s="17">
        <v>9.7429103173099801E-2</v>
      </c>
      <c r="D16" s="17">
        <v>0.35019897812284201</v>
      </c>
      <c r="E16" s="17">
        <v>0.18834483234316701</v>
      </c>
      <c r="F16" s="17">
        <v>0.15619543314300399</v>
      </c>
      <c r="G16" s="17">
        <v>0.27000612626827197</v>
      </c>
      <c r="H16" s="17">
        <v>0.330744450846581</v>
      </c>
      <c r="I16" s="17">
        <v>0.48942818930410498</v>
      </c>
    </row>
    <row r="17" spans="2:9" x14ac:dyDescent="0.3">
      <c r="B17" s="18" t="s">
        <v>155</v>
      </c>
      <c r="C17" s="17">
        <v>8.4083610896061103E-3</v>
      </c>
      <c r="D17" s="17">
        <v>9.7643280590904106E-3</v>
      </c>
      <c r="E17" s="17">
        <v>7.8631456590835692E-3</v>
      </c>
      <c r="F17" s="17">
        <v>1.07682418899011E-2</v>
      </c>
      <c r="G17" s="17">
        <v>8.6667162660161601E-3</v>
      </c>
      <c r="H17" s="17">
        <v>1.40016153255579E-2</v>
      </c>
      <c r="I17" s="17">
        <v>9.4033374789352503E-3</v>
      </c>
    </row>
    <row r="18" spans="2:9" x14ac:dyDescent="0.3">
      <c r="B18" s="16"/>
      <c r="C18" s="16"/>
      <c r="D18" s="16"/>
      <c r="E18" s="16"/>
      <c r="F18" s="16"/>
      <c r="G18" s="16"/>
      <c r="H18" s="16"/>
      <c r="I18" s="16"/>
    </row>
    <row r="19" spans="2:9" x14ac:dyDescent="0.3">
      <c r="B19" t="s">
        <v>72</v>
      </c>
    </row>
    <row r="20" spans="2:9" x14ac:dyDescent="0.3">
      <c r="B20" t="s">
        <v>73</v>
      </c>
    </row>
    <row r="24" spans="2:9" x14ac:dyDescent="0.3">
      <c r="B24" s="8" t="str">
        <f>HYPERLINK("#'Contents'!A1", "Return to Contents")</f>
        <v>Return to Contents</v>
      </c>
    </row>
  </sheetData>
  <mergeCells count="1">
    <mergeCell ref="D2:J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dimension ref="B2:AU24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567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164</v>
      </c>
      <c r="C9" s="17">
        <v>0.23738360514513299</v>
      </c>
      <c r="D9" s="17">
        <v>0.27893618122764502</v>
      </c>
      <c r="E9" s="17">
        <v>0.196799525143701</v>
      </c>
      <c r="F9" s="17"/>
      <c r="G9" s="17">
        <v>9.7183736789990094E-2</v>
      </c>
      <c r="H9" s="17">
        <v>0.151932505318152</v>
      </c>
      <c r="I9" s="17">
        <v>0.17252459420785801</v>
      </c>
      <c r="J9" s="17">
        <v>0.25624510356202801</v>
      </c>
      <c r="K9" s="17">
        <v>0.318847593601222</v>
      </c>
      <c r="L9" s="17">
        <v>0.38241611238332601</v>
      </c>
      <c r="M9" s="17"/>
      <c r="N9" s="17">
        <v>0.27797312982203998</v>
      </c>
      <c r="O9" s="17">
        <v>0.22653608947106699</v>
      </c>
      <c r="P9" s="17">
        <v>0.20714458852602299</v>
      </c>
      <c r="Q9" s="17">
        <v>0.22956825473332901</v>
      </c>
      <c r="R9" s="17"/>
      <c r="S9" s="17">
        <v>0.22094112275380301</v>
      </c>
      <c r="T9" s="17">
        <v>0.20284179564863</v>
      </c>
      <c r="U9" s="17">
        <v>0.26906098034436199</v>
      </c>
      <c r="V9" s="17">
        <v>0.23984082527203199</v>
      </c>
      <c r="W9" s="17">
        <v>0.182851594940244</v>
      </c>
      <c r="X9" s="17">
        <v>0.24241464323002901</v>
      </c>
      <c r="Y9" s="17">
        <v>0.22582424263394299</v>
      </c>
      <c r="Z9" s="17">
        <v>0.226820121100543</v>
      </c>
      <c r="AA9" s="17">
        <v>0.25955568861781902</v>
      </c>
      <c r="AB9" s="17">
        <v>0.25561907451772897</v>
      </c>
      <c r="AC9" s="17">
        <v>0.297520133511463</v>
      </c>
      <c r="AD9" s="17">
        <v>0.29272561079423898</v>
      </c>
      <c r="AE9" s="17"/>
      <c r="AF9" s="17">
        <v>0.28955005758972702</v>
      </c>
      <c r="AG9" s="17">
        <v>0.16794745858724699</v>
      </c>
      <c r="AH9" s="17"/>
      <c r="AI9" s="17">
        <v>0.28439472955163297</v>
      </c>
      <c r="AJ9" s="17">
        <v>0.21391728266556601</v>
      </c>
      <c r="AK9" s="17"/>
      <c r="AL9" s="17">
        <v>0.26860578826968001</v>
      </c>
      <c r="AM9" s="17">
        <v>0.23015344502935101</v>
      </c>
      <c r="AN9" s="17"/>
      <c r="AO9" s="17">
        <v>0.28747237128119202</v>
      </c>
      <c r="AP9" s="17">
        <v>0.23301776806153199</v>
      </c>
      <c r="AQ9" s="17"/>
      <c r="AR9" s="17">
        <v>0.29759302160333501</v>
      </c>
      <c r="AS9" s="17">
        <v>0.27442599397956202</v>
      </c>
      <c r="AT9" s="17">
        <v>0.17348147460406699</v>
      </c>
      <c r="AU9" s="17">
        <v>0.15542804244260999</v>
      </c>
    </row>
    <row r="10" spans="2:47" x14ac:dyDescent="0.3">
      <c r="B10" s="18" t="s">
        <v>165</v>
      </c>
      <c r="C10" s="17">
        <v>0.26833218138192</v>
      </c>
      <c r="D10" s="17">
        <v>0.256350767611838</v>
      </c>
      <c r="E10" s="17">
        <v>0.280625539523912</v>
      </c>
      <c r="F10" s="17"/>
      <c r="G10" s="17">
        <v>0.13597903423550201</v>
      </c>
      <c r="H10" s="17">
        <v>0.17438683117106701</v>
      </c>
      <c r="I10" s="17">
        <v>0.228343831936278</v>
      </c>
      <c r="J10" s="17">
        <v>0.30915775183980998</v>
      </c>
      <c r="K10" s="17">
        <v>0.33957582245177298</v>
      </c>
      <c r="L10" s="17">
        <v>0.38389447974294799</v>
      </c>
      <c r="M10" s="17"/>
      <c r="N10" s="17">
        <v>0.30618538552666702</v>
      </c>
      <c r="O10" s="17">
        <v>0.263397406044733</v>
      </c>
      <c r="P10" s="17">
        <v>0.22752779724466299</v>
      </c>
      <c r="Q10" s="17">
        <v>0.26890644673667602</v>
      </c>
      <c r="R10" s="17"/>
      <c r="S10" s="17">
        <v>0.238400815297516</v>
      </c>
      <c r="T10" s="17">
        <v>0.27633741590834499</v>
      </c>
      <c r="U10" s="17">
        <v>0.27273288730620299</v>
      </c>
      <c r="V10" s="17">
        <v>0.28576174529744403</v>
      </c>
      <c r="W10" s="17">
        <v>0.272254273572415</v>
      </c>
      <c r="X10" s="17">
        <v>0.22935014763690401</v>
      </c>
      <c r="Y10" s="17">
        <v>0.28237248784754598</v>
      </c>
      <c r="Z10" s="17">
        <v>0.258570436928031</v>
      </c>
      <c r="AA10" s="17">
        <v>0.27593361085169898</v>
      </c>
      <c r="AB10" s="17">
        <v>0.30553591219506798</v>
      </c>
      <c r="AC10" s="17">
        <v>0.25682751497900302</v>
      </c>
      <c r="AD10" s="17">
        <v>0.27228455388565498</v>
      </c>
      <c r="AE10" s="17"/>
      <c r="AF10" s="17">
        <v>0.29522529159900501</v>
      </c>
      <c r="AG10" s="17">
        <v>0.232933196688487</v>
      </c>
      <c r="AH10" s="17"/>
      <c r="AI10" s="17">
        <v>0.293295042406572</v>
      </c>
      <c r="AJ10" s="17">
        <v>0.25587158712444402</v>
      </c>
      <c r="AK10" s="17"/>
      <c r="AL10" s="17">
        <v>0.31610456078965898</v>
      </c>
      <c r="AM10" s="17">
        <v>0.25726947154987401</v>
      </c>
      <c r="AN10" s="17"/>
      <c r="AO10" s="17">
        <v>0.32232922055362301</v>
      </c>
      <c r="AP10" s="17">
        <v>0.263625691400111</v>
      </c>
      <c r="AQ10" s="17"/>
      <c r="AR10" s="17">
        <v>0.25921956203680602</v>
      </c>
      <c r="AS10" s="17">
        <v>0.34601573661859403</v>
      </c>
      <c r="AT10" s="17">
        <v>0.22726775820961601</v>
      </c>
      <c r="AU10" s="17">
        <v>0.24298234250803599</v>
      </c>
    </row>
    <row r="11" spans="2:47" x14ac:dyDescent="0.3">
      <c r="B11" s="18" t="s">
        <v>166</v>
      </c>
      <c r="C11" s="17">
        <v>0.15238893661699299</v>
      </c>
      <c r="D11" s="17">
        <v>0.16566096592493401</v>
      </c>
      <c r="E11" s="17">
        <v>0.13940555927673501</v>
      </c>
      <c r="F11" s="17"/>
      <c r="G11" s="17">
        <v>0.200558417663526</v>
      </c>
      <c r="H11" s="17">
        <v>0.20858342483784401</v>
      </c>
      <c r="I11" s="17">
        <v>0.200728068373103</v>
      </c>
      <c r="J11" s="17">
        <v>0.145136510323604</v>
      </c>
      <c r="K11" s="17">
        <v>0.10081601200552801</v>
      </c>
      <c r="L11" s="17">
        <v>7.6003572259465302E-2</v>
      </c>
      <c r="M11" s="17"/>
      <c r="N11" s="17">
        <v>0.154790331844635</v>
      </c>
      <c r="O11" s="17">
        <v>0.14976170855524901</v>
      </c>
      <c r="P11" s="17">
        <v>0.17395487755585701</v>
      </c>
      <c r="Q11" s="17">
        <v>0.134923686789993</v>
      </c>
      <c r="R11" s="17"/>
      <c r="S11" s="17">
        <v>0.18571747223082599</v>
      </c>
      <c r="T11" s="17">
        <v>0.16540853140376099</v>
      </c>
      <c r="U11" s="17">
        <v>0.116617794727882</v>
      </c>
      <c r="V11" s="17">
        <v>0.164129604400716</v>
      </c>
      <c r="W11" s="17">
        <v>0.16851774471644901</v>
      </c>
      <c r="X11" s="17">
        <v>0.165657785848394</v>
      </c>
      <c r="Y11" s="17">
        <v>0.124237460988467</v>
      </c>
      <c r="Z11" s="17">
        <v>0.18757328376187299</v>
      </c>
      <c r="AA11" s="17">
        <v>0.14054815612557101</v>
      </c>
      <c r="AB11" s="17">
        <v>0.109853654901646</v>
      </c>
      <c r="AC11" s="17">
        <v>0.115698776598939</v>
      </c>
      <c r="AD11" s="17">
        <v>0.183648979170733</v>
      </c>
      <c r="AE11" s="17"/>
      <c r="AF11" s="17">
        <v>0.15311041021340099</v>
      </c>
      <c r="AG11" s="17">
        <v>0.15266543582775999</v>
      </c>
      <c r="AH11" s="17"/>
      <c r="AI11" s="17">
        <v>0.177164040549944</v>
      </c>
      <c r="AJ11" s="17">
        <v>0.14002206418636901</v>
      </c>
      <c r="AK11" s="17"/>
      <c r="AL11" s="17">
        <v>0.15991557701829301</v>
      </c>
      <c r="AM11" s="17">
        <v>0.150645983056756</v>
      </c>
      <c r="AN11" s="17"/>
      <c r="AO11" s="17">
        <v>0.168113503093131</v>
      </c>
      <c r="AP11" s="17">
        <v>0.151018351938213</v>
      </c>
      <c r="AQ11" s="17"/>
      <c r="AR11" s="17">
        <v>0.17985422766513301</v>
      </c>
      <c r="AS11" s="17">
        <v>0.14559359545492001</v>
      </c>
      <c r="AT11" s="17">
        <v>0.14623307427489399</v>
      </c>
      <c r="AU11" s="17">
        <v>0.10790269059179899</v>
      </c>
    </row>
    <row r="12" spans="2:47" x14ac:dyDescent="0.3">
      <c r="B12" s="18" t="s">
        <v>167</v>
      </c>
      <c r="C12" s="17">
        <v>7.2492790027358298E-2</v>
      </c>
      <c r="D12" s="17">
        <v>7.1553210368609704E-2</v>
      </c>
      <c r="E12" s="17">
        <v>7.3684265671913496E-2</v>
      </c>
      <c r="F12" s="17"/>
      <c r="G12" s="17">
        <v>0.124132396147717</v>
      </c>
      <c r="H12" s="17">
        <v>0.101602065792392</v>
      </c>
      <c r="I12" s="17">
        <v>6.9208848639711204E-2</v>
      </c>
      <c r="J12" s="17">
        <v>6.7686534084762398E-2</v>
      </c>
      <c r="K12" s="17">
        <v>4.7883766870582802E-2</v>
      </c>
      <c r="L12" s="17">
        <v>3.7736729230198503E-2</v>
      </c>
      <c r="M12" s="17"/>
      <c r="N12" s="17">
        <v>6.05896495410412E-2</v>
      </c>
      <c r="O12" s="17">
        <v>8.8963235637802299E-2</v>
      </c>
      <c r="P12" s="17">
        <v>5.9924189722198297E-2</v>
      </c>
      <c r="Q12" s="17">
        <v>7.9383196088997798E-2</v>
      </c>
      <c r="R12" s="17"/>
      <c r="S12" s="17">
        <v>6.8577979692785604E-2</v>
      </c>
      <c r="T12" s="17">
        <v>8.1163291635134194E-2</v>
      </c>
      <c r="U12" s="17">
        <v>8.5682446359603801E-2</v>
      </c>
      <c r="V12" s="17">
        <v>4.7133048890847497E-2</v>
      </c>
      <c r="W12" s="17">
        <v>5.3926557572308603E-2</v>
      </c>
      <c r="X12" s="17">
        <v>8.5929576805279906E-2</v>
      </c>
      <c r="Y12" s="17">
        <v>9.5726371450407396E-2</v>
      </c>
      <c r="Z12" s="17">
        <v>0.10031321750236299</v>
      </c>
      <c r="AA12" s="17">
        <v>6.02115684312996E-2</v>
      </c>
      <c r="AB12" s="17">
        <v>7.2115031534528098E-2</v>
      </c>
      <c r="AC12" s="17">
        <v>5.1654978488705497E-2</v>
      </c>
      <c r="AD12" s="17">
        <v>7.8828909696370394E-2</v>
      </c>
      <c r="AE12" s="17"/>
      <c r="AF12" s="17">
        <v>5.39163044835759E-2</v>
      </c>
      <c r="AG12" s="17">
        <v>9.7447501555385396E-2</v>
      </c>
      <c r="AH12" s="17"/>
      <c r="AI12" s="17">
        <v>6.8051858322647193E-2</v>
      </c>
      <c r="AJ12" s="17">
        <v>7.4709549077649706E-2</v>
      </c>
      <c r="AK12" s="17"/>
      <c r="AL12" s="17">
        <v>5.94648381983892E-2</v>
      </c>
      <c r="AM12" s="17">
        <v>7.5509689176543299E-2</v>
      </c>
      <c r="AN12" s="17"/>
      <c r="AO12" s="17">
        <v>3.4645598989770897E-2</v>
      </c>
      <c r="AP12" s="17">
        <v>7.5791626930092504E-2</v>
      </c>
      <c r="AQ12" s="17"/>
      <c r="AR12" s="17">
        <v>6.9285119276862303E-2</v>
      </c>
      <c r="AS12" s="17">
        <v>6.7953219400864101E-2</v>
      </c>
      <c r="AT12" s="17">
        <v>8.2064504953959103E-2</v>
      </c>
      <c r="AU12" s="17">
        <v>6.8427961933133094E-2</v>
      </c>
    </row>
    <row r="13" spans="2:47" x14ac:dyDescent="0.3">
      <c r="B13" s="18" t="s">
        <v>168</v>
      </c>
      <c r="C13" s="17">
        <v>5.49428494642904E-2</v>
      </c>
      <c r="D13" s="17">
        <v>4.9637014303082497E-2</v>
      </c>
      <c r="E13" s="17">
        <v>6.0322158361080201E-2</v>
      </c>
      <c r="F13" s="17"/>
      <c r="G13" s="17">
        <v>0.12306590361347799</v>
      </c>
      <c r="H13" s="17">
        <v>7.5095655129619299E-2</v>
      </c>
      <c r="I13" s="17">
        <v>5.8260663725442301E-2</v>
      </c>
      <c r="J13" s="17">
        <v>4.3714321683056098E-2</v>
      </c>
      <c r="K13" s="17">
        <v>3.9366694416600498E-2</v>
      </c>
      <c r="L13" s="17">
        <v>1.0344924270010301E-2</v>
      </c>
      <c r="M13" s="17"/>
      <c r="N13" s="17">
        <v>5.6019380717748701E-2</v>
      </c>
      <c r="O13" s="17">
        <v>5.5976579137114499E-2</v>
      </c>
      <c r="P13" s="17">
        <v>6.9156158721487296E-2</v>
      </c>
      <c r="Q13" s="17">
        <v>3.9325126840041802E-2</v>
      </c>
      <c r="R13" s="17"/>
      <c r="S13" s="17">
        <v>7.6680595467941801E-2</v>
      </c>
      <c r="T13" s="17">
        <v>6.0795439069277098E-2</v>
      </c>
      <c r="U13" s="17">
        <v>5.5913181460108097E-2</v>
      </c>
      <c r="V13" s="17">
        <v>5.7452126885712503E-2</v>
      </c>
      <c r="W13" s="17">
        <v>6.1016706217132503E-2</v>
      </c>
      <c r="X13" s="17">
        <v>5.0504324818917999E-2</v>
      </c>
      <c r="Y13" s="17">
        <v>5.8120104725924E-2</v>
      </c>
      <c r="Z13" s="17">
        <v>5.0072738435018499E-2</v>
      </c>
      <c r="AA13" s="17">
        <v>4.1826422056584198E-2</v>
      </c>
      <c r="AB13" s="17">
        <v>4.5509794188171498E-2</v>
      </c>
      <c r="AC13" s="17">
        <v>3.2607088623879198E-2</v>
      </c>
      <c r="AD13" s="17">
        <v>2.8792752021713001E-2</v>
      </c>
      <c r="AE13" s="17"/>
      <c r="AF13" s="17">
        <v>4.3518695592698303E-2</v>
      </c>
      <c r="AG13" s="17">
        <v>7.0570979139093604E-2</v>
      </c>
      <c r="AH13" s="17"/>
      <c r="AI13" s="17">
        <v>4.7118802095182502E-2</v>
      </c>
      <c r="AJ13" s="17">
        <v>5.8848342493372501E-2</v>
      </c>
      <c r="AK13" s="17"/>
      <c r="AL13" s="17">
        <v>4.16925567768986E-2</v>
      </c>
      <c r="AM13" s="17">
        <v>5.8011236364996999E-2</v>
      </c>
      <c r="AN13" s="17"/>
      <c r="AO13" s="17">
        <v>4.8712983868522998E-2</v>
      </c>
      <c r="AP13" s="17">
        <v>5.5485857015523998E-2</v>
      </c>
      <c r="AQ13" s="17"/>
      <c r="AR13" s="17">
        <v>5.30842251239503E-2</v>
      </c>
      <c r="AS13" s="17">
        <v>3.2652341963327502E-2</v>
      </c>
      <c r="AT13" s="17">
        <v>7.5189687576361394E-2</v>
      </c>
      <c r="AU13" s="17">
        <v>5.5821283975809301E-2</v>
      </c>
    </row>
    <row r="14" spans="2:47" x14ac:dyDescent="0.3">
      <c r="B14" s="18" t="s">
        <v>169</v>
      </c>
      <c r="C14" s="17">
        <v>2.66629096845328E-2</v>
      </c>
      <c r="D14" s="17">
        <v>2.3430694317828901E-2</v>
      </c>
      <c r="E14" s="17">
        <v>2.9913974642973899E-2</v>
      </c>
      <c r="F14" s="17"/>
      <c r="G14" s="17">
        <v>6.2176144066936299E-2</v>
      </c>
      <c r="H14" s="17">
        <v>4.6126041110983701E-2</v>
      </c>
      <c r="I14" s="17">
        <v>3.4250267362739499E-2</v>
      </c>
      <c r="J14" s="17">
        <v>1.0394370617402201E-2</v>
      </c>
      <c r="K14" s="17">
        <v>6.9864184179053799E-3</v>
      </c>
      <c r="L14" s="17">
        <v>7.5521949026769496E-3</v>
      </c>
      <c r="M14" s="17"/>
      <c r="N14" s="17">
        <v>1.96206932407842E-2</v>
      </c>
      <c r="O14" s="17">
        <v>2.3672074169072299E-2</v>
      </c>
      <c r="P14" s="17">
        <v>3.7231663833432002E-2</v>
      </c>
      <c r="Q14" s="17">
        <v>2.84709972002921E-2</v>
      </c>
      <c r="R14" s="17"/>
      <c r="S14" s="17">
        <v>2.1385168142372599E-2</v>
      </c>
      <c r="T14" s="17">
        <v>3.1981101283905702E-2</v>
      </c>
      <c r="U14" s="17">
        <v>1.7265976732247799E-2</v>
      </c>
      <c r="V14" s="17">
        <v>3.5616037261381399E-2</v>
      </c>
      <c r="W14" s="17">
        <v>2.8035367860187899E-2</v>
      </c>
      <c r="X14" s="17">
        <v>2.1161759261339601E-2</v>
      </c>
      <c r="Y14" s="17">
        <v>1.9484952908417501E-2</v>
      </c>
      <c r="Z14" s="17">
        <v>1.8172390168724298E-2</v>
      </c>
      <c r="AA14" s="17">
        <v>3.8356099221997203E-2</v>
      </c>
      <c r="AB14" s="17">
        <v>1.10937822095581E-2</v>
      </c>
      <c r="AC14" s="17">
        <v>3.80127037957168E-2</v>
      </c>
      <c r="AD14" s="17">
        <v>5.5075508087505998E-2</v>
      </c>
      <c r="AE14" s="17"/>
      <c r="AF14" s="17">
        <v>1.9034420143560798E-2</v>
      </c>
      <c r="AG14" s="17">
        <v>3.5777454748474199E-2</v>
      </c>
      <c r="AH14" s="17"/>
      <c r="AI14" s="17">
        <v>2.24482426326107E-2</v>
      </c>
      <c r="AJ14" s="17">
        <v>2.8766725269312499E-2</v>
      </c>
      <c r="AK14" s="17"/>
      <c r="AL14" s="17">
        <v>1.5898680062687302E-2</v>
      </c>
      <c r="AM14" s="17">
        <v>2.9155595842273101E-2</v>
      </c>
      <c r="AN14" s="17"/>
      <c r="AO14" s="17">
        <v>1.9683976486801699E-2</v>
      </c>
      <c r="AP14" s="17">
        <v>2.7271207466831301E-2</v>
      </c>
      <c r="AQ14" s="17"/>
      <c r="AR14" s="17">
        <v>2.2007247993856501E-2</v>
      </c>
      <c r="AS14" s="17">
        <v>1.6702646380866E-2</v>
      </c>
      <c r="AT14" s="17">
        <v>3.6310006551011402E-2</v>
      </c>
      <c r="AU14" s="17">
        <v>3.5417639915056399E-2</v>
      </c>
    </row>
    <row r="15" spans="2:47" x14ac:dyDescent="0.3">
      <c r="B15" s="18" t="s">
        <v>170</v>
      </c>
      <c r="C15" s="17">
        <v>2.6639184418206601E-2</v>
      </c>
      <c r="D15" s="17">
        <v>2.23548305356818E-2</v>
      </c>
      <c r="E15" s="17">
        <v>3.09153992740142E-2</v>
      </c>
      <c r="F15" s="17"/>
      <c r="G15" s="17">
        <v>4.9972140450609402E-2</v>
      </c>
      <c r="H15" s="17">
        <v>3.5066565643858003E-2</v>
      </c>
      <c r="I15" s="17">
        <v>3.6780872169362502E-2</v>
      </c>
      <c r="J15" s="17">
        <v>1.33808058526435E-2</v>
      </c>
      <c r="K15" s="17">
        <v>1.6247605755921799E-2</v>
      </c>
      <c r="L15" s="17">
        <v>1.38148903579193E-2</v>
      </c>
      <c r="M15" s="17"/>
      <c r="N15" s="17">
        <v>2.2624276767140201E-2</v>
      </c>
      <c r="O15" s="17">
        <v>3.5578652575662999E-2</v>
      </c>
      <c r="P15" s="17">
        <v>2.28407076695731E-2</v>
      </c>
      <c r="Q15" s="17">
        <v>2.5408368337358302E-2</v>
      </c>
      <c r="R15" s="17"/>
      <c r="S15" s="17">
        <v>2.43069675190252E-2</v>
      </c>
      <c r="T15" s="17">
        <v>2.2566366013730601E-2</v>
      </c>
      <c r="U15" s="17">
        <v>2.7238629336291099E-2</v>
      </c>
      <c r="V15" s="17">
        <v>2.5631832214350999E-2</v>
      </c>
      <c r="W15" s="17">
        <v>5.3473037446032899E-2</v>
      </c>
      <c r="X15" s="17">
        <v>3.2919777093613198E-2</v>
      </c>
      <c r="Y15" s="17">
        <v>3.5430049568517301E-2</v>
      </c>
      <c r="Z15" s="17">
        <v>9.9134005503523099E-3</v>
      </c>
      <c r="AA15" s="17">
        <v>2.9355866298968299E-2</v>
      </c>
      <c r="AB15" s="17">
        <v>2.2555134247183299E-2</v>
      </c>
      <c r="AC15" s="17">
        <v>7.8598216061943806E-3</v>
      </c>
      <c r="AD15" s="17">
        <v>7.6119894177723796E-3</v>
      </c>
      <c r="AE15" s="17"/>
      <c r="AF15" s="17">
        <v>1.7610494962817899E-2</v>
      </c>
      <c r="AG15" s="17">
        <v>3.8854291007386098E-2</v>
      </c>
      <c r="AH15" s="17"/>
      <c r="AI15" s="17">
        <v>1.7795150108375998E-2</v>
      </c>
      <c r="AJ15" s="17">
        <v>3.1053819544571499E-2</v>
      </c>
      <c r="AK15" s="17"/>
      <c r="AL15" s="17">
        <v>2.2298138720679098E-2</v>
      </c>
      <c r="AM15" s="17">
        <v>2.7644445816419901E-2</v>
      </c>
      <c r="AN15" s="17"/>
      <c r="AO15" s="17">
        <v>1.45095281606691E-2</v>
      </c>
      <c r="AP15" s="17">
        <v>2.7696429528949601E-2</v>
      </c>
      <c r="AQ15" s="17"/>
      <c r="AR15" s="17">
        <v>2.2201679024544702E-2</v>
      </c>
      <c r="AS15" s="17">
        <v>1.40535651066392E-2</v>
      </c>
      <c r="AT15" s="17">
        <v>4.1755945816516198E-2</v>
      </c>
      <c r="AU15" s="17">
        <v>2.7970459649133299E-2</v>
      </c>
    </row>
    <row r="16" spans="2:47" x14ac:dyDescent="0.3">
      <c r="B16" s="18" t="s">
        <v>171</v>
      </c>
      <c r="C16" s="17">
        <v>5.8917885260235002E-3</v>
      </c>
      <c r="D16" s="17">
        <v>5.2877716563841199E-3</v>
      </c>
      <c r="E16" s="17">
        <v>6.5027883666154496E-3</v>
      </c>
      <c r="F16" s="17"/>
      <c r="G16" s="17">
        <v>1.2262253642881599E-2</v>
      </c>
      <c r="H16" s="17">
        <v>1.0156489424144301E-2</v>
      </c>
      <c r="I16" s="17">
        <v>5.76409749403934E-3</v>
      </c>
      <c r="J16" s="17">
        <v>7.7301091046636898E-3</v>
      </c>
      <c r="K16" s="17">
        <v>0</v>
      </c>
      <c r="L16" s="17">
        <v>7.7304905196557902E-4</v>
      </c>
      <c r="M16" s="17"/>
      <c r="N16" s="17">
        <v>3.01449204426988E-3</v>
      </c>
      <c r="O16" s="17">
        <v>6.3589798720855703E-3</v>
      </c>
      <c r="P16" s="17">
        <v>7.7203442725376501E-3</v>
      </c>
      <c r="Q16" s="17">
        <v>6.9912983968627102E-3</v>
      </c>
      <c r="R16" s="17"/>
      <c r="S16" s="17">
        <v>7.7662398197978402E-3</v>
      </c>
      <c r="T16" s="17">
        <v>3.7090370035441698E-3</v>
      </c>
      <c r="U16" s="17">
        <v>0</v>
      </c>
      <c r="V16" s="17">
        <v>7.3958302244361901E-3</v>
      </c>
      <c r="W16" s="17">
        <v>9.1148335611035605E-3</v>
      </c>
      <c r="X16" s="17">
        <v>1.0509134051433101E-2</v>
      </c>
      <c r="Y16" s="17">
        <v>0</v>
      </c>
      <c r="Z16" s="17">
        <v>0</v>
      </c>
      <c r="AA16" s="17">
        <v>1.05639893959733E-2</v>
      </c>
      <c r="AB16" s="17">
        <v>2.0047497727300502E-3</v>
      </c>
      <c r="AC16" s="17">
        <v>9.9559075296117294E-3</v>
      </c>
      <c r="AD16" s="17">
        <v>7.7919813184531301E-3</v>
      </c>
      <c r="AE16" s="17"/>
      <c r="AF16" s="17">
        <v>2.7068848338292202E-3</v>
      </c>
      <c r="AG16" s="17">
        <v>1.0172297131552099E-2</v>
      </c>
      <c r="AH16" s="17"/>
      <c r="AI16" s="17">
        <v>4.0901882025904E-3</v>
      </c>
      <c r="AJ16" s="17">
        <v>6.7910849096498504E-3</v>
      </c>
      <c r="AK16" s="17"/>
      <c r="AL16" s="17">
        <v>2.6220994914176901E-3</v>
      </c>
      <c r="AM16" s="17">
        <v>6.6489545177388998E-3</v>
      </c>
      <c r="AN16" s="17"/>
      <c r="AO16" s="17">
        <v>6.7795561315371301E-3</v>
      </c>
      <c r="AP16" s="17">
        <v>5.8144089251117199E-3</v>
      </c>
      <c r="AQ16" s="17"/>
      <c r="AR16" s="17">
        <v>2.12550672018544E-3</v>
      </c>
      <c r="AS16" s="17">
        <v>7.4191359915359804E-3</v>
      </c>
      <c r="AT16" s="17">
        <v>5.4575323421993602E-3</v>
      </c>
      <c r="AU16" s="17">
        <v>1.36302374163987E-2</v>
      </c>
    </row>
    <row r="17" spans="2:47" x14ac:dyDescent="0.3">
      <c r="B17" s="18" t="s">
        <v>172</v>
      </c>
      <c r="C17" s="17">
        <v>4.9428290472835798E-2</v>
      </c>
      <c r="D17" s="17">
        <v>3.6704213285324597E-2</v>
      </c>
      <c r="E17" s="17">
        <v>6.16536974485557E-2</v>
      </c>
      <c r="F17" s="17"/>
      <c r="G17" s="17">
        <v>7.2772224880373604E-2</v>
      </c>
      <c r="H17" s="17">
        <v>7.0261993850354101E-2</v>
      </c>
      <c r="I17" s="17">
        <v>6.6058698579377198E-2</v>
      </c>
      <c r="J17" s="17">
        <v>3.9643137117048498E-2</v>
      </c>
      <c r="K17" s="17">
        <v>3.7568179994216001E-2</v>
      </c>
      <c r="L17" s="17">
        <v>1.94212282379423E-2</v>
      </c>
      <c r="M17" s="17"/>
      <c r="N17" s="17">
        <v>3.9076334304782002E-2</v>
      </c>
      <c r="O17" s="17">
        <v>4.9347965346542899E-2</v>
      </c>
      <c r="P17" s="17">
        <v>6.2947514232697205E-2</v>
      </c>
      <c r="Q17" s="17">
        <v>4.95207235084811E-2</v>
      </c>
      <c r="R17" s="17"/>
      <c r="S17" s="17">
        <v>5.7294463018073401E-2</v>
      </c>
      <c r="T17" s="17">
        <v>5.3573194166401703E-2</v>
      </c>
      <c r="U17" s="17">
        <v>3.9004340845780201E-2</v>
      </c>
      <c r="V17" s="17">
        <v>4.9592226311656197E-2</v>
      </c>
      <c r="W17" s="17">
        <v>6.6207872025019807E-2</v>
      </c>
      <c r="X17" s="17">
        <v>4.8782429633422102E-2</v>
      </c>
      <c r="Y17" s="17">
        <v>4.6103096245773002E-2</v>
      </c>
      <c r="Z17" s="17">
        <v>6.5684305643605098E-2</v>
      </c>
      <c r="AA17" s="17">
        <v>4.2802231878210001E-2</v>
      </c>
      <c r="AB17" s="17">
        <v>3.3640513203126297E-2</v>
      </c>
      <c r="AC17" s="17">
        <v>6.45666794458572E-2</v>
      </c>
      <c r="AD17" s="17">
        <v>1.85471289437074E-2</v>
      </c>
      <c r="AE17" s="17"/>
      <c r="AF17" s="17">
        <v>4.1583163856739602E-2</v>
      </c>
      <c r="AG17" s="17">
        <v>5.97695168664229E-2</v>
      </c>
      <c r="AH17" s="17"/>
      <c r="AI17" s="17">
        <v>3.33171367223992E-2</v>
      </c>
      <c r="AJ17" s="17">
        <v>5.7470419526302198E-2</v>
      </c>
      <c r="AK17" s="17"/>
      <c r="AL17" s="17">
        <v>4.4259031706305199E-2</v>
      </c>
      <c r="AM17" s="17">
        <v>5.0625342210468598E-2</v>
      </c>
      <c r="AN17" s="17"/>
      <c r="AO17" s="17">
        <v>2.6280130561161699E-2</v>
      </c>
      <c r="AP17" s="17">
        <v>5.1445930410002803E-2</v>
      </c>
      <c r="AQ17" s="17"/>
      <c r="AR17" s="17">
        <v>4.3172062190524801E-2</v>
      </c>
      <c r="AS17" s="17">
        <v>4.5515372723144702E-2</v>
      </c>
      <c r="AT17" s="17">
        <v>6.0368618954726103E-2</v>
      </c>
      <c r="AU17" s="17">
        <v>4.9093006044050098E-2</v>
      </c>
    </row>
    <row r="18" spans="2:47" x14ac:dyDescent="0.3">
      <c r="B18" s="18" t="s">
        <v>173</v>
      </c>
      <c r="C18" s="17">
        <v>9.7429103173099801E-2</v>
      </c>
      <c r="D18" s="17">
        <v>8.0381939546178699E-2</v>
      </c>
      <c r="E18" s="17">
        <v>0.11362459485464101</v>
      </c>
      <c r="F18" s="17"/>
      <c r="G18" s="17">
        <v>0.109716425041629</v>
      </c>
      <c r="H18" s="17">
        <v>0.10961713417947</v>
      </c>
      <c r="I18" s="17">
        <v>0.118472266733849</v>
      </c>
      <c r="J18" s="17">
        <v>0.105369770492377</v>
      </c>
      <c r="K18" s="17">
        <v>8.5504649653623699E-2</v>
      </c>
      <c r="L18" s="17">
        <v>6.3847991211033198E-2</v>
      </c>
      <c r="M18" s="17"/>
      <c r="N18" s="17">
        <v>5.7638394115283799E-2</v>
      </c>
      <c r="O18" s="17">
        <v>8.7099954113478401E-2</v>
      </c>
      <c r="P18" s="17">
        <v>0.12140582433644601</v>
      </c>
      <c r="Q18" s="17">
        <v>0.12917659458174399</v>
      </c>
      <c r="R18" s="17"/>
      <c r="S18" s="17">
        <v>8.7216888766944695E-2</v>
      </c>
      <c r="T18" s="17">
        <v>9.6291412275869195E-2</v>
      </c>
      <c r="U18" s="17">
        <v>9.8819103050256499E-2</v>
      </c>
      <c r="V18" s="17">
        <v>7.8781260070923995E-2</v>
      </c>
      <c r="W18" s="17">
        <v>0.102106729390801</v>
      </c>
      <c r="X18" s="17">
        <v>9.5591125975596297E-2</v>
      </c>
      <c r="Y18" s="17">
        <v>0.112701233631004</v>
      </c>
      <c r="Z18" s="17">
        <v>8.2880105909488994E-2</v>
      </c>
      <c r="AA18" s="17">
        <v>9.3404643008405799E-2</v>
      </c>
      <c r="AB18" s="17">
        <v>0.13341409715323499</v>
      </c>
      <c r="AC18" s="17">
        <v>0.11401234278592</v>
      </c>
      <c r="AD18" s="17">
        <v>5.4692586663850601E-2</v>
      </c>
      <c r="AE18" s="17"/>
      <c r="AF18" s="17">
        <v>7.8616716901328501E-2</v>
      </c>
      <c r="AG18" s="17">
        <v>0.12217513481730299</v>
      </c>
      <c r="AH18" s="17"/>
      <c r="AI18" s="17">
        <v>4.7036310054853002E-2</v>
      </c>
      <c r="AJ18" s="17">
        <v>0.12258343736289</v>
      </c>
      <c r="AK18" s="17"/>
      <c r="AL18" s="17">
        <v>6.0408763666991001E-2</v>
      </c>
      <c r="AM18" s="17">
        <v>0.106001949636208</v>
      </c>
      <c r="AN18" s="17"/>
      <c r="AO18" s="17">
        <v>5.5561031240333202E-2</v>
      </c>
      <c r="AP18" s="17">
        <v>0.101078408100405</v>
      </c>
      <c r="AQ18" s="17"/>
      <c r="AR18" s="17">
        <v>4.8408379440195402E-2</v>
      </c>
      <c r="AS18" s="17">
        <v>4.32501368596988E-2</v>
      </c>
      <c r="AT18" s="17">
        <v>0.13350189414833999</v>
      </c>
      <c r="AU18" s="17">
        <v>0.238778849589981</v>
      </c>
    </row>
    <row r="19" spans="2:47" x14ac:dyDescent="0.3">
      <c r="B19" s="18" t="s">
        <v>155</v>
      </c>
      <c r="C19" s="19">
        <v>8.4083610896061103E-3</v>
      </c>
      <c r="D19" s="19">
        <v>9.7024112224925706E-3</v>
      </c>
      <c r="E19" s="19">
        <v>6.5524974358586799E-3</v>
      </c>
      <c r="F19" s="19"/>
      <c r="G19" s="19">
        <v>1.2181323467357201E-2</v>
      </c>
      <c r="H19" s="19">
        <v>1.7171293542115499E-2</v>
      </c>
      <c r="I19" s="19">
        <v>9.6077907782409801E-3</v>
      </c>
      <c r="J19" s="19">
        <v>1.54158532260528E-3</v>
      </c>
      <c r="K19" s="19">
        <v>7.2032568326276403E-3</v>
      </c>
      <c r="L19" s="19">
        <v>4.1948283525149802E-3</v>
      </c>
      <c r="M19" s="19"/>
      <c r="N19" s="19">
        <v>2.46793207560846E-3</v>
      </c>
      <c r="O19" s="19">
        <v>1.33073550771915E-2</v>
      </c>
      <c r="P19" s="19">
        <v>1.0146333885085301E-2</v>
      </c>
      <c r="Q19" s="19">
        <v>8.3253067862243003E-3</v>
      </c>
      <c r="R19" s="19"/>
      <c r="S19" s="19">
        <v>1.17122872909143E-2</v>
      </c>
      <c r="T19" s="19">
        <v>5.33241559140163E-3</v>
      </c>
      <c r="U19" s="19">
        <v>1.7664659837264798E-2</v>
      </c>
      <c r="V19" s="19">
        <v>8.6654631704986395E-3</v>
      </c>
      <c r="W19" s="19">
        <v>2.4952826983064202E-3</v>
      </c>
      <c r="X19" s="19">
        <v>1.71792956450708E-2</v>
      </c>
      <c r="Y19" s="19">
        <v>0</v>
      </c>
      <c r="Z19" s="19">
        <v>0</v>
      </c>
      <c r="AA19" s="19">
        <v>7.4417241134726803E-3</v>
      </c>
      <c r="AB19" s="19">
        <v>8.6582560770248496E-3</v>
      </c>
      <c r="AC19" s="19">
        <v>1.1284052634710801E-2</v>
      </c>
      <c r="AD19" s="19">
        <v>0</v>
      </c>
      <c r="AE19" s="19"/>
      <c r="AF19" s="19">
        <v>5.1275598233165298E-3</v>
      </c>
      <c r="AG19" s="19">
        <v>1.16867336308887E-2</v>
      </c>
      <c r="AH19" s="19"/>
      <c r="AI19" s="19">
        <v>5.2884993531924999E-3</v>
      </c>
      <c r="AJ19" s="19">
        <v>9.9656878398725196E-3</v>
      </c>
      <c r="AK19" s="19"/>
      <c r="AL19" s="19">
        <v>8.7299652989992708E-3</v>
      </c>
      <c r="AM19" s="19">
        <v>8.3338867993700098E-3</v>
      </c>
      <c r="AN19" s="19"/>
      <c r="AO19" s="19">
        <v>1.5912099633256901E-2</v>
      </c>
      <c r="AP19" s="19">
        <v>7.7543202232263396E-3</v>
      </c>
      <c r="AQ19" s="19"/>
      <c r="AR19" s="19">
        <v>3.0489689246054499E-3</v>
      </c>
      <c r="AS19" s="19">
        <v>6.41825552084784E-3</v>
      </c>
      <c r="AT19" s="19">
        <v>1.8369502568309399E-2</v>
      </c>
      <c r="AU19" s="19">
        <v>4.5474859339933796E-3</v>
      </c>
    </row>
    <row r="20" spans="2:47" x14ac:dyDescent="0.3">
      <c r="B20" s="16"/>
    </row>
    <row r="21" spans="2:47" x14ac:dyDescent="0.3">
      <c r="B21" t="s">
        <v>72</v>
      </c>
    </row>
    <row r="22" spans="2:47" x14ac:dyDescent="0.3">
      <c r="B22" t="s">
        <v>73</v>
      </c>
    </row>
    <row r="24" spans="2:47" x14ac:dyDescent="0.3">
      <c r="B24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dimension ref="B2:AU24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568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164</v>
      </c>
      <c r="C9" s="17">
        <v>3.59171653690692E-2</v>
      </c>
      <c r="D9" s="17">
        <v>5.0241256823750899E-2</v>
      </c>
      <c r="E9" s="17">
        <v>2.2095979960088798E-2</v>
      </c>
      <c r="F9" s="17"/>
      <c r="G9" s="17">
        <v>3.7208806839190499E-2</v>
      </c>
      <c r="H9" s="17">
        <v>3.6259734880707897E-2</v>
      </c>
      <c r="I9" s="17">
        <v>3.5187806655158603E-2</v>
      </c>
      <c r="J9" s="17">
        <v>2.2864320200612999E-2</v>
      </c>
      <c r="K9" s="17">
        <v>4.0516609375088303E-2</v>
      </c>
      <c r="L9" s="17">
        <v>4.28751444950888E-2</v>
      </c>
      <c r="M9" s="17"/>
      <c r="N9" s="17">
        <v>5.2589487993044901E-2</v>
      </c>
      <c r="O9" s="17">
        <v>2.40169039164486E-2</v>
      </c>
      <c r="P9" s="17">
        <v>4.5773462041745899E-2</v>
      </c>
      <c r="Q9" s="17">
        <v>2.2133308013829001E-2</v>
      </c>
      <c r="R9" s="17"/>
      <c r="S9" s="17">
        <v>4.2764147367148397E-2</v>
      </c>
      <c r="T9" s="17">
        <v>2.3972043685720701E-2</v>
      </c>
      <c r="U9" s="17">
        <v>4.7649393184560698E-2</v>
      </c>
      <c r="V9" s="17">
        <v>4.57398445666286E-2</v>
      </c>
      <c r="W9" s="17">
        <v>2.1823763171189999E-2</v>
      </c>
      <c r="X9" s="17">
        <v>4.3653133332595399E-2</v>
      </c>
      <c r="Y9" s="17">
        <v>2.3898760750283899E-2</v>
      </c>
      <c r="Z9" s="17">
        <v>2.2810244436932001E-2</v>
      </c>
      <c r="AA9" s="17">
        <v>3.7393923291714599E-2</v>
      </c>
      <c r="AB9" s="17">
        <v>3.9554738829274801E-2</v>
      </c>
      <c r="AC9" s="17">
        <v>3.2658045532157003E-2</v>
      </c>
      <c r="AD9" s="17">
        <v>4.3314093419051E-2</v>
      </c>
      <c r="AE9" s="17"/>
      <c r="AF9" s="17">
        <v>4.2317970276266E-2</v>
      </c>
      <c r="AG9" s="17">
        <v>2.7157523562673602E-2</v>
      </c>
      <c r="AH9" s="17"/>
      <c r="AI9" s="17">
        <v>4.35832531427678E-2</v>
      </c>
      <c r="AJ9" s="17">
        <v>3.2090520290369302E-2</v>
      </c>
      <c r="AK9" s="17"/>
      <c r="AL9" s="17">
        <v>4.37029925391813E-2</v>
      </c>
      <c r="AM9" s="17">
        <v>3.4114191603616499E-2</v>
      </c>
      <c r="AN9" s="17"/>
      <c r="AO9" s="17">
        <v>5.1023475704833302E-2</v>
      </c>
      <c r="AP9" s="17">
        <v>3.4600469132609203E-2</v>
      </c>
      <c r="AQ9" s="17"/>
      <c r="AR9" s="17">
        <v>5.6821196971091399E-2</v>
      </c>
      <c r="AS9" s="17">
        <v>3.57687793981014E-2</v>
      </c>
      <c r="AT9" s="17">
        <v>1.7842720859705601E-2</v>
      </c>
      <c r="AU9" s="17">
        <v>2.1305077942085901E-2</v>
      </c>
    </row>
    <row r="10" spans="2:47" x14ac:dyDescent="0.3">
      <c r="B10" s="18" t="s">
        <v>165</v>
      </c>
      <c r="C10" s="17">
        <v>0.10409949411786699</v>
      </c>
      <c r="D10" s="17">
        <v>0.12512093465599999</v>
      </c>
      <c r="E10" s="17">
        <v>8.3475209039019102E-2</v>
      </c>
      <c r="F10" s="17"/>
      <c r="G10" s="17">
        <v>6.5959154772064002E-2</v>
      </c>
      <c r="H10" s="17">
        <v>9.10710346406719E-2</v>
      </c>
      <c r="I10" s="17">
        <v>7.8423479782991204E-2</v>
      </c>
      <c r="J10" s="17">
        <v>9.7913386307790395E-2</v>
      </c>
      <c r="K10" s="17">
        <v>9.6754502736085296E-2</v>
      </c>
      <c r="L10" s="17">
        <v>0.17070247137869199</v>
      </c>
      <c r="M10" s="17"/>
      <c r="N10" s="17">
        <v>0.12274066425499</v>
      </c>
      <c r="O10" s="17">
        <v>9.1317200237973198E-2</v>
      </c>
      <c r="P10" s="17">
        <v>9.8914349232207197E-2</v>
      </c>
      <c r="Q10" s="17">
        <v>9.8895737801909106E-2</v>
      </c>
      <c r="R10" s="17"/>
      <c r="S10" s="17">
        <v>0.12989246580663399</v>
      </c>
      <c r="T10" s="17">
        <v>9.49705131763081E-2</v>
      </c>
      <c r="U10" s="17">
        <v>8.4811776720907006E-2</v>
      </c>
      <c r="V10" s="17">
        <v>9.1006031846078694E-2</v>
      </c>
      <c r="W10" s="17">
        <v>6.5164621833663505E-2</v>
      </c>
      <c r="X10" s="17">
        <v>0.105618541487405</v>
      </c>
      <c r="Y10" s="17">
        <v>7.2668702777220207E-2</v>
      </c>
      <c r="Z10" s="17">
        <v>0.14963603606448</v>
      </c>
      <c r="AA10" s="17">
        <v>0.11223920016251999</v>
      </c>
      <c r="AB10" s="17">
        <v>0.140086714852724</v>
      </c>
      <c r="AC10" s="17">
        <v>0.117211589401918</v>
      </c>
      <c r="AD10" s="17">
        <v>6.4156091832651502E-2</v>
      </c>
      <c r="AE10" s="17"/>
      <c r="AF10" s="17">
        <v>0.12577838730268001</v>
      </c>
      <c r="AG10" s="17">
        <v>7.6132059811876401E-2</v>
      </c>
      <c r="AH10" s="17"/>
      <c r="AI10" s="17">
        <v>0.129095323595944</v>
      </c>
      <c r="AJ10" s="17">
        <v>9.1622443152123201E-2</v>
      </c>
      <c r="AK10" s="17"/>
      <c r="AL10" s="17">
        <v>0.1204517816738</v>
      </c>
      <c r="AM10" s="17">
        <v>0.10031277437386101</v>
      </c>
      <c r="AN10" s="17"/>
      <c r="AO10" s="17">
        <v>0.13242836071495201</v>
      </c>
      <c r="AP10" s="17">
        <v>0.101630293419451</v>
      </c>
      <c r="AQ10" s="17"/>
      <c r="AR10" s="17">
        <v>0.13276686368830101</v>
      </c>
      <c r="AS10" s="17">
        <v>0.14204834908599401</v>
      </c>
      <c r="AT10" s="17">
        <v>4.4976181174956803E-2</v>
      </c>
      <c r="AU10" s="17">
        <v>8.9888867246112697E-2</v>
      </c>
    </row>
    <row r="11" spans="2:47" x14ac:dyDescent="0.3">
      <c r="B11" s="18" t="s">
        <v>166</v>
      </c>
      <c r="C11" s="17">
        <v>9.3191412401641596E-2</v>
      </c>
      <c r="D11" s="17">
        <v>0.111816403836207</v>
      </c>
      <c r="E11" s="17">
        <v>7.5397274140395806E-2</v>
      </c>
      <c r="F11" s="17"/>
      <c r="G11" s="17">
        <v>9.9493764499883106E-2</v>
      </c>
      <c r="H11" s="17">
        <v>0.12586174369130901</v>
      </c>
      <c r="I11" s="17">
        <v>8.4385501118655795E-2</v>
      </c>
      <c r="J11" s="17">
        <v>8.7401639650903196E-2</v>
      </c>
      <c r="K11" s="17">
        <v>6.9970293136464301E-2</v>
      </c>
      <c r="L11" s="17">
        <v>8.9892635203686802E-2</v>
      </c>
      <c r="M11" s="17"/>
      <c r="N11" s="17">
        <v>0.119505672708942</v>
      </c>
      <c r="O11" s="17">
        <v>8.6726003994748904E-2</v>
      </c>
      <c r="P11" s="17">
        <v>9.2256196163463894E-2</v>
      </c>
      <c r="Q11" s="17">
        <v>7.2718153368880198E-2</v>
      </c>
      <c r="R11" s="17"/>
      <c r="S11" s="17">
        <v>0.14883976348528599</v>
      </c>
      <c r="T11" s="17">
        <v>0.103941377671997</v>
      </c>
      <c r="U11" s="17">
        <v>5.1288191705431099E-2</v>
      </c>
      <c r="V11" s="17">
        <v>8.4680947400372894E-2</v>
      </c>
      <c r="W11" s="17">
        <v>8.7517484618632693E-2</v>
      </c>
      <c r="X11" s="17">
        <v>9.9804228060402997E-2</v>
      </c>
      <c r="Y11" s="17">
        <v>8.9342967841530202E-2</v>
      </c>
      <c r="Z11" s="17">
        <v>7.5396042704182598E-2</v>
      </c>
      <c r="AA11" s="17">
        <v>8.0516669197880406E-2</v>
      </c>
      <c r="AB11" s="17">
        <v>9.76621785439344E-2</v>
      </c>
      <c r="AC11" s="17">
        <v>5.0390233644666799E-2</v>
      </c>
      <c r="AD11" s="17">
        <v>5.6132823026243298E-2</v>
      </c>
      <c r="AE11" s="17"/>
      <c r="AF11" s="17">
        <v>0.10202168089083601</v>
      </c>
      <c r="AG11" s="17">
        <v>8.1179250880144105E-2</v>
      </c>
      <c r="AH11" s="17"/>
      <c r="AI11" s="17">
        <v>0.12167411451504</v>
      </c>
      <c r="AJ11" s="17">
        <v>7.8973835576568993E-2</v>
      </c>
      <c r="AK11" s="17"/>
      <c r="AL11" s="17">
        <v>0.100468990940996</v>
      </c>
      <c r="AM11" s="17">
        <v>9.1506134409234094E-2</v>
      </c>
      <c r="AN11" s="17"/>
      <c r="AO11" s="17">
        <v>0.123136690487853</v>
      </c>
      <c r="AP11" s="17">
        <v>9.0581322043408005E-2</v>
      </c>
      <c r="AQ11" s="17"/>
      <c r="AR11" s="17">
        <v>0.14223840913553401</v>
      </c>
      <c r="AS11" s="17">
        <v>9.0237925074657097E-2</v>
      </c>
      <c r="AT11" s="17">
        <v>4.9678487737290299E-2</v>
      </c>
      <c r="AU11" s="17">
        <v>6.56977435307987E-2</v>
      </c>
    </row>
    <row r="12" spans="2:47" x14ac:dyDescent="0.3">
      <c r="B12" s="18" t="s">
        <v>167</v>
      </c>
      <c r="C12" s="17">
        <v>0.109656154923837</v>
      </c>
      <c r="D12" s="17">
        <v>0.112164923639184</v>
      </c>
      <c r="E12" s="17">
        <v>0.106998225016946</v>
      </c>
      <c r="F12" s="17"/>
      <c r="G12" s="17">
        <v>0.106245479781341</v>
      </c>
      <c r="H12" s="17">
        <v>9.1317693700642397E-2</v>
      </c>
      <c r="I12" s="17">
        <v>9.1022849947195006E-2</v>
      </c>
      <c r="J12" s="17">
        <v>9.7298663097138902E-2</v>
      </c>
      <c r="K12" s="17">
        <v>0.10135904158134799</v>
      </c>
      <c r="L12" s="17">
        <v>0.157507161172942</v>
      </c>
      <c r="M12" s="17"/>
      <c r="N12" s="17">
        <v>0.13249414318359201</v>
      </c>
      <c r="O12" s="17">
        <v>0.105095098267715</v>
      </c>
      <c r="P12" s="17">
        <v>9.1824372466148496E-2</v>
      </c>
      <c r="Q12" s="17">
        <v>0.106997994015332</v>
      </c>
      <c r="R12" s="17"/>
      <c r="S12" s="17">
        <v>0.10931141066238299</v>
      </c>
      <c r="T12" s="17">
        <v>0.113511440066494</v>
      </c>
      <c r="U12" s="17">
        <v>9.67745925323895E-2</v>
      </c>
      <c r="V12" s="17">
        <v>0.123911639496931</v>
      </c>
      <c r="W12" s="17">
        <v>0.108660384119904</v>
      </c>
      <c r="X12" s="17">
        <v>0.121253405424869</v>
      </c>
      <c r="Y12" s="17">
        <v>0.107942778426954</v>
      </c>
      <c r="Z12" s="17">
        <v>0.104443057607182</v>
      </c>
      <c r="AA12" s="17">
        <v>0.11953549883511</v>
      </c>
      <c r="AB12" s="17">
        <v>0.100464552142917</v>
      </c>
      <c r="AC12" s="17">
        <v>7.7846842727709295E-2</v>
      </c>
      <c r="AD12" s="17">
        <v>0.109653014522673</v>
      </c>
      <c r="AE12" s="17"/>
      <c r="AF12" s="17">
        <v>0.11906446416967301</v>
      </c>
      <c r="AG12" s="17">
        <v>9.7584770299185594E-2</v>
      </c>
      <c r="AH12" s="17"/>
      <c r="AI12" s="17">
        <v>0.108621152229315</v>
      </c>
      <c r="AJ12" s="17">
        <v>0.11017279236451701</v>
      </c>
      <c r="AK12" s="17"/>
      <c r="AL12" s="17">
        <v>0.10049852741387599</v>
      </c>
      <c r="AM12" s="17">
        <v>0.11177679821497299</v>
      </c>
      <c r="AN12" s="17"/>
      <c r="AO12" s="17">
        <v>9.5608146323982707E-2</v>
      </c>
      <c r="AP12" s="17">
        <v>0.110880607463342</v>
      </c>
      <c r="AQ12" s="17"/>
      <c r="AR12" s="17">
        <v>0.106656200023565</v>
      </c>
      <c r="AS12" s="17">
        <v>0.144622167151466</v>
      </c>
      <c r="AT12" s="17">
        <v>8.7339847552362695E-2</v>
      </c>
      <c r="AU12" s="17">
        <v>0.10346438688814601</v>
      </c>
    </row>
    <row r="13" spans="2:47" x14ac:dyDescent="0.3">
      <c r="B13" s="18" t="s">
        <v>168</v>
      </c>
      <c r="C13" s="17">
        <v>5.3629047791489602E-2</v>
      </c>
      <c r="D13" s="17">
        <v>5.8813462355288802E-2</v>
      </c>
      <c r="E13" s="17">
        <v>4.8781293650505E-2</v>
      </c>
      <c r="F13" s="17"/>
      <c r="G13" s="17">
        <v>0.10098327962756699</v>
      </c>
      <c r="H13" s="17">
        <v>7.6680262414496894E-2</v>
      </c>
      <c r="I13" s="17">
        <v>5.1072960083753803E-2</v>
      </c>
      <c r="J13" s="17">
        <v>5.5357317109553897E-2</v>
      </c>
      <c r="K13" s="17">
        <v>3.03902260256259E-2</v>
      </c>
      <c r="L13" s="17">
        <v>1.9822103036211802E-2</v>
      </c>
      <c r="M13" s="17"/>
      <c r="N13" s="17">
        <v>5.7692328852173902E-2</v>
      </c>
      <c r="O13" s="17">
        <v>5.0980974246566203E-2</v>
      </c>
      <c r="P13" s="17">
        <v>6.3726017026742104E-2</v>
      </c>
      <c r="Q13" s="17">
        <v>4.1461097270771297E-2</v>
      </c>
      <c r="R13" s="17"/>
      <c r="S13" s="17">
        <v>9.2381260945168797E-2</v>
      </c>
      <c r="T13" s="17">
        <v>6.0714323707239497E-2</v>
      </c>
      <c r="U13" s="17">
        <v>5.93141490523219E-2</v>
      </c>
      <c r="V13" s="17">
        <v>4.6303128425643603E-2</v>
      </c>
      <c r="W13" s="17">
        <v>6.0617693289502603E-2</v>
      </c>
      <c r="X13" s="17">
        <v>4.4863274351705298E-2</v>
      </c>
      <c r="Y13" s="17">
        <v>4.1442252265800103E-2</v>
      </c>
      <c r="Z13" s="17">
        <v>5.4855239081519E-2</v>
      </c>
      <c r="AA13" s="17">
        <v>4.25989324111695E-2</v>
      </c>
      <c r="AB13" s="17">
        <v>3.67876479225272E-2</v>
      </c>
      <c r="AC13" s="17">
        <v>1.6604660516346299E-2</v>
      </c>
      <c r="AD13" s="17">
        <v>4.2429264845640698E-2</v>
      </c>
      <c r="AE13" s="17"/>
      <c r="AF13" s="17">
        <v>4.4803752391222099E-2</v>
      </c>
      <c r="AG13" s="17">
        <v>6.5471478647859196E-2</v>
      </c>
      <c r="AH13" s="17"/>
      <c r="AI13" s="17">
        <v>5.16158644118212E-2</v>
      </c>
      <c r="AJ13" s="17">
        <v>5.4633959096935303E-2</v>
      </c>
      <c r="AK13" s="17"/>
      <c r="AL13" s="17">
        <v>5.39126520563908E-2</v>
      </c>
      <c r="AM13" s="17">
        <v>5.3563373196072198E-2</v>
      </c>
      <c r="AN13" s="17"/>
      <c r="AO13" s="17">
        <v>4.50153886606426E-2</v>
      </c>
      <c r="AP13" s="17">
        <v>5.4379831557190797E-2</v>
      </c>
      <c r="AQ13" s="17"/>
      <c r="AR13" s="17">
        <v>7.7968103573405598E-2</v>
      </c>
      <c r="AS13" s="17">
        <v>3.9849382905784402E-2</v>
      </c>
      <c r="AT13" s="17">
        <v>4.6203529310422702E-2</v>
      </c>
      <c r="AU13" s="17">
        <v>3.16761285978805E-2</v>
      </c>
    </row>
    <row r="14" spans="2:47" x14ac:dyDescent="0.3">
      <c r="B14" s="18" t="s">
        <v>169</v>
      </c>
      <c r="C14" s="17">
        <v>4.22507829683424E-2</v>
      </c>
      <c r="D14" s="17">
        <v>4.3047490598357198E-2</v>
      </c>
      <c r="E14" s="17">
        <v>4.1635255272536899E-2</v>
      </c>
      <c r="F14" s="17"/>
      <c r="G14" s="17">
        <v>5.2910325710838202E-2</v>
      </c>
      <c r="H14" s="17">
        <v>5.18875052235667E-2</v>
      </c>
      <c r="I14" s="17">
        <v>4.3829548551696698E-2</v>
      </c>
      <c r="J14" s="17">
        <v>3.6040062348586102E-2</v>
      </c>
      <c r="K14" s="17">
        <v>3.1111623603189399E-2</v>
      </c>
      <c r="L14" s="17">
        <v>3.8579688071122401E-2</v>
      </c>
      <c r="M14" s="17"/>
      <c r="N14" s="17">
        <v>4.0313509902292002E-2</v>
      </c>
      <c r="O14" s="17">
        <v>3.7645299954116002E-2</v>
      </c>
      <c r="P14" s="17">
        <v>5.0389407557438502E-2</v>
      </c>
      <c r="Q14" s="17">
        <v>4.1505614632025997E-2</v>
      </c>
      <c r="R14" s="17"/>
      <c r="S14" s="17">
        <v>4.3395517043709503E-2</v>
      </c>
      <c r="T14" s="17">
        <v>4.8505024523494499E-2</v>
      </c>
      <c r="U14" s="17">
        <v>5.9888608717606602E-2</v>
      </c>
      <c r="V14" s="17">
        <v>3.3278959800825202E-2</v>
      </c>
      <c r="W14" s="17">
        <v>4.1694166328229698E-2</v>
      </c>
      <c r="X14" s="17">
        <v>2.8490251681554699E-2</v>
      </c>
      <c r="Y14" s="17">
        <v>3.4936424649728397E-2</v>
      </c>
      <c r="Z14" s="17">
        <v>6.0112368375100603E-2</v>
      </c>
      <c r="AA14" s="17">
        <v>5.29892693908584E-2</v>
      </c>
      <c r="AB14" s="17">
        <v>3.7243049005883398E-2</v>
      </c>
      <c r="AC14" s="17">
        <v>1.74570265575162E-2</v>
      </c>
      <c r="AD14" s="17">
        <v>4.4934308544702997E-2</v>
      </c>
      <c r="AE14" s="17"/>
      <c r="AF14" s="17">
        <v>3.4729246600121499E-2</v>
      </c>
      <c r="AG14" s="17">
        <v>5.2104106130245097E-2</v>
      </c>
      <c r="AH14" s="17"/>
      <c r="AI14" s="17">
        <v>3.97423602226947E-2</v>
      </c>
      <c r="AJ14" s="17">
        <v>4.3502900585344298E-2</v>
      </c>
      <c r="AK14" s="17"/>
      <c r="AL14" s="17">
        <v>3.1723981781351801E-2</v>
      </c>
      <c r="AM14" s="17">
        <v>4.4688487525558603E-2</v>
      </c>
      <c r="AN14" s="17"/>
      <c r="AO14" s="17">
        <v>4.0246686008644998E-2</v>
      </c>
      <c r="AP14" s="17">
        <v>4.24254640695301E-2</v>
      </c>
      <c r="AQ14" s="17"/>
      <c r="AR14" s="17">
        <v>4.2753685334364702E-2</v>
      </c>
      <c r="AS14" s="17">
        <v>3.7700886971052297E-2</v>
      </c>
      <c r="AT14" s="17">
        <v>4.0612247192350799E-2</v>
      </c>
      <c r="AU14" s="17">
        <v>5.2239201502660898E-2</v>
      </c>
    </row>
    <row r="15" spans="2:47" x14ac:dyDescent="0.3">
      <c r="B15" s="18" t="s">
        <v>170</v>
      </c>
      <c r="C15" s="17">
        <v>4.7840442412085002E-2</v>
      </c>
      <c r="D15" s="17">
        <v>5.2640601674910498E-2</v>
      </c>
      <c r="E15" s="17">
        <v>4.3345087779227402E-2</v>
      </c>
      <c r="F15" s="17"/>
      <c r="G15" s="17">
        <v>5.8186107847535598E-2</v>
      </c>
      <c r="H15" s="17">
        <v>5.3056981245190399E-2</v>
      </c>
      <c r="I15" s="17">
        <v>6.6164261927720305E-2</v>
      </c>
      <c r="J15" s="17">
        <v>3.8711141335157302E-2</v>
      </c>
      <c r="K15" s="17">
        <v>5.5691729015622103E-2</v>
      </c>
      <c r="L15" s="17">
        <v>2.4010121195682601E-2</v>
      </c>
      <c r="M15" s="17"/>
      <c r="N15" s="17">
        <v>5.25193054706952E-2</v>
      </c>
      <c r="O15" s="17">
        <v>5.0088378046086998E-2</v>
      </c>
      <c r="P15" s="17">
        <v>4.9290028136255701E-2</v>
      </c>
      <c r="Q15" s="17">
        <v>3.9867816544379001E-2</v>
      </c>
      <c r="R15" s="17"/>
      <c r="S15" s="17">
        <v>4.22717898274379E-2</v>
      </c>
      <c r="T15" s="17">
        <v>5.2165302865034298E-2</v>
      </c>
      <c r="U15" s="17">
        <v>5.6035416433866399E-2</v>
      </c>
      <c r="V15" s="17">
        <v>5.57654519955606E-2</v>
      </c>
      <c r="W15" s="17">
        <v>3.3627932549666201E-2</v>
      </c>
      <c r="X15" s="17">
        <v>5.6794575269788802E-2</v>
      </c>
      <c r="Y15" s="17">
        <v>5.7218609940565601E-2</v>
      </c>
      <c r="Z15" s="17">
        <v>3.4596042585208202E-2</v>
      </c>
      <c r="AA15" s="17">
        <v>5.34039434258059E-2</v>
      </c>
      <c r="AB15" s="17">
        <v>3.8294092907220398E-2</v>
      </c>
      <c r="AC15" s="17">
        <v>2.7307104969128498E-2</v>
      </c>
      <c r="AD15" s="17">
        <v>5.0800011362099599E-2</v>
      </c>
      <c r="AE15" s="17"/>
      <c r="AF15" s="17">
        <v>4.25927751251663E-2</v>
      </c>
      <c r="AG15" s="17">
        <v>5.5202426688892303E-2</v>
      </c>
      <c r="AH15" s="17"/>
      <c r="AI15" s="17">
        <v>3.5677529809430501E-2</v>
      </c>
      <c r="AJ15" s="17">
        <v>5.3911746449756999E-2</v>
      </c>
      <c r="AK15" s="17"/>
      <c r="AL15" s="17">
        <v>3.6794944174154999E-2</v>
      </c>
      <c r="AM15" s="17">
        <v>5.0398262296115999E-2</v>
      </c>
      <c r="AN15" s="17"/>
      <c r="AO15" s="17">
        <v>2.5512458727450001E-2</v>
      </c>
      <c r="AP15" s="17">
        <v>4.97865941481377E-2</v>
      </c>
      <c r="AQ15" s="17"/>
      <c r="AR15" s="17">
        <v>4.5457965913967599E-2</v>
      </c>
      <c r="AS15" s="17">
        <v>4.9872118158634203E-2</v>
      </c>
      <c r="AT15" s="17">
        <v>5.4197321904363903E-2</v>
      </c>
      <c r="AU15" s="17">
        <v>3.7081184705577697E-2</v>
      </c>
    </row>
    <row r="16" spans="2:47" x14ac:dyDescent="0.3">
      <c r="B16" s="18" t="s">
        <v>171</v>
      </c>
      <c r="C16" s="17">
        <v>1.9701734565160899E-2</v>
      </c>
      <c r="D16" s="17">
        <v>1.5011558737180099E-2</v>
      </c>
      <c r="E16" s="17">
        <v>2.43469915673678E-2</v>
      </c>
      <c r="F16" s="17"/>
      <c r="G16" s="17">
        <v>3.2928389930200801E-2</v>
      </c>
      <c r="H16" s="17">
        <v>2.6573661730469898E-2</v>
      </c>
      <c r="I16" s="17">
        <v>2.6529224894202199E-2</v>
      </c>
      <c r="J16" s="17">
        <v>1.3408005872704401E-2</v>
      </c>
      <c r="K16" s="17">
        <v>1.577541403725E-2</v>
      </c>
      <c r="L16" s="17">
        <v>7.5508101371674101E-3</v>
      </c>
      <c r="M16" s="17"/>
      <c r="N16" s="17">
        <v>1.7990260938836801E-2</v>
      </c>
      <c r="O16" s="17">
        <v>1.88246920038521E-2</v>
      </c>
      <c r="P16" s="17">
        <v>1.42007949318956E-2</v>
      </c>
      <c r="Q16" s="17">
        <v>2.68109973248956E-2</v>
      </c>
      <c r="R16" s="17"/>
      <c r="S16" s="17">
        <v>1.95403545573456E-2</v>
      </c>
      <c r="T16" s="17">
        <v>1.1081212681862299E-2</v>
      </c>
      <c r="U16" s="17">
        <v>1.43812179526539E-2</v>
      </c>
      <c r="V16" s="17">
        <v>2.8120501903918502E-2</v>
      </c>
      <c r="W16" s="17">
        <v>2.34304782848162E-2</v>
      </c>
      <c r="X16" s="17">
        <v>2.6577684191193201E-2</v>
      </c>
      <c r="Y16" s="17">
        <v>1.50074842345459E-2</v>
      </c>
      <c r="Z16" s="17">
        <v>1.0302730344419701E-2</v>
      </c>
      <c r="AA16" s="17">
        <v>2.3645260944952201E-2</v>
      </c>
      <c r="AB16" s="17">
        <v>1.4902368805046201E-2</v>
      </c>
      <c r="AC16" s="17">
        <v>3.1380898740500499E-2</v>
      </c>
      <c r="AD16" s="17">
        <v>2.2982719112975999E-2</v>
      </c>
      <c r="AE16" s="17"/>
      <c r="AF16" s="17">
        <v>1.42682592227112E-2</v>
      </c>
      <c r="AG16" s="17">
        <v>2.7082552083637999E-2</v>
      </c>
      <c r="AH16" s="17"/>
      <c r="AI16" s="17">
        <v>1.6182308011457799E-2</v>
      </c>
      <c r="AJ16" s="17">
        <v>2.1458510211244598E-2</v>
      </c>
      <c r="AK16" s="17"/>
      <c r="AL16" s="17">
        <v>1.5918776001508601E-2</v>
      </c>
      <c r="AM16" s="17">
        <v>2.0577759025637299E-2</v>
      </c>
      <c r="AN16" s="17"/>
      <c r="AO16" s="17">
        <v>4.0632564744282E-2</v>
      </c>
      <c r="AP16" s="17">
        <v>1.7877361524340701E-2</v>
      </c>
      <c r="AQ16" s="17"/>
      <c r="AR16" s="17">
        <v>2.08606915497648E-2</v>
      </c>
      <c r="AS16" s="17">
        <v>2.1621584241627499E-2</v>
      </c>
      <c r="AT16" s="17">
        <v>1.9608539526686401E-2</v>
      </c>
      <c r="AU16" s="17">
        <v>1.3676300607187501E-2</v>
      </c>
    </row>
    <row r="17" spans="2:47" x14ac:dyDescent="0.3">
      <c r="B17" s="18" t="s">
        <v>172</v>
      </c>
      <c r="C17" s="17">
        <v>0.13375045926857401</v>
      </c>
      <c r="D17" s="17">
        <v>0.118590299411734</v>
      </c>
      <c r="E17" s="17">
        <v>0.14826755797299199</v>
      </c>
      <c r="F17" s="17"/>
      <c r="G17" s="17">
        <v>0.15486084452955201</v>
      </c>
      <c r="H17" s="17">
        <v>0.12690788760496799</v>
      </c>
      <c r="I17" s="17">
        <v>0.15978959233061299</v>
      </c>
      <c r="J17" s="17">
        <v>0.15973688079097401</v>
      </c>
      <c r="K17" s="17">
        <v>0.138525553912451</v>
      </c>
      <c r="L17" s="17">
        <v>7.9923505907103301E-2</v>
      </c>
      <c r="M17" s="17"/>
      <c r="N17" s="17">
        <v>0.128311927263727</v>
      </c>
      <c r="O17" s="17">
        <v>0.152642780835273</v>
      </c>
      <c r="P17" s="17">
        <v>0.12775019655672101</v>
      </c>
      <c r="Q17" s="17">
        <v>0.127197547304884</v>
      </c>
      <c r="R17" s="17"/>
      <c r="S17" s="17">
        <v>0.13151974943018699</v>
      </c>
      <c r="T17" s="17">
        <v>0.124322586337275</v>
      </c>
      <c r="U17" s="17">
        <v>0.117726984832526</v>
      </c>
      <c r="V17" s="17">
        <v>0.130421566084676</v>
      </c>
      <c r="W17" s="17">
        <v>0.17793455423261001</v>
      </c>
      <c r="X17" s="17">
        <v>0.146596736367575</v>
      </c>
      <c r="Y17" s="17">
        <v>0.16048971985890001</v>
      </c>
      <c r="Z17" s="17">
        <v>0.11430227980034099</v>
      </c>
      <c r="AA17" s="17">
        <v>0.123645568397135</v>
      </c>
      <c r="AB17" s="17">
        <v>9.8406370210341904E-2</v>
      </c>
      <c r="AC17" s="17">
        <v>0.14124040480946301</v>
      </c>
      <c r="AD17" s="17">
        <v>0.18111774509112</v>
      </c>
      <c r="AE17" s="17"/>
      <c r="AF17" s="17">
        <v>0.113881238038192</v>
      </c>
      <c r="AG17" s="17">
        <v>0.15970980541438801</v>
      </c>
      <c r="AH17" s="17"/>
      <c r="AI17" s="17">
        <v>0.13052603091512299</v>
      </c>
      <c r="AJ17" s="17">
        <v>0.13535998204663199</v>
      </c>
      <c r="AK17" s="17"/>
      <c r="AL17" s="17">
        <v>0.14213775924710301</v>
      </c>
      <c r="AM17" s="17">
        <v>0.131808201690302</v>
      </c>
      <c r="AN17" s="17"/>
      <c r="AO17" s="17">
        <v>0.14929744448007001</v>
      </c>
      <c r="AP17" s="17">
        <v>0.13239535292815899</v>
      </c>
      <c r="AQ17" s="17"/>
      <c r="AR17" s="17">
        <v>0.13878605865651</v>
      </c>
      <c r="AS17" s="17">
        <v>0.11525258702487701</v>
      </c>
      <c r="AT17" s="17">
        <v>0.15515949681761099</v>
      </c>
      <c r="AU17" s="17">
        <v>0.108348706407141</v>
      </c>
    </row>
    <row r="18" spans="2:47" x14ac:dyDescent="0.3">
      <c r="B18" s="18" t="s">
        <v>173</v>
      </c>
      <c r="C18" s="17">
        <v>0.35019897812284201</v>
      </c>
      <c r="D18" s="17">
        <v>0.30130724508003998</v>
      </c>
      <c r="E18" s="17">
        <v>0.39729925342665701</v>
      </c>
      <c r="F18" s="17"/>
      <c r="G18" s="17">
        <v>0.27413268640524602</v>
      </c>
      <c r="H18" s="17">
        <v>0.30108664762214399</v>
      </c>
      <c r="I18" s="17">
        <v>0.35010525402917603</v>
      </c>
      <c r="J18" s="17">
        <v>0.39019578415085798</v>
      </c>
      <c r="K18" s="17">
        <v>0.41102779337428802</v>
      </c>
      <c r="L18" s="17">
        <v>0.36734869848033203</v>
      </c>
      <c r="M18" s="17"/>
      <c r="N18" s="17">
        <v>0.27192591695669999</v>
      </c>
      <c r="O18" s="17">
        <v>0.36961975317670498</v>
      </c>
      <c r="P18" s="17">
        <v>0.35517837119071699</v>
      </c>
      <c r="Q18" s="17">
        <v>0.41041830939750501</v>
      </c>
      <c r="R18" s="17"/>
      <c r="S18" s="17">
        <v>0.23114724016344201</v>
      </c>
      <c r="T18" s="17">
        <v>0.362492106810614</v>
      </c>
      <c r="U18" s="17">
        <v>0.39900368167371503</v>
      </c>
      <c r="V18" s="17">
        <v>0.35714100002579702</v>
      </c>
      <c r="W18" s="17">
        <v>0.36534412477277201</v>
      </c>
      <c r="X18" s="17">
        <v>0.30765947587827502</v>
      </c>
      <c r="Y18" s="17">
        <v>0.39222885244622402</v>
      </c>
      <c r="Z18" s="17">
        <v>0.36836093945909298</v>
      </c>
      <c r="AA18" s="17">
        <v>0.35107403223702899</v>
      </c>
      <c r="AB18" s="17">
        <v>0.383605318539669</v>
      </c>
      <c r="AC18" s="17">
        <v>0.45167477262783301</v>
      </c>
      <c r="AD18" s="17">
        <v>0.384479928242842</v>
      </c>
      <c r="AE18" s="17"/>
      <c r="AF18" s="17">
        <v>0.35359112145639998</v>
      </c>
      <c r="AG18" s="17">
        <v>0.34718362983393197</v>
      </c>
      <c r="AH18" s="17"/>
      <c r="AI18" s="17">
        <v>0.31405342357877702</v>
      </c>
      <c r="AJ18" s="17">
        <v>0.368241585055608</v>
      </c>
      <c r="AK18" s="17"/>
      <c r="AL18" s="17">
        <v>0.345317675228895</v>
      </c>
      <c r="AM18" s="17">
        <v>0.35132934755780698</v>
      </c>
      <c r="AN18" s="17"/>
      <c r="AO18" s="17">
        <v>0.29709878414728902</v>
      </c>
      <c r="AP18" s="17">
        <v>0.35482729728277501</v>
      </c>
      <c r="AQ18" s="17"/>
      <c r="AR18" s="17">
        <v>0.230681401624872</v>
      </c>
      <c r="AS18" s="17">
        <v>0.31231377519745102</v>
      </c>
      <c r="AT18" s="17">
        <v>0.46869856399661602</v>
      </c>
      <c r="AU18" s="17">
        <v>0.46887587861808</v>
      </c>
    </row>
    <row r="19" spans="2:47" x14ac:dyDescent="0.3">
      <c r="B19" s="18" t="s">
        <v>155</v>
      </c>
      <c r="C19" s="19">
        <v>9.7643280590904106E-3</v>
      </c>
      <c r="D19" s="19">
        <v>1.1245823187347801E-2</v>
      </c>
      <c r="E19" s="19">
        <v>8.3578721742646796E-3</v>
      </c>
      <c r="F19" s="19"/>
      <c r="G19" s="19">
        <v>1.7091160056581699E-2</v>
      </c>
      <c r="H19" s="19">
        <v>1.9296847245832E-2</v>
      </c>
      <c r="I19" s="19">
        <v>1.34895206788378E-2</v>
      </c>
      <c r="J19" s="19">
        <v>1.07279913572063E-3</v>
      </c>
      <c r="K19" s="19">
        <v>8.8772132025881408E-3</v>
      </c>
      <c r="L19" s="19">
        <v>1.7876609219719601E-3</v>
      </c>
      <c r="M19" s="19"/>
      <c r="N19" s="19">
        <v>3.9167824750052302E-3</v>
      </c>
      <c r="O19" s="19">
        <v>1.3042915320515E-2</v>
      </c>
      <c r="P19" s="19">
        <v>1.06968046966651E-2</v>
      </c>
      <c r="Q19" s="19">
        <v>1.1993424325589299E-2</v>
      </c>
      <c r="R19" s="19"/>
      <c r="S19" s="19">
        <v>8.9363007112579808E-3</v>
      </c>
      <c r="T19" s="19">
        <v>4.3240684739596401E-3</v>
      </c>
      <c r="U19" s="19">
        <v>1.31259871940219E-2</v>
      </c>
      <c r="V19" s="19">
        <v>3.6309284535676399E-3</v>
      </c>
      <c r="W19" s="19">
        <v>1.4184796799012101E-2</v>
      </c>
      <c r="X19" s="19">
        <v>1.86886939546369E-2</v>
      </c>
      <c r="Y19" s="19">
        <v>4.8234468082478596E-3</v>
      </c>
      <c r="Z19" s="19">
        <v>5.1850195415411998E-3</v>
      </c>
      <c r="AA19" s="19">
        <v>2.9577017058251601E-3</v>
      </c>
      <c r="AB19" s="19">
        <v>1.2992968240462E-2</v>
      </c>
      <c r="AC19" s="19">
        <v>3.6228420472761501E-2</v>
      </c>
      <c r="AD19" s="19">
        <v>0</v>
      </c>
      <c r="AE19" s="19"/>
      <c r="AF19" s="19">
        <v>6.95110452673205E-3</v>
      </c>
      <c r="AG19" s="19">
        <v>1.1192396647166E-2</v>
      </c>
      <c r="AH19" s="19"/>
      <c r="AI19" s="19">
        <v>9.2286395676276205E-3</v>
      </c>
      <c r="AJ19" s="19">
        <v>1.00317251709008E-2</v>
      </c>
      <c r="AK19" s="19"/>
      <c r="AL19" s="19">
        <v>9.0719189427428508E-3</v>
      </c>
      <c r="AM19" s="19">
        <v>9.9246701068213504E-3</v>
      </c>
      <c r="AN19" s="19"/>
      <c r="AO19" s="19">
        <v>0</v>
      </c>
      <c r="AP19" s="19">
        <v>1.0615406431055701E-2</v>
      </c>
      <c r="AQ19" s="19"/>
      <c r="AR19" s="19">
        <v>5.00942352862497E-3</v>
      </c>
      <c r="AS19" s="19">
        <v>1.0712444790355401E-2</v>
      </c>
      <c r="AT19" s="19">
        <v>1.5683063927633901E-2</v>
      </c>
      <c r="AU19" s="19">
        <v>7.7465239543292302E-3</v>
      </c>
    </row>
    <row r="20" spans="2:47" x14ac:dyDescent="0.3">
      <c r="B20" s="16"/>
    </row>
    <row r="21" spans="2:47" x14ac:dyDescent="0.3">
      <c r="B21" t="s">
        <v>72</v>
      </c>
    </row>
    <row r="22" spans="2:47" x14ac:dyDescent="0.3">
      <c r="B22" t="s">
        <v>73</v>
      </c>
    </row>
    <row r="24" spans="2:47" x14ac:dyDescent="0.3">
      <c r="B24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dimension ref="B2:AU24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569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164</v>
      </c>
      <c r="C9" s="17">
        <v>0.17700179974274199</v>
      </c>
      <c r="D9" s="17">
        <v>0.194136595286554</v>
      </c>
      <c r="E9" s="17">
        <v>0.16011485877246001</v>
      </c>
      <c r="F9" s="17"/>
      <c r="G9" s="17">
        <v>8.6457882188296101E-2</v>
      </c>
      <c r="H9" s="17">
        <v>0.130352677976321</v>
      </c>
      <c r="I9" s="17">
        <v>0.15987923193220199</v>
      </c>
      <c r="J9" s="17">
        <v>0.211555290102278</v>
      </c>
      <c r="K9" s="17">
        <v>0.23528604315915699</v>
      </c>
      <c r="L9" s="17">
        <v>0.221684826175748</v>
      </c>
      <c r="M9" s="17"/>
      <c r="N9" s="17">
        <v>0.219555983633234</v>
      </c>
      <c r="O9" s="17">
        <v>0.15972640587230799</v>
      </c>
      <c r="P9" s="17">
        <v>0.200261220550355</v>
      </c>
      <c r="Q9" s="17">
        <v>0.129442843830155</v>
      </c>
      <c r="R9" s="17"/>
      <c r="S9" s="17">
        <v>0.14184922744203199</v>
      </c>
      <c r="T9" s="17">
        <v>0.17805810031267699</v>
      </c>
      <c r="U9" s="17">
        <v>0.20772225224798599</v>
      </c>
      <c r="V9" s="17">
        <v>0.21542925598014601</v>
      </c>
      <c r="W9" s="17">
        <v>0.16418003249775801</v>
      </c>
      <c r="X9" s="17">
        <v>0.20573348603182001</v>
      </c>
      <c r="Y9" s="17">
        <v>0.15107739733384101</v>
      </c>
      <c r="Z9" s="17">
        <v>0.15188148298065099</v>
      </c>
      <c r="AA9" s="17">
        <v>0.19106694698695501</v>
      </c>
      <c r="AB9" s="17">
        <v>0.174426184364318</v>
      </c>
      <c r="AC9" s="17">
        <v>0.14633686026759701</v>
      </c>
      <c r="AD9" s="17">
        <v>0.192910475262704</v>
      </c>
      <c r="AE9" s="17"/>
      <c r="AF9" s="17">
        <v>0.20596046855660799</v>
      </c>
      <c r="AG9" s="17">
        <v>0.13750689080616799</v>
      </c>
      <c r="AH9" s="17"/>
      <c r="AI9" s="17">
        <v>0.17730012318774699</v>
      </c>
      <c r="AJ9" s="17">
        <v>0.17685288702788801</v>
      </c>
      <c r="AK9" s="17"/>
      <c r="AL9" s="17">
        <v>0.16153813292015201</v>
      </c>
      <c r="AM9" s="17">
        <v>0.180582740468714</v>
      </c>
      <c r="AN9" s="17"/>
      <c r="AO9" s="17">
        <v>0.186007246527883</v>
      </c>
      <c r="AP9" s="17">
        <v>0.17621686698112901</v>
      </c>
      <c r="AQ9" s="17"/>
      <c r="AR9" s="17">
        <v>0.209146331379888</v>
      </c>
      <c r="AS9" s="17">
        <v>0.199909661809615</v>
      </c>
      <c r="AT9" s="17">
        <v>0.12815937022041399</v>
      </c>
      <c r="AU9" s="17">
        <v>0.158539801209996</v>
      </c>
    </row>
    <row r="10" spans="2:47" x14ac:dyDescent="0.3">
      <c r="B10" s="18" t="s">
        <v>165</v>
      </c>
      <c r="C10" s="17">
        <v>0.165434542729478</v>
      </c>
      <c r="D10" s="17">
        <v>0.174053791933343</v>
      </c>
      <c r="E10" s="17">
        <v>0.15766531259050301</v>
      </c>
      <c r="F10" s="17"/>
      <c r="G10" s="17">
        <v>8.5806952789736102E-2</v>
      </c>
      <c r="H10" s="17">
        <v>0.14440786997705199</v>
      </c>
      <c r="I10" s="17">
        <v>0.16597892175156201</v>
      </c>
      <c r="J10" s="17">
        <v>0.20767978378375099</v>
      </c>
      <c r="K10" s="17">
        <v>0.18652703646899199</v>
      </c>
      <c r="L10" s="17">
        <v>0.18639236165049999</v>
      </c>
      <c r="M10" s="17"/>
      <c r="N10" s="17">
        <v>0.185813305775405</v>
      </c>
      <c r="O10" s="17">
        <v>0.170716674689879</v>
      </c>
      <c r="P10" s="17">
        <v>0.16114133706217301</v>
      </c>
      <c r="Q10" s="17">
        <v>0.14325723818954</v>
      </c>
      <c r="R10" s="17"/>
      <c r="S10" s="17">
        <v>0.13879384501776401</v>
      </c>
      <c r="T10" s="17">
        <v>0.16982327433957001</v>
      </c>
      <c r="U10" s="17">
        <v>0.14214007106711399</v>
      </c>
      <c r="V10" s="17">
        <v>0.17673593805204901</v>
      </c>
      <c r="W10" s="17">
        <v>0.12813186350841499</v>
      </c>
      <c r="X10" s="17">
        <v>0.14309290285854101</v>
      </c>
      <c r="Y10" s="17">
        <v>0.166087046031553</v>
      </c>
      <c r="Z10" s="17">
        <v>0.191890193843021</v>
      </c>
      <c r="AA10" s="17">
        <v>0.182477343174831</v>
      </c>
      <c r="AB10" s="17">
        <v>0.19185007414660099</v>
      </c>
      <c r="AC10" s="17">
        <v>0.22145715527719201</v>
      </c>
      <c r="AD10" s="17">
        <v>0.18096112568714601</v>
      </c>
      <c r="AE10" s="17"/>
      <c r="AF10" s="17">
        <v>0.19385251549704699</v>
      </c>
      <c r="AG10" s="17">
        <v>0.12809411169604501</v>
      </c>
      <c r="AH10" s="17"/>
      <c r="AI10" s="17">
        <v>0.184874114395953</v>
      </c>
      <c r="AJ10" s="17">
        <v>0.15573098291572801</v>
      </c>
      <c r="AK10" s="17"/>
      <c r="AL10" s="17">
        <v>0.196016201734247</v>
      </c>
      <c r="AM10" s="17">
        <v>0.158352709587679</v>
      </c>
      <c r="AN10" s="17"/>
      <c r="AO10" s="17">
        <v>0.21703823356492</v>
      </c>
      <c r="AP10" s="17">
        <v>0.160936661777727</v>
      </c>
      <c r="AQ10" s="17"/>
      <c r="AR10" s="17">
        <v>0.19506096924449201</v>
      </c>
      <c r="AS10" s="17">
        <v>0.183208954375261</v>
      </c>
      <c r="AT10" s="17">
        <v>0.12899338691411499</v>
      </c>
      <c r="AU10" s="17">
        <v>0.13630161592823201</v>
      </c>
    </row>
    <row r="11" spans="2:47" x14ac:dyDescent="0.3">
      <c r="B11" s="18" t="s">
        <v>166</v>
      </c>
      <c r="C11" s="17">
        <v>0.17104445119899001</v>
      </c>
      <c r="D11" s="17">
        <v>0.19629062130932501</v>
      </c>
      <c r="E11" s="17">
        <v>0.147094725662134</v>
      </c>
      <c r="F11" s="17"/>
      <c r="G11" s="17">
        <v>0.16281133027819999</v>
      </c>
      <c r="H11" s="17">
        <v>0.20469150468984601</v>
      </c>
      <c r="I11" s="17">
        <v>0.18167133808602401</v>
      </c>
      <c r="J11" s="17">
        <v>0.19038969703105699</v>
      </c>
      <c r="K11" s="17">
        <v>0.170362756905652</v>
      </c>
      <c r="L11" s="17">
        <v>0.12532582555984301</v>
      </c>
      <c r="M11" s="17"/>
      <c r="N11" s="17">
        <v>0.16984502334903001</v>
      </c>
      <c r="O11" s="17">
        <v>0.17157137649576801</v>
      </c>
      <c r="P11" s="17">
        <v>0.17359764365180799</v>
      </c>
      <c r="Q11" s="17">
        <v>0.16925481469314499</v>
      </c>
      <c r="R11" s="17"/>
      <c r="S11" s="17">
        <v>0.143175653112813</v>
      </c>
      <c r="T11" s="17">
        <v>0.170007161056144</v>
      </c>
      <c r="U11" s="17">
        <v>0.16571408908469001</v>
      </c>
      <c r="V11" s="17">
        <v>0.179685209635116</v>
      </c>
      <c r="W11" s="17">
        <v>0.20982255701944499</v>
      </c>
      <c r="X11" s="17">
        <v>0.145800894318389</v>
      </c>
      <c r="Y11" s="17">
        <v>0.211395802869142</v>
      </c>
      <c r="Z11" s="17">
        <v>0.16830359946505499</v>
      </c>
      <c r="AA11" s="17">
        <v>0.16164137826171199</v>
      </c>
      <c r="AB11" s="17">
        <v>0.156845310676404</v>
      </c>
      <c r="AC11" s="17">
        <v>0.18844106307382899</v>
      </c>
      <c r="AD11" s="17">
        <v>0.22295900022144</v>
      </c>
      <c r="AE11" s="17"/>
      <c r="AF11" s="17">
        <v>0.18675494047865401</v>
      </c>
      <c r="AG11" s="17">
        <v>0.15155173298088601</v>
      </c>
      <c r="AH11" s="17"/>
      <c r="AI11" s="17">
        <v>0.207112247058343</v>
      </c>
      <c r="AJ11" s="17">
        <v>0.15304065870417</v>
      </c>
      <c r="AK11" s="17"/>
      <c r="AL11" s="17">
        <v>0.206204612976048</v>
      </c>
      <c r="AM11" s="17">
        <v>0.16290236842627401</v>
      </c>
      <c r="AN11" s="17"/>
      <c r="AO11" s="17">
        <v>0.19891897023056901</v>
      </c>
      <c r="AP11" s="17">
        <v>0.16861485234352799</v>
      </c>
      <c r="AQ11" s="17"/>
      <c r="AR11" s="17">
        <v>0.18825090738846001</v>
      </c>
      <c r="AS11" s="17">
        <v>0.16487877304440801</v>
      </c>
      <c r="AT11" s="17">
        <v>0.18229416538418899</v>
      </c>
      <c r="AU11" s="17">
        <v>0.114983833433835</v>
      </c>
    </row>
    <row r="12" spans="2:47" x14ac:dyDescent="0.3">
      <c r="B12" s="18" t="s">
        <v>167</v>
      </c>
      <c r="C12" s="17">
        <v>8.4007002491421498E-2</v>
      </c>
      <c r="D12" s="17">
        <v>9.0740627683682601E-2</v>
      </c>
      <c r="E12" s="17">
        <v>7.7403761506163002E-2</v>
      </c>
      <c r="F12" s="17"/>
      <c r="G12" s="17">
        <v>0.119789664109351</v>
      </c>
      <c r="H12" s="17">
        <v>8.8612484374328906E-2</v>
      </c>
      <c r="I12" s="17">
        <v>7.9331794116210594E-2</v>
      </c>
      <c r="J12" s="17">
        <v>7.6314867760542096E-2</v>
      </c>
      <c r="K12" s="17">
        <v>5.7173407625794502E-2</v>
      </c>
      <c r="L12" s="17">
        <v>8.4586007217654705E-2</v>
      </c>
      <c r="M12" s="17"/>
      <c r="N12" s="17">
        <v>8.2545785899163795E-2</v>
      </c>
      <c r="O12" s="17">
        <v>9.6237556305642097E-2</v>
      </c>
      <c r="P12" s="17">
        <v>9.1867182064392705E-2</v>
      </c>
      <c r="Q12" s="17">
        <v>6.7175222911513496E-2</v>
      </c>
      <c r="R12" s="17"/>
      <c r="S12" s="17">
        <v>8.7161294628492106E-2</v>
      </c>
      <c r="T12" s="17">
        <v>9.7019782425656106E-2</v>
      </c>
      <c r="U12" s="17">
        <v>8.1336493783772099E-2</v>
      </c>
      <c r="V12" s="17">
        <v>8.89593573433307E-2</v>
      </c>
      <c r="W12" s="17">
        <v>7.0060907832873595E-2</v>
      </c>
      <c r="X12" s="17">
        <v>0.109140326832612</v>
      </c>
      <c r="Y12" s="17">
        <v>6.69965300254175E-2</v>
      </c>
      <c r="Z12" s="17">
        <v>7.3646089091447306E-2</v>
      </c>
      <c r="AA12" s="17">
        <v>0.100249803661628</v>
      </c>
      <c r="AB12" s="17">
        <v>5.7969079778901103E-2</v>
      </c>
      <c r="AC12" s="17">
        <v>6.9805520645186997E-2</v>
      </c>
      <c r="AD12" s="17">
        <v>6.37925087737886E-2</v>
      </c>
      <c r="AE12" s="17"/>
      <c r="AF12" s="17">
        <v>7.83258958073796E-2</v>
      </c>
      <c r="AG12" s="17">
        <v>9.1267224161342003E-2</v>
      </c>
      <c r="AH12" s="17"/>
      <c r="AI12" s="17">
        <v>8.6487167808419599E-2</v>
      </c>
      <c r="AJ12" s="17">
        <v>8.27689900025462E-2</v>
      </c>
      <c r="AK12" s="17"/>
      <c r="AL12" s="17">
        <v>8.8259063844397703E-2</v>
      </c>
      <c r="AM12" s="17">
        <v>8.3022347309510899E-2</v>
      </c>
      <c r="AN12" s="17"/>
      <c r="AO12" s="17">
        <v>9.2169759710299198E-2</v>
      </c>
      <c r="AP12" s="17">
        <v>8.3295520238618401E-2</v>
      </c>
      <c r="AQ12" s="17"/>
      <c r="AR12" s="17">
        <v>9.6130911460320406E-2</v>
      </c>
      <c r="AS12" s="17">
        <v>8.8913797158976696E-2</v>
      </c>
      <c r="AT12" s="17">
        <v>7.0322199743823602E-2</v>
      </c>
      <c r="AU12" s="17">
        <v>7.3603794612837906E-2</v>
      </c>
    </row>
    <row r="13" spans="2:47" x14ac:dyDescent="0.3">
      <c r="B13" s="18" t="s">
        <v>168</v>
      </c>
      <c r="C13" s="17">
        <v>5.8772173343446803E-2</v>
      </c>
      <c r="D13" s="17">
        <v>6.2273039782724998E-2</v>
      </c>
      <c r="E13" s="17">
        <v>5.4953838218706801E-2</v>
      </c>
      <c r="F13" s="17"/>
      <c r="G13" s="17">
        <v>8.3404324390067702E-2</v>
      </c>
      <c r="H13" s="17">
        <v>8.2780004911184299E-2</v>
      </c>
      <c r="I13" s="17">
        <v>7.2451779610995998E-2</v>
      </c>
      <c r="J13" s="17">
        <v>3.29589403590132E-2</v>
      </c>
      <c r="K13" s="17">
        <v>3.5181262310204402E-2</v>
      </c>
      <c r="L13" s="17">
        <v>4.8570204257111803E-2</v>
      </c>
      <c r="M13" s="17"/>
      <c r="N13" s="17">
        <v>6.3130695420983901E-2</v>
      </c>
      <c r="O13" s="17">
        <v>6.2464404143548501E-2</v>
      </c>
      <c r="P13" s="17">
        <v>6.0871402360357797E-2</v>
      </c>
      <c r="Q13" s="17">
        <v>4.6973601629048803E-2</v>
      </c>
      <c r="R13" s="17"/>
      <c r="S13" s="17">
        <v>9.4465593547874704E-2</v>
      </c>
      <c r="T13" s="17">
        <v>5.1355167882186699E-2</v>
      </c>
      <c r="U13" s="17">
        <v>6.7139385835352297E-2</v>
      </c>
      <c r="V13" s="17">
        <v>2.7685925329972699E-2</v>
      </c>
      <c r="W13" s="17">
        <v>5.4653724907073598E-2</v>
      </c>
      <c r="X13" s="17">
        <v>5.5865325473685501E-2</v>
      </c>
      <c r="Y13" s="17">
        <v>6.5612967847738193E-2</v>
      </c>
      <c r="Z13" s="17">
        <v>7.4597963141495804E-2</v>
      </c>
      <c r="AA13" s="17">
        <v>4.1663370448783502E-2</v>
      </c>
      <c r="AB13" s="17">
        <v>6.5222285523788406E-2</v>
      </c>
      <c r="AC13" s="17">
        <v>3.6489436691589001E-2</v>
      </c>
      <c r="AD13" s="17">
        <v>5.47805325515043E-2</v>
      </c>
      <c r="AE13" s="17"/>
      <c r="AF13" s="17">
        <v>5.0142224752071397E-2</v>
      </c>
      <c r="AG13" s="17">
        <v>7.0717837941279296E-2</v>
      </c>
      <c r="AH13" s="17"/>
      <c r="AI13" s="17">
        <v>5.99863190026933E-2</v>
      </c>
      <c r="AJ13" s="17">
        <v>5.8166113949277003E-2</v>
      </c>
      <c r="AK13" s="17"/>
      <c r="AL13" s="17">
        <v>6.7215206441175193E-2</v>
      </c>
      <c r="AM13" s="17">
        <v>5.6817009576841597E-2</v>
      </c>
      <c r="AN13" s="17"/>
      <c r="AO13" s="17">
        <v>4.3206019073752301E-2</v>
      </c>
      <c r="AP13" s="17">
        <v>6.0128950497331801E-2</v>
      </c>
      <c r="AQ13" s="17"/>
      <c r="AR13" s="17">
        <v>6.5041520039400502E-2</v>
      </c>
      <c r="AS13" s="17">
        <v>6.0347865328445202E-2</v>
      </c>
      <c r="AT13" s="17">
        <v>5.61340861783814E-2</v>
      </c>
      <c r="AU13" s="17">
        <v>4.5800356767618802E-2</v>
      </c>
    </row>
    <row r="14" spans="2:47" x14ac:dyDescent="0.3">
      <c r="B14" s="18" t="s">
        <v>169</v>
      </c>
      <c r="C14" s="17">
        <v>3.3115447285774903E-2</v>
      </c>
      <c r="D14" s="17">
        <v>2.63500225736545E-2</v>
      </c>
      <c r="E14" s="17">
        <v>3.9833952934256199E-2</v>
      </c>
      <c r="F14" s="17"/>
      <c r="G14" s="17">
        <v>6.2661377639881E-2</v>
      </c>
      <c r="H14" s="17">
        <v>5.0865228907519502E-2</v>
      </c>
      <c r="I14" s="17">
        <v>3.2298415749264502E-2</v>
      </c>
      <c r="J14" s="17">
        <v>2.7961653537080501E-2</v>
      </c>
      <c r="K14" s="17">
        <v>1.9911379864060798E-2</v>
      </c>
      <c r="L14" s="17">
        <v>1.2839107788395599E-2</v>
      </c>
      <c r="M14" s="17"/>
      <c r="N14" s="17">
        <v>2.4401772114005099E-2</v>
      </c>
      <c r="O14" s="17">
        <v>2.7452357392204901E-2</v>
      </c>
      <c r="P14" s="17">
        <v>4.9021635385030099E-2</v>
      </c>
      <c r="Q14" s="17">
        <v>3.4906899682927997E-2</v>
      </c>
      <c r="R14" s="17"/>
      <c r="S14" s="17">
        <v>5.0876226710642403E-2</v>
      </c>
      <c r="T14" s="17">
        <v>3.06619938919886E-2</v>
      </c>
      <c r="U14" s="17">
        <v>2.79519989483509E-2</v>
      </c>
      <c r="V14" s="17">
        <v>4.5295495400441498E-2</v>
      </c>
      <c r="W14" s="17">
        <v>2.3792931366898099E-2</v>
      </c>
      <c r="X14" s="17">
        <v>2.3695167075695099E-2</v>
      </c>
      <c r="Y14" s="17">
        <v>3.4703954868461097E-2</v>
      </c>
      <c r="Z14" s="17">
        <v>3.2699874956617497E-2</v>
      </c>
      <c r="AA14" s="17">
        <v>2.1511472271266999E-2</v>
      </c>
      <c r="AB14" s="17">
        <v>3.4578248668396698E-2</v>
      </c>
      <c r="AC14" s="17">
        <v>2.2472166413269799E-2</v>
      </c>
      <c r="AD14" s="17">
        <v>4.0309221093883602E-2</v>
      </c>
      <c r="AE14" s="17"/>
      <c r="AF14" s="17">
        <v>2.2976836469771399E-2</v>
      </c>
      <c r="AG14" s="17">
        <v>4.6858142577778303E-2</v>
      </c>
      <c r="AH14" s="17"/>
      <c r="AI14" s="17">
        <v>3.0080196313013698E-2</v>
      </c>
      <c r="AJ14" s="17">
        <v>3.4630539277988301E-2</v>
      </c>
      <c r="AK14" s="17"/>
      <c r="AL14" s="17">
        <v>2.0613467218864E-2</v>
      </c>
      <c r="AM14" s="17">
        <v>3.6010546494164901E-2</v>
      </c>
      <c r="AN14" s="17"/>
      <c r="AO14" s="17">
        <v>2.3870069476929101E-2</v>
      </c>
      <c r="AP14" s="17">
        <v>3.3921292915513997E-2</v>
      </c>
      <c r="AQ14" s="17"/>
      <c r="AR14" s="17">
        <v>3.7460021877266499E-2</v>
      </c>
      <c r="AS14" s="17">
        <v>2.7352099074435102E-2</v>
      </c>
      <c r="AT14" s="17">
        <v>2.93625093963579E-2</v>
      </c>
      <c r="AU14" s="17">
        <v>3.9946162689759E-2</v>
      </c>
    </row>
    <row r="15" spans="2:47" x14ac:dyDescent="0.3">
      <c r="B15" s="18" t="s">
        <v>170</v>
      </c>
      <c r="C15" s="17">
        <v>3.5764229680922903E-2</v>
      </c>
      <c r="D15" s="17">
        <v>2.8386535587309102E-2</v>
      </c>
      <c r="E15" s="17">
        <v>4.2696092295638102E-2</v>
      </c>
      <c r="F15" s="17"/>
      <c r="G15" s="17">
        <v>8.5455009686976294E-2</v>
      </c>
      <c r="H15" s="17">
        <v>4.9836135230472103E-2</v>
      </c>
      <c r="I15" s="17">
        <v>3.2547694501065198E-2</v>
      </c>
      <c r="J15" s="17">
        <v>1.12770541023878E-2</v>
      </c>
      <c r="K15" s="17">
        <v>3.0616947790982799E-2</v>
      </c>
      <c r="L15" s="17">
        <v>1.7370306937918599E-2</v>
      </c>
      <c r="M15" s="17"/>
      <c r="N15" s="17">
        <v>3.6458855157768602E-2</v>
      </c>
      <c r="O15" s="17">
        <v>3.3365325660994899E-2</v>
      </c>
      <c r="P15" s="17">
        <v>3.2555022086231698E-2</v>
      </c>
      <c r="Q15" s="17">
        <v>3.9901792378371402E-2</v>
      </c>
      <c r="R15" s="17"/>
      <c r="S15" s="17">
        <v>4.3662715181679801E-2</v>
      </c>
      <c r="T15" s="17">
        <v>3.1830163867060703E-2</v>
      </c>
      <c r="U15" s="17">
        <v>1.26326429757436E-2</v>
      </c>
      <c r="V15" s="17">
        <v>3.44595047672464E-2</v>
      </c>
      <c r="W15" s="17">
        <v>4.08337962929117E-2</v>
      </c>
      <c r="X15" s="17">
        <v>3.5984968983731297E-2</v>
      </c>
      <c r="Y15" s="17">
        <v>2.71803322464357E-2</v>
      </c>
      <c r="Z15" s="17">
        <v>6.0917156108681501E-2</v>
      </c>
      <c r="AA15" s="17">
        <v>4.5230636947705002E-2</v>
      </c>
      <c r="AB15" s="17">
        <v>3.8961782214711499E-2</v>
      </c>
      <c r="AC15" s="17">
        <v>3.73596671485735E-2</v>
      </c>
      <c r="AD15" s="17">
        <v>1.1698300595415399E-2</v>
      </c>
      <c r="AE15" s="17"/>
      <c r="AF15" s="17">
        <v>2.3731884720692199E-2</v>
      </c>
      <c r="AG15" s="17">
        <v>5.2045175846962902E-2</v>
      </c>
      <c r="AH15" s="17"/>
      <c r="AI15" s="17">
        <v>3.0272140248463999E-2</v>
      </c>
      <c r="AJ15" s="17">
        <v>3.850569020406E-2</v>
      </c>
      <c r="AK15" s="17"/>
      <c r="AL15" s="17">
        <v>2.7899181032311701E-2</v>
      </c>
      <c r="AM15" s="17">
        <v>3.7585548863538598E-2</v>
      </c>
      <c r="AN15" s="17"/>
      <c r="AO15" s="17">
        <v>2.35555406582806E-2</v>
      </c>
      <c r="AP15" s="17">
        <v>3.6828363445616401E-2</v>
      </c>
      <c r="AQ15" s="17"/>
      <c r="AR15" s="17">
        <v>3.6165166106611399E-2</v>
      </c>
      <c r="AS15" s="17">
        <v>2.69613176110109E-2</v>
      </c>
      <c r="AT15" s="17">
        <v>4.8023836382343303E-2</v>
      </c>
      <c r="AU15" s="17">
        <v>2.4374145211568599E-2</v>
      </c>
    </row>
    <row r="16" spans="2:47" x14ac:dyDescent="0.3">
      <c r="B16" s="18" t="s">
        <v>171</v>
      </c>
      <c r="C16" s="17">
        <v>8.1810659622706394E-3</v>
      </c>
      <c r="D16" s="17">
        <v>7.9989417571700895E-3</v>
      </c>
      <c r="E16" s="17">
        <v>8.3896722614457495E-3</v>
      </c>
      <c r="F16" s="17"/>
      <c r="G16" s="17">
        <v>1.92478716666886E-2</v>
      </c>
      <c r="H16" s="17">
        <v>1.55670888979412E-2</v>
      </c>
      <c r="I16" s="17">
        <v>1.1503043631211201E-2</v>
      </c>
      <c r="J16" s="17">
        <v>3.9954495275651104E-3</v>
      </c>
      <c r="K16" s="17">
        <v>0</v>
      </c>
      <c r="L16" s="17">
        <v>1.03025822E-3</v>
      </c>
      <c r="M16" s="17"/>
      <c r="N16" s="17">
        <v>8.73790984984304E-3</v>
      </c>
      <c r="O16" s="17">
        <v>2.7517384644798601E-3</v>
      </c>
      <c r="P16" s="17">
        <v>7.62971629365962E-3</v>
      </c>
      <c r="Q16" s="17">
        <v>1.3827082316002199E-2</v>
      </c>
      <c r="R16" s="17"/>
      <c r="S16" s="17">
        <v>2.24917444604503E-2</v>
      </c>
      <c r="T16" s="17">
        <v>7.5326634789540598E-3</v>
      </c>
      <c r="U16" s="17">
        <v>0</v>
      </c>
      <c r="V16" s="17">
        <v>7.4516549908040302E-3</v>
      </c>
      <c r="W16" s="17">
        <v>2.2621763255781201E-2</v>
      </c>
      <c r="X16" s="17">
        <v>5.9036012890646104E-3</v>
      </c>
      <c r="Y16" s="17">
        <v>5.2309157150713199E-3</v>
      </c>
      <c r="Z16" s="17">
        <v>0</v>
      </c>
      <c r="AA16" s="17">
        <v>5.7603628622392399E-3</v>
      </c>
      <c r="AB16" s="17">
        <v>2.4036092066575402E-3</v>
      </c>
      <c r="AC16" s="17">
        <v>0</v>
      </c>
      <c r="AD16" s="17">
        <v>0</v>
      </c>
      <c r="AE16" s="17"/>
      <c r="AF16" s="17">
        <v>5.8325062289350197E-3</v>
      </c>
      <c r="AG16" s="17">
        <v>1.1368628869925399E-2</v>
      </c>
      <c r="AH16" s="17"/>
      <c r="AI16" s="17">
        <v>5.5758871502743102E-3</v>
      </c>
      <c r="AJ16" s="17">
        <v>9.4814808511089494E-3</v>
      </c>
      <c r="AK16" s="17"/>
      <c r="AL16" s="17">
        <v>7.5693533560727199E-3</v>
      </c>
      <c r="AM16" s="17">
        <v>8.3227210179088306E-3</v>
      </c>
      <c r="AN16" s="17"/>
      <c r="AO16" s="17">
        <v>6.8241388107482997E-3</v>
      </c>
      <c r="AP16" s="17">
        <v>8.2993384479966899E-3</v>
      </c>
      <c r="AQ16" s="17"/>
      <c r="AR16" s="17">
        <v>4.2774147023041196E-3</v>
      </c>
      <c r="AS16" s="17">
        <v>5.92921590067726E-3</v>
      </c>
      <c r="AT16" s="17">
        <v>1.3640406202441901E-2</v>
      </c>
      <c r="AU16" s="17">
        <v>1.04937406326678E-2</v>
      </c>
    </row>
    <row r="17" spans="2:47" x14ac:dyDescent="0.3">
      <c r="B17" s="18" t="s">
        <v>172</v>
      </c>
      <c r="C17" s="17">
        <v>7.0471309562702297E-2</v>
      </c>
      <c r="D17" s="17">
        <v>5.6839951389053303E-2</v>
      </c>
      <c r="E17" s="17">
        <v>8.3629058501175899E-2</v>
      </c>
      <c r="F17" s="17"/>
      <c r="G17" s="17">
        <v>7.2301256835931596E-2</v>
      </c>
      <c r="H17" s="17">
        <v>7.2020956029168498E-2</v>
      </c>
      <c r="I17" s="17">
        <v>8.4157832028708496E-2</v>
      </c>
      <c r="J17" s="17">
        <v>6.8737870345669902E-2</v>
      </c>
      <c r="K17" s="17">
        <v>6.4287849590012699E-2</v>
      </c>
      <c r="L17" s="17">
        <v>6.2418902362247002E-2</v>
      </c>
      <c r="M17" s="17"/>
      <c r="N17" s="17">
        <v>6.7381470471063895E-2</v>
      </c>
      <c r="O17" s="17">
        <v>7.22252210324177E-2</v>
      </c>
      <c r="P17" s="17">
        <v>5.1740352636181403E-2</v>
      </c>
      <c r="Q17" s="17">
        <v>8.7492296146873802E-2</v>
      </c>
      <c r="R17" s="17"/>
      <c r="S17" s="17">
        <v>7.7648974723245695E-2</v>
      </c>
      <c r="T17" s="17">
        <v>8.3054183520152605E-2</v>
      </c>
      <c r="U17" s="17">
        <v>5.91024470848752E-2</v>
      </c>
      <c r="V17" s="17">
        <v>6.2780485909446904E-2</v>
      </c>
      <c r="W17" s="17">
        <v>6.9534075708143003E-2</v>
      </c>
      <c r="X17" s="17">
        <v>8.0738178065800498E-2</v>
      </c>
      <c r="Y17" s="17">
        <v>7.2103681599339595E-2</v>
      </c>
      <c r="Z17" s="17">
        <v>6.03440311654923E-2</v>
      </c>
      <c r="AA17" s="17">
        <v>8.0500252583574905E-2</v>
      </c>
      <c r="AB17" s="17">
        <v>4.8480914136769297E-2</v>
      </c>
      <c r="AC17" s="17">
        <v>5.2401097190316798E-2</v>
      </c>
      <c r="AD17" s="17">
        <v>7.5657693488823494E-2</v>
      </c>
      <c r="AE17" s="17"/>
      <c r="AF17" s="17">
        <v>6.4306339825672507E-2</v>
      </c>
      <c r="AG17" s="17">
        <v>7.9235848601276193E-2</v>
      </c>
      <c r="AH17" s="17"/>
      <c r="AI17" s="17">
        <v>6.3639552883786005E-2</v>
      </c>
      <c r="AJ17" s="17">
        <v>7.3881485501978997E-2</v>
      </c>
      <c r="AK17" s="17"/>
      <c r="AL17" s="17">
        <v>5.1286551103774503E-2</v>
      </c>
      <c r="AM17" s="17">
        <v>7.4913948147177306E-2</v>
      </c>
      <c r="AN17" s="17"/>
      <c r="AO17" s="17">
        <v>6.7782905565289098E-2</v>
      </c>
      <c r="AP17" s="17">
        <v>7.0705636234589697E-2</v>
      </c>
      <c r="AQ17" s="17"/>
      <c r="AR17" s="17">
        <v>7.3760213203950195E-2</v>
      </c>
      <c r="AS17" s="17">
        <v>6.2995276891589097E-2</v>
      </c>
      <c r="AT17" s="17">
        <v>7.8542764536497403E-2</v>
      </c>
      <c r="AU17" s="17">
        <v>5.82654125775844E-2</v>
      </c>
    </row>
    <row r="18" spans="2:47" x14ac:dyDescent="0.3">
      <c r="B18" s="18" t="s">
        <v>173</v>
      </c>
      <c r="C18" s="17">
        <v>0.18834483234316701</v>
      </c>
      <c r="D18" s="17">
        <v>0.15608990062085601</v>
      </c>
      <c r="E18" s="17">
        <v>0.21932863771018199</v>
      </c>
      <c r="F18" s="17"/>
      <c r="G18" s="17">
        <v>0.208692641314453</v>
      </c>
      <c r="H18" s="17">
        <v>0.149098288971796</v>
      </c>
      <c r="I18" s="17">
        <v>0.16904261815451299</v>
      </c>
      <c r="J18" s="17">
        <v>0.168056638885627</v>
      </c>
      <c r="K18" s="17">
        <v>0.192975244891359</v>
      </c>
      <c r="L18" s="17">
        <v>0.23576847414963001</v>
      </c>
      <c r="M18" s="17"/>
      <c r="N18" s="17">
        <v>0.139101626533461</v>
      </c>
      <c r="O18" s="17">
        <v>0.19026283013269801</v>
      </c>
      <c r="P18" s="17">
        <v>0.161269161142058</v>
      </c>
      <c r="Q18" s="17">
        <v>0.26206232611832603</v>
      </c>
      <c r="R18" s="17"/>
      <c r="S18" s="17">
        <v>0.19590809581735699</v>
      </c>
      <c r="T18" s="17">
        <v>0.17253708049403199</v>
      </c>
      <c r="U18" s="17">
        <v>0.22711492581503401</v>
      </c>
      <c r="V18" s="17">
        <v>0.15440455547273799</v>
      </c>
      <c r="W18" s="17">
        <v>0.21223690840829501</v>
      </c>
      <c r="X18" s="17">
        <v>0.17535645511602499</v>
      </c>
      <c r="Y18" s="17">
        <v>0.197065264085139</v>
      </c>
      <c r="Z18" s="17">
        <v>0.185719609247539</v>
      </c>
      <c r="AA18" s="17">
        <v>0.16694073109547999</v>
      </c>
      <c r="AB18" s="17">
        <v>0.217592486505404</v>
      </c>
      <c r="AC18" s="17">
        <v>0.19864289174524399</v>
      </c>
      <c r="AD18" s="17">
        <v>0.15693114232529501</v>
      </c>
      <c r="AE18" s="17"/>
      <c r="AF18" s="17">
        <v>0.16185396830243901</v>
      </c>
      <c r="AG18" s="17">
        <v>0.22369001676922701</v>
      </c>
      <c r="AH18" s="17"/>
      <c r="AI18" s="17">
        <v>0.150536547301997</v>
      </c>
      <c r="AJ18" s="17">
        <v>0.207217416659675</v>
      </c>
      <c r="AK18" s="17"/>
      <c r="AL18" s="17">
        <v>0.170452453713799</v>
      </c>
      <c r="AM18" s="17">
        <v>0.192488192909163</v>
      </c>
      <c r="AN18" s="17"/>
      <c r="AO18" s="17">
        <v>0.14062711638132999</v>
      </c>
      <c r="AP18" s="17">
        <v>0.192504003949133</v>
      </c>
      <c r="AQ18" s="17"/>
      <c r="AR18" s="17">
        <v>9.29214543283612E-2</v>
      </c>
      <c r="AS18" s="17">
        <v>0.17687824439032801</v>
      </c>
      <c r="AT18" s="17">
        <v>0.24720196120139701</v>
      </c>
      <c r="AU18" s="17">
        <v>0.32524757601838999</v>
      </c>
    </row>
    <row r="19" spans="2:47" x14ac:dyDescent="0.3">
      <c r="B19" s="18" t="s">
        <v>155</v>
      </c>
      <c r="C19" s="19">
        <v>7.8631456590835692E-3</v>
      </c>
      <c r="D19" s="19">
        <v>6.8399720763276401E-3</v>
      </c>
      <c r="E19" s="19">
        <v>8.8900895473339597E-3</v>
      </c>
      <c r="F19" s="19"/>
      <c r="G19" s="19">
        <v>1.3371689100417999E-2</v>
      </c>
      <c r="H19" s="19">
        <v>1.1767760034370901E-2</v>
      </c>
      <c r="I19" s="19">
        <v>1.11373304382427E-2</v>
      </c>
      <c r="J19" s="19">
        <v>1.07275456502744E-3</v>
      </c>
      <c r="K19" s="19">
        <v>7.6780713937847304E-3</v>
      </c>
      <c r="L19" s="19">
        <v>4.0137256809521897E-3</v>
      </c>
      <c r="M19" s="19"/>
      <c r="N19" s="19">
        <v>3.0275717960412799E-3</v>
      </c>
      <c r="O19" s="19">
        <v>1.32261098100583E-2</v>
      </c>
      <c r="P19" s="19">
        <v>1.00453267677527E-2</v>
      </c>
      <c r="Q19" s="19">
        <v>5.7058821040962401E-3</v>
      </c>
      <c r="R19" s="19"/>
      <c r="S19" s="19">
        <v>3.9666293576488404E-3</v>
      </c>
      <c r="T19" s="19">
        <v>8.1204287315776603E-3</v>
      </c>
      <c r="U19" s="19">
        <v>9.1456931570815508E-3</v>
      </c>
      <c r="V19" s="19">
        <v>7.1126171187096097E-3</v>
      </c>
      <c r="W19" s="19">
        <v>4.1314392024055999E-3</v>
      </c>
      <c r="X19" s="19">
        <v>1.86886939546369E-2</v>
      </c>
      <c r="Y19" s="19">
        <v>2.5461073778617399E-3</v>
      </c>
      <c r="Z19" s="19">
        <v>0</v>
      </c>
      <c r="AA19" s="19">
        <v>2.9577017058251601E-3</v>
      </c>
      <c r="AB19" s="19">
        <v>1.16700247780485E-2</v>
      </c>
      <c r="AC19" s="19">
        <v>2.6594141547202198E-2</v>
      </c>
      <c r="AD19" s="19">
        <v>0</v>
      </c>
      <c r="AE19" s="19"/>
      <c r="AF19" s="19">
        <v>6.2624193607288599E-3</v>
      </c>
      <c r="AG19" s="19">
        <v>7.6643897491090801E-3</v>
      </c>
      <c r="AH19" s="19"/>
      <c r="AI19" s="19">
        <v>4.1357046493089604E-3</v>
      </c>
      <c r="AJ19" s="19">
        <v>9.7237549055801502E-3</v>
      </c>
      <c r="AK19" s="19"/>
      <c r="AL19" s="19">
        <v>2.9457756591586498E-3</v>
      </c>
      <c r="AM19" s="19">
        <v>9.00186719902768E-3</v>
      </c>
      <c r="AN19" s="19"/>
      <c r="AO19" s="19">
        <v>0</v>
      </c>
      <c r="AP19" s="19">
        <v>8.5485131688149505E-3</v>
      </c>
      <c r="AQ19" s="19"/>
      <c r="AR19" s="19">
        <v>1.7850902689454E-3</v>
      </c>
      <c r="AS19" s="19">
        <v>2.6247944152549599E-3</v>
      </c>
      <c r="AT19" s="19">
        <v>1.7325313840039099E-2</v>
      </c>
      <c r="AU19" s="19">
        <v>1.24435609175104E-2</v>
      </c>
    </row>
    <row r="20" spans="2:47" x14ac:dyDescent="0.3">
      <c r="B20" s="16"/>
    </row>
    <row r="21" spans="2:47" x14ac:dyDescent="0.3">
      <c r="B21" t="s">
        <v>72</v>
      </c>
    </row>
    <row r="22" spans="2:47" x14ac:dyDescent="0.3">
      <c r="B22" t="s">
        <v>73</v>
      </c>
    </row>
    <row r="24" spans="2:47" x14ac:dyDescent="0.3">
      <c r="B24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dimension ref="B2:AU24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570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164</v>
      </c>
      <c r="C9" s="17">
        <v>0.19339297682943901</v>
      </c>
      <c r="D9" s="17">
        <v>0.23922961786855501</v>
      </c>
      <c r="E9" s="17">
        <v>0.14900340310046301</v>
      </c>
      <c r="F9" s="17"/>
      <c r="G9" s="17">
        <v>8.9751877820223494E-2</v>
      </c>
      <c r="H9" s="17">
        <v>0.16105812793942201</v>
      </c>
      <c r="I9" s="17">
        <v>0.201023386629164</v>
      </c>
      <c r="J9" s="17">
        <v>0.22567923089316799</v>
      </c>
      <c r="K9" s="17">
        <v>0.25506449679220899</v>
      </c>
      <c r="L9" s="17">
        <v>0.214570135962347</v>
      </c>
      <c r="M9" s="17"/>
      <c r="N9" s="17">
        <v>0.27946599193520599</v>
      </c>
      <c r="O9" s="17">
        <v>0.208319973049581</v>
      </c>
      <c r="P9" s="17">
        <v>0.13852500557421299</v>
      </c>
      <c r="Q9" s="17">
        <v>0.13322634259889601</v>
      </c>
      <c r="R9" s="17"/>
      <c r="S9" s="17">
        <v>0.20444857046937601</v>
      </c>
      <c r="T9" s="17">
        <v>0.189467795140182</v>
      </c>
      <c r="U9" s="17">
        <v>0.192751303221948</v>
      </c>
      <c r="V9" s="17">
        <v>0.202952047218663</v>
      </c>
      <c r="W9" s="17">
        <v>0.173969261126493</v>
      </c>
      <c r="X9" s="17">
        <v>0.170031192809002</v>
      </c>
      <c r="Y9" s="17">
        <v>0.184061858502166</v>
      </c>
      <c r="Z9" s="17">
        <v>0.14929844814603399</v>
      </c>
      <c r="AA9" s="17">
        <v>0.18626718426754599</v>
      </c>
      <c r="AB9" s="17">
        <v>0.22983512529622999</v>
      </c>
      <c r="AC9" s="17">
        <v>0.20488655860278199</v>
      </c>
      <c r="AD9" s="17">
        <v>0.22844051334818199</v>
      </c>
      <c r="AE9" s="17"/>
      <c r="AF9" s="17">
        <v>0.204871397679561</v>
      </c>
      <c r="AG9" s="17">
        <v>0.17821885497901399</v>
      </c>
      <c r="AH9" s="17"/>
      <c r="AI9" s="17">
        <v>0.21945423923670301</v>
      </c>
      <c r="AJ9" s="17">
        <v>0.18038409870550001</v>
      </c>
      <c r="AK9" s="17"/>
      <c r="AL9" s="17">
        <v>0.21974396365872301</v>
      </c>
      <c r="AM9" s="17">
        <v>0.187290845750885</v>
      </c>
      <c r="AN9" s="17"/>
      <c r="AO9" s="17">
        <v>0.21215103626904899</v>
      </c>
      <c r="AP9" s="17">
        <v>0.19175798683397</v>
      </c>
      <c r="AQ9" s="17"/>
      <c r="AR9" s="17">
        <v>0.23845683801952899</v>
      </c>
      <c r="AS9" s="17">
        <v>0.22381360804747999</v>
      </c>
      <c r="AT9" s="17">
        <v>0.14374797183489199</v>
      </c>
      <c r="AU9" s="17">
        <v>0.13119560402416</v>
      </c>
    </row>
    <row r="10" spans="2:47" x14ac:dyDescent="0.3">
      <c r="B10" s="18" t="s">
        <v>165</v>
      </c>
      <c r="C10" s="17">
        <v>0.200142529046756</v>
      </c>
      <c r="D10" s="17">
        <v>0.21591392231113099</v>
      </c>
      <c r="E10" s="17">
        <v>0.18499962370033199</v>
      </c>
      <c r="F10" s="17"/>
      <c r="G10" s="17">
        <v>0.127838526094458</v>
      </c>
      <c r="H10" s="17">
        <v>0.169985272277208</v>
      </c>
      <c r="I10" s="17">
        <v>0.18958592303737401</v>
      </c>
      <c r="J10" s="17">
        <v>0.215361209561513</v>
      </c>
      <c r="K10" s="17">
        <v>0.254376768826165</v>
      </c>
      <c r="L10" s="17">
        <v>0.23241136877474999</v>
      </c>
      <c r="M10" s="17"/>
      <c r="N10" s="17">
        <v>0.24646209687425499</v>
      </c>
      <c r="O10" s="17">
        <v>0.20544535031854</v>
      </c>
      <c r="P10" s="17">
        <v>0.19648782113885499</v>
      </c>
      <c r="Q10" s="17">
        <v>0.147432297997345</v>
      </c>
      <c r="R10" s="17"/>
      <c r="S10" s="17">
        <v>0.20000941920218199</v>
      </c>
      <c r="T10" s="17">
        <v>0.198702944343499</v>
      </c>
      <c r="U10" s="17">
        <v>0.19733684118485201</v>
      </c>
      <c r="V10" s="17">
        <v>0.220689064928591</v>
      </c>
      <c r="W10" s="17">
        <v>0.225892557526614</v>
      </c>
      <c r="X10" s="17">
        <v>0.188305867960889</v>
      </c>
      <c r="Y10" s="17">
        <v>0.17148945810625199</v>
      </c>
      <c r="Z10" s="17">
        <v>0.26260235542015797</v>
      </c>
      <c r="AA10" s="17">
        <v>0.187399720728503</v>
      </c>
      <c r="AB10" s="17">
        <v>0.20212510566640099</v>
      </c>
      <c r="AC10" s="17">
        <v>0.16396422717381501</v>
      </c>
      <c r="AD10" s="17">
        <v>0.22269960596411001</v>
      </c>
      <c r="AE10" s="17"/>
      <c r="AF10" s="17">
        <v>0.21659214344486699</v>
      </c>
      <c r="AG10" s="17">
        <v>0.17944675524624601</v>
      </c>
      <c r="AH10" s="17"/>
      <c r="AI10" s="17">
        <v>0.21763201414408401</v>
      </c>
      <c r="AJ10" s="17">
        <v>0.191412384799478</v>
      </c>
      <c r="AK10" s="17"/>
      <c r="AL10" s="17">
        <v>0.22710244529683199</v>
      </c>
      <c r="AM10" s="17">
        <v>0.19389938741830101</v>
      </c>
      <c r="AN10" s="17"/>
      <c r="AO10" s="17">
        <v>0.22881280323309899</v>
      </c>
      <c r="AP10" s="17">
        <v>0.197643570579707</v>
      </c>
      <c r="AQ10" s="17"/>
      <c r="AR10" s="17">
        <v>0.188628006324432</v>
      </c>
      <c r="AS10" s="17">
        <v>0.22946395686002199</v>
      </c>
      <c r="AT10" s="17">
        <v>0.189526863127262</v>
      </c>
      <c r="AU10" s="17">
        <v>0.200689320256771</v>
      </c>
    </row>
    <row r="11" spans="2:47" x14ac:dyDescent="0.3">
      <c r="B11" s="18" t="s">
        <v>166</v>
      </c>
      <c r="C11" s="17">
        <v>0.161156090149953</v>
      </c>
      <c r="D11" s="17">
        <v>0.17526603293343401</v>
      </c>
      <c r="E11" s="17">
        <v>0.14726540793978099</v>
      </c>
      <c r="F11" s="17"/>
      <c r="G11" s="17">
        <v>0.19106370520053401</v>
      </c>
      <c r="H11" s="17">
        <v>0.21369807226210799</v>
      </c>
      <c r="I11" s="17">
        <v>0.164903213593979</v>
      </c>
      <c r="J11" s="17">
        <v>0.15368755249419599</v>
      </c>
      <c r="K11" s="17">
        <v>0.12991630404051099</v>
      </c>
      <c r="L11" s="17">
        <v>0.122634834755279</v>
      </c>
      <c r="M11" s="17"/>
      <c r="N11" s="17">
        <v>0.17842281588608999</v>
      </c>
      <c r="O11" s="17">
        <v>0.163332863620645</v>
      </c>
      <c r="P11" s="17">
        <v>0.15654136885036499</v>
      </c>
      <c r="Q11" s="17">
        <v>0.14508726975046901</v>
      </c>
      <c r="R11" s="17"/>
      <c r="S11" s="17">
        <v>0.16516199218199701</v>
      </c>
      <c r="T11" s="17">
        <v>0.14452076385166901</v>
      </c>
      <c r="U11" s="17">
        <v>0.15344869116280699</v>
      </c>
      <c r="V11" s="17">
        <v>0.15634541402414501</v>
      </c>
      <c r="W11" s="17">
        <v>0.195175413489662</v>
      </c>
      <c r="X11" s="17">
        <v>0.19445576543221299</v>
      </c>
      <c r="Y11" s="17">
        <v>0.146401799994412</v>
      </c>
      <c r="Z11" s="17">
        <v>0.14030062949369701</v>
      </c>
      <c r="AA11" s="17">
        <v>0.15360299809797001</v>
      </c>
      <c r="AB11" s="17">
        <v>0.17138034739174399</v>
      </c>
      <c r="AC11" s="17">
        <v>0.14442895885630799</v>
      </c>
      <c r="AD11" s="17">
        <v>0.162455497303473</v>
      </c>
      <c r="AE11" s="17"/>
      <c r="AF11" s="17">
        <v>0.16112105334736701</v>
      </c>
      <c r="AG11" s="17">
        <v>0.162187907347566</v>
      </c>
      <c r="AH11" s="17"/>
      <c r="AI11" s="17">
        <v>0.17670282834942</v>
      </c>
      <c r="AJ11" s="17">
        <v>0.15339569775985601</v>
      </c>
      <c r="AK11" s="17"/>
      <c r="AL11" s="17">
        <v>0.17135229303295699</v>
      </c>
      <c r="AM11" s="17">
        <v>0.15879494265674199</v>
      </c>
      <c r="AN11" s="17"/>
      <c r="AO11" s="17">
        <v>0.209555942987391</v>
      </c>
      <c r="AP11" s="17">
        <v>0.15693746212896001</v>
      </c>
      <c r="AQ11" s="17"/>
      <c r="AR11" s="17">
        <v>0.20515972238845101</v>
      </c>
      <c r="AS11" s="17">
        <v>0.144484460626567</v>
      </c>
      <c r="AT11" s="17">
        <v>0.14268760311110801</v>
      </c>
      <c r="AU11" s="17">
        <v>0.11777971186679601</v>
      </c>
    </row>
    <row r="12" spans="2:47" x14ac:dyDescent="0.3">
      <c r="B12" s="18" t="s">
        <v>167</v>
      </c>
      <c r="C12" s="17">
        <v>7.9451806762870905E-2</v>
      </c>
      <c r="D12" s="17">
        <v>8.1929616389427501E-2</v>
      </c>
      <c r="E12" s="17">
        <v>7.6543353372179102E-2</v>
      </c>
      <c r="F12" s="17"/>
      <c r="G12" s="17">
        <v>0.156280724150657</v>
      </c>
      <c r="H12" s="17">
        <v>9.4924457313673494E-2</v>
      </c>
      <c r="I12" s="17">
        <v>6.7896614423065799E-2</v>
      </c>
      <c r="J12" s="17">
        <v>6.8291793988774094E-2</v>
      </c>
      <c r="K12" s="17">
        <v>5.4664546351491199E-2</v>
      </c>
      <c r="L12" s="17">
        <v>5.1091765040514402E-2</v>
      </c>
      <c r="M12" s="17"/>
      <c r="N12" s="17">
        <v>6.4783115703862207E-2</v>
      </c>
      <c r="O12" s="17">
        <v>7.1094811553225501E-2</v>
      </c>
      <c r="P12" s="17">
        <v>9.9860285580520694E-2</v>
      </c>
      <c r="Q12" s="17">
        <v>8.7187716062468099E-2</v>
      </c>
      <c r="R12" s="17"/>
      <c r="S12" s="17">
        <v>9.6653804329225296E-2</v>
      </c>
      <c r="T12" s="17">
        <v>7.9886264540634994E-2</v>
      </c>
      <c r="U12" s="17">
        <v>6.2508670085537205E-2</v>
      </c>
      <c r="V12" s="17">
        <v>7.6608341610835198E-2</v>
      </c>
      <c r="W12" s="17">
        <v>7.1511621960886507E-2</v>
      </c>
      <c r="X12" s="17">
        <v>7.2064438937716094E-2</v>
      </c>
      <c r="Y12" s="17">
        <v>7.7139066572410306E-2</v>
      </c>
      <c r="Z12" s="17">
        <v>7.8438908712898298E-2</v>
      </c>
      <c r="AA12" s="17">
        <v>9.5149096279098302E-2</v>
      </c>
      <c r="AB12" s="17">
        <v>7.1102692152883507E-2</v>
      </c>
      <c r="AC12" s="17">
        <v>6.78219724199359E-2</v>
      </c>
      <c r="AD12" s="17">
        <v>8.6154526407678997E-2</v>
      </c>
      <c r="AE12" s="17"/>
      <c r="AF12" s="17">
        <v>7.0765653072927898E-2</v>
      </c>
      <c r="AG12" s="17">
        <v>9.1639807414879398E-2</v>
      </c>
      <c r="AH12" s="17"/>
      <c r="AI12" s="17">
        <v>7.8338106442027405E-2</v>
      </c>
      <c r="AJ12" s="17">
        <v>8.0007727328576306E-2</v>
      </c>
      <c r="AK12" s="17"/>
      <c r="AL12" s="17">
        <v>6.8215713587283303E-2</v>
      </c>
      <c r="AM12" s="17">
        <v>8.2053762955725196E-2</v>
      </c>
      <c r="AN12" s="17"/>
      <c r="AO12" s="17">
        <v>7.0178553465552407E-2</v>
      </c>
      <c r="AP12" s="17">
        <v>8.0260082075963898E-2</v>
      </c>
      <c r="AQ12" s="17"/>
      <c r="AR12" s="17">
        <v>9.0247974585951796E-2</v>
      </c>
      <c r="AS12" s="17">
        <v>8.2050704883719405E-2</v>
      </c>
      <c r="AT12" s="17">
        <v>6.9484422499326806E-2</v>
      </c>
      <c r="AU12" s="17">
        <v>6.8614443463137206E-2</v>
      </c>
    </row>
    <row r="13" spans="2:47" x14ac:dyDescent="0.3">
      <c r="B13" s="18" t="s">
        <v>168</v>
      </c>
      <c r="C13" s="17">
        <v>6.9265238445701399E-2</v>
      </c>
      <c r="D13" s="17">
        <v>6.2054322078985098E-2</v>
      </c>
      <c r="E13" s="17">
        <v>7.5297873615094199E-2</v>
      </c>
      <c r="F13" s="17"/>
      <c r="G13" s="17">
        <v>0.12911549152850599</v>
      </c>
      <c r="H13" s="17">
        <v>7.6250546882722203E-2</v>
      </c>
      <c r="I13" s="17">
        <v>7.4086229894747696E-2</v>
      </c>
      <c r="J13" s="17">
        <v>5.4321147527452401E-2</v>
      </c>
      <c r="K13" s="17">
        <v>3.8503987477989901E-2</v>
      </c>
      <c r="L13" s="17">
        <v>5.2775805980725399E-2</v>
      </c>
      <c r="M13" s="17"/>
      <c r="N13" s="17">
        <v>5.1995098028674899E-2</v>
      </c>
      <c r="O13" s="17">
        <v>7.4641225707828496E-2</v>
      </c>
      <c r="P13" s="17">
        <v>9.1880104979734298E-2</v>
      </c>
      <c r="Q13" s="17">
        <v>6.3446883242538402E-2</v>
      </c>
      <c r="R13" s="17"/>
      <c r="S13" s="17">
        <v>6.5477388230102004E-2</v>
      </c>
      <c r="T13" s="17">
        <v>8.7921441039014295E-2</v>
      </c>
      <c r="U13" s="17">
        <v>5.7409112046534497E-2</v>
      </c>
      <c r="V13" s="17">
        <v>5.2928764554632898E-2</v>
      </c>
      <c r="W13" s="17">
        <v>8.6943883886632697E-2</v>
      </c>
      <c r="X13" s="17">
        <v>6.2423814916299503E-2</v>
      </c>
      <c r="Y13" s="17">
        <v>6.2933034502405394E-2</v>
      </c>
      <c r="Z13" s="17">
        <v>3.6197735949548199E-2</v>
      </c>
      <c r="AA13" s="17">
        <v>8.3094363298951604E-2</v>
      </c>
      <c r="AB13" s="17">
        <v>5.3802892752667697E-2</v>
      </c>
      <c r="AC13" s="17">
        <v>9.2428924847815397E-2</v>
      </c>
      <c r="AD13" s="17">
        <v>8.3894884742572895E-2</v>
      </c>
      <c r="AE13" s="17"/>
      <c r="AF13" s="17">
        <v>5.7413892727105099E-2</v>
      </c>
      <c r="AG13" s="17">
        <v>8.5577211753655097E-2</v>
      </c>
      <c r="AH13" s="17"/>
      <c r="AI13" s="17">
        <v>6.7962741072878793E-2</v>
      </c>
      <c r="AJ13" s="17">
        <v>6.9915399950351897E-2</v>
      </c>
      <c r="AK13" s="17"/>
      <c r="AL13" s="17">
        <v>5.7555201475431403E-2</v>
      </c>
      <c r="AM13" s="17">
        <v>7.1976946397674102E-2</v>
      </c>
      <c r="AN13" s="17"/>
      <c r="AO13" s="17">
        <v>6.2443015619622698E-2</v>
      </c>
      <c r="AP13" s="17">
        <v>6.9859877038430607E-2</v>
      </c>
      <c r="AQ13" s="17"/>
      <c r="AR13" s="17">
        <v>7.1440302536919506E-2</v>
      </c>
      <c r="AS13" s="17">
        <v>6.1866619030830398E-2</v>
      </c>
      <c r="AT13" s="17">
        <v>7.9123292025305297E-2</v>
      </c>
      <c r="AU13" s="17">
        <v>5.6002108787011298E-2</v>
      </c>
    </row>
    <row r="14" spans="2:47" x14ac:dyDescent="0.3">
      <c r="B14" s="18" t="s">
        <v>169</v>
      </c>
      <c r="C14" s="17">
        <v>2.8556644091610101E-2</v>
      </c>
      <c r="D14" s="17">
        <v>2.34611101893668E-2</v>
      </c>
      <c r="E14" s="17">
        <v>3.3630598937794402E-2</v>
      </c>
      <c r="F14" s="17"/>
      <c r="G14" s="17">
        <v>4.98515732538845E-2</v>
      </c>
      <c r="H14" s="17">
        <v>3.2180561511969602E-2</v>
      </c>
      <c r="I14" s="17">
        <v>3.3449902506820998E-2</v>
      </c>
      <c r="J14" s="17">
        <v>2.6177654910665999E-2</v>
      </c>
      <c r="K14" s="17">
        <v>1.9657497522227799E-2</v>
      </c>
      <c r="L14" s="17">
        <v>1.5432890701588301E-2</v>
      </c>
      <c r="M14" s="17"/>
      <c r="N14" s="17">
        <v>1.97228987505992E-2</v>
      </c>
      <c r="O14" s="17">
        <v>3.3561853642501797E-2</v>
      </c>
      <c r="P14" s="17">
        <v>2.3049707485258201E-2</v>
      </c>
      <c r="Q14" s="17">
        <v>3.81507746514958E-2</v>
      </c>
      <c r="R14" s="17"/>
      <c r="S14" s="17">
        <v>3.80903404837028E-2</v>
      </c>
      <c r="T14" s="17">
        <v>1.8213285330082402E-2</v>
      </c>
      <c r="U14" s="17">
        <v>4.0347021161835202E-2</v>
      </c>
      <c r="V14" s="17">
        <v>3.9878288729933001E-2</v>
      </c>
      <c r="W14" s="17">
        <v>2.6423346869322399E-2</v>
      </c>
      <c r="X14" s="17">
        <v>2.6798847593341699E-2</v>
      </c>
      <c r="Y14" s="17">
        <v>2.4105314999196398E-2</v>
      </c>
      <c r="Z14" s="17">
        <v>5.1659068125276E-2</v>
      </c>
      <c r="AA14" s="17">
        <v>1.6206223325365799E-2</v>
      </c>
      <c r="AB14" s="17">
        <v>1.9717507057331E-2</v>
      </c>
      <c r="AC14" s="17">
        <v>3.0017529555970299E-2</v>
      </c>
      <c r="AD14" s="17">
        <v>2.4213611319384699E-2</v>
      </c>
      <c r="AE14" s="17"/>
      <c r="AF14" s="17">
        <v>2.36727407618408E-2</v>
      </c>
      <c r="AG14" s="17">
        <v>3.4038977132279997E-2</v>
      </c>
      <c r="AH14" s="17"/>
      <c r="AI14" s="17">
        <v>2.68942896333088E-2</v>
      </c>
      <c r="AJ14" s="17">
        <v>2.9386433769826199E-2</v>
      </c>
      <c r="AK14" s="17"/>
      <c r="AL14" s="17">
        <v>2.0704765631110102E-2</v>
      </c>
      <c r="AM14" s="17">
        <v>3.0374913437242301E-2</v>
      </c>
      <c r="AN14" s="17"/>
      <c r="AO14" s="17">
        <v>1.2095736740169E-2</v>
      </c>
      <c r="AP14" s="17">
        <v>2.9991409714493301E-2</v>
      </c>
      <c r="AQ14" s="17"/>
      <c r="AR14" s="17">
        <v>1.9628705126541801E-2</v>
      </c>
      <c r="AS14" s="17">
        <v>2.29902146104187E-2</v>
      </c>
      <c r="AT14" s="17">
        <v>4.0239854429285501E-2</v>
      </c>
      <c r="AU14" s="17">
        <v>3.6235688613653699E-2</v>
      </c>
    </row>
    <row r="15" spans="2:47" x14ac:dyDescent="0.3">
      <c r="B15" s="18" t="s">
        <v>170</v>
      </c>
      <c r="C15" s="17">
        <v>3.3227990794199302E-2</v>
      </c>
      <c r="D15" s="17">
        <v>2.6648137201866599E-2</v>
      </c>
      <c r="E15" s="17">
        <v>3.9766097873179099E-2</v>
      </c>
      <c r="F15" s="17"/>
      <c r="G15" s="17">
        <v>4.4977323479430599E-2</v>
      </c>
      <c r="H15" s="17">
        <v>4.2556164584715901E-2</v>
      </c>
      <c r="I15" s="17">
        <v>4.2729886346731E-2</v>
      </c>
      <c r="J15" s="17">
        <v>2.57361983357224E-2</v>
      </c>
      <c r="K15" s="17">
        <v>2.5840527799064698E-2</v>
      </c>
      <c r="L15" s="17">
        <v>2.1173201004559401E-2</v>
      </c>
      <c r="M15" s="17"/>
      <c r="N15" s="17">
        <v>2.39424696053742E-2</v>
      </c>
      <c r="O15" s="17">
        <v>3.1915447440193097E-2</v>
      </c>
      <c r="P15" s="17">
        <v>4.0731850534353901E-2</v>
      </c>
      <c r="Q15" s="17">
        <v>3.8504545853264897E-2</v>
      </c>
      <c r="R15" s="17"/>
      <c r="S15" s="17">
        <v>3.7590727183638102E-2</v>
      </c>
      <c r="T15" s="17">
        <v>2.6783336492558301E-2</v>
      </c>
      <c r="U15" s="17">
        <v>4.8184782445857798E-2</v>
      </c>
      <c r="V15" s="17">
        <v>3.0353012875791299E-2</v>
      </c>
      <c r="W15" s="17">
        <v>2.6892238777392399E-2</v>
      </c>
      <c r="X15" s="17">
        <v>3.8181942269786502E-2</v>
      </c>
      <c r="Y15" s="17">
        <v>4.9914828057656603E-2</v>
      </c>
      <c r="Z15" s="17">
        <v>6.1335360573085397E-2</v>
      </c>
      <c r="AA15" s="17">
        <v>2.4360820897146699E-2</v>
      </c>
      <c r="AB15" s="17">
        <v>1.6788119813781199E-2</v>
      </c>
      <c r="AC15" s="17">
        <v>2.0945630076026699E-2</v>
      </c>
      <c r="AD15" s="17">
        <v>2.9753084692950901E-2</v>
      </c>
      <c r="AE15" s="17"/>
      <c r="AF15" s="17">
        <v>2.93795938128147E-2</v>
      </c>
      <c r="AG15" s="17">
        <v>3.8611884767546401E-2</v>
      </c>
      <c r="AH15" s="17"/>
      <c r="AI15" s="17">
        <v>2.8366910170951099E-2</v>
      </c>
      <c r="AJ15" s="17">
        <v>3.5654473609584701E-2</v>
      </c>
      <c r="AK15" s="17"/>
      <c r="AL15" s="17">
        <v>3.22757663628769E-2</v>
      </c>
      <c r="AM15" s="17">
        <v>3.3448498600368901E-2</v>
      </c>
      <c r="AN15" s="17"/>
      <c r="AO15" s="17">
        <v>4.6076897529910399E-2</v>
      </c>
      <c r="AP15" s="17">
        <v>3.2108054372564698E-2</v>
      </c>
      <c r="AQ15" s="17"/>
      <c r="AR15" s="17">
        <v>3.06195942073327E-2</v>
      </c>
      <c r="AS15" s="17">
        <v>3.7180779144444502E-2</v>
      </c>
      <c r="AT15" s="17">
        <v>3.7636886183181402E-2</v>
      </c>
      <c r="AU15" s="17">
        <v>2.3786328435446299E-2</v>
      </c>
    </row>
    <row r="16" spans="2:47" x14ac:dyDescent="0.3">
      <c r="B16" s="18" t="s">
        <v>171</v>
      </c>
      <c r="C16" s="17">
        <v>7.8109959378372404E-3</v>
      </c>
      <c r="D16" s="17">
        <v>4.8283897795301598E-3</v>
      </c>
      <c r="E16" s="17">
        <v>1.0747080282054299E-2</v>
      </c>
      <c r="F16" s="17"/>
      <c r="G16" s="17">
        <v>1.16438724406649E-2</v>
      </c>
      <c r="H16" s="17">
        <v>2.0788244260582601E-2</v>
      </c>
      <c r="I16" s="17">
        <v>2.0507381605114998E-3</v>
      </c>
      <c r="J16" s="17">
        <v>6.0850142758869501E-3</v>
      </c>
      <c r="K16" s="17">
        <v>2.4485746639009102E-3</v>
      </c>
      <c r="L16" s="17">
        <v>4.4117282004898202E-3</v>
      </c>
      <c r="M16" s="17"/>
      <c r="N16" s="17">
        <v>3.6294498159253701E-3</v>
      </c>
      <c r="O16" s="17">
        <v>3.9712751862765001E-3</v>
      </c>
      <c r="P16" s="17">
        <v>1.7888158953126999E-2</v>
      </c>
      <c r="Q16" s="17">
        <v>7.5710333818419804E-3</v>
      </c>
      <c r="R16" s="17"/>
      <c r="S16" s="17">
        <v>1.38495241793807E-2</v>
      </c>
      <c r="T16" s="17">
        <v>6.1243005086620396E-3</v>
      </c>
      <c r="U16" s="17">
        <v>1.05327007773696E-2</v>
      </c>
      <c r="V16" s="17">
        <v>5.9375571737025797E-3</v>
      </c>
      <c r="W16" s="17">
        <v>5.1107802162778399E-3</v>
      </c>
      <c r="X16" s="17">
        <v>2.2760448382004401E-3</v>
      </c>
      <c r="Y16" s="17">
        <v>3.31165413280702E-3</v>
      </c>
      <c r="Z16" s="17">
        <v>9.4316785366018608E-3</v>
      </c>
      <c r="AA16" s="17">
        <v>9.9585280951047395E-3</v>
      </c>
      <c r="AB16" s="17">
        <v>1.00199618487367E-2</v>
      </c>
      <c r="AC16" s="17">
        <v>9.9559075296117294E-3</v>
      </c>
      <c r="AD16" s="17">
        <v>0</v>
      </c>
      <c r="AE16" s="17"/>
      <c r="AF16" s="17">
        <v>6.3198097554021497E-3</v>
      </c>
      <c r="AG16" s="17">
        <v>9.8561067730530798E-3</v>
      </c>
      <c r="AH16" s="17"/>
      <c r="AI16" s="17">
        <v>6.8985962077678202E-3</v>
      </c>
      <c r="AJ16" s="17">
        <v>8.2664342317811008E-3</v>
      </c>
      <c r="AK16" s="17"/>
      <c r="AL16" s="17">
        <v>5.0980943718437399E-3</v>
      </c>
      <c r="AM16" s="17">
        <v>8.4392259569312008E-3</v>
      </c>
      <c r="AN16" s="17"/>
      <c r="AO16" s="17">
        <v>7.2404122912446698E-3</v>
      </c>
      <c r="AP16" s="17">
        <v>7.86072915020713E-3</v>
      </c>
      <c r="AQ16" s="17"/>
      <c r="AR16" s="17">
        <v>7.2931445943745501E-3</v>
      </c>
      <c r="AS16" s="17">
        <v>5.0622338069624996E-3</v>
      </c>
      <c r="AT16" s="17">
        <v>1.00047553765565E-2</v>
      </c>
      <c r="AU16" s="17">
        <v>9.2760717016725208E-3</v>
      </c>
    </row>
    <row r="17" spans="2:47" x14ac:dyDescent="0.3">
      <c r="B17" s="18" t="s">
        <v>172</v>
      </c>
      <c r="C17" s="17">
        <v>6.0032052908727401E-2</v>
      </c>
      <c r="D17" s="17">
        <v>4.3363782578884701E-2</v>
      </c>
      <c r="E17" s="17">
        <v>7.6502682192695501E-2</v>
      </c>
      <c r="F17" s="17"/>
      <c r="G17" s="17">
        <v>6.2820639507955897E-2</v>
      </c>
      <c r="H17" s="17">
        <v>6.7825219765365499E-2</v>
      </c>
      <c r="I17" s="17">
        <v>7.6898303037629095E-2</v>
      </c>
      <c r="J17" s="17">
        <v>5.6984897500380501E-2</v>
      </c>
      <c r="K17" s="17">
        <v>4.1742380480898303E-2</v>
      </c>
      <c r="L17" s="17">
        <v>5.2857930594719799E-2</v>
      </c>
      <c r="M17" s="17"/>
      <c r="N17" s="17">
        <v>3.9524618272442802E-2</v>
      </c>
      <c r="O17" s="17">
        <v>5.8858585143944299E-2</v>
      </c>
      <c r="P17" s="17">
        <v>6.4831231724378005E-2</v>
      </c>
      <c r="Q17" s="17">
        <v>7.8025122209344502E-2</v>
      </c>
      <c r="R17" s="17"/>
      <c r="S17" s="17">
        <v>6.0810982287672698E-2</v>
      </c>
      <c r="T17" s="17">
        <v>5.7540555805362797E-2</v>
      </c>
      <c r="U17" s="17">
        <v>5.8857943452238597E-2</v>
      </c>
      <c r="V17" s="17">
        <v>7.8169281951808695E-2</v>
      </c>
      <c r="W17" s="17">
        <v>4.5671272316927601E-2</v>
      </c>
      <c r="X17" s="17">
        <v>7.3290810061213504E-2</v>
      </c>
      <c r="Y17" s="17">
        <v>6.3403948124605203E-2</v>
      </c>
      <c r="Z17" s="17">
        <v>2.72839875435259E-2</v>
      </c>
      <c r="AA17" s="17">
        <v>7.1527417670195895E-2</v>
      </c>
      <c r="AB17" s="17">
        <v>5.0951683042085603E-2</v>
      </c>
      <c r="AC17" s="17">
        <v>4.0076756011740301E-2</v>
      </c>
      <c r="AD17" s="17">
        <v>6.2658476365482801E-2</v>
      </c>
      <c r="AE17" s="17"/>
      <c r="AF17" s="17">
        <v>5.7959632373576098E-2</v>
      </c>
      <c r="AG17" s="17">
        <v>6.2241117038572699E-2</v>
      </c>
      <c r="AH17" s="17"/>
      <c r="AI17" s="17">
        <v>4.6563296223128499E-2</v>
      </c>
      <c r="AJ17" s="17">
        <v>6.6755189012644794E-2</v>
      </c>
      <c r="AK17" s="17"/>
      <c r="AL17" s="17">
        <v>5.3769898976082003E-2</v>
      </c>
      <c r="AM17" s="17">
        <v>6.14821877510634E-2</v>
      </c>
      <c r="AN17" s="17"/>
      <c r="AO17" s="17">
        <v>3.5700503781260003E-2</v>
      </c>
      <c r="AP17" s="17">
        <v>6.2152839417894297E-2</v>
      </c>
      <c r="AQ17" s="17"/>
      <c r="AR17" s="17">
        <v>5.4749854190921203E-2</v>
      </c>
      <c r="AS17" s="17">
        <v>5.9829884022395398E-2</v>
      </c>
      <c r="AT17" s="17">
        <v>7.0936200680421196E-2</v>
      </c>
      <c r="AU17" s="17">
        <v>5.0932184473008797E-2</v>
      </c>
    </row>
    <row r="18" spans="2:47" x14ac:dyDescent="0.3">
      <c r="B18" s="18" t="s">
        <v>173</v>
      </c>
      <c r="C18" s="17">
        <v>0.15619543314300399</v>
      </c>
      <c r="D18" s="17">
        <v>0.118069521752692</v>
      </c>
      <c r="E18" s="17">
        <v>0.19394114076105101</v>
      </c>
      <c r="F18" s="17"/>
      <c r="G18" s="17">
        <v>0.119590564223717</v>
      </c>
      <c r="H18" s="17">
        <v>0.10885063482504199</v>
      </c>
      <c r="I18" s="17">
        <v>0.126723860655334</v>
      </c>
      <c r="J18" s="17">
        <v>0.16641865122265501</v>
      </c>
      <c r="K18" s="17">
        <v>0.172269836280487</v>
      </c>
      <c r="L18" s="17">
        <v>0.22375599177422101</v>
      </c>
      <c r="M18" s="17"/>
      <c r="N18" s="17">
        <v>8.59303743267371E-2</v>
      </c>
      <c r="O18" s="17">
        <v>0.136304320339423</v>
      </c>
      <c r="P18" s="17">
        <v>0.15778317222586</v>
      </c>
      <c r="Q18" s="17">
        <v>0.24873471402462</v>
      </c>
      <c r="R18" s="17"/>
      <c r="S18" s="17">
        <v>0.10735961808229599</v>
      </c>
      <c r="T18" s="17">
        <v>0.18118340829105001</v>
      </c>
      <c r="U18" s="17">
        <v>0.154267540130508</v>
      </c>
      <c r="V18" s="17">
        <v>0.130424093494175</v>
      </c>
      <c r="W18" s="17">
        <v>0.13729884361351399</v>
      </c>
      <c r="X18" s="17">
        <v>0.152673927082463</v>
      </c>
      <c r="Y18" s="17">
        <v>0.21237210524960001</v>
      </c>
      <c r="Z18" s="17">
        <v>0.17825067749701201</v>
      </c>
      <c r="AA18" s="17">
        <v>0.16753208117270699</v>
      </c>
      <c r="AB18" s="17">
        <v>0.16718912381794501</v>
      </c>
      <c r="AC18" s="17">
        <v>0.19176855147940899</v>
      </c>
      <c r="AD18" s="17">
        <v>9.9729799856165299E-2</v>
      </c>
      <c r="AE18" s="17"/>
      <c r="AF18" s="17">
        <v>0.163774419349176</v>
      </c>
      <c r="AG18" s="17">
        <v>0.14545447680722901</v>
      </c>
      <c r="AH18" s="17"/>
      <c r="AI18" s="17">
        <v>0.12763012480918801</v>
      </c>
      <c r="AJ18" s="17">
        <v>0.17045424412768501</v>
      </c>
      <c r="AK18" s="17"/>
      <c r="AL18" s="17">
        <v>0.14113476890207699</v>
      </c>
      <c r="AM18" s="17">
        <v>0.159683050055555</v>
      </c>
      <c r="AN18" s="17"/>
      <c r="AO18" s="17">
        <v>0.113154959459981</v>
      </c>
      <c r="AP18" s="17">
        <v>0.159946926952828</v>
      </c>
      <c r="AQ18" s="17"/>
      <c r="AR18" s="17">
        <v>8.6348560136705305E-2</v>
      </c>
      <c r="AS18" s="17">
        <v>0.126482250280952</v>
      </c>
      <c r="AT18" s="17">
        <v>0.19579684760989599</v>
      </c>
      <c r="AU18" s="17">
        <v>0.30038236525869899</v>
      </c>
    </row>
    <row r="19" spans="2:47" x14ac:dyDescent="0.3">
      <c r="B19" s="18" t="s">
        <v>155</v>
      </c>
      <c r="C19" s="19">
        <v>1.07682418899011E-2</v>
      </c>
      <c r="D19" s="19">
        <v>9.2355469161277595E-3</v>
      </c>
      <c r="E19" s="19">
        <v>1.2302738225376799E-2</v>
      </c>
      <c r="F19" s="19"/>
      <c r="G19" s="19">
        <v>1.7065702299969E-2</v>
      </c>
      <c r="H19" s="19">
        <v>1.18826983771913E-2</v>
      </c>
      <c r="I19" s="19">
        <v>2.0651941714642599E-2</v>
      </c>
      <c r="J19" s="19">
        <v>1.25664928958557E-3</v>
      </c>
      <c r="K19" s="19">
        <v>5.5150797650558303E-3</v>
      </c>
      <c r="L19" s="19">
        <v>8.8843472108063992E-3</v>
      </c>
      <c r="M19" s="19"/>
      <c r="N19" s="19">
        <v>6.1210708008332202E-3</v>
      </c>
      <c r="O19" s="19">
        <v>1.2554293997840599E-2</v>
      </c>
      <c r="P19" s="19">
        <v>1.2421292953335E-2</v>
      </c>
      <c r="Q19" s="19">
        <v>1.26333002277162E-2</v>
      </c>
      <c r="R19" s="19"/>
      <c r="S19" s="19">
        <v>1.05476333704269E-2</v>
      </c>
      <c r="T19" s="19">
        <v>9.6559046572849E-3</v>
      </c>
      <c r="U19" s="19">
        <v>2.43553943305128E-2</v>
      </c>
      <c r="V19" s="19">
        <v>5.7141334377228299E-3</v>
      </c>
      <c r="W19" s="19">
        <v>5.1107802162778399E-3</v>
      </c>
      <c r="X19" s="19">
        <v>1.9497348098874899E-2</v>
      </c>
      <c r="Y19" s="19">
        <v>4.8669317584904203E-3</v>
      </c>
      <c r="Z19" s="19">
        <v>5.2011500021641299E-3</v>
      </c>
      <c r="AA19" s="19">
        <v>4.9015661674108001E-3</v>
      </c>
      <c r="AB19" s="19">
        <v>7.0874411601929898E-3</v>
      </c>
      <c r="AC19" s="19">
        <v>3.37049834465857E-2</v>
      </c>
      <c r="AD19" s="19">
        <v>0</v>
      </c>
      <c r="AE19" s="19"/>
      <c r="AF19" s="19">
        <v>8.1296636753621105E-3</v>
      </c>
      <c r="AG19" s="19">
        <v>1.2726900739958099E-2</v>
      </c>
      <c r="AH19" s="19"/>
      <c r="AI19" s="19">
        <v>3.5568537105423602E-3</v>
      </c>
      <c r="AJ19" s="19">
        <v>1.43679167047153E-2</v>
      </c>
      <c r="AK19" s="19"/>
      <c r="AL19" s="19">
        <v>3.04708870478373E-3</v>
      </c>
      <c r="AM19" s="19">
        <v>1.2556239019512199E-2</v>
      </c>
      <c r="AN19" s="19"/>
      <c r="AO19" s="19">
        <v>2.59013862272196E-3</v>
      </c>
      <c r="AP19" s="19">
        <v>1.1481061734981601E-2</v>
      </c>
      <c r="AQ19" s="19"/>
      <c r="AR19" s="19">
        <v>7.4272978888411502E-3</v>
      </c>
      <c r="AS19" s="19">
        <v>6.7752886862085197E-3</v>
      </c>
      <c r="AT19" s="19">
        <v>2.0815303122765E-2</v>
      </c>
      <c r="AU19" s="19">
        <v>5.1061731196440597E-3</v>
      </c>
    </row>
    <row r="20" spans="2:47" x14ac:dyDescent="0.3">
      <c r="B20" s="16"/>
    </row>
    <row r="21" spans="2:47" x14ac:dyDescent="0.3">
      <c r="B21" t="s">
        <v>72</v>
      </c>
    </row>
    <row r="22" spans="2:47" x14ac:dyDescent="0.3">
      <c r="B22" t="s">
        <v>73</v>
      </c>
    </row>
    <row r="24" spans="2:47" x14ac:dyDescent="0.3">
      <c r="B24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dimension ref="B2:AU24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571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164</v>
      </c>
      <c r="C9" s="17">
        <v>0.29306578944286299</v>
      </c>
      <c r="D9" s="17">
        <v>0.30508870886120698</v>
      </c>
      <c r="E9" s="17">
        <v>0.280505911266972</v>
      </c>
      <c r="F9" s="17"/>
      <c r="G9" s="17">
        <v>0.38342128548392201</v>
      </c>
      <c r="H9" s="17">
        <v>0.45342255895931999</v>
      </c>
      <c r="I9" s="17">
        <v>0.38143680788147799</v>
      </c>
      <c r="J9" s="17">
        <v>0.25660330212913801</v>
      </c>
      <c r="K9" s="17">
        <v>0.218670159176961</v>
      </c>
      <c r="L9" s="17">
        <v>0.11062615006960699</v>
      </c>
      <c r="M9" s="17"/>
      <c r="N9" s="17">
        <v>0.32069117356863402</v>
      </c>
      <c r="O9" s="17">
        <v>0.27045128583224998</v>
      </c>
      <c r="P9" s="17">
        <v>0.307792725845838</v>
      </c>
      <c r="Q9" s="17">
        <v>0.27694936127964798</v>
      </c>
      <c r="R9" s="17"/>
      <c r="S9" s="17">
        <v>0.34509383189084902</v>
      </c>
      <c r="T9" s="17">
        <v>0.26300635454140803</v>
      </c>
      <c r="U9" s="17">
        <v>0.24891865343105499</v>
      </c>
      <c r="V9" s="17">
        <v>0.29059508312524401</v>
      </c>
      <c r="W9" s="17">
        <v>0.31111625459521502</v>
      </c>
      <c r="X9" s="17">
        <v>0.31684591562664599</v>
      </c>
      <c r="Y9" s="17">
        <v>0.26431153619549402</v>
      </c>
      <c r="Z9" s="17">
        <v>0.319176052040539</v>
      </c>
      <c r="AA9" s="17">
        <v>0.29537475616962799</v>
      </c>
      <c r="AB9" s="17">
        <v>0.29232661497616702</v>
      </c>
      <c r="AC9" s="17">
        <v>0.26688072286500197</v>
      </c>
      <c r="AD9" s="17">
        <v>0.27198199685278501</v>
      </c>
      <c r="AE9" s="17"/>
      <c r="AF9" s="17">
        <v>0.30053328002810697</v>
      </c>
      <c r="AG9" s="17">
        <v>0.283572891414202</v>
      </c>
      <c r="AH9" s="17"/>
      <c r="AI9" s="17">
        <v>0.35390915884058</v>
      </c>
      <c r="AJ9" s="17">
        <v>0.26269489010668601</v>
      </c>
      <c r="AK9" s="17"/>
      <c r="AL9" s="17">
        <v>0.33590964533536</v>
      </c>
      <c r="AM9" s="17">
        <v>0.28314438398429598</v>
      </c>
      <c r="AN9" s="17"/>
      <c r="AO9" s="17">
        <v>0.38610696078739798</v>
      </c>
      <c r="AP9" s="17">
        <v>0.28495613477390302</v>
      </c>
      <c r="AQ9" s="17"/>
      <c r="AR9" s="17">
        <v>0.44153826923578299</v>
      </c>
      <c r="AS9" s="17">
        <v>0.19211548396633699</v>
      </c>
      <c r="AT9" s="17">
        <v>0.27466605712001002</v>
      </c>
      <c r="AU9" s="17">
        <v>0.13219900897987899</v>
      </c>
    </row>
    <row r="10" spans="2:47" x14ac:dyDescent="0.3">
      <c r="B10" s="18" t="s">
        <v>165</v>
      </c>
      <c r="C10" s="17">
        <v>0.12614127064581099</v>
      </c>
      <c r="D10" s="17">
        <v>0.124620299815292</v>
      </c>
      <c r="E10" s="17">
        <v>0.12774196216337699</v>
      </c>
      <c r="F10" s="17"/>
      <c r="G10" s="17">
        <v>0.160997512039846</v>
      </c>
      <c r="H10" s="17">
        <v>0.124885373263939</v>
      </c>
      <c r="I10" s="17">
        <v>0.125504688453598</v>
      </c>
      <c r="J10" s="17">
        <v>0.15318103649399401</v>
      </c>
      <c r="K10" s="17">
        <v>0.107249513894715</v>
      </c>
      <c r="L10" s="17">
        <v>9.5354510479672305E-2</v>
      </c>
      <c r="M10" s="17"/>
      <c r="N10" s="17">
        <v>0.125228193209382</v>
      </c>
      <c r="O10" s="17">
        <v>0.13230331616735899</v>
      </c>
      <c r="P10" s="17">
        <v>0.116526616639281</v>
      </c>
      <c r="Q10" s="17">
        <v>0.13022899251126499</v>
      </c>
      <c r="R10" s="17"/>
      <c r="S10" s="17">
        <v>0.168907470923853</v>
      </c>
      <c r="T10" s="17">
        <v>0.124489217320922</v>
      </c>
      <c r="U10" s="17">
        <v>0.119150203324366</v>
      </c>
      <c r="V10" s="17">
        <v>0.14403054509832</v>
      </c>
      <c r="W10" s="17">
        <v>0.102826624825983</v>
      </c>
      <c r="X10" s="17">
        <v>0.130917343477534</v>
      </c>
      <c r="Y10" s="17">
        <v>0.13106460077093099</v>
      </c>
      <c r="Z10" s="17">
        <v>0.131841443972743</v>
      </c>
      <c r="AA10" s="17">
        <v>0.12865602547712701</v>
      </c>
      <c r="AB10" s="17">
        <v>7.0061762973329597E-2</v>
      </c>
      <c r="AC10" s="17">
        <v>9.6195291368390098E-2</v>
      </c>
      <c r="AD10" s="17">
        <v>0.126978082682774</v>
      </c>
      <c r="AE10" s="17"/>
      <c r="AF10" s="17">
        <v>0.121450181156642</v>
      </c>
      <c r="AG10" s="17">
        <v>0.132912978800316</v>
      </c>
      <c r="AH10" s="17"/>
      <c r="AI10" s="17">
        <v>0.116000938770357</v>
      </c>
      <c r="AJ10" s="17">
        <v>0.131202972548145</v>
      </c>
      <c r="AK10" s="17"/>
      <c r="AL10" s="17">
        <v>0.13762771569768201</v>
      </c>
      <c r="AM10" s="17">
        <v>0.123481340154888</v>
      </c>
      <c r="AN10" s="17"/>
      <c r="AO10" s="17">
        <v>9.6865767359816099E-2</v>
      </c>
      <c r="AP10" s="17">
        <v>0.128692982092244</v>
      </c>
      <c r="AQ10" s="17"/>
      <c r="AR10" s="17">
        <v>0.14637366681744499</v>
      </c>
      <c r="AS10" s="17">
        <v>0.12514348791961699</v>
      </c>
      <c r="AT10" s="17">
        <v>0.116202600530286</v>
      </c>
      <c r="AU10" s="17">
        <v>9.77267589444301E-2</v>
      </c>
    </row>
    <row r="11" spans="2:47" x14ac:dyDescent="0.3">
      <c r="B11" s="18" t="s">
        <v>166</v>
      </c>
      <c r="C11" s="17">
        <v>0.12425818540444</v>
      </c>
      <c r="D11" s="17">
        <v>0.124329924091552</v>
      </c>
      <c r="E11" s="17">
        <v>0.124030559103954</v>
      </c>
      <c r="F11" s="17"/>
      <c r="G11" s="17">
        <v>0.20602662880087799</v>
      </c>
      <c r="H11" s="17">
        <v>0.14170178827848101</v>
      </c>
      <c r="I11" s="17">
        <v>0.174287417342984</v>
      </c>
      <c r="J11" s="17">
        <v>0.120198752116032</v>
      </c>
      <c r="K11" s="17">
        <v>7.9561840585469196E-2</v>
      </c>
      <c r="L11" s="17">
        <v>4.85368359438762E-2</v>
      </c>
      <c r="M11" s="17"/>
      <c r="N11" s="17">
        <v>0.11621806796088301</v>
      </c>
      <c r="O11" s="17">
        <v>0.121859464516753</v>
      </c>
      <c r="P11" s="17">
        <v>0.14400928793842599</v>
      </c>
      <c r="Q11" s="17">
        <v>0.115759982399478</v>
      </c>
      <c r="R11" s="17"/>
      <c r="S11" s="17">
        <v>0.136087977634131</v>
      </c>
      <c r="T11" s="17">
        <v>0.12474937687484899</v>
      </c>
      <c r="U11" s="17">
        <v>8.84003666610544E-2</v>
      </c>
      <c r="V11" s="17">
        <v>0.109176024567627</v>
      </c>
      <c r="W11" s="17">
        <v>0.139311896387566</v>
      </c>
      <c r="X11" s="17">
        <v>0.14218572540382801</v>
      </c>
      <c r="Y11" s="17">
        <v>0.13699961697084501</v>
      </c>
      <c r="Z11" s="17">
        <v>0.119126245934358</v>
      </c>
      <c r="AA11" s="17">
        <v>0.118892501380293</v>
      </c>
      <c r="AB11" s="17">
        <v>0.12799300748590201</v>
      </c>
      <c r="AC11" s="17">
        <v>0.100837784223038</v>
      </c>
      <c r="AD11" s="17">
        <v>0.139301225559845</v>
      </c>
      <c r="AE11" s="17"/>
      <c r="AF11" s="17">
        <v>0.11639587691973299</v>
      </c>
      <c r="AG11" s="17">
        <v>0.13528060375154</v>
      </c>
      <c r="AH11" s="17"/>
      <c r="AI11" s="17">
        <v>0.13834942007909601</v>
      </c>
      <c r="AJ11" s="17">
        <v>0.11722432988225601</v>
      </c>
      <c r="AK11" s="17"/>
      <c r="AL11" s="17">
        <v>0.124899862854973</v>
      </c>
      <c r="AM11" s="17">
        <v>0.124109591352207</v>
      </c>
      <c r="AN11" s="17"/>
      <c r="AO11" s="17">
        <v>0.10248078702852</v>
      </c>
      <c r="AP11" s="17">
        <v>0.126156347023269</v>
      </c>
      <c r="AQ11" s="17"/>
      <c r="AR11" s="17">
        <v>0.139260641268945</v>
      </c>
      <c r="AS11" s="17">
        <v>0.112101922173553</v>
      </c>
      <c r="AT11" s="17">
        <v>0.142815102779175</v>
      </c>
      <c r="AU11" s="17">
        <v>6.8828917665777006E-2</v>
      </c>
    </row>
    <row r="12" spans="2:47" x14ac:dyDescent="0.3">
      <c r="B12" s="18" t="s">
        <v>167</v>
      </c>
      <c r="C12" s="17">
        <v>5.1612539574956699E-2</v>
      </c>
      <c r="D12" s="17">
        <v>4.7841972614326198E-2</v>
      </c>
      <c r="E12" s="17">
        <v>5.5483154401396402E-2</v>
      </c>
      <c r="F12" s="17"/>
      <c r="G12" s="17">
        <v>7.8898000377216199E-2</v>
      </c>
      <c r="H12" s="17">
        <v>7.0421907131466593E-2</v>
      </c>
      <c r="I12" s="17">
        <v>5.5028508342091997E-2</v>
      </c>
      <c r="J12" s="17">
        <v>6.2802187041857097E-2</v>
      </c>
      <c r="K12" s="17">
        <v>3.0305426149747901E-2</v>
      </c>
      <c r="L12" s="17">
        <v>2.0711244665921599E-2</v>
      </c>
      <c r="M12" s="17"/>
      <c r="N12" s="17">
        <v>4.3255553695249999E-2</v>
      </c>
      <c r="O12" s="17">
        <v>5.6914787024221702E-2</v>
      </c>
      <c r="P12" s="17">
        <v>6.3366303449256797E-2</v>
      </c>
      <c r="Q12" s="17">
        <v>4.5538655309194397E-2</v>
      </c>
      <c r="R12" s="17"/>
      <c r="S12" s="17">
        <v>7.4397992278133498E-2</v>
      </c>
      <c r="T12" s="17">
        <v>4.6923347159501097E-2</v>
      </c>
      <c r="U12" s="17">
        <v>5.6071567273863601E-2</v>
      </c>
      <c r="V12" s="17">
        <v>5.3982164714762998E-2</v>
      </c>
      <c r="W12" s="17">
        <v>4.4825109283460403E-2</v>
      </c>
      <c r="X12" s="17">
        <v>3.6676642535038897E-2</v>
      </c>
      <c r="Y12" s="17">
        <v>4.2754570155210302E-2</v>
      </c>
      <c r="Z12" s="17">
        <v>7.0186062143680297E-2</v>
      </c>
      <c r="AA12" s="17">
        <v>5.3944131657396199E-2</v>
      </c>
      <c r="AB12" s="17">
        <v>5.1491688138224502E-2</v>
      </c>
      <c r="AC12" s="17">
        <v>2.8825828541046501E-2</v>
      </c>
      <c r="AD12" s="17">
        <v>3.6017568801569297E-2</v>
      </c>
      <c r="AE12" s="17"/>
      <c r="AF12" s="17">
        <v>4.4020342011800398E-2</v>
      </c>
      <c r="AG12" s="17">
        <v>6.2120990323609002E-2</v>
      </c>
      <c r="AH12" s="17"/>
      <c r="AI12" s="17">
        <v>4.2214072814532301E-2</v>
      </c>
      <c r="AJ12" s="17">
        <v>5.6303928147298898E-2</v>
      </c>
      <c r="AK12" s="17"/>
      <c r="AL12" s="17">
        <v>3.5415727503649297E-2</v>
      </c>
      <c r="AM12" s="17">
        <v>5.5363255665937403E-2</v>
      </c>
      <c r="AN12" s="17"/>
      <c r="AO12" s="17">
        <v>2.8625046989603099E-2</v>
      </c>
      <c r="AP12" s="17">
        <v>5.3616175426467599E-2</v>
      </c>
      <c r="AQ12" s="17"/>
      <c r="AR12" s="17">
        <v>5.5092321439837402E-2</v>
      </c>
      <c r="AS12" s="17">
        <v>3.4824749024072003E-2</v>
      </c>
      <c r="AT12" s="17">
        <v>5.7378097743821597E-2</v>
      </c>
      <c r="AU12" s="17">
        <v>5.9772768593437602E-2</v>
      </c>
    </row>
    <row r="13" spans="2:47" x14ac:dyDescent="0.3">
      <c r="B13" s="18" t="s">
        <v>168</v>
      </c>
      <c r="C13" s="17">
        <v>4.1391729235702397E-2</v>
      </c>
      <c r="D13" s="17">
        <v>3.9945065727666103E-2</v>
      </c>
      <c r="E13" s="17">
        <v>4.2958950383818501E-2</v>
      </c>
      <c r="F13" s="17"/>
      <c r="G13" s="17">
        <v>4.7925514294770599E-2</v>
      </c>
      <c r="H13" s="17">
        <v>5.78747748431203E-2</v>
      </c>
      <c r="I13" s="17">
        <v>3.7303203262159301E-2</v>
      </c>
      <c r="J13" s="17">
        <v>4.5702880637660502E-2</v>
      </c>
      <c r="K13" s="17">
        <v>3.5001323859749703E-2</v>
      </c>
      <c r="L13" s="17">
        <v>2.7798113838717501E-2</v>
      </c>
      <c r="M13" s="17"/>
      <c r="N13" s="17">
        <v>3.86806297794446E-2</v>
      </c>
      <c r="O13" s="17">
        <v>3.6557992926952998E-2</v>
      </c>
      <c r="P13" s="17">
        <v>3.9915374594065203E-2</v>
      </c>
      <c r="Q13" s="17">
        <v>5.0351814712521502E-2</v>
      </c>
      <c r="R13" s="17"/>
      <c r="S13" s="17">
        <v>3.7057922755771799E-2</v>
      </c>
      <c r="T13" s="17">
        <v>2.9332683794342899E-2</v>
      </c>
      <c r="U13" s="17">
        <v>4.6455349054851103E-2</v>
      </c>
      <c r="V13" s="17">
        <v>2.87308043822707E-2</v>
      </c>
      <c r="W13" s="17">
        <v>4.6015156203574402E-2</v>
      </c>
      <c r="X13" s="17">
        <v>5.1477266473941498E-2</v>
      </c>
      <c r="Y13" s="17">
        <v>5.0998464005240197E-2</v>
      </c>
      <c r="Z13" s="17">
        <v>4.8184688876673203E-2</v>
      </c>
      <c r="AA13" s="17">
        <v>3.1997409344183499E-2</v>
      </c>
      <c r="AB13" s="17">
        <v>4.4025083331451102E-2</v>
      </c>
      <c r="AC13" s="17">
        <v>5.5430523525970103E-2</v>
      </c>
      <c r="AD13" s="17">
        <v>6.5710393717398299E-2</v>
      </c>
      <c r="AE13" s="17"/>
      <c r="AF13" s="17">
        <v>3.7266098809846999E-2</v>
      </c>
      <c r="AG13" s="17">
        <v>4.7210246603477002E-2</v>
      </c>
      <c r="AH13" s="17"/>
      <c r="AI13" s="17">
        <v>3.3930826288022402E-2</v>
      </c>
      <c r="AJ13" s="17">
        <v>4.5115953167151397E-2</v>
      </c>
      <c r="AK13" s="17"/>
      <c r="AL13" s="17">
        <v>4.3881392830470302E-2</v>
      </c>
      <c r="AM13" s="17">
        <v>4.0815194713667201E-2</v>
      </c>
      <c r="AN13" s="17"/>
      <c r="AO13" s="17">
        <v>4.55897957099052E-2</v>
      </c>
      <c r="AP13" s="17">
        <v>4.1025817361516601E-2</v>
      </c>
      <c r="AQ13" s="17"/>
      <c r="AR13" s="17">
        <v>3.7933550770519103E-2</v>
      </c>
      <c r="AS13" s="17">
        <v>3.55759825320743E-2</v>
      </c>
      <c r="AT13" s="17">
        <v>4.85242170860836E-2</v>
      </c>
      <c r="AU13" s="17">
        <v>4.5237698445579302E-2</v>
      </c>
    </row>
    <row r="14" spans="2:47" x14ac:dyDescent="0.3">
      <c r="B14" s="18" t="s">
        <v>169</v>
      </c>
      <c r="C14" s="17">
        <v>2.0040636382577699E-2</v>
      </c>
      <c r="D14" s="17">
        <v>2.1848318333245201E-2</v>
      </c>
      <c r="E14" s="17">
        <v>1.8355445688563898E-2</v>
      </c>
      <c r="F14" s="17"/>
      <c r="G14" s="17">
        <v>3.4145246615562397E-2</v>
      </c>
      <c r="H14" s="17">
        <v>3.0186273415433201E-2</v>
      </c>
      <c r="I14" s="17">
        <v>2.43176582897871E-2</v>
      </c>
      <c r="J14" s="17">
        <v>8.2365020849228202E-3</v>
      </c>
      <c r="K14" s="17">
        <v>1.30507036840826E-2</v>
      </c>
      <c r="L14" s="17">
        <v>1.3239475081629299E-2</v>
      </c>
      <c r="M14" s="17"/>
      <c r="N14" s="17">
        <v>1.5723543988861399E-2</v>
      </c>
      <c r="O14" s="17">
        <v>1.7516312899835899E-2</v>
      </c>
      <c r="P14" s="17">
        <v>1.81484428980647E-2</v>
      </c>
      <c r="Q14" s="17">
        <v>2.9281872472936399E-2</v>
      </c>
      <c r="R14" s="17"/>
      <c r="S14" s="17">
        <v>2.1977715190000899E-2</v>
      </c>
      <c r="T14" s="17">
        <v>1.30747030156994E-2</v>
      </c>
      <c r="U14" s="17">
        <v>2.3784254145651999E-2</v>
      </c>
      <c r="V14" s="17">
        <v>2.3708986112111599E-2</v>
      </c>
      <c r="W14" s="17">
        <v>2.3237456754538199E-2</v>
      </c>
      <c r="X14" s="17">
        <v>1.8672580481647799E-2</v>
      </c>
      <c r="Y14" s="17">
        <v>2.3690242110511801E-2</v>
      </c>
      <c r="Z14" s="17">
        <v>2.7269193470972598E-2</v>
      </c>
      <c r="AA14" s="17">
        <v>2.81504515898524E-2</v>
      </c>
      <c r="AB14" s="17">
        <v>1.2239230371503E-2</v>
      </c>
      <c r="AC14" s="17">
        <v>1.0604944512999301E-2</v>
      </c>
      <c r="AD14" s="17">
        <v>6.9384703801023103E-3</v>
      </c>
      <c r="AE14" s="17"/>
      <c r="AF14" s="17">
        <v>1.5769990745147702E-2</v>
      </c>
      <c r="AG14" s="17">
        <v>2.58787969298277E-2</v>
      </c>
      <c r="AH14" s="17"/>
      <c r="AI14" s="17">
        <v>1.8650859429801998E-2</v>
      </c>
      <c r="AJ14" s="17">
        <v>2.0734364825796998E-2</v>
      </c>
      <c r="AK14" s="17"/>
      <c r="AL14" s="17">
        <v>1.77697705334149E-2</v>
      </c>
      <c r="AM14" s="17">
        <v>2.0566503636171601E-2</v>
      </c>
      <c r="AN14" s="17"/>
      <c r="AO14" s="17">
        <v>1.5912138541355599E-2</v>
      </c>
      <c r="AP14" s="17">
        <v>2.04004845155067E-2</v>
      </c>
      <c r="AQ14" s="17"/>
      <c r="AR14" s="17">
        <v>1.6724538245830301E-2</v>
      </c>
      <c r="AS14" s="17">
        <v>2.0357959362610499E-2</v>
      </c>
      <c r="AT14" s="17">
        <v>2.33813796281057E-2</v>
      </c>
      <c r="AU14" s="17">
        <v>2.0865817590362001E-2</v>
      </c>
    </row>
    <row r="15" spans="2:47" x14ac:dyDescent="0.3">
      <c r="B15" s="18" t="s">
        <v>170</v>
      </c>
      <c r="C15" s="17">
        <v>1.7041197745877201E-2</v>
      </c>
      <c r="D15" s="17">
        <v>1.67433468151785E-2</v>
      </c>
      <c r="E15" s="17">
        <v>1.7396294951357801E-2</v>
      </c>
      <c r="F15" s="17"/>
      <c r="G15" s="17">
        <v>2.4957428332820799E-2</v>
      </c>
      <c r="H15" s="17">
        <v>2.3327465796067801E-2</v>
      </c>
      <c r="I15" s="17">
        <v>1.7404330669973701E-2</v>
      </c>
      <c r="J15" s="17">
        <v>1.5497054465817299E-2</v>
      </c>
      <c r="K15" s="17">
        <v>1.5484565892274701E-2</v>
      </c>
      <c r="L15" s="17">
        <v>8.6998422984712505E-3</v>
      </c>
      <c r="M15" s="17"/>
      <c r="N15" s="17">
        <v>1.23777676808295E-2</v>
      </c>
      <c r="O15" s="17">
        <v>1.4173373509473E-2</v>
      </c>
      <c r="P15" s="17">
        <v>2.5379782877523498E-2</v>
      </c>
      <c r="Q15" s="17">
        <v>1.7973815368130201E-2</v>
      </c>
      <c r="R15" s="17"/>
      <c r="S15" s="17">
        <v>1.57988328633661E-2</v>
      </c>
      <c r="T15" s="17">
        <v>2.1784662544296299E-2</v>
      </c>
      <c r="U15" s="17">
        <v>1.47315830964214E-2</v>
      </c>
      <c r="V15" s="17">
        <v>1.51687929082353E-2</v>
      </c>
      <c r="W15" s="17">
        <v>1.1767505879242E-2</v>
      </c>
      <c r="X15" s="17">
        <v>1.1095703681378801E-2</v>
      </c>
      <c r="Y15" s="17">
        <v>1.65927663570015E-2</v>
      </c>
      <c r="Z15" s="17">
        <v>4.3388872177011302E-3</v>
      </c>
      <c r="AA15" s="17">
        <v>2.10619256901661E-2</v>
      </c>
      <c r="AB15" s="17">
        <v>1.7411464575791302E-2</v>
      </c>
      <c r="AC15" s="17">
        <v>3.4279386425639498E-2</v>
      </c>
      <c r="AD15" s="17">
        <v>1.76907318029462E-2</v>
      </c>
      <c r="AE15" s="17"/>
      <c r="AF15" s="17">
        <v>1.1631020054476899E-2</v>
      </c>
      <c r="AG15" s="17">
        <v>2.3129601156178198E-2</v>
      </c>
      <c r="AH15" s="17"/>
      <c r="AI15" s="17">
        <v>1.5790529269730499E-2</v>
      </c>
      <c r="AJ15" s="17">
        <v>1.7665488063260699E-2</v>
      </c>
      <c r="AK15" s="17"/>
      <c r="AL15" s="17">
        <v>1.3861998296307999E-2</v>
      </c>
      <c r="AM15" s="17">
        <v>1.7777408950862501E-2</v>
      </c>
      <c r="AN15" s="17"/>
      <c r="AO15" s="17">
        <v>2.2435271247716899E-2</v>
      </c>
      <c r="AP15" s="17">
        <v>1.6571039505963E-2</v>
      </c>
      <c r="AQ15" s="17"/>
      <c r="AR15" s="17">
        <v>7.4396888441997204E-3</v>
      </c>
      <c r="AS15" s="17">
        <v>1.5058945378303899E-2</v>
      </c>
      <c r="AT15" s="17">
        <v>2.0503353900643E-2</v>
      </c>
      <c r="AU15" s="17">
        <v>3.7369827822912503E-2</v>
      </c>
    </row>
    <row r="16" spans="2:47" x14ac:dyDescent="0.3">
      <c r="B16" s="18" t="s">
        <v>171</v>
      </c>
      <c r="C16" s="17">
        <v>6.0081591959965496E-3</v>
      </c>
      <c r="D16" s="17">
        <v>6.95771712385518E-3</v>
      </c>
      <c r="E16" s="17">
        <v>5.1057448848683597E-3</v>
      </c>
      <c r="F16" s="17"/>
      <c r="G16" s="17">
        <v>1.5417727066966201E-2</v>
      </c>
      <c r="H16" s="17">
        <v>7.6648793478172796E-3</v>
      </c>
      <c r="I16" s="17">
        <v>3.4468610872953999E-3</v>
      </c>
      <c r="J16" s="17">
        <v>3.82900865329918E-3</v>
      </c>
      <c r="K16" s="17">
        <v>4.0087359717301202E-3</v>
      </c>
      <c r="L16" s="17">
        <v>3.6245288873256402E-3</v>
      </c>
      <c r="M16" s="17"/>
      <c r="N16" s="17">
        <v>6.2312386970314899E-3</v>
      </c>
      <c r="O16" s="17">
        <v>3.4333282266126599E-3</v>
      </c>
      <c r="P16" s="17">
        <v>6.0355787862558996E-3</v>
      </c>
      <c r="Q16" s="17">
        <v>8.5068176260950593E-3</v>
      </c>
      <c r="R16" s="17"/>
      <c r="S16" s="17">
        <v>5.8538434375075702E-3</v>
      </c>
      <c r="T16" s="17">
        <v>9.6742333610128992E-3</v>
      </c>
      <c r="U16" s="17">
        <v>0</v>
      </c>
      <c r="V16" s="17">
        <v>5.8516640607563898E-3</v>
      </c>
      <c r="W16" s="17">
        <v>2.64186567773526E-3</v>
      </c>
      <c r="X16" s="17">
        <v>7.9431415086982302E-3</v>
      </c>
      <c r="Y16" s="17">
        <v>4.7446090913757996E-3</v>
      </c>
      <c r="Z16" s="17">
        <v>0</v>
      </c>
      <c r="AA16" s="17">
        <v>4.2647119005378197E-3</v>
      </c>
      <c r="AB16" s="17">
        <v>1.41458072850239E-2</v>
      </c>
      <c r="AC16" s="17">
        <v>7.6614378882855797E-3</v>
      </c>
      <c r="AD16" s="17">
        <v>0</v>
      </c>
      <c r="AE16" s="17"/>
      <c r="AF16" s="17">
        <v>4.5301332294864303E-3</v>
      </c>
      <c r="AG16" s="17">
        <v>8.0211653800345804E-3</v>
      </c>
      <c r="AH16" s="17"/>
      <c r="AI16" s="17">
        <v>3.2644376757930702E-3</v>
      </c>
      <c r="AJ16" s="17">
        <v>7.3777297987009998E-3</v>
      </c>
      <c r="AK16" s="17"/>
      <c r="AL16" s="17">
        <v>3.2524375396689302E-3</v>
      </c>
      <c r="AM16" s="17">
        <v>6.6463051171289202E-3</v>
      </c>
      <c r="AN16" s="17"/>
      <c r="AO16" s="17">
        <v>3.1584574356468302E-3</v>
      </c>
      <c r="AP16" s="17">
        <v>6.2565449036569203E-3</v>
      </c>
      <c r="AQ16" s="17"/>
      <c r="AR16" s="17">
        <v>4.2166825371650696E-3</v>
      </c>
      <c r="AS16" s="17">
        <v>2.98430146839818E-3</v>
      </c>
      <c r="AT16" s="17">
        <v>6.8646095421225403E-3</v>
      </c>
      <c r="AU16" s="17">
        <v>1.3934423489829701E-2</v>
      </c>
    </row>
    <row r="17" spans="2:47" x14ac:dyDescent="0.3">
      <c r="B17" s="18" t="s">
        <v>172</v>
      </c>
      <c r="C17" s="17">
        <v>4.1767649837487097E-2</v>
      </c>
      <c r="D17" s="17">
        <v>3.11759181137021E-2</v>
      </c>
      <c r="E17" s="17">
        <v>5.2247572892091997E-2</v>
      </c>
      <c r="F17" s="17"/>
      <c r="G17" s="17">
        <v>1.1628337348008101E-2</v>
      </c>
      <c r="H17" s="17">
        <v>2.3174528481309801E-2</v>
      </c>
      <c r="I17" s="17">
        <v>4.31009669927803E-2</v>
      </c>
      <c r="J17" s="17">
        <v>4.4431766326286599E-2</v>
      </c>
      <c r="K17" s="17">
        <v>5.3910732475353398E-2</v>
      </c>
      <c r="L17" s="17">
        <v>6.5428289331143197E-2</v>
      </c>
      <c r="M17" s="17"/>
      <c r="N17" s="17">
        <v>4.0947878173388297E-2</v>
      </c>
      <c r="O17" s="17">
        <v>4.6275825909022197E-2</v>
      </c>
      <c r="P17" s="17">
        <v>3.9111424650987298E-2</v>
      </c>
      <c r="Q17" s="17">
        <v>4.0906988404617303E-2</v>
      </c>
      <c r="R17" s="17"/>
      <c r="S17" s="17">
        <v>2.3452615013098799E-2</v>
      </c>
      <c r="T17" s="17">
        <v>4.6739079212852599E-2</v>
      </c>
      <c r="U17" s="17">
        <v>6.0843552324923098E-2</v>
      </c>
      <c r="V17" s="17">
        <v>4.5410396696430398E-2</v>
      </c>
      <c r="W17" s="17">
        <v>4.2470477933117E-2</v>
      </c>
      <c r="X17" s="17">
        <v>2.9928370075509102E-2</v>
      </c>
      <c r="Y17" s="17">
        <v>3.9537379110270401E-2</v>
      </c>
      <c r="Z17" s="17">
        <v>4.8730884288694397E-2</v>
      </c>
      <c r="AA17" s="17">
        <v>4.9931954797187199E-2</v>
      </c>
      <c r="AB17" s="17">
        <v>4.6447059048203898E-2</v>
      </c>
      <c r="AC17" s="17">
        <v>2.9123435396143E-2</v>
      </c>
      <c r="AD17" s="17">
        <v>5.1493169123266402E-2</v>
      </c>
      <c r="AE17" s="17"/>
      <c r="AF17" s="17">
        <v>4.4496503100949998E-2</v>
      </c>
      <c r="AG17" s="17">
        <v>3.7993923319096401E-2</v>
      </c>
      <c r="AH17" s="17"/>
      <c r="AI17" s="17">
        <v>4.3736106446269497E-2</v>
      </c>
      <c r="AJ17" s="17">
        <v>4.0785064584488197E-2</v>
      </c>
      <c r="AK17" s="17"/>
      <c r="AL17" s="17">
        <v>4.4177343713062298E-2</v>
      </c>
      <c r="AM17" s="17">
        <v>4.1209634003650998E-2</v>
      </c>
      <c r="AN17" s="17"/>
      <c r="AO17" s="17">
        <v>4.4976874706241197E-2</v>
      </c>
      <c r="AP17" s="17">
        <v>4.14879273762956E-2</v>
      </c>
      <c r="AQ17" s="17"/>
      <c r="AR17" s="17">
        <v>3.2613505423066097E-2</v>
      </c>
      <c r="AS17" s="17">
        <v>5.6855462750679299E-2</v>
      </c>
      <c r="AT17" s="17">
        <v>4.2179539178606798E-2</v>
      </c>
      <c r="AU17" s="17">
        <v>3.7922786787790597E-2</v>
      </c>
    </row>
    <row r="18" spans="2:47" x14ac:dyDescent="0.3">
      <c r="B18" s="18" t="s">
        <v>173</v>
      </c>
      <c r="C18" s="17">
        <v>0.27000612626827197</v>
      </c>
      <c r="D18" s="17">
        <v>0.27372134905093998</v>
      </c>
      <c r="E18" s="17">
        <v>0.26655937906955401</v>
      </c>
      <c r="F18" s="17"/>
      <c r="G18" s="17">
        <v>3.3037635836802103E-2</v>
      </c>
      <c r="H18" s="17">
        <v>5.62194397403128E-2</v>
      </c>
      <c r="I18" s="17">
        <v>0.12749504868574901</v>
      </c>
      <c r="J18" s="17">
        <v>0.28366149470685598</v>
      </c>
      <c r="K18" s="17">
        <v>0.43724970873029201</v>
      </c>
      <c r="L18" s="17">
        <v>0.59315907050184802</v>
      </c>
      <c r="M18" s="17"/>
      <c r="N18" s="17">
        <v>0.27731468811835103</v>
      </c>
      <c r="O18" s="17">
        <v>0.28590524152782898</v>
      </c>
      <c r="P18" s="17">
        <v>0.22624143191530699</v>
      </c>
      <c r="Q18" s="17">
        <v>0.28129428409797902</v>
      </c>
      <c r="R18" s="17"/>
      <c r="S18" s="17">
        <v>0.165849842148446</v>
      </c>
      <c r="T18" s="17">
        <v>0.31397202329894303</v>
      </c>
      <c r="U18" s="17">
        <v>0.32774051203585503</v>
      </c>
      <c r="V18" s="17">
        <v>0.269826653100805</v>
      </c>
      <c r="W18" s="17">
        <v>0.272769201322757</v>
      </c>
      <c r="X18" s="17">
        <v>0.23556861678113999</v>
      </c>
      <c r="Y18" s="17">
        <v>0.285056056256076</v>
      </c>
      <c r="Z18" s="17">
        <v>0.22627748980246101</v>
      </c>
      <c r="AA18" s="17">
        <v>0.26521632723139399</v>
      </c>
      <c r="AB18" s="17">
        <v>0.31475311364743702</v>
      </c>
      <c r="AC18" s="17">
        <v>0.34906999749343398</v>
      </c>
      <c r="AD18" s="17">
        <v>0.27811397122118697</v>
      </c>
      <c r="AE18" s="17"/>
      <c r="AF18" s="17">
        <v>0.29667418778924098</v>
      </c>
      <c r="AG18" s="17">
        <v>0.234385585038833</v>
      </c>
      <c r="AH18" s="17"/>
      <c r="AI18" s="17">
        <v>0.228955361492896</v>
      </c>
      <c r="AJ18" s="17">
        <v>0.29049724398590399</v>
      </c>
      <c r="AK18" s="17"/>
      <c r="AL18" s="17">
        <v>0.236193056215662</v>
      </c>
      <c r="AM18" s="17">
        <v>0.27783626132036998</v>
      </c>
      <c r="AN18" s="17"/>
      <c r="AO18" s="17">
        <v>0.25384890019379602</v>
      </c>
      <c r="AP18" s="17">
        <v>0.27141442242339198</v>
      </c>
      <c r="AQ18" s="17"/>
      <c r="AR18" s="17">
        <v>0.116911056311329</v>
      </c>
      <c r="AS18" s="17">
        <v>0.39335466153965198</v>
      </c>
      <c r="AT18" s="17">
        <v>0.25390058988967001</v>
      </c>
      <c r="AU18" s="17">
        <v>0.47580798444481898</v>
      </c>
    </row>
    <row r="19" spans="2:47" x14ac:dyDescent="0.3">
      <c r="B19" s="18" t="s">
        <v>155</v>
      </c>
      <c r="C19" s="19">
        <v>8.6667162660161601E-3</v>
      </c>
      <c r="D19" s="19">
        <v>7.7273794530348001E-3</v>
      </c>
      <c r="E19" s="19">
        <v>9.6150251940457006E-3</v>
      </c>
      <c r="F19" s="19"/>
      <c r="G19" s="19">
        <v>3.5446838032065701E-3</v>
      </c>
      <c r="H19" s="19">
        <v>1.11210107427329E-2</v>
      </c>
      <c r="I19" s="19">
        <v>1.06745089921039E-2</v>
      </c>
      <c r="J19" s="19">
        <v>5.8560153441368197E-3</v>
      </c>
      <c r="K19" s="19">
        <v>5.5072895796239602E-3</v>
      </c>
      <c r="L19" s="19">
        <v>1.28219389017886E-2</v>
      </c>
      <c r="M19" s="19"/>
      <c r="N19" s="19">
        <v>3.3312651279452299E-3</v>
      </c>
      <c r="O19" s="19">
        <v>1.46090714596901E-2</v>
      </c>
      <c r="P19" s="19">
        <v>1.34730304049951E-2</v>
      </c>
      <c r="Q19" s="19">
        <v>3.2074158181356499E-3</v>
      </c>
      <c r="R19" s="19"/>
      <c r="S19" s="19">
        <v>5.5219558648422502E-3</v>
      </c>
      <c r="T19" s="19">
        <v>6.2543188761732399E-3</v>
      </c>
      <c r="U19" s="19">
        <v>1.3903958651957401E-2</v>
      </c>
      <c r="V19" s="19">
        <v>1.3518885233436299E-2</v>
      </c>
      <c r="W19" s="19">
        <v>3.0184511368124599E-3</v>
      </c>
      <c r="X19" s="19">
        <v>1.86886939546369E-2</v>
      </c>
      <c r="Y19" s="19">
        <v>4.2501589770450104E-3</v>
      </c>
      <c r="Z19" s="19">
        <v>4.8690522521771702E-3</v>
      </c>
      <c r="AA19" s="19">
        <v>2.5098047622347098E-3</v>
      </c>
      <c r="AB19" s="19">
        <v>9.1051681669665104E-3</v>
      </c>
      <c r="AC19" s="19">
        <v>2.10906477600518E-2</v>
      </c>
      <c r="AD19" s="19">
        <v>5.7743898581261296E-3</v>
      </c>
      <c r="AE19" s="19"/>
      <c r="AF19" s="19">
        <v>7.2323861545690298E-3</v>
      </c>
      <c r="AG19" s="19">
        <v>9.4932172828850105E-3</v>
      </c>
      <c r="AH19" s="19"/>
      <c r="AI19" s="19">
        <v>5.1982888929203597E-3</v>
      </c>
      <c r="AJ19" s="19">
        <v>1.03980348903112E-2</v>
      </c>
      <c r="AK19" s="19"/>
      <c r="AL19" s="19">
        <v>7.0110494797494E-3</v>
      </c>
      <c r="AM19" s="19">
        <v>9.0501211008202995E-3</v>
      </c>
      <c r="AN19" s="19"/>
      <c r="AO19" s="19">
        <v>0</v>
      </c>
      <c r="AP19" s="19">
        <v>9.4221245977855403E-3</v>
      </c>
      <c r="AQ19" s="19"/>
      <c r="AR19" s="19">
        <v>1.8960791058809201E-3</v>
      </c>
      <c r="AS19" s="19">
        <v>1.16270438847029E-2</v>
      </c>
      <c r="AT19" s="19">
        <v>1.3584452601475901E-2</v>
      </c>
      <c r="AU19" s="19">
        <v>1.0334007235184199E-2</v>
      </c>
    </row>
    <row r="20" spans="2:47" x14ac:dyDescent="0.3">
      <c r="B20" s="16"/>
    </row>
    <row r="21" spans="2:47" x14ac:dyDescent="0.3">
      <c r="B21" t="s">
        <v>72</v>
      </c>
    </row>
    <row r="22" spans="2:47" x14ac:dyDescent="0.3">
      <c r="B22" t="s">
        <v>73</v>
      </c>
    </row>
    <row r="24" spans="2:47" x14ac:dyDescent="0.3">
      <c r="B24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dimension ref="B2:AU24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572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164</v>
      </c>
      <c r="C9" s="17">
        <v>0.12688885653776499</v>
      </c>
      <c r="D9" s="17">
        <v>0.148567141132079</v>
      </c>
      <c r="E9" s="17">
        <v>0.106247740423886</v>
      </c>
      <c r="F9" s="17"/>
      <c r="G9" s="17">
        <v>6.3442503752760504E-2</v>
      </c>
      <c r="H9" s="17">
        <v>0.11257717403412799</v>
      </c>
      <c r="I9" s="17">
        <v>0.12876935269175099</v>
      </c>
      <c r="J9" s="17">
        <v>0.15393003020323001</v>
      </c>
      <c r="K9" s="17">
        <v>0.15706682039037601</v>
      </c>
      <c r="L9" s="17">
        <v>0.13684527577710501</v>
      </c>
      <c r="M9" s="17"/>
      <c r="N9" s="17">
        <v>0.184578665694801</v>
      </c>
      <c r="O9" s="17">
        <v>0.125853785725034</v>
      </c>
      <c r="P9" s="17">
        <v>9.97647561774858E-2</v>
      </c>
      <c r="Q9" s="17">
        <v>8.9516817077507596E-2</v>
      </c>
      <c r="R9" s="17"/>
      <c r="S9" s="17">
        <v>0.14467445885129701</v>
      </c>
      <c r="T9" s="17">
        <v>0.121848556627107</v>
      </c>
      <c r="U9" s="17">
        <v>0.151435884229281</v>
      </c>
      <c r="V9" s="17">
        <v>0.13458915641049299</v>
      </c>
      <c r="W9" s="17">
        <v>9.3716680200480407E-2</v>
      </c>
      <c r="X9" s="17">
        <v>0.11211234793525</v>
      </c>
      <c r="Y9" s="17">
        <v>0.127032145289037</v>
      </c>
      <c r="Z9" s="17">
        <v>8.4078437446287596E-2</v>
      </c>
      <c r="AA9" s="17">
        <v>0.12891096948151101</v>
      </c>
      <c r="AB9" s="17">
        <v>0.12362914448491399</v>
      </c>
      <c r="AC9" s="17">
        <v>0.127294058743637</v>
      </c>
      <c r="AD9" s="17">
        <v>0.157058249610563</v>
      </c>
      <c r="AE9" s="17"/>
      <c r="AF9" s="17">
        <v>0.141127495843544</v>
      </c>
      <c r="AG9" s="17">
        <v>0.108673126925676</v>
      </c>
      <c r="AH9" s="17"/>
      <c r="AI9" s="17">
        <v>0.14218147023813599</v>
      </c>
      <c r="AJ9" s="17">
        <v>0.119255314281994</v>
      </c>
      <c r="AK9" s="17"/>
      <c r="AL9" s="17">
        <v>0.145750204122682</v>
      </c>
      <c r="AM9" s="17">
        <v>0.122521110615119</v>
      </c>
      <c r="AN9" s="17"/>
      <c r="AO9" s="17">
        <v>0.184892421428651</v>
      </c>
      <c r="AP9" s="17">
        <v>0.12183314975725</v>
      </c>
      <c r="AQ9" s="17"/>
      <c r="AR9" s="17">
        <v>0.15263680659054399</v>
      </c>
      <c r="AS9" s="17">
        <v>0.14474071336452701</v>
      </c>
      <c r="AT9" s="17">
        <v>0.10244722218287</v>
      </c>
      <c r="AU9" s="17">
        <v>8.2364305896542603E-2</v>
      </c>
    </row>
    <row r="10" spans="2:47" x14ac:dyDescent="0.3">
      <c r="B10" s="18" t="s">
        <v>165</v>
      </c>
      <c r="C10" s="17">
        <v>0.14605301253817399</v>
      </c>
      <c r="D10" s="17">
        <v>0.16985332261288699</v>
      </c>
      <c r="E10" s="17">
        <v>0.123014010146436</v>
      </c>
      <c r="F10" s="17"/>
      <c r="G10" s="17">
        <v>0.113716177490969</v>
      </c>
      <c r="H10" s="17">
        <v>0.143115099361452</v>
      </c>
      <c r="I10" s="17">
        <v>0.15237854056959399</v>
      </c>
      <c r="J10" s="17">
        <v>0.145994492195786</v>
      </c>
      <c r="K10" s="17">
        <v>0.17069120465875801</v>
      </c>
      <c r="L10" s="17">
        <v>0.14824791731616099</v>
      </c>
      <c r="M10" s="17"/>
      <c r="N10" s="17">
        <v>0.18225726738805001</v>
      </c>
      <c r="O10" s="17">
        <v>0.14864992938065399</v>
      </c>
      <c r="P10" s="17">
        <v>0.11803071551986299</v>
      </c>
      <c r="Q10" s="17">
        <v>0.129169894091198</v>
      </c>
      <c r="R10" s="17"/>
      <c r="S10" s="17">
        <v>0.13348727321284101</v>
      </c>
      <c r="T10" s="17">
        <v>0.14936735029086701</v>
      </c>
      <c r="U10" s="17">
        <v>0.123237639902099</v>
      </c>
      <c r="V10" s="17">
        <v>0.174124076280819</v>
      </c>
      <c r="W10" s="17">
        <v>0.154027993422819</v>
      </c>
      <c r="X10" s="17">
        <v>0.16371088495001801</v>
      </c>
      <c r="Y10" s="17">
        <v>0.11851951581174799</v>
      </c>
      <c r="Z10" s="17">
        <v>0.15172623142995001</v>
      </c>
      <c r="AA10" s="17">
        <v>0.15305618220287001</v>
      </c>
      <c r="AB10" s="17">
        <v>0.16689171275898601</v>
      </c>
      <c r="AC10" s="17">
        <v>0.111751219281555</v>
      </c>
      <c r="AD10" s="17">
        <v>0.130535763151857</v>
      </c>
      <c r="AE10" s="17"/>
      <c r="AF10" s="17">
        <v>0.167171823254924</v>
      </c>
      <c r="AG10" s="17">
        <v>0.11765253493623</v>
      </c>
      <c r="AH10" s="17"/>
      <c r="AI10" s="17">
        <v>0.16883750645092899</v>
      </c>
      <c r="AJ10" s="17">
        <v>0.134679783575019</v>
      </c>
      <c r="AK10" s="17"/>
      <c r="AL10" s="17">
        <v>0.17340555293031901</v>
      </c>
      <c r="AM10" s="17">
        <v>0.139718950444574</v>
      </c>
      <c r="AN10" s="17"/>
      <c r="AO10" s="17">
        <v>0.19393961418438899</v>
      </c>
      <c r="AP10" s="17">
        <v>0.14187912051801899</v>
      </c>
      <c r="AQ10" s="17"/>
      <c r="AR10" s="17">
        <v>0.180789108802837</v>
      </c>
      <c r="AS10" s="17">
        <v>0.13677182139741501</v>
      </c>
      <c r="AT10" s="17">
        <v>0.124920388954048</v>
      </c>
      <c r="AU10" s="17">
        <v>0.11878633649116099</v>
      </c>
    </row>
    <row r="11" spans="2:47" x14ac:dyDescent="0.3">
      <c r="B11" s="18" t="s">
        <v>166</v>
      </c>
      <c r="C11" s="17">
        <v>0.12464684985084799</v>
      </c>
      <c r="D11" s="17">
        <v>0.150260811604013</v>
      </c>
      <c r="E11" s="17">
        <v>9.89045766536846E-2</v>
      </c>
      <c r="F11" s="17"/>
      <c r="G11" s="17">
        <v>0.162796935802451</v>
      </c>
      <c r="H11" s="17">
        <v>0.17573793807560301</v>
      </c>
      <c r="I11" s="17">
        <v>0.13963013263843499</v>
      </c>
      <c r="J11" s="17">
        <v>0.116302612167252</v>
      </c>
      <c r="K11" s="17">
        <v>9.2006351390641797E-2</v>
      </c>
      <c r="L11" s="17">
        <v>7.4363487914472795E-2</v>
      </c>
      <c r="M11" s="17"/>
      <c r="N11" s="17">
        <v>0.150729247643032</v>
      </c>
      <c r="O11" s="17">
        <v>0.117574718821741</v>
      </c>
      <c r="P11" s="17">
        <v>0.13110969051660301</v>
      </c>
      <c r="Q11" s="17">
        <v>9.7691010473207995E-2</v>
      </c>
      <c r="R11" s="17"/>
      <c r="S11" s="17">
        <v>0.193599905402218</v>
      </c>
      <c r="T11" s="17">
        <v>0.102722394869648</v>
      </c>
      <c r="U11" s="17">
        <v>0.105067443920989</v>
      </c>
      <c r="V11" s="17">
        <v>9.6838201640907506E-2</v>
      </c>
      <c r="W11" s="17">
        <v>0.12712013060055799</v>
      </c>
      <c r="X11" s="17">
        <v>0.175512370426576</v>
      </c>
      <c r="Y11" s="17">
        <v>0.105061920949023</v>
      </c>
      <c r="Z11" s="17">
        <v>0.10636471619637899</v>
      </c>
      <c r="AA11" s="17">
        <v>0.10382406758823901</v>
      </c>
      <c r="AB11" s="17">
        <v>0.107098649023561</v>
      </c>
      <c r="AC11" s="17">
        <v>0.108719704293658</v>
      </c>
      <c r="AD11" s="17">
        <v>0.107474471931387</v>
      </c>
      <c r="AE11" s="17"/>
      <c r="AF11" s="17">
        <v>0.12820545255152299</v>
      </c>
      <c r="AG11" s="17">
        <v>0.12092790466919801</v>
      </c>
      <c r="AH11" s="17"/>
      <c r="AI11" s="17">
        <v>0.16650971704880599</v>
      </c>
      <c r="AJ11" s="17">
        <v>0.10375035877583801</v>
      </c>
      <c r="AK11" s="17"/>
      <c r="AL11" s="17">
        <v>0.16111015134729201</v>
      </c>
      <c r="AM11" s="17">
        <v>0.116202997378467</v>
      </c>
      <c r="AN11" s="17"/>
      <c r="AO11" s="17">
        <v>0.162762093301976</v>
      </c>
      <c r="AP11" s="17">
        <v>0.12132464896337899</v>
      </c>
      <c r="AQ11" s="17"/>
      <c r="AR11" s="17">
        <v>0.16887751927439801</v>
      </c>
      <c r="AS11" s="17">
        <v>0.10824837431088701</v>
      </c>
      <c r="AT11" s="17">
        <v>0.105855556474623</v>
      </c>
      <c r="AU11" s="17">
        <v>8.0902055040274298E-2</v>
      </c>
    </row>
    <row r="12" spans="2:47" x14ac:dyDescent="0.3">
      <c r="B12" s="18" t="s">
        <v>167</v>
      </c>
      <c r="C12" s="17">
        <v>6.4605207173815501E-2</v>
      </c>
      <c r="D12" s="17">
        <v>7.3587807566067198E-2</v>
      </c>
      <c r="E12" s="17">
        <v>5.5704804782430797E-2</v>
      </c>
      <c r="F12" s="17"/>
      <c r="G12" s="17">
        <v>0.12766791141645401</v>
      </c>
      <c r="H12" s="17">
        <v>8.5292380805361903E-2</v>
      </c>
      <c r="I12" s="17">
        <v>6.6606784856893503E-2</v>
      </c>
      <c r="J12" s="17">
        <v>5.8002414754844397E-2</v>
      </c>
      <c r="K12" s="17">
        <v>3.6292212358481499E-2</v>
      </c>
      <c r="L12" s="17">
        <v>2.8765681166537199E-2</v>
      </c>
      <c r="M12" s="17"/>
      <c r="N12" s="17">
        <v>6.8668543664228004E-2</v>
      </c>
      <c r="O12" s="17">
        <v>6.0912699575281497E-2</v>
      </c>
      <c r="P12" s="17">
        <v>8.4565379523759601E-2</v>
      </c>
      <c r="Q12" s="17">
        <v>4.7438525945685803E-2</v>
      </c>
      <c r="R12" s="17"/>
      <c r="S12" s="17">
        <v>6.6870006728400502E-2</v>
      </c>
      <c r="T12" s="17">
        <v>5.9351025073540703E-2</v>
      </c>
      <c r="U12" s="17">
        <v>4.8157532063482299E-2</v>
      </c>
      <c r="V12" s="17">
        <v>5.5725951994960797E-2</v>
      </c>
      <c r="W12" s="17">
        <v>7.4274969304951505E-2</v>
      </c>
      <c r="X12" s="17">
        <v>5.9862520017843597E-2</v>
      </c>
      <c r="Y12" s="17">
        <v>9.9945643941693904E-2</v>
      </c>
      <c r="Z12" s="17">
        <v>9.9314485272029004E-2</v>
      </c>
      <c r="AA12" s="17">
        <v>6.3885514007033906E-2</v>
      </c>
      <c r="AB12" s="17">
        <v>4.9030739318404203E-2</v>
      </c>
      <c r="AC12" s="17">
        <v>4.6947110578929301E-2</v>
      </c>
      <c r="AD12" s="17">
        <v>7.7228444756153994E-2</v>
      </c>
      <c r="AE12" s="17"/>
      <c r="AF12" s="17">
        <v>6.2022873693309402E-2</v>
      </c>
      <c r="AG12" s="17">
        <v>6.8560858022540694E-2</v>
      </c>
      <c r="AH12" s="17"/>
      <c r="AI12" s="17">
        <v>6.7648247815450896E-2</v>
      </c>
      <c r="AJ12" s="17">
        <v>6.3086226849125099E-2</v>
      </c>
      <c r="AK12" s="17"/>
      <c r="AL12" s="17">
        <v>5.7294929684695003E-2</v>
      </c>
      <c r="AM12" s="17">
        <v>6.6298057303042598E-2</v>
      </c>
      <c r="AN12" s="17"/>
      <c r="AO12" s="17">
        <v>4.6569581305326402E-2</v>
      </c>
      <c r="AP12" s="17">
        <v>6.6177228413642597E-2</v>
      </c>
      <c r="AQ12" s="17"/>
      <c r="AR12" s="17">
        <v>9.5013284521809405E-2</v>
      </c>
      <c r="AS12" s="17">
        <v>4.4456971426118902E-2</v>
      </c>
      <c r="AT12" s="17">
        <v>5.0788897335635103E-2</v>
      </c>
      <c r="AU12" s="17">
        <v>5.1688868142851202E-2</v>
      </c>
    </row>
    <row r="13" spans="2:47" x14ac:dyDescent="0.3">
      <c r="B13" s="18" t="s">
        <v>168</v>
      </c>
      <c r="C13" s="17">
        <v>4.9628192060448897E-2</v>
      </c>
      <c r="D13" s="17">
        <v>5.30239065502413E-2</v>
      </c>
      <c r="E13" s="17">
        <v>4.6508181441905203E-2</v>
      </c>
      <c r="F13" s="17"/>
      <c r="G13" s="17">
        <v>9.30859093422228E-2</v>
      </c>
      <c r="H13" s="17">
        <v>5.5517229524911497E-2</v>
      </c>
      <c r="I13" s="17">
        <v>5.8419479449090803E-2</v>
      </c>
      <c r="J13" s="17">
        <v>4.5676390694713902E-2</v>
      </c>
      <c r="K13" s="17">
        <v>3.44340695734245E-2</v>
      </c>
      <c r="L13" s="17">
        <v>2.23228606023269E-2</v>
      </c>
      <c r="M13" s="17"/>
      <c r="N13" s="17">
        <v>4.4247951421889198E-2</v>
      </c>
      <c r="O13" s="17">
        <v>4.4587672145828101E-2</v>
      </c>
      <c r="P13" s="17">
        <v>6.5373170000698103E-2</v>
      </c>
      <c r="Q13" s="17">
        <v>4.7552783952277501E-2</v>
      </c>
      <c r="R13" s="17"/>
      <c r="S13" s="17">
        <v>6.2597158084923804E-2</v>
      </c>
      <c r="T13" s="17">
        <v>4.9015671098167603E-2</v>
      </c>
      <c r="U13" s="17">
        <v>6.3874134285087605E-2</v>
      </c>
      <c r="V13" s="17">
        <v>3.5119153611891898E-2</v>
      </c>
      <c r="W13" s="17">
        <v>7.4853305887521898E-2</v>
      </c>
      <c r="X13" s="17">
        <v>4.3369172696025401E-2</v>
      </c>
      <c r="Y13" s="17">
        <v>4.0439774314131899E-2</v>
      </c>
      <c r="Z13" s="17">
        <v>3.1179850935919101E-2</v>
      </c>
      <c r="AA13" s="17">
        <v>4.8160832202082102E-2</v>
      </c>
      <c r="AB13" s="17">
        <v>4.8665642789636102E-2</v>
      </c>
      <c r="AC13" s="17">
        <v>3.7416565636054201E-2</v>
      </c>
      <c r="AD13" s="17">
        <v>3.4912341676305303E-2</v>
      </c>
      <c r="AE13" s="17"/>
      <c r="AF13" s="17">
        <v>4.3306220176502798E-2</v>
      </c>
      <c r="AG13" s="17">
        <v>5.7977581921017297E-2</v>
      </c>
      <c r="AH13" s="17"/>
      <c r="AI13" s="17">
        <v>5.4905919199032802E-2</v>
      </c>
      <c r="AJ13" s="17">
        <v>4.6993733758148602E-2</v>
      </c>
      <c r="AK13" s="17"/>
      <c r="AL13" s="17">
        <v>5.0427344928514403E-2</v>
      </c>
      <c r="AM13" s="17">
        <v>4.94431312282178E-2</v>
      </c>
      <c r="AN13" s="17"/>
      <c r="AO13" s="17">
        <v>5.8750461399654501E-2</v>
      </c>
      <c r="AP13" s="17">
        <v>4.8833076811262602E-2</v>
      </c>
      <c r="AQ13" s="17"/>
      <c r="AR13" s="17">
        <v>5.8680617561714998E-2</v>
      </c>
      <c r="AS13" s="17">
        <v>4.8639717925882502E-2</v>
      </c>
      <c r="AT13" s="17">
        <v>4.7780680491301401E-2</v>
      </c>
      <c r="AU13" s="17">
        <v>3.2432253493528199E-2</v>
      </c>
    </row>
    <row r="14" spans="2:47" x14ac:dyDescent="0.3">
      <c r="B14" s="18" t="s">
        <v>169</v>
      </c>
      <c r="C14" s="17">
        <v>3.13008940864902E-2</v>
      </c>
      <c r="D14" s="17">
        <v>2.6247611082154801E-2</v>
      </c>
      <c r="E14" s="17">
        <v>3.6344123156143798E-2</v>
      </c>
      <c r="F14" s="17"/>
      <c r="G14" s="17">
        <v>7.0155791462414296E-2</v>
      </c>
      <c r="H14" s="17">
        <v>4.6784098044529099E-2</v>
      </c>
      <c r="I14" s="17">
        <v>2.6594867911229302E-2</v>
      </c>
      <c r="J14" s="17">
        <v>2.24138579776894E-2</v>
      </c>
      <c r="K14" s="17">
        <v>2.42331632713019E-2</v>
      </c>
      <c r="L14" s="17">
        <v>8.7864254129996506E-3</v>
      </c>
      <c r="M14" s="17"/>
      <c r="N14" s="17">
        <v>2.0642861563865501E-2</v>
      </c>
      <c r="O14" s="17">
        <v>2.33837358252959E-2</v>
      </c>
      <c r="P14" s="17">
        <v>4.1761478590569098E-2</v>
      </c>
      <c r="Q14" s="17">
        <v>4.2298035754641403E-2</v>
      </c>
      <c r="R14" s="17"/>
      <c r="S14" s="17">
        <v>2.6304569456201701E-2</v>
      </c>
      <c r="T14" s="17">
        <v>3.8000822282810202E-2</v>
      </c>
      <c r="U14" s="17">
        <v>1.6801529105210499E-2</v>
      </c>
      <c r="V14" s="17">
        <v>3.9447515529260499E-2</v>
      </c>
      <c r="W14" s="17">
        <v>3.1067084992712501E-2</v>
      </c>
      <c r="X14" s="17">
        <v>3.5416953905323102E-2</v>
      </c>
      <c r="Y14" s="17">
        <v>2.6573552634946901E-2</v>
      </c>
      <c r="Z14" s="17">
        <v>1.7120426067032301E-2</v>
      </c>
      <c r="AA14" s="17">
        <v>3.7208231555724301E-2</v>
      </c>
      <c r="AB14" s="17">
        <v>2.5863698213450199E-2</v>
      </c>
      <c r="AC14" s="17">
        <v>4.1789120670806798E-2</v>
      </c>
      <c r="AD14" s="17">
        <v>3.6688753711268202E-2</v>
      </c>
      <c r="AE14" s="17"/>
      <c r="AF14" s="17">
        <v>2.2978669869818901E-2</v>
      </c>
      <c r="AG14" s="17">
        <v>4.1375012469501697E-2</v>
      </c>
      <c r="AH14" s="17"/>
      <c r="AI14" s="17">
        <v>3.1564573274389301E-2</v>
      </c>
      <c r="AJ14" s="17">
        <v>3.1169274582968198E-2</v>
      </c>
      <c r="AK14" s="17"/>
      <c r="AL14" s="17">
        <v>2.57180589126185E-2</v>
      </c>
      <c r="AM14" s="17">
        <v>3.2593718231621098E-2</v>
      </c>
      <c r="AN14" s="17"/>
      <c r="AO14" s="17">
        <v>3.1346993226551302E-2</v>
      </c>
      <c r="AP14" s="17">
        <v>3.1296875993198497E-2</v>
      </c>
      <c r="AQ14" s="17"/>
      <c r="AR14" s="17">
        <v>3.34570870699471E-2</v>
      </c>
      <c r="AS14" s="17">
        <v>2.9464627649057398E-2</v>
      </c>
      <c r="AT14" s="17">
        <v>3.0672899876656501E-2</v>
      </c>
      <c r="AU14" s="17">
        <v>3.03542549827975E-2</v>
      </c>
    </row>
    <row r="15" spans="2:47" x14ac:dyDescent="0.3">
      <c r="B15" s="18" t="s">
        <v>170</v>
      </c>
      <c r="C15" s="17">
        <v>2.6907329825381601E-2</v>
      </c>
      <c r="D15" s="17">
        <v>2.46354141866841E-2</v>
      </c>
      <c r="E15" s="17">
        <v>2.9223575773600401E-2</v>
      </c>
      <c r="F15" s="17"/>
      <c r="G15" s="17">
        <v>5.0699547788948598E-2</v>
      </c>
      <c r="H15" s="17">
        <v>3.3214539813313397E-2</v>
      </c>
      <c r="I15" s="17">
        <v>2.39290232987589E-2</v>
      </c>
      <c r="J15" s="17">
        <v>2.52725498641241E-2</v>
      </c>
      <c r="K15" s="17">
        <v>2.0613630970102499E-2</v>
      </c>
      <c r="L15" s="17">
        <v>1.4006391461235401E-2</v>
      </c>
      <c r="M15" s="17"/>
      <c r="N15" s="17">
        <v>3.33408035933834E-2</v>
      </c>
      <c r="O15" s="17">
        <v>2.5341195902679799E-2</v>
      </c>
      <c r="P15" s="17">
        <v>2.2629043612331701E-2</v>
      </c>
      <c r="Q15" s="17">
        <v>2.49646639413484E-2</v>
      </c>
      <c r="R15" s="17"/>
      <c r="S15" s="17">
        <v>4.3911152616221701E-2</v>
      </c>
      <c r="T15" s="17">
        <v>1.9941187641680101E-2</v>
      </c>
      <c r="U15" s="17">
        <v>2.2608272850940199E-2</v>
      </c>
      <c r="V15" s="17">
        <v>4.2526991335399299E-2</v>
      </c>
      <c r="W15" s="17">
        <v>1.6826763923407598E-2</v>
      </c>
      <c r="X15" s="17">
        <v>2.38163654545775E-2</v>
      </c>
      <c r="Y15" s="17">
        <v>2.5749625009391701E-2</v>
      </c>
      <c r="Z15" s="17">
        <v>6.4037376526263998E-2</v>
      </c>
      <c r="AA15" s="17">
        <v>1.6780279221277599E-2</v>
      </c>
      <c r="AB15" s="17">
        <v>1.5284391004425701E-2</v>
      </c>
      <c r="AC15" s="17">
        <v>1.1946659939697001E-2</v>
      </c>
      <c r="AD15" s="17">
        <v>2.5774574158513499E-2</v>
      </c>
      <c r="AE15" s="17"/>
      <c r="AF15" s="17">
        <v>2.37495279644345E-2</v>
      </c>
      <c r="AG15" s="17">
        <v>3.1322182352450399E-2</v>
      </c>
      <c r="AH15" s="17"/>
      <c r="AI15" s="17">
        <v>2.2933603587961301E-2</v>
      </c>
      <c r="AJ15" s="17">
        <v>2.8890876113841099E-2</v>
      </c>
      <c r="AK15" s="17"/>
      <c r="AL15" s="17">
        <v>2.16890569682563E-2</v>
      </c>
      <c r="AM15" s="17">
        <v>2.8115731817463799E-2</v>
      </c>
      <c r="AN15" s="17"/>
      <c r="AO15" s="17">
        <v>1.6624048601470001E-2</v>
      </c>
      <c r="AP15" s="17">
        <v>2.7803641193613501E-2</v>
      </c>
      <c r="AQ15" s="17"/>
      <c r="AR15" s="17">
        <v>3.6600454659074098E-2</v>
      </c>
      <c r="AS15" s="17">
        <v>2.3889635254174198E-2</v>
      </c>
      <c r="AT15" s="17">
        <v>1.9875776772978401E-2</v>
      </c>
      <c r="AU15" s="17">
        <v>2.2399499665670199E-2</v>
      </c>
    </row>
    <row r="16" spans="2:47" x14ac:dyDescent="0.3">
      <c r="B16" s="18" t="s">
        <v>171</v>
      </c>
      <c r="C16" s="17">
        <v>1.07221690139735E-2</v>
      </c>
      <c r="D16" s="17">
        <v>9.9422709173946008E-3</v>
      </c>
      <c r="E16" s="17">
        <v>1.1522938648544E-2</v>
      </c>
      <c r="F16" s="17"/>
      <c r="G16" s="17">
        <v>2.2386000425091201E-2</v>
      </c>
      <c r="H16" s="17">
        <v>1.3219653832787E-2</v>
      </c>
      <c r="I16" s="17">
        <v>1.2476434673982399E-2</v>
      </c>
      <c r="J16" s="17">
        <v>1.70009785744611E-3</v>
      </c>
      <c r="K16" s="17">
        <v>8.2444114771638103E-3</v>
      </c>
      <c r="L16" s="17">
        <v>8.5207851969345098E-3</v>
      </c>
      <c r="M16" s="17"/>
      <c r="N16" s="17">
        <v>4.9271565562043502E-3</v>
      </c>
      <c r="O16" s="17">
        <v>8.5096584957178607E-3</v>
      </c>
      <c r="P16" s="17">
        <v>1.20201474933438E-2</v>
      </c>
      <c r="Q16" s="17">
        <v>1.8295399621028E-2</v>
      </c>
      <c r="R16" s="17"/>
      <c r="S16" s="17">
        <v>1.29391194505498E-2</v>
      </c>
      <c r="T16" s="17">
        <v>3.5781501221492499E-3</v>
      </c>
      <c r="U16" s="17">
        <v>7.8219870535697796E-3</v>
      </c>
      <c r="V16" s="17">
        <v>8.5284995158591906E-3</v>
      </c>
      <c r="W16" s="17">
        <v>2.7852432364199198E-2</v>
      </c>
      <c r="X16" s="17">
        <v>2.18595427289821E-2</v>
      </c>
      <c r="Y16" s="17">
        <v>8.4227986330459408E-3</v>
      </c>
      <c r="Z16" s="17">
        <v>0</v>
      </c>
      <c r="AA16" s="17">
        <v>8.9704737372123897E-3</v>
      </c>
      <c r="AB16" s="17">
        <v>1.3695756808771701E-2</v>
      </c>
      <c r="AC16" s="17">
        <v>4.8786473366251E-3</v>
      </c>
      <c r="AD16" s="17">
        <v>0</v>
      </c>
      <c r="AE16" s="17"/>
      <c r="AF16" s="17">
        <v>9.7867910015830006E-3</v>
      </c>
      <c r="AG16" s="17">
        <v>1.2052208475464199E-2</v>
      </c>
      <c r="AH16" s="17"/>
      <c r="AI16" s="17">
        <v>9.2307877436449207E-3</v>
      </c>
      <c r="AJ16" s="17">
        <v>1.1466614807843599E-2</v>
      </c>
      <c r="AK16" s="17"/>
      <c r="AL16" s="17">
        <v>6.7132130115439802E-3</v>
      </c>
      <c r="AM16" s="17">
        <v>1.1650527984871499E-2</v>
      </c>
      <c r="AN16" s="17"/>
      <c r="AO16" s="17">
        <v>8.2144782315461302E-3</v>
      </c>
      <c r="AP16" s="17">
        <v>1.09407443604372E-2</v>
      </c>
      <c r="AQ16" s="17"/>
      <c r="AR16" s="17">
        <v>9.8526909635166301E-3</v>
      </c>
      <c r="AS16" s="17">
        <v>5.4183942244012597E-3</v>
      </c>
      <c r="AT16" s="17">
        <v>1.24224206399982E-2</v>
      </c>
      <c r="AU16" s="17">
        <v>1.8500603735312499E-2</v>
      </c>
    </row>
    <row r="17" spans="2:47" x14ac:dyDescent="0.3">
      <c r="B17" s="18" t="s">
        <v>172</v>
      </c>
      <c r="C17" s="17">
        <v>7.4501422740964399E-2</v>
      </c>
      <c r="D17" s="17">
        <v>5.7897004119985301E-2</v>
      </c>
      <c r="E17" s="17">
        <v>9.0428423583140793E-2</v>
      </c>
      <c r="F17" s="17"/>
      <c r="G17" s="17">
        <v>8.3832905059657903E-2</v>
      </c>
      <c r="H17" s="17">
        <v>8.6358800935945099E-2</v>
      </c>
      <c r="I17" s="17">
        <v>8.2106162565578206E-2</v>
      </c>
      <c r="J17" s="17">
        <v>6.1744287994866497E-2</v>
      </c>
      <c r="K17" s="17">
        <v>6.4576992344814996E-2</v>
      </c>
      <c r="L17" s="17">
        <v>6.9498820323400004E-2</v>
      </c>
      <c r="M17" s="17"/>
      <c r="N17" s="17">
        <v>5.6503221912832802E-2</v>
      </c>
      <c r="O17" s="17">
        <v>6.8892360684890006E-2</v>
      </c>
      <c r="P17" s="17">
        <v>0.101675525213566</v>
      </c>
      <c r="Q17" s="17">
        <v>7.5875435909044803E-2</v>
      </c>
      <c r="R17" s="17"/>
      <c r="S17" s="17">
        <v>6.8856910129321602E-2</v>
      </c>
      <c r="T17" s="17">
        <v>6.4436899100154696E-2</v>
      </c>
      <c r="U17" s="17">
        <v>4.4269158169187403E-2</v>
      </c>
      <c r="V17" s="17">
        <v>9.3378883677603594E-2</v>
      </c>
      <c r="W17" s="17">
        <v>5.8868988284514701E-2</v>
      </c>
      <c r="X17" s="17">
        <v>5.3393171868132999E-2</v>
      </c>
      <c r="Y17" s="17">
        <v>7.4616127144815803E-2</v>
      </c>
      <c r="Z17" s="17">
        <v>7.9607162051226199E-2</v>
      </c>
      <c r="AA17" s="17">
        <v>0.10521732877123</v>
      </c>
      <c r="AB17" s="17">
        <v>0.101081825078344</v>
      </c>
      <c r="AC17" s="17">
        <v>6.9139112537812603E-2</v>
      </c>
      <c r="AD17" s="17">
        <v>7.7938628129229803E-2</v>
      </c>
      <c r="AE17" s="17"/>
      <c r="AF17" s="17">
        <v>6.7857931493167004E-2</v>
      </c>
      <c r="AG17" s="17">
        <v>8.3934588432578297E-2</v>
      </c>
      <c r="AH17" s="17"/>
      <c r="AI17" s="17">
        <v>7.2116885518774307E-2</v>
      </c>
      <c r="AJ17" s="17">
        <v>7.5691701002266895E-2</v>
      </c>
      <c r="AK17" s="17"/>
      <c r="AL17" s="17">
        <v>6.7778253470032801E-2</v>
      </c>
      <c r="AM17" s="17">
        <v>7.6058315483551797E-2</v>
      </c>
      <c r="AN17" s="17"/>
      <c r="AO17" s="17">
        <v>6.9459732827931206E-2</v>
      </c>
      <c r="AP17" s="17">
        <v>7.4940866522161698E-2</v>
      </c>
      <c r="AQ17" s="17"/>
      <c r="AR17" s="17">
        <v>7.5873747663000604E-2</v>
      </c>
      <c r="AS17" s="17">
        <v>8.2513883727209206E-2</v>
      </c>
      <c r="AT17" s="17">
        <v>8.0113402436733899E-2</v>
      </c>
      <c r="AU17" s="17">
        <v>4.5555948708407103E-2</v>
      </c>
    </row>
    <row r="18" spans="2:47" x14ac:dyDescent="0.3">
      <c r="B18" s="18" t="s">
        <v>173</v>
      </c>
      <c r="C18" s="17">
        <v>0.330744450846581</v>
      </c>
      <c r="D18" s="17">
        <v>0.27300436268865802</v>
      </c>
      <c r="E18" s="17">
        <v>0.38705155946199998</v>
      </c>
      <c r="F18" s="17"/>
      <c r="G18" s="17">
        <v>0.192606364602187</v>
      </c>
      <c r="H18" s="17">
        <v>0.231204606622325</v>
      </c>
      <c r="I18" s="17">
        <v>0.28996420701835302</v>
      </c>
      <c r="J18" s="17">
        <v>0.35663843014841801</v>
      </c>
      <c r="K18" s="17">
        <v>0.38602800430258599</v>
      </c>
      <c r="L18" s="17">
        <v>0.47809417654941899</v>
      </c>
      <c r="M18" s="17"/>
      <c r="N18" s="17">
        <v>0.25066344574166199</v>
      </c>
      <c r="O18" s="17">
        <v>0.35775757281048198</v>
      </c>
      <c r="P18" s="17">
        <v>0.30663080811695198</v>
      </c>
      <c r="Q18" s="17">
        <v>0.40844430655450997</v>
      </c>
      <c r="R18" s="17"/>
      <c r="S18" s="17">
        <v>0.230244420111788</v>
      </c>
      <c r="T18" s="17">
        <v>0.378086434164355</v>
      </c>
      <c r="U18" s="17">
        <v>0.39263981537470399</v>
      </c>
      <c r="V18" s="17">
        <v>0.31183312805802099</v>
      </c>
      <c r="W18" s="17">
        <v>0.33037591909634301</v>
      </c>
      <c r="X18" s="17">
        <v>0.29833297742586401</v>
      </c>
      <c r="Y18" s="17">
        <v>0.36325810842596301</v>
      </c>
      <c r="Z18" s="17">
        <v>0.362523601098312</v>
      </c>
      <c r="AA18" s="17">
        <v>0.32294788078751702</v>
      </c>
      <c r="AB18" s="17">
        <v>0.33823210657917802</v>
      </c>
      <c r="AC18" s="17">
        <v>0.39927239571803302</v>
      </c>
      <c r="AD18" s="17">
        <v>0.34661438301659597</v>
      </c>
      <c r="AE18" s="17"/>
      <c r="AF18" s="17">
        <v>0.32264348733760301</v>
      </c>
      <c r="AG18" s="17">
        <v>0.34076869862980802</v>
      </c>
      <c r="AH18" s="17"/>
      <c r="AI18" s="17">
        <v>0.25692859614402702</v>
      </c>
      <c r="AJ18" s="17">
        <v>0.36759076482913999</v>
      </c>
      <c r="AK18" s="17"/>
      <c r="AL18" s="17">
        <v>0.281780549225086</v>
      </c>
      <c r="AM18" s="17">
        <v>0.34208308297248402</v>
      </c>
      <c r="AN18" s="17"/>
      <c r="AO18" s="17">
        <v>0.22343164138485999</v>
      </c>
      <c r="AP18" s="17">
        <v>0.34009805005125698</v>
      </c>
      <c r="AQ18" s="17"/>
      <c r="AR18" s="17">
        <v>0.179555825585683</v>
      </c>
      <c r="AS18" s="17">
        <v>0.36461229245147497</v>
      </c>
      <c r="AT18" s="17">
        <v>0.40046257254427797</v>
      </c>
      <c r="AU18" s="17">
        <v>0.50705740969104096</v>
      </c>
    </row>
    <row r="19" spans="2:47" x14ac:dyDescent="0.3">
      <c r="B19" s="18" t="s">
        <v>155</v>
      </c>
      <c r="C19" s="19">
        <v>1.40016153255579E-2</v>
      </c>
      <c r="D19" s="19">
        <v>1.29803475398356E-2</v>
      </c>
      <c r="E19" s="19">
        <v>1.50500659282275E-2</v>
      </c>
      <c r="F19" s="19"/>
      <c r="G19" s="19">
        <v>1.9609952856843301E-2</v>
      </c>
      <c r="H19" s="19">
        <v>1.6978478949643099E-2</v>
      </c>
      <c r="I19" s="19">
        <v>1.9125014326334601E-2</v>
      </c>
      <c r="J19" s="19">
        <v>1.23248361416297E-2</v>
      </c>
      <c r="K19" s="19">
        <v>5.8131392623488902E-3</v>
      </c>
      <c r="L19" s="19">
        <v>1.0548178279407801E-2</v>
      </c>
      <c r="M19" s="19"/>
      <c r="N19" s="19">
        <v>3.4408348200515699E-3</v>
      </c>
      <c r="O19" s="19">
        <v>1.8536670632395801E-2</v>
      </c>
      <c r="P19" s="19">
        <v>1.6439285234827301E-2</v>
      </c>
      <c r="Q19" s="19">
        <v>1.87531266795504E-2</v>
      </c>
      <c r="R19" s="19"/>
      <c r="S19" s="19">
        <v>1.65150259562373E-2</v>
      </c>
      <c r="T19" s="19">
        <v>1.3651508729521001E-2</v>
      </c>
      <c r="U19" s="19">
        <v>2.4086603045449299E-2</v>
      </c>
      <c r="V19" s="19">
        <v>7.8884419447837108E-3</v>
      </c>
      <c r="W19" s="19">
        <v>1.10157319224908E-2</v>
      </c>
      <c r="X19" s="19">
        <v>1.26136925914069E-2</v>
      </c>
      <c r="Y19" s="19">
        <v>1.03807878462034E-2</v>
      </c>
      <c r="Z19" s="19">
        <v>4.0477129766016903E-3</v>
      </c>
      <c r="AA19" s="19">
        <v>1.10382404453032E-2</v>
      </c>
      <c r="AB19" s="19">
        <v>1.05263339403297E-2</v>
      </c>
      <c r="AC19" s="19">
        <v>4.0845405263192303E-2</v>
      </c>
      <c r="AD19" s="19">
        <v>5.7743898581261296E-3</v>
      </c>
      <c r="AE19" s="19"/>
      <c r="AF19" s="19">
        <v>1.11497268135909E-2</v>
      </c>
      <c r="AG19" s="19">
        <v>1.67553031655358E-2</v>
      </c>
      <c r="AH19" s="19"/>
      <c r="AI19" s="19">
        <v>7.1426929788484198E-3</v>
      </c>
      <c r="AJ19" s="19">
        <v>1.74253514238152E-2</v>
      </c>
      <c r="AK19" s="19"/>
      <c r="AL19" s="19">
        <v>8.3326853989600103E-3</v>
      </c>
      <c r="AM19" s="19">
        <v>1.5314376540587401E-2</v>
      </c>
      <c r="AN19" s="19"/>
      <c r="AO19" s="19">
        <v>4.0089341076438804E-3</v>
      </c>
      <c r="AP19" s="19">
        <v>1.4872597415778999E-2</v>
      </c>
      <c r="AQ19" s="19"/>
      <c r="AR19" s="19">
        <v>8.6628573074762193E-3</v>
      </c>
      <c r="AS19" s="19">
        <v>1.1243568268852601E-2</v>
      </c>
      <c r="AT19" s="19">
        <v>2.46601822908777E-2</v>
      </c>
      <c r="AU19" s="19">
        <v>9.9584641524151796E-3</v>
      </c>
    </row>
    <row r="20" spans="2:47" x14ac:dyDescent="0.3">
      <c r="B20" s="16"/>
    </row>
    <row r="21" spans="2:47" x14ac:dyDescent="0.3">
      <c r="B21" t="s">
        <v>72</v>
      </c>
    </row>
    <row r="22" spans="2:47" x14ac:dyDescent="0.3">
      <c r="B22" t="s">
        <v>73</v>
      </c>
    </row>
    <row r="24" spans="2:47" x14ac:dyDescent="0.3">
      <c r="B24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dimension ref="B2:AU24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573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164</v>
      </c>
      <c r="C9" s="17">
        <v>3.6797481788076999E-2</v>
      </c>
      <c r="D9" s="17">
        <v>5.0071567103082699E-2</v>
      </c>
      <c r="E9" s="17">
        <v>2.4002809311885798E-2</v>
      </c>
      <c r="F9" s="17"/>
      <c r="G9" s="17">
        <v>7.0631585171083894E-2</v>
      </c>
      <c r="H9" s="17">
        <v>6.6042588984023001E-2</v>
      </c>
      <c r="I9" s="17">
        <v>4.90580082335456E-2</v>
      </c>
      <c r="J9" s="17">
        <v>2.32559517041846E-2</v>
      </c>
      <c r="K9" s="17">
        <v>1.28829729805464E-2</v>
      </c>
      <c r="L9" s="17">
        <v>7.6855658544773397E-3</v>
      </c>
      <c r="M9" s="17"/>
      <c r="N9" s="17">
        <v>4.4321454443337398E-2</v>
      </c>
      <c r="O9" s="17">
        <v>2.6921736617125599E-2</v>
      </c>
      <c r="P9" s="17">
        <v>5.6495817323835899E-2</v>
      </c>
      <c r="Q9" s="17">
        <v>2.2148476673813498E-2</v>
      </c>
      <c r="R9" s="17"/>
      <c r="S9" s="17">
        <v>5.7846256431852199E-2</v>
      </c>
      <c r="T9" s="17">
        <v>1.66618179407052E-2</v>
      </c>
      <c r="U9" s="17">
        <v>3.8034689217052997E-2</v>
      </c>
      <c r="V9" s="17">
        <v>4.6032493711303302E-2</v>
      </c>
      <c r="W9" s="17">
        <v>3.6724217948265497E-2</v>
      </c>
      <c r="X9" s="17">
        <v>4.6409566333612901E-2</v>
      </c>
      <c r="Y9" s="17">
        <v>2.05514864906963E-2</v>
      </c>
      <c r="Z9" s="17">
        <v>3.32679077725676E-2</v>
      </c>
      <c r="AA9" s="17">
        <v>3.6720628219390698E-2</v>
      </c>
      <c r="AB9" s="17">
        <v>3.3719255104460499E-2</v>
      </c>
      <c r="AC9" s="17">
        <v>3.39458726264373E-2</v>
      </c>
      <c r="AD9" s="17">
        <v>2.8613268376262602E-2</v>
      </c>
      <c r="AE9" s="17"/>
      <c r="AF9" s="17">
        <v>3.2583793227828901E-2</v>
      </c>
      <c r="AG9" s="17">
        <v>4.2695785454035101E-2</v>
      </c>
      <c r="AH9" s="17"/>
      <c r="AI9" s="17">
        <v>4.6899045932670899E-2</v>
      </c>
      <c r="AJ9" s="17">
        <v>3.1755131392129002E-2</v>
      </c>
      <c r="AK9" s="17"/>
      <c r="AL9" s="17">
        <v>4.6717925438028197E-2</v>
      </c>
      <c r="AM9" s="17">
        <v>3.4500192206415703E-2</v>
      </c>
      <c r="AN9" s="17"/>
      <c r="AO9" s="17">
        <v>6.3371840304308605E-2</v>
      </c>
      <c r="AP9" s="17">
        <v>3.4481207524743401E-2</v>
      </c>
      <c r="AQ9" s="17"/>
      <c r="AR9" s="17">
        <v>7.0403862228229599E-2</v>
      </c>
      <c r="AS9" s="17">
        <v>1.7481745040173101E-2</v>
      </c>
      <c r="AT9" s="17">
        <v>2.0732500887676902E-2</v>
      </c>
      <c r="AU9" s="17">
        <v>1.9095582982946901E-2</v>
      </c>
    </row>
    <row r="10" spans="2:47" x14ac:dyDescent="0.3">
      <c r="B10" s="18" t="s">
        <v>165</v>
      </c>
      <c r="C10" s="17">
        <v>4.9620472673635098E-2</v>
      </c>
      <c r="D10" s="17">
        <v>6.3588514477460695E-2</v>
      </c>
      <c r="E10" s="17">
        <v>3.6198390886496602E-2</v>
      </c>
      <c r="F10" s="17"/>
      <c r="G10" s="17">
        <v>7.6090600121523203E-2</v>
      </c>
      <c r="H10" s="17">
        <v>0.105832311448904</v>
      </c>
      <c r="I10" s="17">
        <v>4.75828504249406E-2</v>
      </c>
      <c r="J10" s="17">
        <v>4.9831368997701797E-2</v>
      </c>
      <c r="K10" s="17">
        <v>1.01925172229494E-2</v>
      </c>
      <c r="L10" s="17">
        <v>1.43541343686938E-2</v>
      </c>
      <c r="M10" s="17"/>
      <c r="N10" s="17">
        <v>7.3167216578233801E-2</v>
      </c>
      <c r="O10" s="17">
        <v>3.3522522415128299E-2</v>
      </c>
      <c r="P10" s="17">
        <v>4.6166607590514601E-2</v>
      </c>
      <c r="Q10" s="17">
        <v>4.4677870530771498E-2</v>
      </c>
      <c r="R10" s="17"/>
      <c r="S10" s="17">
        <v>7.9999019451451103E-2</v>
      </c>
      <c r="T10" s="17">
        <v>3.71641897578502E-2</v>
      </c>
      <c r="U10" s="17">
        <v>4.0470311961604097E-2</v>
      </c>
      <c r="V10" s="17">
        <v>3.2862528843700098E-2</v>
      </c>
      <c r="W10" s="17">
        <v>5.4420481787890898E-2</v>
      </c>
      <c r="X10" s="17">
        <v>5.6572192353332502E-2</v>
      </c>
      <c r="Y10" s="17">
        <v>3.3512027424691899E-2</v>
      </c>
      <c r="Z10" s="17">
        <v>5.8722221052868402E-2</v>
      </c>
      <c r="AA10" s="17">
        <v>5.2329380223806503E-2</v>
      </c>
      <c r="AB10" s="17">
        <v>5.34029270964443E-2</v>
      </c>
      <c r="AC10" s="17">
        <v>3.9401958985728597E-2</v>
      </c>
      <c r="AD10" s="17">
        <v>3.1230059829027299E-2</v>
      </c>
      <c r="AE10" s="17"/>
      <c r="AF10" s="17">
        <v>5.3286814011555897E-2</v>
      </c>
      <c r="AG10" s="17">
        <v>4.5150141705769302E-2</v>
      </c>
      <c r="AH10" s="17"/>
      <c r="AI10" s="17">
        <v>6.0745891390322403E-2</v>
      </c>
      <c r="AJ10" s="17">
        <v>4.4067049592992902E-2</v>
      </c>
      <c r="AK10" s="17"/>
      <c r="AL10" s="17">
        <v>5.9020239468791001E-2</v>
      </c>
      <c r="AM10" s="17">
        <v>4.7443756884451301E-2</v>
      </c>
      <c r="AN10" s="17"/>
      <c r="AO10" s="17">
        <v>8.6083625943651695E-2</v>
      </c>
      <c r="AP10" s="17">
        <v>4.6442271272169898E-2</v>
      </c>
      <c r="AQ10" s="17"/>
      <c r="AR10" s="17">
        <v>9.3549065299922199E-2</v>
      </c>
      <c r="AS10" s="17">
        <v>2.7625514858996301E-2</v>
      </c>
      <c r="AT10" s="17">
        <v>2.7430707846143099E-2</v>
      </c>
      <c r="AU10" s="17">
        <v>2.3357255511531401E-2</v>
      </c>
    </row>
    <row r="11" spans="2:47" x14ac:dyDescent="0.3">
      <c r="B11" s="18" t="s">
        <v>166</v>
      </c>
      <c r="C11" s="17">
        <v>0.102845549938331</v>
      </c>
      <c r="D11" s="17">
        <v>0.126058521420504</v>
      </c>
      <c r="E11" s="17">
        <v>7.9821076442265396E-2</v>
      </c>
      <c r="F11" s="17"/>
      <c r="G11" s="17">
        <v>0.20988526371681601</v>
      </c>
      <c r="H11" s="17">
        <v>0.18262288670989699</v>
      </c>
      <c r="I11" s="17">
        <v>0.112422780541828</v>
      </c>
      <c r="J11" s="17">
        <v>7.2932753634588801E-2</v>
      </c>
      <c r="K11" s="17">
        <v>4.61502349411212E-2</v>
      </c>
      <c r="L11" s="17">
        <v>2.1673253681294202E-2</v>
      </c>
      <c r="M11" s="17"/>
      <c r="N11" s="17">
        <v>0.12587991137795099</v>
      </c>
      <c r="O11" s="17">
        <v>0.104094489498936</v>
      </c>
      <c r="P11" s="17">
        <v>0.10971170638859599</v>
      </c>
      <c r="Q11" s="17">
        <v>6.9861254455501801E-2</v>
      </c>
      <c r="R11" s="17"/>
      <c r="S11" s="17">
        <v>0.14827245873601799</v>
      </c>
      <c r="T11" s="17">
        <v>0.10148885044865499</v>
      </c>
      <c r="U11" s="17">
        <v>8.7966658686033497E-2</v>
      </c>
      <c r="V11" s="17">
        <v>7.3995644238790001E-2</v>
      </c>
      <c r="W11" s="17">
        <v>0.11429608985933599</v>
      </c>
      <c r="X11" s="17">
        <v>0.105120103167477</v>
      </c>
      <c r="Y11" s="17">
        <v>8.6798359933443703E-2</v>
      </c>
      <c r="Z11" s="17">
        <v>0.124349328335412</v>
      </c>
      <c r="AA11" s="17">
        <v>0.10523857521171</v>
      </c>
      <c r="AB11" s="17">
        <v>7.2251134613740206E-2</v>
      </c>
      <c r="AC11" s="17">
        <v>9.65453340529773E-2</v>
      </c>
      <c r="AD11" s="17">
        <v>9.7166350157067399E-2</v>
      </c>
      <c r="AE11" s="17"/>
      <c r="AF11" s="17">
        <v>9.3442149270638694E-2</v>
      </c>
      <c r="AG11" s="17">
        <v>0.116176415259429</v>
      </c>
      <c r="AH11" s="17"/>
      <c r="AI11" s="17">
        <v>0.122326854876639</v>
      </c>
      <c r="AJ11" s="17">
        <v>9.3121158323015304E-2</v>
      </c>
      <c r="AK11" s="17"/>
      <c r="AL11" s="17">
        <v>0.100799312276019</v>
      </c>
      <c r="AM11" s="17">
        <v>0.10331939976089</v>
      </c>
      <c r="AN11" s="17"/>
      <c r="AO11" s="17">
        <v>0.11729384748058699</v>
      </c>
      <c r="AP11" s="17">
        <v>0.101586207413631</v>
      </c>
      <c r="AQ11" s="17"/>
      <c r="AR11" s="17">
        <v>0.160668188619391</v>
      </c>
      <c r="AS11" s="17">
        <v>7.6560524435553903E-2</v>
      </c>
      <c r="AT11" s="17">
        <v>8.1838401999188695E-2</v>
      </c>
      <c r="AU11" s="17">
        <v>4.65927010960571E-2</v>
      </c>
    </row>
    <row r="12" spans="2:47" x14ac:dyDescent="0.3">
      <c r="B12" s="18" t="s">
        <v>167</v>
      </c>
      <c r="C12" s="17">
        <v>7.2926421743048295E-2</v>
      </c>
      <c r="D12" s="17">
        <v>8.7805393428311507E-2</v>
      </c>
      <c r="E12" s="17">
        <v>5.8074739767712498E-2</v>
      </c>
      <c r="F12" s="17"/>
      <c r="G12" s="17">
        <v>9.6200053837113497E-2</v>
      </c>
      <c r="H12" s="17">
        <v>0.10499547999749</v>
      </c>
      <c r="I12" s="17">
        <v>8.9956364947814005E-2</v>
      </c>
      <c r="J12" s="17">
        <v>6.2399074054451401E-2</v>
      </c>
      <c r="K12" s="17">
        <v>5.9533156682262903E-2</v>
      </c>
      <c r="L12" s="17">
        <v>3.51492021312328E-2</v>
      </c>
      <c r="M12" s="17"/>
      <c r="N12" s="17">
        <v>8.5857864681708904E-2</v>
      </c>
      <c r="O12" s="17">
        <v>6.6127781347880901E-2</v>
      </c>
      <c r="P12" s="17">
        <v>8.6974663739651695E-2</v>
      </c>
      <c r="Q12" s="17">
        <v>5.3955764689757303E-2</v>
      </c>
      <c r="R12" s="17"/>
      <c r="S12" s="17">
        <v>7.5246542643720896E-2</v>
      </c>
      <c r="T12" s="17">
        <v>7.2036504826224104E-2</v>
      </c>
      <c r="U12" s="17">
        <v>4.5574041552782898E-2</v>
      </c>
      <c r="V12" s="17">
        <v>8.7091549287476394E-2</v>
      </c>
      <c r="W12" s="17">
        <v>5.9225452329281301E-2</v>
      </c>
      <c r="X12" s="17">
        <v>9.0970037216320201E-2</v>
      </c>
      <c r="Y12" s="17">
        <v>0.101628035496286</v>
      </c>
      <c r="Z12" s="17">
        <v>5.0755679193323001E-2</v>
      </c>
      <c r="AA12" s="17">
        <v>7.1838906359052199E-2</v>
      </c>
      <c r="AB12" s="17">
        <v>6.8377404231838898E-2</v>
      </c>
      <c r="AC12" s="17">
        <v>4.61391607789539E-2</v>
      </c>
      <c r="AD12" s="17">
        <v>8.94975661379043E-2</v>
      </c>
      <c r="AE12" s="17"/>
      <c r="AF12" s="17">
        <v>7.3201701606872602E-2</v>
      </c>
      <c r="AG12" s="17">
        <v>7.2119588573229004E-2</v>
      </c>
      <c r="AH12" s="17"/>
      <c r="AI12" s="17">
        <v>8.2125666060490196E-2</v>
      </c>
      <c r="AJ12" s="17">
        <v>6.8334478103181398E-2</v>
      </c>
      <c r="AK12" s="17"/>
      <c r="AL12" s="17">
        <v>7.8947525794049705E-2</v>
      </c>
      <c r="AM12" s="17">
        <v>7.1532107124212402E-2</v>
      </c>
      <c r="AN12" s="17"/>
      <c r="AO12" s="17">
        <v>6.06335551108367E-2</v>
      </c>
      <c r="AP12" s="17">
        <v>7.3997892596630394E-2</v>
      </c>
      <c r="AQ12" s="17"/>
      <c r="AR12" s="17">
        <v>0.10826087801737</v>
      </c>
      <c r="AS12" s="17">
        <v>5.4070934806117903E-2</v>
      </c>
      <c r="AT12" s="17">
        <v>5.6786489293801E-2</v>
      </c>
      <c r="AU12" s="17">
        <v>5.0245242382265999E-2</v>
      </c>
    </row>
    <row r="13" spans="2:47" x14ac:dyDescent="0.3">
      <c r="B13" s="18" t="s">
        <v>168</v>
      </c>
      <c r="C13" s="17">
        <v>6.2420832700836801E-2</v>
      </c>
      <c r="D13" s="17">
        <v>6.5951920138587E-2</v>
      </c>
      <c r="E13" s="17">
        <v>5.9217600396920402E-2</v>
      </c>
      <c r="F13" s="17"/>
      <c r="G13" s="17">
        <v>8.7623017700394101E-2</v>
      </c>
      <c r="H13" s="17">
        <v>9.6970794610420699E-2</v>
      </c>
      <c r="I13" s="17">
        <v>7.4246946923239895E-2</v>
      </c>
      <c r="J13" s="17">
        <v>5.5070884543581597E-2</v>
      </c>
      <c r="K13" s="17">
        <v>4.8841398855243301E-2</v>
      </c>
      <c r="L13" s="17">
        <v>2.3134868545802999E-2</v>
      </c>
      <c r="M13" s="17"/>
      <c r="N13" s="17">
        <v>7.6594813864039699E-2</v>
      </c>
      <c r="O13" s="17">
        <v>5.8942837332026397E-2</v>
      </c>
      <c r="P13" s="17">
        <v>5.5932913040388901E-2</v>
      </c>
      <c r="Q13" s="17">
        <v>5.73358166697224E-2</v>
      </c>
      <c r="R13" s="17"/>
      <c r="S13" s="17">
        <v>8.8424899981080995E-2</v>
      </c>
      <c r="T13" s="17">
        <v>5.07758090276859E-2</v>
      </c>
      <c r="U13" s="17">
        <v>4.2366166578275903E-2</v>
      </c>
      <c r="V13" s="17">
        <v>5.1651709355610302E-2</v>
      </c>
      <c r="W13" s="17">
        <v>6.1747282967642897E-2</v>
      </c>
      <c r="X13" s="17">
        <v>5.5367448658514701E-2</v>
      </c>
      <c r="Y13" s="17">
        <v>6.5571653988826403E-2</v>
      </c>
      <c r="Z13" s="17">
        <v>8.46867651641523E-2</v>
      </c>
      <c r="AA13" s="17">
        <v>6.1990250372373198E-2</v>
      </c>
      <c r="AB13" s="17">
        <v>5.7520666944810298E-2</v>
      </c>
      <c r="AC13" s="17">
        <v>7.2825595381372205E-2</v>
      </c>
      <c r="AD13" s="17">
        <v>6.1008551631746101E-2</v>
      </c>
      <c r="AE13" s="17"/>
      <c r="AF13" s="17">
        <v>6.4504476077250003E-2</v>
      </c>
      <c r="AG13" s="17">
        <v>6.0157678250996799E-2</v>
      </c>
      <c r="AH13" s="17"/>
      <c r="AI13" s="17">
        <v>7.4324240658248303E-2</v>
      </c>
      <c r="AJ13" s="17">
        <v>5.6479064379808402E-2</v>
      </c>
      <c r="AK13" s="17"/>
      <c r="AL13" s="17">
        <v>6.5882218503244605E-2</v>
      </c>
      <c r="AM13" s="17">
        <v>6.1619275248109298E-2</v>
      </c>
      <c r="AN13" s="17"/>
      <c r="AO13" s="17">
        <v>6.8865919525481406E-2</v>
      </c>
      <c r="AP13" s="17">
        <v>6.1859066036638502E-2</v>
      </c>
      <c r="AQ13" s="17"/>
      <c r="AR13" s="17">
        <v>8.0644199992662799E-2</v>
      </c>
      <c r="AS13" s="17">
        <v>4.1789663877356199E-2</v>
      </c>
      <c r="AT13" s="17">
        <v>6.2673360119381294E-2</v>
      </c>
      <c r="AU13" s="17">
        <v>5.1639547211852897E-2</v>
      </c>
    </row>
    <row r="14" spans="2:47" x14ac:dyDescent="0.3">
      <c r="B14" s="18" t="s">
        <v>169</v>
      </c>
      <c r="C14" s="17">
        <v>4.6817836118200902E-2</v>
      </c>
      <c r="D14" s="17">
        <v>4.3172009090923898E-2</v>
      </c>
      <c r="E14" s="17">
        <v>5.05486507891083E-2</v>
      </c>
      <c r="F14" s="17"/>
      <c r="G14" s="17">
        <v>5.8526088989093797E-2</v>
      </c>
      <c r="H14" s="17">
        <v>6.0409730225301897E-2</v>
      </c>
      <c r="I14" s="17">
        <v>4.0566494802645403E-2</v>
      </c>
      <c r="J14" s="17">
        <v>5.9576739606243601E-2</v>
      </c>
      <c r="K14" s="17">
        <v>4.6225384942188003E-2</v>
      </c>
      <c r="L14" s="17">
        <v>2.31824418680057E-2</v>
      </c>
      <c r="M14" s="17"/>
      <c r="N14" s="17">
        <v>4.3189963174236699E-2</v>
      </c>
      <c r="O14" s="17">
        <v>5.2130927259728101E-2</v>
      </c>
      <c r="P14" s="17">
        <v>4.5083730821119203E-2</v>
      </c>
      <c r="Q14" s="17">
        <v>4.7415739720793298E-2</v>
      </c>
      <c r="R14" s="17"/>
      <c r="S14" s="17">
        <v>5.85775112095345E-2</v>
      </c>
      <c r="T14" s="17">
        <v>4.6373896116128903E-2</v>
      </c>
      <c r="U14" s="17">
        <v>4.7989814998228998E-2</v>
      </c>
      <c r="V14" s="17">
        <v>5.9730298730473599E-2</v>
      </c>
      <c r="W14" s="17">
        <v>1.98167408804431E-2</v>
      </c>
      <c r="X14" s="17">
        <v>3.8511329515539101E-2</v>
      </c>
      <c r="Y14" s="17">
        <v>3.4370916433986598E-2</v>
      </c>
      <c r="Z14" s="17">
        <v>2.2732337182342299E-2</v>
      </c>
      <c r="AA14" s="17">
        <v>6.5090298084995099E-2</v>
      </c>
      <c r="AB14" s="17">
        <v>5.2438250748323603E-2</v>
      </c>
      <c r="AC14" s="17">
        <v>2.85104869325634E-2</v>
      </c>
      <c r="AD14" s="17">
        <v>5.19240982262342E-2</v>
      </c>
      <c r="AE14" s="17"/>
      <c r="AF14" s="17">
        <v>4.14986258434022E-2</v>
      </c>
      <c r="AG14" s="17">
        <v>5.4266611496499598E-2</v>
      </c>
      <c r="AH14" s="17"/>
      <c r="AI14" s="17">
        <v>4.3076715378767901E-2</v>
      </c>
      <c r="AJ14" s="17">
        <v>4.8685273811190803E-2</v>
      </c>
      <c r="AK14" s="17"/>
      <c r="AL14" s="17">
        <v>3.7108940297597398E-2</v>
      </c>
      <c r="AM14" s="17">
        <v>4.90661373036239E-2</v>
      </c>
      <c r="AN14" s="17"/>
      <c r="AO14" s="17">
        <v>4.9250544187801303E-2</v>
      </c>
      <c r="AP14" s="17">
        <v>4.6605796415026997E-2</v>
      </c>
      <c r="AQ14" s="17"/>
      <c r="AR14" s="17">
        <v>5.8076881787901102E-2</v>
      </c>
      <c r="AS14" s="17">
        <v>4.3720658224132798E-2</v>
      </c>
      <c r="AT14" s="17">
        <v>4.0084410047773598E-2</v>
      </c>
      <c r="AU14" s="17">
        <v>3.7890554364673999E-2</v>
      </c>
    </row>
    <row r="15" spans="2:47" x14ac:dyDescent="0.3">
      <c r="B15" s="18" t="s">
        <v>170</v>
      </c>
      <c r="C15" s="17">
        <v>4.0810111219487202E-2</v>
      </c>
      <c r="D15" s="17">
        <v>4.2253162573949198E-2</v>
      </c>
      <c r="E15" s="17">
        <v>3.9165939323906301E-2</v>
      </c>
      <c r="F15" s="17"/>
      <c r="G15" s="17">
        <v>6.8931779278653002E-2</v>
      </c>
      <c r="H15" s="17">
        <v>3.7178421581908802E-2</v>
      </c>
      <c r="I15" s="17">
        <v>5.4979201702868699E-2</v>
      </c>
      <c r="J15" s="17">
        <v>2.6790475062186202E-2</v>
      </c>
      <c r="K15" s="17">
        <v>4.2986382025632201E-2</v>
      </c>
      <c r="L15" s="17">
        <v>2.3539214711253101E-2</v>
      </c>
      <c r="M15" s="17"/>
      <c r="N15" s="17">
        <v>4.2118292883432898E-2</v>
      </c>
      <c r="O15" s="17">
        <v>3.4675417467495903E-2</v>
      </c>
      <c r="P15" s="17">
        <v>5.0636544730342403E-2</v>
      </c>
      <c r="Q15" s="17">
        <v>3.6833894877483703E-2</v>
      </c>
      <c r="R15" s="17"/>
      <c r="S15" s="17">
        <v>5.0361241028799401E-2</v>
      </c>
      <c r="T15" s="17">
        <v>2.94107638784636E-2</v>
      </c>
      <c r="U15" s="17">
        <v>4.7741473451905998E-2</v>
      </c>
      <c r="V15" s="17">
        <v>3.7231580731588297E-2</v>
      </c>
      <c r="W15" s="17">
        <v>4.5569624875315497E-2</v>
      </c>
      <c r="X15" s="17">
        <v>3.9306050748549003E-2</v>
      </c>
      <c r="Y15" s="17">
        <v>3.6362753694558103E-2</v>
      </c>
      <c r="Z15" s="17">
        <v>5.6487287581296397E-2</v>
      </c>
      <c r="AA15" s="17">
        <v>3.2022196055014399E-2</v>
      </c>
      <c r="AB15" s="17">
        <v>5.2184502922636197E-2</v>
      </c>
      <c r="AC15" s="17">
        <v>3.8045026162530297E-2</v>
      </c>
      <c r="AD15" s="17">
        <v>2.50587466848292E-2</v>
      </c>
      <c r="AE15" s="17"/>
      <c r="AF15" s="17">
        <v>3.3381998496865399E-2</v>
      </c>
      <c r="AG15" s="17">
        <v>4.9773039062442702E-2</v>
      </c>
      <c r="AH15" s="17"/>
      <c r="AI15" s="17">
        <v>3.9393978149514598E-2</v>
      </c>
      <c r="AJ15" s="17">
        <v>4.1516995722112697E-2</v>
      </c>
      <c r="AK15" s="17"/>
      <c r="AL15" s="17">
        <v>3.3480279062184697E-2</v>
      </c>
      <c r="AM15" s="17">
        <v>4.2507489647757302E-2</v>
      </c>
      <c r="AN15" s="17"/>
      <c r="AO15" s="17">
        <v>3.6896330518369297E-2</v>
      </c>
      <c r="AP15" s="17">
        <v>4.11512441768375E-2</v>
      </c>
      <c r="AQ15" s="17"/>
      <c r="AR15" s="17">
        <v>4.35797453591521E-2</v>
      </c>
      <c r="AS15" s="17">
        <v>3.9833808214243503E-2</v>
      </c>
      <c r="AT15" s="17">
        <v>4.0658273580281602E-2</v>
      </c>
      <c r="AU15" s="17">
        <v>3.5848282701482499E-2</v>
      </c>
    </row>
    <row r="16" spans="2:47" x14ac:dyDescent="0.3">
      <c r="B16" s="18" t="s">
        <v>171</v>
      </c>
      <c r="C16" s="17">
        <v>1.19467753813587E-2</v>
      </c>
      <c r="D16" s="17">
        <v>7.9951759585426205E-3</v>
      </c>
      <c r="E16" s="17">
        <v>1.5842821610317699E-2</v>
      </c>
      <c r="F16" s="17"/>
      <c r="G16" s="17">
        <v>1.9540805050864699E-2</v>
      </c>
      <c r="H16" s="17">
        <v>1.9165937289718198E-2</v>
      </c>
      <c r="I16" s="17">
        <v>1.4306937000142E-2</v>
      </c>
      <c r="J16" s="17">
        <v>5.2086930423925603E-3</v>
      </c>
      <c r="K16" s="17">
        <v>5.8389855037467098E-3</v>
      </c>
      <c r="L16" s="17">
        <v>8.6911967701780307E-3</v>
      </c>
      <c r="M16" s="17"/>
      <c r="N16" s="17">
        <v>9.6566148249201192E-3</v>
      </c>
      <c r="O16" s="17">
        <v>1.4570027133595599E-2</v>
      </c>
      <c r="P16" s="17">
        <v>7.7758962086681904E-3</v>
      </c>
      <c r="Q16" s="17">
        <v>1.55339569282092E-2</v>
      </c>
      <c r="R16" s="17"/>
      <c r="S16" s="17">
        <v>8.8101714113156294E-3</v>
      </c>
      <c r="T16" s="17">
        <v>9.04005331116302E-3</v>
      </c>
      <c r="U16" s="17">
        <v>1.2138445859393001E-2</v>
      </c>
      <c r="V16" s="17">
        <v>8.6446055859682597E-3</v>
      </c>
      <c r="W16" s="17">
        <v>2.1570001702356401E-2</v>
      </c>
      <c r="X16" s="17">
        <v>1.8339752392314598E-2</v>
      </c>
      <c r="Y16" s="17">
        <v>8.6990298924379504E-3</v>
      </c>
      <c r="Z16" s="17">
        <v>0</v>
      </c>
      <c r="AA16" s="17">
        <v>1.9857572275624E-2</v>
      </c>
      <c r="AB16" s="17">
        <v>6.7165317181136896E-3</v>
      </c>
      <c r="AC16" s="17">
        <v>1.7018618031406401E-2</v>
      </c>
      <c r="AD16" s="17">
        <v>9.7770797373752695E-3</v>
      </c>
      <c r="AE16" s="17"/>
      <c r="AF16" s="17">
        <v>1.20260619657658E-2</v>
      </c>
      <c r="AG16" s="17">
        <v>1.19382497167232E-2</v>
      </c>
      <c r="AH16" s="17"/>
      <c r="AI16" s="17">
        <v>1.1519885274707301E-2</v>
      </c>
      <c r="AJ16" s="17">
        <v>1.21598641137064E-2</v>
      </c>
      <c r="AK16" s="17"/>
      <c r="AL16" s="17">
        <v>1.15821741179281E-2</v>
      </c>
      <c r="AM16" s="17">
        <v>1.203120655334E-2</v>
      </c>
      <c r="AN16" s="17"/>
      <c r="AO16" s="17">
        <v>8.9697906386488196E-3</v>
      </c>
      <c r="AP16" s="17">
        <v>1.2206255328453699E-2</v>
      </c>
      <c r="AQ16" s="17"/>
      <c r="AR16" s="17">
        <v>1.4664327151739801E-2</v>
      </c>
      <c r="AS16" s="17">
        <v>8.1185588927557197E-3</v>
      </c>
      <c r="AT16" s="17">
        <v>1.51186015268652E-2</v>
      </c>
      <c r="AU16" s="17">
        <v>5.1027361771970002E-3</v>
      </c>
    </row>
    <row r="17" spans="2:47" x14ac:dyDescent="0.3">
      <c r="B17" s="18" t="s">
        <v>172</v>
      </c>
      <c r="C17" s="17">
        <v>7.69829916539847E-2</v>
      </c>
      <c r="D17" s="17">
        <v>6.4475071505595102E-2</v>
      </c>
      <c r="E17" s="17">
        <v>8.9102644391385294E-2</v>
      </c>
      <c r="F17" s="17"/>
      <c r="G17" s="17">
        <v>6.9306146247947301E-2</v>
      </c>
      <c r="H17" s="17">
        <v>8.6506696757734397E-2</v>
      </c>
      <c r="I17" s="17">
        <v>9.8474767940732497E-2</v>
      </c>
      <c r="J17" s="17">
        <v>7.3764273250610898E-2</v>
      </c>
      <c r="K17" s="17">
        <v>7.8558376332508395E-2</v>
      </c>
      <c r="L17" s="17">
        <v>5.8414080400144501E-2</v>
      </c>
      <c r="M17" s="17"/>
      <c r="N17" s="17">
        <v>8.1443629567533607E-2</v>
      </c>
      <c r="O17" s="17">
        <v>7.1566667847661206E-2</v>
      </c>
      <c r="P17" s="17">
        <v>8.9471748838575393E-2</v>
      </c>
      <c r="Q17" s="17">
        <v>6.59761822766501E-2</v>
      </c>
      <c r="R17" s="17"/>
      <c r="S17" s="17">
        <v>9.7066319988061506E-2</v>
      </c>
      <c r="T17" s="17">
        <v>8.5671264682295897E-2</v>
      </c>
      <c r="U17" s="17">
        <v>6.4775201626238996E-2</v>
      </c>
      <c r="V17" s="17">
        <v>7.3362318224363302E-2</v>
      </c>
      <c r="W17" s="17">
        <v>0.10354710477521201</v>
      </c>
      <c r="X17" s="17">
        <v>7.2013311662481996E-2</v>
      </c>
      <c r="Y17" s="17">
        <v>6.9467327862608799E-2</v>
      </c>
      <c r="Z17" s="17">
        <v>0.101403915984079</v>
      </c>
      <c r="AA17" s="17">
        <v>8.1027581258596507E-2</v>
      </c>
      <c r="AB17" s="17">
        <v>3.1911484111024797E-2</v>
      </c>
      <c r="AC17" s="17">
        <v>6.4615633734662101E-2</v>
      </c>
      <c r="AD17" s="17">
        <v>7.0490722457529506E-2</v>
      </c>
      <c r="AE17" s="17"/>
      <c r="AF17" s="17">
        <v>7.5071352616471507E-2</v>
      </c>
      <c r="AG17" s="17">
        <v>7.96619666871035E-2</v>
      </c>
      <c r="AH17" s="17"/>
      <c r="AI17" s="17">
        <v>6.6637781426259798E-2</v>
      </c>
      <c r="AJ17" s="17">
        <v>8.2146961722506295E-2</v>
      </c>
      <c r="AK17" s="17"/>
      <c r="AL17" s="17">
        <v>8.8852516246326493E-2</v>
      </c>
      <c r="AM17" s="17">
        <v>7.4234350953284498E-2</v>
      </c>
      <c r="AN17" s="17"/>
      <c r="AO17" s="17">
        <v>5.7515026273334803E-2</v>
      </c>
      <c r="AP17" s="17">
        <v>7.8679858471790501E-2</v>
      </c>
      <c r="AQ17" s="17"/>
      <c r="AR17" s="17">
        <v>7.2280645151612394E-2</v>
      </c>
      <c r="AS17" s="17">
        <v>9.7516707091546501E-2</v>
      </c>
      <c r="AT17" s="17">
        <v>7.3874434117593202E-2</v>
      </c>
      <c r="AU17" s="17">
        <v>5.9905499745385803E-2</v>
      </c>
    </row>
    <row r="18" spans="2:47" x14ac:dyDescent="0.3">
      <c r="B18" s="18" t="s">
        <v>173</v>
      </c>
      <c r="C18" s="17">
        <v>0.48942818930410498</v>
      </c>
      <c r="D18" s="17">
        <v>0.439338597477063</v>
      </c>
      <c r="E18" s="17">
        <v>0.53847582446765996</v>
      </c>
      <c r="F18" s="17"/>
      <c r="G18" s="17">
        <v>0.22626218052236599</v>
      </c>
      <c r="H18" s="17">
        <v>0.225305327577178</v>
      </c>
      <c r="I18" s="17">
        <v>0.40703690609708898</v>
      </c>
      <c r="J18" s="17">
        <v>0.56753073130573095</v>
      </c>
      <c r="K18" s="17">
        <v>0.64302624175658696</v>
      </c>
      <c r="L18" s="17">
        <v>0.77881023790494397</v>
      </c>
      <c r="M18" s="17"/>
      <c r="N18" s="17">
        <v>0.41542618954996202</v>
      </c>
      <c r="O18" s="17">
        <v>0.52460499213286005</v>
      </c>
      <c r="P18" s="17">
        <v>0.44154319824273602</v>
      </c>
      <c r="Q18" s="17">
        <v>0.57337892884052599</v>
      </c>
      <c r="R18" s="17"/>
      <c r="S18" s="17">
        <v>0.32203415598645502</v>
      </c>
      <c r="T18" s="17">
        <v>0.54675621026292698</v>
      </c>
      <c r="U18" s="17">
        <v>0.55560263074786598</v>
      </c>
      <c r="V18" s="17">
        <v>0.51897655933254205</v>
      </c>
      <c r="W18" s="17">
        <v>0.47593311253503801</v>
      </c>
      <c r="X18" s="17">
        <v>0.46224253238860802</v>
      </c>
      <c r="Y18" s="17">
        <v>0.54076106935207902</v>
      </c>
      <c r="Z18" s="17">
        <v>0.46239340773179499</v>
      </c>
      <c r="AA18" s="17">
        <v>0.46910762914510801</v>
      </c>
      <c r="AB18" s="17">
        <v>0.56839887896084895</v>
      </c>
      <c r="AC18" s="17">
        <v>0.531949138057494</v>
      </c>
      <c r="AD18" s="17">
        <v>0.535233556762024</v>
      </c>
      <c r="AE18" s="17"/>
      <c r="AF18" s="17">
        <v>0.51458549855989599</v>
      </c>
      <c r="AG18" s="17">
        <v>0.45624812105782903</v>
      </c>
      <c r="AH18" s="17"/>
      <c r="AI18" s="17">
        <v>0.44574235094873998</v>
      </c>
      <c r="AJ18" s="17">
        <v>0.51123464434170296</v>
      </c>
      <c r="AK18" s="17"/>
      <c r="AL18" s="17">
        <v>0.46834347788862402</v>
      </c>
      <c r="AM18" s="17">
        <v>0.49431080237830499</v>
      </c>
      <c r="AN18" s="17"/>
      <c r="AO18" s="17">
        <v>0.44852938139425902</v>
      </c>
      <c r="AP18" s="17">
        <v>0.49299301123968398</v>
      </c>
      <c r="AQ18" s="17"/>
      <c r="AR18" s="17">
        <v>0.28945284397348903</v>
      </c>
      <c r="AS18" s="17">
        <v>0.58664087261476805</v>
      </c>
      <c r="AT18" s="17">
        <v>0.56462721355803502</v>
      </c>
      <c r="AU18" s="17">
        <v>0.66780021732893302</v>
      </c>
    </row>
    <row r="19" spans="2:47" x14ac:dyDescent="0.3">
      <c r="B19" s="18" t="s">
        <v>155</v>
      </c>
      <c r="C19" s="19">
        <v>9.4033374789352503E-3</v>
      </c>
      <c r="D19" s="19">
        <v>9.2900668259807105E-3</v>
      </c>
      <c r="E19" s="19">
        <v>9.5495026123420899E-3</v>
      </c>
      <c r="F19" s="19"/>
      <c r="G19" s="19">
        <v>1.7002479364143699E-2</v>
      </c>
      <c r="H19" s="19">
        <v>1.4969824817424199E-2</v>
      </c>
      <c r="I19" s="19">
        <v>1.1368741385154601E-2</v>
      </c>
      <c r="J19" s="19">
        <v>3.6390547983274099E-3</v>
      </c>
      <c r="K19" s="19">
        <v>5.7643487572141203E-3</v>
      </c>
      <c r="L19" s="19">
        <v>5.3658037639737598E-3</v>
      </c>
      <c r="M19" s="19"/>
      <c r="N19" s="19">
        <v>2.3440490546443702E-3</v>
      </c>
      <c r="O19" s="19">
        <v>1.28426009475625E-2</v>
      </c>
      <c r="P19" s="19">
        <v>1.0207173075572E-2</v>
      </c>
      <c r="Q19" s="19">
        <v>1.2882114336771101E-2</v>
      </c>
      <c r="R19" s="19"/>
      <c r="S19" s="19">
        <v>1.33614231317103E-2</v>
      </c>
      <c r="T19" s="19">
        <v>4.62063974790064E-3</v>
      </c>
      <c r="U19" s="19">
        <v>1.73405653206181E-2</v>
      </c>
      <c r="V19" s="19">
        <v>1.04207119581845E-2</v>
      </c>
      <c r="W19" s="19">
        <v>7.1498903392180598E-3</v>
      </c>
      <c r="X19" s="19">
        <v>1.51476755632501E-2</v>
      </c>
      <c r="Y19" s="19">
        <v>2.2773394303861202E-3</v>
      </c>
      <c r="Z19" s="19">
        <v>5.2011500021641299E-3</v>
      </c>
      <c r="AA19" s="19">
        <v>4.7769827943297304E-3</v>
      </c>
      <c r="AB19" s="19">
        <v>3.0789635477590001E-3</v>
      </c>
      <c r="AC19" s="19">
        <v>3.10031752558745E-2</v>
      </c>
      <c r="AD19" s="19">
        <v>0</v>
      </c>
      <c r="AE19" s="19"/>
      <c r="AF19" s="19">
        <v>6.4175283234533097E-3</v>
      </c>
      <c r="AG19" s="19">
        <v>1.1812402735943001E-2</v>
      </c>
      <c r="AH19" s="19"/>
      <c r="AI19" s="19">
        <v>7.2075899036389704E-3</v>
      </c>
      <c r="AJ19" s="19">
        <v>1.0499378497654401E-2</v>
      </c>
      <c r="AK19" s="19"/>
      <c r="AL19" s="19">
        <v>9.2653909072060205E-3</v>
      </c>
      <c r="AM19" s="19">
        <v>9.4352819396107592E-3</v>
      </c>
      <c r="AN19" s="19"/>
      <c r="AO19" s="19">
        <v>2.59013862272196E-3</v>
      </c>
      <c r="AP19" s="19">
        <v>9.9971895243940907E-3</v>
      </c>
      <c r="AQ19" s="19"/>
      <c r="AR19" s="19">
        <v>8.4193624185299794E-3</v>
      </c>
      <c r="AS19" s="19">
        <v>6.6410119443563002E-3</v>
      </c>
      <c r="AT19" s="19">
        <v>1.6175607023259899E-2</v>
      </c>
      <c r="AU19" s="19">
        <v>2.52238049767348E-3</v>
      </c>
    </row>
    <row r="20" spans="2:47" x14ac:dyDescent="0.3">
      <c r="B20" s="16"/>
    </row>
    <row r="21" spans="2:47" x14ac:dyDescent="0.3">
      <c r="B21" t="s">
        <v>72</v>
      </c>
    </row>
    <row r="22" spans="2:47" x14ac:dyDescent="0.3">
      <c r="B22" t="s">
        <v>73</v>
      </c>
    </row>
    <row r="24" spans="2:47" x14ac:dyDescent="0.3">
      <c r="B24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dimension ref="B2:H23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8" width="20.77734375" customWidth="1"/>
  </cols>
  <sheetData>
    <row r="2" spans="2:8" ht="40.049999999999997" customHeight="1" x14ac:dyDescent="0.3">
      <c r="D2" s="30" t="s">
        <v>583</v>
      </c>
      <c r="E2" s="26"/>
      <c r="F2" s="26"/>
      <c r="G2" s="26"/>
      <c r="H2" s="26"/>
    </row>
    <row r="6" spans="2:8" ht="49.95" customHeight="1" x14ac:dyDescent="0.3">
      <c r="B6" s="20" t="s">
        <v>15</v>
      </c>
      <c r="C6" s="20" t="s">
        <v>574</v>
      </c>
      <c r="D6" s="20" t="s">
        <v>575</v>
      </c>
      <c r="E6" s="20" t="s">
        <v>576</v>
      </c>
      <c r="F6" s="20" t="s">
        <v>577</v>
      </c>
      <c r="G6" s="20" t="s">
        <v>578</v>
      </c>
    </row>
    <row r="7" spans="2:8" x14ac:dyDescent="0.3">
      <c r="B7" s="18" t="s">
        <v>579</v>
      </c>
      <c r="C7" s="17">
        <v>7.5499048613437106E-2</v>
      </c>
      <c r="D7" s="17">
        <v>8.9441689759809206E-2</v>
      </c>
      <c r="E7" s="17">
        <v>7.8323628865780398E-2</v>
      </c>
      <c r="F7" s="17">
        <v>4.7525795406921201E-2</v>
      </c>
      <c r="G7" s="17">
        <v>5.69314113506545E-2</v>
      </c>
    </row>
    <row r="8" spans="2:8" x14ac:dyDescent="0.3">
      <c r="B8" s="18" t="s">
        <v>435</v>
      </c>
      <c r="C8" s="17">
        <v>0.19797894313435599</v>
      </c>
      <c r="D8" s="17">
        <v>0.23722473397386601</v>
      </c>
      <c r="E8" s="17">
        <v>0.20892833325211399</v>
      </c>
      <c r="F8" s="17">
        <v>0.124622547393914</v>
      </c>
      <c r="G8" s="17">
        <v>0.13066638787999599</v>
      </c>
    </row>
    <row r="9" spans="2:8" x14ac:dyDescent="0.3">
      <c r="B9" s="18" t="s">
        <v>580</v>
      </c>
      <c r="C9" s="17">
        <v>0.19732158039966199</v>
      </c>
      <c r="D9" s="17">
        <v>0.144982892010034</v>
      </c>
      <c r="E9" s="17">
        <v>0.17061869504133401</v>
      </c>
      <c r="F9" s="17">
        <v>0.22696156832308001</v>
      </c>
      <c r="G9" s="17">
        <v>0.18072563192601701</v>
      </c>
    </row>
    <row r="10" spans="2:8" x14ac:dyDescent="0.3">
      <c r="B10" s="18" t="s">
        <v>433</v>
      </c>
      <c r="C10" s="17">
        <v>7.6178182959885696E-2</v>
      </c>
      <c r="D10" s="17">
        <v>8.2140951211687796E-2</v>
      </c>
      <c r="E10" s="17">
        <v>8.8265560096256204E-2</v>
      </c>
      <c r="F10" s="17">
        <v>0.130932568387848</v>
      </c>
      <c r="G10" s="17">
        <v>0.150659148578211</v>
      </c>
    </row>
    <row r="11" spans="2:8" x14ac:dyDescent="0.3">
      <c r="B11" s="18" t="s">
        <v>581</v>
      </c>
      <c r="C11" s="17">
        <v>6.3080435521174302E-2</v>
      </c>
      <c r="D11" s="17">
        <v>6.7802477737778005E-2</v>
      </c>
      <c r="E11" s="17">
        <v>7.3545168019358897E-2</v>
      </c>
      <c r="F11" s="17">
        <v>8.5864336411964295E-2</v>
      </c>
      <c r="G11" s="17">
        <v>0.11026958812156799</v>
      </c>
    </row>
    <row r="12" spans="2:8" x14ac:dyDescent="0.3">
      <c r="B12" s="18" t="s">
        <v>155</v>
      </c>
      <c r="C12" s="17">
        <v>3.4461262560041998E-2</v>
      </c>
      <c r="D12" s="17">
        <v>2.3850467057336799E-2</v>
      </c>
      <c r="E12" s="17">
        <v>2.38294354634562E-2</v>
      </c>
      <c r="F12" s="17">
        <v>3.6836355115395E-2</v>
      </c>
      <c r="G12" s="17">
        <v>2.2611185614279002E-2</v>
      </c>
    </row>
    <row r="13" spans="2:8" ht="28.8" x14ac:dyDescent="0.3">
      <c r="B13" s="18" t="s">
        <v>582</v>
      </c>
      <c r="C13" s="17">
        <v>0.35548054681144298</v>
      </c>
      <c r="D13" s="17">
        <v>0.354556788249489</v>
      </c>
      <c r="E13" s="17">
        <v>0.35648917926169998</v>
      </c>
      <c r="F13" s="17">
        <v>0.34725682896087801</v>
      </c>
      <c r="G13" s="17">
        <v>0.34813664652927401</v>
      </c>
    </row>
    <row r="14" spans="2:8" x14ac:dyDescent="0.3">
      <c r="B14" s="23" t="s">
        <v>438</v>
      </c>
      <c r="C14" s="21">
        <v>0.27347799174779303</v>
      </c>
      <c r="D14" s="21">
        <v>0.32666642373367499</v>
      </c>
      <c r="E14" s="21">
        <v>0.287251962117894</v>
      </c>
      <c r="F14" s="21">
        <v>0.17214834280083499</v>
      </c>
      <c r="G14" s="21">
        <v>0.18759779923065101</v>
      </c>
    </row>
    <row r="15" spans="2:8" x14ac:dyDescent="0.3">
      <c r="B15" s="23" t="s">
        <v>437</v>
      </c>
      <c r="C15" s="21">
        <v>0.13925861848106</v>
      </c>
      <c r="D15" s="21">
        <v>0.149943428949466</v>
      </c>
      <c r="E15" s="21">
        <v>0.161810728115615</v>
      </c>
      <c r="F15" s="21">
        <v>0.21679690479981201</v>
      </c>
      <c r="G15" s="21">
        <v>0.26092873669977901</v>
      </c>
    </row>
    <row r="16" spans="2:8" x14ac:dyDescent="0.3">
      <c r="B16" s="23" t="s">
        <v>439</v>
      </c>
      <c r="C16" s="22">
        <v>0.134219373266733</v>
      </c>
      <c r="D16" s="22">
        <v>0.176722994784209</v>
      </c>
      <c r="E16" s="22">
        <v>0.125441234002279</v>
      </c>
      <c r="F16" s="22">
        <v>-4.46485619989773E-2</v>
      </c>
      <c r="G16" s="22">
        <v>-7.3330937469128499E-2</v>
      </c>
    </row>
    <row r="17" spans="2:7" x14ac:dyDescent="0.3">
      <c r="B17" s="16"/>
      <c r="C17" s="16"/>
      <c r="D17" s="16"/>
      <c r="E17" s="16"/>
      <c r="F17" s="16"/>
      <c r="G17" s="16"/>
    </row>
    <row r="18" spans="2:7" x14ac:dyDescent="0.3">
      <c r="B18" t="s">
        <v>72</v>
      </c>
    </row>
    <row r="19" spans="2:7" x14ac:dyDescent="0.3">
      <c r="B19" t="s">
        <v>73</v>
      </c>
    </row>
    <row r="23" spans="2:7" x14ac:dyDescent="0.3">
      <c r="B23" s="8" t="str">
        <f>HYPERLINK("#'Contents'!A1", "Return to Contents")</f>
        <v>Return to Contents</v>
      </c>
    </row>
  </sheetData>
  <mergeCells count="1">
    <mergeCell ref="D2:H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dimension ref="B2:AU23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584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579</v>
      </c>
      <c r="C9" s="17">
        <v>4.7525795406921201E-2</v>
      </c>
      <c r="D9" s="17">
        <v>6.0884275503809003E-2</v>
      </c>
      <c r="E9" s="17">
        <v>3.4689719046671202E-2</v>
      </c>
      <c r="F9" s="17"/>
      <c r="G9" s="17">
        <v>0.114637939102919</v>
      </c>
      <c r="H9" s="17">
        <v>9.3831215705509605E-2</v>
      </c>
      <c r="I9" s="17">
        <v>4.7255718795849701E-2</v>
      </c>
      <c r="J9" s="17">
        <v>2.8999617100159501E-2</v>
      </c>
      <c r="K9" s="17">
        <v>8.5210675417778901E-3</v>
      </c>
      <c r="L9" s="17">
        <v>6.8754805874861203E-3</v>
      </c>
      <c r="M9" s="17"/>
      <c r="N9" s="17">
        <v>6.5097560019722805E-2</v>
      </c>
      <c r="O9" s="17">
        <v>3.2829964202127998E-2</v>
      </c>
      <c r="P9" s="17">
        <v>5.4120063233758203E-2</v>
      </c>
      <c r="Q9" s="17">
        <v>3.87131646604853E-2</v>
      </c>
      <c r="R9" s="17"/>
      <c r="S9" s="17">
        <v>5.1605886020807602E-2</v>
      </c>
      <c r="T9" s="17">
        <v>3.7391356026036299E-2</v>
      </c>
      <c r="U9" s="17">
        <v>3.6252078834681803E-2</v>
      </c>
      <c r="V9" s="17">
        <v>3.6260431181659697E-2</v>
      </c>
      <c r="W9" s="17">
        <v>6.17491764764748E-2</v>
      </c>
      <c r="X9" s="17">
        <v>4.5424862011944699E-2</v>
      </c>
      <c r="Y9" s="17">
        <v>3.9252152668314597E-2</v>
      </c>
      <c r="Z9" s="17">
        <v>4.8683170131370197E-2</v>
      </c>
      <c r="AA9" s="17">
        <v>3.6762624213306297E-2</v>
      </c>
      <c r="AB9" s="17">
        <v>7.9944611003722299E-2</v>
      </c>
      <c r="AC9" s="17">
        <v>4.8656331656532603E-2</v>
      </c>
      <c r="AD9" s="17">
        <v>7.0281324596427094E-2</v>
      </c>
      <c r="AE9" s="17"/>
      <c r="AF9" s="17">
        <v>4.5431958885030502E-2</v>
      </c>
      <c r="AG9" s="17">
        <v>5.0693778153447E-2</v>
      </c>
      <c r="AH9" s="17"/>
      <c r="AI9" s="17">
        <v>6.7799917287403894E-2</v>
      </c>
      <c r="AJ9" s="17">
        <v>3.7405657077030897E-2</v>
      </c>
      <c r="AK9" s="17"/>
      <c r="AL9" s="17">
        <v>6.45809771335666E-2</v>
      </c>
      <c r="AM9" s="17">
        <v>4.3576305577990498E-2</v>
      </c>
      <c r="AN9" s="17"/>
      <c r="AO9" s="17">
        <v>0.103235000777159</v>
      </c>
      <c r="AP9" s="17">
        <v>4.2670069593218798E-2</v>
      </c>
      <c r="AQ9" s="17"/>
      <c r="AR9" s="17">
        <v>0.10097837813138499</v>
      </c>
      <c r="AS9" s="17">
        <v>1.70036055285426E-2</v>
      </c>
      <c r="AT9" s="17">
        <v>2.3785960222952499E-2</v>
      </c>
      <c r="AU9" s="17">
        <v>1.5248308211700401E-2</v>
      </c>
    </row>
    <row r="10" spans="2:47" x14ac:dyDescent="0.3">
      <c r="B10" s="18" t="s">
        <v>435</v>
      </c>
      <c r="C10" s="17">
        <v>0.124622547393914</v>
      </c>
      <c r="D10" s="17">
        <v>0.145513158394597</v>
      </c>
      <c r="E10" s="17">
        <v>0.10433728947368601</v>
      </c>
      <c r="F10" s="17"/>
      <c r="G10" s="17">
        <v>0.18756206773446099</v>
      </c>
      <c r="H10" s="17">
        <v>0.22825363402450699</v>
      </c>
      <c r="I10" s="17">
        <v>0.17607702782607201</v>
      </c>
      <c r="J10" s="17">
        <v>0.102166452387756</v>
      </c>
      <c r="K10" s="17">
        <v>5.49603257564346E-2</v>
      </c>
      <c r="L10" s="17">
        <v>2.18543717052712E-2</v>
      </c>
      <c r="M10" s="17"/>
      <c r="N10" s="17">
        <v>0.14481259526897899</v>
      </c>
      <c r="O10" s="17">
        <v>0.10694519286685</v>
      </c>
      <c r="P10" s="17">
        <v>0.15778362359140199</v>
      </c>
      <c r="Q10" s="17">
        <v>9.3836297440677299E-2</v>
      </c>
      <c r="R10" s="17"/>
      <c r="S10" s="17">
        <v>0.185679891906644</v>
      </c>
      <c r="T10" s="17">
        <v>9.8857018823074697E-2</v>
      </c>
      <c r="U10" s="17">
        <v>6.9438263660317107E-2</v>
      </c>
      <c r="V10" s="17">
        <v>0.14034477532513101</v>
      </c>
      <c r="W10" s="17">
        <v>0.102830443525146</v>
      </c>
      <c r="X10" s="17">
        <v>0.154986111595389</v>
      </c>
      <c r="Y10" s="17">
        <v>9.6402093675168096E-2</v>
      </c>
      <c r="Z10" s="17">
        <v>0.129437992690106</v>
      </c>
      <c r="AA10" s="17">
        <v>0.15181616959674901</v>
      </c>
      <c r="AB10" s="17">
        <v>0.10106944851761999</v>
      </c>
      <c r="AC10" s="17">
        <v>9.0974823594454399E-2</v>
      </c>
      <c r="AD10" s="17">
        <v>0.107483395240701</v>
      </c>
      <c r="AE10" s="17"/>
      <c r="AF10" s="17">
        <v>0.12617774943201601</v>
      </c>
      <c r="AG10" s="17">
        <v>0.123565930884823</v>
      </c>
      <c r="AH10" s="17"/>
      <c r="AI10" s="17">
        <v>0.15704975063297499</v>
      </c>
      <c r="AJ10" s="17">
        <v>0.108436012442347</v>
      </c>
      <c r="AK10" s="17"/>
      <c r="AL10" s="17">
        <v>0.13452986419650501</v>
      </c>
      <c r="AM10" s="17">
        <v>0.12232829761276399</v>
      </c>
      <c r="AN10" s="17"/>
      <c r="AO10" s="17">
        <v>0.178591938402307</v>
      </c>
      <c r="AP10" s="17">
        <v>0.11991846728134301</v>
      </c>
      <c r="AQ10" s="17"/>
      <c r="AR10" s="17">
        <v>0.23126884515708299</v>
      </c>
      <c r="AS10" s="17">
        <v>5.9911952427110997E-2</v>
      </c>
      <c r="AT10" s="17">
        <v>8.2595670239957106E-2</v>
      </c>
      <c r="AU10" s="17">
        <v>5.5671046003864098E-2</v>
      </c>
    </row>
    <row r="11" spans="2:47" x14ac:dyDescent="0.3">
      <c r="B11" s="18" t="s">
        <v>580</v>
      </c>
      <c r="C11" s="17">
        <v>0.22696156832308001</v>
      </c>
      <c r="D11" s="17">
        <v>0.24603967001292301</v>
      </c>
      <c r="E11" s="17">
        <v>0.20884170869235499</v>
      </c>
      <c r="F11" s="17"/>
      <c r="G11" s="17">
        <v>0.27615303475112102</v>
      </c>
      <c r="H11" s="17">
        <v>0.29383450863729799</v>
      </c>
      <c r="I11" s="17">
        <v>0.26473852896175698</v>
      </c>
      <c r="J11" s="17">
        <v>0.236119453731816</v>
      </c>
      <c r="K11" s="17">
        <v>0.18898604545332601</v>
      </c>
      <c r="L11" s="17">
        <v>0.12742588527740101</v>
      </c>
      <c r="M11" s="17"/>
      <c r="N11" s="17">
        <v>0.227506644029563</v>
      </c>
      <c r="O11" s="17">
        <v>0.22294722699675101</v>
      </c>
      <c r="P11" s="17">
        <v>0.22577470913800901</v>
      </c>
      <c r="Q11" s="17">
        <v>0.231057544928924</v>
      </c>
      <c r="R11" s="17"/>
      <c r="S11" s="17">
        <v>0.26759000368069902</v>
      </c>
      <c r="T11" s="17">
        <v>0.203439806627774</v>
      </c>
      <c r="U11" s="17">
        <v>0.24305204590256299</v>
      </c>
      <c r="V11" s="17">
        <v>0.22566882710889299</v>
      </c>
      <c r="W11" s="17">
        <v>0.28122162502484699</v>
      </c>
      <c r="X11" s="17">
        <v>0.21296015759606299</v>
      </c>
      <c r="Y11" s="17">
        <v>0.203569583011043</v>
      </c>
      <c r="Z11" s="17">
        <v>0.26533118555687901</v>
      </c>
      <c r="AA11" s="17">
        <v>0.202953822788453</v>
      </c>
      <c r="AB11" s="17">
        <v>0.20872909007655199</v>
      </c>
      <c r="AC11" s="17">
        <v>0.21623477614132999</v>
      </c>
      <c r="AD11" s="17">
        <v>0.18769950872066599</v>
      </c>
      <c r="AE11" s="17"/>
      <c r="AF11" s="17">
        <v>0.21438852986472101</v>
      </c>
      <c r="AG11" s="17">
        <v>0.24402403387604699</v>
      </c>
      <c r="AH11" s="17"/>
      <c r="AI11" s="17">
        <v>0.21697764078600701</v>
      </c>
      <c r="AJ11" s="17">
        <v>0.23194519860538901</v>
      </c>
      <c r="AK11" s="17"/>
      <c r="AL11" s="17">
        <v>0.21898615470452701</v>
      </c>
      <c r="AM11" s="17">
        <v>0.22880844486024299</v>
      </c>
      <c r="AN11" s="17"/>
      <c r="AO11" s="17">
        <v>0.17579203954660999</v>
      </c>
      <c r="AP11" s="17">
        <v>0.23142160684101701</v>
      </c>
      <c r="AQ11" s="17"/>
      <c r="AR11" s="17">
        <v>0.26448842843661502</v>
      </c>
      <c r="AS11" s="17">
        <v>0.21522552127692299</v>
      </c>
      <c r="AT11" s="17">
        <v>0.219625548200471</v>
      </c>
      <c r="AU11" s="17">
        <v>0.168161028587588</v>
      </c>
    </row>
    <row r="12" spans="2:47" x14ac:dyDescent="0.3">
      <c r="B12" s="18" t="s">
        <v>433</v>
      </c>
      <c r="C12" s="17">
        <v>0.130932568387848</v>
      </c>
      <c r="D12" s="17">
        <v>0.129503345774413</v>
      </c>
      <c r="E12" s="17">
        <v>0.13180335744192201</v>
      </c>
      <c r="F12" s="17"/>
      <c r="G12" s="17">
        <v>0.16347897604946901</v>
      </c>
      <c r="H12" s="17">
        <v>0.13796813319555201</v>
      </c>
      <c r="I12" s="17">
        <v>0.13622541316275599</v>
      </c>
      <c r="J12" s="17">
        <v>0.14566126513333599</v>
      </c>
      <c r="K12" s="17">
        <v>0.130406226351374</v>
      </c>
      <c r="L12" s="17">
        <v>8.7809592402358902E-2</v>
      </c>
      <c r="M12" s="17"/>
      <c r="N12" s="17">
        <v>0.14478767526786299</v>
      </c>
      <c r="O12" s="17">
        <v>0.140800160088144</v>
      </c>
      <c r="P12" s="17">
        <v>0.118094465315809</v>
      </c>
      <c r="Q12" s="17">
        <v>0.115745900743005</v>
      </c>
      <c r="R12" s="17"/>
      <c r="S12" s="17">
        <v>0.139188959833767</v>
      </c>
      <c r="T12" s="17">
        <v>0.137197372427628</v>
      </c>
      <c r="U12" s="17">
        <v>0.127699829139512</v>
      </c>
      <c r="V12" s="17">
        <v>0.133676569839042</v>
      </c>
      <c r="W12" s="17">
        <v>0.117937815210284</v>
      </c>
      <c r="X12" s="17">
        <v>0.118903552561719</v>
      </c>
      <c r="Y12" s="17">
        <v>0.16710830550202599</v>
      </c>
      <c r="Z12" s="17">
        <v>8.9649631093735499E-2</v>
      </c>
      <c r="AA12" s="17">
        <v>0.14934497181387099</v>
      </c>
      <c r="AB12" s="17">
        <v>0.11627774772023</v>
      </c>
      <c r="AC12" s="17">
        <v>9.0095712558105195E-2</v>
      </c>
      <c r="AD12" s="17">
        <v>0.13495849847421201</v>
      </c>
      <c r="AE12" s="17"/>
      <c r="AF12" s="17">
        <v>0.12522611742917999</v>
      </c>
      <c r="AG12" s="17">
        <v>0.13957786332451</v>
      </c>
      <c r="AH12" s="17"/>
      <c r="AI12" s="17">
        <v>0.128894552119624</v>
      </c>
      <c r="AJ12" s="17">
        <v>0.13194987540980299</v>
      </c>
      <c r="AK12" s="17"/>
      <c r="AL12" s="17">
        <v>0.13016645673239199</v>
      </c>
      <c r="AM12" s="17">
        <v>0.13110997782502301</v>
      </c>
      <c r="AN12" s="17"/>
      <c r="AO12" s="17">
        <v>9.7716875798298103E-2</v>
      </c>
      <c r="AP12" s="17">
        <v>0.13382771461826301</v>
      </c>
      <c r="AQ12" s="17"/>
      <c r="AR12" s="17">
        <v>0.12459276412530899</v>
      </c>
      <c r="AS12" s="17">
        <v>0.14539833082501499</v>
      </c>
      <c r="AT12" s="17">
        <v>0.13493313151941</v>
      </c>
      <c r="AU12" s="17">
        <v>0.11360875851074401</v>
      </c>
    </row>
    <row r="13" spans="2:47" x14ac:dyDescent="0.3">
      <c r="B13" s="18" t="s">
        <v>581</v>
      </c>
      <c r="C13" s="17">
        <v>8.5864336411964295E-2</v>
      </c>
      <c r="D13" s="17">
        <v>9.4893077012369598E-2</v>
      </c>
      <c r="E13" s="17">
        <v>7.6395906369928199E-2</v>
      </c>
      <c r="F13" s="17"/>
      <c r="G13" s="17">
        <v>7.2821026185100002E-2</v>
      </c>
      <c r="H13" s="17">
        <v>6.0828802559251299E-2</v>
      </c>
      <c r="I13" s="17">
        <v>8.9195700187918697E-2</v>
      </c>
      <c r="J13" s="17">
        <v>8.3376569227992497E-2</v>
      </c>
      <c r="K13" s="17">
        <v>9.5310082181087996E-2</v>
      </c>
      <c r="L13" s="17">
        <v>0.107799397696568</v>
      </c>
      <c r="M13" s="17"/>
      <c r="N13" s="17">
        <v>9.0315967305446193E-2</v>
      </c>
      <c r="O13" s="17">
        <v>9.5165157520218605E-2</v>
      </c>
      <c r="P13" s="17">
        <v>8.7354352987275105E-2</v>
      </c>
      <c r="Q13" s="17">
        <v>7.02396431061348E-2</v>
      </c>
      <c r="R13" s="17"/>
      <c r="S13" s="17">
        <v>9.2862613401047303E-2</v>
      </c>
      <c r="T13" s="17">
        <v>8.6807706593870299E-2</v>
      </c>
      <c r="U13" s="17">
        <v>8.1623578028005905E-2</v>
      </c>
      <c r="V13" s="17">
        <v>7.5687906694012499E-2</v>
      </c>
      <c r="W13" s="17">
        <v>5.0901392653038703E-2</v>
      </c>
      <c r="X13" s="17">
        <v>7.5171341896675195E-2</v>
      </c>
      <c r="Y13" s="17">
        <v>8.5003446633870397E-2</v>
      </c>
      <c r="Z13" s="17">
        <v>0.104992049433483</v>
      </c>
      <c r="AA13" s="17">
        <v>9.5638340788096299E-2</v>
      </c>
      <c r="AB13" s="17">
        <v>0.114930330573603</v>
      </c>
      <c r="AC13" s="17">
        <v>4.9183539810349397E-2</v>
      </c>
      <c r="AD13" s="17">
        <v>0.11956207107108099</v>
      </c>
      <c r="AE13" s="17"/>
      <c r="AF13" s="17">
        <v>8.4585914528087794E-2</v>
      </c>
      <c r="AG13" s="17">
        <v>8.7481624775161304E-2</v>
      </c>
      <c r="AH13" s="17"/>
      <c r="AI13" s="17">
        <v>9.3203547120043098E-2</v>
      </c>
      <c r="AJ13" s="17">
        <v>8.2200857024999005E-2</v>
      </c>
      <c r="AK13" s="17"/>
      <c r="AL13" s="17">
        <v>0.102720549426046</v>
      </c>
      <c r="AM13" s="17">
        <v>8.1960922017417295E-2</v>
      </c>
      <c r="AN13" s="17"/>
      <c r="AO13" s="17">
        <v>9.7587581963779493E-2</v>
      </c>
      <c r="AP13" s="17">
        <v>8.4842514871556293E-2</v>
      </c>
      <c r="AQ13" s="17"/>
      <c r="AR13" s="17">
        <v>6.9998516680643302E-2</v>
      </c>
      <c r="AS13" s="17">
        <v>0.107220015366232</v>
      </c>
      <c r="AT13" s="17">
        <v>8.1329228968734693E-2</v>
      </c>
      <c r="AU13" s="17">
        <v>9.8397176725720195E-2</v>
      </c>
    </row>
    <row r="14" spans="2:47" x14ac:dyDescent="0.3">
      <c r="B14" s="18" t="s">
        <v>155</v>
      </c>
      <c r="C14" s="17">
        <v>3.6836355115395E-2</v>
      </c>
      <c r="D14" s="17">
        <v>2.7746336914502099E-2</v>
      </c>
      <c r="E14" s="17">
        <v>4.4842018746611902E-2</v>
      </c>
      <c r="F14" s="17"/>
      <c r="G14" s="17">
        <v>3.8668931323129298E-2</v>
      </c>
      <c r="H14" s="17">
        <v>3.6434540018685901E-2</v>
      </c>
      <c r="I14" s="17">
        <v>4.3863133621509898E-2</v>
      </c>
      <c r="J14" s="17">
        <v>3.4914672596903701E-2</v>
      </c>
      <c r="K14" s="17">
        <v>3.4116981214914799E-2</v>
      </c>
      <c r="L14" s="17">
        <v>3.3614534309095702E-2</v>
      </c>
      <c r="M14" s="17"/>
      <c r="N14" s="17">
        <v>2.88758813845344E-2</v>
      </c>
      <c r="O14" s="17">
        <v>3.7760472397060103E-2</v>
      </c>
      <c r="P14" s="17">
        <v>4.0351677781822602E-2</v>
      </c>
      <c r="Q14" s="17">
        <v>4.1916067634791901E-2</v>
      </c>
      <c r="R14" s="17"/>
      <c r="S14" s="17">
        <v>3.48714397712339E-2</v>
      </c>
      <c r="T14" s="17">
        <v>4.12272800698446E-2</v>
      </c>
      <c r="U14" s="17">
        <v>1.6329817552912001E-2</v>
      </c>
      <c r="V14" s="17">
        <v>4.3311626715142701E-2</v>
      </c>
      <c r="W14" s="17">
        <v>4.1469335682414302E-2</v>
      </c>
      <c r="X14" s="17">
        <v>4.9055420528513499E-2</v>
      </c>
      <c r="Y14" s="17">
        <v>3.6788915261248799E-2</v>
      </c>
      <c r="Z14" s="17">
        <v>5.2011500021641299E-3</v>
      </c>
      <c r="AA14" s="17">
        <v>2.9989995647854699E-2</v>
      </c>
      <c r="AB14" s="17">
        <v>4.45524801501192E-2</v>
      </c>
      <c r="AC14" s="17">
        <v>4.7366237649811502E-2</v>
      </c>
      <c r="AD14" s="17">
        <v>4.1447518102651598E-2</v>
      </c>
      <c r="AE14" s="17"/>
      <c r="AF14" s="17">
        <v>3.5599133366360003E-2</v>
      </c>
      <c r="AG14" s="17">
        <v>3.7053695221024398E-2</v>
      </c>
      <c r="AH14" s="17"/>
      <c r="AI14" s="17">
        <v>2.9619444455317799E-2</v>
      </c>
      <c r="AJ14" s="17">
        <v>4.0438786561008001E-2</v>
      </c>
      <c r="AK14" s="17"/>
      <c r="AL14" s="17">
        <v>3.1977466558884997E-2</v>
      </c>
      <c r="AM14" s="17">
        <v>3.79615340341199E-2</v>
      </c>
      <c r="AN14" s="17"/>
      <c r="AO14" s="17">
        <v>2.4702941722439802E-2</v>
      </c>
      <c r="AP14" s="17">
        <v>3.7893927705578999E-2</v>
      </c>
      <c r="AQ14" s="17"/>
      <c r="AR14" s="17">
        <v>2.8431467536628199E-2</v>
      </c>
      <c r="AS14" s="17">
        <v>3.3820765114953702E-2</v>
      </c>
      <c r="AT14" s="17">
        <v>4.9205281271543999E-2</v>
      </c>
      <c r="AU14" s="17">
        <v>3.7377916836259198E-2</v>
      </c>
    </row>
    <row r="15" spans="2:47" ht="28.8" x14ac:dyDescent="0.3">
      <c r="B15" s="18" t="s">
        <v>582</v>
      </c>
      <c r="C15" s="17">
        <v>0.34725682896087801</v>
      </c>
      <c r="D15" s="17">
        <v>0.29542013638738701</v>
      </c>
      <c r="E15" s="17">
        <v>0.39909000022882601</v>
      </c>
      <c r="F15" s="17"/>
      <c r="G15" s="17">
        <v>0.14667802485380099</v>
      </c>
      <c r="H15" s="17">
        <v>0.148849165859197</v>
      </c>
      <c r="I15" s="17">
        <v>0.242644477444136</v>
      </c>
      <c r="J15" s="17">
        <v>0.36876196982203702</v>
      </c>
      <c r="K15" s="17">
        <v>0.487699271501085</v>
      </c>
      <c r="L15" s="17">
        <v>0.61462073802182005</v>
      </c>
      <c r="M15" s="17"/>
      <c r="N15" s="17">
        <v>0.29860367672389099</v>
      </c>
      <c r="O15" s="17">
        <v>0.36355182592884799</v>
      </c>
      <c r="P15" s="17">
        <v>0.31652110795192401</v>
      </c>
      <c r="Q15" s="17">
        <v>0.40849138148598202</v>
      </c>
      <c r="R15" s="17"/>
      <c r="S15" s="17">
        <v>0.22820120538580099</v>
      </c>
      <c r="T15" s="17">
        <v>0.39507945943177197</v>
      </c>
      <c r="U15" s="17">
        <v>0.42560438688200702</v>
      </c>
      <c r="V15" s="17">
        <v>0.34504986313611902</v>
      </c>
      <c r="W15" s="17">
        <v>0.34389021142779602</v>
      </c>
      <c r="X15" s="17">
        <v>0.34349855380969502</v>
      </c>
      <c r="Y15" s="17">
        <v>0.37187550324832902</v>
      </c>
      <c r="Z15" s="17">
        <v>0.35670482109226198</v>
      </c>
      <c r="AA15" s="17">
        <v>0.33349407515167101</v>
      </c>
      <c r="AB15" s="17">
        <v>0.334496291958153</v>
      </c>
      <c r="AC15" s="17">
        <v>0.45748857858941699</v>
      </c>
      <c r="AD15" s="17">
        <v>0.338567683794261</v>
      </c>
      <c r="AE15" s="17"/>
      <c r="AF15" s="17">
        <v>0.36859059649460502</v>
      </c>
      <c r="AG15" s="17">
        <v>0.31760307376498698</v>
      </c>
      <c r="AH15" s="17"/>
      <c r="AI15" s="17">
        <v>0.30645514759862902</v>
      </c>
      <c r="AJ15" s="17">
        <v>0.36762361287942302</v>
      </c>
      <c r="AK15" s="17"/>
      <c r="AL15" s="17">
        <v>0.31703853124807901</v>
      </c>
      <c r="AM15" s="17">
        <v>0.35425451807244202</v>
      </c>
      <c r="AN15" s="17"/>
      <c r="AO15" s="17">
        <v>0.32237362178940598</v>
      </c>
      <c r="AP15" s="17">
        <v>0.34942569908902299</v>
      </c>
      <c r="AQ15" s="17"/>
      <c r="AR15" s="17">
        <v>0.18024159993233599</v>
      </c>
      <c r="AS15" s="17">
        <v>0.42141980946122298</v>
      </c>
      <c r="AT15" s="17">
        <v>0.40852517957693102</v>
      </c>
      <c r="AU15" s="17">
        <v>0.51153576512412402</v>
      </c>
    </row>
    <row r="16" spans="2:47" x14ac:dyDescent="0.3">
      <c r="B16" s="18" t="s">
        <v>438</v>
      </c>
      <c r="C16" s="21">
        <v>0.17214834280083499</v>
      </c>
      <c r="D16" s="21">
        <v>0.20639743389840601</v>
      </c>
      <c r="E16" s="21">
        <v>0.13902700852035699</v>
      </c>
      <c r="F16" s="21"/>
      <c r="G16" s="21">
        <v>0.30220000683738002</v>
      </c>
      <c r="H16" s="21">
        <v>0.322084849730016</v>
      </c>
      <c r="I16" s="21">
        <v>0.22333274662192201</v>
      </c>
      <c r="J16" s="21">
        <v>0.13116606948791501</v>
      </c>
      <c r="K16" s="21">
        <v>6.3481393298212396E-2</v>
      </c>
      <c r="L16" s="21">
        <v>2.8729852292757301E-2</v>
      </c>
      <c r="M16" s="21"/>
      <c r="N16" s="21">
        <v>0.20991015528870199</v>
      </c>
      <c r="O16" s="21">
        <v>0.139775157068978</v>
      </c>
      <c r="P16" s="21">
        <v>0.21190368682516</v>
      </c>
      <c r="Q16" s="21">
        <v>0.132549462101163</v>
      </c>
      <c r="R16" s="21"/>
      <c r="S16" s="21">
        <v>0.23728577792745201</v>
      </c>
      <c r="T16" s="21">
        <v>0.13624837484911101</v>
      </c>
      <c r="U16" s="21">
        <v>0.10569034249499901</v>
      </c>
      <c r="V16" s="21">
        <v>0.17660520650679101</v>
      </c>
      <c r="W16" s="21">
        <v>0.16457962000162099</v>
      </c>
      <c r="X16" s="21">
        <v>0.20041097360733401</v>
      </c>
      <c r="Y16" s="21">
        <v>0.135654246343483</v>
      </c>
      <c r="Z16" s="21">
        <v>0.178121162821476</v>
      </c>
      <c r="AA16" s="21">
        <v>0.18857879381005499</v>
      </c>
      <c r="AB16" s="21">
        <v>0.181014059521342</v>
      </c>
      <c r="AC16" s="21">
        <v>0.13963115525098699</v>
      </c>
      <c r="AD16" s="21">
        <v>0.17776471983712899</v>
      </c>
      <c r="AE16" s="21"/>
      <c r="AF16" s="21">
        <v>0.171609708317046</v>
      </c>
      <c r="AG16" s="21">
        <v>0.17425970903827001</v>
      </c>
      <c r="AH16" s="21"/>
      <c r="AI16" s="21">
        <v>0.224849667920379</v>
      </c>
      <c r="AJ16" s="21">
        <v>0.14584166951937799</v>
      </c>
      <c r="AK16" s="21"/>
      <c r="AL16" s="21">
        <v>0.19911084133007201</v>
      </c>
      <c r="AM16" s="21">
        <v>0.16590460319075401</v>
      </c>
      <c r="AN16" s="21"/>
      <c r="AO16" s="21">
        <v>0.281826939179466</v>
      </c>
      <c r="AP16" s="21">
        <v>0.16258853687456201</v>
      </c>
      <c r="AQ16" s="21"/>
      <c r="AR16" s="21">
        <v>0.33224722328846801</v>
      </c>
      <c r="AS16" s="21">
        <v>7.6915557955653593E-2</v>
      </c>
      <c r="AT16" s="21">
        <v>0.10638163046291001</v>
      </c>
      <c r="AU16" s="21">
        <v>7.0919354215564598E-2</v>
      </c>
    </row>
    <row r="17" spans="2:47" x14ac:dyDescent="0.3">
      <c r="B17" s="18" t="s">
        <v>437</v>
      </c>
      <c r="C17" s="21">
        <v>0.21679690479981201</v>
      </c>
      <c r="D17" s="21">
        <v>0.22439642278678201</v>
      </c>
      <c r="E17" s="21">
        <v>0.20819926381185</v>
      </c>
      <c r="F17" s="21"/>
      <c r="G17" s="21">
        <v>0.23630000223456901</v>
      </c>
      <c r="H17" s="21">
        <v>0.19879693575480301</v>
      </c>
      <c r="I17" s="21">
        <v>0.225421113350675</v>
      </c>
      <c r="J17" s="21">
        <v>0.22903783436132799</v>
      </c>
      <c r="K17" s="21">
        <v>0.225716308532462</v>
      </c>
      <c r="L17" s="21">
        <v>0.19560899009892599</v>
      </c>
      <c r="M17" s="21"/>
      <c r="N17" s="21">
        <v>0.23510364257330901</v>
      </c>
      <c r="O17" s="21">
        <v>0.23596531760836301</v>
      </c>
      <c r="P17" s="21">
        <v>0.20544881830308401</v>
      </c>
      <c r="Q17" s="21">
        <v>0.18598554384914001</v>
      </c>
      <c r="R17" s="21"/>
      <c r="S17" s="21">
        <v>0.23205157323481501</v>
      </c>
      <c r="T17" s="21">
        <v>0.22400507902149899</v>
      </c>
      <c r="U17" s="21">
        <v>0.20932340716751799</v>
      </c>
      <c r="V17" s="21">
        <v>0.20936447653305401</v>
      </c>
      <c r="W17" s="21">
        <v>0.16883920786332199</v>
      </c>
      <c r="X17" s="21">
        <v>0.19407489445839399</v>
      </c>
      <c r="Y17" s="21">
        <v>0.25211175213589698</v>
      </c>
      <c r="Z17" s="21">
        <v>0.194641680527218</v>
      </c>
      <c r="AA17" s="21">
        <v>0.24498331260196701</v>
      </c>
      <c r="AB17" s="21">
        <v>0.231208078293833</v>
      </c>
      <c r="AC17" s="21">
        <v>0.13927925236845501</v>
      </c>
      <c r="AD17" s="21">
        <v>0.25452056954529301</v>
      </c>
      <c r="AE17" s="21"/>
      <c r="AF17" s="21">
        <v>0.209812031957268</v>
      </c>
      <c r="AG17" s="21">
        <v>0.227059488099672</v>
      </c>
      <c r="AH17" s="21"/>
      <c r="AI17" s="21">
        <v>0.222098099239667</v>
      </c>
      <c r="AJ17" s="21">
        <v>0.21415073243480301</v>
      </c>
      <c r="AK17" s="21"/>
      <c r="AL17" s="21">
        <v>0.23288700615843699</v>
      </c>
      <c r="AM17" s="21">
        <v>0.21307089984244099</v>
      </c>
      <c r="AN17" s="21"/>
      <c r="AO17" s="21">
        <v>0.195304457762078</v>
      </c>
      <c r="AP17" s="21">
        <v>0.21867022948982001</v>
      </c>
      <c r="AQ17" s="21"/>
      <c r="AR17" s="21">
        <v>0.194591280805952</v>
      </c>
      <c r="AS17" s="21">
        <v>0.25261834619124701</v>
      </c>
      <c r="AT17" s="21">
        <v>0.21626236048814401</v>
      </c>
      <c r="AU17" s="21">
        <v>0.21200593523646399</v>
      </c>
    </row>
    <row r="18" spans="2:47" x14ac:dyDescent="0.3">
      <c r="B18" s="18" t="s">
        <v>439</v>
      </c>
      <c r="C18" s="22">
        <v>-4.46485619989773E-2</v>
      </c>
      <c r="D18" s="22">
        <v>-1.79989888883763E-2</v>
      </c>
      <c r="E18" s="22">
        <v>-6.9172255291492304E-2</v>
      </c>
      <c r="F18" s="22"/>
      <c r="G18" s="22">
        <v>6.5900004602810702E-2</v>
      </c>
      <c r="H18" s="22">
        <v>0.12328791397521301</v>
      </c>
      <c r="I18" s="22">
        <v>-2.08836672875307E-3</v>
      </c>
      <c r="J18" s="22">
        <v>-9.7871764873412898E-2</v>
      </c>
      <c r="K18" s="22">
        <v>-0.16223491523424999</v>
      </c>
      <c r="L18" s="22">
        <v>-0.166879137806169</v>
      </c>
      <c r="M18" s="22"/>
      <c r="N18" s="22">
        <v>-2.5193487284607099E-2</v>
      </c>
      <c r="O18" s="22">
        <v>-9.6190160539385394E-2</v>
      </c>
      <c r="P18" s="22">
        <v>6.45486852207597E-3</v>
      </c>
      <c r="Q18" s="22">
        <v>-5.34360817479771E-2</v>
      </c>
      <c r="R18" s="22"/>
      <c r="S18" s="22">
        <v>5.2342046926372203E-3</v>
      </c>
      <c r="T18" s="22">
        <v>-8.7756704172387498E-2</v>
      </c>
      <c r="U18" s="22">
        <v>-0.103633064672519</v>
      </c>
      <c r="V18" s="22">
        <v>-3.2759270026263498E-2</v>
      </c>
      <c r="W18" s="22">
        <v>-4.2595878617014103E-3</v>
      </c>
      <c r="X18" s="22">
        <v>6.3360791489401602E-3</v>
      </c>
      <c r="Y18" s="22">
        <v>-0.116457505792414</v>
      </c>
      <c r="Z18" s="22">
        <v>-1.6520517705742501E-2</v>
      </c>
      <c r="AA18" s="22">
        <v>-5.6404518791912203E-2</v>
      </c>
      <c r="AB18" s="22">
        <v>-5.0194018772491703E-2</v>
      </c>
      <c r="AC18" s="22">
        <v>3.5190288253233998E-4</v>
      </c>
      <c r="AD18" s="22">
        <v>-7.6755849708164597E-2</v>
      </c>
      <c r="AE18" s="22"/>
      <c r="AF18" s="22">
        <v>-3.8202323640221199E-2</v>
      </c>
      <c r="AG18" s="22">
        <v>-5.2799779061401902E-2</v>
      </c>
      <c r="AH18" s="22"/>
      <c r="AI18" s="22">
        <v>2.75156868071219E-3</v>
      </c>
      <c r="AJ18" s="22">
        <v>-6.8309062915425003E-2</v>
      </c>
      <c r="AK18" s="22"/>
      <c r="AL18" s="22">
        <v>-3.3776164828365499E-2</v>
      </c>
      <c r="AM18" s="22">
        <v>-4.7166296651686299E-2</v>
      </c>
      <c r="AN18" s="22"/>
      <c r="AO18" s="22">
        <v>8.6522481417388705E-2</v>
      </c>
      <c r="AP18" s="22">
        <v>-5.6081692615257799E-2</v>
      </c>
      <c r="AQ18" s="22"/>
      <c r="AR18" s="22">
        <v>0.137655942482517</v>
      </c>
      <c r="AS18" s="22">
        <v>-0.17570278823559299</v>
      </c>
      <c r="AT18" s="22">
        <v>-0.109880730025235</v>
      </c>
      <c r="AU18" s="22">
        <v>-0.14108658102089999</v>
      </c>
    </row>
    <row r="19" spans="2:47" x14ac:dyDescent="0.3">
      <c r="B19" s="16"/>
    </row>
    <row r="20" spans="2:47" x14ac:dyDescent="0.3">
      <c r="B20" t="s">
        <v>72</v>
      </c>
    </row>
    <row r="21" spans="2:47" x14ac:dyDescent="0.3">
      <c r="B21" t="s">
        <v>73</v>
      </c>
    </row>
    <row r="23" spans="2:47" x14ac:dyDescent="0.3">
      <c r="B23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dimension ref="B2:AU23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585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579</v>
      </c>
      <c r="C9" s="17">
        <v>8.9441689759809206E-2</v>
      </c>
      <c r="D9" s="17">
        <v>0.108189152462922</v>
      </c>
      <c r="E9" s="17">
        <v>7.1120598219554299E-2</v>
      </c>
      <c r="F9" s="17"/>
      <c r="G9" s="17">
        <v>0.19236863777658</v>
      </c>
      <c r="H9" s="17">
        <v>0.16291762393957299</v>
      </c>
      <c r="I9" s="17">
        <v>9.7725087867315999E-2</v>
      </c>
      <c r="J9" s="17">
        <v>7.17811338256093E-2</v>
      </c>
      <c r="K9" s="17">
        <v>1.85547048343126E-2</v>
      </c>
      <c r="L9" s="17">
        <v>1.6725568370109498E-2</v>
      </c>
      <c r="M9" s="17"/>
      <c r="N9" s="17">
        <v>0.11215483604466001</v>
      </c>
      <c r="O9" s="17">
        <v>6.3739447983390707E-2</v>
      </c>
      <c r="P9" s="17">
        <v>9.9582057450157094E-2</v>
      </c>
      <c r="Q9" s="17">
        <v>8.40064137761658E-2</v>
      </c>
      <c r="R9" s="17"/>
      <c r="S9" s="17">
        <v>0.103895012087902</v>
      </c>
      <c r="T9" s="17">
        <v>7.3631424272853699E-2</v>
      </c>
      <c r="U9" s="17">
        <v>7.8252759999760294E-2</v>
      </c>
      <c r="V9" s="17">
        <v>8.8920059071095903E-2</v>
      </c>
      <c r="W9" s="17">
        <v>9.5873286848885395E-2</v>
      </c>
      <c r="X9" s="17">
        <v>8.7967144379905604E-2</v>
      </c>
      <c r="Y9" s="17">
        <v>9.9633481259295206E-2</v>
      </c>
      <c r="Z9" s="17">
        <v>9.5863441122885903E-2</v>
      </c>
      <c r="AA9" s="17">
        <v>7.5094857313713598E-2</v>
      </c>
      <c r="AB9" s="17">
        <v>0.114408103837412</v>
      </c>
      <c r="AC9" s="17">
        <v>8.0840115361773393E-2</v>
      </c>
      <c r="AD9" s="17">
        <v>6.77517015485085E-2</v>
      </c>
      <c r="AE9" s="17"/>
      <c r="AF9" s="17">
        <v>7.97828778362802E-2</v>
      </c>
      <c r="AG9" s="17">
        <v>0.10300333913114899</v>
      </c>
      <c r="AH9" s="17"/>
      <c r="AI9" s="17">
        <v>0.112074856769145</v>
      </c>
      <c r="AJ9" s="17">
        <v>7.8143997937284895E-2</v>
      </c>
      <c r="AK9" s="17"/>
      <c r="AL9" s="17">
        <v>0.116808785002533</v>
      </c>
      <c r="AM9" s="17">
        <v>8.3104257181201596E-2</v>
      </c>
      <c r="AN9" s="17"/>
      <c r="AO9" s="17">
        <v>0.15099606894332401</v>
      </c>
      <c r="AP9" s="17">
        <v>8.4076486900399997E-2</v>
      </c>
      <c r="AQ9" s="17"/>
      <c r="AR9" s="17">
        <v>0.17366636264646501</v>
      </c>
      <c r="AS9" s="17">
        <v>4.9834585583447603E-2</v>
      </c>
      <c r="AT9" s="17">
        <v>5.3358022745951701E-2</v>
      </c>
      <c r="AU9" s="17">
        <v>2.12066936014568E-2</v>
      </c>
    </row>
    <row r="10" spans="2:47" x14ac:dyDescent="0.3">
      <c r="B10" s="18" t="s">
        <v>435</v>
      </c>
      <c r="C10" s="17">
        <v>0.23722473397386601</v>
      </c>
      <c r="D10" s="17">
        <v>0.24677011358409401</v>
      </c>
      <c r="E10" s="17">
        <v>0.227668394635198</v>
      </c>
      <c r="F10" s="17"/>
      <c r="G10" s="17">
        <v>0.338315830587538</v>
      </c>
      <c r="H10" s="17">
        <v>0.36803725012444499</v>
      </c>
      <c r="I10" s="17">
        <v>0.31494341582948698</v>
      </c>
      <c r="J10" s="17">
        <v>0.20886098477092099</v>
      </c>
      <c r="K10" s="17">
        <v>0.15426911688365699</v>
      </c>
      <c r="L10" s="17">
        <v>7.9488350125953705E-2</v>
      </c>
      <c r="M10" s="17"/>
      <c r="N10" s="17">
        <v>0.26601311974557901</v>
      </c>
      <c r="O10" s="17">
        <v>0.256020077238507</v>
      </c>
      <c r="P10" s="17">
        <v>0.242316736460753</v>
      </c>
      <c r="Q10" s="17">
        <v>0.18329035355311399</v>
      </c>
      <c r="R10" s="17"/>
      <c r="S10" s="17">
        <v>0.31203038358651702</v>
      </c>
      <c r="T10" s="17">
        <v>0.204534085783313</v>
      </c>
      <c r="U10" s="17">
        <v>0.208966279292323</v>
      </c>
      <c r="V10" s="17">
        <v>0.22796913322633899</v>
      </c>
      <c r="W10" s="17">
        <v>0.25963713184493897</v>
      </c>
      <c r="X10" s="17">
        <v>0.237196785750351</v>
      </c>
      <c r="Y10" s="17">
        <v>0.203235297561079</v>
      </c>
      <c r="Z10" s="17">
        <v>0.26129600272812198</v>
      </c>
      <c r="AA10" s="17">
        <v>0.25564355716317499</v>
      </c>
      <c r="AB10" s="17">
        <v>0.21615096304147999</v>
      </c>
      <c r="AC10" s="17">
        <v>0.18921767803327</v>
      </c>
      <c r="AD10" s="17">
        <v>0.21544405703995601</v>
      </c>
      <c r="AE10" s="17"/>
      <c r="AF10" s="17">
        <v>0.22572252187406999</v>
      </c>
      <c r="AG10" s="17">
        <v>0.25443427010240399</v>
      </c>
      <c r="AH10" s="17"/>
      <c r="AI10" s="17">
        <v>0.258684804667552</v>
      </c>
      <c r="AJ10" s="17">
        <v>0.22651261113719701</v>
      </c>
      <c r="AK10" s="17"/>
      <c r="AL10" s="17">
        <v>0.22803786710033699</v>
      </c>
      <c r="AM10" s="17">
        <v>0.23935214826110601</v>
      </c>
      <c r="AN10" s="17"/>
      <c r="AO10" s="17">
        <v>0.247236549782679</v>
      </c>
      <c r="AP10" s="17">
        <v>0.23635208407441399</v>
      </c>
      <c r="AQ10" s="17"/>
      <c r="AR10" s="17">
        <v>0.36578857605677201</v>
      </c>
      <c r="AS10" s="17">
        <v>0.16670827146470801</v>
      </c>
      <c r="AT10" s="17">
        <v>0.20177000241127999</v>
      </c>
      <c r="AU10" s="17">
        <v>0.109501089535038</v>
      </c>
    </row>
    <row r="11" spans="2:47" x14ac:dyDescent="0.3">
      <c r="B11" s="18" t="s">
        <v>580</v>
      </c>
      <c r="C11" s="17">
        <v>0.144982892010034</v>
      </c>
      <c r="D11" s="17">
        <v>0.15631062722620501</v>
      </c>
      <c r="E11" s="17">
        <v>0.13449657776325499</v>
      </c>
      <c r="F11" s="17"/>
      <c r="G11" s="17">
        <v>0.1727729717523</v>
      </c>
      <c r="H11" s="17">
        <v>0.19717431201142299</v>
      </c>
      <c r="I11" s="17">
        <v>0.15452378997625099</v>
      </c>
      <c r="J11" s="17">
        <v>0.142109149431697</v>
      </c>
      <c r="K11" s="17">
        <v>0.14464225482422799</v>
      </c>
      <c r="L11" s="17">
        <v>7.9039527258040601E-2</v>
      </c>
      <c r="M11" s="17"/>
      <c r="N11" s="17">
        <v>0.14861105192533899</v>
      </c>
      <c r="O11" s="17">
        <v>0.13585346876586499</v>
      </c>
      <c r="P11" s="17">
        <v>0.15847417627965099</v>
      </c>
      <c r="Q11" s="17">
        <v>0.135958563695254</v>
      </c>
      <c r="R11" s="17"/>
      <c r="S11" s="17">
        <v>0.20066056691516601</v>
      </c>
      <c r="T11" s="17">
        <v>0.10903974093430201</v>
      </c>
      <c r="U11" s="17">
        <v>0.13719257025071799</v>
      </c>
      <c r="V11" s="17">
        <v>0.150876692615841</v>
      </c>
      <c r="W11" s="17">
        <v>0.12476215100456201</v>
      </c>
      <c r="X11" s="17">
        <v>0.141590791384343</v>
      </c>
      <c r="Y11" s="17">
        <v>0.12982678372860801</v>
      </c>
      <c r="Z11" s="17">
        <v>0.15883241777493601</v>
      </c>
      <c r="AA11" s="17">
        <v>0.14978167371643999</v>
      </c>
      <c r="AB11" s="17">
        <v>0.136438589673406</v>
      </c>
      <c r="AC11" s="17">
        <v>0.13507417673169</v>
      </c>
      <c r="AD11" s="17">
        <v>0.14811278973573999</v>
      </c>
      <c r="AE11" s="17"/>
      <c r="AF11" s="17">
        <v>0.13915944389611801</v>
      </c>
      <c r="AG11" s="17">
        <v>0.151924910290616</v>
      </c>
      <c r="AH11" s="17"/>
      <c r="AI11" s="17">
        <v>0.139278497435875</v>
      </c>
      <c r="AJ11" s="17">
        <v>0.147830327895004</v>
      </c>
      <c r="AK11" s="17"/>
      <c r="AL11" s="17">
        <v>0.13807205637627401</v>
      </c>
      <c r="AM11" s="17">
        <v>0.146583242887697</v>
      </c>
      <c r="AN11" s="17"/>
      <c r="AO11" s="17">
        <v>8.8091604835433004E-2</v>
      </c>
      <c r="AP11" s="17">
        <v>0.14994165043914001</v>
      </c>
      <c r="AQ11" s="17"/>
      <c r="AR11" s="17">
        <v>0.15819745560044099</v>
      </c>
      <c r="AS11" s="17">
        <v>0.135937419225517</v>
      </c>
      <c r="AT11" s="17">
        <v>0.140487841556724</v>
      </c>
      <c r="AU11" s="17">
        <v>0.136723802040121</v>
      </c>
    </row>
    <row r="12" spans="2:47" x14ac:dyDescent="0.3">
      <c r="B12" s="18" t="s">
        <v>433</v>
      </c>
      <c r="C12" s="17">
        <v>8.2140951211687796E-2</v>
      </c>
      <c r="D12" s="17">
        <v>9.1132158554625198E-2</v>
      </c>
      <c r="E12" s="17">
        <v>7.3692246278636006E-2</v>
      </c>
      <c r="F12" s="17"/>
      <c r="G12" s="17">
        <v>8.8279039962348205E-2</v>
      </c>
      <c r="H12" s="17">
        <v>7.3017658100556299E-2</v>
      </c>
      <c r="I12" s="17">
        <v>8.6638754779245403E-2</v>
      </c>
      <c r="J12" s="17">
        <v>0.108464520054907</v>
      </c>
      <c r="K12" s="17">
        <v>6.3962774476381795E-2</v>
      </c>
      <c r="L12" s="17">
        <v>7.2665646845916601E-2</v>
      </c>
      <c r="M12" s="17"/>
      <c r="N12" s="17">
        <v>7.6104934041683295E-2</v>
      </c>
      <c r="O12" s="17">
        <v>7.7805221694873097E-2</v>
      </c>
      <c r="P12" s="17">
        <v>8.8801064654026901E-2</v>
      </c>
      <c r="Q12" s="17">
        <v>8.8500637336252505E-2</v>
      </c>
      <c r="R12" s="17"/>
      <c r="S12" s="17">
        <v>6.2520908551133902E-2</v>
      </c>
      <c r="T12" s="17">
        <v>0.107657355985862</v>
      </c>
      <c r="U12" s="17">
        <v>6.7914425774935394E-2</v>
      </c>
      <c r="V12" s="17">
        <v>9.78054803692959E-2</v>
      </c>
      <c r="W12" s="17">
        <v>9.4354643963548396E-2</v>
      </c>
      <c r="X12" s="17">
        <v>8.0893498111742304E-2</v>
      </c>
      <c r="Y12" s="17">
        <v>8.1794464388327506E-2</v>
      </c>
      <c r="Z12" s="17">
        <v>9.0153278489508798E-2</v>
      </c>
      <c r="AA12" s="17">
        <v>7.5179412928989803E-2</v>
      </c>
      <c r="AB12" s="17">
        <v>8.0437215680931207E-2</v>
      </c>
      <c r="AC12" s="17">
        <v>6.267961954963E-2</v>
      </c>
      <c r="AD12" s="17">
        <v>8.2607944911637796E-2</v>
      </c>
      <c r="AE12" s="17"/>
      <c r="AF12" s="17">
        <v>7.9374846717740005E-2</v>
      </c>
      <c r="AG12" s="17">
        <v>8.6482987692851093E-2</v>
      </c>
      <c r="AH12" s="17"/>
      <c r="AI12" s="17">
        <v>7.9849892027894595E-2</v>
      </c>
      <c r="AJ12" s="17">
        <v>8.3284568478992196E-2</v>
      </c>
      <c r="AK12" s="17"/>
      <c r="AL12" s="17">
        <v>7.9931291334810597E-2</v>
      </c>
      <c r="AM12" s="17">
        <v>8.2652644921493906E-2</v>
      </c>
      <c r="AN12" s="17"/>
      <c r="AO12" s="17">
        <v>7.4654474660165601E-2</v>
      </c>
      <c r="AP12" s="17">
        <v>8.27934874882926E-2</v>
      </c>
      <c r="AQ12" s="17"/>
      <c r="AR12" s="17">
        <v>5.8402409730384498E-2</v>
      </c>
      <c r="AS12" s="17">
        <v>0.100107883856524</v>
      </c>
      <c r="AT12" s="17">
        <v>9.6905839758617898E-2</v>
      </c>
      <c r="AU12" s="17">
        <v>8.0077788987725995E-2</v>
      </c>
    </row>
    <row r="13" spans="2:47" x14ac:dyDescent="0.3">
      <c r="B13" s="18" t="s">
        <v>581</v>
      </c>
      <c r="C13" s="17">
        <v>6.7802477737778005E-2</v>
      </c>
      <c r="D13" s="17">
        <v>7.2901743374857206E-2</v>
      </c>
      <c r="E13" s="17">
        <v>6.2003900132263597E-2</v>
      </c>
      <c r="F13" s="17"/>
      <c r="G13" s="17">
        <v>4.4829230334348102E-2</v>
      </c>
      <c r="H13" s="17">
        <v>4.09764661755894E-2</v>
      </c>
      <c r="I13" s="17">
        <v>6.6070706093170103E-2</v>
      </c>
      <c r="J13" s="17">
        <v>6.2506688581314293E-2</v>
      </c>
      <c r="K13" s="17">
        <v>8.7135733221120198E-2</v>
      </c>
      <c r="L13" s="17">
        <v>9.7534430236221006E-2</v>
      </c>
      <c r="M13" s="17"/>
      <c r="N13" s="17">
        <v>7.0666028333002603E-2</v>
      </c>
      <c r="O13" s="17">
        <v>7.3823320290361802E-2</v>
      </c>
      <c r="P13" s="17">
        <v>6.2436561323357301E-2</v>
      </c>
      <c r="Q13" s="17">
        <v>6.4150572790301993E-2</v>
      </c>
      <c r="R13" s="17"/>
      <c r="S13" s="17">
        <v>5.3133723535224497E-2</v>
      </c>
      <c r="T13" s="17">
        <v>7.9669450887391205E-2</v>
      </c>
      <c r="U13" s="17">
        <v>7.5433967118102394E-2</v>
      </c>
      <c r="V13" s="17">
        <v>5.2425215281850297E-2</v>
      </c>
      <c r="W13" s="17">
        <v>4.7370310988749199E-2</v>
      </c>
      <c r="X13" s="17">
        <v>5.5124699879030903E-2</v>
      </c>
      <c r="Y13" s="17">
        <v>8.8836142420462297E-2</v>
      </c>
      <c r="Z13" s="17">
        <v>2.85572957390475E-2</v>
      </c>
      <c r="AA13" s="17">
        <v>8.1110089386746603E-2</v>
      </c>
      <c r="AB13" s="17">
        <v>9.1950733161287504E-2</v>
      </c>
      <c r="AC13" s="17">
        <v>5.7335579701784302E-2</v>
      </c>
      <c r="AD13" s="17">
        <v>8.8532447944153894E-2</v>
      </c>
      <c r="AE13" s="17"/>
      <c r="AF13" s="17">
        <v>7.0327263489788197E-2</v>
      </c>
      <c r="AG13" s="17">
        <v>6.4540030595553202E-2</v>
      </c>
      <c r="AH13" s="17"/>
      <c r="AI13" s="17">
        <v>6.7150091002361703E-2</v>
      </c>
      <c r="AJ13" s="17">
        <v>6.8128126564687502E-2</v>
      </c>
      <c r="AK13" s="17"/>
      <c r="AL13" s="17">
        <v>8.0078294703180106E-2</v>
      </c>
      <c r="AM13" s="17">
        <v>6.4959751402536195E-2</v>
      </c>
      <c r="AN13" s="17"/>
      <c r="AO13" s="17">
        <v>8.6342919198054396E-2</v>
      </c>
      <c r="AP13" s="17">
        <v>6.6186455760839202E-2</v>
      </c>
      <c r="AQ13" s="17"/>
      <c r="AR13" s="17">
        <v>3.8646193152866E-2</v>
      </c>
      <c r="AS13" s="17">
        <v>8.4299117026927203E-2</v>
      </c>
      <c r="AT13" s="17">
        <v>7.22112177524456E-2</v>
      </c>
      <c r="AU13" s="17">
        <v>0.103467059415461</v>
      </c>
    </row>
    <row r="14" spans="2:47" x14ac:dyDescent="0.3">
      <c r="B14" s="18" t="s">
        <v>155</v>
      </c>
      <c r="C14" s="17">
        <v>2.3850467057336799E-2</v>
      </c>
      <c r="D14" s="17">
        <v>2.1215033571962999E-2</v>
      </c>
      <c r="E14" s="17">
        <v>2.65093025768031E-2</v>
      </c>
      <c r="F14" s="17"/>
      <c r="G14" s="17">
        <v>3.8872716794753397E-2</v>
      </c>
      <c r="H14" s="17">
        <v>2.1313844372329499E-2</v>
      </c>
      <c r="I14" s="17">
        <v>2.20638043594816E-2</v>
      </c>
      <c r="J14" s="17">
        <v>2.4176313521593901E-2</v>
      </c>
      <c r="K14" s="17">
        <v>1.25043480750342E-2</v>
      </c>
      <c r="L14" s="17">
        <v>2.4752312632467102E-2</v>
      </c>
      <c r="M14" s="17"/>
      <c r="N14" s="17">
        <v>2.33926930718888E-2</v>
      </c>
      <c r="O14" s="17">
        <v>1.50036607969625E-2</v>
      </c>
      <c r="P14" s="17">
        <v>2.6042288359600901E-2</v>
      </c>
      <c r="Q14" s="17">
        <v>3.19597983620055E-2</v>
      </c>
      <c r="R14" s="17"/>
      <c r="S14" s="17">
        <v>3.4767653948808701E-2</v>
      </c>
      <c r="T14" s="17">
        <v>2.2709539417469001E-2</v>
      </c>
      <c r="U14" s="17">
        <v>9.5721950418463497E-3</v>
      </c>
      <c r="V14" s="17">
        <v>1.4173302885283699E-2</v>
      </c>
      <c r="W14" s="17">
        <v>1.6361901502598E-2</v>
      </c>
      <c r="X14" s="17">
        <v>4.1882278608831203E-2</v>
      </c>
      <c r="Y14" s="17">
        <v>2.04458299973393E-2</v>
      </c>
      <c r="Z14" s="17">
        <v>1.7419814775980501E-2</v>
      </c>
      <c r="AA14" s="17">
        <v>2.05436478058009E-2</v>
      </c>
      <c r="AB14" s="17">
        <v>1.2815556036395099E-2</v>
      </c>
      <c r="AC14" s="17">
        <v>5.9814266977267598E-2</v>
      </c>
      <c r="AD14" s="17">
        <v>1.1295390008281701E-2</v>
      </c>
      <c r="AE14" s="17"/>
      <c r="AF14" s="17">
        <v>2.0492580393508798E-2</v>
      </c>
      <c r="AG14" s="17">
        <v>2.6781241009935602E-2</v>
      </c>
      <c r="AH14" s="17"/>
      <c r="AI14" s="17">
        <v>2.448992542256E-2</v>
      </c>
      <c r="AJ14" s="17">
        <v>2.3531271624340301E-2</v>
      </c>
      <c r="AK14" s="17"/>
      <c r="AL14" s="17">
        <v>2.2331414086600599E-2</v>
      </c>
      <c r="AM14" s="17">
        <v>2.42022360594903E-2</v>
      </c>
      <c r="AN14" s="17"/>
      <c r="AO14" s="17">
        <v>2.2013921311216E-2</v>
      </c>
      <c r="AP14" s="17">
        <v>2.4010544059480599E-2</v>
      </c>
      <c r="AQ14" s="17"/>
      <c r="AR14" s="17">
        <v>2.0347813106647999E-2</v>
      </c>
      <c r="AS14" s="17">
        <v>2.3869247014200099E-2</v>
      </c>
      <c r="AT14" s="17">
        <v>2.51630206003489E-2</v>
      </c>
      <c r="AU14" s="17">
        <v>2.9885107569122001E-2</v>
      </c>
    </row>
    <row r="15" spans="2:47" ht="28.8" x14ac:dyDescent="0.3">
      <c r="B15" s="18" t="s">
        <v>582</v>
      </c>
      <c r="C15" s="17">
        <v>0.354556788249489</v>
      </c>
      <c r="D15" s="17">
        <v>0.30348117122533302</v>
      </c>
      <c r="E15" s="17">
        <v>0.40450898039429001</v>
      </c>
      <c r="F15" s="17"/>
      <c r="G15" s="17">
        <v>0.12456157279213199</v>
      </c>
      <c r="H15" s="17">
        <v>0.13656284527608301</v>
      </c>
      <c r="I15" s="17">
        <v>0.25803444109504903</v>
      </c>
      <c r="J15" s="17">
        <v>0.38210120981395701</v>
      </c>
      <c r="K15" s="17">
        <v>0.51893106768526598</v>
      </c>
      <c r="L15" s="17">
        <v>0.629794164531291</v>
      </c>
      <c r="M15" s="17"/>
      <c r="N15" s="17">
        <v>0.30305733683784802</v>
      </c>
      <c r="O15" s="17">
        <v>0.37775480323003902</v>
      </c>
      <c r="P15" s="17">
        <v>0.32234711547245498</v>
      </c>
      <c r="Q15" s="17">
        <v>0.41213366048690597</v>
      </c>
      <c r="R15" s="17"/>
      <c r="S15" s="17">
        <v>0.232991751375248</v>
      </c>
      <c r="T15" s="17">
        <v>0.40275840271881003</v>
      </c>
      <c r="U15" s="17">
        <v>0.42266780252231501</v>
      </c>
      <c r="V15" s="17">
        <v>0.36783011655029402</v>
      </c>
      <c r="W15" s="17">
        <v>0.36164057384671799</v>
      </c>
      <c r="X15" s="17">
        <v>0.35534480188579598</v>
      </c>
      <c r="Y15" s="17">
        <v>0.37622800064488898</v>
      </c>
      <c r="Z15" s="17">
        <v>0.34787774936951898</v>
      </c>
      <c r="AA15" s="17">
        <v>0.34264676168513503</v>
      </c>
      <c r="AB15" s="17">
        <v>0.347798838569089</v>
      </c>
      <c r="AC15" s="17">
        <v>0.41503856364458502</v>
      </c>
      <c r="AD15" s="17">
        <v>0.38625566881172202</v>
      </c>
      <c r="AE15" s="17"/>
      <c r="AF15" s="17">
        <v>0.385140465792495</v>
      </c>
      <c r="AG15" s="17">
        <v>0.31283322117749102</v>
      </c>
      <c r="AH15" s="17"/>
      <c r="AI15" s="17">
        <v>0.31847193267461199</v>
      </c>
      <c r="AJ15" s="17">
        <v>0.37256909636249302</v>
      </c>
      <c r="AK15" s="17"/>
      <c r="AL15" s="17">
        <v>0.33474029139626499</v>
      </c>
      <c r="AM15" s="17">
        <v>0.35914571928647498</v>
      </c>
      <c r="AN15" s="17"/>
      <c r="AO15" s="17">
        <v>0.33066446126912802</v>
      </c>
      <c r="AP15" s="17">
        <v>0.35663929127743399</v>
      </c>
      <c r="AQ15" s="17"/>
      <c r="AR15" s="17">
        <v>0.18495118970642399</v>
      </c>
      <c r="AS15" s="17">
        <v>0.43924347582867701</v>
      </c>
      <c r="AT15" s="17">
        <v>0.410104055174632</v>
      </c>
      <c r="AU15" s="17">
        <v>0.51913845885107501</v>
      </c>
    </row>
    <row r="16" spans="2:47" x14ac:dyDescent="0.3">
      <c r="B16" s="18" t="s">
        <v>438</v>
      </c>
      <c r="C16" s="21">
        <v>0.32666642373367499</v>
      </c>
      <c r="D16" s="21">
        <v>0.354959266047016</v>
      </c>
      <c r="E16" s="21">
        <v>0.29878899285475302</v>
      </c>
      <c r="F16" s="21"/>
      <c r="G16" s="21">
        <v>0.53068446836411798</v>
      </c>
      <c r="H16" s="21">
        <v>0.53095487406401898</v>
      </c>
      <c r="I16" s="21">
        <v>0.41266850369680302</v>
      </c>
      <c r="J16" s="21">
        <v>0.28064211859652999</v>
      </c>
      <c r="K16" s="21">
        <v>0.17282382171797001</v>
      </c>
      <c r="L16" s="21">
        <v>9.62139184960632E-2</v>
      </c>
      <c r="M16" s="21"/>
      <c r="N16" s="21">
        <v>0.37816795579023899</v>
      </c>
      <c r="O16" s="21">
        <v>0.31975952522189799</v>
      </c>
      <c r="P16" s="21">
        <v>0.34189879391090999</v>
      </c>
      <c r="Q16" s="21">
        <v>0.26729676732927998</v>
      </c>
      <c r="R16" s="21"/>
      <c r="S16" s="21">
        <v>0.415925395674419</v>
      </c>
      <c r="T16" s="21">
        <v>0.27816551005616602</v>
      </c>
      <c r="U16" s="21">
        <v>0.28721903929208298</v>
      </c>
      <c r="V16" s="21">
        <v>0.31688919229743501</v>
      </c>
      <c r="W16" s="21">
        <v>0.35551041869382399</v>
      </c>
      <c r="X16" s="21">
        <v>0.32516393013025702</v>
      </c>
      <c r="Y16" s="21">
        <v>0.302868778820374</v>
      </c>
      <c r="Z16" s="21">
        <v>0.35715944385100801</v>
      </c>
      <c r="AA16" s="21">
        <v>0.33073841447688801</v>
      </c>
      <c r="AB16" s="21">
        <v>0.33055906687889097</v>
      </c>
      <c r="AC16" s="21">
        <v>0.27005779339504299</v>
      </c>
      <c r="AD16" s="21">
        <v>0.28319575858846402</v>
      </c>
      <c r="AE16" s="21"/>
      <c r="AF16" s="21">
        <v>0.30550539971035001</v>
      </c>
      <c r="AG16" s="21">
        <v>0.357437609233553</v>
      </c>
      <c r="AH16" s="21"/>
      <c r="AI16" s="21">
        <v>0.37075966143669697</v>
      </c>
      <c r="AJ16" s="21">
        <v>0.304656609074482</v>
      </c>
      <c r="AK16" s="21"/>
      <c r="AL16" s="21">
        <v>0.34484665210287002</v>
      </c>
      <c r="AM16" s="21">
        <v>0.32245640544230803</v>
      </c>
      <c r="AN16" s="21"/>
      <c r="AO16" s="21">
        <v>0.39823261872600302</v>
      </c>
      <c r="AP16" s="21">
        <v>0.32042857097481398</v>
      </c>
      <c r="AQ16" s="21"/>
      <c r="AR16" s="21">
        <v>0.53945493870323702</v>
      </c>
      <c r="AS16" s="21">
        <v>0.21654285704815601</v>
      </c>
      <c r="AT16" s="21">
        <v>0.25512802515723099</v>
      </c>
      <c r="AU16" s="21">
        <v>0.130707783136495</v>
      </c>
    </row>
    <row r="17" spans="2:47" x14ac:dyDescent="0.3">
      <c r="B17" s="18" t="s">
        <v>437</v>
      </c>
      <c r="C17" s="21">
        <v>0.149943428949466</v>
      </c>
      <c r="D17" s="21">
        <v>0.164033901929482</v>
      </c>
      <c r="E17" s="21">
        <v>0.1356961464109</v>
      </c>
      <c r="F17" s="21"/>
      <c r="G17" s="21">
        <v>0.133108270296696</v>
      </c>
      <c r="H17" s="21">
        <v>0.113994124276146</v>
      </c>
      <c r="I17" s="21">
        <v>0.15270946087241599</v>
      </c>
      <c r="J17" s="21">
        <v>0.17097120863622101</v>
      </c>
      <c r="K17" s="21">
        <v>0.15109850769750199</v>
      </c>
      <c r="L17" s="21">
        <v>0.170200077082138</v>
      </c>
      <c r="M17" s="21"/>
      <c r="N17" s="21">
        <v>0.14677096237468601</v>
      </c>
      <c r="O17" s="21">
        <v>0.15162854198523501</v>
      </c>
      <c r="P17" s="21">
        <v>0.15123762597738399</v>
      </c>
      <c r="Q17" s="21">
        <v>0.152651210126554</v>
      </c>
      <c r="R17" s="21"/>
      <c r="S17" s="21">
        <v>0.115654632086358</v>
      </c>
      <c r="T17" s="21">
        <v>0.18732680687325301</v>
      </c>
      <c r="U17" s="21">
        <v>0.143348392893038</v>
      </c>
      <c r="V17" s="21">
        <v>0.150230695651146</v>
      </c>
      <c r="W17" s="21">
        <v>0.141724954952298</v>
      </c>
      <c r="X17" s="21">
        <v>0.136018197990773</v>
      </c>
      <c r="Y17" s="21">
        <v>0.17063060680879</v>
      </c>
      <c r="Z17" s="21">
        <v>0.11871057422855601</v>
      </c>
      <c r="AA17" s="21">
        <v>0.15628950231573599</v>
      </c>
      <c r="AB17" s="21">
        <v>0.172387948842219</v>
      </c>
      <c r="AC17" s="21">
        <v>0.120015199251414</v>
      </c>
      <c r="AD17" s="21">
        <v>0.171140392855792</v>
      </c>
      <c r="AE17" s="21"/>
      <c r="AF17" s="21">
        <v>0.14970211020752799</v>
      </c>
      <c r="AG17" s="21">
        <v>0.151023018288404</v>
      </c>
      <c r="AH17" s="21"/>
      <c r="AI17" s="21">
        <v>0.14699998303025599</v>
      </c>
      <c r="AJ17" s="21">
        <v>0.15141269504367999</v>
      </c>
      <c r="AK17" s="21"/>
      <c r="AL17" s="21">
        <v>0.16000958603799101</v>
      </c>
      <c r="AM17" s="21">
        <v>0.14761239632403</v>
      </c>
      <c r="AN17" s="21"/>
      <c r="AO17" s="21">
        <v>0.16099739385822001</v>
      </c>
      <c r="AP17" s="21">
        <v>0.148979943249132</v>
      </c>
      <c r="AQ17" s="21"/>
      <c r="AR17" s="21">
        <v>9.7048602883250498E-2</v>
      </c>
      <c r="AS17" s="21">
        <v>0.18440700088345099</v>
      </c>
      <c r="AT17" s="21">
        <v>0.16911705751106401</v>
      </c>
      <c r="AU17" s="21">
        <v>0.18354484840318699</v>
      </c>
    </row>
    <row r="18" spans="2:47" x14ac:dyDescent="0.3">
      <c r="B18" s="18" t="s">
        <v>439</v>
      </c>
      <c r="C18" s="22">
        <v>0.176722994784209</v>
      </c>
      <c r="D18" s="22">
        <v>0.190925364117534</v>
      </c>
      <c r="E18" s="22">
        <v>0.163092846443853</v>
      </c>
      <c r="F18" s="22"/>
      <c r="G18" s="22">
        <v>0.397576198067422</v>
      </c>
      <c r="H18" s="22">
        <v>0.41696074978787301</v>
      </c>
      <c r="I18" s="22">
        <v>0.25995904282438798</v>
      </c>
      <c r="J18" s="22">
        <v>0.109670909960309</v>
      </c>
      <c r="K18" s="22">
        <v>2.1725314020467699E-2</v>
      </c>
      <c r="L18" s="22">
        <v>-7.3986158586074505E-2</v>
      </c>
      <c r="M18" s="22"/>
      <c r="N18" s="22">
        <v>0.231396993415553</v>
      </c>
      <c r="O18" s="22">
        <v>0.16813098323666301</v>
      </c>
      <c r="P18" s="22">
        <v>0.190661167933525</v>
      </c>
      <c r="Q18" s="22">
        <v>0.114645557202725</v>
      </c>
      <c r="R18" s="22"/>
      <c r="S18" s="22">
        <v>0.30027076358806098</v>
      </c>
      <c r="T18" s="22">
        <v>9.0838703182913302E-2</v>
      </c>
      <c r="U18" s="22">
        <v>0.14387064639904601</v>
      </c>
      <c r="V18" s="22">
        <v>0.16665849664628901</v>
      </c>
      <c r="W18" s="22">
        <v>0.21378546374152699</v>
      </c>
      <c r="X18" s="22">
        <v>0.18914573213948399</v>
      </c>
      <c r="Y18" s="22">
        <v>0.132238172011584</v>
      </c>
      <c r="Z18" s="22">
        <v>0.23844886962245199</v>
      </c>
      <c r="AA18" s="22">
        <v>0.17444891216115199</v>
      </c>
      <c r="AB18" s="22">
        <v>0.158171118036673</v>
      </c>
      <c r="AC18" s="22">
        <v>0.150042594143629</v>
      </c>
      <c r="AD18" s="22">
        <v>0.112055365732673</v>
      </c>
      <c r="AE18" s="22"/>
      <c r="AF18" s="22">
        <v>0.15580328950282199</v>
      </c>
      <c r="AG18" s="22">
        <v>0.206414590945148</v>
      </c>
      <c r="AH18" s="22"/>
      <c r="AI18" s="22">
        <v>0.22375967840644101</v>
      </c>
      <c r="AJ18" s="22">
        <v>0.15324391403080301</v>
      </c>
      <c r="AK18" s="22"/>
      <c r="AL18" s="22">
        <v>0.18483706606487901</v>
      </c>
      <c r="AM18" s="22">
        <v>0.17484400911827799</v>
      </c>
      <c r="AN18" s="22"/>
      <c r="AO18" s="22">
        <v>0.23723522486778301</v>
      </c>
      <c r="AP18" s="22">
        <v>0.17144862772568201</v>
      </c>
      <c r="AQ18" s="22"/>
      <c r="AR18" s="22">
        <v>0.44240633581998601</v>
      </c>
      <c r="AS18" s="22">
        <v>3.2135856164704803E-2</v>
      </c>
      <c r="AT18" s="22">
        <v>8.6010967646167696E-2</v>
      </c>
      <c r="AU18" s="22">
        <v>-5.2837065266692199E-2</v>
      </c>
    </row>
    <row r="19" spans="2:47" x14ac:dyDescent="0.3">
      <c r="B19" s="16"/>
    </row>
    <row r="20" spans="2:47" x14ac:dyDescent="0.3">
      <c r="B20" t="s">
        <v>72</v>
      </c>
    </row>
    <row r="21" spans="2:47" x14ac:dyDescent="0.3">
      <c r="B21" t="s">
        <v>73</v>
      </c>
    </row>
    <row r="23" spans="2:47" x14ac:dyDescent="0.3">
      <c r="B23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dimension ref="B2:AU23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586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579</v>
      </c>
      <c r="C9" s="17">
        <v>7.5499048613437106E-2</v>
      </c>
      <c r="D9" s="17">
        <v>8.95043460219246E-2</v>
      </c>
      <c r="E9" s="17">
        <v>6.1745819678403299E-2</v>
      </c>
      <c r="F9" s="17"/>
      <c r="G9" s="17">
        <v>0.182736276998196</v>
      </c>
      <c r="H9" s="17">
        <v>0.141817520774835</v>
      </c>
      <c r="I9" s="17">
        <v>7.6297961212743903E-2</v>
      </c>
      <c r="J9" s="17">
        <v>4.3616290961098599E-2</v>
      </c>
      <c r="K9" s="17">
        <v>1.5434998176948199E-2</v>
      </c>
      <c r="L9" s="17">
        <v>1.6105894429509701E-2</v>
      </c>
      <c r="M9" s="17"/>
      <c r="N9" s="17">
        <v>9.4238749762239601E-2</v>
      </c>
      <c r="O9" s="17">
        <v>5.8044153814879297E-2</v>
      </c>
      <c r="P9" s="17">
        <v>8.9831716876369802E-2</v>
      </c>
      <c r="Q9" s="17">
        <v>6.1893470480431902E-2</v>
      </c>
      <c r="R9" s="17"/>
      <c r="S9" s="17">
        <v>0.107063753374763</v>
      </c>
      <c r="T9" s="17">
        <v>5.6207599069486802E-2</v>
      </c>
      <c r="U9" s="17">
        <v>6.2191900294692397E-2</v>
      </c>
      <c r="V9" s="17">
        <v>7.4386749512217104E-2</v>
      </c>
      <c r="W9" s="17">
        <v>7.1820723844638598E-2</v>
      </c>
      <c r="X9" s="17">
        <v>7.4446311111669203E-2</v>
      </c>
      <c r="Y9" s="17">
        <v>5.7070332164345698E-2</v>
      </c>
      <c r="Z9" s="17">
        <v>0.13017637923283201</v>
      </c>
      <c r="AA9" s="17">
        <v>4.3617601243704701E-2</v>
      </c>
      <c r="AB9" s="17">
        <v>8.9736794416712895E-2</v>
      </c>
      <c r="AC9" s="17">
        <v>8.5899335175428998E-2</v>
      </c>
      <c r="AD9" s="17">
        <v>9.5634905326952499E-2</v>
      </c>
      <c r="AE9" s="17"/>
      <c r="AF9" s="17">
        <v>6.7323437542382999E-2</v>
      </c>
      <c r="AG9" s="17">
        <v>8.6976493538622607E-2</v>
      </c>
      <c r="AH9" s="17"/>
      <c r="AI9" s="17">
        <v>0.101747584490158</v>
      </c>
      <c r="AJ9" s="17">
        <v>6.2396690070095101E-2</v>
      </c>
      <c r="AK9" s="17"/>
      <c r="AL9" s="17">
        <v>0.100923250429005</v>
      </c>
      <c r="AM9" s="17">
        <v>6.9611534303203201E-2</v>
      </c>
      <c r="AN9" s="17"/>
      <c r="AO9" s="17">
        <v>0.116731337605001</v>
      </c>
      <c r="AP9" s="17">
        <v>7.1905159799482907E-2</v>
      </c>
      <c r="AQ9" s="17"/>
      <c r="AR9" s="17">
        <v>0.15116044404821599</v>
      </c>
      <c r="AS9" s="17">
        <v>2.88550972387773E-2</v>
      </c>
      <c r="AT9" s="17">
        <v>5.22314245807627E-2</v>
      </c>
      <c r="AU9" s="17">
        <v>1.41990880425966E-2</v>
      </c>
    </row>
    <row r="10" spans="2:47" x14ac:dyDescent="0.3">
      <c r="B10" s="18" t="s">
        <v>435</v>
      </c>
      <c r="C10" s="17">
        <v>0.19797894313435599</v>
      </c>
      <c r="D10" s="17">
        <v>0.21985182191105099</v>
      </c>
      <c r="E10" s="17">
        <v>0.17662239205132299</v>
      </c>
      <c r="F10" s="17"/>
      <c r="G10" s="17">
        <v>0.28573531735332303</v>
      </c>
      <c r="H10" s="17">
        <v>0.34538176801544701</v>
      </c>
      <c r="I10" s="17">
        <v>0.25228768734930501</v>
      </c>
      <c r="J10" s="17">
        <v>0.17131749446927699</v>
      </c>
      <c r="K10" s="17">
        <v>0.114887732978907</v>
      </c>
      <c r="L10" s="17">
        <v>5.3339967407975801E-2</v>
      </c>
      <c r="M10" s="17"/>
      <c r="N10" s="17">
        <v>0.219110640656351</v>
      </c>
      <c r="O10" s="17">
        <v>0.19217558601231199</v>
      </c>
      <c r="P10" s="17">
        <v>0.23236328993341099</v>
      </c>
      <c r="Q10" s="17">
        <v>0.15233415882229001</v>
      </c>
      <c r="R10" s="17"/>
      <c r="S10" s="17">
        <v>0.28493594333613398</v>
      </c>
      <c r="T10" s="17">
        <v>0.177659001197713</v>
      </c>
      <c r="U10" s="17">
        <v>0.16113072415997801</v>
      </c>
      <c r="V10" s="17">
        <v>0.18839989061989601</v>
      </c>
      <c r="W10" s="17">
        <v>0.20630349628869399</v>
      </c>
      <c r="X10" s="17">
        <v>0.202210409967952</v>
      </c>
      <c r="Y10" s="17">
        <v>0.18743961890591601</v>
      </c>
      <c r="Z10" s="17">
        <v>0.20364149863387099</v>
      </c>
      <c r="AA10" s="17">
        <v>0.19281827008352501</v>
      </c>
      <c r="AB10" s="17">
        <v>0.178891878737098</v>
      </c>
      <c r="AC10" s="17">
        <v>0.133210291691609</v>
      </c>
      <c r="AD10" s="17">
        <v>0.18011275123099199</v>
      </c>
      <c r="AE10" s="17"/>
      <c r="AF10" s="17">
        <v>0.19696084559302099</v>
      </c>
      <c r="AG10" s="17">
        <v>0.20093691284066201</v>
      </c>
      <c r="AH10" s="17"/>
      <c r="AI10" s="17">
        <v>0.212950037245869</v>
      </c>
      <c r="AJ10" s="17">
        <v>0.19050589230377099</v>
      </c>
      <c r="AK10" s="17"/>
      <c r="AL10" s="17">
        <v>0.204544742746263</v>
      </c>
      <c r="AM10" s="17">
        <v>0.19645849268113599</v>
      </c>
      <c r="AN10" s="17"/>
      <c r="AO10" s="17">
        <v>0.219365329844842</v>
      </c>
      <c r="AP10" s="17">
        <v>0.19611486287469701</v>
      </c>
      <c r="AQ10" s="17"/>
      <c r="AR10" s="17">
        <v>0.319083360669216</v>
      </c>
      <c r="AS10" s="17">
        <v>0.12289186231537801</v>
      </c>
      <c r="AT10" s="17">
        <v>0.16910723747190701</v>
      </c>
      <c r="AU10" s="17">
        <v>8.3156405034219005E-2</v>
      </c>
    </row>
    <row r="11" spans="2:47" x14ac:dyDescent="0.3">
      <c r="B11" s="18" t="s">
        <v>580</v>
      </c>
      <c r="C11" s="17">
        <v>0.19732158039966199</v>
      </c>
      <c r="D11" s="17">
        <v>0.21285487259333499</v>
      </c>
      <c r="E11" s="17">
        <v>0.181944264822406</v>
      </c>
      <c r="F11" s="17"/>
      <c r="G11" s="17">
        <v>0.228945563473961</v>
      </c>
      <c r="H11" s="17">
        <v>0.229435194936809</v>
      </c>
      <c r="I11" s="17">
        <v>0.240852207691585</v>
      </c>
      <c r="J11" s="17">
        <v>0.20802852534434499</v>
      </c>
      <c r="K11" s="17">
        <v>0.18507532383460701</v>
      </c>
      <c r="L11" s="17">
        <v>0.11447074469981799</v>
      </c>
      <c r="M11" s="17"/>
      <c r="N11" s="17">
        <v>0.21317560770782201</v>
      </c>
      <c r="O11" s="17">
        <v>0.20123335225019701</v>
      </c>
      <c r="P11" s="17">
        <v>0.18229152578078101</v>
      </c>
      <c r="Q11" s="17">
        <v>0.18748967336976899</v>
      </c>
      <c r="R11" s="17"/>
      <c r="S11" s="17">
        <v>0.218658858847327</v>
      </c>
      <c r="T11" s="17">
        <v>0.17947513047540301</v>
      </c>
      <c r="U11" s="17">
        <v>0.17099496578197099</v>
      </c>
      <c r="V11" s="17">
        <v>0.21982699358188601</v>
      </c>
      <c r="W11" s="17">
        <v>0.21985393511675</v>
      </c>
      <c r="X11" s="17">
        <v>0.180687944339219</v>
      </c>
      <c r="Y11" s="17">
        <v>0.20548102941490401</v>
      </c>
      <c r="Z11" s="17">
        <v>0.21452385991171699</v>
      </c>
      <c r="AA11" s="17">
        <v>0.17593004491528499</v>
      </c>
      <c r="AB11" s="17">
        <v>0.20663251077210601</v>
      </c>
      <c r="AC11" s="17">
        <v>0.18528869417143101</v>
      </c>
      <c r="AD11" s="17">
        <v>0.20109067505755199</v>
      </c>
      <c r="AE11" s="17"/>
      <c r="AF11" s="17">
        <v>0.17903808310139999</v>
      </c>
      <c r="AG11" s="17">
        <v>0.22173298706676101</v>
      </c>
      <c r="AH11" s="17"/>
      <c r="AI11" s="17">
        <v>0.19581594530782701</v>
      </c>
      <c r="AJ11" s="17">
        <v>0.19807314120676101</v>
      </c>
      <c r="AK11" s="17"/>
      <c r="AL11" s="17">
        <v>0.18461257314879101</v>
      </c>
      <c r="AM11" s="17">
        <v>0.200264621152767</v>
      </c>
      <c r="AN11" s="17"/>
      <c r="AO11" s="17">
        <v>0.169283303383997</v>
      </c>
      <c r="AP11" s="17">
        <v>0.199765452728695</v>
      </c>
      <c r="AQ11" s="17"/>
      <c r="AR11" s="17">
        <v>0.205513235915043</v>
      </c>
      <c r="AS11" s="17">
        <v>0.20800118707451301</v>
      </c>
      <c r="AT11" s="17">
        <v>0.18806146808781499</v>
      </c>
      <c r="AU11" s="17">
        <v>0.17763539215827601</v>
      </c>
    </row>
    <row r="12" spans="2:47" x14ac:dyDescent="0.3">
      <c r="B12" s="18" t="s">
        <v>433</v>
      </c>
      <c r="C12" s="17">
        <v>7.6178182959885696E-2</v>
      </c>
      <c r="D12" s="17">
        <v>7.3817959263766705E-2</v>
      </c>
      <c r="E12" s="17">
        <v>7.8141110730957003E-2</v>
      </c>
      <c r="F12" s="17"/>
      <c r="G12" s="17">
        <v>9.0569099102488004E-2</v>
      </c>
      <c r="H12" s="17">
        <v>8.4166387409693399E-2</v>
      </c>
      <c r="I12" s="17">
        <v>7.4415867012109005E-2</v>
      </c>
      <c r="J12" s="17">
        <v>9.81645385059704E-2</v>
      </c>
      <c r="K12" s="17">
        <v>5.6720514797355397E-2</v>
      </c>
      <c r="L12" s="17">
        <v>5.6814271335063997E-2</v>
      </c>
      <c r="M12" s="17"/>
      <c r="N12" s="17">
        <v>7.1896856762168795E-2</v>
      </c>
      <c r="O12" s="17">
        <v>7.2873210037200806E-2</v>
      </c>
      <c r="P12" s="17">
        <v>7.28464243350746E-2</v>
      </c>
      <c r="Q12" s="17">
        <v>8.8271006033803001E-2</v>
      </c>
      <c r="R12" s="17"/>
      <c r="S12" s="17">
        <v>6.4522890660011697E-2</v>
      </c>
      <c r="T12" s="17">
        <v>8.0929661768930794E-2</v>
      </c>
      <c r="U12" s="17">
        <v>9.8357558763500594E-2</v>
      </c>
      <c r="V12" s="17">
        <v>7.0196819436798202E-2</v>
      </c>
      <c r="W12" s="17">
        <v>6.5468225664290697E-2</v>
      </c>
      <c r="X12" s="17">
        <v>7.1588529993220601E-2</v>
      </c>
      <c r="Y12" s="17">
        <v>7.3391150417420198E-2</v>
      </c>
      <c r="Z12" s="17">
        <v>6.3535350367844107E-2</v>
      </c>
      <c r="AA12" s="17">
        <v>9.51253207051522E-2</v>
      </c>
      <c r="AB12" s="17">
        <v>7.6336397554188806E-2</v>
      </c>
      <c r="AC12" s="17">
        <v>7.5452521339782003E-2</v>
      </c>
      <c r="AD12" s="17">
        <v>6.3045778744138595E-2</v>
      </c>
      <c r="AE12" s="17"/>
      <c r="AF12" s="17">
        <v>7.2066236464443795E-2</v>
      </c>
      <c r="AG12" s="17">
        <v>8.2260510486566907E-2</v>
      </c>
      <c r="AH12" s="17"/>
      <c r="AI12" s="17">
        <v>7.7260135855169304E-2</v>
      </c>
      <c r="AJ12" s="17">
        <v>7.5638109607696E-2</v>
      </c>
      <c r="AK12" s="17"/>
      <c r="AL12" s="17">
        <v>7.7691427924405601E-2</v>
      </c>
      <c r="AM12" s="17">
        <v>7.5827758925018099E-2</v>
      </c>
      <c r="AN12" s="17"/>
      <c r="AO12" s="17">
        <v>6.2508549569338795E-2</v>
      </c>
      <c r="AP12" s="17">
        <v>7.7369655559022601E-2</v>
      </c>
      <c r="AQ12" s="17"/>
      <c r="AR12" s="17">
        <v>6.7766246843311007E-2</v>
      </c>
      <c r="AS12" s="17">
        <v>8.1322056516260705E-2</v>
      </c>
      <c r="AT12" s="17">
        <v>8.3141251050636703E-2</v>
      </c>
      <c r="AU12" s="17">
        <v>7.3946492110511602E-2</v>
      </c>
    </row>
    <row r="13" spans="2:47" x14ac:dyDescent="0.3">
      <c r="B13" s="18" t="s">
        <v>581</v>
      </c>
      <c r="C13" s="17">
        <v>6.3080435521174302E-2</v>
      </c>
      <c r="D13" s="17">
        <v>6.96937989929408E-2</v>
      </c>
      <c r="E13" s="17">
        <v>5.6415395555525202E-2</v>
      </c>
      <c r="F13" s="17"/>
      <c r="G13" s="17">
        <v>5.8938531094112803E-2</v>
      </c>
      <c r="H13" s="17">
        <v>3.6078119342324098E-2</v>
      </c>
      <c r="I13" s="17">
        <v>6.8785809548079099E-2</v>
      </c>
      <c r="J13" s="17">
        <v>5.5065179568850799E-2</v>
      </c>
      <c r="K13" s="17">
        <v>6.3159428015720304E-2</v>
      </c>
      <c r="L13" s="17">
        <v>8.9539304661462996E-2</v>
      </c>
      <c r="M13" s="17"/>
      <c r="N13" s="17">
        <v>6.20455937752507E-2</v>
      </c>
      <c r="O13" s="17">
        <v>6.1286901880864303E-2</v>
      </c>
      <c r="P13" s="17">
        <v>6.2867914400463507E-2</v>
      </c>
      <c r="Q13" s="17">
        <v>6.71629035888264E-2</v>
      </c>
      <c r="R13" s="17"/>
      <c r="S13" s="17">
        <v>5.96343968288197E-2</v>
      </c>
      <c r="T13" s="17">
        <v>6.5711099791484998E-2</v>
      </c>
      <c r="U13" s="17">
        <v>4.3521703437887201E-2</v>
      </c>
      <c r="V13" s="17">
        <v>5.6330059103515101E-2</v>
      </c>
      <c r="W13" s="17">
        <v>3.9957314213247101E-2</v>
      </c>
      <c r="X13" s="17">
        <v>7.2243105178620898E-2</v>
      </c>
      <c r="Y13" s="17">
        <v>7.5776919051593103E-2</v>
      </c>
      <c r="Z13" s="17">
        <v>4.4991637642733902E-2</v>
      </c>
      <c r="AA13" s="17">
        <v>9.3413543252057002E-2</v>
      </c>
      <c r="AB13" s="17">
        <v>7.1274733402334103E-2</v>
      </c>
      <c r="AC13" s="17">
        <v>3.8506945533059E-2</v>
      </c>
      <c r="AD13" s="17">
        <v>6.2127016301542097E-2</v>
      </c>
      <c r="AE13" s="17"/>
      <c r="AF13" s="17">
        <v>6.7521518938653602E-2</v>
      </c>
      <c r="AG13" s="17">
        <v>5.72329436490586E-2</v>
      </c>
      <c r="AH13" s="17"/>
      <c r="AI13" s="17">
        <v>6.8772416844676207E-2</v>
      </c>
      <c r="AJ13" s="17">
        <v>6.0239195900313403E-2</v>
      </c>
      <c r="AK13" s="17"/>
      <c r="AL13" s="17">
        <v>6.4001207197404195E-2</v>
      </c>
      <c r="AM13" s="17">
        <v>6.2867211268960402E-2</v>
      </c>
      <c r="AN13" s="17"/>
      <c r="AO13" s="17">
        <v>5.7747045936085803E-2</v>
      </c>
      <c r="AP13" s="17">
        <v>6.3545304429476507E-2</v>
      </c>
      <c r="AQ13" s="17"/>
      <c r="AR13" s="17">
        <v>4.9721903111986897E-2</v>
      </c>
      <c r="AS13" s="17">
        <v>7.5135029896344394E-2</v>
      </c>
      <c r="AT13" s="17">
        <v>4.98969243953079E-2</v>
      </c>
      <c r="AU13" s="17">
        <v>0.103356517868743</v>
      </c>
    </row>
    <row r="14" spans="2:47" x14ac:dyDescent="0.3">
      <c r="B14" s="18" t="s">
        <v>155</v>
      </c>
      <c r="C14" s="17">
        <v>3.4461262560041998E-2</v>
      </c>
      <c r="D14" s="17">
        <v>2.8032547099920702E-2</v>
      </c>
      <c r="E14" s="17">
        <v>4.08567893977776E-2</v>
      </c>
      <c r="F14" s="17"/>
      <c r="G14" s="17">
        <v>3.0892455581870901E-2</v>
      </c>
      <c r="H14" s="17">
        <v>2.56233932226149E-2</v>
      </c>
      <c r="I14" s="17">
        <v>3.6628655800755999E-2</v>
      </c>
      <c r="J14" s="17">
        <v>3.3872217498210899E-2</v>
      </c>
      <c r="K14" s="17">
        <v>5.0000984647285397E-2</v>
      </c>
      <c r="L14" s="17">
        <v>3.2312691286954902E-2</v>
      </c>
      <c r="M14" s="17"/>
      <c r="N14" s="17">
        <v>3.1588352886684698E-2</v>
      </c>
      <c r="O14" s="17">
        <v>2.8944975861582199E-2</v>
      </c>
      <c r="P14" s="17">
        <v>3.3967863745023898E-2</v>
      </c>
      <c r="Q14" s="17">
        <v>4.13146775799689E-2</v>
      </c>
      <c r="R14" s="17"/>
      <c r="S14" s="17">
        <v>4.2270800770162001E-2</v>
      </c>
      <c r="T14" s="17">
        <v>3.23611924847464E-2</v>
      </c>
      <c r="U14" s="17">
        <v>4.1605817869771702E-2</v>
      </c>
      <c r="V14" s="17">
        <v>3.1313991396311198E-2</v>
      </c>
      <c r="W14" s="17">
        <v>2.4814374118578199E-2</v>
      </c>
      <c r="X14" s="17">
        <v>3.6171550385484801E-2</v>
      </c>
      <c r="Y14" s="17">
        <v>2.7722121498230001E-2</v>
      </c>
      <c r="Z14" s="17">
        <v>9.9304954087171601E-3</v>
      </c>
      <c r="AA14" s="17">
        <v>3.7546564658092398E-2</v>
      </c>
      <c r="AB14" s="17">
        <v>2.7631968384189999E-2</v>
      </c>
      <c r="AC14" s="17">
        <v>5.8017801222324902E-2</v>
      </c>
      <c r="AD14" s="17">
        <v>3.5400295935193102E-2</v>
      </c>
      <c r="AE14" s="17"/>
      <c r="AF14" s="17">
        <v>2.8619159159225301E-2</v>
      </c>
      <c r="AG14" s="17">
        <v>3.9794604405206803E-2</v>
      </c>
      <c r="AH14" s="17"/>
      <c r="AI14" s="17">
        <v>2.78964659289615E-2</v>
      </c>
      <c r="AJ14" s="17">
        <v>3.7738181304329897E-2</v>
      </c>
      <c r="AK14" s="17"/>
      <c r="AL14" s="17">
        <v>3.4807512277767502E-2</v>
      </c>
      <c r="AM14" s="17">
        <v>3.4381081078522502E-2</v>
      </c>
      <c r="AN14" s="17"/>
      <c r="AO14" s="17">
        <v>4.5420339761992001E-2</v>
      </c>
      <c r="AP14" s="17">
        <v>3.3506047462102402E-2</v>
      </c>
      <c r="AQ14" s="17"/>
      <c r="AR14" s="17">
        <v>2.1701485283982101E-2</v>
      </c>
      <c r="AS14" s="17">
        <v>5.1506800814722697E-2</v>
      </c>
      <c r="AT14" s="17">
        <v>3.5725893574944899E-2</v>
      </c>
      <c r="AU14" s="17">
        <v>3.4527894609586003E-2</v>
      </c>
    </row>
    <row r="15" spans="2:47" ht="28.8" x14ac:dyDescent="0.3">
      <c r="B15" s="18" t="s">
        <v>582</v>
      </c>
      <c r="C15" s="17">
        <v>0.35548054681144298</v>
      </c>
      <c r="D15" s="17">
        <v>0.30624465411706098</v>
      </c>
      <c r="E15" s="17">
        <v>0.404274227763607</v>
      </c>
      <c r="F15" s="17"/>
      <c r="G15" s="17">
        <v>0.122182756396048</v>
      </c>
      <c r="H15" s="17">
        <v>0.137497616298276</v>
      </c>
      <c r="I15" s="17">
        <v>0.250731811385422</v>
      </c>
      <c r="J15" s="17">
        <v>0.38993575365224697</v>
      </c>
      <c r="K15" s="17">
        <v>0.51472101754917599</v>
      </c>
      <c r="L15" s="17">
        <v>0.63741712617921498</v>
      </c>
      <c r="M15" s="17"/>
      <c r="N15" s="17">
        <v>0.30794419844948301</v>
      </c>
      <c r="O15" s="17">
        <v>0.38544182014296502</v>
      </c>
      <c r="P15" s="17">
        <v>0.32583126492887698</v>
      </c>
      <c r="Q15" s="17">
        <v>0.40153411012491103</v>
      </c>
      <c r="R15" s="17"/>
      <c r="S15" s="17">
        <v>0.22291335618278299</v>
      </c>
      <c r="T15" s="17">
        <v>0.407656315212235</v>
      </c>
      <c r="U15" s="17">
        <v>0.42219732969219897</v>
      </c>
      <c r="V15" s="17">
        <v>0.35954549634937599</v>
      </c>
      <c r="W15" s="17">
        <v>0.371781930753801</v>
      </c>
      <c r="X15" s="17">
        <v>0.36265214902383303</v>
      </c>
      <c r="Y15" s="17">
        <v>0.37311882854759099</v>
      </c>
      <c r="Z15" s="17">
        <v>0.33320077880228399</v>
      </c>
      <c r="AA15" s="17">
        <v>0.36154865514218398</v>
      </c>
      <c r="AB15" s="17">
        <v>0.34949571673336999</v>
      </c>
      <c r="AC15" s="17">
        <v>0.42362441086636499</v>
      </c>
      <c r="AD15" s="17">
        <v>0.36258857740362899</v>
      </c>
      <c r="AE15" s="17"/>
      <c r="AF15" s="17">
        <v>0.388470719200873</v>
      </c>
      <c r="AG15" s="17">
        <v>0.31106554801312197</v>
      </c>
      <c r="AH15" s="17"/>
      <c r="AI15" s="17">
        <v>0.31555741432734002</v>
      </c>
      <c r="AJ15" s="17">
        <v>0.375408789607034</v>
      </c>
      <c r="AK15" s="17"/>
      <c r="AL15" s="17">
        <v>0.33341928627636502</v>
      </c>
      <c r="AM15" s="17">
        <v>0.36058930059039301</v>
      </c>
      <c r="AN15" s="17"/>
      <c r="AO15" s="17">
        <v>0.32894409389874402</v>
      </c>
      <c r="AP15" s="17">
        <v>0.35779351714652402</v>
      </c>
      <c r="AQ15" s="17"/>
      <c r="AR15" s="17">
        <v>0.18505332412824499</v>
      </c>
      <c r="AS15" s="17">
        <v>0.432287966144005</v>
      </c>
      <c r="AT15" s="17">
        <v>0.42183580083862598</v>
      </c>
      <c r="AU15" s="17">
        <v>0.51317821017606802</v>
      </c>
    </row>
    <row r="16" spans="2:47" x14ac:dyDescent="0.3">
      <c r="B16" s="18" t="s">
        <v>438</v>
      </c>
      <c r="C16" s="21">
        <v>0.27347799174779303</v>
      </c>
      <c r="D16" s="21">
        <v>0.30935616793297499</v>
      </c>
      <c r="E16" s="21">
        <v>0.238368211729727</v>
      </c>
      <c r="F16" s="21"/>
      <c r="G16" s="21">
        <v>0.46847159435151903</v>
      </c>
      <c r="H16" s="21">
        <v>0.48719928879028201</v>
      </c>
      <c r="I16" s="21">
        <v>0.32858564856204903</v>
      </c>
      <c r="J16" s="21">
        <v>0.214933785430375</v>
      </c>
      <c r="K16" s="21">
        <v>0.13032273115585599</v>
      </c>
      <c r="L16" s="21">
        <v>6.9445861837485606E-2</v>
      </c>
      <c r="M16" s="21"/>
      <c r="N16" s="21">
        <v>0.313349390418591</v>
      </c>
      <c r="O16" s="21">
        <v>0.25021973982719098</v>
      </c>
      <c r="P16" s="21">
        <v>0.32219500680978103</v>
      </c>
      <c r="Q16" s="21">
        <v>0.21422762930272199</v>
      </c>
      <c r="R16" s="21"/>
      <c r="S16" s="21">
        <v>0.39199969671089602</v>
      </c>
      <c r="T16" s="21">
        <v>0.23386660026719999</v>
      </c>
      <c r="U16" s="21">
        <v>0.22332262445466999</v>
      </c>
      <c r="V16" s="21">
        <v>0.262786640132114</v>
      </c>
      <c r="W16" s="21">
        <v>0.27812422013333299</v>
      </c>
      <c r="X16" s="21">
        <v>0.27665672107962103</v>
      </c>
      <c r="Y16" s="21">
        <v>0.24450995107026099</v>
      </c>
      <c r="Z16" s="21">
        <v>0.33381787786670403</v>
      </c>
      <c r="AA16" s="21">
        <v>0.23643587132722901</v>
      </c>
      <c r="AB16" s="21">
        <v>0.268628673153811</v>
      </c>
      <c r="AC16" s="21">
        <v>0.219109626867038</v>
      </c>
      <c r="AD16" s="21">
        <v>0.27574765655794498</v>
      </c>
      <c r="AE16" s="21"/>
      <c r="AF16" s="21">
        <v>0.26428428313540397</v>
      </c>
      <c r="AG16" s="21">
        <v>0.28791340637928498</v>
      </c>
      <c r="AH16" s="21"/>
      <c r="AI16" s="21">
        <v>0.314697621736026</v>
      </c>
      <c r="AJ16" s="21">
        <v>0.25290258237386598</v>
      </c>
      <c r="AK16" s="21"/>
      <c r="AL16" s="21">
        <v>0.30546799317526702</v>
      </c>
      <c r="AM16" s="21">
        <v>0.26607002698433901</v>
      </c>
      <c r="AN16" s="21"/>
      <c r="AO16" s="21">
        <v>0.33609666744984301</v>
      </c>
      <c r="AP16" s="21">
        <v>0.26802002267418001</v>
      </c>
      <c r="AQ16" s="21"/>
      <c r="AR16" s="21">
        <v>0.47024380471743199</v>
      </c>
      <c r="AS16" s="21">
        <v>0.15174695955415499</v>
      </c>
      <c r="AT16" s="21">
        <v>0.221338662052669</v>
      </c>
      <c r="AU16" s="21">
        <v>9.7355493076815597E-2</v>
      </c>
    </row>
    <row r="17" spans="2:47" x14ac:dyDescent="0.3">
      <c r="B17" s="18" t="s">
        <v>437</v>
      </c>
      <c r="C17" s="21">
        <v>0.13925861848106</v>
      </c>
      <c r="D17" s="21">
        <v>0.14351175825670701</v>
      </c>
      <c r="E17" s="21">
        <v>0.134556506286482</v>
      </c>
      <c r="F17" s="21"/>
      <c r="G17" s="21">
        <v>0.14950763019660099</v>
      </c>
      <c r="H17" s="21">
        <v>0.12024450675201701</v>
      </c>
      <c r="I17" s="21">
        <v>0.14320167656018801</v>
      </c>
      <c r="J17" s="21">
        <v>0.153229718074821</v>
      </c>
      <c r="K17" s="21">
        <v>0.119879942813076</v>
      </c>
      <c r="L17" s="21">
        <v>0.14635357599652701</v>
      </c>
      <c r="M17" s="21"/>
      <c r="N17" s="21">
        <v>0.13394245053741999</v>
      </c>
      <c r="O17" s="21">
        <v>0.13416011191806501</v>
      </c>
      <c r="P17" s="21">
        <v>0.13571433873553801</v>
      </c>
      <c r="Q17" s="21">
        <v>0.15543390962262901</v>
      </c>
      <c r="R17" s="21"/>
      <c r="S17" s="21">
        <v>0.12415728748883099</v>
      </c>
      <c r="T17" s="21">
        <v>0.146640761560416</v>
      </c>
      <c r="U17" s="21">
        <v>0.141879262201388</v>
      </c>
      <c r="V17" s="21">
        <v>0.126526878540313</v>
      </c>
      <c r="W17" s="21">
        <v>0.105425539877538</v>
      </c>
      <c r="X17" s="21">
        <v>0.143831635171841</v>
      </c>
      <c r="Y17" s="21">
        <v>0.14916806946901301</v>
      </c>
      <c r="Z17" s="21">
        <v>0.108526988010578</v>
      </c>
      <c r="AA17" s="21">
        <v>0.18853886395720901</v>
      </c>
      <c r="AB17" s="21">
        <v>0.14761113095652301</v>
      </c>
      <c r="AC17" s="21">
        <v>0.113959466872841</v>
      </c>
      <c r="AD17" s="21">
        <v>0.12517279504568099</v>
      </c>
      <c r="AE17" s="21"/>
      <c r="AF17" s="21">
        <v>0.13958775540309701</v>
      </c>
      <c r="AG17" s="21">
        <v>0.139493454135626</v>
      </c>
      <c r="AH17" s="21"/>
      <c r="AI17" s="21">
        <v>0.146032552699845</v>
      </c>
      <c r="AJ17" s="21">
        <v>0.135877305508009</v>
      </c>
      <c r="AK17" s="21"/>
      <c r="AL17" s="21">
        <v>0.14169263512180999</v>
      </c>
      <c r="AM17" s="21">
        <v>0.138694970193978</v>
      </c>
      <c r="AN17" s="21"/>
      <c r="AO17" s="21">
        <v>0.120255595505425</v>
      </c>
      <c r="AP17" s="21">
        <v>0.14091495998849901</v>
      </c>
      <c r="AQ17" s="21"/>
      <c r="AR17" s="21">
        <v>0.11748814995529799</v>
      </c>
      <c r="AS17" s="21">
        <v>0.156457086412605</v>
      </c>
      <c r="AT17" s="21">
        <v>0.13303817544594501</v>
      </c>
      <c r="AU17" s="21">
        <v>0.17730300997925499</v>
      </c>
    </row>
    <row r="18" spans="2:47" x14ac:dyDescent="0.3">
      <c r="B18" s="18" t="s">
        <v>439</v>
      </c>
      <c r="C18" s="22">
        <v>0.134219373266733</v>
      </c>
      <c r="D18" s="22">
        <v>0.16584440967626801</v>
      </c>
      <c r="E18" s="22">
        <v>0.103811705443244</v>
      </c>
      <c r="F18" s="22"/>
      <c r="G18" s="22">
        <v>0.31896396415491901</v>
      </c>
      <c r="H18" s="22">
        <v>0.36695478203826498</v>
      </c>
      <c r="I18" s="22">
        <v>0.18538397200185999</v>
      </c>
      <c r="J18" s="22">
        <v>6.1704067355554199E-2</v>
      </c>
      <c r="K18" s="22">
        <v>1.044278834278E-2</v>
      </c>
      <c r="L18" s="22">
        <v>-7.6907714159041393E-2</v>
      </c>
      <c r="M18" s="22"/>
      <c r="N18" s="22">
        <v>0.17940693988117101</v>
      </c>
      <c r="O18" s="22">
        <v>0.116059627909126</v>
      </c>
      <c r="P18" s="22">
        <v>0.18648066807424199</v>
      </c>
      <c r="Q18" s="22">
        <v>5.87937196800924E-2</v>
      </c>
      <c r="R18" s="22"/>
      <c r="S18" s="22">
        <v>0.26784240922206498</v>
      </c>
      <c r="T18" s="22">
        <v>8.7225838706784298E-2</v>
      </c>
      <c r="U18" s="22">
        <v>8.1443362253282497E-2</v>
      </c>
      <c r="V18" s="22">
        <v>0.1362597615918</v>
      </c>
      <c r="W18" s="22">
        <v>0.17269868025579499</v>
      </c>
      <c r="X18" s="22">
        <v>0.132825085907779</v>
      </c>
      <c r="Y18" s="22">
        <v>9.5341881601247999E-2</v>
      </c>
      <c r="Z18" s="22">
        <v>0.225290889856126</v>
      </c>
      <c r="AA18" s="22">
        <v>4.7897007370019999E-2</v>
      </c>
      <c r="AB18" s="22">
        <v>0.121017542197288</v>
      </c>
      <c r="AC18" s="22">
        <v>0.105150159994197</v>
      </c>
      <c r="AD18" s="22">
        <v>0.15057486151226401</v>
      </c>
      <c r="AE18" s="22"/>
      <c r="AF18" s="22">
        <v>0.124696527732306</v>
      </c>
      <c r="AG18" s="22">
        <v>0.148419952243659</v>
      </c>
      <c r="AH18" s="22"/>
      <c r="AI18" s="22">
        <v>0.168665069036181</v>
      </c>
      <c r="AJ18" s="22">
        <v>0.11702527686585699</v>
      </c>
      <c r="AK18" s="22"/>
      <c r="AL18" s="22">
        <v>0.163775358053458</v>
      </c>
      <c r="AM18" s="22">
        <v>0.12737505679036101</v>
      </c>
      <c r="AN18" s="22"/>
      <c r="AO18" s="22">
        <v>0.21584107194441801</v>
      </c>
      <c r="AP18" s="22">
        <v>0.127105062685681</v>
      </c>
      <c r="AQ18" s="22"/>
      <c r="AR18" s="22">
        <v>0.352755654762134</v>
      </c>
      <c r="AS18" s="22">
        <v>-4.7101268584500101E-3</v>
      </c>
      <c r="AT18" s="22">
        <v>8.8300486606724696E-2</v>
      </c>
      <c r="AU18" s="22">
        <v>-7.9947516902439203E-2</v>
      </c>
    </row>
    <row r="19" spans="2:47" x14ac:dyDescent="0.3">
      <c r="B19" s="16"/>
    </row>
    <row r="20" spans="2:47" x14ac:dyDescent="0.3">
      <c r="B20" t="s">
        <v>72</v>
      </c>
    </row>
    <row r="21" spans="2:47" x14ac:dyDescent="0.3">
      <c r="B21" t="s">
        <v>73</v>
      </c>
    </row>
    <row r="23" spans="2:47" x14ac:dyDescent="0.3">
      <c r="B23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dimension ref="B2:AU23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587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579</v>
      </c>
      <c r="C9" s="17">
        <v>5.69314113506545E-2</v>
      </c>
      <c r="D9" s="17">
        <v>7.7953779617090393E-2</v>
      </c>
      <c r="E9" s="17">
        <v>3.6663175965456901E-2</v>
      </c>
      <c r="F9" s="17"/>
      <c r="G9" s="17">
        <v>0.111011422662137</v>
      </c>
      <c r="H9" s="17">
        <v>0.114061242599823</v>
      </c>
      <c r="I9" s="17">
        <v>7.3219546950315101E-2</v>
      </c>
      <c r="J9" s="17">
        <v>3.31636872848513E-2</v>
      </c>
      <c r="K9" s="17">
        <v>1.5654410135491199E-2</v>
      </c>
      <c r="L9" s="17">
        <v>8.4229118736958708E-3</v>
      </c>
      <c r="M9" s="17"/>
      <c r="N9" s="17">
        <v>6.8876914854230503E-2</v>
      </c>
      <c r="O9" s="17">
        <v>4.2938963399526901E-2</v>
      </c>
      <c r="P9" s="17">
        <v>6.3054924023823802E-2</v>
      </c>
      <c r="Q9" s="17">
        <v>5.4014711686432001E-2</v>
      </c>
      <c r="R9" s="17"/>
      <c r="S9" s="17">
        <v>7.3890793198667107E-2</v>
      </c>
      <c r="T9" s="17">
        <v>3.9960693094495701E-2</v>
      </c>
      <c r="U9" s="17">
        <v>5.4147359908846997E-2</v>
      </c>
      <c r="V9" s="17">
        <v>3.1507400840008901E-2</v>
      </c>
      <c r="W9" s="17">
        <v>5.7984257368937697E-2</v>
      </c>
      <c r="X9" s="17">
        <v>5.1714845013772902E-2</v>
      </c>
      <c r="Y9" s="17">
        <v>6.5414286021046805E-2</v>
      </c>
      <c r="Z9" s="17">
        <v>5.8140061342287601E-2</v>
      </c>
      <c r="AA9" s="17">
        <v>4.4300031790533198E-2</v>
      </c>
      <c r="AB9" s="17">
        <v>8.6593290106146997E-2</v>
      </c>
      <c r="AC9" s="17">
        <v>7.3124590210247295E-2</v>
      </c>
      <c r="AD9" s="17">
        <v>5.4340036112586802E-2</v>
      </c>
      <c r="AE9" s="17"/>
      <c r="AF9" s="17">
        <v>5.9084475666517297E-2</v>
      </c>
      <c r="AG9" s="17">
        <v>5.45314963015242E-2</v>
      </c>
      <c r="AH9" s="17"/>
      <c r="AI9" s="17">
        <v>7.9057093097170794E-2</v>
      </c>
      <c r="AJ9" s="17">
        <v>4.5887038566576999E-2</v>
      </c>
      <c r="AK9" s="17"/>
      <c r="AL9" s="17">
        <v>8.0700463364440297E-2</v>
      </c>
      <c r="AM9" s="17">
        <v>5.1427182156478998E-2</v>
      </c>
      <c r="AN9" s="17"/>
      <c r="AO9" s="17">
        <v>0.117489940264144</v>
      </c>
      <c r="AP9" s="17">
        <v>5.1653008793468298E-2</v>
      </c>
      <c r="AQ9" s="17"/>
      <c r="AR9" s="17">
        <v>0.115311528211627</v>
      </c>
      <c r="AS9" s="17">
        <v>2.4739800917215098E-2</v>
      </c>
      <c r="AT9" s="17">
        <v>2.9700625043386799E-2</v>
      </c>
      <c r="AU9" s="17">
        <v>2.2421405909791699E-2</v>
      </c>
    </row>
    <row r="10" spans="2:47" x14ac:dyDescent="0.3">
      <c r="B10" s="18" t="s">
        <v>435</v>
      </c>
      <c r="C10" s="17">
        <v>0.13066638787999599</v>
      </c>
      <c r="D10" s="17">
        <v>0.14326718149092499</v>
      </c>
      <c r="E10" s="17">
        <v>0.11849172991905101</v>
      </c>
      <c r="F10" s="17"/>
      <c r="G10" s="17">
        <v>0.21283031577089401</v>
      </c>
      <c r="H10" s="17">
        <v>0.245477420951348</v>
      </c>
      <c r="I10" s="17">
        <v>0.17998234825352499</v>
      </c>
      <c r="J10" s="17">
        <v>0.106939055687062</v>
      </c>
      <c r="K10" s="17">
        <v>4.27640434856996E-2</v>
      </c>
      <c r="L10" s="17">
        <v>2.1080258405382801E-2</v>
      </c>
      <c r="M10" s="17"/>
      <c r="N10" s="17">
        <v>0.14686375148484099</v>
      </c>
      <c r="O10" s="17">
        <v>0.12091291419940001</v>
      </c>
      <c r="P10" s="17">
        <v>0.15025677340733901</v>
      </c>
      <c r="Q10" s="17">
        <v>0.107976036415682</v>
      </c>
      <c r="R10" s="17"/>
      <c r="S10" s="17">
        <v>0.19462690681098699</v>
      </c>
      <c r="T10" s="17">
        <v>0.118494349836437</v>
      </c>
      <c r="U10" s="17">
        <v>7.4453743089383101E-2</v>
      </c>
      <c r="V10" s="17">
        <v>0.14299476537819999</v>
      </c>
      <c r="W10" s="17">
        <v>0.157363834493843</v>
      </c>
      <c r="X10" s="17">
        <v>0.13895747944605399</v>
      </c>
      <c r="Y10" s="17">
        <v>0.110673705076083</v>
      </c>
      <c r="Z10" s="17">
        <v>0.117538425220757</v>
      </c>
      <c r="AA10" s="17">
        <v>0.141014516207431</v>
      </c>
      <c r="AB10" s="17">
        <v>9.7840346960275507E-2</v>
      </c>
      <c r="AC10" s="17">
        <v>7.6821890249802696E-2</v>
      </c>
      <c r="AD10" s="17">
        <v>0.13209619537507999</v>
      </c>
      <c r="AE10" s="17"/>
      <c r="AF10" s="17">
        <v>0.12112269994005199</v>
      </c>
      <c r="AG10" s="17">
        <v>0.14440922484900601</v>
      </c>
      <c r="AH10" s="17"/>
      <c r="AI10" s="17">
        <v>0.141320496947203</v>
      </c>
      <c r="AJ10" s="17">
        <v>0.12534822622656</v>
      </c>
      <c r="AK10" s="17"/>
      <c r="AL10" s="17">
        <v>0.121476026653075</v>
      </c>
      <c r="AM10" s="17">
        <v>0.132794611359035</v>
      </c>
      <c r="AN10" s="17"/>
      <c r="AO10" s="17">
        <v>0.13096499622368901</v>
      </c>
      <c r="AP10" s="17">
        <v>0.13064036057924699</v>
      </c>
      <c r="AQ10" s="17"/>
      <c r="AR10" s="17">
        <v>0.21170155003846799</v>
      </c>
      <c r="AS10" s="17">
        <v>8.9477333682625504E-2</v>
      </c>
      <c r="AT10" s="17">
        <v>9.4597013971030305E-2</v>
      </c>
      <c r="AU10" s="17">
        <v>7.3141911054715306E-2</v>
      </c>
    </row>
    <row r="11" spans="2:47" x14ac:dyDescent="0.3">
      <c r="B11" s="18" t="s">
        <v>580</v>
      </c>
      <c r="C11" s="17">
        <v>0.18072563192601701</v>
      </c>
      <c r="D11" s="17">
        <v>0.193179575491431</v>
      </c>
      <c r="E11" s="17">
        <v>0.168513385580289</v>
      </c>
      <c r="F11" s="17"/>
      <c r="G11" s="17">
        <v>0.252493908956475</v>
      </c>
      <c r="H11" s="17">
        <v>0.245491283234443</v>
      </c>
      <c r="I11" s="17">
        <v>0.20471449989538901</v>
      </c>
      <c r="J11" s="17">
        <v>0.188298387520167</v>
      </c>
      <c r="K11" s="17">
        <v>0.126496000300202</v>
      </c>
      <c r="L11" s="17">
        <v>9.1334337776136004E-2</v>
      </c>
      <c r="M11" s="17"/>
      <c r="N11" s="17">
        <v>0.194845915515589</v>
      </c>
      <c r="O11" s="17">
        <v>0.16380521007526</v>
      </c>
      <c r="P11" s="17">
        <v>0.195269500510241</v>
      </c>
      <c r="Q11" s="17">
        <v>0.16895062470687799</v>
      </c>
      <c r="R11" s="17"/>
      <c r="S11" s="17">
        <v>0.23405960500853801</v>
      </c>
      <c r="T11" s="17">
        <v>0.15680540282212599</v>
      </c>
      <c r="U11" s="17">
        <v>0.168050249929002</v>
      </c>
      <c r="V11" s="17">
        <v>0.19236085847664999</v>
      </c>
      <c r="W11" s="17">
        <v>0.187238663292599</v>
      </c>
      <c r="X11" s="17">
        <v>0.205488557014538</v>
      </c>
      <c r="Y11" s="17">
        <v>0.15288989749347001</v>
      </c>
      <c r="Z11" s="17">
        <v>0.20922843594037099</v>
      </c>
      <c r="AA11" s="17">
        <v>0.17293361442826199</v>
      </c>
      <c r="AB11" s="17">
        <v>0.16237442695910601</v>
      </c>
      <c r="AC11" s="17">
        <v>0.13531583134009201</v>
      </c>
      <c r="AD11" s="17">
        <v>0.14085711569793799</v>
      </c>
      <c r="AE11" s="17"/>
      <c r="AF11" s="17">
        <v>0.167064141332434</v>
      </c>
      <c r="AG11" s="17">
        <v>0.19885984243871099</v>
      </c>
      <c r="AH11" s="17"/>
      <c r="AI11" s="17">
        <v>0.19309006232175899</v>
      </c>
      <c r="AJ11" s="17">
        <v>0.17455373719672401</v>
      </c>
      <c r="AK11" s="17"/>
      <c r="AL11" s="17">
        <v>0.19388271827370501</v>
      </c>
      <c r="AM11" s="17">
        <v>0.17767882893432799</v>
      </c>
      <c r="AN11" s="17"/>
      <c r="AO11" s="17">
        <v>0.16086359827664401</v>
      </c>
      <c r="AP11" s="17">
        <v>0.18245684652265201</v>
      </c>
      <c r="AQ11" s="17"/>
      <c r="AR11" s="17">
        <v>0.22766688166787499</v>
      </c>
      <c r="AS11" s="17">
        <v>0.151884975397058</v>
      </c>
      <c r="AT11" s="17">
        <v>0.167038334942296</v>
      </c>
      <c r="AU11" s="17">
        <v>0.14096673612666799</v>
      </c>
    </row>
    <row r="12" spans="2:47" x14ac:dyDescent="0.3">
      <c r="B12" s="18" t="s">
        <v>433</v>
      </c>
      <c r="C12" s="17">
        <v>0.150659148578211</v>
      </c>
      <c r="D12" s="17">
        <v>0.14779872228860799</v>
      </c>
      <c r="E12" s="17">
        <v>0.15299963389774701</v>
      </c>
      <c r="F12" s="17"/>
      <c r="G12" s="17">
        <v>0.17246978446928801</v>
      </c>
      <c r="H12" s="17">
        <v>0.15754374362472101</v>
      </c>
      <c r="I12" s="17">
        <v>0.16581185172768201</v>
      </c>
      <c r="J12" s="17">
        <v>0.16776613033766299</v>
      </c>
      <c r="K12" s="17">
        <v>0.14845268963391001</v>
      </c>
      <c r="L12" s="17">
        <v>0.105942551798711</v>
      </c>
      <c r="M12" s="17"/>
      <c r="N12" s="17">
        <v>0.159810179358649</v>
      </c>
      <c r="O12" s="17">
        <v>0.158206273793041</v>
      </c>
      <c r="P12" s="17">
        <v>0.13963299768139001</v>
      </c>
      <c r="Q12" s="17">
        <v>0.14165801551976501</v>
      </c>
      <c r="R12" s="17"/>
      <c r="S12" s="17">
        <v>0.13489132572652099</v>
      </c>
      <c r="T12" s="17">
        <v>0.15276710775657701</v>
      </c>
      <c r="U12" s="17">
        <v>0.15938010164594399</v>
      </c>
      <c r="V12" s="17">
        <v>0.156201273272317</v>
      </c>
      <c r="W12" s="17">
        <v>0.11162151213595101</v>
      </c>
      <c r="X12" s="17">
        <v>0.13311502290654101</v>
      </c>
      <c r="Y12" s="17">
        <v>0.178178057632324</v>
      </c>
      <c r="Z12" s="17">
        <v>0.15093318132949399</v>
      </c>
      <c r="AA12" s="17">
        <v>0.16486420849333799</v>
      </c>
      <c r="AB12" s="17">
        <v>0.15893197482174801</v>
      </c>
      <c r="AC12" s="17">
        <v>0.14687807009731599</v>
      </c>
      <c r="AD12" s="17">
        <v>0.17444138754649799</v>
      </c>
      <c r="AE12" s="17"/>
      <c r="AF12" s="17">
        <v>0.14060390277186799</v>
      </c>
      <c r="AG12" s="17">
        <v>0.16524391871004501</v>
      </c>
      <c r="AH12" s="17"/>
      <c r="AI12" s="17">
        <v>0.14152965476509899</v>
      </c>
      <c r="AJ12" s="17">
        <v>0.155216275185974</v>
      </c>
      <c r="AK12" s="17"/>
      <c r="AL12" s="17">
        <v>0.12798886915875601</v>
      </c>
      <c r="AM12" s="17">
        <v>0.15590893362425801</v>
      </c>
      <c r="AN12" s="17"/>
      <c r="AO12" s="17">
        <v>0.12901818162537301</v>
      </c>
      <c r="AP12" s="17">
        <v>0.15254541856120599</v>
      </c>
      <c r="AQ12" s="17"/>
      <c r="AR12" s="17">
        <v>0.14858062004899</v>
      </c>
      <c r="AS12" s="17">
        <v>0.150798933628048</v>
      </c>
      <c r="AT12" s="17">
        <v>0.16997429439814199</v>
      </c>
      <c r="AU12" s="17">
        <v>0.11539250669268999</v>
      </c>
    </row>
    <row r="13" spans="2:47" x14ac:dyDescent="0.3">
      <c r="B13" s="18" t="s">
        <v>581</v>
      </c>
      <c r="C13" s="17">
        <v>0.11026958812156799</v>
      </c>
      <c r="D13" s="17">
        <v>0.11404302239862001</v>
      </c>
      <c r="E13" s="17">
        <v>0.105920817402121</v>
      </c>
      <c r="F13" s="17"/>
      <c r="G13" s="17">
        <v>8.4301302750702398E-2</v>
      </c>
      <c r="H13" s="17">
        <v>9.0602628552802794E-2</v>
      </c>
      <c r="I13" s="17">
        <v>0.11787090828005301</v>
      </c>
      <c r="J13" s="17">
        <v>0.105878102436986</v>
      </c>
      <c r="K13" s="17">
        <v>0.14016409678953801</v>
      </c>
      <c r="L13" s="17">
        <v>0.120785909773207</v>
      </c>
      <c r="M13" s="17"/>
      <c r="N13" s="17">
        <v>0.110346538570449</v>
      </c>
      <c r="O13" s="17">
        <v>0.117383871623711</v>
      </c>
      <c r="P13" s="17">
        <v>0.109506607186229</v>
      </c>
      <c r="Q13" s="17">
        <v>0.103073769566405</v>
      </c>
      <c r="R13" s="17"/>
      <c r="S13" s="17">
        <v>0.116957714992889</v>
      </c>
      <c r="T13" s="17">
        <v>0.104073395826475</v>
      </c>
      <c r="U13" s="17">
        <v>0.103128812651634</v>
      </c>
      <c r="V13" s="17">
        <v>9.6350098339907403E-2</v>
      </c>
      <c r="W13" s="17">
        <v>0.1149734802547</v>
      </c>
      <c r="X13" s="17">
        <v>8.8384279947766306E-2</v>
      </c>
      <c r="Y13" s="17">
        <v>0.13487993149358099</v>
      </c>
      <c r="Z13" s="17">
        <v>0.107777089370104</v>
      </c>
      <c r="AA13" s="17">
        <v>0.10538615380274401</v>
      </c>
      <c r="AB13" s="17">
        <v>0.13455726901821499</v>
      </c>
      <c r="AC13" s="17">
        <v>8.5595014090092306E-2</v>
      </c>
      <c r="AD13" s="17">
        <v>0.145144555127345</v>
      </c>
      <c r="AE13" s="17"/>
      <c r="AF13" s="17">
        <v>0.11473299235017601</v>
      </c>
      <c r="AG13" s="17">
        <v>0.104453812815654</v>
      </c>
      <c r="AH13" s="17"/>
      <c r="AI13" s="17">
        <v>0.111687696055648</v>
      </c>
      <c r="AJ13" s="17">
        <v>0.10956171783528799</v>
      </c>
      <c r="AK13" s="17"/>
      <c r="AL13" s="17">
        <v>0.120872551547978</v>
      </c>
      <c r="AM13" s="17">
        <v>0.10781424657902</v>
      </c>
      <c r="AN13" s="17"/>
      <c r="AO13" s="17">
        <v>0.115839475633898</v>
      </c>
      <c r="AP13" s="17">
        <v>0.109784105580697</v>
      </c>
      <c r="AQ13" s="17"/>
      <c r="AR13" s="17">
        <v>9.4678413212368806E-2</v>
      </c>
      <c r="AS13" s="17">
        <v>0.13578138232433401</v>
      </c>
      <c r="AT13" s="17">
        <v>0.11075241968598699</v>
      </c>
      <c r="AU13" s="17">
        <v>0.10449634345603601</v>
      </c>
    </row>
    <row r="14" spans="2:47" x14ac:dyDescent="0.3">
      <c r="B14" s="18" t="s">
        <v>155</v>
      </c>
      <c r="C14" s="17">
        <v>2.2611185614279002E-2</v>
      </c>
      <c r="D14" s="17">
        <v>2.1045943837269699E-2</v>
      </c>
      <c r="E14" s="17">
        <v>2.4222472417814299E-2</v>
      </c>
      <c r="F14" s="17"/>
      <c r="G14" s="17">
        <v>3.1947619816910598E-2</v>
      </c>
      <c r="H14" s="17">
        <v>2.2831096300593101E-2</v>
      </c>
      <c r="I14" s="17">
        <v>2.5475187121996399E-2</v>
      </c>
      <c r="J14" s="17">
        <v>2.3860063642411299E-2</v>
      </c>
      <c r="K14" s="17">
        <v>1.52792421717791E-2</v>
      </c>
      <c r="L14" s="17">
        <v>1.7822551708569799E-2</v>
      </c>
      <c r="M14" s="17"/>
      <c r="N14" s="17">
        <v>1.9119577782813799E-2</v>
      </c>
      <c r="O14" s="17">
        <v>1.9355745382797902E-2</v>
      </c>
      <c r="P14" s="17">
        <v>3.70435912440229E-2</v>
      </c>
      <c r="Q14" s="17">
        <v>1.7403139811414399E-2</v>
      </c>
      <c r="R14" s="17"/>
      <c r="S14" s="17">
        <v>2.4040680831493199E-2</v>
      </c>
      <c r="T14" s="17">
        <v>2.5965291751650198E-2</v>
      </c>
      <c r="U14" s="17">
        <v>1.0316141827585E-2</v>
      </c>
      <c r="V14" s="17">
        <v>2.0980511190425301E-2</v>
      </c>
      <c r="W14" s="17">
        <v>1.0149704847819199E-2</v>
      </c>
      <c r="X14" s="17">
        <v>3.6856950748710399E-2</v>
      </c>
      <c r="Y14" s="17">
        <v>9.3436151241369503E-3</v>
      </c>
      <c r="Z14" s="17">
        <v>1.7822778849511601E-2</v>
      </c>
      <c r="AA14" s="17">
        <v>3.1384354353373702E-2</v>
      </c>
      <c r="AB14" s="17">
        <v>1.42285996667548E-2</v>
      </c>
      <c r="AC14" s="17">
        <v>5.87652400112329E-2</v>
      </c>
      <c r="AD14" s="17">
        <v>0</v>
      </c>
      <c r="AE14" s="17"/>
      <c r="AF14" s="17">
        <v>1.7551452427857901E-2</v>
      </c>
      <c r="AG14" s="17">
        <v>2.73080113865279E-2</v>
      </c>
      <c r="AH14" s="17"/>
      <c r="AI14" s="17">
        <v>1.92558333738687E-2</v>
      </c>
      <c r="AJ14" s="17">
        <v>2.4286061054933701E-2</v>
      </c>
      <c r="AK14" s="17"/>
      <c r="AL14" s="17">
        <v>2.0494631489467001E-2</v>
      </c>
      <c r="AM14" s="17">
        <v>2.31013187082739E-2</v>
      </c>
      <c r="AN14" s="17"/>
      <c r="AO14" s="17">
        <v>1.3459308300729901E-2</v>
      </c>
      <c r="AP14" s="17">
        <v>2.3408881553754399E-2</v>
      </c>
      <c r="AQ14" s="17"/>
      <c r="AR14" s="17">
        <v>2.1815655600499601E-2</v>
      </c>
      <c r="AS14" s="17">
        <v>2.3582051900682102E-2</v>
      </c>
      <c r="AT14" s="17">
        <v>2.2314753338665401E-2</v>
      </c>
      <c r="AU14" s="17">
        <v>2.3555601462242701E-2</v>
      </c>
    </row>
    <row r="15" spans="2:47" ht="28.8" x14ac:dyDescent="0.3">
      <c r="B15" s="18" t="s">
        <v>582</v>
      </c>
      <c r="C15" s="17">
        <v>0.34813664652927401</v>
      </c>
      <c r="D15" s="17">
        <v>0.30271177487605599</v>
      </c>
      <c r="E15" s="17">
        <v>0.39318878481752101</v>
      </c>
      <c r="F15" s="17"/>
      <c r="G15" s="17">
        <v>0.13494564557359201</v>
      </c>
      <c r="H15" s="17">
        <v>0.12399258473626899</v>
      </c>
      <c r="I15" s="17">
        <v>0.23292565777103999</v>
      </c>
      <c r="J15" s="17">
        <v>0.37409457309085797</v>
      </c>
      <c r="K15" s="17">
        <v>0.51118951748338004</v>
      </c>
      <c r="L15" s="17">
        <v>0.63461147866429801</v>
      </c>
      <c r="M15" s="17"/>
      <c r="N15" s="17">
        <v>0.30013712243342699</v>
      </c>
      <c r="O15" s="17">
        <v>0.37739702152626298</v>
      </c>
      <c r="P15" s="17">
        <v>0.30523560594695498</v>
      </c>
      <c r="Q15" s="17">
        <v>0.40692370229342301</v>
      </c>
      <c r="R15" s="17"/>
      <c r="S15" s="17">
        <v>0.221532973430905</v>
      </c>
      <c r="T15" s="17">
        <v>0.40193375891223898</v>
      </c>
      <c r="U15" s="17">
        <v>0.43052359094760501</v>
      </c>
      <c r="V15" s="17">
        <v>0.35960509250249201</v>
      </c>
      <c r="W15" s="17">
        <v>0.36066854760615003</v>
      </c>
      <c r="X15" s="17">
        <v>0.34548286492261798</v>
      </c>
      <c r="Y15" s="17">
        <v>0.34862050715935899</v>
      </c>
      <c r="Z15" s="17">
        <v>0.33856002794747397</v>
      </c>
      <c r="AA15" s="17">
        <v>0.34011712092431901</v>
      </c>
      <c r="AB15" s="17">
        <v>0.34547409246775401</v>
      </c>
      <c r="AC15" s="17">
        <v>0.42349936400121702</v>
      </c>
      <c r="AD15" s="17">
        <v>0.35312071014055202</v>
      </c>
      <c r="AE15" s="17"/>
      <c r="AF15" s="17">
        <v>0.37984033551109497</v>
      </c>
      <c r="AG15" s="17">
        <v>0.30519369349853198</v>
      </c>
      <c r="AH15" s="17"/>
      <c r="AI15" s="17">
        <v>0.314059163439252</v>
      </c>
      <c r="AJ15" s="17">
        <v>0.36514694393394298</v>
      </c>
      <c r="AK15" s="17"/>
      <c r="AL15" s="17">
        <v>0.33458473951258</v>
      </c>
      <c r="AM15" s="17">
        <v>0.35127487863860601</v>
      </c>
      <c r="AN15" s="17"/>
      <c r="AO15" s="17">
        <v>0.33236449967552201</v>
      </c>
      <c r="AP15" s="17">
        <v>0.349511378408975</v>
      </c>
      <c r="AQ15" s="17"/>
      <c r="AR15" s="17">
        <v>0.18024535122017199</v>
      </c>
      <c r="AS15" s="17">
        <v>0.42373552215003801</v>
      </c>
      <c r="AT15" s="17">
        <v>0.40562255862049301</v>
      </c>
      <c r="AU15" s="17">
        <v>0.52002549529785602</v>
      </c>
    </row>
    <row r="16" spans="2:47" x14ac:dyDescent="0.3">
      <c r="B16" s="18" t="s">
        <v>438</v>
      </c>
      <c r="C16" s="21">
        <v>0.18759779923065101</v>
      </c>
      <c r="D16" s="21">
        <v>0.22122096110801501</v>
      </c>
      <c r="E16" s="21">
        <v>0.155154905884508</v>
      </c>
      <c r="F16" s="21"/>
      <c r="G16" s="21">
        <v>0.32384173843303099</v>
      </c>
      <c r="H16" s="21">
        <v>0.35953866355117098</v>
      </c>
      <c r="I16" s="21">
        <v>0.25320189520384001</v>
      </c>
      <c r="J16" s="21">
        <v>0.140102742971914</v>
      </c>
      <c r="K16" s="21">
        <v>5.8418453621190698E-2</v>
      </c>
      <c r="L16" s="21">
        <v>2.95031702790787E-2</v>
      </c>
      <c r="M16" s="21"/>
      <c r="N16" s="21">
        <v>0.21574066633907199</v>
      </c>
      <c r="O16" s="21">
        <v>0.163851877598927</v>
      </c>
      <c r="P16" s="21">
        <v>0.21331169743116299</v>
      </c>
      <c r="Q16" s="21">
        <v>0.161990748102114</v>
      </c>
      <c r="R16" s="21"/>
      <c r="S16" s="21">
        <v>0.26851770000965403</v>
      </c>
      <c r="T16" s="21">
        <v>0.15845504293093199</v>
      </c>
      <c r="U16" s="21">
        <v>0.12860110299822999</v>
      </c>
      <c r="V16" s="21">
        <v>0.17450216621820899</v>
      </c>
      <c r="W16" s="21">
        <v>0.215348091862781</v>
      </c>
      <c r="X16" s="21">
        <v>0.19067232445982599</v>
      </c>
      <c r="Y16" s="21">
        <v>0.17608799109713</v>
      </c>
      <c r="Z16" s="21">
        <v>0.17567848656304499</v>
      </c>
      <c r="AA16" s="21">
        <v>0.18531454799796401</v>
      </c>
      <c r="AB16" s="21">
        <v>0.18443363706642299</v>
      </c>
      <c r="AC16" s="21">
        <v>0.14994648046004999</v>
      </c>
      <c r="AD16" s="21">
        <v>0.186436231487667</v>
      </c>
      <c r="AE16" s="21"/>
      <c r="AF16" s="21">
        <v>0.18020717560656899</v>
      </c>
      <c r="AG16" s="21">
        <v>0.19894072115052999</v>
      </c>
      <c r="AH16" s="21"/>
      <c r="AI16" s="21">
        <v>0.22037759004437399</v>
      </c>
      <c r="AJ16" s="21">
        <v>0.171235264793137</v>
      </c>
      <c r="AK16" s="21"/>
      <c r="AL16" s="21">
        <v>0.202176490017515</v>
      </c>
      <c r="AM16" s="21">
        <v>0.18422179351551399</v>
      </c>
      <c r="AN16" s="21"/>
      <c r="AO16" s="21">
        <v>0.24845493648783301</v>
      </c>
      <c r="AP16" s="21">
        <v>0.18229336937271501</v>
      </c>
      <c r="AQ16" s="21"/>
      <c r="AR16" s="21">
        <v>0.32701307825009501</v>
      </c>
      <c r="AS16" s="21">
        <v>0.11421713459984099</v>
      </c>
      <c r="AT16" s="21">
        <v>0.124297639014417</v>
      </c>
      <c r="AU16" s="21">
        <v>9.5563316964506997E-2</v>
      </c>
    </row>
    <row r="17" spans="2:47" x14ac:dyDescent="0.3">
      <c r="B17" s="18" t="s">
        <v>437</v>
      </c>
      <c r="C17" s="21">
        <v>0.26092873669977901</v>
      </c>
      <c r="D17" s="21">
        <v>0.26184174468722798</v>
      </c>
      <c r="E17" s="21">
        <v>0.25892045129986802</v>
      </c>
      <c r="F17" s="21"/>
      <c r="G17" s="21">
        <v>0.25677108721998998</v>
      </c>
      <c r="H17" s="21">
        <v>0.248146372177524</v>
      </c>
      <c r="I17" s="21">
        <v>0.28368276000773501</v>
      </c>
      <c r="J17" s="21">
        <v>0.273644232774649</v>
      </c>
      <c r="K17" s="21">
        <v>0.28861678642344801</v>
      </c>
      <c r="L17" s="21">
        <v>0.22672846157191801</v>
      </c>
      <c r="M17" s="21"/>
      <c r="N17" s="21">
        <v>0.27015671792909801</v>
      </c>
      <c r="O17" s="21">
        <v>0.27559014541675197</v>
      </c>
      <c r="P17" s="21">
        <v>0.24913960486761799</v>
      </c>
      <c r="Q17" s="21">
        <v>0.24473178508617099</v>
      </c>
      <c r="R17" s="21"/>
      <c r="S17" s="21">
        <v>0.25184904071941</v>
      </c>
      <c r="T17" s="21">
        <v>0.25684050358305199</v>
      </c>
      <c r="U17" s="21">
        <v>0.262508914297578</v>
      </c>
      <c r="V17" s="21">
        <v>0.25255137161222402</v>
      </c>
      <c r="W17" s="21">
        <v>0.22659499239065101</v>
      </c>
      <c r="X17" s="21">
        <v>0.22149930285430799</v>
      </c>
      <c r="Y17" s="21">
        <v>0.31305798912590499</v>
      </c>
      <c r="Z17" s="21">
        <v>0.25871027069959901</v>
      </c>
      <c r="AA17" s="21">
        <v>0.27025036229608101</v>
      </c>
      <c r="AB17" s="21">
        <v>0.293489243839962</v>
      </c>
      <c r="AC17" s="21">
        <v>0.232473084187408</v>
      </c>
      <c r="AD17" s="21">
        <v>0.31958594267384299</v>
      </c>
      <c r="AE17" s="21"/>
      <c r="AF17" s="21">
        <v>0.25533689512204399</v>
      </c>
      <c r="AG17" s="21">
        <v>0.26969773152569898</v>
      </c>
      <c r="AH17" s="21"/>
      <c r="AI17" s="21">
        <v>0.25321735082074598</v>
      </c>
      <c r="AJ17" s="21">
        <v>0.26477799302126198</v>
      </c>
      <c r="AK17" s="21"/>
      <c r="AL17" s="21">
        <v>0.248861420706734</v>
      </c>
      <c r="AM17" s="21">
        <v>0.26372318020327801</v>
      </c>
      <c r="AN17" s="21"/>
      <c r="AO17" s="21">
        <v>0.244857657259271</v>
      </c>
      <c r="AP17" s="21">
        <v>0.26232952414190303</v>
      </c>
      <c r="AQ17" s="21"/>
      <c r="AR17" s="21">
        <v>0.243259033261359</v>
      </c>
      <c r="AS17" s="21">
        <v>0.28658031595238198</v>
      </c>
      <c r="AT17" s="21">
        <v>0.28072671408412903</v>
      </c>
      <c r="AU17" s="21">
        <v>0.219888850148726</v>
      </c>
    </row>
    <row r="18" spans="2:47" x14ac:dyDescent="0.3">
      <c r="B18" s="18" t="s">
        <v>439</v>
      </c>
      <c r="C18" s="22">
        <v>-7.3330937469128499E-2</v>
      </c>
      <c r="D18" s="22">
        <v>-4.0620783579212998E-2</v>
      </c>
      <c r="E18" s="22">
        <v>-0.10376554541536</v>
      </c>
      <c r="F18" s="22"/>
      <c r="G18" s="22">
        <v>6.7070651213040802E-2</v>
      </c>
      <c r="H18" s="22">
        <v>0.11139229137364701</v>
      </c>
      <c r="I18" s="22">
        <v>-3.0480864803895301E-2</v>
      </c>
      <c r="J18" s="22">
        <v>-0.133541489802735</v>
      </c>
      <c r="K18" s="22">
        <v>-0.23019833280225799</v>
      </c>
      <c r="L18" s="22">
        <v>-0.197225291292839</v>
      </c>
      <c r="M18" s="22"/>
      <c r="N18" s="22">
        <v>-5.4416051590025598E-2</v>
      </c>
      <c r="O18" s="22">
        <v>-0.111738267817825</v>
      </c>
      <c r="P18" s="22">
        <v>-3.5827907436455801E-2</v>
      </c>
      <c r="Q18" s="22">
        <v>-8.2741036984057298E-2</v>
      </c>
      <c r="R18" s="22"/>
      <c r="S18" s="22">
        <v>1.6668659290243599E-2</v>
      </c>
      <c r="T18" s="22">
        <v>-9.8385460652119505E-2</v>
      </c>
      <c r="U18" s="22">
        <v>-0.13390781129934801</v>
      </c>
      <c r="V18" s="22">
        <v>-7.8049205394015303E-2</v>
      </c>
      <c r="W18" s="22">
        <v>-1.1246900527869801E-2</v>
      </c>
      <c r="X18" s="22">
        <v>-3.08269783944813E-2</v>
      </c>
      <c r="Y18" s="22">
        <v>-0.13696999802877499</v>
      </c>
      <c r="Z18" s="22">
        <v>-8.3031784136554099E-2</v>
      </c>
      <c r="AA18" s="22">
        <v>-8.4935814298117404E-2</v>
      </c>
      <c r="AB18" s="22">
        <v>-0.10905560677354</v>
      </c>
      <c r="AC18" s="22">
        <v>-8.2526603727358497E-2</v>
      </c>
      <c r="AD18" s="22">
        <v>-0.13314971118617699</v>
      </c>
      <c r="AE18" s="22"/>
      <c r="AF18" s="22">
        <v>-7.5129719515475105E-2</v>
      </c>
      <c r="AG18" s="22">
        <v>-7.0757010375168294E-2</v>
      </c>
      <c r="AH18" s="22"/>
      <c r="AI18" s="22">
        <v>-3.2839760776372198E-2</v>
      </c>
      <c r="AJ18" s="22">
        <v>-9.3542728228125496E-2</v>
      </c>
      <c r="AK18" s="22"/>
      <c r="AL18" s="22">
        <v>-4.6684930689218598E-2</v>
      </c>
      <c r="AM18" s="22">
        <v>-7.9501386687764297E-2</v>
      </c>
      <c r="AN18" s="22"/>
      <c r="AO18" s="22">
        <v>3.5972792285619E-3</v>
      </c>
      <c r="AP18" s="22">
        <v>-8.0036154769187601E-2</v>
      </c>
      <c r="AQ18" s="22"/>
      <c r="AR18" s="22">
        <v>8.3754044988736204E-2</v>
      </c>
      <c r="AS18" s="22">
        <v>-0.172363181352542</v>
      </c>
      <c r="AT18" s="22">
        <v>-0.15642907506971199</v>
      </c>
      <c r="AU18" s="22">
        <v>-0.124325533184219</v>
      </c>
    </row>
    <row r="19" spans="2:47" x14ac:dyDescent="0.3">
      <c r="B19" s="16"/>
    </row>
    <row r="20" spans="2:47" x14ac:dyDescent="0.3">
      <c r="B20" t="s">
        <v>72</v>
      </c>
    </row>
    <row r="21" spans="2:47" x14ac:dyDescent="0.3">
      <c r="B21" t="s">
        <v>73</v>
      </c>
    </row>
    <row r="23" spans="2:47" x14ac:dyDescent="0.3">
      <c r="B23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dimension ref="B2:AU23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588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579</v>
      </c>
      <c r="C9" s="17">
        <v>7.8323628865780398E-2</v>
      </c>
      <c r="D9" s="17">
        <v>9.5167977972231102E-2</v>
      </c>
      <c r="E9" s="17">
        <v>6.09504578517365E-2</v>
      </c>
      <c r="F9" s="17"/>
      <c r="G9" s="17">
        <v>0.18803872511648601</v>
      </c>
      <c r="H9" s="17">
        <v>0.14955337126194701</v>
      </c>
      <c r="I9" s="17">
        <v>8.5006915811373596E-2</v>
      </c>
      <c r="J9" s="17">
        <v>4.7855788790438697E-2</v>
      </c>
      <c r="K9" s="17">
        <v>1.44384544383551E-2</v>
      </c>
      <c r="L9" s="17">
        <v>9.9321394166880395E-3</v>
      </c>
      <c r="M9" s="17"/>
      <c r="N9" s="17">
        <v>0.105490468518371</v>
      </c>
      <c r="O9" s="17">
        <v>5.0674893527091702E-2</v>
      </c>
      <c r="P9" s="17">
        <v>8.1283699872269799E-2</v>
      </c>
      <c r="Q9" s="17">
        <v>7.6254347142415399E-2</v>
      </c>
      <c r="R9" s="17"/>
      <c r="S9" s="17">
        <v>9.1510621401759903E-2</v>
      </c>
      <c r="T9" s="17">
        <v>5.7650840875064099E-2</v>
      </c>
      <c r="U9" s="17">
        <v>7.6853454092465204E-2</v>
      </c>
      <c r="V9" s="17">
        <v>7.3665650457870296E-2</v>
      </c>
      <c r="W9" s="17">
        <v>0.110055851364132</v>
      </c>
      <c r="X9" s="17">
        <v>0.102858588934336</v>
      </c>
      <c r="Y9" s="17">
        <v>5.97394576904971E-2</v>
      </c>
      <c r="Z9" s="17">
        <v>7.0542490304628794E-2</v>
      </c>
      <c r="AA9" s="17">
        <v>6.8888118569480503E-2</v>
      </c>
      <c r="AB9" s="17">
        <v>8.0462088177234603E-2</v>
      </c>
      <c r="AC9" s="17">
        <v>6.0102890274452099E-2</v>
      </c>
      <c r="AD9" s="17">
        <v>9.5226181054271206E-2</v>
      </c>
      <c r="AE9" s="17"/>
      <c r="AF9" s="17">
        <v>6.9381803179355397E-2</v>
      </c>
      <c r="AG9" s="17">
        <v>9.0842272826049494E-2</v>
      </c>
      <c r="AH9" s="17"/>
      <c r="AI9" s="17">
        <v>0.10726598382585199</v>
      </c>
      <c r="AJ9" s="17">
        <v>6.3876609285086206E-2</v>
      </c>
      <c r="AK9" s="17"/>
      <c r="AL9" s="17">
        <v>9.93655630608756E-2</v>
      </c>
      <c r="AM9" s="17">
        <v>7.3450921766170699E-2</v>
      </c>
      <c r="AN9" s="17"/>
      <c r="AO9" s="17">
        <v>0.12408318752057899</v>
      </c>
      <c r="AP9" s="17">
        <v>7.43351341689516E-2</v>
      </c>
      <c r="AQ9" s="17"/>
      <c r="AR9" s="17">
        <v>0.15681950981609599</v>
      </c>
      <c r="AS9" s="17">
        <v>3.2227754905464499E-2</v>
      </c>
      <c r="AT9" s="17">
        <v>4.6125235528000401E-2</v>
      </c>
      <c r="AU9" s="17">
        <v>2.7566571838255699E-2</v>
      </c>
    </row>
    <row r="10" spans="2:47" x14ac:dyDescent="0.3">
      <c r="B10" s="18" t="s">
        <v>435</v>
      </c>
      <c r="C10" s="17">
        <v>0.20892833325211399</v>
      </c>
      <c r="D10" s="17">
        <v>0.22053019860491699</v>
      </c>
      <c r="E10" s="17">
        <v>0.19802494039801399</v>
      </c>
      <c r="F10" s="17"/>
      <c r="G10" s="17">
        <v>0.27379340126834301</v>
      </c>
      <c r="H10" s="17">
        <v>0.33011067247974402</v>
      </c>
      <c r="I10" s="17">
        <v>0.28221886101075999</v>
      </c>
      <c r="J10" s="17">
        <v>0.191574255715249</v>
      </c>
      <c r="K10" s="17">
        <v>0.13871372147472</v>
      </c>
      <c r="L10" s="17">
        <v>6.9126433590226605E-2</v>
      </c>
      <c r="M10" s="17"/>
      <c r="N10" s="17">
        <v>0.23716719704990799</v>
      </c>
      <c r="O10" s="17">
        <v>0.20537438444695899</v>
      </c>
      <c r="P10" s="17">
        <v>0.22429738059141499</v>
      </c>
      <c r="Q10" s="17">
        <v>0.16833914828139099</v>
      </c>
      <c r="R10" s="17"/>
      <c r="S10" s="17">
        <v>0.29838264721635399</v>
      </c>
      <c r="T10" s="17">
        <v>0.17005034795087101</v>
      </c>
      <c r="U10" s="17">
        <v>0.20414618690312999</v>
      </c>
      <c r="V10" s="17">
        <v>0.190032359596992</v>
      </c>
      <c r="W10" s="17">
        <v>0.196528291251654</v>
      </c>
      <c r="X10" s="17">
        <v>0.19282008842044099</v>
      </c>
      <c r="Y10" s="17">
        <v>0.19250414135229399</v>
      </c>
      <c r="Z10" s="17">
        <v>0.22996439905369001</v>
      </c>
      <c r="AA10" s="17">
        <v>0.20382502634723601</v>
      </c>
      <c r="AB10" s="17">
        <v>0.201935122835702</v>
      </c>
      <c r="AC10" s="17">
        <v>0.20262160185110001</v>
      </c>
      <c r="AD10" s="17">
        <v>0.17289323023844</v>
      </c>
      <c r="AE10" s="17"/>
      <c r="AF10" s="17">
        <v>0.205804563509981</v>
      </c>
      <c r="AG10" s="17">
        <v>0.21477350898417699</v>
      </c>
      <c r="AH10" s="17"/>
      <c r="AI10" s="17">
        <v>0.225759588983242</v>
      </c>
      <c r="AJ10" s="17">
        <v>0.20052675427035099</v>
      </c>
      <c r="AK10" s="17"/>
      <c r="AL10" s="17">
        <v>0.218096880546573</v>
      </c>
      <c r="AM10" s="17">
        <v>0.206805161252782</v>
      </c>
      <c r="AN10" s="17"/>
      <c r="AO10" s="17">
        <v>0.23720691123598001</v>
      </c>
      <c r="AP10" s="17">
        <v>0.206463515809853</v>
      </c>
      <c r="AQ10" s="17"/>
      <c r="AR10" s="17">
        <v>0.35033706769345802</v>
      </c>
      <c r="AS10" s="17">
        <v>0.14103995207860301</v>
      </c>
      <c r="AT10" s="17">
        <v>0.16285377150536701</v>
      </c>
      <c r="AU10" s="17">
        <v>6.6528220214816094E-2</v>
      </c>
    </row>
    <row r="11" spans="2:47" x14ac:dyDescent="0.3">
      <c r="B11" s="18" t="s">
        <v>580</v>
      </c>
      <c r="C11" s="17">
        <v>0.17061869504133401</v>
      </c>
      <c r="D11" s="17">
        <v>0.19071695279630901</v>
      </c>
      <c r="E11" s="17">
        <v>0.15052575488205</v>
      </c>
      <c r="F11" s="17"/>
      <c r="G11" s="17">
        <v>0.22405729413561601</v>
      </c>
      <c r="H11" s="17">
        <v>0.23201581228578999</v>
      </c>
      <c r="I11" s="17">
        <v>0.194711666416336</v>
      </c>
      <c r="J11" s="17">
        <v>0.16769857796955501</v>
      </c>
      <c r="K11" s="17">
        <v>0.134570742348121</v>
      </c>
      <c r="L11" s="17">
        <v>9.2337343797055799E-2</v>
      </c>
      <c r="M11" s="17"/>
      <c r="N11" s="17">
        <v>0.17418488071101301</v>
      </c>
      <c r="O11" s="17">
        <v>0.166629550539868</v>
      </c>
      <c r="P11" s="17">
        <v>0.17993948302701099</v>
      </c>
      <c r="Q11" s="17">
        <v>0.16305577098941701</v>
      </c>
      <c r="R11" s="17"/>
      <c r="S11" s="17">
        <v>0.22986030318256301</v>
      </c>
      <c r="T11" s="17">
        <v>0.16685154823295301</v>
      </c>
      <c r="U11" s="17">
        <v>0.13098083342858799</v>
      </c>
      <c r="V11" s="17">
        <v>0.160907025113671</v>
      </c>
      <c r="W11" s="17">
        <v>0.19966694792805501</v>
      </c>
      <c r="X11" s="17">
        <v>0.153332259478865</v>
      </c>
      <c r="Y11" s="17">
        <v>0.150580720783519</v>
      </c>
      <c r="Z11" s="17">
        <v>0.18950732784194399</v>
      </c>
      <c r="AA11" s="17">
        <v>0.16781960976372801</v>
      </c>
      <c r="AB11" s="17">
        <v>0.16334078004886701</v>
      </c>
      <c r="AC11" s="17">
        <v>0.14503479382554799</v>
      </c>
      <c r="AD11" s="17">
        <v>0.132699871306377</v>
      </c>
      <c r="AE11" s="17"/>
      <c r="AF11" s="17">
        <v>0.15273475495608799</v>
      </c>
      <c r="AG11" s="17">
        <v>0.19428262218174</v>
      </c>
      <c r="AH11" s="17"/>
      <c r="AI11" s="17">
        <v>0.17352833485651101</v>
      </c>
      <c r="AJ11" s="17">
        <v>0.16916630378151401</v>
      </c>
      <c r="AK11" s="17"/>
      <c r="AL11" s="17">
        <v>0.164172567908526</v>
      </c>
      <c r="AM11" s="17">
        <v>0.17211143278843399</v>
      </c>
      <c r="AN11" s="17"/>
      <c r="AO11" s="17">
        <v>0.13555957988852399</v>
      </c>
      <c r="AP11" s="17">
        <v>0.17367451767103601</v>
      </c>
      <c r="AQ11" s="17"/>
      <c r="AR11" s="17">
        <v>0.18294557841928299</v>
      </c>
      <c r="AS11" s="17">
        <v>0.16667944988143099</v>
      </c>
      <c r="AT11" s="17">
        <v>0.169917876286905</v>
      </c>
      <c r="AU11" s="17">
        <v>0.14788770433647799</v>
      </c>
    </row>
    <row r="12" spans="2:47" x14ac:dyDescent="0.3">
      <c r="B12" s="18" t="s">
        <v>433</v>
      </c>
      <c r="C12" s="17">
        <v>8.8265560096256204E-2</v>
      </c>
      <c r="D12" s="17">
        <v>9.5019082821268003E-2</v>
      </c>
      <c r="E12" s="17">
        <v>8.2020643564931606E-2</v>
      </c>
      <c r="F12" s="17"/>
      <c r="G12" s="17">
        <v>8.3273341499787004E-2</v>
      </c>
      <c r="H12" s="17">
        <v>8.2493800732772404E-2</v>
      </c>
      <c r="I12" s="17">
        <v>9.3422490684723303E-2</v>
      </c>
      <c r="J12" s="17">
        <v>0.11276331725755399</v>
      </c>
      <c r="K12" s="17">
        <v>8.74943250695598E-2</v>
      </c>
      <c r="L12" s="17">
        <v>7.2728941261684499E-2</v>
      </c>
      <c r="M12" s="17"/>
      <c r="N12" s="17">
        <v>8.3319463033956501E-2</v>
      </c>
      <c r="O12" s="17">
        <v>9.2126143011962106E-2</v>
      </c>
      <c r="P12" s="17">
        <v>9.9147572734658601E-2</v>
      </c>
      <c r="Q12" s="17">
        <v>8.0529947228180895E-2</v>
      </c>
      <c r="R12" s="17"/>
      <c r="S12" s="17">
        <v>6.6048835446987794E-2</v>
      </c>
      <c r="T12" s="17">
        <v>9.0625720241737595E-2</v>
      </c>
      <c r="U12" s="17">
        <v>8.5105415834724404E-2</v>
      </c>
      <c r="V12" s="17">
        <v>0.11141873438516101</v>
      </c>
      <c r="W12" s="17">
        <v>6.4173369378482503E-2</v>
      </c>
      <c r="X12" s="17">
        <v>9.8026150178541396E-2</v>
      </c>
      <c r="Y12" s="17">
        <v>0.10823725799966399</v>
      </c>
      <c r="Z12" s="17">
        <v>8.4946348084777301E-2</v>
      </c>
      <c r="AA12" s="17">
        <v>8.2105627135645703E-2</v>
      </c>
      <c r="AB12" s="17">
        <v>9.0459646899518603E-2</v>
      </c>
      <c r="AC12" s="17">
        <v>7.2148910025842602E-2</v>
      </c>
      <c r="AD12" s="17">
        <v>0.14149559875002199</v>
      </c>
      <c r="AE12" s="17"/>
      <c r="AF12" s="17">
        <v>8.9785140581785203E-2</v>
      </c>
      <c r="AG12" s="17">
        <v>8.6961557076524601E-2</v>
      </c>
      <c r="AH12" s="17"/>
      <c r="AI12" s="17">
        <v>8.5774195983058701E-2</v>
      </c>
      <c r="AJ12" s="17">
        <v>8.9509162635706005E-2</v>
      </c>
      <c r="AK12" s="17"/>
      <c r="AL12" s="17">
        <v>8.9969309548533202E-2</v>
      </c>
      <c r="AM12" s="17">
        <v>8.7871020698162203E-2</v>
      </c>
      <c r="AN12" s="17"/>
      <c r="AO12" s="17">
        <v>7.2794535921155396E-2</v>
      </c>
      <c r="AP12" s="17">
        <v>8.9614045520741994E-2</v>
      </c>
      <c r="AQ12" s="17"/>
      <c r="AR12" s="17">
        <v>5.9328213851697197E-2</v>
      </c>
      <c r="AS12" s="17">
        <v>0.11624404578433301</v>
      </c>
      <c r="AT12" s="17">
        <v>9.7850949099912196E-2</v>
      </c>
      <c r="AU12" s="17">
        <v>9.2813777433844502E-2</v>
      </c>
    </row>
    <row r="13" spans="2:47" x14ac:dyDescent="0.3">
      <c r="B13" s="18" t="s">
        <v>581</v>
      </c>
      <c r="C13" s="17">
        <v>7.3545168019358897E-2</v>
      </c>
      <c r="D13" s="17">
        <v>7.1954397942438797E-2</v>
      </c>
      <c r="E13" s="17">
        <v>7.4914349931323801E-2</v>
      </c>
      <c r="F13" s="17"/>
      <c r="G13" s="17">
        <v>6.4104961165732402E-2</v>
      </c>
      <c r="H13" s="17">
        <v>4.5580637735121297E-2</v>
      </c>
      <c r="I13" s="17">
        <v>6.9287227985533703E-2</v>
      </c>
      <c r="J13" s="17">
        <v>6.1829461678865598E-2</v>
      </c>
      <c r="K13" s="17">
        <v>9.6943441792991705E-2</v>
      </c>
      <c r="L13" s="17">
        <v>9.9783954355685406E-2</v>
      </c>
      <c r="M13" s="17"/>
      <c r="N13" s="17">
        <v>7.3572041509194303E-2</v>
      </c>
      <c r="O13" s="17">
        <v>7.9175068108901306E-2</v>
      </c>
      <c r="P13" s="17">
        <v>6.5548770048050597E-2</v>
      </c>
      <c r="Q13" s="17">
        <v>7.5759861301781195E-2</v>
      </c>
      <c r="R13" s="17"/>
      <c r="S13" s="17">
        <v>6.5808640270808003E-2</v>
      </c>
      <c r="T13" s="17">
        <v>7.6563074258623798E-2</v>
      </c>
      <c r="U13" s="17">
        <v>5.8472336588261301E-2</v>
      </c>
      <c r="V13" s="17">
        <v>7.6450729357067496E-2</v>
      </c>
      <c r="W13" s="17">
        <v>4.42234633922967E-2</v>
      </c>
      <c r="X13" s="17">
        <v>5.95341416208746E-2</v>
      </c>
      <c r="Y13" s="17">
        <v>9.7765592218433894E-2</v>
      </c>
      <c r="Z13" s="17">
        <v>6.5449583278653897E-2</v>
      </c>
      <c r="AA13" s="17">
        <v>9.9275497041521693E-2</v>
      </c>
      <c r="AB13" s="17">
        <v>9.6579401935736803E-2</v>
      </c>
      <c r="AC13" s="17">
        <v>4.3313510074841799E-2</v>
      </c>
      <c r="AD13" s="17">
        <v>7.1686253748762405E-2</v>
      </c>
      <c r="AE13" s="17"/>
      <c r="AF13" s="17">
        <v>7.5934901517679301E-2</v>
      </c>
      <c r="AG13" s="17">
        <v>7.05087588189795E-2</v>
      </c>
      <c r="AH13" s="17"/>
      <c r="AI13" s="17">
        <v>7.2591285354393201E-2</v>
      </c>
      <c r="AJ13" s="17">
        <v>7.4021313155352805E-2</v>
      </c>
      <c r="AK13" s="17"/>
      <c r="AL13" s="17">
        <v>7.4058068238763694E-2</v>
      </c>
      <c r="AM13" s="17">
        <v>7.3426395072095002E-2</v>
      </c>
      <c r="AN13" s="17"/>
      <c r="AO13" s="17">
        <v>7.2419347306976203E-2</v>
      </c>
      <c r="AP13" s="17">
        <v>7.3643296805407599E-2</v>
      </c>
      <c r="AQ13" s="17"/>
      <c r="AR13" s="17">
        <v>4.2804802065336801E-2</v>
      </c>
      <c r="AS13" s="17">
        <v>8.72784932789889E-2</v>
      </c>
      <c r="AT13" s="17">
        <v>7.5825354429505096E-2</v>
      </c>
      <c r="AU13" s="17">
        <v>0.122386201675884</v>
      </c>
    </row>
    <row r="14" spans="2:47" x14ac:dyDescent="0.3">
      <c r="B14" s="18" t="s">
        <v>155</v>
      </c>
      <c r="C14" s="17">
        <v>2.38294354634562E-2</v>
      </c>
      <c r="D14" s="17">
        <v>2.0316515040547101E-2</v>
      </c>
      <c r="E14" s="17">
        <v>2.68067632170821E-2</v>
      </c>
      <c r="F14" s="17"/>
      <c r="G14" s="17">
        <v>2.7412665719640399E-2</v>
      </c>
      <c r="H14" s="17">
        <v>1.6547343137612299E-2</v>
      </c>
      <c r="I14" s="17">
        <v>2.6182797909883499E-2</v>
      </c>
      <c r="J14" s="17">
        <v>2.5739229270006402E-2</v>
      </c>
      <c r="K14" s="17">
        <v>2.20668465590644E-2</v>
      </c>
      <c r="L14" s="17">
        <v>2.5088573836994001E-2</v>
      </c>
      <c r="M14" s="17"/>
      <c r="N14" s="17">
        <v>1.6317867758151298E-2</v>
      </c>
      <c r="O14" s="17">
        <v>3.03122395175764E-2</v>
      </c>
      <c r="P14" s="17">
        <v>1.8484006011836099E-2</v>
      </c>
      <c r="Q14" s="17">
        <v>2.82776675017322E-2</v>
      </c>
      <c r="R14" s="17"/>
      <c r="S14" s="17">
        <v>2.4080063126077401E-2</v>
      </c>
      <c r="T14" s="17">
        <v>2.4843509394348599E-2</v>
      </c>
      <c r="U14" s="17">
        <v>1.6785775323102901E-2</v>
      </c>
      <c r="V14" s="17">
        <v>2.3423459792300101E-2</v>
      </c>
      <c r="W14" s="17">
        <v>2.55556718242533E-2</v>
      </c>
      <c r="X14" s="17">
        <v>2.0274270267454E-2</v>
      </c>
      <c r="Y14" s="17">
        <v>2.1278735707021199E-2</v>
      </c>
      <c r="Z14" s="17">
        <v>1.9023052119115199E-2</v>
      </c>
      <c r="AA14" s="17">
        <v>2.3556566842316301E-2</v>
      </c>
      <c r="AB14" s="17">
        <v>2.49764721954411E-2</v>
      </c>
      <c r="AC14" s="17">
        <v>4.6007015752896098E-2</v>
      </c>
      <c r="AD14" s="17">
        <v>1.8708696489717201E-2</v>
      </c>
      <c r="AE14" s="17"/>
      <c r="AF14" s="17">
        <v>2.20210679959391E-2</v>
      </c>
      <c r="AG14" s="17">
        <v>2.3169565593889E-2</v>
      </c>
      <c r="AH14" s="17"/>
      <c r="AI14" s="17">
        <v>2.4345261885507698E-2</v>
      </c>
      <c r="AJ14" s="17">
        <v>2.35719528076772E-2</v>
      </c>
      <c r="AK14" s="17"/>
      <c r="AL14" s="17">
        <v>2.7627544267949802E-2</v>
      </c>
      <c r="AM14" s="17">
        <v>2.2949902642701501E-2</v>
      </c>
      <c r="AN14" s="17"/>
      <c r="AO14" s="17">
        <v>2.6850408083953999E-2</v>
      </c>
      <c r="AP14" s="17">
        <v>2.3566121444913799E-2</v>
      </c>
      <c r="AQ14" s="17"/>
      <c r="AR14" s="17">
        <v>1.8384135055777899E-2</v>
      </c>
      <c r="AS14" s="17">
        <v>2.4845268735894498E-2</v>
      </c>
      <c r="AT14" s="17">
        <v>2.59077775866694E-2</v>
      </c>
      <c r="AU14" s="17">
        <v>3.1432595047214802E-2</v>
      </c>
    </row>
    <row r="15" spans="2:47" ht="28.8" x14ac:dyDescent="0.3">
      <c r="B15" s="18" t="s">
        <v>582</v>
      </c>
      <c r="C15" s="17">
        <v>0.35648917926169998</v>
      </c>
      <c r="D15" s="17">
        <v>0.30629487482228901</v>
      </c>
      <c r="E15" s="17">
        <v>0.406757090154862</v>
      </c>
      <c r="F15" s="17"/>
      <c r="G15" s="17">
        <v>0.139319611094395</v>
      </c>
      <c r="H15" s="17">
        <v>0.143698362367013</v>
      </c>
      <c r="I15" s="17">
        <v>0.24917004018139</v>
      </c>
      <c r="J15" s="17">
        <v>0.392539369318331</v>
      </c>
      <c r="K15" s="17">
        <v>0.50577246831718903</v>
      </c>
      <c r="L15" s="17">
        <v>0.631002613741666</v>
      </c>
      <c r="M15" s="17"/>
      <c r="N15" s="17">
        <v>0.309948081419406</v>
      </c>
      <c r="O15" s="17">
        <v>0.37570772084764098</v>
      </c>
      <c r="P15" s="17">
        <v>0.33129908771475902</v>
      </c>
      <c r="Q15" s="17">
        <v>0.40778325755508299</v>
      </c>
      <c r="R15" s="17"/>
      <c r="S15" s="17">
        <v>0.22430888935544999</v>
      </c>
      <c r="T15" s="17">
        <v>0.41341495904640202</v>
      </c>
      <c r="U15" s="17">
        <v>0.42765599782972802</v>
      </c>
      <c r="V15" s="17">
        <v>0.36410204129693902</v>
      </c>
      <c r="W15" s="17">
        <v>0.35979640486112602</v>
      </c>
      <c r="X15" s="17">
        <v>0.373154501099488</v>
      </c>
      <c r="Y15" s="17">
        <v>0.369894094248571</v>
      </c>
      <c r="Z15" s="17">
        <v>0.34056679931719003</v>
      </c>
      <c r="AA15" s="17">
        <v>0.35452955430007099</v>
      </c>
      <c r="AB15" s="17">
        <v>0.34224648790750001</v>
      </c>
      <c r="AC15" s="17">
        <v>0.43077127819531902</v>
      </c>
      <c r="AD15" s="17">
        <v>0.36729016841241002</v>
      </c>
      <c r="AE15" s="17"/>
      <c r="AF15" s="17">
        <v>0.38433776825917199</v>
      </c>
      <c r="AG15" s="17">
        <v>0.31946171451864003</v>
      </c>
      <c r="AH15" s="17"/>
      <c r="AI15" s="17">
        <v>0.31073534911143502</v>
      </c>
      <c r="AJ15" s="17">
        <v>0.37932790406431299</v>
      </c>
      <c r="AK15" s="17"/>
      <c r="AL15" s="17">
        <v>0.32671006642877798</v>
      </c>
      <c r="AM15" s="17">
        <v>0.36338516577965402</v>
      </c>
      <c r="AN15" s="17"/>
      <c r="AO15" s="17">
        <v>0.33108603004283099</v>
      </c>
      <c r="AP15" s="17">
        <v>0.35870336857909602</v>
      </c>
      <c r="AQ15" s="17"/>
      <c r="AR15" s="17">
        <v>0.18938069309835101</v>
      </c>
      <c r="AS15" s="17">
        <v>0.43168503533528502</v>
      </c>
      <c r="AT15" s="17">
        <v>0.42151903556364101</v>
      </c>
      <c r="AU15" s="17">
        <v>0.511384929453507</v>
      </c>
    </row>
    <row r="16" spans="2:47" x14ac:dyDescent="0.3">
      <c r="B16" s="18" t="s">
        <v>438</v>
      </c>
      <c r="C16" s="21">
        <v>0.287251962117894</v>
      </c>
      <c r="D16" s="21">
        <v>0.31569817657714799</v>
      </c>
      <c r="E16" s="21">
        <v>0.25897539824975102</v>
      </c>
      <c r="F16" s="21"/>
      <c r="G16" s="21">
        <v>0.46183212638482901</v>
      </c>
      <c r="H16" s="21">
        <v>0.47966404374169003</v>
      </c>
      <c r="I16" s="21">
        <v>0.36722577682213298</v>
      </c>
      <c r="J16" s="21">
        <v>0.239430044505688</v>
      </c>
      <c r="K16" s="21">
        <v>0.15315217591307501</v>
      </c>
      <c r="L16" s="21">
        <v>7.9058573006914601E-2</v>
      </c>
      <c r="M16" s="21"/>
      <c r="N16" s="21">
        <v>0.34265766556827898</v>
      </c>
      <c r="O16" s="21">
        <v>0.25604927797405103</v>
      </c>
      <c r="P16" s="21">
        <v>0.30558108046368498</v>
      </c>
      <c r="Q16" s="21">
        <v>0.24459349542380601</v>
      </c>
      <c r="R16" s="21"/>
      <c r="S16" s="21">
        <v>0.38989326861811402</v>
      </c>
      <c r="T16" s="21">
        <v>0.22770118882593501</v>
      </c>
      <c r="U16" s="21">
        <v>0.28099964099559599</v>
      </c>
      <c r="V16" s="21">
        <v>0.26369801005486199</v>
      </c>
      <c r="W16" s="21">
        <v>0.30658414261578598</v>
      </c>
      <c r="X16" s="21">
        <v>0.29567867735477699</v>
      </c>
      <c r="Y16" s="21">
        <v>0.25224359904279098</v>
      </c>
      <c r="Z16" s="21">
        <v>0.30050688935831898</v>
      </c>
      <c r="AA16" s="21">
        <v>0.272713144916717</v>
      </c>
      <c r="AB16" s="21">
        <v>0.28239721101293702</v>
      </c>
      <c r="AC16" s="21">
        <v>0.26272449212555199</v>
      </c>
      <c r="AD16" s="21">
        <v>0.268119411292711</v>
      </c>
      <c r="AE16" s="21"/>
      <c r="AF16" s="21">
        <v>0.27518636668933599</v>
      </c>
      <c r="AG16" s="21">
        <v>0.30561578181022703</v>
      </c>
      <c r="AH16" s="21"/>
      <c r="AI16" s="21">
        <v>0.33302557280909401</v>
      </c>
      <c r="AJ16" s="21">
        <v>0.26440336355543698</v>
      </c>
      <c r="AK16" s="21"/>
      <c r="AL16" s="21">
        <v>0.31746244360744902</v>
      </c>
      <c r="AM16" s="21">
        <v>0.280256083018953</v>
      </c>
      <c r="AN16" s="21"/>
      <c r="AO16" s="21">
        <v>0.36129009875655899</v>
      </c>
      <c r="AP16" s="21">
        <v>0.28079864997880499</v>
      </c>
      <c r="AQ16" s="21"/>
      <c r="AR16" s="21">
        <v>0.50715657750955401</v>
      </c>
      <c r="AS16" s="21">
        <v>0.17326770698406699</v>
      </c>
      <c r="AT16" s="21">
        <v>0.208979007033368</v>
      </c>
      <c r="AU16" s="21">
        <v>9.4094792053071794E-2</v>
      </c>
    </row>
    <row r="17" spans="2:47" x14ac:dyDescent="0.3">
      <c r="B17" s="18" t="s">
        <v>437</v>
      </c>
      <c r="C17" s="21">
        <v>0.161810728115615</v>
      </c>
      <c r="D17" s="21">
        <v>0.16697348076370699</v>
      </c>
      <c r="E17" s="21">
        <v>0.156934993496255</v>
      </c>
      <c r="F17" s="21"/>
      <c r="G17" s="21">
        <v>0.14737830266551899</v>
      </c>
      <c r="H17" s="21">
        <v>0.12807443846789399</v>
      </c>
      <c r="I17" s="21">
        <v>0.16270971867025699</v>
      </c>
      <c r="J17" s="21">
        <v>0.17459277893642</v>
      </c>
      <c r="K17" s="21">
        <v>0.18443776686255201</v>
      </c>
      <c r="L17" s="21">
        <v>0.17251289561736999</v>
      </c>
      <c r="M17" s="21"/>
      <c r="N17" s="21">
        <v>0.15689150454315101</v>
      </c>
      <c r="O17" s="21">
        <v>0.171301211120863</v>
      </c>
      <c r="P17" s="21">
        <v>0.164696342782709</v>
      </c>
      <c r="Q17" s="21">
        <v>0.15628980852996199</v>
      </c>
      <c r="R17" s="21"/>
      <c r="S17" s="21">
        <v>0.13185747571779599</v>
      </c>
      <c r="T17" s="21">
        <v>0.167188794500361</v>
      </c>
      <c r="U17" s="21">
        <v>0.14357775242298601</v>
      </c>
      <c r="V17" s="21">
        <v>0.18786946374222799</v>
      </c>
      <c r="W17" s="21">
        <v>0.10839683277077899</v>
      </c>
      <c r="X17" s="21">
        <v>0.157560291799416</v>
      </c>
      <c r="Y17" s="21">
        <v>0.206002850218098</v>
      </c>
      <c r="Z17" s="21">
        <v>0.15039593136343099</v>
      </c>
      <c r="AA17" s="21">
        <v>0.18138112417716701</v>
      </c>
      <c r="AB17" s="21">
        <v>0.18703904883525499</v>
      </c>
      <c r="AC17" s="21">
        <v>0.115462420100684</v>
      </c>
      <c r="AD17" s="21">
        <v>0.21318185249878499</v>
      </c>
      <c r="AE17" s="21"/>
      <c r="AF17" s="21">
        <v>0.165720042099465</v>
      </c>
      <c r="AG17" s="21">
        <v>0.157470315895504</v>
      </c>
      <c r="AH17" s="21"/>
      <c r="AI17" s="21">
        <v>0.15836548133745201</v>
      </c>
      <c r="AJ17" s="21">
        <v>0.163530475791059</v>
      </c>
      <c r="AK17" s="21"/>
      <c r="AL17" s="21">
        <v>0.16402737778729701</v>
      </c>
      <c r="AM17" s="21">
        <v>0.161297415770257</v>
      </c>
      <c r="AN17" s="21"/>
      <c r="AO17" s="21">
        <v>0.145213883228132</v>
      </c>
      <c r="AP17" s="21">
        <v>0.16325734232615</v>
      </c>
      <c r="AQ17" s="21"/>
      <c r="AR17" s="21">
        <v>0.102133015917034</v>
      </c>
      <c r="AS17" s="21">
        <v>0.20352253906332199</v>
      </c>
      <c r="AT17" s="21">
        <v>0.17367630352941699</v>
      </c>
      <c r="AU17" s="21">
        <v>0.21519997910972799</v>
      </c>
    </row>
    <row r="18" spans="2:47" x14ac:dyDescent="0.3">
      <c r="B18" s="18" t="s">
        <v>439</v>
      </c>
      <c r="C18" s="22">
        <v>0.125441234002279</v>
      </c>
      <c r="D18" s="22">
        <v>0.148724695813442</v>
      </c>
      <c r="E18" s="22">
        <v>0.102040404753495</v>
      </c>
      <c r="F18" s="22"/>
      <c r="G18" s="22">
        <v>0.31445382371931002</v>
      </c>
      <c r="H18" s="22">
        <v>0.35158960527379701</v>
      </c>
      <c r="I18" s="22">
        <v>0.20451605815187601</v>
      </c>
      <c r="J18" s="22">
        <v>6.4837265569268596E-2</v>
      </c>
      <c r="K18" s="22">
        <v>-3.1285590949476701E-2</v>
      </c>
      <c r="L18" s="22">
        <v>-9.3454322610455304E-2</v>
      </c>
      <c r="M18" s="22"/>
      <c r="N18" s="22">
        <v>0.185766161025128</v>
      </c>
      <c r="O18" s="22">
        <v>8.4748066853187504E-2</v>
      </c>
      <c r="P18" s="22">
        <v>0.14088473768097601</v>
      </c>
      <c r="Q18" s="22">
        <v>8.8303686893843894E-2</v>
      </c>
      <c r="R18" s="22"/>
      <c r="S18" s="22">
        <v>0.25803579290031797</v>
      </c>
      <c r="T18" s="22">
        <v>6.0512394325573898E-2</v>
      </c>
      <c r="U18" s="22">
        <v>0.13742188857261001</v>
      </c>
      <c r="V18" s="22">
        <v>7.5828546312634096E-2</v>
      </c>
      <c r="W18" s="22">
        <v>0.19818730984500699</v>
      </c>
      <c r="X18" s="22">
        <v>0.13811838555536099</v>
      </c>
      <c r="Y18" s="22">
        <v>4.6240748824693097E-2</v>
      </c>
      <c r="Z18" s="22">
        <v>0.15011095799488799</v>
      </c>
      <c r="AA18" s="22">
        <v>9.1332020739549602E-2</v>
      </c>
      <c r="AB18" s="22">
        <v>9.5358162177681102E-2</v>
      </c>
      <c r="AC18" s="22">
        <v>0.14726207202486799</v>
      </c>
      <c r="AD18" s="22">
        <v>5.4937558793926602E-2</v>
      </c>
      <c r="AE18" s="22"/>
      <c r="AF18" s="22">
        <v>0.109466324589872</v>
      </c>
      <c r="AG18" s="22">
        <v>0.148145465914722</v>
      </c>
      <c r="AH18" s="22"/>
      <c r="AI18" s="22">
        <v>0.17466009147164199</v>
      </c>
      <c r="AJ18" s="22">
        <v>0.100872887764378</v>
      </c>
      <c r="AK18" s="22"/>
      <c r="AL18" s="22">
        <v>0.15343506582015201</v>
      </c>
      <c r="AM18" s="22">
        <v>0.118958667248695</v>
      </c>
      <c r="AN18" s="22"/>
      <c r="AO18" s="22">
        <v>0.21607621552842701</v>
      </c>
      <c r="AP18" s="22">
        <v>0.117541307652655</v>
      </c>
      <c r="AQ18" s="22"/>
      <c r="AR18" s="22">
        <v>0.40502356159252001</v>
      </c>
      <c r="AS18" s="22">
        <v>-3.0254832079255001E-2</v>
      </c>
      <c r="AT18" s="22">
        <v>3.53027035039504E-2</v>
      </c>
      <c r="AU18" s="22">
        <v>-0.121105187056656</v>
      </c>
    </row>
    <row r="19" spans="2:47" x14ac:dyDescent="0.3">
      <c r="B19" s="16"/>
    </row>
    <row r="20" spans="2:47" x14ac:dyDescent="0.3">
      <c r="B20" t="s">
        <v>72</v>
      </c>
    </row>
    <row r="21" spans="2:47" x14ac:dyDescent="0.3">
      <c r="B21" t="s">
        <v>73</v>
      </c>
    </row>
    <row r="23" spans="2:47" x14ac:dyDescent="0.3">
      <c r="B23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dimension ref="B2:AU22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597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589</v>
      </c>
      <c r="C9" s="17">
        <v>0.48936636586582</v>
      </c>
      <c r="D9" s="17">
        <v>0.49838749391680798</v>
      </c>
      <c r="E9" s="17">
        <v>0.477595476316027</v>
      </c>
      <c r="F9" s="17"/>
      <c r="G9" s="17">
        <v>0.52817269024001801</v>
      </c>
      <c r="H9" s="17">
        <v>0.54697174283285099</v>
      </c>
      <c r="I9" s="17">
        <v>0.53204054161029102</v>
      </c>
      <c r="J9" s="17">
        <v>0.49921197565905201</v>
      </c>
      <c r="K9" s="17">
        <v>0.43527066256597302</v>
      </c>
      <c r="L9" s="17">
        <v>0.28381159778613302</v>
      </c>
      <c r="M9" s="17"/>
      <c r="N9" s="17">
        <v>0.52439859259865496</v>
      </c>
      <c r="O9" s="17">
        <v>0.53504957668064601</v>
      </c>
      <c r="P9" s="17">
        <v>0.47321047922195297</v>
      </c>
      <c r="Q9" s="17">
        <v>0.41388441823261202</v>
      </c>
      <c r="R9" s="17"/>
      <c r="S9" s="17">
        <v>0.54571459968080804</v>
      </c>
      <c r="T9" s="17">
        <v>0.43442470866874</v>
      </c>
      <c r="U9" s="17">
        <v>0.42800289472305098</v>
      </c>
      <c r="V9" s="17">
        <v>0.49732007794629501</v>
      </c>
      <c r="W9" s="17">
        <v>0.55502564244276298</v>
      </c>
      <c r="X9" s="17">
        <v>0.46872959181193102</v>
      </c>
      <c r="Y9" s="17">
        <v>0.48671539503428701</v>
      </c>
      <c r="Z9" s="17">
        <v>0.50613834809410096</v>
      </c>
      <c r="AA9" s="17">
        <v>0.52286848061616098</v>
      </c>
      <c r="AB9" s="17">
        <v>0.40810521032345798</v>
      </c>
      <c r="AC9" s="17">
        <v>0.48894504776317899</v>
      </c>
      <c r="AD9" s="17">
        <v>0.53934028108301502</v>
      </c>
      <c r="AE9" s="17"/>
      <c r="AF9" s="17">
        <v>0.463717479039856</v>
      </c>
      <c r="AG9" s="17">
        <v>0.52282559974714404</v>
      </c>
      <c r="AH9" s="17"/>
      <c r="AI9" s="17">
        <v>0.48369419356383803</v>
      </c>
      <c r="AJ9" s="17">
        <v>0.49244183697029598</v>
      </c>
      <c r="AK9" s="17"/>
      <c r="AL9" s="17">
        <v>0.47529619086706798</v>
      </c>
      <c r="AM9" s="17">
        <v>0.49274869665601101</v>
      </c>
      <c r="AN9" s="17"/>
      <c r="AO9" s="17">
        <v>0.45540674387837699</v>
      </c>
      <c r="AP9" s="17">
        <v>0.49244586006079699</v>
      </c>
      <c r="AQ9" s="17"/>
      <c r="AR9" s="17">
        <v>0.52883009695754202</v>
      </c>
      <c r="AS9" s="17">
        <v>0.42755624264286801</v>
      </c>
      <c r="AT9" s="17">
        <v>0.53053454962080004</v>
      </c>
      <c r="AU9" s="17">
        <v>0.34020114432089299</v>
      </c>
    </row>
    <row r="10" spans="2:47" x14ac:dyDescent="0.3">
      <c r="B10" s="18" t="s">
        <v>590</v>
      </c>
      <c r="C10" s="17">
        <v>0.41705417937452699</v>
      </c>
      <c r="D10" s="17">
        <v>0.41531826025888802</v>
      </c>
      <c r="E10" s="17">
        <v>0.41954354299399399</v>
      </c>
      <c r="F10" s="17"/>
      <c r="G10" s="17">
        <v>0.40744783382935501</v>
      </c>
      <c r="H10" s="17">
        <v>0.47577882877147498</v>
      </c>
      <c r="I10" s="17">
        <v>0.48400015835575699</v>
      </c>
      <c r="J10" s="17">
        <v>0.42886313186068398</v>
      </c>
      <c r="K10" s="17">
        <v>0.35171572956060598</v>
      </c>
      <c r="L10" s="17">
        <v>0.25268697304279197</v>
      </c>
      <c r="M10" s="17"/>
      <c r="N10" s="17">
        <v>0.47156745762307201</v>
      </c>
      <c r="O10" s="17">
        <v>0.41156908322781699</v>
      </c>
      <c r="P10" s="17">
        <v>0.399928541343401</v>
      </c>
      <c r="Q10" s="17">
        <v>0.36875567793106601</v>
      </c>
      <c r="R10" s="17"/>
      <c r="S10" s="17">
        <v>0.48163083808628498</v>
      </c>
      <c r="T10" s="17">
        <v>0.38152264061778701</v>
      </c>
      <c r="U10" s="17">
        <v>0.449404554024259</v>
      </c>
      <c r="V10" s="17">
        <v>0.40125326023176899</v>
      </c>
      <c r="W10" s="17">
        <v>0.457973232131063</v>
      </c>
      <c r="X10" s="17">
        <v>0.41982014745410601</v>
      </c>
      <c r="Y10" s="17">
        <v>0.34927997584836201</v>
      </c>
      <c r="Z10" s="17">
        <v>0.44389150548021999</v>
      </c>
      <c r="AA10" s="17">
        <v>0.41244859105245502</v>
      </c>
      <c r="AB10" s="17">
        <v>0.37921259228006898</v>
      </c>
      <c r="AC10" s="17">
        <v>0.41467333298253101</v>
      </c>
      <c r="AD10" s="17">
        <v>0.33854448833716699</v>
      </c>
      <c r="AE10" s="17"/>
      <c r="AF10" s="17">
        <v>0.42431177834230199</v>
      </c>
      <c r="AG10" s="17">
        <v>0.41028328843003098</v>
      </c>
      <c r="AH10" s="17"/>
      <c r="AI10" s="17">
        <v>0.43406298391938603</v>
      </c>
      <c r="AJ10" s="17">
        <v>0.40783194772949799</v>
      </c>
      <c r="AK10" s="17"/>
      <c r="AL10" s="17">
        <v>0.39307608427558299</v>
      </c>
      <c r="AM10" s="17">
        <v>0.42281827607911499</v>
      </c>
      <c r="AN10" s="17"/>
      <c r="AO10" s="17">
        <v>0.40030883652301302</v>
      </c>
      <c r="AP10" s="17">
        <v>0.41857266465458098</v>
      </c>
      <c r="AQ10" s="17"/>
      <c r="AR10" s="17">
        <v>0.52860269485501998</v>
      </c>
      <c r="AS10" s="17">
        <v>0.36591148736020002</v>
      </c>
      <c r="AT10" s="17">
        <v>0.33066360593747701</v>
      </c>
      <c r="AU10" s="17">
        <v>0.265498688166172</v>
      </c>
    </row>
    <row r="11" spans="2:47" ht="28.8" x14ac:dyDescent="0.3">
      <c r="B11" s="18" t="s">
        <v>591</v>
      </c>
      <c r="C11" s="17">
        <v>0.34377300534403299</v>
      </c>
      <c r="D11" s="17">
        <v>0.34358537061526201</v>
      </c>
      <c r="E11" s="17">
        <v>0.34417295560234501</v>
      </c>
      <c r="F11" s="17"/>
      <c r="G11" s="17">
        <v>0.36483888781903001</v>
      </c>
      <c r="H11" s="17">
        <v>0.39017360434123</v>
      </c>
      <c r="I11" s="17">
        <v>0.38727044213408301</v>
      </c>
      <c r="J11" s="17">
        <v>0.29718196708970102</v>
      </c>
      <c r="K11" s="17">
        <v>0.31389426089199202</v>
      </c>
      <c r="L11" s="17">
        <v>0.24109768746247101</v>
      </c>
      <c r="M11" s="17"/>
      <c r="N11" s="17">
        <v>0.39714010600251298</v>
      </c>
      <c r="O11" s="17">
        <v>0.33819268571232097</v>
      </c>
      <c r="P11" s="17">
        <v>0.343276321227174</v>
      </c>
      <c r="Q11" s="17">
        <v>0.28490876745915</v>
      </c>
      <c r="R11" s="17"/>
      <c r="S11" s="17">
        <v>0.43751719081478901</v>
      </c>
      <c r="T11" s="17">
        <v>0.32811661652271301</v>
      </c>
      <c r="U11" s="17">
        <v>0.33055380254637301</v>
      </c>
      <c r="V11" s="17">
        <v>0.320876522585468</v>
      </c>
      <c r="W11" s="17">
        <v>0.35265610822802201</v>
      </c>
      <c r="X11" s="17">
        <v>0.31886565547598</v>
      </c>
      <c r="Y11" s="17">
        <v>0.29865324196433501</v>
      </c>
      <c r="Z11" s="17">
        <v>0.420984863357654</v>
      </c>
      <c r="AA11" s="17">
        <v>0.31214502930337901</v>
      </c>
      <c r="AB11" s="17">
        <v>0.31192818521974303</v>
      </c>
      <c r="AC11" s="17">
        <v>0.266164011464955</v>
      </c>
      <c r="AD11" s="17">
        <v>0.38608155955447498</v>
      </c>
      <c r="AE11" s="17"/>
      <c r="AF11" s="17">
        <v>0.352107963392368</v>
      </c>
      <c r="AG11" s="17">
        <v>0.33443776750294701</v>
      </c>
      <c r="AH11" s="17"/>
      <c r="AI11" s="17">
        <v>0.36458120547773198</v>
      </c>
      <c r="AJ11" s="17">
        <v>0.33249072849483002</v>
      </c>
      <c r="AK11" s="17"/>
      <c r="AL11" s="17">
        <v>0.34083829113738001</v>
      </c>
      <c r="AM11" s="17">
        <v>0.344478481588817</v>
      </c>
      <c r="AN11" s="17"/>
      <c r="AO11" s="17">
        <v>0.35287782614485103</v>
      </c>
      <c r="AP11" s="17">
        <v>0.34294737062958303</v>
      </c>
      <c r="AQ11" s="17"/>
      <c r="AR11" s="17">
        <v>0.41406895253617798</v>
      </c>
      <c r="AS11" s="17">
        <v>0.30205082543281397</v>
      </c>
      <c r="AT11" s="17">
        <v>0.31585052227849197</v>
      </c>
      <c r="AU11" s="17">
        <v>0.19954342292810601</v>
      </c>
    </row>
    <row r="12" spans="2:47" ht="43.2" x14ac:dyDescent="0.3">
      <c r="B12" s="18" t="s">
        <v>592</v>
      </c>
      <c r="C12" s="17">
        <v>0.29306309842417599</v>
      </c>
      <c r="D12" s="17">
        <v>0.268958627787177</v>
      </c>
      <c r="E12" s="17">
        <v>0.31946114711110901</v>
      </c>
      <c r="F12" s="17"/>
      <c r="G12" s="17">
        <v>0.361516019416877</v>
      </c>
      <c r="H12" s="17">
        <v>0.36487827859588401</v>
      </c>
      <c r="I12" s="17">
        <v>0.31302244369785398</v>
      </c>
      <c r="J12" s="17">
        <v>0.27144500306887598</v>
      </c>
      <c r="K12" s="17">
        <v>0.20773158290671301</v>
      </c>
      <c r="L12" s="17">
        <v>0.12094732467027999</v>
      </c>
      <c r="M12" s="17"/>
      <c r="N12" s="17">
        <v>0.288884495762608</v>
      </c>
      <c r="O12" s="17">
        <v>0.332433633995811</v>
      </c>
      <c r="P12" s="17">
        <v>0.29685400474615298</v>
      </c>
      <c r="Q12" s="17">
        <v>0.25170621540892502</v>
      </c>
      <c r="R12" s="17"/>
      <c r="S12" s="17">
        <v>0.28152291550519998</v>
      </c>
      <c r="T12" s="17">
        <v>0.28144031751679999</v>
      </c>
      <c r="U12" s="17">
        <v>0.322060058363421</v>
      </c>
      <c r="V12" s="17">
        <v>0.28551685273866101</v>
      </c>
      <c r="W12" s="17">
        <v>0.39332831388032102</v>
      </c>
      <c r="X12" s="17">
        <v>0.26062138179147598</v>
      </c>
      <c r="Y12" s="17">
        <v>0.24847343559354601</v>
      </c>
      <c r="Z12" s="17">
        <v>0.41872419437524799</v>
      </c>
      <c r="AA12" s="17">
        <v>0.26385133543572598</v>
      </c>
      <c r="AB12" s="17">
        <v>0.28305043845702299</v>
      </c>
      <c r="AC12" s="17">
        <v>0.35279623518159497</v>
      </c>
      <c r="AD12" s="17">
        <v>0.2138332527997</v>
      </c>
      <c r="AE12" s="17"/>
      <c r="AF12" s="17">
        <v>0.26749863345125002</v>
      </c>
      <c r="AG12" s="17">
        <v>0.325235118758117</v>
      </c>
      <c r="AH12" s="17"/>
      <c r="AI12" s="17">
        <v>0.276749078663304</v>
      </c>
      <c r="AJ12" s="17">
        <v>0.30190861539743202</v>
      </c>
      <c r="AK12" s="17"/>
      <c r="AL12" s="17">
        <v>0.27265338213359303</v>
      </c>
      <c r="AM12" s="17">
        <v>0.29796939218632501</v>
      </c>
      <c r="AN12" s="17"/>
      <c r="AO12" s="17">
        <v>0.26407940608488001</v>
      </c>
      <c r="AP12" s="17">
        <v>0.29569137009165403</v>
      </c>
      <c r="AQ12" s="17"/>
      <c r="AR12" s="17">
        <v>0.31325006892211399</v>
      </c>
      <c r="AS12" s="17">
        <v>0.224457622820701</v>
      </c>
      <c r="AT12" s="17">
        <v>0.35483161177655498</v>
      </c>
      <c r="AU12" s="17">
        <v>0.18699611035558</v>
      </c>
    </row>
    <row r="13" spans="2:47" ht="28.8" x14ac:dyDescent="0.3">
      <c r="B13" s="18" t="s">
        <v>593</v>
      </c>
      <c r="C13" s="17">
        <v>0.27804397385308799</v>
      </c>
      <c r="D13" s="17">
        <v>0.30615729824805599</v>
      </c>
      <c r="E13" s="17">
        <v>0.247233937913302</v>
      </c>
      <c r="F13" s="17"/>
      <c r="G13" s="17">
        <v>0.26732028489415499</v>
      </c>
      <c r="H13" s="17">
        <v>0.34083270880668998</v>
      </c>
      <c r="I13" s="17">
        <v>0.298789602283555</v>
      </c>
      <c r="J13" s="17">
        <v>0.27245466753686398</v>
      </c>
      <c r="K13" s="17">
        <v>0.22133879348316801</v>
      </c>
      <c r="L13" s="17">
        <v>0.19902275186378099</v>
      </c>
      <c r="M13" s="17"/>
      <c r="N13" s="17">
        <v>0.31971506612290401</v>
      </c>
      <c r="O13" s="17">
        <v>0.27844083231522498</v>
      </c>
      <c r="P13" s="17">
        <v>0.280809103120572</v>
      </c>
      <c r="Q13" s="17">
        <v>0.223480684655923</v>
      </c>
      <c r="R13" s="17"/>
      <c r="S13" s="17">
        <v>0.34399052865212099</v>
      </c>
      <c r="T13" s="17">
        <v>0.249474361879507</v>
      </c>
      <c r="U13" s="17">
        <v>0.28092585538175402</v>
      </c>
      <c r="V13" s="17">
        <v>0.28780868964872702</v>
      </c>
      <c r="W13" s="17">
        <v>0.25838312782613498</v>
      </c>
      <c r="X13" s="17">
        <v>0.27920782543100298</v>
      </c>
      <c r="Y13" s="17">
        <v>0.236763398294114</v>
      </c>
      <c r="Z13" s="17">
        <v>0.25304788533146999</v>
      </c>
      <c r="AA13" s="17">
        <v>0.23161789666916599</v>
      </c>
      <c r="AB13" s="17">
        <v>0.28413150813525201</v>
      </c>
      <c r="AC13" s="17">
        <v>0.343411178349599</v>
      </c>
      <c r="AD13" s="17">
        <v>0.22704967381343</v>
      </c>
      <c r="AE13" s="17"/>
      <c r="AF13" s="17">
        <v>0.276934324684042</v>
      </c>
      <c r="AG13" s="17">
        <v>0.27787152979239599</v>
      </c>
      <c r="AH13" s="17"/>
      <c r="AI13" s="17">
        <v>0.31271427122897499</v>
      </c>
      <c r="AJ13" s="17">
        <v>0.25924562075548102</v>
      </c>
      <c r="AK13" s="17"/>
      <c r="AL13" s="17">
        <v>0.32049557007222701</v>
      </c>
      <c r="AM13" s="17">
        <v>0.267839030346878</v>
      </c>
      <c r="AN13" s="17"/>
      <c r="AO13" s="17">
        <v>0.31815711247334899</v>
      </c>
      <c r="AP13" s="17">
        <v>0.27440647230583698</v>
      </c>
      <c r="AQ13" s="17"/>
      <c r="AR13" s="17">
        <v>0.35706379263795002</v>
      </c>
      <c r="AS13" s="17">
        <v>0.22323432413300601</v>
      </c>
      <c r="AT13" s="17">
        <v>0.217686806296229</v>
      </c>
      <c r="AU13" s="17">
        <v>0.205859493409637</v>
      </c>
    </row>
    <row r="14" spans="2:47" ht="28.8" x14ac:dyDescent="0.3">
      <c r="B14" s="18" t="s">
        <v>594</v>
      </c>
      <c r="C14" s="17">
        <v>0.21812893316603199</v>
      </c>
      <c r="D14" s="17">
        <v>0.220805285141804</v>
      </c>
      <c r="E14" s="17">
        <v>0.215384684482541</v>
      </c>
      <c r="F14" s="17"/>
      <c r="G14" s="17">
        <v>0.27762146118461101</v>
      </c>
      <c r="H14" s="17">
        <v>0.242402358121978</v>
      </c>
      <c r="I14" s="17">
        <v>0.264074615694672</v>
      </c>
      <c r="J14" s="17">
        <v>0.186318839143535</v>
      </c>
      <c r="K14" s="17">
        <v>0.17801764579238799</v>
      </c>
      <c r="L14" s="17">
        <v>8.2151611186142504E-2</v>
      </c>
      <c r="M14" s="17"/>
      <c r="N14" s="17">
        <v>0.20412069610603101</v>
      </c>
      <c r="O14" s="17">
        <v>0.23549612722090299</v>
      </c>
      <c r="P14" s="17">
        <v>0.216827847471492</v>
      </c>
      <c r="Q14" s="17">
        <v>0.21782880325457299</v>
      </c>
      <c r="R14" s="17"/>
      <c r="S14" s="17">
        <v>0.24080474320821099</v>
      </c>
      <c r="T14" s="17">
        <v>0.210930696971069</v>
      </c>
      <c r="U14" s="17">
        <v>0.235343369524211</v>
      </c>
      <c r="V14" s="17">
        <v>0.215744968587433</v>
      </c>
      <c r="W14" s="17">
        <v>0.180321780773398</v>
      </c>
      <c r="X14" s="17">
        <v>0.22216923733910199</v>
      </c>
      <c r="Y14" s="17">
        <v>0.203726989020698</v>
      </c>
      <c r="Z14" s="17">
        <v>0.27280673851005999</v>
      </c>
      <c r="AA14" s="17">
        <v>0.22157612093240001</v>
      </c>
      <c r="AB14" s="17">
        <v>0.201814901725131</v>
      </c>
      <c r="AC14" s="17">
        <v>0.203201068260456</v>
      </c>
      <c r="AD14" s="17">
        <v>0.18342905226454001</v>
      </c>
      <c r="AE14" s="17"/>
      <c r="AF14" s="17">
        <v>0.196929845543207</v>
      </c>
      <c r="AG14" s="17">
        <v>0.244656786202221</v>
      </c>
      <c r="AH14" s="17"/>
      <c r="AI14" s="17">
        <v>0.22788548266759501</v>
      </c>
      <c r="AJ14" s="17">
        <v>0.212838898859253</v>
      </c>
      <c r="AK14" s="17"/>
      <c r="AL14" s="17">
        <v>0.24328155799266399</v>
      </c>
      <c r="AM14" s="17">
        <v>0.21208249114148101</v>
      </c>
      <c r="AN14" s="17"/>
      <c r="AO14" s="17">
        <v>0.237643444496832</v>
      </c>
      <c r="AP14" s="17">
        <v>0.21635933677938099</v>
      </c>
      <c r="AQ14" s="17"/>
      <c r="AR14" s="17">
        <v>0.26439449957370897</v>
      </c>
      <c r="AS14" s="17">
        <v>0.14393229163242399</v>
      </c>
      <c r="AT14" s="17">
        <v>0.216375359945642</v>
      </c>
      <c r="AU14" s="17">
        <v>0.17459575894962501</v>
      </c>
    </row>
    <row r="15" spans="2:47" ht="28.8" x14ac:dyDescent="0.3">
      <c r="B15" s="18" t="s">
        <v>595</v>
      </c>
      <c r="C15" s="17">
        <v>0.209846543475702</v>
      </c>
      <c r="D15" s="17">
        <v>0.20765033869081401</v>
      </c>
      <c r="E15" s="17">
        <v>0.211942256301062</v>
      </c>
      <c r="F15" s="17"/>
      <c r="G15" s="17">
        <v>0.295699499831583</v>
      </c>
      <c r="H15" s="17">
        <v>0.28363581680717198</v>
      </c>
      <c r="I15" s="17">
        <v>0.21200274349051701</v>
      </c>
      <c r="J15" s="17">
        <v>0.167445747207773</v>
      </c>
      <c r="K15" s="17">
        <v>0.14210724976720299</v>
      </c>
      <c r="L15" s="17">
        <v>4.8588000446999097E-2</v>
      </c>
      <c r="M15" s="17"/>
      <c r="N15" s="17">
        <v>0.22946912811647499</v>
      </c>
      <c r="O15" s="17">
        <v>0.18951731762837601</v>
      </c>
      <c r="P15" s="17">
        <v>0.216518602137137</v>
      </c>
      <c r="Q15" s="17">
        <v>0.20109527537623401</v>
      </c>
      <c r="R15" s="17"/>
      <c r="S15" s="17">
        <v>0.26586382618551602</v>
      </c>
      <c r="T15" s="17">
        <v>0.178864565411639</v>
      </c>
      <c r="U15" s="17">
        <v>0.169168237949648</v>
      </c>
      <c r="V15" s="17">
        <v>0.23319684571952601</v>
      </c>
      <c r="W15" s="17">
        <v>0.21446647461905399</v>
      </c>
      <c r="X15" s="17">
        <v>0.25130539957956199</v>
      </c>
      <c r="Y15" s="17">
        <v>0.14180334259197799</v>
      </c>
      <c r="Z15" s="17">
        <v>0.25473889033476499</v>
      </c>
      <c r="AA15" s="17">
        <v>0.20423456594966899</v>
      </c>
      <c r="AB15" s="17">
        <v>0.18369641886723201</v>
      </c>
      <c r="AC15" s="17">
        <v>0.18641526012419499</v>
      </c>
      <c r="AD15" s="17">
        <v>0.16599217831365301</v>
      </c>
      <c r="AE15" s="17"/>
      <c r="AF15" s="17">
        <v>0.203564254945478</v>
      </c>
      <c r="AG15" s="17">
        <v>0.21858588371998799</v>
      </c>
      <c r="AH15" s="17"/>
      <c r="AI15" s="17">
        <v>0.23012468827631399</v>
      </c>
      <c r="AJ15" s="17">
        <v>0.19885166443000099</v>
      </c>
      <c r="AK15" s="17"/>
      <c r="AL15" s="17">
        <v>0.22814308581893999</v>
      </c>
      <c r="AM15" s="17">
        <v>0.20544823581235999</v>
      </c>
      <c r="AN15" s="17"/>
      <c r="AO15" s="17">
        <v>0.29425307060733202</v>
      </c>
      <c r="AP15" s="17">
        <v>0.20219247092989701</v>
      </c>
      <c r="AQ15" s="17"/>
      <c r="AR15" s="17">
        <v>0.29103628340079801</v>
      </c>
      <c r="AS15" s="17">
        <v>0.14289558274671099</v>
      </c>
      <c r="AT15" s="17">
        <v>0.172368606524854</v>
      </c>
      <c r="AU15" s="17">
        <v>9.4322970544895704E-2</v>
      </c>
    </row>
    <row r="16" spans="2:47" x14ac:dyDescent="0.3">
      <c r="B16" s="18" t="s">
        <v>155</v>
      </c>
      <c r="C16" s="17">
        <v>0.11116070454537499</v>
      </c>
      <c r="D16" s="17">
        <v>0.109397419437432</v>
      </c>
      <c r="E16" s="17">
        <v>0.11366303249998901</v>
      </c>
      <c r="F16" s="17"/>
      <c r="G16" s="17">
        <v>5.7463776320581701E-2</v>
      </c>
      <c r="H16" s="17">
        <v>5.5115876837622799E-2</v>
      </c>
      <c r="I16" s="17">
        <v>9.9133738975584501E-2</v>
      </c>
      <c r="J16" s="17">
        <v>0.11764884774117</v>
      </c>
      <c r="K16" s="17">
        <v>0.142283661629832</v>
      </c>
      <c r="L16" s="17">
        <v>0.28501001944702198</v>
      </c>
      <c r="M16" s="17"/>
      <c r="N16" s="17">
        <v>8.06309900040518E-2</v>
      </c>
      <c r="O16" s="17">
        <v>9.0535637539411296E-2</v>
      </c>
      <c r="P16" s="17">
        <v>0.115751118127025</v>
      </c>
      <c r="Q16" s="17">
        <v>0.16597805046305</v>
      </c>
      <c r="R16" s="17"/>
      <c r="S16" s="17">
        <v>6.6652536051216904E-2</v>
      </c>
      <c r="T16" s="17">
        <v>0.123086845543862</v>
      </c>
      <c r="U16" s="17">
        <v>0.11816322696062399</v>
      </c>
      <c r="V16" s="17">
        <v>9.4593860562649401E-2</v>
      </c>
      <c r="W16" s="17">
        <v>9.8467532424845197E-2</v>
      </c>
      <c r="X16" s="17">
        <v>0.101866644773181</v>
      </c>
      <c r="Y16" s="17">
        <v>0.13854283266880099</v>
      </c>
      <c r="Z16" s="17">
        <v>0.135771009214528</v>
      </c>
      <c r="AA16" s="17">
        <v>0.13203695536093499</v>
      </c>
      <c r="AB16" s="17">
        <v>0.15235419255719501</v>
      </c>
      <c r="AC16" s="17">
        <v>0.10644329093321001</v>
      </c>
      <c r="AD16" s="17">
        <v>9.9276505047398794E-2</v>
      </c>
      <c r="AE16" s="17"/>
      <c r="AF16" s="17">
        <v>0.13038842247354501</v>
      </c>
      <c r="AG16" s="17">
        <v>8.8261689052961695E-2</v>
      </c>
      <c r="AH16" s="17"/>
      <c r="AI16" s="17">
        <v>0.116371360898692</v>
      </c>
      <c r="AJ16" s="17">
        <v>0.108335468957171</v>
      </c>
      <c r="AK16" s="17"/>
      <c r="AL16" s="17">
        <v>0.121643678039651</v>
      </c>
      <c r="AM16" s="17">
        <v>0.10864070148744601</v>
      </c>
      <c r="AN16" s="17"/>
      <c r="AO16" s="17">
        <v>0.115781499624932</v>
      </c>
      <c r="AP16" s="17">
        <v>0.11074168599360899</v>
      </c>
      <c r="AQ16" s="17"/>
      <c r="AR16" s="17">
        <v>6.4989847416498894E-2</v>
      </c>
      <c r="AS16" s="17">
        <v>0.15044264545883099</v>
      </c>
      <c r="AT16" s="17">
        <v>0.125184734372568</v>
      </c>
      <c r="AU16" s="17">
        <v>0.19306166484176901</v>
      </c>
    </row>
    <row r="17" spans="2:47" x14ac:dyDescent="0.3">
      <c r="B17" s="18" t="s">
        <v>596</v>
      </c>
      <c r="C17" s="19">
        <v>3.5763593168515399E-2</v>
      </c>
      <c r="D17" s="19">
        <v>3.2045530048769998E-2</v>
      </c>
      <c r="E17" s="19">
        <v>3.8778797872293401E-2</v>
      </c>
      <c r="F17" s="19"/>
      <c r="G17" s="19">
        <v>1.8621453699269801E-2</v>
      </c>
      <c r="H17" s="19">
        <v>2.7177420505759401E-3</v>
      </c>
      <c r="I17" s="19">
        <v>1.62433317538274E-2</v>
      </c>
      <c r="J17" s="19">
        <v>4.1004608960665802E-2</v>
      </c>
      <c r="K17" s="19">
        <v>6.5536300796588898E-2</v>
      </c>
      <c r="L17" s="19">
        <v>0.12396327027487</v>
      </c>
      <c r="M17" s="19"/>
      <c r="N17" s="19">
        <v>3.5790240093983697E-2</v>
      </c>
      <c r="O17" s="19">
        <v>4.6394664542346302E-2</v>
      </c>
      <c r="P17" s="19">
        <v>2.06463354836952E-2</v>
      </c>
      <c r="Q17" s="19">
        <v>3.8303405255442298E-2</v>
      </c>
      <c r="R17" s="19"/>
      <c r="S17" s="19">
        <v>2.3943891221011801E-2</v>
      </c>
      <c r="T17" s="19">
        <v>5.79209970617338E-2</v>
      </c>
      <c r="U17" s="19">
        <v>1.9393509173140401E-2</v>
      </c>
      <c r="V17" s="19">
        <v>3.0346667649823598E-2</v>
      </c>
      <c r="W17" s="19">
        <v>3.6572653913520603E-2</v>
      </c>
      <c r="X17" s="19">
        <v>4.4725437828043203E-2</v>
      </c>
      <c r="Y17" s="19">
        <v>4.9903852923708199E-2</v>
      </c>
      <c r="Z17" s="19">
        <v>2.40913489859228E-2</v>
      </c>
      <c r="AA17" s="19">
        <v>2.5949106957604402E-2</v>
      </c>
      <c r="AB17" s="19">
        <v>3.8466162633345999E-2</v>
      </c>
      <c r="AC17" s="19">
        <v>2.5868789419802501E-2</v>
      </c>
      <c r="AD17" s="19">
        <v>6.2542073803238105E-2</v>
      </c>
      <c r="AE17" s="19"/>
      <c r="AF17" s="19">
        <v>4.1209745542117898E-2</v>
      </c>
      <c r="AG17" s="19">
        <v>2.8838951672880499E-2</v>
      </c>
      <c r="AH17" s="19"/>
      <c r="AI17" s="19">
        <v>3.2326193383378603E-2</v>
      </c>
      <c r="AJ17" s="19">
        <v>3.76273630173308E-2</v>
      </c>
      <c r="AK17" s="19"/>
      <c r="AL17" s="19">
        <v>3.2682868396643597E-2</v>
      </c>
      <c r="AM17" s="19">
        <v>3.6504168907831397E-2</v>
      </c>
      <c r="AN17" s="19"/>
      <c r="AO17" s="19">
        <v>3.8583692748492798E-2</v>
      </c>
      <c r="AP17" s="19">
        <v>3.5507863576206999E-2</v>
      </c>
      <c r="AQ17" s="19"/>
      <c r="AR17" s="19">
        <v>1.4676636055670701E-2</v>
      </c>
      <c r="AS17" s="19">
        <v>5.4846597177485801E-2</v>
      </c>
      <c r="AT17" s="19">
        <v>3.8787909237533898E-2</v>
      </c>
      <c r="AU17" s="19">
        <v>7.9516371590058102E-2</v>
      </c>
    </row>
    <row r="18" spans="2:47" x14ac:dyDescent="0.3">
      <c r="B18" s="16"/>
    </row>
    <row r="19" spans="2:47" x14ac:dyDescent="0.3">
      <c r="B19" t="s">
        <v>72</v>
      </c>
    </row>
    <row r="20" spans="2:47" x14ac:dyDescent="0.3">
      <c r="B20" t="s">
        <v>73</v>
      </c>
    </row>
    <row r="22" spans="2:47" x14ac:dyDescent="0.3">
      <c r="B22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dimension ref="B2:AU23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606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598</v>
      </c>
      <c r="C9" s="17">
        <v>0.16660630151516001</v>
      </c>
      <c r="D9" s="17">
        <v>0.14873186346683501</v>
      </c>
      <c r="E9" s="17">
        <v>0.18366949303194199</v>
      </c>
      <c r="F9" s="17"/>
      <c r="G9" s="17">
        <v>0.38290498563410302</v>
      </c>
      <c r="H9" s="17">
        <v>0.32091382397528201</v>
      </c>
      <c r="I9" s="17">
        <v>0.17348885231753899</v>
      </c>
      <c r="J9" s="17">
        <v>0.108238623780259</v>
      </c>
      <c r="K9" s="17">
        <v>4.6506751467194601E-2</v>
      </c>
      <c r="L9" s="17">
        <v>2.0336306751634899E-2</v>
      </c>
      <c r="M9" s="17"/>
      <c r="N9" s="17">
        <v>0.13891120673875099</v>
      </c>
      <c r="O9" s="17">
        <v>0.14680348693970599</v>
      </c>
      <c r="P9" s="17">
        <v>0.19993784703501599</v>
      </c>
      <c r="Q9" s="17">
        <v>0.18809324138852901</v>
      </c>
      <c r="R9" s="17"/>
      <c r="S9" s="17">
        <v>0.22535818216546799</v>
      </c>
      <c r="T9" s="17">
        <v>0.12823015093832801</v>
      </c>
      <c r="U9" s="17">
        <v>0.111640236317869</v>
      </c>
      <c r="V9" s="17">
        <v>0.14421772320408299</v>
      </c>
      <c r="W9" s="17">
        <v>0.205157160076158</v>
      </c>
      <c r="X9" s="17">
        <v>0.20198358085475199</v>
      </c>
      <c r="Y9" s="17">
        <v>0.17662659143743301</v>
      </c>
      <c r="Z9" s="17">
        <v>0.15628060943729799</v>
      </c>
      <c r="AA9" s="17">
        <v>0.15438692049571601</v>
      </c>
      <c r="AB9" s="17">
        <v>0.156385557463668</v>
      </c>
      <c r="AC9" s="17">
        <v>0.151391630728542</v>
      </c>
      <c r="AD9" s="17">
        <v>0.16452817689138999</v>
      </c>
      <c r="AE9" s="17"/>
      <c r="AF9" s="17">
        <v>0.128277644078788</v>
      </c>
      <c r="AG9" s="17">
        <v>0.217377974524288</v>
      </c>
      <c r="AH9" s="17"/>
      <c r="AI9" s="17">
        <v>0.169346894264777</v>
      </c>
      <c r="AJ9" s="17">
        <v>0.165238292686195</v>
      </c>
      <c r="AK9" s="17"/>
      <c r="AL9" s="17">
        <v>0.14186517865085699</v>
      </c>
      <c r="AM9" s="17">
        <v>0.17233563437569599</v>
      </c>
      <c r="AN9" s="17"/>
      <c r="AO9" s="17">
        <v>0.12501750540697201</v>
      </c>
      <c r="AP9" s="17">
        <v>0.17023126420276699</v>
      </c>
      <c r="AQ9" s="17"/>
      <c r="AR9" s="17">
        <v>0.221751865111701</v>
      </c>
      <c r="AS9" s="17">
        <v>9.1894148768321304E-2</v>
      </c>
      <c r="AT9" s="17">
        <v>0.18748047849987501</v>
      </c>
      <c r="AU9" s="17">
        <v>0.11323022386854199</v>
      </c>
    </row>
    <row r="10" spans="2:47" ht="28.8" x14ac:dyDescent="0.3">
      <c r="B10" s="18" t="s">
        <v>599</v>
      </c>
      <c r="C10" s="17">
        <v>0.35308557223971598</v>
      </c>
      <c r="D10" s="17">
        <v>0.366129758573563</v>
      </c>
      <c r="E10" s="17">
        <v>0.34131570124719102</v>
      </c>
      <c r="F10" s="17"/>
      <c r="G10" s="17">
        <v>0.12189920633866699</v>
      </c>
      <c r="H10" s="17">
        <v>0.18577763757246901</v>
      </c>
      <c r="I10" s="17">
        <v>0.267088297108176</v>
      </c>
      <c r="J10" s="17">
        <v>0.39368941232914501</v>
      </c>
      <c r="K10" s="17">
        <v>0.53066053407785196</v>
      </c>
      <c r="L10" s="17">
        <v>0.5600031465784</v>
      </c>
      <c r="M10" s="17"/>
      <c r="N10" s="17">
        <v>0.36019751939243499</v>
      </c>
      <c r="O10" s="17">
        <v>0.35271610522506802</v>
      </c>
      <c r="P10" s="17">
        <v>0.32054033521159803</v>
      </c>
      <c r="Q10" s="17">
        <v>0.37420858684571401</v>
      </c>
      <c r="R10" s="17"/>
      <c r="S10" s="17">
        <v>0.27999196382146402</v>
      </c>
      <c r="T10" s="17">
        <v>0.36892456847006899</v>
      </c>
      <c r="U10" s="17">
        <v>0.36207297275165501</v>
      </c>
      <c r="V10" s="17">
        <v>0.39344477875490702</v>
      </c>
      <c r="W10" s="17">
        <v>0.34608243667544603</v>
      </c>
      <c r="X10" s="17">
        <v>0.29958413568463199</v>
      </c>
      <c r="Y10" s="17">
        <v>0.35399203734040502</v>
      </c>
      <c r="Z10" s="17">
        <v>0.37538163873347602</v>
      </c>
      <c r="AA10" s="17">
        <v>0.36295802272217598</v>
      </c>
      <c r="AB10" s="17">
        <v>0.38372693721998002</v>
      </c>
      <c r="AC10" s="17">
        <v>0.391281603050532</v>
      </c>
      <c r="AD10" s="17">
        <v>0.43320476439910699</v>
      </c>
      <c r="AE10" s="17"/>
      <c r="AF10" s="17">
        <v>0.40847097000278398</v>
      </c>
      <c r="AG10" s="17">
        <v>0.28048637314206598</v>
      </c>
      <c r="AH10" s="17"/>
      <c r="AI10" s="17">
        <v>0.39470821890662899</v>
      </c>
      <c r="AJ10" s="17">
        <v>0.33230899092051103</v>
      </c>
      <c r="AK10" s="17"/>
      <c r="AL10" s="17">
        <v>0.40303664295218899</v>
      </c>
      <c r="AM10" s="17">
        <v>0.34151834012896698</v>
      </c>
      <c r="AN10" s="17"/>
      <c r="AO10" s="17">
        <v>0.38558602836630601</v>
      </c>
      <c r="AP10" s="17">
        <v>0.35025276745059403</v>
      </c>
      <c r="AQ10" s="17"/>
      <c r="AR10" s="17">
        <v>0.31341082640489198</v>
      </c>
      <c r="AS10" s="17">
        <v>0.45180092436351799</v>
      </c>
      <c r="AT10" s="17">
        <v>0.332902623402964</v>
      </c>
      <c r="AU10" s="17">
        <v>0.32479466298093901</v>
      </c>
    </row>
    <row r="11" spans="2:47" ht="43.2" x14ac:dyDescent="0.3">
      <c r="B11" s="18" t="s">
        <v>600</v>
      </c>
      <c r="C11" s="17">
        <v>0.163106334139028</v>
      </c>
      <c r="D11" s="17">
        <v>0.183499154898422</v>
      </c>
      <c r="E11" s="17">
        <v>0.14292584428837701</v>
      </c>
      <c r="F11" s="17"/>
      <c r="G11" s="17">
        <v>0.13151229421657901</v>
      </c>
      <c r="H11" s="17">
        <v>0.140474809163707</v>
      </c>
      <c r="I11" s="17">
        <v>0.20158776158201899</v>
      </c>
      <c r="J11" s="17">
        <v>0.18347037380553399</v>
      </c>
      <c r="K11" s="17">
        <v>0.16167806431547299</v>
      </c>
      <c r="L11" s="17">
        <v>0.15554952204488801</v>
      </c>
      <c r="M11" s="17"/>
      <c r="N11" s="17">
        <v>0.21217849873081701</v>
      </c>
      <c r="O11" s="17">
        <v>0.177035790276517</v>
      </c>
      <c r="P11" s="17">
        <v>0.14300104704354</v>
      </c>
      <c r="Q11" s="17">
        <v>0.112461750669047</v>
      </c>
      <c r="R11" s="17"/>
      <c r="S11" s="17">
        <v>0.17171905607410901</v>
      </c>
      <c r="T11" s="17">
        <v>0.17296753722880501</v>
      </c>
      <c r="U11" s="17">
        <v>0.17751592075307801</v>
      </c>
      <c r="V11" s="17">
        <v>0.14048613076326399</v>
      </c>
      <c r="W11" s="17">
        <v>0.17607296232629599</v>
      </c>
      <c r="X11" s="17">
        <v>0.144122245903264</v>
      </c>
      <c r="Y11" s="17">
        <v>0.17851080926853699</v>
      </c>
      <c r="Z11" s="17">
        <v>0.15892229576451999</v>
      </c>
      <c r="AA11" s="17">
        <v>0.16348863333844699</v>
      </c>
      <c r="AB11" s="17">
        <v>0.158359425467444</v>
      </c>
      <c r="AC11" s="17">
        <v>0.14343950381857701</v>
      </c>
      <c r="AD11" s="17">
        <v>0.14629811559203099</v>
      </c>
      <c r="AE11" s="17"/>
      <c r="AF11" s="17">
        <v>0.156742357099419</v>
      </c>
      <c r="AG11" s="17">
        <v>0.17164641584530901</v>
      </c>
      <c r="AH11" s="17"/>
      <c r="AI11" s="17">
        <v>0.17256449063603899</v>
      </c>
      <c r="AJ11" s="17">
        <v>0.15838515052082899</v>
      </c>
      <c r="AK11" s="17"/>
      <c r="AL11" s="17">
        <v>0.17811330733705599</v>
      </c>
      <c r="AM11" s="17">
        <v>0.15963115052863899</v>
      </c>
      <c r="AN11" s="17"/>
      <c r="AO11" s="17">
        <v>0.18492511287407201</v>
      </c>
      <c r="AP11" s="17">
        <v>0.16120456572529601</v>
      </c>
      <c r="AQ11" s="17"/>
      <c r="AR11" s="17">
        <v>0.14697679589368301</v>
      </c>
      <c r="AS11" s="17">
        <v>0.186526410603788</v>
      </c>
      <c r="AT11" s="17">
        <v>0.167704207037843</v>
      </c>
      <c r="AU11" s="17">
        <v>0.15371427320846501</v>
      </c>
    </row>
    <row r="12" spans="2:47" ht="28.8" x14ac:dyDescent="0.3">
      <c r="B12" s="18" t="s">
        <v>601</v>
      </c>
      <c r="C12" s="17">
        <v>7.7327080573400306E-2</v>
      </c>
      <c r="D12" s="17">
        <v>7.2644504553205994E-2</v>
      </c>
      <c r="E12" s="17">
        <v>8.21842613878115E-2</v>
      </c>
      <c r="F12" s="17"/>
      <c r="G12" s="17">
        <v>9.1149026934915001E-2</v>
      </c>
      <c r="H12" s="17">
        <v>7.3746839603650902E-2</v>
      </c>
      <c r="I12" s="17">
        <v>9.6241530825870794E-2</v>
      </c>
      <c r="J12" s="17">
        <v>7.6300494915860301E-2</v>
      </c>
      <c r="K12" s="17">
        <v>6.3602783866594501E-2</v>
      </c>
      <c r="L12" s="17">
        <v>6.5728721805068793E-2</v>
      </c>
      <c r="M12" s="17"/>
      <c r="N12" s="17">
        <v>8.3999263176609607E-2</v>
      </c>
      <c r="O12" s="17">
        <v>8.3418213211273795E-2</v>
      </c>
      <c r="P12" s="17">
        <v>7.1923135577400196E-2</v>
      </c>
      <c r="Q12" s="17">
        <v>6.9659684739400402E-2</v>
      </c>
      <c r="R12" s="17"/>
      <c r="S12" s="17">
        <v>6.1573610631357398E-2</v>
      </c>
      <c r="T12" s="17">
        <v>8.41505296224907E-2</v>
      </c>
      <c r="U12" s="17">
        <v>8.2247043559086797E-2</v>
      </c>
      <c r="V12" s="17">
        <v>6.86750728359454E-2</v>
      </c>
      <c r="W12" s="17">
        <v>8.1981779971312202E-2</v>
      </c>
      <c r="X12" s="17">
        <v>9.3874295621495005E-2</v>
      </c>
      <c r="Y12" s="17">
        <v>6.9909138146143399E-2</v>
      </c>
      <c r="Z12" s="17">
        <v>8.9139153429719203E-2</v>
      </c>
      <c r="AA12" s="17">
        <v>8.4145147376685103E-2</v>
      </c>
      <c r="AB12" s="17">
        <v>7.3302904611587394E-2</v>
      </c>
      <c r="AC12" s="17">
        <v>8.0395658663192399E-2</v>
      </c>
      <c r="AD12" s="17">
        <v>5.9666949642185503E-2</v>
      </c>
      <c r="AE12" s="17"/>
      <c r="AF12" s="17">
        <v>8.1576460319939398E-2</v>
      </c>
      <c r="AG12" s="17">
        <v>7.1807174250801797E-2</v>
      </c>
      <c r="AH12" s="17"/>
      <c r="AI12" s="17">
        <v>7.7355022831035902E-2</v>
      </c>
      <c r="AJ12" s="17">
        <v>7.7313132767710402E-2</v>
      </c>
      <c r="AK12" s="17"/>
      <c r="AL12" s="17">
        <v>7.6459781142345001E-2</v>
      </c>
      <c r="AM12" s="17">
        <v>7.7527922190715803E-2</v>
      </c>
      <c r="AN12" s="17"/>
      <c r="AO12" s="17">
        <v>7.9038393436995605E-2</v>
      </c>
      <c r="AP12" s="17">
        <v>7.7177919119887195E-2</v>
      </c>
      <c r="AQ12" s="17"/>
      <c r="AR12" s="17">
        <v>8.7683268590304994E-2</v>
      </c>
      <c r="AS12" s="17">
        <v>7.5716094153354702E-2</v>
      </c>
      <c r="AT12" s="17">
        <v>7.7194035875199296E-2</v>
      </c>
      <c r="AU12" s="17">
        <v>5.4354542039280397E-2</v>
      </c>
    </row>
    <row r="13" spans="2:47" x14ac:dyDescent="0.3">
      <c r="B13" s="18" t="s">
        <v>602</v>
      </c>
      <c r="C13" s="17">
        <v>6.8656781764253993E-2</v>
      </c>
      <c r="D13" s="17">
        <v>7.2473296173332494E-2</v>
      </c>
      <c r="E13" s="17">
        <v>6.5199154344846202E-2</v>
      </c>
      <c r="F13" s="17"/>
      <c r="G13" s="17">
        <v>1.83454897838616E-2</v>
      </c>
      <c r="H13" s="17">
        <v>3.87607132028625E-2</v>
      </c>
      <c r="I13" s="17">
        <v>5.4235479342831398E-2</v>
      </c>
      <c r="J13" s="17">
        <v>8.4649435505113405E-2</v>
      </c>
      <c r="K13" s="17">
        <v>9.1930965002936502E-2</v>
      </c>
      <c r="L13" s="17">
        <v>0.10939581493698999</v>
      </c>
      <c r="M13" s="17"/>
      <c r="N13" s="17">
        <v>7.5516035881417407E-2</v>
      </c>
      <c r="O13" s="17">
        <v>7.7290415802497806E-2</v>
      </c>
      <c r="P13" s="17">
        <v>6.2243365883931798E-2</v>
      </c>
      <c r="Q13" s="17">
        <v>5.8132790205817103E-2</v>
      </c>
      <c r="R13" s="17"/>
      <c r="S13" s="17">
        <v>6.2765348611451596E-2</v>
      </c>
      <c r="T13" s="17">
        <v>7.8419103047218094E-2</v>
      </c>
      <c r="U13" s="17">
        <v>9.4149661989809799E-2</v>
      </c>
      <c r="V13" s="17">
        <v>6.4176006173436398E-2</v>
      </c>
      <c r="W13" s="17">
        <v>4.0658134033835301E-2</v>
      </c>
      <c r="X13" s="17">
        <v>5.26844650059397E-2</v>
      </c>
      <c r="Y13" s="17">
        <v>7.9124361909582996E-2</v>
      </c>
      <c r="Z13" s="17">
        <v>6.0783782311709798E-2</v>
      </c>
      <c r="AA13" s="17">
        <v>6.7485822750205496E-2</v>
      </c>
      <c r="AB13" s="17">
        <v>7.8455828206711403E-2</v>
      </c>
      <c r="AC13" s="17">
        <v>7.4999903575582796E-2</v>
      </c>
      <c r="AD13" s="17">
        <v>5.92867938389008E-2</v>
      </c>
      <c r="AE13" s="17"/>
      <c r="AF13" s="17">
        <v>7.2534886017880496E-2</v>
      </c>
      <c r="AG13" s="17">
        <v>6.3194062861852904E-2</v>
      </c>
      <c r="AH13" s="17"/>
      <c r="AI13" s="17">
        <v>4.8391877401077199E-2</v>
      </c>
      <c r="AJ13" s="17">
        <v>7.8772319029262405E-2</v>
      </c>
      <c r="AK13" s="17"/>
      <c r="AL13" s="17">
        <v>4.5593810312351102E-2</v>
      </c>
      <c r="AM13" s="17">
        <v>7.3997502996904593E-2</v>
      </c>
      <c r="AN13" s="17"/>
      <c r="AO13" s="17">
        <v>4.7641605173262498E-2</v>
      </c>
      <c r="AP13" s="17">
        <v>7.04885066071093E-2</v>
      </c>
      <c r="AQ13" s="17"/>
      <c r="AR13" s="17">
        <v>5.6583414509383798E-2</v>
      </c>
      <c r="AS13" s="17">
        <v>8.0493480535738599E-2</v>
      </c>
      <c r="AT13" s="17">
        <v>5.3720552623549203E-2</v>
      </c>
      <c r="AU13" s="17">
        <v>0.109730957301604</v>
      </c>
    </row>
    <row r="14" spans="2:47" ht="28.8" x14ac:dyDescent="0.3">
      <c r="B14" s="18" t="s">
        <v>603</v>
      </c>
      <c r="C14" s="17">
        <v>2.6919187041956401E-2</v>
      </c>
      <c r="D14" s="17">
        <v>2.1683851045179399E-2</v>
      </c>
      <c r="E14" s="17">
        <v>3.14924735708269E-2</v>
      </c>
      <c r="F14" s="17"/>
      <c r="G14" s="17">
        <v>6.0996930500266403E-2</v>
      </c>
      <c r="H14" s="17">
        <v>4.92420896797807E-2</v>
      </c>
      <c r="I14" s="17">
        <v>2.5938157578219101E-2</v>
      </c>
      <c r="J14" s="17">
        <v>2.0896551960610001E-2</v>
      </c>
      <c r="K14" s="17">
        <v>1.2547910203239501E-2</v>
      </c>
      <c r="L14" s="17">
        <v>1.5515660887181499E-3</v>
      </c>
      <c r="M14" s="17"/>
      <c r="N14" s="17">
        <v>2.1225162154166199E-2</v>
      </c>
      <c r="O14" s="17">
        <v>2.43107635634985E-2</v>
      </c>
      <c r="P14" s="17">
        <v>3.4326547491852703E-2</v>
      </c>
      <c r="Q14" s="17">
        <v>2.87113666184209E-2</v>
      </c>
      <c r="R14" s="17"/>
      <c r="S14" s="17">
        <v>2.4595063827736501E-2</v>
      </c>
      <c r="T14" s="17">
        <v>2.6539883233168499E-2</v>
      </c>
      <c r="U14" s="17">
        <v>2.7311205747514399E-2</v>
      </c>
      <c r="V14" s="17">
        <v>2.8554888202852399E-2</v>
      </c>
      <c r="W14" s="17">
        <v>3.1007051089418401E-2</v>
      </c>
      <c r="X14" s="17">
        <v>3.1915909037924899E-2</v>
      </c>
      <c r="Y14" s="17">
        <v>2.6016182315171801E-2</v>
      </c>
      <c r="Z14" s="17">
        <v>3.8949159036205203E-2</v>
      </c>
      <c r="AA14" s="17">
        <v>2.0375183464260101E-2</v>
      </c>
      <c r="AB14" s="17">
        <v>2.2663293608972099E-2</v>
      </c>
      <c r="AC14" s="17">
        <v>3.53731996046001E-2</v>
      </c>
      <c r="AD14" s="17">
        <v>1.79948246068387E-2</v>
      </c>
      <c r="AE14" s="17"/>
      <c r="AF14" s="17">
        <v>2.2652660989986199E-2</v>
      </c>
      <c r="AG14" s="17">
        <v>3.2807633570382098E-2</v>
      </c>
      <c r="AH14" s="17"/>
      <c r="AI14" s="17">
        <v>2.4437352136881699E-2</v>
      </c>
      <c r="AJ14" s="17">
        <v>2.8158032931281302E-2</v>
      </c>
      <c r="AK14" s="17"/>
      <c r="AL14" s="17">
        <v>2.3099760560960698E-2</v>
      </c>
      <c r="AM14" s="17">
        <v>2.7803656423802701E-2</v>
      </c>
      <c r="AN14" s="17"/>
      <c r="AO14" s="17">
        <v>3.3408576560407403E-2</v>
      </c>
      <c r="AP14" s="17">
        <v>2.6353558866316601E-2</v>
      </c>
      <c r="AQ14" s="17"/>
      <c r="AR14" s="17">
        <v>2.9038873577008101E-2</v>
      </c>
      <c r="AS14" s="17">
        <v>2.08984119632727E-2</v>
      </c>
      <c r="AT14" s="17">
        <v>2.8240959511479001E-2</v>
      </c>
      <c r="AU14" s="17">
        <v>2.9209712184737401E-2</v>
      </c>
    </row>
    <row r="15" spans="2:47" ht="28.8" x14ac:dyDescent="0.3">
      <c r="B15" s="18" t="s">
        <v>604</v>
      </c>
      <c r="C15" s="17">
        <v>3.1695168207423803E-2</v>
      </c>
      <c r="D15" s="17">
        <v>2.6288952577005999E-2</v>
      </c>
      <c r="E15" s="17">
        <v>3.6690466587073901E-2</v>
      </c>
      <c r="F15" s="17"/>
      <c r="G15" s="17">
        <v>6.6849197775012706E-2</v>
      </c>
      <c r="H15" s="17">
        <v>4.6551598149468999E-2</v>
      </c>
      <c r="I15" s="17">
        <v>3.7956600346755201E-2</v>
      </c>
      <c r="J15" s="17">
        <v>2.3536118339980198E-2</v>
      </c>
      <c r="K15" s="17">
        <v>1.44265420258294E-2</v>
      </c>
      <c r="L15" s="17">
        <v>9.4576743569701298E-3</v>
      </c>
      <c r="M15" s="17"/>
      <c r="N15" s="17">
        <v>2.13253609370419E-2</v>
      </c>
      <c r="O15" s="17">
        <v>2.73730358467832E-2</v>
      </c>
      <c r="P15" s="17">
        <v>4.9116997518104097E-2</v>
      </c>
      <c r="Q15" s="17">
        <v>3.2528075455540602E-2</v>
      </c>
      <c r="R15" s="17"/>
      <c r="S15" s="17">
        <v>3.4445480520332999E-2</v>
      </c>
      <c r="T15" s="17">
        <v>3.9976276378924001E-2</v>
      </c>
      <c r="U15" s="17">
        <v>2.7396119046003E-2</v>
      </c>
      <c r="V15" s="17">
        <v>2.70439433421528E-2</v>
      </c>
      <c r="W15" s="17">
        <v>1.1251794772641099E-2</v>
      </c>
      <c r="X15" s="17">
        <v>4.1073672227855601E-2</v>
      </c>
      <c r="Y15" s="17">
        <v>2.57750514453471E-2</v>
      </c>
      <c r="Z15" s="17">
        <v>3.5235597131365801E-2</v>
      </c>
      <c r="AA15" s="17">
        <v>3.2621501159478601E-2</v>
      </c>
      <c r="AB15" s="17">
        <v>2.9446664329893402E-2</v>
      </c>
      <c r="AC15" s="17">
        <v>1.8994460935167101E-2</v>
      </c>
      <c r="AD15" s="17">
        <v>6.34995351906463E-2</v>
      </c>
      <c r="AE15" s="17"/>
      <c r="AF15" s="17">
        <v>2.52968434273706E-2</v>
      </c>
      <c r="AG15" s="17">
        <v>4.0455498300554199E-2</v>
      </c>
      <c r="AH15" s="17"/>
      <c r="AI15" s="17">
        <v>1.8754759845603101E-2</v>
      </c>
      <c r="AJ15" s="17">
        <v>3.8154571156607302E-2</v>
      </c>
      <c r="AK15" s="17"/>
      <c r="AL15" s="17">
        <v>2.1831487227686502E-2</v>
      </c>
      <c r="AM15" s="17">
        <v>3.3979313186332398E-2</v>
      </c>
      <c r="AN15" s="17"/>
      <c r="AO15" s="17">
        <v>2.9283863213165701E-2</v>
      </c>
      <c r="AP15" s="17">
        <v>3.1905342375723601E-2</v>
      </c>
      <c r="AQ15" s="17"/>
      <c r="AR15" s="17">
        <v>3.1111712945641901E-2</v>
      </c>
      <c r="AS15" s="17">
        <v>2.0102414218623001E-2</v>
      </c>
      <c r="AT15" s="17">
        <v>3.4677734007778002E-2</v>
      </c>
      <c r="AU15" s="17">
        <v>4.6916333624858898E-2</v>
      </c>
    </row>
    <row r="16" spans="2:47" ht="28.8" x14ac:dyDescent="0.3">
      <c r="B16" s="18" t="s">
        <v>605</v>
      </c>
      <c r="C16" s="17">
        <v>5.0339626907933699E-2</v>
      </c>
      <c r="D16" s="17">
        <v>6.0663515462627E-2</v>
      </c>
      <c r="E16" s="17">
        <v>4.0471271412366797E-2</v>
      </c>
      <c r="F16" s="17"/>
      <c r="G16" s="17">
        <v>8.2249682550018202E-2</v>
      </c>
      <c r="H16" s="17">
        <v>8.7161465358638501E-2</v>
      </c>
      <c r="I16" s="17">
        <v>7.9888619416406195E-2</v>
      </c>
      <c r="J16" s="17">
        <v>3.1582098181773897E-2</v>
      </c>
      <c r="K16" s="17">
        <v>2.0797176614256299E-2</v>
      </c>
      <c r="L16" s="17">
        <v>1.0288466358278899E-2</v>
      </c>
      <c r="M16" s="17"/>
      <c r="N16" s="17">
        <v>4.5417827285220203E-2</v>
      </c>
      <c r="O16" s="17">
        <v>4.91672029096187E-2</v>
      </c>
      <c r="P16" s="17">
        <v>5.0414516853346199E-2</v>
      </c>
      <c r="Q16" s="17">
        <v>5.7537565216186602E-2</v>
      </c>
      <c r="R16" s="17"/>
      <c r="S16" s="17">
        <v>8.7789214309882901E-2</v>
      </c>
      <c r="T16" s="17">
        <v>3.6899020534475503E-2</v>
      </c>
      <c r="U16" s="17">
        <v>4.33683801416338E-2</v>
      </c>
      <c r="V16" s="17">
        <v>7.2198997048515498E-2</v>
      </c>
      <c r="W16" s="17">
        <v>4.48418567843136E-2</v>
      </c>
      <c r="X16" s="17">
        <v>6.3376176879866006E-2</v>
      </c>
      <c r="Y16" s="17">
        <v>1.8957612877871101E-2</v>
      </c>
      <c r="Z16" s="17">
        <v>3.0940435696027599E-2</v>
      </c>
      <c r="AA16" s="17">
        <v>5.8236797161019101E-2</v>
      </c>
      <c r="AB16" s="17">
        <v>2.9728506809790001E-2</v>
      </c>
      <c r="AC16" s="17">
        <v>3.4057173362834897E-2</v>
      </c>
      <c r="AD16" s="17">
        <v>3.03391983306277E-2</v>
      </c>
      <c r="AE16" s="17"/>
      <c r="AF16" s="17">
        <v>4.1672039801434801E-2</v>
      </c>
      <c r="AG16" s="17">
        <v>6.2266954829907802E-2</v>
      </c>
      <c r="AH16" s="17"/>
      <c r="AI16" s="17">
        <v>5.5931376612054301E-2</v>
      </c>
      <c r="AJ16" s="17">
        <v>4.7548419434415498E-2</v>
      </c>
      <c r="AK16" s="17"/>
      <c r="AL16" s="17">
        <v>5.4901893457169303E-2</v>
      </c>
      <c r="AM16" s="17">
        <v>4.9283137119558999E-2</v>
      </c>
      <c r="AN16" s="17"/>
      <c r="AO16" s="17">
        <v>6.17031794347161E-2</v>
      </c>
      <c r="AP16" s="17">
        <v>4.9349156931330199E-2</v>
      </c>
      <c r="AQ16" s="17"/>
      <c r="AR16" s="17">
        <v>7.7364925501159407E-2</v>
      </c>
      <c r="AS16" s="17">
        <v>2.6983441331707402E-2</v>
      </c>
      <c r="AT16" s="17">
        <v>4.1988118013357598E-2</v>
      </c>
      <c r="AU16" s="17">
        <v>4.0062649164620899E-2</v>
      </c>
    </row>
    <row r="17" spans="2:47" x14ac:dyDescent="0.3">
      <c r="B17" s="18" t="s">
        <v>490</v>
      </c>
      <c r="C17" s="17">
        <v>1.14539099251878E-2</v>
      </c>
      <c r="D17" s="17">
        <v>1.13707911946009E-2</v>
      </c>
      <c r="E17" s="17">
        <v>1.1117657012677499E-2</v>
      </c>
      <c r="F17" s="17"/>
      <c r="G17" s="17">
        <v>7.2797845174359501E-3</v>
      </c>
      <c r="H17" s="17">
        <v>4.89983710290389E-3</v>
      </c>
      <c r="I17" s="17">
        <v>4.6717530342943901E-3</v>
      </c>
      <c r="J17" s="17">
        <v>1.43167637134903E-2</v>
      </c>
      <c r="K17" s="17">
        <v>1.64568524808862E-2</v>
      </c>
      <c r="L17" s="17">
        <v>1.9380989764798601E-2</v>
      </c>
      <c r="M17" s="17"/>
      <c r="N17" s="17">
        <v>1.23161846221272E-2</v>
      </c>
      <c r="O17" s="17">
        <v>9.3728512996454297E-3</v>
      </c>
      <c r="P17" s="17">
        <v>1.21715480851713E-2</v>
      </c>
      <c r="Q17" s="17">
        <v>1.13490541701355E-2</v>
      </c>
      <c r="R17" s="17"/>
      <c r="S17" s="17">
        <v>1.27415084519996E-2</v>
      </c>
      <c r="T17" s="17">
        <v>1.8082310973929299E-2</v>
      </c>
      <c r="U17" s="17">
        <v>1.3277298497413499E-2</v>
      </c>
      <c r="V17" s="17">
        <v>7.4083619266544698E-3</v>
      </c>
      <c r="W17" s="17">
        <v>1.31732097117236E-2</v>
      </c>
      <c r="X17" s="17">
        <v>2.27686680701745E-2</v>
      </c>
      <c r="Y17" s="17">
        <v>1.18612060239145E-2</v>
      </c>
      <c r="Z17" s="17">
        <v>0</v>
      </c>
      <c r="AA17" s="17">
        <v>5.5390227522128096E-3</v>
      </c>
      <c r="AB17" s="17">
        <v>5.5594696337899902E-3</v>
      </c>
      <c r="AC17" s="17">
        <v>8.4694371533472704E-3</v>
      </c>
      <c r="AD17" s="17">
        <v>4.5185609966775101E-3</v>
      </c>
      <c r="AE17" s="17"/>
      <c r="AF17" s="17">
        <v>1.28004930733194E-2</v>
      </c>
      <c r="AG17" s="17">
        <v>9.7571477952161003E-3</v>
      </c>
      <c r="AH17" s="17"/>
      <c r="AI17" s="17">
        <v>1.0276489746731E-2</v>
      </c>
      <c r="AJ17" s="17">
        <v>1.20416372333608E-2</v>
      </c>
      <c r="AK17" s="17"/>
      <c r="AL17" s="17">
        <v>1.4237974547151601E-2</v>
      </c>
      <c r="AM17" s="17">
        <v>1.08092005879456E-2</v>
      </c>
      <c r="AN17" s="17"/>
      <c r="AO17" s="17">
        <v>1.16443770578293E-2</v>
      </c>
      <c r="AP17" s="17">
        <v>1.14373084287838E-2</v>
      </c>
      <c r="AQ17" s="17"/>
      <c r="AR17" s="17">
        <v>8.4386806017149596E-3</v>
      </c>
      <c r="AS17" s="17">
        <v>1.3807432266053099E-2</v>
      </c>
      <c r="AT17" s="17">
        <v>6.53340280190745E-3</v>
      </c>
      <c r="AU17" s="17">
        <v>2.5230288369843101E-2</v>
      </c>
    </row>
    <row r="18" spans="2:47" x14ac:dyDescent="0.3">
      <c r="B18" s="18" t="s">
        <v>79</v>
      </c>
      <c r="C18" s="19">
        <v>5.0810037685940203E-2</v>
      </c>
      <c r="D18" s="19">
        <v>3.6514312055228801E-2</v>
      </c>
      <c r="E18" s="19">
        <v>6.4933677116887301E-2</v>
      </c>
      <c r="F18" s="19"/>
      <c r="G18" s="19">
        <v>3.6813401749140599E-2</v>
      </c>
      <c r="H18" s="19">
        <v>5.2471186191236897E-2</v>
      </c>
      <c r="I18" s="19">
        <v>5.8902948447888702E-2</v>
      </c>
      <c r="J18" s="19">
        <v>6.33201274682339E-2</v>
      </c>
      <c r="K18" s="19">
        <v>4.1392419945738099E-2</v>
      </c>
      <c r="L18" s="19">
        <v>4.8307791314252398E-2</v>
      </c>
      <c r="M18" s="19"/>
      <c r="N18" s="19">
        <v>2.8912941081414699E-2</v>
      </c>
      <c r="O18" s="19">
        <v>5.2512134925391599E-2</v>
      </c>
      <c r="P18" s="19">
        <v>5.6324659300039E-2</v>
      </c>
      <c r="Q18" s="19">
        <v>6.7317884691209307E-2</v>
      </c>
      <c r="R18" s="19"/>
      <c r="S18" s="19">
        <v>3.9020571586199003E-2</v>
      </c>
      <c r="T18" s="19">
        <v>4.5810619572592297E-2</v>
      </c>
      <c r="U18" s="19">
        <v>6.1021161195936299E-2</v>
      </c>
      <c r="V18" s="19">
        <v>5.3794097748189398E-2</v>
      </c>
      <c r="W18" s="19">
        <v>4.9773614558856601E-2</v>
      </c>
      <c r="X18" s="19">
        <v>4.8616850714096299E-2</v>
      </c>
      <c r="Y18" s="19">
        <v>5.9227009235594603E-2</v>
      </c>
      <c r="Z18" s="19">
        <v>5.4367328459678899E-2</v>
      </c>
      <c r="AA18" s="19">
        <v>5.0762948779800698E-2</v>
      </c>
      <c r="AB18" s="19">
        <v>6.2371412648164003E-2</v>
      </c>
      <c r="AC18" s="19">
        <v>6.1597429107624599E-2</v>
      </c>
      <c r="AD18" s="19">
        <v>2.0663080511596099E-2</v>
      </c>
      <c r="AE18" s="19"/>
      <c r="AF18" s="19">
        <v>4.99756451890776E-2</v>
      </c>
      <c r="AG18" s="19">
        <v>5.0200764879623001E-2</v>
      </c>
      <c r="AH18" s="19"/>
      <c r="AI18" s="19">
        <v>2.8233517619172501E-2</v>
      </c>
      <c r="AJ18" s="19">
        <v>6.20794533198267E-2</v>
      </c>
      <c r="AK18" s="19"/>
      <c r="AL18" s="19">
        <v>4.0860163812233098E-2</v>
      </c>
      <c r="AM18" s="19">
        <v>5.3114142461438099E-2</v>
      </c>
      <c r="AN18" s="19"/>
      <c r="AO18" s="19">
        <v>4.1751358476273003E-2</v>
      </c>
      <c r="AP18" s="19">
        <v>5.1599610292192601E-2</v>
      </c>
      <c r="AQ18" s="19"/>
      <c r="AR18" s="19">
        <v>2.7639636864510202E-2</v>
      </c>
      <c r="AS18" s="19">
        <v>3.1777241795623502E-2</v>
      </c>
      <c r="AT18" s="19">
        <v>6.9557888226046694E-2</v>
      </c>
      <c r="AU18" s="19">
        <v>0.10275635725710899</v>
      </c>
    </row>
    <row r="19" spans="2:47" x14ac:dyDescent="0.3">
      <c r="B19" s="16"/>
    </row>
    <row r="20" spans="2:47" x14ac:dyDescent="0.3">
      <c r="B20" t="s">
        <v>72</v>
      </c>
    </row>
    <row r="21" spans="2:47" x14ac:dyDescent="0.3">
      <c r="B21" t="s">
        <v>73</v>
      </c>
    </row>
    <row r="23" spans="2:47" x14ac:dyDescent="0.3">
      <c r="B23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dimension ref="B2:AU30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619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607</v>
      </c>
      <c r="C9" s="17">
        <v>0.16884521125704899</v>
      </c>
      <c r="D9" s="17">
        <v>0.15496616972760299</v>
      </c>
      <c r="E9" s="17">
        <v>0.18301207601633701</v>
      </c>
      <c r="F9" s="17"/>
      <c r="G9" s="17">
        <v>0.114135798701967</v>
      </c>
      <c r="H9" s="17">
        <v>0.11852877764653399</v>
      </c>
      <c r="I9" s="17">
        <v>0.14999720781086501</v>
      </c>
      <c r="J9" s="17">
        <v>0.18727889551983701</v>
      </c>
      <c r="K9" s="17">
        <v>0.196971551647009</v>
      </c>
      <c r="L9" s="17">
        <v>0.227441756100252</v>
      </c>
      <c r="M9" s="17"/>
      <c r="N9" s="17">
        <v>0.18538300977830399</v>
      </c>
      <c r="O9" s="17">
        <v>0.17241308355611801</v>
      </c>
      <c r="P9" s="17">
        <v>0.15828393155366</v>
      </c>
      <c r="Q9" s="17">
        <v>0.15728816427690701</v>
      </c>
      <c r="R9" s="17"/>
      <c r="S9" s="17">
        <v>0.14854593612196099</v>
      </c>
      <c r="T9" s="17">
        <v>0.195448064150649</v>
      </c>
      <c r="U9" s="17">
        <v>0.20257169008329701</v>
      </c>
      <c r="V9" s="17">
        <v>0.17048713505638399</v>
      </c>
      <c r="W9" s="17">
        <v>0.11162554372449</v>
      </c>
      <c r="X9" s="17">
        <v>0.145205963546505</v>
      </c>
      <c r="Y9" s="17">
        <v>0.13341025600665499</v>
      </c>
      <c r="Z9" s="17">
        <v>0.13233597968847699</v>
      </c>
      <c r="AA9" s="17">
        <v>0.13645932017173801</v>
      </c>
      <c r="AB9" s="17">
        <v>0.21191203642980799</v>
      </c>
      <c r="AC9" s="17">
        <v>0.21568626828505999</v>
      </c>
      <c r="AD9" s="17">
        <v>0.311927756678815</v>
      </c>
      <c r="AE9" s="17"/>
      <c r="AF9" s="17">
        <v>0.17576050514911501</v>
      </c>
      <c r="AG9" s="17">
        <v>0.161023506803295</v>
      </c>
      <c r="AH9" s="17"/>
      <c r="AI9" s="17">
        <v>0.12952230601525799</v>
      </c>
      <c r="AJ9" s="17">
        <v>0.18847384143526699</v>
      </c>
      <c r="AK9" s="17"/>
      <c r="AL9" s="17">
        <v>0</v>
      </c>
      <c r="AM9" s="17">
        <v>0.207944908651745</v>
      </c>
      <c r="AN9" s="17"/>
      <c r="AO9" s="17">
        <v>8.0104967498627097E-2</v>
      </c>
      <c r="AP9" s="17">
        <v>0.17657998847148501</v>
      </c>
      <c r="AQ9" s="17"/>
      <c r="AR9" s="17">
        <v>0.143568667718843</v>
      </c>
      <c r="AS9" s="17">
        <v>0.19344024991849901</v>
      </c>
      <c r="AT9" s="17">
        <v>0.161027243060055</v>
      </c>
      <c r="AU9" s="17">
        <v>0.206287673224787</v>
      </c>
    </row>
    <row r="10" spans="2:47" x14ac:dyDescent="0.3">
      <c r="B10" s="18" t="s">
        <v>134</v>
      </c>
      <c r="C10" s="17">
        <v>0.19569833332099701</v>
      </c>
      <c r="D10" s="17">
        <v>0.193747752775355</v>
      </c>
      <c r="E10" s="17">
        <v>0.19754750556908099</v>
      </c>
      <c r="F10" s="17"/>
      <c r="G10" s="17">
        <v>0.197721596010246</v>
      </c>
      <c r="H10" s="17">
        <v>0.184190020831209</v>
      </c>
      <c r="I10" s="17">
        <v>0.23452233198571101</v>
      </c>
      <c r="J10" s="17">
        <v>0.21946838843097699</v>
      </c>
      <c r="K10" s="17">
        <v>0.21103718640696401</v>
      </c>
      <c r="L10" s="17">
        <v>0.142618697034543</v>
      </c>
      <c r="M10" s="17"/>
      <c r="N10" s="17">
        <v>0.19811111583232699</v>
      </c>
      <c r="O10" s="17">
        <v>0.20191303703968599</v>
      </c>
      <c r="P10" s="17">
        <v>0.19462135747220999</v>
      </c>
      <c r="Q10" s="17">
        <v>0.18824770940829999</v>
      </c>
      <c r="R10" s="17"/>
      <c r="S10" s="17">
        <v>0.167155987609101</v>
      </c>
      <c r="T10" s="17">
        <v>0.178903932348314</v>
      </c>
      <c r="U10" s="17">
        <v>0.17132005467040401</v>
      </c>
      <c r="V10" s="17">
        <v>0.22664159258338301</v>
      </c>
      <c r="W10" s="17">
        <v>0.24659981069801701</v>
      </c>
      <c r="X10" s="17">
        <v>0.21510562854221299</v>
      </c>
      <c r="Y10" s="17">
        <v>0.21633273461323499</v>
      </c>
      <c r="Z10" s="17">
        <v>0.27580500026820198</v>
      </c>
      <c r="AA10" s="17">
        <v>0.22884281373947499</v>
      </c>
      <c r="AB10" s="17">
        <v>0.16762147380900599</v>
      </c>
      <c r="AC10" s="17">
        <v>9.7628910974027594E-2</v>
      </c>
      <c r="AD10" s="17">
        <v>0.161714963960435</v>
      </c>
      <c r="AE10" s="17"/>
      <c r="AF10" s="17">
        <v>0.191554557702145</v>
      </c>
      <c r="AG10" s="17">
        <v>0.20233453924394099</v>
      </c>
      <c r="AH10" s="17"/>
      <c r="AI10" s="17">
        <v>6.0597710851232202E-2</v>
      </c>
      <c r="AJ10" s="17">
        <v>0.26313587739359601</v>
      </c>
      <c r="AK10" s="17"/>
      <c r="AL10" s="17">
        <v>0</v>
      </c>
      <c r="AM10" s="17">
        <v>0.24101644188048801</v>
      </c>
      <c r="AN10" s="17"/>
      <c r="AO10" s="17">
        <v>7.2593144589308697E-2</v>
      </c>
      <c r="AP10" s="17">
        <v>0.206428427903256</v>
      </c>
      <c r="AQ10" s="17"/>
      <c r="AR10" s="17">
        <v>0.191212653101685</v>
      </c>
      <c r="AS10" s="17">
        <v>0.171637842300499</v>
      </c>
      <c r="AT10" s="17">
        <v>0.22510721051584201</v>
      </c>
      <c r="AU10" s="17">
        <v>0.18713557023445099</v>
      </c>
    </row>
    <row r="11" spans="2:47" x14ac:dyDescent="0.3">
      <c r="B11" s="18" t="s">
        <v>608</v>
      </c>
      <c r="C11" s="17">
        <v>0.188029116212589</v>
      </c>
      <c r="D11" s="17">
        <v>0.203939555759901</v>
      </c>
      <c r="E11" s="17">
        <v>0.17324109554887099</v>
      </c>
      <c r="F11" s="17"/>
      <c r="G11" s="17">
        <v>0.160193603889172</v>
      </c>
      <c r="H11" s="17">
        <v>0.201907394920707</v>
      </c>
      <c r="I11" s="17">
        <v>0.19488133770566199</v>
      </c>
      <c r="J11" s="17">
        <v>0.197511918603372</v>
      </c>
      <c r="K11" s="17">
        <v>0.17574878781304201</v>
      </c>
      <c r="L11" s="17">
        <v>0.190142062695179</v>
      </c>
      <c r="M11" s="17"/>
      <c r="N11" s="17">
        <v>0.21350820779503099</v>
      </c>
      <c r="O11" s="17">
        <v>0.185882645283859</v>
      </c>
      <c r="P11" s="17">
        <v>0.170300538595376</v>
      </c>
      <c r="Q11" s="17">
        <v>0.17997161983657201</v>
      </c>
      <c r="R11" s="17"/>
      <c r="S11" s="17">
        <v>0.17409069602607</v>
      </c>
      <c r="T11" s="17">
        <v>0.168503344290371</v>
      </c>
      <c r="U11" s="17">
        <v>0.19265306806361299</v>
      </c>
      <c r="V11" s="17">
        <v>0.20127122851669299</v>
      </c>
      <c r="W11" s="17">
        <v>0.18029375827704699</v>
      </c>
      <c r="X11" s="17">
        <v>0.19429777762526401</v>
      </c>
      <c r="Y11" s="17">
        <v>0.175937384043057</v>
      </c>
      <c r="Z11" s="17">
        <v>0.14999423246129001</v>
      </c>
      <c r="AA11" s="17">
        <v>0.196040288185171</v>
      </c>
      <c r="AB11" s="17">
        <v>0.23429183307993701</v>
      </c>
      <c r="AC11" s="17">
        <v>0.189965433409613</v>
      </c>
      <c r="AD11" s="17">
        <v>0.19653700853506101</v>
      </c>
      <c r="AE11" s="17"/>
      <c r="AF11" s="17">
        <v>0.218108719665494</v>
      </c>
      <c r="AG11" s="17">
        <v>0.148606497986078</v>
      </c>
      <c r="AH11" s="17"/>
      <c r="AI11" s="17">
        <v>0.46101629277967399</v>
      </c>
      <c r="AJ11" s="17">
        <v>5.1763387643372398E-2</v>
      </c>
      <c r="AK11" s="17"/>
      <c r="AL11" s="17">
        <v>1</v>
      </c>
      <c r="AM11" s="17">
        <v>0</v>
      </c>
      <c r="AN11" s="17"/>
      <c r="AO11" s="17">
        <v>0.607557363935465</v>
      </c>
      <c r="AP11" s="17">
        <v>0.151462194668711</v>
      </c>
      <c r="AQ11" s="17"/>
      <c r="AR11" s="17">
        <v>0.216896080044547</v>
      </c>
      <c r="AS11" s="17">
        <v>0.175167929646494</v>
      </c>
      <c r="AT11" s="17">
        <v>0.17829931926022499</v>
      </c>
      <c r="AU11" s="17">
        <v>0.157917128117325</v>
      </c>
    </row>
    <row r="12" spans="2:47" x14ac:dyDescent="0.3">
      <c r="B12" s="18" t="s">
        <v>144</v>
      </c>
      <c r="C12" s="17">
        <v>7.7260143574322204E-2</v>
      </c>
      <c r="D12" s="17">
        <v>8.0016960795782605E-2</v>
      </c>
      <c r="E12" s="17">
        <v>7.3576540083971104E-2</v>
      </c>
      <c r="F12" s="17"/>
      <c r="G12" s="17">
        <v>5.7720299584738302E-2</v>
      </c>
      <c r="H12" s="17">
        <v>6.8806152872972898E-2</v>
      </c>
      <c r="I12" s="17">
        <v>6.6881094581685493E-2</v>
      </c>
      <c r="J12" s="17">
        <v>7.6547380906472506E-2</v>
      </c>
      <c r="K12" s="17">
        <v>7.9661258785355293E-2</v>
      </c>
      <c r="L12" s="17">
        <v>0.104455412572621</v>
      </c>
      <c r="M12" s="17"/>
      <c r="N12" s="17">
        <v>7.4316899571297002E-2</v>
      </c>
      <c r="O12" s="17">
        <v>7.8792193198640004E-2</v>
      </c>
      <c r="P12" s="17">
        <v>7.6857253329154995E-2</v>
      </c>
      <c r="Q12" s="17">
        <v>7.8463157730509103E-2</v>
      </c>
      <c r="R12" s="17"/>
      <c r="S12" s="17">
        <v>7.6393796091699398E-2</v>
      </c>
      <c r="T12" s="17">
        <v>7.9251887681638405E-2</v>
      </c>
      <c r="U12" s="17">
        <v>7.2622019891629599E-2</v>
      </c>
      <c r="V12" s="17">
        <v>0.10578039247505799</v>
      </c>
      <c r="W12" s="17">
        <v>7.5601196401441806E-2</v>
      </c>
      <c r="X12" s="17">
        <v>8.2781357100203595E-2</v>
      </c>
      <c r="Y12" s="17">
        <v>5.6643183610594998E-2</v>
      </c>
      <c r="Z12" s="17">
        <v>5.5745288229101901E-2</v>
      </c>
      <c r="AA12" s="17">
        <v>8.1696172654365906E-2</v>
      </c>
      <c r="AB12" s="17">
        <v>8.3061382364271394E-2</v>
      </c>
      <c r="AC12" s="17">
        <v>7.65559438154923E-2</v>
      </c>
      <c r="AD12" s="17">
        <v>3.8117724474283202E-2</v>
      </c>
      <c r="AE12" s="17"/>
      <c r="AF12" s="17">
        <v>8.1612869948966896E-2</v>
      </c>
      <c r="AG12" s="17">
        <v>7.1602346638839701E-2</v>
      </c>
      <c r="AH12" s="17"/>
      <c r="AI12" s="17">
        <v>4.8341334153010798E-2</v>
      </c>
      <c r="AJ12" s="17">
        <v>9.1695410038865999E-2</v>
      </c>
      <c r="AK12" s="17"/>
      <c r="AL12" s="17">
        <v>0</v>
      </c>
      <c r="AM12" s="17">
        <v>9.5151371948147906E-2</v>
      </c>
      <c r="AN12" s="17"/>
      <c r="AO12" s="17">
        <v>2.90270676660416E-2</v>
      </c>
      <c r="AP12" s="17">
        <v>8.1464234984450795E-2</v>
      </c>
      <c r="AQ12" s="17"/>
      <c r="AR12" s="17">
        <v>7.1801913263244505E-2</v>
      </c>
      <c r="AS12" s="17">
        <v>8.3275647577707002E-2</v>
      </c>
      <c r="AT12" s="17">
        <v>7.5860226102284406E-2</v>
      </c>
      <c r="AU12" s="17">
        <v>8.3531239573660807E-2</v>
      </c>
    </row>
    <row r="13" spans="2:47" x14ac:dyDescent="0.3">
      <c r="B13" s="18" t="s">
        <v>609</v>
      </c>
      <c r="C13" s="17">
        <v>8.3681807014921894E-2</v>
      </c>
      <c r="D13" s="17">
        <v>8.0925864854358001E-2</v>
      </c>
      <c r="E13" s="17">
        <v>8.6685795978931598E-2</v>
      </c>
      <c r="F13" s="17"/>
      <c r="G13" s="17">
        <v>0.102188055723826</v>
      </c>
      <c r="H13" s="17">
        <v>8.3082372804448495E-2</v>
      </c>
      <c r="I13" s="17">
        <v>6.9541861696066298E-2</v>
      </c>
      <c r="J13" s="17">
        <v>7.6381397436099494E-2</v>
      </c>
      <c r="K13" s="17">
        <v>8.5362491336074806E-2</v>
      </c>
      <c r="L13" s="17">
        <v>8.8211061656650602E-2</v>
      </c>
      <c r="M13" s="17"/>
      <c r="N13" s="17">
        <v>7.9092141066744601E-2</v>
      </c>
      <c r="O13" s="17">
        <v>8.8644850742504194E-2</v>
      </c>
      <c r="P13" s="17">
        <v>8.7374028292018402E-2</v>
      </c>
      <c r="Q13" s="17">
        <v>8.0599401209616298E-2</v>
      </c>
      <c r="R13" s="17"/>
      <c r="S13" s="17">
        <v>8.1393412353979497E-2</v>
      </c>
      <c r="T13" s="17">
        <v>9.5561000524540404E-2</v>
      </c>
      <c r="U13" s="17">
        <v>8.7154797614964002E-2</v>
      </c>
      <c r="V13" s="17">
        <v>7.3916507787406702E-2</v>
      </c>
      <c r="W13" s="17">
        <v>9.5041079001450798E-2</v>
      </c>
      <c r="X13" s="17">
        <v>9.9010735251582604E-2</v>
      </c>
      <c r="Y13" s="17">
        <v>8.0167421960597104E-2</v>
      </c>
      <c r="Z13" s="17">
        <v>8.1712169283175401E-2</v>
      </c>
      <c r="AA13" s="17">
        <v>9.5485968434312396E-2</v>
      </c>
      <c r="AB13" s="17">
        <v>3.8411905566267002E-2</v>
      </c>
      <c r="AC13" s="17">
        <v>9.4374620812149701E-2</v>
      </c>
      <c r="AD13" s="17">
        <v>7.7066574749583894E-2</v>
      </c>
      <c r="AE13" s="17"/>
      <c r="AF13" s="17">
        <v>7.67636062637269E-2</v>
      </c>
      <c r="AG13" s="17">
        <v>9.1519503576691794E-2</v>
      </c>
      <c r="AH13" s="17"/>
      <c r="AI13" s="17">
        <v>6.0409348074683601E-2</v>
      </c>
      <c r="AJ13" s="17">
        <v>9.52986111922033E-2</v>
      </c>
      <c r="AK13" s="17"/>
      <c r="AL13" s="17">
        <v>0</v>
      </c>
      <c r="AM13" s="17">
        <v>0.103060108047952</v>
      </c>
      <c r="AN13" s="17"/>
      <c r="AO13" s="17">
        <v>4.1571325150210198E-2</v>
      </c>
      <c r="AP13" s="17">
        <v>8.7352240876955894E-2</v>
      </c>
      <c r="AQ13" s="17"/>
      <c r="AR13" s="17">
        <v>8.7977893178397701E-2</v>
      </c>
      <c r="AS13" s="17">
        <v>8.8709585485840403E-2</v>
      </c>
      <c r="AT13" s="17">
        <v>8.5484763354608403E-2</v>
      </c>
      <c r="AU13" s="17">
        <v>6.0467777352273801E-2</v>
      </c>
    </row>
    <row r="14" spans="2:47" x14ac:dyDescent="0.3">
      <c r="B14" s="18" t="s">
        <v>610</v>
      </c>
      <c r="C14" s="17">
        <v>4.5635099291208001E-2</v>
      </c>
      <c r="D14" s="17">
        <v>4.5990860009584501E-2</v>
      </c>
      <c r="E14" s="17">
        <v>4.4835226986374897E-2</v>
      </c>
      <c r="F14" s="17"/>
      <c r="G14" s="17">
        <v>2.88864924743008E-2</v>
      </c>
      <c r="H14" s="17">
        <v>3.0662559216327601E-2</v>
      </c>
      <c r="I14" s="17">
        <v>5.0261916875119703E-2</v>
      </c>
      <c r="J14" s="17">
        <v>3.0505198888337699E-2</v>
      </c>
      <c r="K14" s="17">
        <v>6.1131395040740298E-2</v>
      </c>
      <c r="L14" s="17">
        <v>6.6994452332274898E-2</v>
      </c>
      <c r="M14" s="17"/>
      <c r="N14" s="17">
        <v>4.5489623224351197E-2</v>
      </c>
      <c r="O14" s="17">
        <v>3.7635818124029399E-2</v>
      </c>
      <c r="P14" s="17">
        <v>4.6195617537300601E-2</v>
      </c>
      <c r="Q14" s="17">
        <v>5.3502385267422903E-2</v>
      </c>
      <c r="R14" s="17"/>
      <c r="S14" s="17">
        <v>2.77551267433063E-2</v>
      </c>
      <c r="T14" s="17">
        <v>4.8486995923494203E-2</v>
      </c>
      <c r="U14" s="17">
        <v>4.49114552986076E-2</v>
      </c>
      <c r="V14" s="17">
        <v>5.0456077224407099E-2</v>
      </c>
      <c r="W14" s="17">
        <v>3.3717093443564099E-2</v>
      </c>
      <c r="X14" s="17">
        <v>4.6308041808409098E-2</v>
      </c>
      <c r="Y14" s="17">
        <v>6.4309154977406205E-2</v>
      </c>
      <c r="Z14" s="17">
        <v>4.83587149044385E-2</v>
      </c>
      <c r="AA14" s="17">
        <v>5.14618429894328E-2</v>
      </c>
      <c r="AB14" s="17">
        <v>5.2898865513241598E-2</v>
      </c>
      <c r="AC14" s="17">
        <v>5.5144189305512598E-2</v>
      </c>
      <c r="AD14" s="17">
        <v>1.75473051194306E-2</v>
      </c>
      <c r="AE14" s="17"/>
      <c r="AF14" s="17">
        <v>4.53475841300197E-2</v>
      </c>
      <c r="AG14" s="17">
        <v>4.5953236370650602E-2</v>
      </c>
      <c r="AH14" s="17"/>
      <c r="AI14" s="17">
        <v>2.6210984931793802E-2</v>
      </c>
      <c r="AJ14" s="17">
        <v>5.5330943353491001E-2</v>
      </c>
      <c r="AK14" s="17"/>
      <c r="AL14" s="17">
        <v>0</v>
      </c>
      <c r="AM14" s="17">
        <v>5.6202876485354603E-2</v>
      </c>
      <c r="AN14" s="17"/>
      <c r="AO14" s="17">
        <v>3.34859228941232E-2</v>
      </c>
      <c r="AP14" s="17">
        <v>4.6694045816373597E-2</v>
      </c>
      <c r="AQ14" s="17"/>
      <c r="AR14" s="17">
        <v>2.6707357978938799E-2</v>
      </c>
      <c r="AS14" s="17">
        <v>5.6942521538749902E-2</v>
      </c>
      <c r="AT14" s="17">
        <v>5.12448064466191E-2</v>
      </c>
      <c r="AU14" s="17">
        <v>6.2032058875675103E-2</v>
      </c>
    </row>
    <row r="15" spans="2:47" x14ac:dyDescent="0.3">
      <c r="B15" s="18" t="s">
        <v>611</v>
      </c>
      <c r="C15" s="17">
        <v>7.3419933754234695E-2</v>
      </c>
      <c r="D15" s="17">
        <v>7.4508341546596593E-2</v>
      </c>
      <c r="E15" s="17">
        <v>7.2177955329989704E-2</v>
      </c>
      <c r="F15" s="17"/>
      <c r="G15" s="17">
        <v>8.4976981715826003E-2</v>
      </c>
      <c r="H15" s="17">
        <v>0.10429555299332301</v>
      </c>
      <c r="I15" s="17">
        <v>8.5679737069675702E-2</v>
      </c>
      <c r="J15" s="17">
        <v>5.2514894661679599E-2</v>
      </c>
      <c r="K15" s="17">
        <v>5.4586125077004097E-2</v>
      </c>
      <c r="L15" s="17">
        <v>6.0287630590244501E-2</v>
      </c>
      <c r="M15" s="17"/>
      <c r="N15" s="17">
        <v>7.16933176076162E-2</v>
      </c>
      <c r="O15" s="17">
        <v>7.2464753272709195E-2</v>
      </c>
      <c r="P15" s="17">
        <v>8.4631304773955501E-2</v>
      </c>
      <c r="Q15" s="17">
        <v>6.6591470525333998E-2</v>
      </c>
      <c r="R15" s="17"/>
      <c r="S15" s="17">
        <v>0.106990049708162</v>
      </c>
      <c r="T15" s="17">
        <v>5.3303264003605702E-2</v>
      </c>
      <c r="U15" s="17">
        <v>6.7425579416423395E-2</v>
      </c>
      <c r="V15" s="17">
        <v>6.6114949130745101E-2</v>
      </c>
      <c r="W15" s="17">
        <v>5.9766343952219698E-2</v>
      </c>
      <c r="X15" s="17">
        <v>3.2359111414685601E-2</v>
      </c>
      <c r="Y15" s="17">
        <v>9.0768025399202201E-2</v>
      </c>
      <c r="Z15" s="17">
        <v>0.11556560538341</v>
      </c>
      <c r="AA15" s="17">
        <v>7.6779007181400405E-2</v>
      </c>
      <c r="AB15" s="17">
        <v>6.8778715700551801E-2</v>
      </c>
      <c r="AC15" s="17">
        <v>9.3448430170373201E-2</v>
      </c>
      <c r="AD15" s="17">
        <v>6.2720476586236099E-2</v>
      </c>
      <c r="AE15" s="17"/>
      <c r="AF15" s="17">
        <v>7.2689177623739096E-2</v>
      </c>
      <c r="AG15" s="17">
        <v>7.4986289094544106E-2</v>
      </c>
      <c r="AH15" s="17"/>
      <c r="AI15" s="17">
        <v>7.7000936565114794E-2</v>
      </c>
      <c r="AJ15" s="17">
        <v>7.16324213766594E-2</v>
      </c>
      <c r="AK15" s="17"/>
      <c r="AL15" s="17">
        <v>0</v>
      </c>
      <c r="AM15" s="17">
        <v>9.0421879922306894E-2</v>
      </c>
      <c r="AN15" s="17"/>
      <c r="AO15" s="17">
        <v>2.8659320029787601E-2</v>
      </c>
      <c r="AP15" s="17">
        <v>7.7321358412053898E-2</v>
      </c>
      <c r="AQ15" s="17"/>
      <c r="AR15" s="17">
        <v>9.0405896177498599E-2</v>
      </c>
      <c r="AS15" s="17">
        <v>6.3018903825254005E-2</v>
      </c>
      <c r="AT15" s="17">
        <v>6.6391325081585795E-2</v>
      </c>
      <c r="AU15" s="17">
        <v>6.3297973979025701E-2</v>
      </c>
    </row>
    <row r="16" spans="2:47" x14ac:dyDescent="0.3">
      <c r="B16" s="18" t="s">
        <v>612</v>
      </c>
      <c r="C16" s="17">
        <v>2.3110091459230101E-2</v>
      </c>
      <c r="D16" s="17">
        <v>2.0350972896887601E-2</v>
      </c>
      <c r="E16" s="17">
        <v>2.5886632037308802E-2</v>
      </c>
      <c r="F16" s="17"/>
      <c r="G16" s="17">
        <v>4.5440644076446997E-2</v>
      </c>
      <c r="H16" s="17">
        <v>3.5343841454674903E-2</v>
      </c>
      <c r="I16" s="17">
        <v>1.94551015587862E-2</v>
      </c>
      <c r="J16" s="17">
        <v>2.2185529587617499E-2</v>
      </c>
      <c r="K16" s="17">
        <v>1.5146995928709699E-2</v>
      </c>
      <c r="L16" s="17">
        <v>7.4575390112401304E-3</v>
      </c>
      <c r="M16" s="17"/>
      <c r="N16" s="17">
        <v>2.1562726614947601E-2</v>
      </c>
      <c r="O16" s="17">
        <v>1.7917884214997098E-2</v>
      </c>
      <c r="P16" s="17">
        <v>2.5430641090483399E-2</v>
      </c>
      <c r="Q16" s="17">
        <v>2.84731601084653E-2</v>
      </c>
      <c r="R16" s="17"/>
      <c r="S16" s="17">
        <v>4.4325063184307401E-2</v>
      </c>
      <c r="T16" s="17">
        <v>2.0066494684134299E-2</v>
      </c>
      <c r="U16" s="17">
        <v>1.90220355265911E-2</v>
      </c>
      <c r="V16" s="17">
        <v>2.4431791945188999E-3</v>
      </c>
      <c r="W16" s="17">
        <v>3.72011399155893E-2</v>
      </c>
      <c r="X16" s="17">
        <v>3.5598536176969099E-2</v>
      </c>
      <c r="Y16" s="17">
        <v>2.0264150035468699E-2</v>
      </c>
      <c r="Z16" s="17">
        <v>1.8551899101547802E-2</v>
      </c>
      <c r="AA16" s="17">
        <v>4.7423008725524197E-3</v>
      </c>
      <c r="AB16" s="17">
        <v>1.5525238251022E-2</v>
      </c>
      <c r="AC16" s="17">
        <v>1.0604944512999301E-2</v>
      </c>
      <c r="AD16" s="17">
        <v>6.4361703905069595E-2</v>
      </c>
      <c r="AE16" s="17"/>
      <c r="AF16" s="17">
        <v>1.9341135716141499E-2</v>
      </c>
      <c r="AG16" s="17">
        <v>2.7066503265928299E-2</v>
      </c>
      <c r="AH16" s="17"/>
      <c r="AI16" s="17">
        <v>2.6547644857634001E-2</v>
      </c>
      <c r="AJ16" s="17">
        <v>2.1394184052077599E-2</v>
      </c>
      <c r="AK16" s="17"/>
      <c r="AL16" s="17">
        <v>0</v>
      </c>
      <c r="AM16" s="17">
        <v>2.8461724331091599E-2</v>
      </c>
      <c r="AN16" s="17"/>
      <c r="AO16" s="17">
        <v>2.1800876934669599E-3</v>
      </c>
      <c r="AP16" s="17">
        <v>2.4934392468208399E-2</v>
      </c>
      <c r="AQ16" s="17"/>
      <c r="AR16" s="17">
        <v>3.67296497563359E-2</v>
      </c>
      <c r="AS16" s="17">
        <v>1.2469004863590301E-2</v>
      </c>
      <c r="AT16" s="17">
        <v>1.6130275516656901E-2</v>
      </c>
      <c r="AU16" s="17">
        <v>2.1759700343559001E-2</v>
      </c>
    </row>
    <row r="17" spans="2:47" x14ac:dyDescent="0.3">
      <c r="B17" s="18" t="s">
        <v>613</v>
      </c>
      <c r="C17" s="17">
        <v>2.4400511621864001E-2</v>
      </c>
      <c r="D17" s="17">
        <v>2.83013073075973E-2</v>
      </c>
      <c r="E17" s="17">
        <v>2.0061648716810598E-2</v>
      </c>
      <c r="F17" s="17"/>
      <c r="G17" s="17">
        <v>4.3566519336915403E-2</v>
      </c>
      <c r="H17" s="17">
        <v>4.1341906265360301E-2</v>
      </c>
      <c r="I17" s="17">
        <v>2.94908081485417E-2</v>
      </c>
      <c r="J17" s="17">
        <v>1.58127767699144E-2</v>
      </c>
      <c r="K17" s="17">
        <v>1.21291354901644E-2</v>
      </c>
      <c r="L17" s="17">
        <v>9.0024615579824396E-3</v>
      </c>
      <c r="M17" s="17"/>
      <c r="N17" s="17">
        <v>1.38377574695578E-2</v>
      </c>
      <c r="O17" s="17">
        <v>1.58374079015309E-2</v>
      </c>
      <c r="P17" s="17">
        <v>3.5806859471995897E-2</v>
      </c>
      <c r="Q17" s="17">
        <v>3.3550726421461001E-2</v>
      </c>
      <c r="R17" s="17"/>
      <c r="S17" s="17">
        <v>3.2684373228485102E-2</v>
      </c>
      <c r="T17" s="17">
        <v>3.5991187300152397E-2</v>
      </c>
      <c r="U17" s="17">
        <v>8.0673570010180197E-3</v>
      </c>
      <c r="V17" s="17">
        <v>8.9565262698707397E-3</v>
      </c>
      <c r="W17" s="17">
        <v>3.1734724754497103E-2</v>
      </c>
      <c r="X17" s="17">
        <v>4.89463262715987E-2</v>
      </c>
      <c r="Y17" s="17">
        <v>9.8025508787733407E-3</v>
      </c>
      <c r="Z17" s="17">
        <v>1.57763459253491E-2</v>
      </c>
      <c r="AA17" s="17">
        <v>2.5636796688342501E-2</v>
      </c>
      <c r="AB17" s="17">
        <v>2.2983215441701399E-2</v>
      </c>
      <c r="AC17" s="17">
        <v>8.9746019532638104E-3</v>
      </c>
      <c r="AD17" s="17">
        <v>1.06060962371342E-2</v>
      </c>
      <c r="AE17" s="17"/>
      <c r="AF17" s="17">
        <v>1.8357919866236201E-2</v>
      </c>
      <c r="AG17" s="17">
        <v>3.2174096411606901E-2</v>
      </c>
      <c r="AH17" s="17"/>
      <c r="AI17" s="17">
        <v>1.9960103618527399E-2</v>
      </c>
      <c r="AJ17" s="17">
        <v>2.6617009258596599E-2</v>
      </c>
      <c r="AK17" s="17"/>
      <c r="AL17" s="17">
        <v>0</v>
      </c>
      <c r="AM17" s="17">
        <v>3.00509687096767E-2</v>
      </c>
      <c r="AN17" s="17"/>
      <c r="AO17" s="17">
        <v>1.0273782187717699E-2</v>
      </c>
      <c r="AP17" s="17">
        <v>2.5631825626806201E-2</v>
      </c>
      <c r="AQ17" s="17"/>
      <c r="AR17" s="17">
        <v>3.6818194638476603E-2</v>
      </c>
      <c r="AS17" s="17">
        <v>2.1078974561209701E-2</v>
      </c>
      <c r="AT17" s="17">
        <v>1.4778116371256899E-2</v>
      </c>
      <c r="AU17" s="17">
        <v>1.8968154320626901E-2</v>
      </c>
    </row>
    <row r="18" spans="2:47" x14ac:dyDescent="0.3">
      <c r="B18" s="18" t="s">
        <v>614</v>
      </c>
      <c r="C18" s="17">
        <v>5.0017328857886604E-3</v>
      </c>
      <c r="D18" s="17">
        <v>5.3972623302754198E-3</v>
      </c>
      <c r="E18" s="17">
        <v>4.6353525260086903E-3</v>
      </c>
      <c r="F18" s="17"/>
      <c r="G18" s="17">
        <v>1.14079929706954E-2</v>
      </c>
      <c r="H18" s="17">
        <v>1.2495910856308801E-2</v>
      </c>
      <c r="I18" s="17">
        <v>4.2655508672466303E-3</v>
      </c>
      <c r="J18" s="17">
        <v>2.39773490334099E-3</v>
      </c>
      <c r="K18" s="17">
        <v>0</v>
      </c>
      <c r="L18" s="17">
        <v>7.3630607911741102E-4</v>
      </c>
      <c r="M18" s="17"/>
      <c r="N18" s="17">
        <v>8.38986654766408E-3</v>
      </c>
      <c r="O18" s="17">
        <v>4.19586506630968E-3</v>
      </c>
      <c r="P18" s="17">
        <v>4.5982057479491299E-3</v>
      </c>
      <c r="Q18" s="17">
        <v>2.6071742852084401E-3</v>
      </c>
      <c r="R18" s="17"/>
      <c r="S18" s="17">
        <v>6.4860370700032402E-3</v>
      </c>
      <c r="T18" s="17">
        <v>1.18765600432306E-3</v>
      </c>
      <c r="U18" s="17">
        <v>9.1917454573724397E-3</v>
      </c>
      <c r="V18" s="17">
        <v>3.5868928926532598E-3</v>
      </c>
      <c r="W18" s="17">
        <v>5.7041501911981396E-3</v>
      </c>
      <c r="X18" s="17">
        <v>0</v>
      </c>
      <c r="Y18" s="17">
        <v>3.4005070641334998E-3</v>
      </c>
      <c r="Z18" s="17">
        <v>9.5331008187047993E-3</v>
      </c>
      <c r="AA18" s="17">
        <v>0</v>
      </c>
      <c r="AB18" s="17">
        <v>1.7060676834897599E-2</v>
      </c>
      <c r="AC18" s="17">
        <v>0</v>
      </c>
      <c r="AD18" s="17">
        <v>9.7770797373752695E-3</v>
      </c>
      <c r="AE18" s="17"/>
      <c r="AF18" s="17">
        <v>3.83059581939628E-3</v>
      </c>
      <c r="AG18" s="17">
        <v>6.5987241840034204E-3</v>
      </c>
      <c r="AH18" s="17"/>
      <c r="AI18" s="17">
        <v>3.4100749891392101E-3</v>
      </c>
      <c r="AJ18" s="17">
        <v>5.7962332929042499E-3</v>
      </c>
      <c r="AK18" s="17"/>
      <c r="AL18" s="17">
        <v>0</v>
      </c>
      <c r="AM18" s="17">
        <v>6.1599904450492697E-3</v>
      </c>
      <c r="AN18" s="17"/>
      <c r="AO18" s="17">
        <v>2.22265882213554E-3</v>
      </c>
      <c r="AP18" s="17">
        <v>5.2439625420795501E-3</v>
      </c>
      <c r="AQ18" s="17"/>
      <c r="AR18" s="17">
        <v>2.40986714997049E-3</v>
      </c>
      <c r="AS18" s="17">
        <v>3.59864616308037E-3</v>
      </c>
      <c r="AT18" s="17">
        <v>7.0100655073195798E-3</v>
      </c>
      <c r="AU18" s="17">
        <v>9.7470599311564494E-3</v>
      </c>
    </row>
    <row r="19" spans="2:47" x14ac:dyDescent="0.3">
      <c r="B19" s="18" t="s">
        <v>615</v>
      </c>
      <c r="C19" s="17">
        <v>5.2335396661942904E-3</v>
      </c>
      <c r="D19" s="17">
        <v>3.9414933493831803E-3</v>
      </c>
      <c r="E19" s="17">
        <v>6.5124738441156502E-3</v>
      </c>
      <c r="F19" s="17"/>
      <c r="G19" s="17">
        <v>5.3523714648348797E-3</v>
      </c>
      <c r="H19" s="17">
        <v>5.4219418313047702E-3</v>
      </c>
      <c r="I19" s="17">
        <v>6.3529343112032101E-3</v>
      </c>
      <c r="J19" s="17">
        <v>3.9629903167941304E-3</v>
      </c>
      <c r="K19" s="17">
        <v>7.32185633999717E-3</v>
      </c>
      <c r="L19" s="17">
        <v>3.7240973429704901E-3</v>
      </c>
      <c r="M19" s="17"/>
      <c r="N19" s="17">
        <v>5.0082523328730697E-3</v>
      </c>
      <c r="O19" s="17">
        <v>3.5776164271715399E-3</v>
      </c>
      <c r="P19" s="17">
        <v>4.6305744096537304E-3</v>
      </c>
      <c r="Q19" s="17">
        <v>7.8043218072322198E-3</v>
      </c>
      <c r="R19" s="17"/>
      <c r="S19" s="17">
        <v>5.23737182411363E-3</v>
      </c>
      <c r="T19" s="17">
        <v>3.9298628139117003E-3</v>
      </c>
      <c r="U19" s="17">
        <v>8.3056006662925192E-3</v>
      </c>
      <c r="V19" s="17">
        <v>1.0197427840393901E-2</v>
      </c>
      <c r="W19" s="17">
        <v>2.4120093127428001E-3</v>
      </c>
      <c r="X19" s="17">
        <v>5.2166879002930799E-3</v>
      </c>
      <c r="Y19" s="17">
        <v>0</v>
      </c>
      <c r="Z19" s="17">
        <v>0</v>
      </c>
      <c r="AA19" s="17">
        <v>8.2387197701409599E-3</v>
      </c>
      <c r="AB19" s="17">
        <v>6.0895501522630902E-3</v>
      </c>
      <c r="AC19" s="17">
        <v>6.3054060443795803E-3</v>
      </c>
      <c r="AD19" s="17">
        <v>0</v>
      </c>
      <c r="AE19" s="17"/>
      <c r="AF19" s="17">
        <v>5.9982420416907203E-3</v>
      </c>
      <c r="AG19" s="17">
        <v>4.2596734955655099E-3</v>
      </c>
      <c r="AH19" s="17"/>
      <c r="AI19" s="17">
        <v>3.9219922692593197E-3</v>
      </c>
      <c r="AJ19" s="17">
        <v>5.8882186289348102E-3</v>
      </c>
      <c r="AK19" s="17"/>
      <c r="AL19" s="17">
        <v>0</v>
      </c>
      <c r="AM19" s="17">
        <v>6.4454770124054402E-3</v>
      </c>
      <c r="AN19" s="17"/>
      <c r="AO19" s="17">
        <v>0</v>
      </c>
      <c r="AP19" s="17">
        <v>5.6897054557668598E-3</v>
      </c>
      <c r="AQ19" s="17"/>
      <c r="AR19" s="17">
        <v>5.2397236302793903E-3</v>
      </c>
      <c r="AS19" s="17">
        <v>4.6286897357011901E-3</v>
      </c>
      <c r="AT19" s="17">
        <v>4.0570456242931497E-3</v>
      </c>
      <c r="AU19" s="17">
        <v>8.7115273732259503E-3</v>
      </c>
    </row>
    <row r="20" spans="2:47" x14ac:dyDescent="0.3">
      <c r="B20" s="18" t="s">
        <v>616</v>
      </c>
      <c r="C20" s="17">
        <v>1.42204034152547E-2</v>
      </c>
      <c r="D20" s="17">
        <v>1.62503561619886E-2</v>
      </c>
      <c r="E20" s="17">
        <v>1.22964718216639E-2</v>
      </c>
      <c r="F20" s="17"/>
      <c r="G20" s="17">
        <v>1.7049115230909399E-2</v>
      </c>
      <c r="H20" s="17">
        <v>2.0111287912270001E-2</v>
      </c>
      <c r="I20" s="17">
        <v>7.4240251959227501E-3</v>
      </c>
      <c r="J20" s="17">
        <v>1.30004817211618E-2</v>
      </c>
      <c r="K20" s="17">
        <v>1.15747323057504E-2</v>
      </c>
      <c r="L20" s="17">
        <v>1.5851417572029E-2</v>
      </c>
      <c r="M20" s="17"/>
      <c r="N20" s="17">
        <v>1.2250435438076499E-2</v>
      </c>
      <c r="O20" s="17">
        <v>1.5733200216525599E-2</v>
      </c>
      <c r="P20" s="17">
        <v>1.41578951236909E-2</v>
      </c>
      <c r="Q20" s="17">
        <v>1.50363909792866E-2</v>
      </c>
      <c r="R20" s="17"/>
      <c r="S20" s="17">
        <v>1.1750612977385401E-2</v>
      </c>
      <c r="T20" s="17">
        <v>2.4328427023981799E-2</v>
      </c>
      <c r="U20" s="17">
        <v>2.12344159701073E-2</v>
      </c>
      <c r="V20" s="17">
        <v>9.0863997274842501E-3</v>
      </c>
      <c r="W20" s="17">
        <v>2.4278735583914302E-2</v>
      </c>
      <c r="X20" s="17">
        <v>7.1433605481800097E-3</v>
      </c>
      <c r="Y20" s="17">
        <v>1.6525700763681699E-2</v>
      </c>
      <c r="Z20" s="17">
        <v>0</v>
      </c>
      <c r="AA20" s="17">
        <v>1.31214149595011E-2</v>
      </c>
      <c r="AB20" s="17">
        <v>3.0789635477590001E-3</v>
      </c>
      <c r="AC20" s="17">
        <v>3.0152920280844899E-2</v>
      </c>
      <c r="AD20" s="17">
        <v>0</v>
      </c>
      <c r="AE20" s="17"/>
      <c r="AF20" s="17">
        <v>1.26559311451274E-2</v>
      </c>
      <c r="AG20" s="17">
        <v>1.6414869504867601E-2</v>
      </c>
      <c r="AH20" s="17"/>
      <c r="AI20" s="17">
        <v>1.16520080760944E-2</v>
      </c>
      <c r="AJ20" s="17">
        <v>1.5502457270478401E-2</v>
      </c>
      <c r="AK20" s="17"/>
      <c r="AL20" s="17">
        <v>0</v>
      </c>
      <c r="AM20" s="17">
        <v>1.7513440074259898E-2</v>
      </c>
      <c r="AN20" s="17"/>
      <c r="AO20" s="17">
        <v>1.5416565327391701E-2</v>
      </c>
      <c r="AP20" s="17">
        <v>1.41161435494833E-2</v>
      </c>
      <c r="AQ20" s="17"/>
      <c r="AR20" s="17">
        <v>1.3482270413995599E-2</v>
      </c>
      <c r="AS20" s="17">
        <v>1.42858745743096E-2</v>
      </c>
      <c r="AT20" s="17">
        <v>1.1000838797348599E-2</v>
      </c>
      <c r="AU20" s="17">
        <v>2.2671505911405699E-2</v>
      </c>
    </row>
    <row r="21" spans="2:47" x14ac:dyDescent="0.3">
      <c r="B21" s="18" t="s">
        <v>617</v>
      </c>
      <c r="C21" s="17">
        <v>8.5940598240027699E-3</v>
      </c>
      <c r="D21" s="17">
        <v>9.2572347276860603E-3</v>
      </c>
      <c r="E21" s="17">
        <v>7.9805493108933492E-3</v>
      </c>
      <c r="F21" s="17"/>
      <c r="G21" s="17">
        <v>1.3856596111664799E-2</v>
      </c>
      <c r="H21" s="17">
        <v>1.0995472930720699E-2</v>
      </c>
      <c r="I21" s="17">
        <v>1.1604375514278601E-2</v>
      </c>
      <c r="J21" s="17">
        <v>7.01834661216536E-3</v>
      </c>
      <c r="K21" s="17">
        <v>5.0701986491436604E-3</v>
      </c>
      <c r="L21" s="17">
        <v>4.3511538520978098E-3</v>
      </c>
      <c r="M21" s="17"/>
      <c r="N21" s="17">
        <v>7.08593368927462E-3</v>
      </c>
      <c r="O21" s="17">
        <v>1.07421214131646E-2</v>
      </c>
      <c r="P21" s="17">
        <v>7.9941045488196808E-3</v>
      </c>
      <c r="Q21" s="17">
        <v>8.6419372045870892E-3</v>
      </c>
      <c r="R21" s="17"/>
      <c r="S21" s="17">
        <v>2.5972013648287599E-2</v>
      </c>
      <c r="T21" s="17">
        <v>4.4334699426326098E-3</v>
      </c>
      <c r="U21" s="17">
        <v>0</v>
      </c>
      <c r="V21" s="17">
        <v>3.8529946332450998E-3</v>
      </c>
      <c r="W21" s="17">
        <v>6.06538829158216E-3</v>
      </c>
      <c r="X21" s="17">
        <v>5.2211018192450196E-3</v>
      </c>
      <c r="Y21" s="17">
        <v>9.3975053211949894E-3</v>
      </c>
      <c r="Z21" s="17">
        <v>9.4316785366018608E-3</v>
      </c>
      <c r="AA21" s="17">
        <v>7.6804053252384798E-3</v>
      </c>
      <c r="AB21" s="17">
        <v>1.2982066731356399E-2</v>
      </c>
      <c r="AC21" s="17">
        <v>0</v>
      </c>
      <c r="AD21" s="17">
        <v>0</v>
      </c>
      <c r="AE21" s="17"/>
      <c r="AF21" s="17">
        <v>8.6885244172091591E-3</v>
      </c>
      <c r="AG21" s="17">
        <v>8.5381837733945701E-3</v>
      </c>
      <c r="AH21" s="17"/>
      <c r="AI21" s="17">
        <v>8.0889205600219102E-3</v>
      </c>
      <c r="AJ21" s="17">
        <v>8.8462078212122805E-3</v>
      </c>
      <c r="AK21" s="17"/>
      <c r="AL21" s="17">
        <v>0</v>
      </c>
      <c r="AM21" s="17">
        <v>1.05841970390811E-2</v>
      </c>
      <c r="AN21" s="17"/>
      <c r="AO21" s="17">
        <v>1.2492670235607101E-2</v>
      </c>
      <c r="AP21" s="17">
        <v>8.2542491394420204E-3</v>
      </c>
      <c r="AQ21" s="17"/>
      <c r="AR21" s="17">
        <v>9.2984132539237607E-3</v>
      </c>
      <c r="AS21" s="17">
        <v>9.0606716538202108E-3</v>
      </c>
      <c r="AT21" s="17">
        <v>9.1673534582144799E-3</v>
      </c>
      <c r="AU21" s="17">
        <v>4.8255944982741397E-3</v>
      </c>
    </row>
    <row r="22" spans="2:47" x14ac:dyDescent="0.3">
      <c r="B22" s="18" t="s">
        <v>618</v>
      </c>
      <c r="C22" s="17">
        <v>1.0269608560922201E-2</v>
      </c>
      <c r="D22" s="17">
        <v>1.17029273728456E-2</v>
      </c>
      <c r="E22" s="17">
        <v>8.9120205080317396E-3</v>
      </c>
      <c r="F22" s="17"/>
      <c r="G22" s="17">
        <v>2.3405793612945099E-2</v>
      </c>
      <c r="H22" s="17">
        <v>7.4079883842765298E-3</v>
      </c>
      <c r="I22" s="17">
        <v>7.1003037093940501E-3</v>
      </c>
      <c r="J22" s="17">
        <v>1.3234193390802401E-2</v>
      </c>
      <c r="K22" s="17">
        <v>6.3109239095690004E-3</v>
      </c>
      <c r="L22" s="17">
        <v>6.7259801088977202E-3</v>
      </c>
      <c r="M22" s="17"/>
      <c r="N22" s="17">
        <v>1.19901242832546E-2</v>
      </c>
      <c r="O22" s="17">
        <v>5.01792082023024E-3</v>
      </c>
      <c r="P22" s="17">
        <v>9.6143174541115407E-3</v>
      </c>
      <c r="Q22" s="17">
        <v>1.45956944008387E-2</v>
      </c>
      <c r="R22" s="17"/>
      <c r="S22" s="17">
        <v>4.0731724945566102E-2</v>
      </c>
      <c r="T22" s="17">
        <v>2.4389880479067502E-3</v>
      </c>
      <c r="U22" s="17">
        <v>2.60904516667197E-3</v>
      </c>
      <c r="V22" s="17">
        <v>1.01547866204719E-2</v>
      </c>
      <c r="W22" s="17">
        <v>6.06538829158216E-3</v>
      </c>
      <c r="X22" s="17">
        <v>5.4703320432268696E-3</v>
      </c>
      <c r="Y22" s="17">
        <v>1.3569139762088501E-2</v>
      </c>
      <c r="Z22" s="17">
        <v>0</v>
      </c>
      <c r="AA22" s="17">
        <v>1.02364172395405E-2</v>
      </c>
      <c r="AB22" s="17">
        <v>0</v>
      </c>
      <c r="AC22" s="17">
        <v>0</v>
      </c>
      <c r="AD22" s="17">
        <v>0</v>
      </c>
      <c r="AE22" s="17"/>
      <c r="AF22" s="17">
        <v>7.6540813555347103E-3</v>
      </c>
      <c r="AG22" s="17">
        <v>1.3828902821113801E-2</v>
      </c>
      <c r="AH22" s="17"/>
      <c r="AI22" s="17">
        <v>7.1310751619346399E-3</v>
      </c>
      <c r="AJ22" s="17">
        <v>1.1836255557422201E-2</v>
      </c>
      <c r="AK22" s="17"/>
      <c r="AL22" s="17">
        <v>0</v>
      </c>
      <c r="AM22" s="17">
        <v>1.26477546990601E-2</v>
      </c>
      <c r="AN22" s="17"/>
      <c r="AO22" s="17">
        <v>1.33775487264895E-2</v>
      </c>
      <c r="AP22" s="17">
        <v>9.9987142771302499E-3</v>
      </c>
      <c r="AQ22" s="17"/>
      <c r="AR22" s="17">
        <v>1.26408016675998E-2</v>
      </c>
      <c r="AS22" s="17">
        <v>1.23361105349737E-2</v>
      </c>
      <c r="AT22" s="17">
        <v>5.6033903907771101E-3</v>
      </c>
      <c r="AU22" s="17">
        <v>1.04745429131105E-2</v>
      </c>
    </row>
    <row r="23" spans="2:47" x14ac:dyDescent="0.3">
      <c r="B23" s="18" t="s">
        <v>490</v>
      </c>
      <c r="C23" s="17">
        <v>4.6008840160439303E-2</v>
      </c>
      <c r="D23" s="17">
        <v>4.44460994330515E-2</v>
      </c>
      <c r="E23" s="17">
        <v>4.7706744276074797E-2</v>
      </c>
      <c r="F23" s="17"/>
      <c r="G23" s="17">
        <v>2.90133750900755E-2</v>
      </c>
      <c r="H23" s="17">
        <v>4.3128074601154497E-2</v>
      </c>
      <c r="I23" s="17">
        <v>3.6730199272266201E-2</v>
      </c>
      <c r="J23" s="17">
        <v>5.0435682809858703E-2</v>
      </c>
      <c r="K23" s="17">
        <v>5.4032766099526397E-2</v>
      </c>
      <c r="L23" s="17">
        <v>5.8176773520731501E-2</v>
      </c>
      <c r="M23" s="17"/>
      <c r="N23" s="17">
        <v>3.8277471201621699E-2</v>
      </c>
      <c r="O23" s="17">
        <v>5.87032266669619E-2</v>
      </c>
      <c r="P23" s="17">
        <v>4.9671332971847802E-2</v>
      </c>
      <c r="Q23" s="17">
        <v>3.6922355246418001E-2</v>
      </c>
      <c r="R23" s="17"/>
      <c r="S23" s="17">
        <v>2.0147577567437801E-2</v>
      </c>
      <c r="T23" s="17">
        <v>6.1644587298785997E-2</v>
      </c>
      <c r="U23" s="17">
        <v>6.2042105034981802E-2</v>
      </c>
      <c r="V23" s="17">
        <v>1.98048077044491E-2</v>
      </c>
      <c r="W23" s="17">
        <v>4.3854978848687401E-2</v>
      </c>
      <c r="X23" s="17">
        <v>3.6970548684834702E-2</v>
      </c>
      <c r="Y23" s="17">
        <v>7.9317471676728396E-2</v>
      </c>
      <c r="Z23" s="17">
        <v>5.8520214795430001E-2</v>
      </c>
      <c r="AA23" s="17">
        <v>3.9732099063877001E-2</v>
      </c>
      <c r="AB23" s="17">
        <v>4.6919644966481003E-2</v>
      </c>
      <c r="AC23" s="17">
        <v>6.9257622467828295E-2</v>
      </c>
      <c r="AD23" s="17">
        <v>4.2701816275250999E-2</v>
      </c>
      <c r="AE23" s="17"/>
      <c r="AF23" s="17">
        <v>4.5218268092283798E-2</v>
      </c>
      <c r="AG23" s="17">
        <v>4.7432483227748103E-2</v>
      </c>
      <c r="AH23" s="17"/>
      <c r="AI23" s="17">
        <v>4.5244921952592498E-2</v>
      </c>
      <c r="AJ23" s="17">
        <v>4.6390161629339802E-2</v>
      </c>
      <c r="AK23" s="17"/>
      <c r="AL23" s="17">
        <v>0</v>
      </c>
      <c r="AM23" s="17">
        <v>5.6663164996548498E-2</v>
      </c>
      <c r="AN23" s="17"/>
      <c r="AO23" s="17">
        <v>3.7893427702592603E-2</v>
      </c>
      <c r="AP23" s="17">
        <v>4.6716195749134597E-2</v>
      </c>
      <c r="AQ23" s="17"/>
      <c r="AR23" s="17">
        <v>3.2254464872236301E-2</v>
      </c>
      <c r="AS23" s="17">
        <v>5.4582840157314801E-2</v>
      </c>
      <c r="AT23" s="17">
        <v>4.9924904290058199E-2</v>
      </c>
      <c r="AU23" s="17">
        <v>5.7643141140080997E-2</v>
      </c>
    </row>
    <row r="24" spans="2:47" x14ac:dyDescent="0.3">
      <c r="B24" s="18" t="s">
        <v>128</v>
      </c>
      <c r="C24" s="17">
        <v>2.2517791251120401E-2</v>
      </c>
      <c r="D24" s="17">
        <v>2.0144255929333998E-2</v>
      </c>
      <c r="E24" s="17">
        <v>2.4916351800066499E-2</v>
      </c>
      <c r="F24" s="17"/>
      <c r="G24" s="17">
        <v>4.5212665142946001E-2</v>
      </c>
      <c r="H24" s="17">
        <v>2.44503282705235E-2</v>
      </c>
      <c r="I24" s="17">
        <v>1.5919240673417202E-2</v>
      </c>
      <c r="J24" s="17">
        <v>2.2614057013186899E-2</v>
      </c>
      <c r="K24" s="17">
        <v>2.1088117688906199E-2</v>
      </c>
      <c r="L24" s="17">
        <v>1.21793152712487E-2</v>
      </c>
      <c r="M24" s="17"/>
      <c r="N24" s="17">
        <v>9.4015334170836993E-3</v>
      </c>
      <c r="O24" s="17">
        <v>2.0530819746737101E-2</v>
      </c>
      <c r="P24" s="17">
        <v>2.3327598890049799E-2</v>
      </c>
      <c r="Q24" s="17">
        <v>3.63832124051141E-2</v>
      </c>
      <c r="R24" s="17"/>
      <c r="S24" s="17">
        <v>2.20434792662429E-2</v>
      </c>
      <c r="T24" s="17">
        <v>2.2665066248655399E-2</v>
      </c>
      <c r="U24" s="17">
        <v>1.9250296663164999E-2</v>
      </c>
      <c r="V24" s="17">
        <v>2.61013411832842E-2</v>
      </c>
      <c r="W24" s="17">
        <v>2.98146160670213E-2</v>
      </c>
      <c r="X24" s="17">
        <v>2.5213751049936398E-2</v>
      </c>
      <c r="Y24" s="17">
        <v>2.1665974551746601E-2</v>
      </c>
      <c r="Z24" s="17">
        <v>7.6243557346677496E-3</v>
      </c>
      <c r="AA24" s="17">
        <v>2.07965682926134E-2</v>
      </c>
      <c r="AB24" s="17">
        <v>1.8384431611437099E-2</v>
      </c>
      <c r="AC24" s="17">
        <v>4.5186795866320802E-2</v>
      </c>
      <c r="AD24" s="17">
        <v>0</v>
      </c>
      <c r="AE24" s="17"/>
      <c r="AF24" s="17">
        <v>1.30355527561872E-2</v>
      </c>
      <c r="AG24" s="17">
        <v>3.5302255872404702E-2</v>
      </c>
      <c r="AH24" s="17"/>
      <c r="AI24" s="17">
        <v>8.7419978456667793E-3</v>
      </c>
      <c r="AJ24" s="17">
        <v>2.93941894344317E-2</v>
      </c>
      <c r="AK24" s="17"/>
      <c r="AL24" s="17">
        <v>0</v>
      </c>
      <c r="AM24" s="17">
        <v>2.77322644207228E-2</v>
      </c>
      <c r="AN24" s="17"/>
      <c r="AO24" s="17">
        <v>6.7035305032753199E-3</v>
      </c>
      <c r="AP24" s="17">
        <v>2.3896193862099999E-2</v>
      </c>
      <c r="AQ24" s="17"/>
      <c r="AR24" s="17">
        <v>1.92541637536012E-2</v>
      </c>
      <c r="AS24" s="17">
        <v>2.5030905974138599E-2</v>
      </c>
      <c r="AT24" s="17">
        <v>2.7806876886392801E-2</v>
      </c>
      <c r="AU24" s="17">
        <v>1.5368590264028901E-2</v>
      </c>
    </row>
    <row r="25" spans="2:47" x14ac:dyDescent="0.3">
      <c r="B25" s="18" t="s">
        <v>155</v>
      </c>
      <c r="C25" s="19">
        <v>8.0737767298610201E-3</v>
      </c>
      <c r="D25" s="19">
        <v>6.1125850217701198E-3</v>
      </c>
      <c r="E25" s="19">
        <v>1.00155596454702E-2</v>
      </c>
      <c r="F25" s="19"/>
      <c r="G25" s="19">
        <v>1.9872098862491E-2</v>
      </c>
      <c r="H25" s="19">
        <v>7.8304162078840292E-3</v>
      </c>
      <c r="I25" s="19">
        <v>9.8919730241589093E-3</v>
      </c>
      <c r="J25" s="19">
        <v>9.1301324283832794E-3</v>
      </c>
      <c r="K25" s="19">
        <v>2.8264774820444798E-3</v>
      </c>
      <c r="L25" s="19">
        <v>1.64388270191929E-3</v>
      </c>
      <c r="M25" s="19"/>
      <c r="N25" s="19">
        <v>4.6015841299754901E-3</v>
      </c>
      <c r="O25" s="19">
        <v>9.9975563088257492E-3</v>
      </c>
      <c r="P25" s="19">
        <v>6.5044387377223099E-3</v>
      </c>
      <c r="Q25" s="19">
        <v>1.1321118886727001E-2</v>
      </c>
      <c r="R25" s="19"/>
      <c r="S25" s="19">
        <v>8.2967416338913906E-3</v>
      </c>
      <c r="T25" s="19">
        <v>3.8557717129029901E-3</v>
      </c>
      <c r="U25" s="19">
        <v>1.16187334748623E-2</v>
      </c>
      <c r="V25" s="19">
        <v>1.11477611595521E-2</v>
      </c>
      <c r="W25" s="19">
        <v>1.02240432449554E-2</v>
      </c>
      <c r="X25" s="19">
        <v>1.51507402168522E-2</v>
      </c>
      <c r="Y25" s="19">
        <v>8.4888393354372003E-3</v>
      </c>
      <c r="Z25" s="19">
        <v>2.1045414869603901E-2</v>
      </c>
      <c r="AA25" s="19">
        <v>3.04986443229855E-3</v>
      </c>
      <c r="AB25" s="19">
        <v>0</v>
      </c>
      <c r="AC25" s="19">
        <v>6.7139121021345498E-3</v>
      </c>
      <c r="AD25" s="19">
        <v>6.9214937413251002E-3</v>
      </c>
      <c r="AE25" s="19"/>
      <c r="AF25" s="19">
        <v>3.38272830698743E-3</v>
      </c>
      <c r="AG25" s="19">
        <v>1.23583877293265E-2</v>
      </c>
      <c r="AH25" s="19"/>
      <c r="AI25" s="19">
        <v>2.2023472983619301E-3</v>
      </c>
      <c r="AJ25" s="19">
        <v>1.10045906211478E-2</v>
      </c>
      <c r="AK25" s="19"/>
      <c r="AL25" s="19">
        <v>0</v>
      </c>
      <c r="AM25" s="19">
        <v>9.9434313361104303E-3</v>
      </c>
      <c r="AN25" s="19"/>
      <c r="AO25" s="19">
        <v>6.4406170377604901E-3</v>
      </c>
      <c r="AP25" s="19">
        <v>8.2161261965627598E-3</v>
      </c>
      <c r="AQ25" s="19"/>
      <c r="AR25" s="19">
        <v>3.30198940042636E-3</v>
      </c>
      <c r="AS25" s="19">
        <v>1.0735601488817701E-2</v>
      </c>
      <c r="AT25" s="19">
        <v>1.1106239336463399E-2</v>
      </c>
      <c r="AU25" s="19">
        <v>9.1607619473322802E-3</v>
      </c>
    </row>
    <row r="26" spans="2:47" x14ac:dyDescent="0.3">
      <c r="B26" s="16"/>
    </row>
    <row r="27" spans="2:47" x14ac:dyDescent="0.3">
      <c r="B27" t="s">
        <v>72</v>
      </c>
    </row>
    <row r="28" spans="2:47" x14ac:dyDescent="0.3">
      <c r="B28" t="s">
        <v>73</v>
      </c>
    </row>
    <row r="30" spans="2:47" x14ac:dyDescent="0.3">
      <c r="B30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dimension ref="B2:AU33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635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620</v>
      </c>
      <c r="C9" s="17">
        <v>0.182379349049793</v>
      </c>
      <c r="D9" s="17">
        <v>0.17345567473655499</v>
      </c>
      <c r="E9" s="17">
        <v>0.19097265156675799</v>
      </c>
      <c r="F9" s="17"/>
      <c r="G9" s="17">
        <v>0.12637242513365701</v>
      </c>
      <c r="H9" s="17">
        <v>0.167409163056736</v>
      </c>
      <c r="I9" s="17">
        <v>0.18606170451623399</v>
      </c>
      <c r="J9" s="17">
        <v>0.20076389693097099</v>
      </c>
      <c r="K9" s="17">
        <v>0.18328701569581601</v>
      </c>
      <c r="L9" s="17">
        <v>0.21308276133571299</v>
      </c>
      <c r="M9" s="17"/>
      <c r="N9" s="17">
        <v>0.17872232798972501</v>
      </c>
      <c r="O9" s="17">
        <v>0.18504248209003299</v>
      </c>
      <c r="P9" s="17">
        <v>0.197185425003468</v>
      </c>
      <c r="Q9" s="17">
        <v>0.17032892926403101</v>
      </c>
      <c r="R9" s="17"/>
      <c r="S9" s="17">
        <v>0.185263573413669</v>
      </c>
      <c r="T9" s="17">
        <v>0.20856971024396501</v>
      </c>
      <c r="U9" s="17">
        <v>0.19924302577574099</v>
      </c>
      <c r="V9" s="17">
        <v>0.170724816457033</v>
      </c>
      <c r="W9" s="17">
        <v>0.211527464112401</v>
      </c>
      <c r="X9" s="17">
        <v>0.18114386941105901</v>
      </c>
      <c r="Y9" s="17">
        <v>0.18613832183663501</v>
      </c>
      <c r="Z9" s="17">
        <v>0.17953866703674201</v>
      </c>
      <c r="AA9" s="17">
        <v>0.15889722818483901</v>
      </c>
      <c r="AB9" s="17">
        <v>0.13616572617018499</v>
      </c>
      <c r="AC9" s="17">
        <v>0.235783977284929</v>
      </c>
      <c r="AD9" s="17">
        <v>0.11040878331633699</v>
      </c>
      <c r="AE9" s="17"/>
      <c r="AF9" s="17">
        <v>0.18108537063086999</v>
      </c>
      <c r="AG9" s="17">
        <v>0.18468695584331701</v>
      </c>
      <c r="AH9" s="17"/>
      <c r="AI9" s="17">
        <v>0.16651916553646801</v>
      </c>
      <c r="AJ9" s="17">
        <v>0.190296202467094</v>
      </c>
      <c r="AK9" s="17"/>
      <c r="AL9" s="17">
        <v>0.12566758456228</v>
      </c>
      <c r="AM9" s="17">
        <v>0.195512163499621</v>
      </c>
      <c r="AN9" s="17"/>
      <c r="AO9" s="17">
        <v>0</v>
      </c>
      <c r="AP9" s="17">
        <v>0.19827589805245399</v>
      </c>
      <c r="AQ9" s="17"/>
      <c r="AR9" s="17">
        <v>0.175564966986716</v>
      </c>
      <c r="AS9" s="17">
        <v>0.18685680084106901</v>
      </c>
      <c r="AT9" s="17">
        <v>0.190217116943529</v>
      </c>
      <c r="AU9" s="17">
        <v>0.175458322620829</v>
      </c>
    </row>
    <row r="10" spans="2:47" x14ac:dyDescent="0.3">
      <c r="B10" s="18" t="s">
        <v>621</v>
      </c>
      <c r="C10" s="17">
        <v>0.198729565556649</v>
      </c>
      <c r="D10" s="17">
        <v>0.19541454096706001</v>
      </c>
      <c r="E10" s="17">
        <v>0.20225538835679799</v>
      </c>
      <c r="F10" s="17"/>
      <c r="G10" s="17">
        <v>0.12995803658835001</v>
      </c>
      <c r="H10" s="17">
        <v>0.17570153550978099</v>
      </c>
      <c r="I10" s="17">
        <v>0.220355092015629</v>
      </c>
      <c r="J10" s="17">
        <v>0.233389642858503</v>
      </c>
      <c r="K10" s="17">
        <v>0.24211593216757299</v>
      </c>
      <c r="L10" s="17">
        <v>0.188221566287085</v>
      </c>
      <c r="M10" s="17"/>
      <c r="N10" s="17">
        <v>0.20226833057108701</v>
      </c>
      <c r="O10" s="17">
        <v>0.20932539618069601</v>
      </c>
      <c r="P10" s="17">
        <v>0.19164050704695701</v>
      </c>
      <c r="Q10" s="17">
        <v>0.19222965100138101</v>
      </c>
      <c r="R10" s="17"/>
      <c r="S10" s="17">
        <v>0.188765002457389</v>
      </c>
      <c r="T10" s="17">
        <v>0.20306874677089901</v>
      </c>
      <c r="U10" s="17">
        <v>0.163248660974151</v>
      </c>
      <c r="V10" s="17">
        <v>0.19873329721136301</v>
      </c>
      <c r="W10" s="17">
        <v>0.221603460436058</v>
      </c>
      <c r="X10" s="17">
        <v>0.193690663141142</v>
      </c>
      <c r="Y10" s="17">
        <v>0.20315602437816299</v>
      </c>
      <c r="Z10" s="17">
        <v>0.18834817590647601</v>
      </c>
      <c r="AA10" s="17">
        <v>0.219144015448135</v>
      </c>
      <c r="AB10" s="17">
        <v>0.195753314381716</v>
      </c>
      <c r="AC10" s="17">
        <v>0.124202836701281</v>
      </c>
      <c r="AD10" s="17">
        <v>0.34297861752250502</v>
      </c>
      <c r="AE10" s="17"/>
      <c r="AF10" s="17">
        <v>0.191574764505484</v>
      </c>
      <c r="AG10" s="17">
        <v>0.20884582891567999</v>
      </c>
      <c r="AH10" s="17"/>
      <c r="AI10" s="17">
        <v>0.190436248167622</v>
      </c>
      <c r="AJ10" s="17">
        <v>0.202869301900615</v>
      </c>
      <c r="AK10" s="17"/>
      <c r="AL10" s="17">
        <v>0.17158623924345801</v>
      </c>
      <c r="AM10" s="17">
        <v>0.20501517968351701</v>
      </c>
      <c r="AN10" s="17"/>
      <c r="AO10" s="17">
        <v>0</v>
      </c>
      <c r="AP10" s="17">
        <v>0.216051232146688</v>
      </c>
      <c r="AQ10" s="17"/>
      <c r="AR10" s="17">
        <v>0.19013275773974</v>
      </c>
      <c r="AS10" s="17">
        <v>0.20380372821941001</v>
      </c>
      <c r="AT10" s="17">
        <v>0.20852568633787799</v>
      </c>
      <c r="AU10" s="17">
        <v>0.19117898872523401</v>
      </c>
    </row>
    <row r="11" spans="2:47" x14ac:dyDescent="0.3">
      <c r="B11" s="18" t="s">
        <v>611</v>
      </c>
      <c r="C11" s="17">
        <v>0.12757645555080399</v>
      </c>
      <c r="D11" s="17">
        <v>0.12663751401888901</v>
      </c>
      <c r="E11" s="17">
        <v>0.12897696475433201</v>
      </c>
      <c r="F11" s="17"/>
      <c r="G11" s="17">
        <v>0.14651277822176401</v>
      </c>
      <c r="H11" s="17">
        <v>0.153920835677266</v>
      </c>
      <c r="I11" s="17">
        <v>0.150198989360109</v>
      </c>
      <c r="J11" s="17">
        <v>0.104419017612824</v>
      </c>
      <c r="K11" s="17">
        <v>0.102185523196415</v>
      </c>
      <c r="L11" s="17">
        <v>0.111028771434169</v>
      </c>
      <c r="M11" s="17"/>
      <c r="N11" s="17">
        <v>0.141806311965578</v>
      </c>
      <c r="O11" s="17">
        <v>0.12950026880257601</v>
      </c>
      <c r="P11" s="17">
        <v>0.14115304372958001</v>
      </c>
      <c r="Q11" s="17">
        <v>9.8379306907426606E-2</v>
      </c>
      <c r="R11" s="17"/>
      <c r="S11" s="17">
        <v>0.15687067483581801</v>
      </c>
      <c r="T11" s="17">
        <v>0.12586839885389001</v>
      </c>
      <c r="U11" s="17">
        <v>0.15120068583564</v>
      </c>
      <c r="V11" s="17">
        <v>0.11313333622041</v>
      </c>
      <c r="W11" s="17">
        <v>7.5113435817414198E-2</v>
      </c>
      <c r="X11" s="17">
        <v>7.8706839731064598E-2</v>
      </c>
      <c r="Y11" s="17">
        <v>0.11827486715536301</v>
      </c>
      <c r="Z11" s="17">
        <v>0.16762458349416101</v>
      </c>
      <c r="AA11" s="17">
        <v>0.121837372218596</v>
      </c>
      <c r="AB11" s="17">
        <v>0.16567358786799299</v>
      </c>
      <c r="AC11" s="17">
        <v>0.138488159825992</v>
      </c>
      <c r="AD11" s="17">
        <v>0.107636231919506</v>
      </c>
      <c r="AE11" s="17"/>
      <c r="AF11" s="17">
        <v>0.13670057558032001</v>
      </c>
      <c r="AG11" s="17">
        <v>0.1152447856097</v>
      </c>
      <c r="AH11" s="17"/>
      <c r="AI11" s="17">
        <v>0.14084645660417699</v>
      </c>
      <c r="AJ11" s="17">
        <v>0.12095253136362701</v>
      </c>
      <c r="AK11" s="17"/>
      <c r="AL11" s="17">
        <v>0.11446089874995601</v>
      </c>
      <c r="AM11" s="17">
        <v>0.13061364149323201</v>
      </c>
      <c r="AN11" s="17"/>
      <c r="AO11" s="17">
        <v>0</v>
      </c>
      <c r="AP11" s="17">
        <v>0.138696274695984</v>
      </c>
      <c r="AQ11" s="17"/>
      <c r="AR11" s="17">
        <v>0.15404836864157301</v>
      </c>
      <c r="AS11" s="17">
        <v>0.110715384924534</v>
      </c>
      <c r="AT11" s="17">
        <v>0.11343214340761899</v>
      </c>
      <c r="AU11" s="17">
        <v>0.11957254368678299</v>
      </c>
    </row>
    <row r="12" spans="2:47" x14ac:dyDescent="0.3">
      <c r="B12" s="18" t="s">
        <v>613</v>
      </c>
      <c r="C12" s="17">
        <v>7.3829374588670393E-2</v>
      </c>
      <c r="D12" s="17">
        <v>7.19757818488342E-2</v>
      </c>
      <c r="E12" s="17">
        <v>7.5289683753888698E-2</v>
      </c>
      <c r="F12" s="17"/>
      <c r="G12" s="17">
        <v>8.5448370892412195E-2</v>
      </c>
      <c r="H12" s="17">
        <v>9.5857518266622505E-2</v>
      </c>
      <c r="I12" s="17">
        <v>9.0073818659417104E-2</v>
      </c>
      <c r="J12" s="17">
        <v>6.9687760990826603E-2</v>
      </c>
      <c r="K12" s="17">
        <v>6.5738193745854906E-2</v>
      </c>
      <c r="L12" s="17">
        <v>4.3828563757582498E-2</v>
      </c>
      <c r="M12" s="17"/>
      <c r="N12" s="17">
        <v>5.6019366020107202E-2</v>
      </c>
      <c r="O12" s="17">
        <v>7.1208937650350801E-2</v>
      </c>
      <c r="P12" s="17">
        <v>8.89532469214976E-2</v>
      </c>
      <c r="Q12" s="17">
        <v>8.2076301461944695E-2</v>
      </c>
      <c r="R12" s="17"/>
      <c r="S12" s="17">
        <v>8.9262145186071895E-2</v>
      </c>
      <c r="T12" s="17">
        <v>5.5441088586463398E-2</v>
      </c>
      <c r="U12" s="17">
        <v>8.5501711669810798E-2</v>
      </c>
      <c r="V12" s="17">
        <v>6.5861658273726503E-2</v>
      </c>
      <c r="W12" s="17">
        <v>7.5454297246161595E-2</v>
      </c>
      <c r="X12" s="17">
        <v>8.3089761425943306E-2</v>
      </c>
      <c r="Y12" s="17">
        <v>6.4921709561890903E-2</v>
      </c>
      <c r="Z12" s="17">
        <v>0.101823627809441</v>
      </c>
      <c r="AA12" s="17">
        <v>5.77937972036906E-2</v>
      </c>
      <c r="AB12" s="17">
        <v>8.2137481885561206E-2</v>
      </c>
      <c r="AC12" s="17">
        <v>7.6450198048608795E-2</v>
      </c>
      <c r="AD12" s="17">
        <v>5.8765617298248397E-2</v>
      </c>
      <c r="AE12" s="17"/>
      <c r="AF12" s="17">
        <v>7.1463627599644294E-2</v>
      </c>
      <c r="AG12" s="17">
        <v>7.71171160385732E-2</v>
      </c>
      <c r="AH12" s="17"/>
      <c r="AI12" s="17">
        <v>5.7944960266382399E-2</v>
      </c>
      <c r="AJ12" s="17">
        <v>8.1758323185235696E-2</v>
      </c>
      <c r="AK12" s="17"/>
      <c r="AL12" s="17">
        <v>5.6359840316968203E-2</v>
      </c>
      <c r="AM12" s="17">
        <v>7.7874816556283796E-2</v>
      </c>
      <c r="AN12" s="17"/>
      <c r="AO12" s="17">
        <v>0</v>
      </c>
      <c r="AP12" s="17">
        <v>8.0264490609751493E-2</v>
      </c>
      <c r="AQ12" s="17"/>
      <c r="AR12" s="17">
        <v>7.32059993438582E-2</v>
      </c>
      <c r="AS12" s="17">
        <v>6.4015531025574807E-2</v>
      </c>
      <c r="AT12" s="17">
        <v>9.1025143646832396E-2</v>
      </c>
      <c r="AU12" s="17">
        <v>5.6468792743643401E-2</v>
      </c>
    </row>
    <row r="13" spans="2:47" x14ac:dyDescent="0.3">
      <c r="B13" s="18" t="s">
        <v>622</v>
      </c>
      <c r="C13" s="17">
        <v>4.6662946971325302E-2</v>
      </c>
      <c r="D13" s="17">
        <v>3.9798995465406398E-2</v>
      </c>
      <c r="E13" s="17">
        <v>5.3529024029912602E-2</v>
      </c>
      <c r="F13" s="17"/>
      <c r="G13" s="17">
        <v>6.2937211992193307E-2</v>
      </c>
      <c r="H13" s="17">
        <v>5.7650857494860402E-2</v>
      </c>
      <c r="I13" s="17">
        <v>6.37618194699128E-2</v>
      </c>
      <c r="J13" s="17">
        <v>3.6352412640109598E-2</v>
      </c>
      <c r="K13" s="17">
        <v>4.10027929515481E-2</v>
      </c>
      <c r="L13" s="17">
        <v>2.5220041518282402E-2</v>
      </c>
      <c r="M13" s="17"/>
      <c r="N13" s="17">
        <v>3.5040285196545097E-2</v>
      </c>
      <c r="O13" s="17">
        <v>4.5274442243639502E-2</v>
      </c>
      <c r="P13" s="17">
        <v>4.81194794992576E-2</v>
      </c>
      <c r="Q13" s="17">
        <v>5.8794537741942099E-2</v>
      </c>
      <c r="R13" s="17"/>
      <c r="S13" s="17">
        <v>3.4212100961551098E-2</v>
      </c>
      <c r="T13" s="17">
        <v>4.4636979527083197E-2</v>
      </c>
      <c r="U13" s="17">
        <v>4.5879986912384998E-2</v>
      </c>
      <c r="V13" s="17">
        <v>4.5061724903766302E-2</v>
      </c>
      <c r="W13" s="17">
        <v>5.0445340270499503E-2</v>
      </c>
      <c r="X13" s="17">
        <v>6.7088160251960197E-2</v>
      </c>
      <c r="Y13" s="17">
        <v>6.4744125877797598E-2</v>
      </c>
      <c r="Z13" s="17">
        <v>6.9474240063757603E-2</v>
      </c>
      <c r="AA13" s="17">
        <v>5.26996084380357E-2</v>
      </c>
      <c r="AB13" s="17">
        <v>2.9212647765402701E-2</v>
      </c>
      <c r="AC13" s="17">
        <v>3.0659550257223299E-2</v>
      </c>
      <c r="AD13" s="17">
        <v>2.86660973632651E-2</v>
      </c>
      <c r="AE13" s="17"/>
      <c r="AF13" s="17">
        <v>4.1972190280498603E-2</v>
      </c>
      <c r="AG13" s="17">
        <v>5.32752499839306E-2</v>
      </c>
      <c r="AH13" s="17"/>
      <c r="AI13" s="17">
        <v>3.0993400356619499E-2</v>
      </c>
      <c r="AJ13" s="17">
        <v>5.4484641062063903E-2</v>
      </c>
      <c r="AK13" s="17"/>
      <c r="AL13" s="17">
        <v>3.63689379995768E-2</v>
      </c>
      <c r="AM13" s="17">
        <v>4.9046743543209599E-2</v>
      </c>
      <c r="AN13" s="17"/>
      <c r="AO13" s="17">
        <v>0</v>
      </c>
      <c r="AP13" s="17">
        <v>5.0730182801494501E-2</v>
      </c>
      <c r="AQ13" s="17"/>
      <c r="AR13" s="17">
        <v>5.3816085105037097E-2</v>
      </c>
      <c r="AS13" s="17">
        <v>3.7912772969589802E-2</v>
      </c>
      <c r="AT13" s="17">
        <v>4.5946788696041199E-2</v>
      </c>
      <c r="AU13" s="17">
        <v>4.5252916439316698E-2</v>
      </c>
    </row>
    <row r="14" spans="2:47" x14ac:dyDescent="0.3">
      <c r="B14" s="18" t="s">
        <v>623</v>
      </c>
      <c r="C14" s="17">
        <v>8.6443150061362897E-2</v>
      </c>
      <c r="D14" s="17">
        <v>8.5279121690759005E-2</v>
      </c>
      <c r="E14" s="17">
        <v>8.7008447067480899E-2</v>
      </c>
      <c r="F14" s="17"/>
      <c r="G14" s="17">
        <v>7.3437165478911701E-2</v>
      </c>
      <c r="H14" s="17">
        <v>6.3171519965814701E-2</v>
      </c>
      <c r="I14" s="17">
        <v>5.3477890439214699E-2</v>
      </c>
      <c r="J14" s="17">
        <v>7.6570181067767404E-2</v>
      </c>
      <c r="K14" s="17">
        <v>0.114083989220835</v>
      </c>
      <c r="L14" s="17">
        <v>0.13023664146626901</v>
      </c>
      <c r="M14" s="17"/>
      <c r="N14" s="17">
        <v>7.3401555036635396E-2</v>
      </c>
      <c r="O14" s="17">
        <v>8.9059495602456407E-2</v>
      </c>
      <c r="P14" s="17">
        <v>7.7378243000785704E-2</v>
      </c>
      <c r="Q14" s="17">
        <v>0.10703245340887101</v>
      </c>
      <c r="R14" s="17"/>
      <c r="S14" s="17">
        <v>5.5182457872288801E-2</v>
      </c>
      <c r="T14" s="17">
        <v>9.2544752936520897E-2</v>
      </c>
      <c r="U14" s="17">
        <v>0.10397579222492399</v>
      </c>
      <c r="V14" s="17">
        <v>0.123066052017133</v>
      </c>
      <c r="W14" s="17">
        <v>0.102300102630472</v>
      </c>
      <c r="X14" s="17">
        <v>8.3010418862176402E-2</v>
      </c>
      <c r="Y14" s="17">
        <v>8.3414258734114996E-2</v>
      </c>
      <c r="Z14" s="17">
        <v>3.9715962098212598E-2</v>
      </c>
      <c r="AA14" s="17">
        <v>8.1169402326389306E-2</v>
      </c>
      <c r="AB14" s="17">
        <v>9.1862213218721206E-2</v>
      </c>
      <c r="AC14" s="17">
        <v>0.10674940663186901</v>
      </c>
      <c r="AD14" s="17">
        <v>6.2061148658940503E-2</v>
      </c>
      <c r="AE14" s="17"/>
      <c r="AF14" s="17">
        <v>9.4226907653186295E-2</v>
      </c>
      <c r="AG14" s="17">
        <v>7.6799262928072307E-2</v>
      </c>
      <c r="AH14" s="17"/>
      <c r="AI14" s="17">
        <v>7.7910889246582404E-2</v>
      </c>
      <c r="AJ14" s="17">
        <v>9.0702158674475994E-2</v>
      </c>
      <c r="AK14" s="17"/>
      <c r="AL14" s="17">
        <v>9.3056715765185205E-2</v>
      </c>
      <c r="AM14" s="17">
        <v>8.4911638354313604E-2</v>
      </c>
      <c r="AN14" s="17"/>
      <c r="AO14" s="17">
        <v>0</v>
      </c>
      <c r="AP14" s="17">
        <v>9.3977707992698098E-2</v>
      </c>
      <c r="AQ14" s="17"/>
      <c r="AR14" s="17">
        <v>7.96421502528111E-2</v>
      </c>
      <c r="AS14" s="17">
        <v>0.100448017709749</v>
      </c>
      <c r="AT14" s="17">
        <v>8.7539865085629803E-2</v>
      </c>
      <c r="AU14" s="17">
        <v>7.7123345031614707E-2</v>
      </c>
    </row>
    <row r="15" spans="2:47" x14ac:dyDescent="0.3">
      <c r="B15" s="18" t="s">
        <v>624</v>
      </c>
      <c r="C15" s="17">
        <v>1.8564658258225598E-2</v>
      </c>
      <c r="D15" s="17">
        <v>1.8626285102088001E-2</v>
      </c>
      <c r="E15" s="17">
        <v>1.8575266356406699E-2</v>
      </c>
      <c r="F15" s="17"/>
      <c r="G15" s="17">
        <v>2.03444567044643E-2</v>
      </c>
      <c r="H15" s="17">
        <v>3.0254170289061501E-2</v>
      </c>
      <c r="I15" s="17">
        <v>2.1559572595625898E-2</v>
      </c>
      <c r="J15" s="17">
        <v>1.24420859627851E-2</v>
      </c>
      <c r="K15" s="17">
        <v>1.6765898550632499E-2</v>
      </c>
      <c r="L15" s="17">
        <v>1.16289933424475E-2</v>
      </c>
      <c r="M15" s="17"/>
      <c r="N15" s="17">
        <v>1.8861943376982899E-2</v>
      </c>
      <c r="O15" s="17">
        <v>1.4190819175757201E-2</v>
      </c>
      <c r="P15" s="17">
        <v>2.8701661770516699E-2</v>
      </c>
      <c r="Q15" s="17">
        <v>1.41453747814934E-2</v>
      </c>
      <c r="R15" s="17"/>
      <c r="S15" s="17">
        <v>2.2018672304118098E-2</v>
      </c>
      <c r="T15" s="17">
        <v>1.43375006391768E-2</v>
      </c>
      <c r="U15" s="17">
        <v>1.28141510670895E-2</v>
      </c>
      <c r="V15" s="17">
        <v>1.54371776593696E-2</v>
      </c>
      <c r="W15" s="17">
        <v>1.2076929651233E-2</v>
      </c>
      <c r="X15" s="17">
        <v>1.53149147857623E-2</v>
      </c>
      <c r="Y15" s="17">
        <v>2.72276492758497E-2</v>
      </c>
      <c r="Z15" s="17">
        <v>1.87027014747587E-2</v>
      </c>
      <c r="AA15" s="17">
        <v>2.5476457160291802E-2</v>
      </c>
      <c r="AB15" s="17">
        <v>2.0405093937439198E-2</v>
      </c>
      <c r="AC15" s="17">
        <v>1.70895374255596E-2</v>
      </c>
      <c r="AD15" s="17">
        <v>1.8694048012088502E-2</v>
      </c>
      <c r="AE15" s="17"/>
      <c r="AF15" s="17">
        <v>1.9444429870961299E-2</v>
      </c>
      <c r="AG15" s="17">
        <v>1.7545933335208101E-2</v>
      </c>
      <c r="AH15" s="17"/>
      <c r="AI15" s="17">
        <v>7.6343188207692904E-3</v>
      </c>
      <c r="AJ15" s="17">
        <v>2.4020704530010199E-2</v>
      </c>
      <c r="AK15" s="17"/>
      <c r="AL15" s="17">
        <v>7.0627159766687301E-3</v>
      </c>
      <c r="AM15" s="17">
        <v>2.1228177462068901E-2</v>
      </c>
      <c r="AN15" s="17"/>
      <c r="AO15" s="17">
        <v>0</v>
      </c>
      <c r="AP15" s="17">
        <v>2.0182791019731298E-2</v>
      </c>
      <c r="AQ15" s="17"/>
      <c r="AR15" s="17">
        <v>2.26574434317421E-2</v>
      </c>
      <c r="AS15" s="17">
        <v>1.21954708341095E-2</v>
      </c>
      <c r="AT15" s="17">
        <v>1.7719794175351199E-2</v>
      </c>
      <c r="AU15" s="17">
        <v>2.1011873137073998E-2</v>
      </c>
    </row>
    <row r="16" spans="2:47" x14ac:dyDescent="0.3">
      <c r="B16" s="18" t="s">
        <v>625</v>
      </c>
      <c r="C16" s="17">
        <v>8.0173884767658493E-2</v>
      </c>
      <c r="D16" s="17">
        <v>9.2380908234854606E-2</v>
      </c>
      <c r="E16" s="17">
        <v>6.8584090357003399E-2</v>
      </c>
      <c r="F16" s="17"/>
      <c r="G16" s="17">
        <v>7.0263924441415701E-2</v>
      </c>
      <c r="H16" s="17">
        <v>8.4504769072526895E-2</v>
      </c>
      <c r="I16" s="17">
        <v>8.5171041953336094E-2</v>
      </c>
      <c r="J16" s="17">
        <v>9.3427721693421006E-2</v>
      </c>
      <c r="K16" s="17">
        <v>6.4603874261905406E-2</v>
      </c>
      <c r="L16" s="17">
        <v>7.8832101323038001E-2</v>
      </c>
      <c r="M16" s="17"/>
      <c r="N16" s="17">
        <v>0.10430815227545601</v>
      </c>
      <c r="O16" s="17">
        <v>6.6299373837413605E-2</v>
      </c>
      <c r="P16" s="17">
        <v>6.1426411416207298E-2</v>
      </c>
      <c r="Q16" s="17">
        <v>8.5095483723083995E-2</v>
      </c>
      <c r="R16" s="17"/>
      <c r="S16" s="17">
        <v>9.1118121089741502E-2</v>
      </c>
      <c r="T16" s="17">
        <v>6.5253523230230107E-2</v>
      </c>
      <c r="U16" s="17">
        <v>7.4960658199654195E-2</v>
      </c>
      <c r="V16" s="17">
        <v>8.7802805002595602E-2</v>
      </c>
      <c r="W16" s="17">
        <v>6.6815497993754205E-2</v>
      </c>
      <c r="X16" s="17">
        <v>9.8429621987872098E-2</v>
      </c>
      <c r="Y16" s="17">
        <v>6.3896478022583705E-2</v>
      </c>
      <c r="Z16" s="17">
        <v>5.9111811594740001E-2</v>
      </c>
      <c r="AA16" s="17">
        <v>8.4067508566266394E-2</v>
      </c>
      <c r="AB16" s="17">
        <v>0.110585512347287</v>
      </c>
      <c r="AC16" s="17">
        <v>7.3147465156165006E-2</v>
      </c>
      <c r="AD16" s="17">
        <v>3.91132161832249E-2</v>
      </c>
      <c r="AE16" s="17"/>
      <c r="AF16" s="17">
        <v>0.100829331286133</v>
      </c>
      <c r="AG16" s="17">
        <v>5.2887333837557303E-2</v>
      </c>
      <c r="AH16" s="17"/>
      <c r="AI16" s="17">
        <v>0.18238624020043301</v>
      </c>
      <c r="AJ16" s="17">
        <v>2.9153022700168601E-2</v>
      </c>
      <c r="AK16" s="17"/>
      <c r="AL16" s="17">
        <v>0.25905686878212802</v>
      </c>
      <c r="AM16" s="17">
        <v>3.8749727742690802E-2</v>
      </c>
      <c r="AN16" s="17"/>
      <c r="AO16" s="17">
        <v>1</v>
      </c>
      <c r="AP16" s="17">
        <v>0</v>
      </c>
      <c r="AQ16" s="17"/>
      <c r="AR16" s="17">
        <v>9.1770192626989794E-2</v>
      </c>
      <c r="AS16" s="17">
        <v>7.7472771598796494E-2</v>
      </c>
      <c r="AT16" s="17">
        <v>7.8801896395626403E-2</v>
      </c>
      <c r="AU16" s="17">
        <v>5.85445621542664E-2</v>
      </c>
    </row>
    <row r="17" spans="2:47" x14ac:dyDescent="0.3">
      <c r="B17" s="18" t="s">
        <v>626</v>
      </c>
      <c r="C17" s="17">
        <v>1.68121247187464E-2</v>
      </c>
      <c r="D17" s="17">
        <v>2.27308613327332E-2</v>
      </c>
      <c r="E17" s="17">
        <v>1.1108691898762801E-2</v>
      </c>
      <c r="F17" s="17"/>
      <c r="G17" s="17">
        <v>4.0393000775419498E-2</v>
      </c>
      <c r="H17" s="17">
        <v>1.6501116345416199E-2</v>
      </c>
      <c r="I17" s="17">
        <v>4.6887341018826204E-3</v>
      </c>
      <c r="J17" s="17">
        <v>6.7067002470990299E-3</v>
      </c>
      <c r="K17" s="17">
        <v>1.44188756263909E-2</v>
      </c>
      <c r="L17" s="17">
        <v>2.1109603199526199E-2</v>
      </c>
      <c r="M17" s="17"/>
      <c r="N17" s="17">
        <v>2.0905330177432398E-2</v>
      </c>
      <c r="O17" s="17">
        <v>1.26285290528534E-2</v>
      </c>
      <c r="P17" s="17">
        <v>1.6309902205462998E-2</v>
      </c>
      <c r="Q17" s="17">
        <v>1.6579999397114801E-2</v>
      </c>
      <c r="R17" s="17"/>
      <c r="S17" s="17">
        <v>1.9590379824212401E-2</v>
      </c>
      <c r="T17" s="17">
        <v>2.23130532795878E-2</v>
      </c>
      <c r="U17" s="17">
        <v>2.0256850199025699E-2</v>
      </c>
      <c r="V17" s="17">
        <v>9.5287229604064695E-3</v>
      </c>
      <c r="W17" s="17">
        <v>2.4771851825664201E-3</v>
      </c>
      <c r="X17" s="17">
        <v>6.34089099890363E-3</v>
      </c>
      <c r="Y17" s="17">
        <v>4.6058612076954799E-3</v>
      </c>
      <c r="Z17" s="17">
        <v>2.1354744318251399E-2</v>
      </c>
      <c r="AA17" s="17">
        <v>1.67334549401407E-2</v>
      </c>
      <c r="AB17" s="17">
        <v>3.03129911955414E-2</v>
      </c>
      <c r="AC17" s="17">
        <v>2.4492684429767202E-2</v>
      </c>
      <c r="AD17" s="17">
        <v>3.0989512323074699E-2</v>
      </c>
      <c r="AE17" s="17"/>
      <c r="AF17" s="17">
        <v>1.56716361865878E-2</v>
      </c>
      <c r="AG17" s="17">
        <v>1.8464124879235599E-2</v>
      </c>
      <c r="AH17" s="17"/>
      <c r="AI17" s="17">
        <v>1.38898969222044E-2</v>
      </c>
      <c r="AJ17" s="17">
        <v>1.8270799462184999E-2</v>
      </c>
      <c r="AK17" s="17"/>
      <c r="AL17" s="17">
        <v>7.99203577022666E-3</v>
      </c>
      <c r="AM17" s="17">
        <v>1.8854603781752799E-2</v>
      </c>
      <c r="AN17" s="17"/>
      <c r="AO17" s="17">
        <v>0</v>
      </c>
      <c r="AP17" s="17">
        <v>1.8277503150146798E-2</v>
      </c>
      <c r="AQ17" s="17"/>
      <c r="AR17" s="17">
        <v>2.1061201342697601E-2</v>
      </c>
      <c r="AS17" s="17">
        <v>2.41927548159666E-2</v>
      </c>
      <c r="AT17" s="17">
        <v>7.18133524706383E-3</v>
      </c>
      <c r="AU17" s="17">
        <v>1.34889155238573E-2</v>
      </c>
    </row>
    <row r="18" spans="2:47" x14ac:dyDescent="0.3">
      <c r="B18" s="18" t="s">
        <v>627</v>
      </c>
      <c r="C18" s="17">
        <v>2.1715438860813702E-2</v>
      </c>
      <c r="D18" s="17">
        <v>2.4425706941094898E-2</v>
      </c>
      <c r="E18" s="17">
        <v>1.85264475496917E-2</v>
      </c>
      <c r="F18" s="17"/>
      <c r="G18" s="17">
        <v>3.9050531105006898E-2</v>
      </c>
      <c r="H18" s="17">
        <v>2.3082362653224602E-2</v>
      </c>
      <c r="I18" s="17">
        <v>1.5143134968870001E-2</v>
      </c>
      <c r="J18" s="17">
        <v>2.5126902011076601E-2</v>
      </c>
      <c r="K18" s="17">
        <v>2.0327327751425799E-2</v>
      </c>
      <c r="L18" s="17">
        <v>1.2646490919509101E-2</v>
      </c>
      <c r="M18" s="17"/>
      <c r="N18" s="17">
        <v>2.7284115258698501E-2</v>
      </c>
      <c r="O18" s="17">
        <v>2.7239820615102699E-2</v>
      </c>
      <c r="P18" s="17">
        <v>8.5596878709493507E-3</v>
      </c>
      <c r="Q18" s="17">
        <v>2.09279530579447E-2</v>
      </c>
      <c r="R18" s="17"/>
      <c r="S18" s="17">
        <v>1.9495429153568201E-2</v>
      </c>
      <c r="T18" s="17">
        <v>2.4024735639604701E-2</v>
      </c>
      <c r="U18" s="17">
        <v>1.99445274193365E-2</v>
      </c>
      <c r="V18" s="17">
        <v>2.64557447447736E-2</v>
      </c>
      <c r="W18" s="17">
        <v>2.5734080508275602E-2</v>
      </c>
      <c r="X18" s="17">
        <v>2.68847034382118E-2</v>
      </c>
      <c r="Y18" s="17">
        <v>1.4433916310267299E-2</v>
      </c>
      <c r="Z18" s="17">
        <v>2.6595934396091502E-2</v>
      </c>
      <c r="AA18" s="17">
        <v>2.37927312951156E-2</v>
      </c>
      <c r="AB18" s="17">
        <v>2.3400152434274801E-2</v>
      </c>
      <c r="AC18" s="17">
        <v>5.1449081633818299E-3</v>
      </c>
      <c r="AD18" s="17">
        <v>1.56241333536252E-2</v>
      </c>
      <c r="AE18" s="17"/>
      <c r="AF18" s="17">
        <v>1.6897489417488101E-2</v>
      </c>
      <c r="AG18" s="17">
        <v>2.82945446344001E-2</v>
      </c>
      <c r="AH18" s="17"/>
      <c r="AI18" s="17">
        <v>1.5688602883698801E-2</v>
      </c>
      <c r="AJ18" s="17">
        <v>2.47238263085915E-2</v>
      </c>
      <c r="AK18" s="17"/>
      <c r="AL18" s="17">
        <v>1.7075673170471501E-2</v>
      </c>
      <c r="AM18" s="17">
        <v>2.27898752225206E-2</v>
      </c>
      <c r="AN18" s="17"/>
      <c r="AO18" s="17">
        <v>0</v>
      </c>
      <c r="AP18" s="17">
        <v>2.36081999643253E-2</v>
      </c>
      <c r="AQ18" s="17"/>
      <c r="AR18" s="17">
        <v>1.99576306069335E-2</v>
      </c>
      <c r="AS18" s="17">
        <v>2.57594655420368E-2</v>
      </c>
      <c r="AT18" s="17">
        <v>2.0046637641627701E-2</v>
      </c>
      <c r="AU18" s="17">
        <v>2.2643875159019201E-2</v>
      </c>
    </row>
    <row r="19" spans="2:47" x14ac:dyDescent="0.3">
      <c r="B19" s="18" t="s">
        <v>628</v>
      </c>
      <c r="C19" s="17">
        <v>5.2271757462736901E-3</v>
      </c>
      <c r="D19" s="17">
        <v>7.1879634860924704E-3</v>
      </c>
      <c r="E19" s="17">
        <v>3.3364115724593001E-3</v>
      </c>
      <c r="F19" s="17"/>
      <c r="G19" s="17">
        <v>1.8018479213199198E-2</v>
      </c>
      <c r="H19" s="17">
        <v>7.61827393671598E-3</v>
      </c>
      <c r="I19" s="17">
        <v>0</v>
      </c>
      <c r="J19" s="17">
        <v>5.1044636359745604E-3</v>
      </c>
      <c r="K19" s="17">
        <v>1.2428786080965601E-3</v>
      </c>
      <c r="L19" s="17">
        <v>1.8396400988691399E-3</v>
      </c>
      <c r="M19" s="17"/>
      <c r="N19" s="17">
        <v>3.9185893291559899E-3</v>
      </c>
      <c r="O19" s="17">
        <v>7.8426345182965405E-3</v>
      </c>
      <c r="P19" s="17">
        <v>6.3400955515880604E-3</v>
      </c>
      <c r="Q19" s="17">
        <v>3.0186784459250598E-3</v>
      </c>
      <c r="R19" s="17"/>
      <c r="S19" s="17">
        <v>9.1874429294834994E-3</v>
      </c>
      <c r="T19" s="17">
        <v>3.3595575262003801E-3</v>
      </c>
      <c r="U19" s="17">
        <v>2.6795452212317098E-3</v>
      </c>
      <c r="V19" s="17">
        <v>8.9124841570999008E-3</v>
      </c>
      <c r="W19" s="17">
        <v>6.6132554228772403E-3</v>
      </c>
      <c r="X19" s="17">
        <v>0</v>
      </c>
      <c r="Y19" s="17">
        <v>4.5876064219729498E-3</v>
      </c>
      <c r="Z19" s="17">
        <v>1.8232054784492701E-2</v>
      </c>
      <c r="AA19" s="17">
        <v>5.38031413200038E-3</v>
      </c>
      <c r="AB19" s="17">
        <v>0</v>
      </c>
      <c r="AC19" s="17">
        <v>0</v>
      </c>
      <c r="AD19" s="17">
        <v>1.12526392842367E-2</v>
      </c>
      <c r="AE19" s="17"/>
      <c r="AF19" s="17">
        <v>3.90396612991286E-3</v>
      </c>
      <c r="AG19" s="17">
        <v>7.02809948497624E-3</v>
      </c>
      <c r="AH19" s="17"/>
      <c r="AI19" s="17">
        <v>5.5176874965235396E-3</v>
      </c>
      <c r="AJ19" s="17">
        <v>5.08216235845257E-3</v>
      </c>
      <c r="AK19" s="17"/>
      <c r="AL19" s="17">
        <v>1.5827010764514499E-3</v>
      </c>
      <c r="AM19" s="17">
        <v>6.07113131772157E-3</v>
      </c>
      <c r="AN19" s="17"/>
      <c r="AO19" s="17">
        <v>0</v>
      </c>
      <c r="AP19" s="17">
        <v>5.68278684385183E-3</v>
      </c>
      <c r="AQ19" s="17"/>
      <c r="AR19" s="17">
        <v>3.80400432850768E-3</v>
      </c>
      <c r="AS19" s="17">
        <v>6.3675466517075299E-3</v>
      </c>
      <c r="AT19" s="17">
        <v>5.6195165210324799E-3</v>
      </c>
      <c r="AU19" s="17">
        <v>6.0215749453412003E-3</v>
      </c>
    </row>
    <row r="20" spans="2:47" x14ac:dyDescent="0.3">
      <c r="B20" s="18" t="s">
        <v>629</v>
      </c>
      <c r="C20" s="17">
        <v>3.6805690377173399E-2</v>
      </c>
      <c r="D20" s="17">
        <v>3.5346443425644497E-2</v>
      </c>
      <c r="E20" s="17">
        <v>3.7974377108881303E-2</v>
      </c>
      <c r="F20" s="17"/>
      <c r="G20" s="17">
        <v>3.9694206668395203E-2</v>
      </c>
      <c r="H20" s="17">
        <v>3.7049255950401601E-2</v>
      </c>
      <c r="I20" s="17">
        <v>2.81219534536865E-2</v>
      </c>
      <c r="J20" s="17">
        <v>5.1434755367412197E-2</v>
      </c>
      <c r="K20" s="17">
        <v>2.40238476075567E-2</v>
      </c>
      <c r="L20" s="17">
        <v>3.8456768094503803E-2</v>
      </c>
      <c r="M20" s="17"/>
      <c r="N20" s="17">
        <v>3.07820644416948E-2</v>
      </c>
      <c r="O20" s="17">
        <v>3.5321442218007398E-2</v>
      </c>
      <c r="P20" s="17">
        <v>4.0588303008162997E-2</v>
      </c>
      <c r="Q20" s="17">
        <v>4.1157702204011E-2</v>
      </c>
      <c r="R20" s="17"/>
      <c r="S20" s="17">
        <v>2.3886380158707098E-2</v>
      </c>
      <c r="T20" s="17">
        <v>4.2888988734076101E-2</v>
      </c>
      <c r="U20" s="17">
        <v>4.1940736847529698E-2</v>
      </c>
      <c r="V20" s="17">
        <v>2.9363722909422001E-2</v>
      </c>
      <c r="W20" s="17">
        <v>4.2949347774373599E-2</v>
      </c>
      <c r="X20" s="17">
        <v>5.2714731358366802E-2</v>
      </c>
      <c r="Y20" s="17">
        <v>3.8248213396905401E-2</v>
      </c>
      <c r="Z20" s="17">
        <v>3.1503049598972703E-2</v>
      </c>
      <c r="AA20" s="17">
        <v>3.4285476658984501E-2</v>
      </c>
      <c r="AB20" s="17">
        <v>2.01818718951557E-2</v>
      </c>
      <c r="AC20" s="17">
        <v>4.4103445106335501E-2</v>
      </c>
      <c r="AD20" s="17">
        <v>6.7335125436017398E-2</v>
      </c>
      <c r="AE20" s="17"/>
      <c r="AF20" s="17">
        <v>3.5917409728350301E-2</v>
      </c>
      <c r="AG20" s="17">
        <v>3.7785264251619002E-2</v>
      </c>
      <c r="AH20" s="17"/>
      <c r="AI20" s="17">
        <v>2.9201165420457299E-2</v>
      </c>
      <c r="AJ20" s="17">
        <v>4.06016054332606E-2</v>
      </c>
      <c r="AK20" s="17"/>
      <c r="AL20" s="17">
        <v>3.2698239320403499E-2</v>
      </c>
      <c r="AM20" s="17">
        <v>3.7756857971371398E-2</v>
      </c>
      <c r="AN20" s="17"/>
      <c r="AO20" s="17">
        <v>0</v>
      </c>
      <c r="AP20" s="17">
        <v>4.0013747998312199E-2</v>
      </c>
      <c r="AQ20" s="17"/>
      <c r="AR20" s="17">
        <v>3.48152265125952E-2</v>
      </c>
      <c r="AS20" s="17">
        <v>3.31387337165173E-2</v>
      </c>
      <c r="AT20" s="17">
        <v>3.51224385095356E-2</v>
      </c>
      <c r="AU20" s="17">
        <v>5.16320935946726E-2</v>
      </c>
    </row>
    <row r="21" spans="2:47" x14ac:dyDescent="0.3">
      <c r="B21" s="18" t="s">
        <v>630</v>
      </c>
      <c r="C21" s="17">
        <v>1.23063023666904E-2</v>
      </c>
      <c r="D21" s="17">
        <v>1.3100261991486801E-2</v>
      </c>
      <c r="E21" s="17">
        <v>1.15794799559627E-2</v>
      </c>
      <c r="F21" s="17"/>
      <c r="G21" s="17">
        <v>1.55433686872867E-2</v>
      </c>
      <c r="H21" s="17">
        <v>2.0384329914493699E-2</v>
      </c>
      <c r="I21" s="17">
        <v>8.9978279734803795E-3</v>
      </c>
      <c r="J21" s="17">
        <v>8.3928949584874193E-3</v>
      </c>
      <c r="K21" s="17">
        <v>5.6439629765310797E-3</v>
      </c>
      <c r="L21" s="17">
        <v>1.39264492616775E-2</v>
      </c>
      <c r="M21" s="17"/>
      <c r="N21" s="17">
        <v>7.3076521651170203E-3</v>
      </c>
      <c r="O21" s="17">
        <v>1.05042177339356E-2</v>
      </c>
      <c r="P21" s="17">
        <v>1.4326797817654601E-2</v>
      </c>
      <c r="Q21" s="17">
        <v>1.79802964832055E-2</v>
      </c>
      <c r="R21" s="17"/>
      <c r="S21" s="17">
        <v>1.0894050019976899E-2</v>
      </c>
      <c r="T21" s="17">
        <v>3.5328118239042398E-3</v>
      </c>
      <c r="U21" s="17">
        <v>2.2382642360158099E-2</v>
      </c>
      <c r="V21" s="17">
        <v>1.94623539652071E-2</v>
      </c>
      <c r="W21" s="17">
        <v>8.5420521484189296E-3</v>
      </c>
      <c r="X21" s="17">
        <v>5.6698903546241099E-3</v>
      </c>
      <c r="Y21" s="17">
        <v>2.1357163121385799E-2</v>
      </c>
      <c r="Z21" s="17">
        <v>1.6832410516855401E-2</v>
      </c>
      <c r="AA21" s="17">
        <v>5.5101597406284897E-3</v>
      </c>
      <c r="AB21" s="17">
        <v>1.9107123470706502E-2</v>
      </c>
      <c r="AC21" s="17">
        <v>9.3007255713044596E-3</v>
      </c>
      <c r="AD21" s="17">
        <v>1.6593028476779199E-2</v>
      </c>
      <c r="AE21" s="17"/>
      <c r="AF21" s="17">
        <v>8.0816973186702695E-3</v>
      </c>
      <c r="AG21" s="17">
        <v>1.7534915254316202E-2</v>
      </c>
      <c r="AH21" s="17"/>
      <c r="AI21" s="17">
        <v>1.14559501963115E-2</v>
      </c>
      <c r="AJ21" s="17">
        <v>1.2730768671277599E-2</v>
      </c>
      <c r="AK21" s="17"/>
      <c r="AL21" s="17">
        <v>1.4139479243960499E-2</v>
      </c>
      <c r="AM21" s="17">
        <v>1.1881791297418299E-2</v>
      </c>
      <c r="AN21" s="17"/>
      <c r="AO21" s="17">
        <v>0</v>
      </c>
      <c r="AP21" s="17">
        <v>1.33789443057745E-2</v>
      </c>
      <c r="AQ21" s="17"/>
      <c r="AR21" s="17">
        <v>8.9537538410743595E-3</v>
      </c>
      <c r="AS21" s="17">
        <v>1.29312157363837E-2</v>
      </c>
      <c r="AT21" s="17">
        <v>1.26356139203586E-2</v>
      </c>
      <c r="AU21" s="17">
        <v>1.8968477415421899E-2</v>
      </c>
    </row>
    <row r="22" spans="2:47" x14ac:dyDescent="0.3">
      <c r="B22" s="18" t="s">
        <v>631</v>
      </c>
      <c r="C22" s="17">
        <v>3.8552380552337701E-2</v>
      </c>
      <c r="D22" s="17">
        <v>3.9947392602433303E-2</v>
      </c>
      <c r="E22" s="17">
        <v>3.7339767728490798E-2</v>
      </c>
      <c r="F22" s="17"/>
      <c r="G22" s="17">
        <v>4.0157612515100999E-2</v>
      </c>
      <c r="H22" s="17">
        <v>3.5238385181174697E-2</v>
      </c>
      <c r="I22" s="17">
        <v>3.6196867538121402E-2</v>
      </c>
      <c r="J22" s="17">
        <v>3.1694734458596198E-2</v>
      </c>
      <c r="K22" s="17">
        <v>5.0195925150937397E-2</v>
      </c>
      <c r="L22" s="17">
        <v>3.9860172230565101E-2</v>
      </c>
      <c r="M22" s="17"/>
      <c r="N22" s="17">
        <v>4.4236761751263703E-2</v>
      </c>
      <c r="O22" s="17">
        <v>4.3242213917241E-2</v>
      </c>
      <c r="P22" s="17">
        <v>2.7228888590095399E-2</v>
      </c>
      <c r="Q22" s="17">
        <v>3.8052586913620401E-2</v>
      </c>
      <c r="R22" s="17"/>
      <c r="S22" s="17">
        <v>3.7548994854390498E-2</v>
      </c>
      <c r="T22" s="17">
        <v>4.3227144659651003E-2</v>
      </c>
      <c r="U22" s="17">
        <v>2.18310949332166E-2</v>
      </c>
      <c r="V22" s="17">
        <v>3.07777133846685E-2</v>
      </c>
      <c r="W22" s="17">
        <v>3.1240068622614602E-2</v>
      </c>
      <c r="X22" s="17">
        <v>6.1702004071913598E-2</v>
      </c>
      <c r="Y22" s="17">
        <v>5.3044393226155701E-2</v>
      </c>
      <c r="Z22" s="17">
        <v>3.3925957868235102E-2</v>
      </c>
      <c r="AA22" s="17">
        <v>5.2110599930849502E-2</v>
      </c>
      <c r="AB22" s="17">
        <v>1.54635223612358E-2</v>
      </c>
      <c r="AC22" s="17">
        <v>3.4474462275517002E-2</v>
      </c>
      <c r="AD22" s="17">
        <v>3.2389908843754499E-2</v>
      </c>
      <c r="AE22" s="17"/>
      <c r="AF22" s="17">
        <v>3.9718179498467697E-2</v>
      </c>
      <c r="AG22" s="17">
        <v>3.62833918409027E-2</v>
      </c>
      <c r="AH22" s="17"/>
      <c r="AI22" s="17">
        <v>3.02821380878316E-2</v>
      </c>
      <c r="AJ22" s="17">
        <v>4.2680598694456499E-2</v>
      </c>
      <c r="AK22" s="17"/>
      <c r="AL22" s="17">
        <v>2.3473745634742499E-2</v>
      </c>
      <c r="AM22" s="17">
        <v>4.2044158957030002E-2</v>
      </c>
      <c r="AN22" s="17"/>
      <c r="AO22" s="17">
        <v>0</v>
      </c>
      <c r="AP22" s="17">
        <v>4.1912683184255603E-2</v>
      </c>
      <c r="AQ22" s="17"/>
      <c r="AR22" s="17">
        <v>4.2335551607292597E-2</v>
      </c>
      <c r="AS22" s="17">
        <v>4.46209566124132E-2</v>
      </c>
      <c r="AT22" s="17">
        <v>2.4308979620288801E-2</v>
      </c>
      <c r="AU22" s="17">
        <v>4.8271990516794802E-2</v>
      </c>
    </row>
    <row r="23" spans="2:47" x14ac:dyDescent="0.3">
      <c r="B23" s="18" t="s">
        <v>632</v>
      </c>
      <c r="C23" s="17">
        <v>8.0655836947249905E-3</v>
      </c>
      <c r="D23" s="17">
        <v>7.8505020394986497E-3</v>
      </c>
      <c r="E23" s="17">
        <v>8.3058653343490198E-3</v>
      </c>
      <c r="F23" s="17"/>
      <c r="G23" s="17">
        <v>2.61582803372565E-2</v>
      </c>
      <c r="H23" s="17">
        <v>5.4028243896042903E-3</v>
      </c>
      <c r="I23" s="17">
        <v>6.5995682425564403E-3</v>
      </c>
      <c r="J23" s="17">
        <v>3.4590087930239499E-3</v>
      </c>
      <c r="K23" s="17">
        <v>5.8073878492148597E-3</v>
      </c>
      <c r="L23" s="17">
        <v>4.6933400110019501E-3</v>
      </c>
      <c r="M23" s="17"/>
      <c r="N23" s="17">
        <v>1.0148075116839799E-2</v>
      </c>
      <c r="O23" s="17">
        <v>4.7832787431548E-3</v>
      </c>
      <c r="P23" s="17">
        <v>9.1300426225569501E-3</v>
      </c>
      <c r="Q23" s="17">
        <v>8.4092093739340703E-3</v>
      </c>
      <c r="R23" s="17"/>
      <c r="S23" s="17">
        <v>9.4853727117495106E-3</v>
      </c>
      <c r="T23" s="17">
        <v>7.3591615132801201E-3</v>
      </c>
      <c r="U23" s="17">
        <v>2.3693544565954699E-3</v>
      </c>
      <c r="V23" s="17">
        <v>0</v>
      </c>
      <c r="W23" s="17">
        <v>1.53168812354306E-2</v>
      </c>
      <c r="X23" s="17">
        <v>1.27942926770071E-2</v>
      </c>
      <c r="Y23" s="17">
        <v>4.9333522854074904E-3</v>
      </c>
      <c r="Z23" s="17">
        <v>0</v>
      </c>
      <c r="AA23" s="17">
        <v>8.5681661988694993E-3</v>
      </c>
      <c r="AB23" s="17">
        <v>9.1600243030335992E-3</v>
      </c>
      <c r="AC23" s="17">
        <v>1.69576060819429E-2</v>
      </c>
      <c r="AD23" s="17">
        <v>1.19395308578161E-2</v>
      </c>
      <c r="AE23" s="17"/>
      <c r="AF23" s="17">
        <v>6.5732520625692804E-3</v>
      </c>
      <c r="AG23" s="17">
        <v>1.01142806500418E-2</v>
      </c>
      <c r="AH23" s="17"/>
      <c r="AI23" s="17">
        <v>7.2939636124635804E-3</v>
      </c>
      <c r="AJ23" s="17">
        <v>8.4507496721537897E-3</v>
      </c>
      <c r="AK23" s="17"/>
      <c r="AL23" s="17">
        <v>1.13212326351837E-2</v>
      </c>
      <c r="AM23" s="17">
        <v>7.3116689852251596E-3</v>
      </c>
      <c r="AN23" s="17"/>
      <c r="AO23" s="17">
        <v>0</v>
      </c>
      <c r="AP23" s="17">
        <v>8.7685961087196097E-3</v>
      </c>
      <c r="AQ23" s="17"/>
      <c r="AR23" s="17">
        <v>7.0564851560365998E-3</v>
      </c>
      <c r="AS23" s="17">
        <v>5.9041051990858804E-3</v>
      </c>
      <c r="AT23" s="17">
        <v>9.4585361177974402E-3</v>
      </c>
      <c r="AU23" s="17">
        <v>1.14222126944034E-2</v>
      </c>
    </row>
    <row r="24" spans="2:47" x14ac:dyDescent="0.3">
      <c r="B24" s="18" t="s">
        <v>633</v>
      </c>
      <c r="C24" s="17">
        <v>2.2390932080630001E-3</v>
      </c>
      <c r="D24" s="17">
        <v>3.1465293992869801E-3</v>
      </c>
      <c r="E24" s="17">
        <v>1.3633782354461001E-3</v>
      </c>
      <c r="F24" s="17"/>
      <c r="G24" s="17">
        <v>8.8825110443873003E-3</v>
      </c>
      <c r="H24" s="17">
        <v>3.3192269189140301E-3</v>
      </c>
      <c r="I24" s="17">
        <v>8.3949205758938102E-4</v>
      </c>
      <c r="J24" s="17">
        <v>7.9583885273961004E-4</v>
      </c>
      <c r="K24" s="17">
        <v>0</v>
      </c>
      <c r="L24" s="17">
        <v>7.7304905196557902E-4</v>
      </c>
      <c r="M24" s="17"/>
      <c r="N24" s="17">
        <v>3.2104764656589999E-3</v>
      </c>
      <c r="O24" s="17">
        <v>2.7344321210253501E-3</v>
      </c>
      <c r="P24" s="17">
        <v>2.30309309687047E-3</v>
      </c>
      <c r="Q24" s="17">
        <v>6.5108608924730903E-4</v>
      </c>
      <c r="R24" s="17"/>
      <c r="S24" s="17">
        <v>6.3082889046145504E-3</v>
      </c>
      <c r="T24" s="17">
        <v>0</v>
      </c>
      <c r="U24" s="17">
        <v>0</v>
      </c>
      <c r="V24" s="17">
        <v>5.6092293433235903E-3</v>
      </c>
      <c r="W24" s="17">
        <v>0</v>
      </c>
      <c r="X24" s="17">
        <v>0</v>
      </c>
      <c r="Y24" s="17">
        <v>0</v>
      </c>
      <c r="Z24" s="17">
        <v>0</v>
      </c>
      <c r="AA24" s="17">
        <v>4.0106111038256103E-3</v>
      </c>
      <c r="AB24" s="17">
        <v>4.5657250053643302E-3</v>
      </c>
      <c r="AC24" s="17">
        <v>0</v>
      </c>
      <c r="AD24" s="17">
        <v>0</v>
      </c>
      <c r="AE24" s="17"/>
      <c r="AF24" s="17">
        <v>9.6060880583937402E-4</v>
      </c>
      <c r="AG24" s="17">
        <v>3.9563541284918496E-3</v>
      </c>
      <c r="AH24" s="17"/>
      <c r="AI24" s="17">
        <v>1.51548106320269E-3</v>
      </c>
      <c r="AJ24" s="17">
        <v>2.60029528854494E-3</v>
      </c>
      <c r="AK24" s="17"/>
      <c r="AL24" s="17">
        <v>2.6836154334348699E-3</v>
      </c>
      <c r="AM24" s="17">
        <v>2.1361546386605402E-3</v>
      </c>
      <c r="AN24" s="17"/>
      <c r="AO24" s="17">
        <v>0</v>
      </c>
      <c r="AP24" s="17">
        <v>2.4342570524836802E-3</v>
      </c>
      <c r="AQ24" s="17"/>
      <c r="AR24" s="17">
        <v>2.6666632398418002E-3</v>
      </c>
      <c r="AS24" s="17">
        <v>1.3501129865912901E-3</v>
      </c>
      <c r="AT24" s="17">
        <v>1.0450696304127201E-3</v>
      </c>
      <c r="AU24" s="17">
        <v>5.1841256929346397E-3</v>
      </c>
    </row>
    <row r="25" spans="2:47" x14ac:dyDescent="0.3">
      <c r="B25" s="18" t="s">
        <v>634</v>
      </c>
      <c r="C25" s="17">
        <v>7.8263166741435897E-3</v>
      </c>
      <c r="D25" s="17">
        <v>7.0988072094185298E-3</v>
      </c>
      <c r="E25" s="17">
        <v>8.5650150330485297E-3</v>
      </c>
      <c r="F25" s="17"/>
      <c r="G25" s="17">
        <v>2.5923067906774101E-2</v>
      </c>
      <c r="H25" s="17">
        <v>9.0218044448612793E-3</v>
      </c>
      <c r="I25" s="17">
        <v>9.0938970482920892E-3</v>
      </c>
      <c r="J25" s="17">
        <v>5.0175455591447704E-3</v>
      </c>
      <c r="K25" s="17">
        <v>0</v>
      </c>
      <c r="L25" s="17">
        <v>1.36687527438269E-3</v>
      </c>
      <c r="M25" s="17"/>
      <c r="N25" s="17">
        <v>6.7818568062630296E-3</v>
      </c>
      <c r="O25" s="17">
        <v>1.00988377739442E-2</v>
      </c>
      <c r="P25" s="17">
        <v>9.0749360762801493E-3</v>
      </c>
      <c r="Q25" s="17">
        <v>5.6073474100884297E-3</v>
      </c>
      <c r="R25" s="17"/>
      <c r="S25" s="17">
        <v>1.7549181919263902E-2</v>
      </c>
      <c r="T25" s="17">
        <v>3.1055776829613099E-3</v>
      </c>
      <c r="U25" s="17">
        <v>0</v>
      </c>
      <c r="V25" s="17">
        <v>6.8629052462486698E-3</v>
      </c>
      <c r="W25" s="17">
        <v>8.3326628688591298E-3</v>
      </c>
      <c r="X25" s="17">
        <v>8.05741618016741E-3</v>
      </c>
      <c r="Y25" s="17">
        <v>3.6648267056782098E-3</v>
      </c>
      <c r="Z25" s="17">
        <v>5.0532083911884297E-3</v>
      </c>
      <c r="AA25" s="17">
        <v>8.1296668786939707E-3</v>
      </c>
      <c r="AB25" s="17">
        <v>1.25540498848471E-2</v>
      </c>
      <c r="AC25" s="17">
        <v>1.04450959297244E-2</v>
      </c>
      <c r="AD25" s="17">
        <v>0</v>
      </c>
      <c r="AE25" s="17"/>
      <c r="AF25" s="17">
        <v>4.1209401949084097E-3</v>
      </c>
      <c r="AG25" s="17">
        <v>1.28142174632536E-2</v>
      </c>
      <c r="AH25" s="17"/>
      <c r="AI25" s="17">
        <v>3.0315790299553602E-3</v>
      </c>
      <c r="AJ25" s="17">
        <v>1.0219683375831901E-2</v>
      </c>
      <c r="AK25" s="17"/>
      <c r="AL25" s="17">
        <v>2.7697972407350799E-3</v>
      </c>
      <c r="AM25" s="17">
        <v>8.9972612229687107E-3</v>
      </c>
      <c r="AN25" s="17"/>
      <c r="AO25" s="17">
        <v>0</v>
      </c>
      <c r="AP25" s="17">
        <v>8.5084740958531295E-3</v>
      </c>
      <c r="AQ25" s="17"/>
      <c r="AR25" s="17">
        <v>7.8678492281007706E-3</v>
      </c>
      <c r="AS25" s="17">
        <v>1.2187647802391201E-3</v>
      </c>
      <c r="AT25" s="17">
        <v>1.01202299312401E-2</v>
      </c>
      <c r="AU25" s="17">
        <v>1.43242477072127E-2</v>
      </c>
    </row>
    <row r="26" spans="2:47" x14ac:dyDescent="0.3">
      <c r="B26" s="18" t="s">
        <v>490</v>
      </c>
      <c r="C26" s="17">
        <v>1.9896870247974301E-2</v>
      </c>
      <c r="D26" s="17">
        <v>1.88222657378578E-2</v>
      </c>
      <c r="E26" s="17">
        <v>2.10197320846791E-2</v>
      </c>
      <c r="F26" s="17"/>
      <c r="G26" s="17">
        <v>1.2068371618994701E-2</v>
      </c>
      <c r="H26" s="17">
        <v>7.2990130692837801E-3</v>
      </c>
      <c r="I26" s="17">
        <v>8.7334109532546597E-3</v>
      </c>
      <c r="J26" s="17">
        <v>2.4347291520818E-2</v>
      </c>
      <c r="K26" s="17">
        <v>3.4865060652267202E-2</v>
      </c>
      <c r="L26" s="17">
        <v>3.07542284440574E-2</v>
      </c>
      <c r="M26" s="17"/>
      <c r="N26" s="17">
        <v>1.5996120565756299E-2</v>
      </c>
      <c r="O26" s="17">
        <v>2.4817436757697601E-2</v>
      </c>
      <c r="P26" s="17">
        <v>1.7734473903694901E-2</v>
      </c>
      <c r="Q26" s="17">
        <v>2.0410852154446001E-2</v>
      </c>
      <c r="R26" s="17"/>
      <c r="S26" s="17">
        <v>9.5218407388638904E-3</v>
      </c>
      <c r="T26" s="17">
        <v>3.11173906769464E-2</v>
      </c>
      <c r="U26" s="17">
        <v>2.34755668252839E-2</v>
      </c>
      <c r="V26" s="17">
        <v>1.98024356444787E-2</v>
      </c>
      <c r="W26" s="17">
        <v>2.3524510077645101E-2</v>
      </c>
      <c r="X26" s="17">
        <v>8.3091576661342304E-3</v>
      </c>
      <c r="Y26" s="17">
        <v>2.1331615923683201E-2</v>
      </c>
      <c r="Z26" s="17">
        <v>1.8005782797281E-2</v>
      </c>
      <c r="AA26" s="17">
        <v>2.27908466264178E-2</v>
      </c>
      <c r="AB26" s="17">
        <v>1.6926091898390599E-2</v>
      </c>
      <c r="AC26" s="17">
        <v>2.3509930363113E-2</v>
      </c>
      <c r="AD26" s="17">
        <v>2.7610005087903199E-2</v>
      </c>
      <c r="AE26" s="17"/>
      <c r="AF26" s="17">
        <v>1.7586317214615899E-2</v>
      </c>
      <c r="AG26" s="17">
        <v>2.31288962195671E-2</v>
      </c>
      <c r="AH26" s="17"/>
      <c r="AI26" s="17">
        <v>1.8497892860047001E-2</v>
      </c>
      <c r="AJ26" s="17">
        <v>2.0595191229256501E-2</v>
      </c>
      <c r="AK26" s="17"/>
      <c r="AL26" s="17">
        <v>1.32383504365327E-2</v>
      </c>
      <c r="AM26" s="17">
        <v>2.1438792034121999E-2</v>
      </c>
      <c r="AN26" s="17"/>
      <c r="AO26" s="17">
        <v>0</v>
      </c>
      <c r="AP26" s="17">
        <v>2.1631121272250999E-2</v>
      </c>
      <c r="AQ26" s="17"/>
      <c r="AR26" s="17">
        <v>7.2741620505652497E-3</v>
      </c>
      <c r="AS26" s="17">
        <v>2.5125576178703101E-2</v>
      </c>
      <c r="AT26" s="17">
        <v>2.6138042010893401E-2</v>
      </c>
      <c r="AU26" s="17">
        <v>2.9604936938766299E-2</v>
      </c>
    </row>
    <row r="27" spans="2:47" x14ac:dyDescent="0.3">
      <c r="B27" s="18" t="s">
        <v>128</v>
      </c>
      <c r="C27" s="17">
        <v>1.11667129090377E-2</v>
      </c>
      <c r="D27" s="17">
        <v>1.1963571243302501E-2</v>
      </c>
      <c r="E27" s="17">
        <v>1.04327284743691E-2</v>
      </c>
      <c r="F27" s="17"/>
      <c r="G27" s="17">
        <v>5.2189029420546401E-3</v>
      </c>
      <c r="H27" s="17">
        <v>4.2049926769252097E-3</v>
      </c>
      <c r="I27" s="17">
        <v>5.7756604619186797E-3</v>
      </c>
      <c r="J27" s="17">
        <v>8.8521519714138304E-3</v>
      </c>
      <c r="K27" s="17">
        <v>1.1939814295824301E-2</v>
      </c>
      <c r="L27" s="17">
        <v>2.64919367733094E-2</v>
      </c>
      <c r="M27" s="17"/>
      <c r="N27" s="17">
        <v>1.3523261325041299E-2</v>
      </c>
      <c r="O27" s="17">
        <v>8.9686274279566006E-3</v>
      </c>
      <c r="P27" s="17">
        <v>1.1599919192729499E-2</v>
      </c>
      <c r="Q27" s="17">
        <v>9.77468797367116E-3</v>
      </c>
      <c r="R27" s="17"/>
      <c r="S27" s="17">
        <v>5.0139982051628802E-3</v>
      </c>
      <c r="T27" s="17">
        <v>5.8682014585457803E-3</v>
      </c>
      <c r="U27" s="17">
        <v>5.3585283904090198E-3</v>
      </c>
      <c r="V27" s="17">
        <v>1.95956511189599E-2</v>
      </c>
      <c r="W27" s="17">
        <v>1.1571707886577701E-2</v>
      </c>
      <c r="X27" s="17">
        <v>1.1582331614464E-2</v>
      </c>
      <c r="Y27" s="17">
        <v>1.43021188265205E-2</v>
      </c>
      <c r="Z27" s="17">
        <v>4.1570878503439396E-3</v>
      </c>
      <c r="AA27" s="17">
        <v>1.2775006903914801E-2</v>
      </c>
      <c r="AB27" s="17">
        <v>1.05874432179358E-2</v>
      </c>
      <c r="AC27" s="17">
        <v>2.9000010747287201E-2</v>
      </c>
      <c r="AD27" s="17">
        <v>1.7942356062677699E-2</v>
      </c>
      <c r="AE27" s="17"/>
      <c r="AF27" s="17">
        <v>1.03147404887777E-2</v>
      </c>
      <c r="AG27" s="17">
        <v>1.15242377012008E-2</v>
      </c>
      <c r="AH27" s="17"/>
      <c r="AI27" s="17">
        <v>5.44940282635001E-3</v>
      </c>
      <c r="AJ27" s="17">
        <v>1.4020595767825101E-2</v>
      </c>
      <c r="AK27" s="17"/>
      <c r="AL27" s="17">
        <v>7.0581048338089498E-3</v>
      </c>
      <c r="AM27" s="17">
        <v>1.21181484354518E-2</v>
      </c>
      <c r="AN27" s="17"/>
      <c r="AO27" s="17">
        <v>0</v>
      </c>
      <c r="AP27" s="17">
        <v>1.2140025950684301E-2</v>
      </c>
      <c r="AQ27" s="17"/>
      <c r="AR27" s="17">
        <v>2.7801724506341398E-3</v>
      </c>
      <c r="AS27" s="17">
        <v>2.1638233506771201E-2</v>
      </c>
      <c r="AT27" s="17">
        <v>7.5118976165638503E-3</v>
      </c>
      <c r="AU27" s="17">
        <v>2.1819303929869201E-2</v>
      </c>
    </row>
    <row r="28" spans="2:47" x14ac:dyDescent="0.3">
      <c r="B28" s="18" t="s">
        <v>155</v>
      </c>
      <c r="C28" s="19">
        <v>5.0269258395320903E-3</v>
      </c>
      <c r="D28" s="19">
        <v>4.8108725267045601E-3</v>
      </c>
      <c r="E28" s="19">
        <v>5.2565887812791798E-3</v>
      </c>
      <c r="F28" s="19"/>
      <c r="G28" s="19">
        <v>1.36172977329562E-2</v>
      </c>
      <c r="H28" s="19">
        <v>2.4080451863159099E-3</v>
      </c>
      <c r="I28" s="19">
        <v>5.1495241908688901E-3</v>
      </c>
      <c r="J28" s="19">
        <v>2.0149928670067899E-3</v>
      </c>
      <c r="K28" s="19">
        <v>1.75169969117451E-3</v>
      </c>
      <c r="L28" s="19">
        <v>6.00200617604501E-3</v>
      </c>
      <c r="M28" s="19"/>
      <c r="N28" s="19">
        <v>5.4774241649618201E-3</v>
      </c>
      <c r="O28" s="19">
        <v>1.91731353786222E-3</v>
      </c>
      <c r="P28" s="19">
        <v>2.2458416756853598E-3</v>
      </c>
      <c r="Q28" s="19">
        <v>9.3475622066177405E-3</v>
      </c>
      <c r="R28" s="19"/>
      <c r="S28" s="19">
        <v>8.8258924593584993E-3</v>
      </c>
      <c r="T28" s="19">
        <v>3.48267621701389E-3</v>
      </c>
      <c r="U28" s="19">
        <v>2.93648068781801E-3</v>
      </c>
      <c r="V28" s="19">
        <v>3.80816878001392E-3</v>
      </c>
      <c r="W28" s="19">
        <v>8.3617201143675306E-3</v>
      </c>
      <c r="X28" s="19">
        <v>5.4703320432268696E-3</v>
      </c>
      <c r="Y28" s="19">
        <v>7.7174977319293802E-3</v>
      </c>
      <c r="Z28" s="19">
        <v>0</v>
      </c>
      <c r="AA28" s="19">
        <v>4.82757604431486E-3</v>
      </c>
      <c r="AB28" s="19">
        <v>5.9454267592093197E-3</v>
      </c>
      <c r="AC28" s="19">
        <v>0</v>
      </c>
      <c r="AD28" s="19">
        <v>0</v>
      </c>
      <c r="AE28" s="19"/>
      <c r="AF28" s="19">
        <v>2.9565655467155799E-3</v>
      </c>
      <c r="AG28" s="19">
        <v>6.6692069999562502E-3</v>
      </c>
      <c r="AH28" s="19"/>
      <c r="AI28" s="19">
        <v>3.5045604019012101E-3</v>
      </c>
      <c r="AJ28" s="19">
        <v>5.7868378548731701E-3</v>
      </c>
      <c r="AK28" s="19"/>
      <c r="AL28" s="19">
        <v>2.3472238078262901E-3</v>
      </c>
      <c r="AM28" s="19">
        <v>5.6474678008207402E-3</v>
      </c>
      <c r="AN28" s="19"/>
      <c r="AO28" s="19">
        <v>0</v>
      </c>
      <c r="AP28" s="19">
        <v>5.4650827545403204E-3</v>
      </c>
      <c r="AQ28" s="19"/>
      <c r="AR28" s="19">
        <v>5.8933550725290696E-4</v>
      </c>
      <c r="AS28" s="19">
        <v>4.3320561507527904E-3</v>
      </c>
      <c r="AT28" s="19">
        <v>7.6032685446786102E-3</v>
      </c>
      <c r="AU28" s="19">
        <v>1.20069013429457E-2</v>
      </c>
    </row>
    <row r="29" spans="2:47" x14ac:dyDescent="0.3">
      <c r="B29" s="16"/>
    </row>
    <row r="30" spans="2:47" x14ac:dyDescent="0.3">
      <c r="B30" t="s">
        <v>72</v>
      </c>
    </row>
    <row r="31" spans="2:47" x14ac:dyDescent="0.3">
      <c r="B31" t="s">
        <v>73</v>
      </c>
    </row>
    <row r="33" spans="2:2" x14ac:dyDescent="0.3">
      <c r="B33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dimension ref="B2:AU18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639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636</v>
      </c>
      <c r="C9" s="17">
        <v>0.896106604552803</v>
      </c>
      <c r="D9" s="17">
        <v>0.89191118046111895</v>
      </c>
      <c r="E9" s="17">
        <v>0.90082334476298398</v>
      </c>
      <c r="F9" s="17"/>
      <c r="G9" s="17">
        <v>0.76396719012312897</v>
      </c>
      <c r="H9" s="17">
        <v>0.82410510274423199</v>
      </c>
      <c r="I9" s="17">
        <v>0.91181153478671295</v>
      </c>
      <c r="J9" s="17">
        <v>0.93479649242252905</v>
      </c>
      <c r="K9" s="17">
        <v>0.95928198780010598</v>
      </c>
      <c r="L9" s="17">
        <v>0.95557209464247095</v>
      </c>
      <c r="M9" s="17"/>
      <c r="N9" s="17">
        <v>0.93551677669077604</v>
      </c>
      <c r="O9" s="17">
        <v>0.90226391777859205</v>
      </c>
      <c r="P9" s="17">
        <v>0.88096190742852698</v>
      </c>
      <c r="Q9" s="17">
        <v>0.86273520922952796</v>
      </c>
      <c r="R9" s="17"/>
      <c r="S9" s="17">
        <v>0.84835557720616395</v>
      </c>
      <c r="T9" s="17">
        <v>0.94052660062613602</v>
      </c>
      <c r="U9" s="17">
        <v>0.92303519681059798</v>
      </c>
      <c r="V9" s="17">
        <v>0.89927027741142496</v>
      </c>
      <c r="W9" s="17">
        <v>0.84629590138821198</v>
      </c>
      <c r="X9" s="17">
        <v>0.88103011594170999</v>
      </c>
      <c r="Y9" s="17">
        <v>0.89639822116794898</v>
      </c>
      <c r="Z9" s="17">
        <v>0.90655610036206602</v>
      </c>
      <c r="AA9" s="17">
        <v>0.87825525586130204</v>
      </c>
      <c r="AB9" s="17">
        <v>0.92743153736228501</v>
      </c>
      <c r="AC9" s="17">
        <v>0.92739615092146499</v>
      </c>
      <c r="AD9" s="17">
        <v>0.91089935790016996</v>
      </c>
      <c r="AE9" s="17"/>
      <c r="AF9" s="17">
        <v>0.92181336216242205</v>
      </c>
      <c r="AG9" s="17">
        <v>0.86458019357305504</v>
      </c>
      <c r="AH9" s="17"/>
      <c r="AI9" s="17">
        <v>0.92450729937409604</v>
      </c>
      <c r="AJ9" s="17">
        <v>0.881929962923102</v>
      </c>
      <c r="AK9" s="17"/>
      <c r="AL9" s="17">
        <v>0.92982040895734996</v>
      </c>
      <c r="AM9" s="17">
        <v>0.88829945657136</v>
      </c>
      <c r="AN9" s="17"/>
      <c r="AO9" s="17">
        <v>0.90939736046820496</v>
      </c>
      <c r="AP9" s="17">
        <v>0.89494815567253005</v>
      </c>
      <c r="AQ9" s="17"/>
      <c r="AR9" s="17">
        <v>0.88066683371034105</v>
      </c>
      <c r="AS9" s="17">
        <v>0.91140707067480597</v>
      </c>
      <c r="AT9" s="17">
        <v>0.89944113063125597</v>
      </c>
      <c r="AU9" s="17">
        <v>0.90160085810212098</v>
      </c>
    </row>
    <row r="10" spans="2:47" ht="28.8" x14ac:dyDescent="0.3">
      <c r="B10" s="18" t="s">
        <v>637</v>
      </c>
      <c r="C10" s="17">
        <v>0.78813565957216303</v>
      </c>
      <c r="D10" s="17">
        <v>0.77770628860041002</v>
      </c>
      <c r="E10" s="17">
        <v>0.79874958100649596</v>
      </c>
      <c r="F10" s="17"/>
      <c r="G10" s="17">
        <v>0.78769075161575297</v>
      </c>
      <c r="H10" s="17">
        <v>0.82911168236028499</v>
      </c>
      <c r="I10" s="17">
        <v>0.81613235890741298</v>
      </c>
      <c r="J10" s="17">
        <v>0.82668118260184498</v>
      </c>
      <c r="K10" s="17">
        <v>0.79264846910208997</v>
      </c>
      <c r="L10" s="17">
        <v>0.69816526091425801</v>
      </c>
      <c r="M10" s="17"/>
      <c r="N10" s="17">
        <v>0.81226157212840899</v>
      </c>
      <c r="O10" s="17">
        <v>0.80308210431268001</v>
      </c>
      <c r="P10" s="17">
        <v>0.77619947933022704</v>
      </c>
      <c r="Q10" s="17">
        <v>0.75991529307091799</v>
      </c>
      <c r="R10" s="17"/>
      <c r="S10" s="17">
        <v>0.78634457084234399</v>
      </c>
      <c r="T10" s="17">
        <v>0.82267807606272503</v>
      </c>
      <c r="U10" s="17">
        <v>0.80593176261565402</v>
      </c>
      <c r="V10" s="17">
        <v>0.77356234784864097</v>
      </c>
      <c r="W10" s="17">
        <v>0.77913191119995995</v>
      </c>
      <c r="X10" s="17">
        <v>0.80721127496864997</v>
      </c>
      <c r="Y10" s="17">
        <v>0.820868376844342</v>
      </c>
      <c r="Z10" s="17">
        <v>0.752651316425483</v>
      </c>
      <c r="AA10" s="17">
        <v>0.76687077342918497</v>
      </c>
      <c r="AB10" s="17">
        <v>0.77816537328651902</v>
      </c>
      <c r="AC10" s="17">
        <v>0.74427692816831903</v>
      </c>
      <c r="AD10" s="17">
        <v>0.74755532901659805</v>
      </c>
      <c r="AE10" s="17"/>
      <c r="AF10" s="17">
        <v>0.80065685496797001</v>
      </c>
      <c r="AG10" s="17">
        <v>0.77391668346040399</v>
      </c>
      <c r="AH10" s="17"/>
      <c r="AI10" s="17">
        <v>0.82199224684032701</v>
      </c>
      <c r="AJ10" s="17">
        <v>0.77123562569884996</v>
      </c>
      <c r="AK10" s="17"/>
      <c r="AL10" s="17">
        <v>0.812267473541883</v>
      </c>
      <c r="AM10" s="17">
        <v>0.78254742513675002</v>
      </c>
      <c r="AN10" s="17"/>
      <c r="AO10" s="17">
        <v>0.86046826315464497</v>
      </c>
      <c r="AP10" s="17">
        <v>0.78183100510700698</v>
      </c>
      <c r="AQ10" s="17"/>
      <c r="AR10" s="17">
        <v>0.83843673626070203</v>
      </c>
      <c r="AS10" s="17">
        <v>0.73310194723126498</v>
      </c>
      <c r="AT10" s="17">
        <v>0.82042293335727201</v>
      </c>
      <c r="AU10" s="17">
        <v>0.68925220157404499</v>
      </c>
    </row>
    <row r="11" spans="2:47" x14ac:dyDescent="0.3">
      <c r="B11" s="18" t="s">
        <v>638</v>
      </c>
      <c r="C11" s="17">
        <v>0.42636128861021</v>
      </c>
      <c r="D11" s="17">
        <v>0.43747287328191597</v>
      </c>
      <c r="E11" s="17">
        <v>0.41621702683003098</v>
      </c>
      <c r="F11" s="17"/>
      <c r="G11" s="17">
        <v>0.20937185855005999</v>
      </c>
      <c r="H11" s="17">
        <v>0.18277677203725201</v>
      </c>
      <c r="I11" s="17">
        <v>0.30106827465239799</v>
      </c>
      <c r="J11" s="17">
        <v>0.48265632203845199</v>
      </c>
      <c r="K11" s="17">
        <v>0.59194134200229898</v>
      </c>
      <c r="L11" s="17">
        <v>0.71305388937668102</v>
      </c>
      <c r="M11" s="17"/>
      <c r="N11" s="17">
        <v>0.47461059108187498</v>
      </c>
      <c r="O11" s="17">
        <v>0.43136044914883998</v>
      </c>
      <c r="P11" s="17">
        <v>0.37972591747552398</v>
      </c>
      <c r="Q11" s="17">
        <v>0.41014846805498101</v>
      </c>
      <c r="R11" s="17"/>
      <c r="S11" s="17">
        <v>0.358864929289613</v>
      </c>
      <c r="T11" s="17">
        <v>0.47251200571136898</v>
      </c>
      <c r="U11" s="17">
        <v>0.49641097817229501</v>
      </c>
      <c r="V11" s="17">
        <v>0.43942732504098397</v>
      </c>
      <c r="W11" s="17">
        <v>0.406406090096813</v>
      </c>
      <c r="X11" s="17">
        <v>0.40824380555367501</v>
      </c>
      <c r="Y11" s="17">
        <v>0.37780008183054198</v>
      </c>
      <c r="Z11" s="17">
        <v>0.35712568617472401</v>
      </c>
      <c r="AA11" s="17">
        <v>0.41397165161899901</v>
      </c>
      <c r="AB11" s="17">
        <v>0.480968849573431</v>
      </c>
      <c r="AC11" s="17">
        <v>0.481763889580409</v>
      </c>
      <c r="AD11" s="17">
        <v>0.42692923443555097</v>
      </c>
      <c r="AE11" s="17"/>
      <c r="AF11" s="17">
        <v>0.46203000688342</v>
      </c>
      <c r="AG11" s="17">
        <v>0.38049375285590098</v>
      </c>
      <c r="AH11" s="17"/>
      <c r="AI11" s="17">
        <v>0.46869751832453099</v>
      </c>
      <c r="AJ11" s="17">
        <v>0.40522851138805999</v>
      </c>
      <c r="AK11" s="17"/>
      <c r="AL11" s="17">
        <v>0.48846593233891</v>
      </c>
      <c r="AM11" s="17">
        <v>0.41197963834889001</v>
      </c>
      <c r="AN11" s="17"/>
      <c r="AO11" s="17">
        <v>0.43637020347850602</v>
      </c>
      <c r="AP11" s="17">
        <v>0.425488891562538</v>
      </c>
      <c r="AQ11" s="17"/>
      <c r="AR11" s="17">
        <v>0.35383816446857702</v>
      </c>
      <c r="AS11" s="17">
        <v>0.55050383197540498</v>
      </c>
      <c r="AT11" s="17">
        <v>0.376422714862787</v>
      </c>
      <c r="AU11" s="17">
        <v>0.49882120543275998</v>
      </c>
    </row>
    <row r="12" spans="2:47" x14ac:dyDescent="0.3">
      <c r="B12" s="18" t="s">
        <v>155</v>
      </c>
      <c r="C12" s="17">
        <v>6.71519232224133E-3</v>
      </c>
      <c r="D12" s="17">
        <v>7.1271331954208201E-3</v>
      </c>
      <c r="E12" s="17">
        <v>6.3393417406404102E-3</v>
      </c>
      <c r="F12" s="17"/>
      <c r="G12" s="17">
        <v>2.7766779710049001E-2</v>
      </c>
      <c r="H12" s="17">
        <v>1.218877279527E-2</v>
      </c>
      <c r="I12" s="17">
        <v>3.3934591973300201E-3</v>
      </c>
      <c r="J12" s="17">
        <v>0</v>
      </c>
      <c r="K12" s="17">
        <v>0</v>
      </c>
      <c r="L12" s="17">
        <v>9.8100121453626398E-4</v>
      </c>
      <c r="M12" s="17"/>
      <c r="N12" s="17">
        <v>3.5176005742672501E-3</v>
      </c>
      <c r="O12" s="17">
        <v>6.4490282252786298E-3</v>
      </c>
      <c r="P12" s="17">
        <v>7.2873139321313696E-3</v>
      </c>
      <c r="Q12" s="17">
        <v>1.00397956008471E-2</v>
      </c>
      <c r="R12" s="17"/>
      <c r="S12" s="17">
        <v>1.5669458377106201E-2</v>
      </c>
      <c r="T12" s="17">
        <v>6.0103335767705502E-3</v>
      </c>
      <c r="U12" s="17">
        <v>0</v>
      </c>
      <c r="V12" s="17">
        <v>0</v>
      </c>
      <c r="W12" s="17">
        <v>2.8096266418628701E-3</v>
      </c>
      <c r="X12" s="17">
        <v>5.4703320432268696E-3</v>
      </c>
      <c r="Y12" s="17">
        <v>5.6831063469320103E-3</v>
      </c>
      <c r="Z12" s="17">
        <v>1.0302730344419701E-2</v>
      </c>
      <c r="AA12" s="17">
        <v>1.6781512138665099E-2</v>
      </c>
      <c r="AB12" s="17">
        <v>0</v>
      </c>
      <c r="AC12" s="17">
        <v>6.8017517763151502E-3</v>
      </c>
      <c r="AD12" s="17">
        <v>0</v>
      </c>
      <c r="AE12" s="17"/>
      <c r="AF12" s="17">
        <v>5.0267414039843004E-3</v>
      </c>
      <c r="AG12" s="17">
        <v>7.8636006625047508E-3</v>
      </c>
      <c r="AH12" s="17"/>
      <c r="AI12" s="17">
        <v>4.1912420844596697E-3</v>
      </c>
      <c r="AJ12" s="17">
        <v>7.9750607246651603E-3</v>
      </c>
      <c r="AK12" s="17"/>
      <c r="AL12" s="17">
        <v>5.9261979215261803E-3</v>
      </c>
      <c r="AM12" s="17">
        <v>6.8979007454438397E-3</v>
      </c>
      <c r="AN12" s="17"/>
      <c r="AO12" s="17">
        <v>6.0906658074324398E-3</v>
      </c>
      <c r="AP12" s="17">
        <v>6.7696273029441596E-3</v>
      </c>
      <c r="AQ12" s="17"/>
      <c r="AR12" s="17">
        <v>4.1912407166978301E-3</v>
      </c>
      <c r="AS12" s="17">
        <v>1.2361864355462699E-2</v>
      </c>
      <c r="AT12" s="17">
        <v>6.1839729123013901E-3</v>
      </c>
      <c r="AU12" s="17">
        <v>4.4376558144840501E-3</v>
      </c>
    </row>
    <row r="13" spans="2:47" x14ac:dyDescent="0.3">
      <c r="B13" s="18" t="s">
        <v>128</v>
      </c>
      <c r="C13" s="19">
        <v>9.0132016683628201E-3</v>
      </c>
      <c r="D13" s="19">
        <v>5.9934107729880601E-3</v>
      </c>
      <c r="E13" s="19">
        <v>1.13594319035169E-2</v>
      </c>
      <c r="F13" s="19"/>
      <c r="G13" s="19">
        <v>1.6506022704442399E-2</v>
      </c>
      <c r="H13" s="19">
        <v>1.49486998006044E-2</v>
      </c>
      <c r="I13" s="19">
        <v>1.1832853132578799E-2</v>
      </c>
      <c r="J13" s="19">
        <v>2.9367661722448698E-3</v>
      </c>
      <c r="K13" s="19">
        <v>5.8217683910377002E-3</v>
      </c>
      <c r="L13" s="19">
        <v>4.0055005370258903E-3</v>
      </c>
      <c r="M13" s="19"/>
      <c r="N13" s="19">
        <v>3.5058565138473699E-3</v>
      </c>
      <c r="O13" s="19">
        <v>1.0085188122187901E-2</v>
      </c>
      <c r="P13" s="19">
        <v>1.2434127383125999E-2</v>
      </c>
      <c r="Q13" s="19">
        <v>1.0969692513931701E-2</v>
      </c>
      <c r="R13" s="19"/>
      <c r="S13" s="19">
        <v>6.9791430115028899E-3</v>
      </c>
      <c r="T13" s="19">
        <v>1.9641194717084699E-3</v>
      </c>
      <c r="U13" s="19">
        <v>1.47209781231908E-2</v>
      </c>
      <c r="V13" s="19">
        <v>9.6664216570379099E-3</v>
      </c>
      <c r="W13" s="19">
        <v>2.2504842864191899E-2</v>
      </c>
      <c r="X13" s="19">
        <v>7.1761539632864101E-3</v>
      </c>
      <c r="Y13" s="19">
        <v>7.8072455465590801E-3</v>
      </c>
      <c r="Z13" s="19">
        <v>1.02548913129097E-2</v>
      </c>
      <c r="AA13" s="19">
        <v>1.19162120658904E-2</v>
      </c>
      <c r="AB13" s="19">
        <v>6.8998137542706402E-3</v>
      </c>
      <c r="AC13" s="19">
        <v>0</v>
      </c>
      <c r="AD13" s="19">
        <v>1.81944783958361E-2</v>
      </c>
      <c r="AE13" s="19"/>
      <c r="AF13" s="19">
        <v>8.7127748271363901E-3</v>
      </c>
      <c r="AG13" s="19">
        <v>8.9393579822443295E-3</v>
      </c>
      <c r="AH13" s="19"/>
      <c r="AI13" s="19">
        <v>8.68114895109421E-3</v>
      </c>
      <c r="AJ13" s="19">
        <v>9.1789508658562703E-3</v>
      </c>
      <c r="AK13" s="19"/>
      <c r="AL13" s="19">
        <v>2.8706815331622599E-3</v>
      </c>
      <c r="AM13" s="19">
        <v>1.0435632762138601E-2</v>
      </c>
      <c r="AN13" s="19"/>
      <c r="AO13" s="19">
        <v>2.2793389390302499E-3</v>
      </c>
      <c r="AP13" s="19">
        <v>9.6001386182518501E-3</v>
      </c>
      <c r="AQ13" s="19"/>
      <c r="AR13" s="19">
        <v>6.6825825189092301E-3</v>
      </c>
      <c r="AS13" s="19">
        <v>8.4419100427293794E-3</v>
      </c>
      <c r="AT13" s="19">
        <v>9.7217680141934108E-3</v>
      </c>
      <c r="AU13" s="19">
        <v>1.4377612568206801E-2</v>
      </c>
    </row>
    <row r="14" spans="2:47" x14ac:dyDescent="0.3">
      <c r="B14" s="16"/>
    </row>
    <row r="15" spans="2:47" x14ac:dyDescent="0.3">
      <c r="B15" t="s">
        <v>72</v>
      </c>
    </row>
    <row r="16" spans="2:47" x14ac:dyDescent="0.3">
      <c r="B16" t="s">
        <v>73</v>
      </c>
    </row>
    <row r="18" spans="2:2" x14ac:dyDescent="0.3">
      <c r="B18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dimension ref="B2:G20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7" width="20.77734375" customWidth="1"/>
  </cols>
  <sheetData>
    <row r="2" spans="2:7" ht="40.049999999999997" customHeight="1" x14ac:dyDescent="0.3">
      <c r="D2" s="30" t="s">
        <v>647</v>
      </c>
      <c r="E2" s="26"/>
      <c r="F2" s="26"/>
      <c r="G2" s="26"/>
    </row>
    <row r="6" spans="2:7" ht="49.95" customHeight="1" x14ac:dyDescent="0.3">
      <c r="B6" s="20" t="s">
        <v>15</v>
      </c>
      <c r="C6" s="20" t="s">
        <v>640</v>
      </c>
      <c r="D6" s="20" t="s">
        <v>641</v>
      </c>
      <c r="E6" s="20" t="s">
        <v>642</v>
      </c>
      <c r="F6" s="20" t="s">
        <v>160</v>
      </c>
    </row>
    <row r="7" spans="2:7" x14ac:dyDescent="0.3">
      <c r="B7" s="18" t="s">
        <v>170</v>
      </c>
      <c r="C7" s="17">
        <v>6.10181273260475E-2</v>
      </c>
      <c r="D7" s="17">
        <v>4.5473663081594201E-2</v>
      </c>
      <c r="E7" s="17">
        <v>4.73613693841115E-2</v>
      </c>
      <c r="F7" s="17">
        <v>4.2657774547049401E-2</v>
      </c>
    </row>
    <row r="8" spans="2:7" x14ac:dyDescent="0.3">
      <c r="B8" s="18" t="s">
        <v>171</v>
      </c>
      <c r="C8" s="17">
        <v>7.2976287985554597E-2</v>
      </c>
      <c r="D8" s="17">
        <v>4.4658178125835897E-2</v>
      </c>
      <c r="E8" s="17">
        <v>4.5287751955172401E-2</v>
      </c>
      <c r="F8" s="17">
        <v>5.4128447217218198E-2</v>
      </c>
    </row>
    <row r="9" spans="2:7" x14ac:dyDescent="0.3">
      <c r="B9" s="18" t="s">
        <v>643</v>
      </c>
      <c r="C9" s="17">
        <v>0.21013644577401699</v>
      </c>
      <c r="D9" s="17">
        <v>5.7505600290101197E-2</v>
      </c>
      <c r="E9" s="17">
        <v>7.0498157042789097E-2</v>
      </c>
      <c r="F9" s="17">
        <v>8.1663273105377798E-2</v>
      </c>
    </row>
    <row r="10" spans="2:7" x14ac:dyDescent="0.3">
      <c r="B10" s="18" t="s">
        <v>644</v>
      </c>
      <c r="C10" s="17">
        <v>0.243080726276444</v>
      </c>
      <c r="D10" s="17">
        <v>0.11842898354565</v>
      </c>
      <c r="E10" s="17">
        <v>0.12830126563486399</v>
      </c>
      <c r="F10" s="17">
        <v>0.114560798621563</v>
      </c>
    </row>
    <row r="11" spans="2:7" ht="28.8" x14ac:dyDescent="0.3">
      <c r="B11" s="18" t="s">
        <v>645</v>
      </c>
      <c r="C11" s="17">
        <v>0.36733058178552802</v>
      </c>
      <c r="D11" s="17">
        <v>0.65142420948568402</v>
      </c>
      <c r="E11" s="17">
        <v>0.53548336460398205</v>
      </c>
      <c r="F11" s="17">
        <v>0.42957816134988303</v>
      </c>
    </row>
    <row r="12" spans="2:7" x14ac:dyDescent="0.3">
      <c r="B12" s="18" t="s">
        <v>155</v>
      </c>
      <c r="C12" s="17">
        <v>2.96691131091112E-2</v>
      </c>
      <c r="D12" s="17">
        <v>4.73005236594011E-2</v>
      </c>
      <c r="E12" s="17">
        <v>4.2228764863431599E-2</v>
      </c>
      <c r="F12" s="17">
        <v>4.5591018533816502E-2</v>
      </c>
    </row>
    <row r="13" spans="2:7" x14ac:dyDescent="0.3">
      <c r="B13" s="18" t="s">
        <v>646</v>
      </c>
      <c r="C13" s="17">
        <v>1.5788717743297501E-2</v>
      </c>
      <c r="D13" s="17">
        <v>3.5208841811733997E-2</v>
      </c>
      <c r="E13" s="17">
        <v>0.130839326515649</v>
      </c>
      <c r="F13" s="17">
        <v>0.231820526625093</v>
      </c>
    </row>
    <row r="14" spans="2:7" x14ac:dyDescent="0.3">
      <c r="B14" s="16"/>
      <c r="C14" s="16"/>
      <c r="D14" s="16"/>
      <c r="E14" s="16"/>
      <c r="F14" s="16"/>
    </row>
    <row r="15" spans="2:7" x14ac:dyDescent="0.3">
      <c r="B15" t="s">
        <v>72</v>
      </c>
    </row>
    <row r="16" spans="2:7" x14ac:dyDescent="0.3">
      <c r="B16" t="s">
        <v>73</v>
      </c>
    </row>
    <row r="20" spans="2:2" x14ac:dyDescent="0.3">
      <c r="B20" s="8" t="str">
        <f>HYPERLINK("#'Contents'!A1", "Return to Contents")</f>
        <v>Return to Contents</v>
      </c>
    </row>
  </sheetData>
  <mergeCells count="1">
    <mergeCell ref="D2:G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dimension ref="B2:AU20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648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170</v>
      </c>
      <c r="C9" s="17">
        <v>6.10181273260475E-2</v>
      </c>
      <c r="D9" s="17">
        <v>7.7224756785518003E-2</v>
      </c>
      <c r="E9" s="17">
        <v>4.49215877581906E-2</v>
      </c>
      <c r="F9" s="17"/>
      <c r="G9" s="17">
        <v>0.13415763371634501</v>
      </c>
      <c r="H9" s="17">
        <v>0.103108818384754</v>
      </c>
      <c r="I9" s="17">
        <v>7.5088166787466007E-2</v>
      </c>
      <c r="J9" s="17">
        <v>2.76963687657629E-2</v>
      </c>
      <c r="K9" s="17">
        <v>2.2892010952409399E-2</v>
      </c>
      <c r="L9" s="17">
        <v>1.9543382408964499E-2</v>
      </c>
      <c r="M9" s="17"/>
      <c r="N9" s="17">
        <v>7.7416352466165003E-2</v>
      </c>
      <c r="O9" s="17">
        <v>4.7108078142230198E-2</v>
      </c>
      <c r="P9" s="17">
        <v>6.4964625161531606E-2</v>
      </c>
      <c r="Q9" s="17">
        <v>5.3919312914834899E-2</v>
      </c>
      <c r="R9" s="17"/>
      <c r="S9" s="17">
        <v>0.104384324909128</v>
      </c>
      <c r="T9" s="17">
        <v>4.4286026568872497E-2</v>
      </c>
      <c r="U9" s="17">
        <v>4.3504843838572498E-2</v>
      </c>
      <c r="V9" s="17">
        <v>5.1755741513157497E-2</v>
      </c>
      <c r="W9" s="17">
        <v>5.5927848436271098E-2</v>
      </c>
      <c r="X9" s="17">
        <v>7.7615562901352506E-2</v>
      </c>
      <c r="Y9" s="17">
        <v>2.7523495726076201E-2</v>
      </c>
      <c r="Z9" s="17">
        <v>6.3214897931334793E-2</v>
      </c>
      <c r="AA9" s="17">
        <v>5.5020021869297699E-2</v>
      </c>
      <c r="AB9" s="17">
        <v>9.4244389510790796E-2</v>
      </c>
      <c r="AC9" s="17">
        <v>3.40712390966878E-2</v>
      </c>
      <c r="AD9" s="17">
        <v>2.1728130613490299E-2</v>
      </c>
      <c r="AE9" s="17"/>
      <c r="AF9" s="17">
        <v>6.3912742764756697E-2</v>
      </c>
      <c r="AG9" s="17">
        <v>5.7665817474443999E-2</v>
      </c>
      <c r="AH9" s="17"/>
      <c r="AI9" s="17">
        <v>8.3624743015360894E-2</v>
      </c>
      <c r="AJ9" s="17">
        <v>4.9733689001408697E-2</v>
      </c>
      <c r="AK9" s="17"/>
      <c r="AL9" s="17">
        <v>7.1554363111110297E-2</v>
      </c>
      <c r="AM9" s="17">
        <v>5.85782379871196E-2</v>
      </c>
      <c r="AN9" s="17"/>
      <c r="AO9" s="17">
        <v>0.120163416199653</v>
      </c>
      <c r="AP9" s="17">
        <v>5.5862905598618597E-2</v>
      </c>
      <c r="AQ9" s="17"/>
      <c r="AR9" s="17">
        <v>0.120360783953436</v>
      </c>
      <c r="AS9" s="17">
        <v>3.4110016254364203E-2</v>
      </c>
      <c r="AT9" s="17">
        <v>2.9821454439712999E-2</v>
      </c>
      <c r="AU9" s="17">
        <v>2.32519110575822E-2</v>
      </c>
    </row>
    <row r="10" spans="2:47" x14ac:dyDescent="0.3">
      <c r="B10" s="18" t="s">
        <v>171</v>
      </c>
      <c r="C10" s="17">
        <v>7.2976287985554597E-2</v>
      </c>
      <c r="D10" s="17">
        <v>9.1079680674076999E-2</v>
      </c>
      <c r="E10" s="17">
        <v>5.49828083405354E-2</v>
      </c>
      <c r="F10" s="17"/>
      <c r="G10" s="17">
        <v>0.14306938595747101</v>
      </c>
      <c r="H10" s="17">
        <v>0.14705849035093299</v>
      </c>
      <c r="I10" s="17">
        <v>8.8975977737718898E-2</v>
      </c>
      <c r="J10" s="17">
        <v>4.1881123014064901E-2</v>
      </c>
      <c r="K10" s="17">
        <v>2.31248418930158E-2</v>
      </c>
      <c r="L10" s="17">
        <v>1.20242190919332E-2</v>
      </c>
      <c r="M10" s="17"/>
      <c r="N10" s="17">
        <v>9.4471836397885006E-2</v>
      </c>
      <c r="O10" s="17">
        <v>4.3658225483862501E-2</v>
      </c>
      <c r="P10" s="17">
        <v>9.3148421176190002E-2</v>
      </c>
      <c r="Q10" s="17">
        <v>6.2071344713676202E-2</v>
      </c>
      <c r="R10" s="17"/>
      <c r="S10" s="17">
        <v>0.12457809955374</v>
      </c>
      <c r="T10" s="17">
        <v>5.6505391434871002E-2</v>
      </c>
      <c r="U10" s="17">
        <v>5.8506939883013601E-2</v>
      </c>
      <c r="V10" s="17">
        <v>5.6139454993070999E-2</v>
      </c>
      <c r="W10" s="17">
        <v>7.6448667609130702E-2</v>
      </c>
      <c r="X10" s="17">
        <v>9.4029874464447299E-2</v>
      </c>
      <c r="Y10" s="17">
        <v>6.8835713906142904E-2</v>
      </c>
      <c r="Z10" s="17">
        <v>7.5091652580048199E-2</v>
      </c>
      <c r="AA10" s="17">
        <v>6.1420338577524998E-2</v>
      </c>
      <c r="AB10" s="17">
        <v>4.9332327099909402E-2</v>
      </c>
      <c r="AC10" s="17">
        <v>6.0168689447061899E-2</v>
      </c>
      <c r="AD10" s="17">
        <v>6.4358457047397399E-2</v>
      </c>
      <c r="AE10" s="17"/>
      <c r="AF10" s="17">
        <v>7.5130344223736795E-2</v>
      </c>
      <c r="AG10" s="17">
        <v>6.9672959440524096E-2</v>
      </c>
      <c r="AH10" s="17"/>
      <c r="AI10" s="17">
        <v>8.4682120878423001E-2</v>
      </c>
      <c r="AJ10" s="17">
        <v>6.7133142282832403E-2</v>
      </c>
      <c r="AK10" s="17"/>
      <c r="AL10" s="17">
        <v>8.2941504795770393E-2</v>
      </c>
      <c r="AM10" s="17">
        <v>7.0668630227000803E-2</v>
      </c>
      <c r="AN10" s="17"/>
      <c r="AO10" s="17">
        <v>7.6187555340033797E-2</v>
      </c>
      <c r="AP10" s="17">
        <v>7.2696387497220294E-2</v>
      </c>
      <c r="AQ10" s="17"/>
      <c r="AR10" s="17">
        <v>0.12973223009635501</v>
      </c>
      <c r="AS10" s="17">
        <v>4.3528987325868997E-2</v>
      </c>
      <c r="AT10" s="17">
        <v>4.8158460649782901E-2</v>
      </c>
      <c r="AU10" s="17">
        <v>3.27922112454418E-2</v>
      </c>
    </row>
    <row r="11" spans="2:47" x14ac:dyDescent="0.3">
      <c r="B11" s="18" t="s">
        <v>643</v>
      </c>
      <c r="C11" s="17">
        <v>0.21013644577401699</v>
      </c>
      <c r="D11" s="17">
        <v>0.201421388262634</v>
      </c>
      <c r="E11" s="17">
        <v>0.21942850535150499</v>
      </c>
      <c r="F11" s="17"/>
      <c r="G11" s="17">
        <v>0.21314743159427799</v>
      </c>
      <c r="H11" s="17">
        <v>0.265854469026997</v>
      </c>
      <c r="I11" s="17">
        <v>0.25561393439770203</v>
      </c>
      <c r="J11" s="17">
        <v>0.23757373320861699</v>
      </c>
      <c r="K11" s="17">
        <v>0.16915061144662899</v>
      </c>
      <c r="L11" s="17">
        <v>0.13114770562179501</v>
      </c>
      <c r="M11" s="17"/>
      <c r="N11" s="17">
        <v>0.21341996969927299</v>
      </c>
      <c r="O11" s="17">
        <v>0.22140899176249099</v>
      </c>
      <c r="P11" s="17">
        <v>0.22420019794722301</v>
      </c>
      <c r="Q11" s="17">
        <v>0.18463434651438801</v>
      </c>
      <c r="R11" s="17"/>
      <c r="S11" s="17">
        <v>0.225889061048237</v>
      </c>
      <c r="T11" s="17">
        <v>0.172242508636751</v>
      </c>
      <c r="U11" s="17">
        <v>0.20281217928225501</v>
      </c>
      <c r="V11" s="17">
        <v>0.241629806946352</v>
      </c>
      <c r="W11" s="17">
        <v>0.209835401798664</v>
      </c>
      <c r="X11" s="17">
        <v>0.20166981627583999</v>
      </c>
      <c r="Y11" s="17">
        <v>0.22958046279271099</v>
      </c>
      <c r="Z11" s="17">
        <v>0.24389939664597701</v>
      </c>
      <c r="AA11" s="17">
        <v>0.214020854660711</v>
      </c>
      <c r="AB11" s="17">
        <v>0.16914279664742399</v>
      </c>
      <c r="AC11" s="17">
        <v>0.24367271705636101</v>
      </c>
      <c r="AD11" s="17">
        <v>0.20808680489301201</v>
      </c>
      <c r="AE11" s="17"/>
      <c r="AF11" s="17">
        <v>0.22829668300217901</v>
      </c>
      <c r="AG11" s="17">
        <v>0.186659407659414</v>
      </c>
      <c r="AH11" s="17"/>
      <c r="AI11" s="17">
        <v>0.25357236459959698</v>
      </c>
      <c r="AJ11" s="17">
        <v>0.188454741895936</v>
      </c>
      <c r="AK11" s="17"/>
      <c r="AL11" s="17">
        <v>0.25543008410011098</v>
      </c>
      <c r="AM11" s="17">
        <v>0.19964774112393999</v>
      </c>
      <c r="AN11" s="17"/>
      <c r="AO11" s="17">
        <v>0.22862195121280299</v>
      </c>
      <c r="AP11" s="17">
        <v>0.20852521213063799</v>
      </c>
      <c r="AQ11" s="17"/>
      <c r="AR11" s="17">
        <v>0.249523695300472</v>
      </c>
      <c r="AS11" s="17">
        <v>0.17451185949416501</v>
      </c>
      <c r="AT11" s="17">
        <v>0.23116996971765</v>
      </c>
      <c r="AU11" s="17">
        <v>0.128695148108461</v>
      </c>
    </row>
    <row r="12" spans="2:47" x14ac:dyDescent="0.3">
      <c r="B12" s="18" t="s">
        <v>644</v>
      </c>
      <c r="C12" s="17">
        <v>0.243080726276444</v>
      </c>
      <c r="D12" s="17">
        <v>0.25184390029486298</v>
      </c>
      <c r="E12" s="17">
        <v>0.23506372960345401</v>
      </c>
      <c r="F12" s="17"/>
      <c r="G12" s="17">
        <v>0.195203594309666</v>
      </c>
      <c r="H12" s="17">
        <v>0.20693249757228099</v>
      </c>
      <c r="I12" s="17">
        <v>0.24685169005030899</v>
      </c>
      <c r="J12" s="17">
        <v>0.29437212427007398</v>
      </c>
      <c r="K12" s="17">
        <v>0.28437600502541899</v>
      </c>
      <c r="L12" s="17">
        <v>0.23183907820014299</v>
      </c>
      <c r="M12" s="17"/>
      <c r="N12" s="17">
        <v>0.253230904299101</v>
      </c>
      <c r="O12" s="17">
        <v>0.26771185059058999</v>
      </c>
      <c r="P12" s="17">
        <v>0.22299511240005501</v>
      </c>
      <c r="Q12" s="17">
        <v>0.224298375876577</v>
      </c>
      <c r="R12" s="17"/>
      <c r="S12" s="17">
        <v>0.195455902787876</v>
      </c>
      <c r="T12" s="17">
        <v>0.28571740030397402</v>
      </c>
      <c r="U12" s="17">
        <v>0.21700281750247599</v>
      </c>
      <c r="V12" s="17">
        <v>0.25005571037601099</v>
      </c>
      <c r="W12" s="17">
        <v>0.21817623846946499</v>
      </c>
      <c r="X12" s="17">
        <v>0.226098514925028</v>
      </c>
      <c r="Y12" s="17">
        <v>0.21464861336885499</v>
      </c>
      <c r="Z12" s="17">
        <v>0.25130898206160801</v>
      </c>
      <c r="AA12" s="17">
        <v>0.278805248639586</v>
      </c>
      <c r="AB12" s="17">
        <v>0.26682384716183</v>
      </c>
      <c r="AC12" s="17">
        <v>0.22878294947441799</v>
      </c>
      <c r="AD12" s="17">
        <v>0.32466839020278199</v>
      </c>
      <c r="AE12" s="17"/>
      <c r="AF12" s="17">
        <v>0.24275803035327301</v>
      </c>
      <c r="AG12" s="17">
        <v>0.245046210297064</v>
      </c>
      <c r="AH12" s="17"/>
      <c r="AI12" s="17">
        <v>0.25159262895074602</v>
      </c>
      <c r="AJ12" s="17">
        <v>0.23883187974083001</v>
      </c>
      <c r="AK12" s="17"/>
      <c r="AL12" s="17">
        <v>0.26687175187791901</v>
      </c>
      <c r="AM12" s="17">
        <v>0.23757140863099999</v>
      </c>
      <c r="AN12" s="17"/>
      <c r="AO12" s="17">
        <v>0.29334000653443598</v>
      </c>
      <c r="AP12" s="17">
        <v>0.23870002684077701</v>
      </c>
      <c r="AQ12" s="17"/>
      <c r="AR12" s="17">
        <v>0.21189947384659</v>
      </c>
      <c r="AS12" s="17">
        <v>0.25979886761139898</v>
      </c>
      <c r="AT12" s="17">
        <v>0.28267624129520602</v>
      </c>
      <c r="AU12" s="17">
        <v>0.21012979585230199</v>
      </c>
    </row>
    <row r="13" spans="2:47" ht="28.8" x14ac:dyDescent="0.3">
      <c r="B13" s="18" t="s">
        <v>645</v>
      </c>
      <c r="C13" s="17">
        <v>0.36733058178552802</v>
      </c>
      <c r="D13" s="17">
        <v>0.33515038597652402</v>
      </c>
      <c r="E13" s="17">
        <v>0.39821176163609201</v>
      </c>
      <c r="F13" s="17"/>
      <c r="G13" s="17">
        <v>0.28630656131964799</v>
      </c>
      <c r="H13" s="17">
        <v>0.249019009318632</v>
      </c>
      <c r="I13" s="17">
        <v>0.298666298839734</v>
      </c>
      <c r="J13" s="17">
        <v>0.367499402357711</v>
      </c>
      <c r="K13" s="17">
        <v>0.45035677153690301</v>
      </c>
      <c r="L13" s="17">
        <v>0.51708152359783799</v>
      </c>
      <c r="M13" s="17"/>
      <c r="N13" s="17">
        <v>0.32837053152721901</v>
      </c>
      <c r="O13" s="17">
        <v>0.38728355149246102</v>
      </c>
      <c r="P13" s="17">
        <v>0.35374550893482398</v>
      </c>
      <c r="Q13" s="17">
        <v>0.39937843082827101</v>
      </c>
      <c r="R13" s="17"/>
      <c r="S13" s="17">
        <v>0.31563820212513</v>
      </c>
      <c r="T13" s="17">
        <v>0.39457647891472097</v>
      </c>
      <c r="U13" s="17">
        <v>0.425523029860924</v>
      </c>
      <c r="V13" s="17">
        <v>0.36828663418540503</v>
      </c>
      <c r="W13" s="17">
        <v>0.401318329406192</v>
      </c>
      <c r="X13" s="17">
        <v>0.35095796494201498</v>
      </c>
      <c r="Y13" s="17">
        <v>0.40221437861578901</v>
      </c>
      <c r="Z13" s="17">
        <v>0.314477427235761</v>
      </c>
      <c r="AA13" s="17">
        <v>0.34500880391153099</v>
      </c>
      <c r="AB13" s="17">
        <v>0.37843551453790802</v>
      </c>
      <c r="AC13" s="17">
        <v>0.36008688386601601</v>
      </c>
      <c r="AD13" s="17">
        <v>0.33980526846945802</v>
      </c>
      <c r="AE13" s="17"/>
      <c r="AF13" s="17">
        <v>0.34433692188891402</v>
      </c>
      <c r="AG13" s="17">
        <v>0.39869137877181698</v>
      </c>
      <c r="AH13" s="17"/>
      <c r="AI13" s="17">
        <v>0.291154945238848</v>
      </c>
      <c r="AJ13" s="17">
        <v>0.40535481700342801</v>
      </c>
      <c r="AK13" s="17"/>
      <c r="AL13" s="17">
        <v>0.28332081426351802</v>
      </c>
      <c r="AM13" s="17">
        <v>0.38678482904462602</v>
      </c>
      <c r="AN13" s="17"/>
      <c r="AO13" s="17">
        <v>0.25033686342093803</v>
      </c>
      <c r="AP13" s="17">
        <v>0.37752798838159202</v>
      </c>
      <c r="AQ13" s="17"/>
      <c r="AR13" s="17">
        <v>0.26325558973780699</v>
      </c>
      <c r="AS13" s="17">
        <v>0.42362326017264001</v>
      </c>
      <c r="AT13" s="17">
        <v>0.36691277867944799</v>
      </c>
      <c r="AU13" s="17">
        <v>0.53276818894331102</v>
      </c>
    </row>
    <row r="14" spans="2:47" x14ac:dyDescent="0.3">
      <c r="B14" s="18" t="s">
        <v>155</v>
      </c>
      <c r="C14" s="17">
        <v>2.96691131091112E-2</v>
      </c>
      <c r="D14" s="17">
        <v>2.3492131993714999E-2</v>
      </c>
      <c r="E14" s="17">
        <v>3.5439597068804299E-2</v>
      </c>
      <c r="F14" s="17"/>
      <c r="G14" s="17">
        <v>2.45707092993846E-2</v>
      </c>
      <c r="H14" s="17">
        <v>2.2101627598180101E-2</v>
      </c>
      <c r="I14" s="17">
        <v>2.30370757999196E-2</v>
      </c>
      <c r="J14" s="17">
        <v>2.0840097569223E-2</v>
      </c>
      <c r="K14" s="17">
        <v>2.9526252876900801E-2</v>
      </c>
      <c r="L14" s="17">
        <v>5.1823651943071702E-2</v>
      </c>
      <c r="M14" s="17"/>
      <c r="N14" s="17">
        <v>2.10262667627369E-2</v>
      </c>
      <c r="O14" s="17">
        <v>1.8949110549940199E-2</v>
      </c>
      <c r="P14" s="17">
        <v>2.4804714660715502E-2</v>
      </c>
      <c r="Q14" s="17">
        <v>5.3983983668709698E-2</v>
      </c>
      <c r="R14" s="17"/>
      <c r="S14" s="17">
        <v>2.8738002768768801E-2</v>
      </c>
      <c r="T14" s="17">
        <v>3.88283932433948E-2</v>
      </c>
      <c r="U14" s="17">
        <v>2.7935795873315801E-2</v>
      </c>
      <c r="V14" s="17">
        <v>1.9067412550697199E-2</v>
      </c>
      <c r="W14" s="17">
        <v>3.0917488013864802E-2</v>
      </c>
      <c r="X14" s="17">
        <v>3.0103215384614801E-2</v>
      </c>
      <c r="Y14" s="17">
        <v>4.1488918407426398E-2</v>
      </c>
      <c r="Z14" s="17">
        <v>4.6683507970842301E-2</v>
      </c>
      <c r="AA14" s="17">
        <v>2.1914711484365801E-2</v>
      </c>
      <c r="AB14" s="17">
        <v>1.74965534509747E-2</v>
      </c>
      <c r="AC14" s="17">
        <v>4.1417433338749601E-2</v>
      </c>
      <c r="AD14" s="17">
        <v>1.7636202853057E-2</v>
      </c>
      <c r="AE14" s="17"/>
      <c r="AF14" s="17">
        <v>3.2186377965074897E-2</v>
      </c>
      <c r="AG14" s="17">
        <v>2.4838961324421299E-2</v>
      </c>
      <c r="AH14" s="17"/>
      <c r="AI14" s="17">
        <v>2.6427240276445399E-2</v>
      </c>
      <c r="AJ14" s="17">
        <v>3.12873435660403E-2</v>
      </c>
      <c r="AK14" s="17"/>
      <c r="AL14" s="17">
        <v>2.5484379277119301E-2</v>
      </c>
      <c r="AM14" s="17">
        <v>3.06381771725221E-2</v>
      </c>
      <c r="AN14" s="17"/>
      <c r="AO14" s="17">
        <v>2.4912409941994101E-2</v>
      </c>
      <c r="AP14" s="17">
        <v>3.00837168752786E-2</v>
      </c>
      <c r="AQ14" s="17"/>
      <c r="AR14" s="17">
        <v>2.03479338327761E-2</v>
      </c>
      <c r="AS14" s="17">
        <v>3.38775283549849E-2</v>
      </c>
      <c r="AT14" s="17">
        <v>2.5579284982644598E-2</v>
      </c>
      <c r="AU14" s="17">
        <v>5.43659527842996E-2</v>
      </c>
    </row>
    <row r="15" spans="2:47" x14ac:dyDescent="0.3">
      <c r="B15" s="18" t="s">
        <v>646</v>
      </c>
      <c r="C15" s="19">
        <v>1.5788717743297501E-2</v>
      </c>
      <c r="D15" s="19">
        <v>1.9787756012668599E-2</v>
      </c>
      <c r="E15" s="19">
        <v>1.19520102414182E-2</v>
      </c>
      <c r="F15" s="19"/>
      <c r="G15" s="19">
        <v>3.5446838032065701E-3</v>
      </c>
      <c r="H15" s="19">
        <v>5.9250877482228499E-3</v>
      </c>
      <c r="I15" s="19">
        <v>1.17668563871497E-2</v>
      </c>
      <c r="J15" s="19">
        <v>1.01371508145472E-2</v>
      </c>
      <c r="K15" s="19">
        <v>2.0573506268722799E-2</v>
      </c>
      <c r="L15" s="19">
        <v>3.6540439136253801E-2</v>
      </c>
      <c r="M15" s="19"/>
      <c r="N15" s="19">
        <v>1.20641388476205E-2</v>
      </c>
      <c r="O15" s="19">
        <v>1.38801919784257E-2</v>
      </c>
      <c r="P15" s="19">
        <v>1.61414197194607E-2</v>
      </c>
      <c r="Q15" s="19">
        <v>2.1714205483543001E-2</v>
      </c>
      <c r="R15" s="19"/>
      <c r="S15" s="19">
        <v>5.3164068071197296E-3</v>
      </c>
      <c r="T15" s="19">
        <v>7.8438008974157595E-3</v>
      </c>
      <c r="U15" s="19">
        <v>2.4714393759442899E-2</v>
      </c>
      <c r="V15" s="19">
        <v>1.30652394353071E-2</v>
      </c>
      <c r="W15" s="19">
        <v>7.3760262664128804E-3</v>
      </c>
      <c r="X15" s="19">
        <v>1.95250511067026E-2</v>
      </c>
      <c r="Y15" s="19">
        <v>1.5708417182999399E-2</v>
      </c>
      <c r="Z15" s="19">
        <v>5.3241355744285202E-3</v>
      </c>
      <c r="AA15" s="19">
        <v>2.3810020856983801E-2</v>
      </c>
      <c r="AB15" s="19">
        <v>2.45245715911632E-2</v>
      </c>
      <c r="AC15" s="19">
        <v>3.18000877207067E-2</v>
      </c>
      <c r="AD15" s="19">
        <v>2.3716745920803799E-2</v>
      </c>
      <c r="AE15" s="19"/>
      <c r="AF15" s="19">
        <v>1.3378899802065299E-2</v>
      </c>
      <c r="AG15" s="19">
        <v>1.7425265032315299E-2</v>
      </c>
      <c r="AH15" s="19"/>
      <c r="AI15" s="19">
        <v>8.9459570405792804E-3</v>
      </c>
      <c r="AJ15" s="19">
        <v>1.92043865095246E-2</v>
      </c>
      <c r="AK15" s="19"/>
      <c r="AL15" s="19">
        <v>1.4397102574451801E-2</v>
      </c>
      <c r="AM15" s="19">
        <v>1.6110975813790899E-2</v>
      </c>
      <c r="AN15" s="19"/>
      <c r="AO15" s="19">
        <v>6.43779735014128E-3</v>
      </c>
      <c r="AP15" s="19">
        <v>1.6603762675874899E-2</v>
      </c>
      <c r="AQ15" s="19"/>
      <c r="AR15" s="19">
        <v>4.88029323256355E-3</v>
      </c>
      <c r="AS15" s="19">
        <v>3.0549480786578601E-2</v>
      </c>
      <c r="AT15" s="19">
        <v>1.5681810235554601E-2</v>
      </c>
      <c r="AU15" s="19">
        <v>1.7996792008601398E-2</v>
      </c>
    </row>
    <row r="16" spans="2:47" x14ac:dyDescent="0.3">
      <c r="B16" s="16"/>
    </row>
    <row r="17" spans="2:2" x14ac:dyDescent="0.3">
      <c r="B17" t="s">
        <v>72</v>
      </c>
    </row>
    <row r="18" spans="2:2" x14ac:dyDescent="0.3">
      <c r="B18" t="s">
        <v>73</v>
      </c>
    </row>
    <row r="20" spans="2:2" x14ac:dyDescent="0.3">
      <c r="B20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dimension ref="B2:AU20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649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170</v>
      </c>
      <c r="C9" s="17">
        <v>4.5473663081594201E-2</v>
      </c>
      <c r="D9" s="17">
        <v>6.0902918766195399E-2</v>
      </c>
      <c r="E9" s="17">
        <v>3.0611940616601E-2</v>
      </c>
      <c r="F9" s="17"/>
      <c r="G9" s="17">
        <v>0.108170325770758</v>
      </c>
      <c r="H9" s="17">
        <v>7.1980525277976298E-2</v>
      </c>
      <c r="I9" s="17">
        <v>5.6628304344763798E-2</v>
      </c>
      <c r="J9" s="17">
        <v>1.7755249144448201E-2</v>
      </c>
      <c r="K9" s="17">
        <v>1.7164192212829901E-2</v>
      </c>
      <c r="L9" s="17">
        <v>1.48171155227568E-2</v>
      </c>
      <c r="M9" s="17"/>
      <c r="N9" s="17">
        <v>5.30828496331767E-2</v>
      </c>
      <c r="O9" s="17">
        <v>2.6879804297915599E-2</v>
      </c>
      <c r="P9" s="17">
        <v>5.8753010640253199E-2</v>
      </c>
      <c r="Q9" s="17">
        <v>4.55658691424888E-2</v>
      </c>
      <c r="R9" s="17"/>
      <c r="S9" s="17">
        <v>5.0379392580529501E-2</v>
      </c>
      <c r="T9" s="17">
        <v>2.27515231779181E-2</v>
      </c>
      <c r="U9" s="17">
        <v>3.4803399441702E-2</v>
      </c>
      <c r="V9" s="17">
        <v>4.2151509147397702E-2</v>
      </c>
      <c r="W9" s="17">
        <v>3.1024041839101801E-2</v>
      </c>
      <c r="X9" s="17">
        <v>5.7834281113071699E-2</v>
      </c>
      <c r="Y9" s="17">
        <v>2.5877885966590599E-2</v>
      </c>
      <c r="Z9" s="17">
        <v>5.2634711255265698E-2</v>
      </c>
      <c r="AA9" s="17">
        <v>5.9321694169162699E-2</v>
      </c>
      <c r="AB9" s="17">
        <v>8.34187071647602E-2</v>
      </c>
      <c r="AC9" s="17">
        <v>3.7429443361484703E-2</v>
      </c>
      <c r="AD9" s="17">
        <v>4.7901002652245103E-2</v>
      </c>
      <c r="AE9" s="17"/>
      <c r="AF9" s="17">
        <v>4.3946504771595202E-2</v>
      </c>
      <c r="AG9" s="17">
        <v>4.7871893134482001E-2</v>
      </c>
      <c r="AH9" s="17"/>
      <c r="AI9" s="17">
        <v>7.16404065653546E-2</v>
      </c>
      <c r="AJ9" s="17">
        <v>3.2412132463425503E-2</v>
      </c>
      <c r="AK9" s="17"/>
      <c r="AL9" s="17">
        <v>6.2226253901195502E-2</v>
      </c>
      <c r="AM9" s="17">
        <v>4.15942446086216E-2</v>
      </c>
      <c r="AN9" s="17"/>
      <c r="AO9" s="17">
        <v>9.9959097962825497E-2</v>
      </c>
      <c r="AP9" s="17">
        <v>4.0724603552467702E-2</v>
      </c>
      <c r="AQ9" s="17"/>
      <c r="AR9" s="17">
        <v>9.4646052914137802E-2</v>
      </c>
      <c r="AS9" s="17">
        <v>2.0635578006725701E-2</v>
      </c>
      <c r="AT9" s="17">
        <v>1.8793252238883201E-2</v>
      </c>
      <c r="AU9" s="17">
        <v>2.0288207235502499E-2</v>
      </c>
    </row>
    <row r="10" spans="2:47" x14ac:dyDescent="0.3">
      <c r="B10" s="18" t="s">
        <v>171</v>
      </c>
      <c r="C10" s="17">
        <v>4.4658178125835897E-2</v>
      </c>
      <c r="D10" s="17">
        <v>6.04080630849139E-2</v>
      </c>
      <c r="E10" s="17">
        <v>2.9480919555930601E-2</v>
      </c>
      <c r="F10" s="17"/>
      <c r="G10" s="17">
        <v>9.4601163932611296E-2</v>
      </c>
      <c r="H10" s="17">
        <v>0.10055423296510101</v>
      </c>
      <c r="I10" s="17">
        <v>4.0218084083634802E-2</v>
      </c>
      <c r="J10" s="17">
        <v>2.49707506087265E-2</v>
      </c>
      <c r="K10" s="17">
        <v>1.1985345220894301E-2</v>
      </c>
      <c r="L10" s="17">
        <v>7.6750558994795404E-3</v>
      </c>
      <c r="M10" s="17"/>
      <c r="N10" s="17">
        <v>5.7875794188834602E-2</v>
      </c>
      <c r="O10" s="17">
        <v>3.9194047469905999E-2</v>
      </c>
      <c r="P10" s="17">
        <v>4.9253341682695101E-2</v>
      </c>
      <c r="Q10" s="17">
        <v>3.2667864432331897E-2</v>
      </c>
      <c r="R10" s="17"/>
      <c r="S10" s="17">
        <v>8.6854001212401194E-2</v>
      </c>
      <c r="T10" s="17">
        <v>4.4219583089609098E-2</v>
      </c>
      <c r="U10" s="17">
        <v>2.65466120507903E-2</v>
      </c>
      <c r="V10" s="17">
        <v>3.22156294592447E-2</v>
      </c>
      <c r="W10" s="17">
        <v>4.3102070266819101E-2</v>
      </c>
      <c r="X10" s="17">
        <v>5.35123908636293E-2</v>
      </c>
      <c r="Y10" s="17">
        <v>3.9671208333318601E-2</v>
      </c>
      <c r="Z10" s="17">
        <v>5.44477738812712E-2</v>
      </c>
      <c r="AA10" s="17">
        <v>3.6555571903086198E-2</v>
      </c>
      <c r="AB10" s="17">
        <v>1.99544735214141E-2</v>
      </c>
      <c r="AC10" s="17">
        <v>4.6208248810352397E-2</v>
      </c>
      <c r="AD10" s="17">
        <v>1.39275008501586E-2</v>
      </c>
      <c r="AE10" s="17"/>
      <c r="AF10" s="17">
        <v>4.6387642683830201E-2</v>
      </c>
      <c r="AG10" s="17">
        <v>4.1689572677414001E-2</v>
      </c>
      <c r="AH10" s="17"/>
      <c r="AI10" s="17">
        <v>5.4451833326766799E-2</v>
      </c>
      <c r="AJ10" s="17">
        <v>3.9769525193149198E-2</v>
      </c>
      <c r="AK10" s="17"/>
      <c r="AL10" s="17">
        <v>4.4055638179863001E-2</v>
      </c>
      <c r="AM10" s="17">
        <v>4.4797709057038303E-2</v>
      </c>
      <c r="AN10" s="17"/>
      <c r="AO10" s="17">
        <v>4.5493629115557002E-2</v>
      </c>
      <c r="AP10" s="17">
        <v>4.4585358545841697E-2</v>
      </c>
      <c r="AQ10" s="17"/>
      <c r="AR10" s="17">
        <v>8.6218498267520802E-2</v>
      </c>
      <c r="AS10" s="17">
        <v>1.8735747571758998E-2</v>
      </c>
      <c r="AT10" s="17">
        <v>2.64979553176912E-2</v>
      </c>
      <c r="AU10" s="17">
        <v>2.2715170895431101E-2</v>
      </c>
    </row>
    <row r="11" spans="2:47" x14ac:dyDescent="0.3">
      <c r="B11" s="18" t="s">
        <v>643</v>
      </c>
      <c r="C11" s="17">
        <v>5.7505600290101197E-2</v>
      </c>
      <c r="D11" s="17">
        <v>5.9871077225500099E-2</v>
      </c>
      <c r="E11" s="17">
        <v>5.4385754902694997E-2</v>
      </c>
      <c r="F11" s="17"/>
      <c r="G11" s="17">
        <v>0.110846464690062</v>
      </c>
      <c r="H11" s="17">
        <v>9.9128477065549003E-2</v>
      </c>
      <c r="I11" s="17">
        <v>7.0803345182861799E-2</v>
      </c>
      <c r="J11" s="17">
        <v>3.2065880865347902E-2</v>
      </c>
      <c r="K11" s="17">
        <v>2.2454437878239301E-2</v>
      </c>
      <c r="L11" s="17">
        <v>2.16918242727904E-2</v>
      </c>
      <c r="M11" s="17"/>
      <c r="N11" s="17">
        <v>6.6423095122311801E-2</v>
      </c>
      <c r="O11" s="17">
        <v>4.36473202611799E-2</v>
      </c>
      <c r="P11" s="17">
        <v>8.0489474665603203E-2</v>
      </c>
      <c r="Q11" s="17">
        <v>4.2902284964013999E-2</v>
      </c>
      <c r="R11" s="17"/>
      <c r="S11" s="17">
        <v>8.7908930774684896E-2</v>
      </c>
      <c r="T11" s="17">
        <v>4.7910394335765001E-2</v>
      </c>
      <c r="U11" s="17">
        <v>3.4973112522185303E-2</v>
      </c>
      <c r="V11" s="17">
        <v>6.7828119946156007E-2</v>
      </c>
      <c r="W11" s="17">
        <v>6.0787226041553101E-2</v>
      </c>
      <c r="X11" s="17">
        <v>8.3202926510847597E-2</v>
      </c>
      <c r="Y11" s="17">
        <v>2.9742224524461399E-2</v>
      </c>
      <c r="Z11" s="17">
        <v>3.4417877712841001E-2</v>
      </c>
      <c r="AA11" s="17">
        <v>5.0617929931388701E-2</v>
      </c>
      <c r="AB11" s="17">
        <v>4.5652126910996897E-2</v>
      </c>
      <c r="AC11" s="17">
        <v>6.4636796709341193E-2</v>
      </c>
      <c r="AD11" s="17">
        <v>5.5476024774803998E-2</v>
      </c>
      <c r="AE11" s="17"/>
      <c r="AF11" s="17">
        <v>6.3002349385393702E-2</v>
      </c>
      <c r="AG11" s="17">
        <v>4.9426688645778399E-2</v>
      </c>
      <c r="AH11" s="17"/>
      <c r="AI11" s="17">
        <v>7.4342589580653803E-2</v>
      </c>
      <c r="AJ11" s="17">
        <v>4.9101159314371201E-2</v>
      </c>
      <c r="AK11" s="17"/>
      <c r="AL11" s="17">
        <v>6.5978037484476906E-2</v>
      </c>
      <c r="AM11" s="17">
        <v>5.55436273799466E-2</v>
      </c>
      <c r="AN11" s="17"/>
      <c r="AO11" s="17">
        <v>7.6373247735643301E-2</v>
      </c>
      <c r="AP11" s="17">
        <v>5.5861058384750299E-2</v>
      </c>
      <c r="AQ11" s="17"/>
      <c r="AR11" s="17">
        <v>9.3620062050516401E-2</v>
      </c>
      <c r="AS11" s="17">
        <v>4.8613389144806403E-2</v>
      </c>
      <c r="AT11" s="17">
        <v>3.7697870844105898E-2</v>
      </c>
      <c r="AU11" s="17">
        <v>2.3344214900759601E-2</v>
      </c>
    </row>
    <row r="12" spans="2:47" x14ac:dyDescent="0.3">
      <c r="B12" s="18" t="s">
        <v>644</v>
      </c>
      <c r="C12" s="17">
        <v>0.11842898354565</v>
      </c>
      <c r="D12" s="17">
        <v>0.13541558862267999</v>
      </c>
      <c r="E12" s="17">
        <v>0.10232740305400299</v>
      </c>
      <c r="F12" s="17"/>
      <c r="G12" s="17">
        <v>0.12937980371268001</v>
      </c>
      <c r="H12" s="17">
        <v>0.17344863308351699</v>
      </c>
      <c r="I12" s="17">
        <v>0.123916257489277</v>
      </c>
      <c r="J12" s="17">
        <v>0.13009395727196499</v>
      </c>
      <c r="K12" s="17">
        <v>9.8932863401852103E-2</v>
      </c>
      <c r="L12" s="17">
        <v>6.5662772894153398E-2</v>
      </c>
      <c r="M12" s="17"/>
      <c r="N12" s="17">
        <v>0.14939038678380201</v>
      </c>
      <c r="O12" s="17">
        <v>0.105579273761092</v>
      </c>
      <c r="P12" s="17">
        <v>0.10779262896022899</v>
      </c>
      <c r="Q12" s="17">
        <v>0.108469276873527</v>
      </c>
      <c r="R12" s="17"/>
      <c r="S12" s="17">
        <v>0.11408712345031501</v>
      </c>
      <c r="T12" s="17">
        <v>8.5632502703166899E-2</v>
      </c>
      <c r="U12" s="17">
        <v>0.110000353991534</v>
      </c>
      <c r="V12" s="17">
        <v>0.11551615112903001</v>
      </c>
      <c r="W12" s="17">
        <v>0.144310562852841</v>
      </c>
      <c r="X12" s="17">
        <v>0.13687549041094699</v>
      </c>
      <c r="Y12" s="17">
        <v>0.115512899134389</v>
      </c>
      <c r="Z12" s="17">
        <v>0.10742256863345</v>
      </c>
      <c r="AA12" s="17">
        <v>0.16205264978596301</v>
      </c>
      <c r="AB12" s="17">
        <v>0.129724283102155</v>
      </c>
      <c r="AC12" s="17">
        <v>5.1353467276817201E-2</v>
      </c>
      <c r="AD12" s="17">
        <v>0.13702332295629099</v>
      </c>
      <c r="AE12" s="17"/>
      <c r="AF12" s="17">
        <v>0.126187691440108</v>
      </c>
      <c r="AG12" s="17">
        <v>0.10857836154465</v>
      </c>
      <c r="AH12" s="17"/>
      <c r="AI12" s="17">
        <v>0.13957463164953199</v>
      </c>
      <c r="AJ12" s="17">
        <v>0.10787380955843601</v>
      </c>
      <c r="AK12" s="17"/>
      <c r="AL12" s="17">
        <v>0.13462387122414701</v>
      </c>
      <c r="AM12" s="17">
        <v>0.114678713088726</v>
      </c>
      <c r="AN12" s="17"/>
      <c r="AO12" s="17">
        <v>0.146781366268253</v>
      </c>
      <c r="AP12" s="17">
        <v>0.115957733134678</v>
      </c>
      <c r="AQ12" s="17"/>
      <c r="AR12" s="17">
        <v>0.151762088931051</v>
      </c>
      <c r="AS12" s="17">
        <v>0.11074628453249701</v>
      </c>
      <c r="AT12" s="17">
        <v>0.100378539625941</v>
      </c>
      <c r="AU12" s="17">
        <v>8.5511697757312197E-2</v>
      </c>
    </row>
    <row r="13" spans="2:47" ht="28.8" x14ac:dyDescent="0.3">
      <c r="B13" s="18" t="s">
        <v>645</v>
      </c>
      <c r="C13" s="17">
        <v>0.65142420948568402</v>
      </c>
      <c r="D13" s="17">
        <v>0.61688699645010503</v>
      </c>
      <c r="E13" s="17">
        <v>0.68571528110068902</v>
      </c>
      <c r="F13" s="17"/>
      <c r="G13" s="17">
        <v>0.44357175053880199</v>
      </c>
      <c r="H13" s="17">
        <v>0.48981601788162599</v>
      </c>
      <c r="I13" s="17">
        <v>0.61763865671737495</v>
      </c>
      <c r="J13" s="17">
        <v>0.72380427238387302</v>
      </c>
      <c r="K13" s="17">
        <v>0.76700849402212701</v>
      </c>
      <c r="L13" s="17">
        <v>0.81157109167238295</v>
      </c>
      <c r="M13" s="17"/>
      <c r="N13" s="17">
        <v>0.61868975669256099</v>
      </c>
      <c r="O13" s="17">
        <v>0.71431418031848304</v>
      </c>
      <c r="P13" s="17">
        <v>0.61706358620195101</v>
      </c>
      <c r="Q13" s="17">
        <v>0.65162737311742103</v>
      </c>
      <c r="R13" s="17"/>
      <c r="S13" s="17">
        <v>0.53421559986834</v>
      </c>
      <c r="T13" s="17">
        <v>0.72090313107781101</v>
      </c>
      <c r="U13" s="17">
        <v>0.71994477204693097</v>
      </c>
      <c r="V13" s="17">
        <v>0.66142774684656203</v>
      </c>
      <c r="W13" s="17">
        <v>0.65255027546531197</v>
      </c>
      <c r="X13" s="17">
        <v>0.61066992816650201</v>
      </c>
      <c r="Y13" s="17">
        <v>0.69584753938186095</v>
      </c>
      <c r="Z13" s="17">
        <v>0.681981327118939</v>
      </c>
      <c r="AA13" s="17">
        <v>0.61143194706195203</v>
      </c>
      <c r="AB13" s="17">
        <v>0.65288179130506596</v>
      </c>
      <c r="AC13" s="17">
        <v>0.71826245384717502</v>
      </c>
      <c r="AD13" s="17">
        <v>0.67506115185214199</v>
      </c>
      <c r="AE13" s="17"/>
      <c r="AF13" s="17">
        <v>0.65376857844776004</v>
      </c>
      <c r="AG13" s="17">
        <v>0.65086957619409702</v>
      </c>
      <c r="AH13" s="17"/>
      <c r="AI13" s="17">
        <v>0.60315144647360797</v>
      </c>
      <c r="AJ13" s="17">
        <v>0.67552029819069004</v>
      </c>
      <c r="AK13" s="17"/>
      <c r="AL13" s="17">
        <v>0.63580859612356699</v>
      </c>
      <c r="AM13" s="17">
        <v>0.65504033666243799</v>
      </c>
      <c r="AN13" s="17"/>
      <c r="AO13" s="17">
        <v>0.57693169936607602</v>
      </c>
      <c r="AP13" s="17">
        <v>0.65791712572657002</v>
      </c>
      <c r="AQ13" s="17"/>
      <c r="AR13" s="17">
        <v>0.51823388390080105</v>
      </c>
      <c r="AS13" s="17">
        <v>0.72549288256759203</v>
      </c>
      <c r="AT13" s="17">
        <v>0.72916167153346301</v>
      </c>
      <c r="AU13" s="17">
        <v>0.69654567276045998</v>
      </c>
    </row>
    <row r="14" spans="2:47" x14ac:dyDescent="0.3">
      <c r="B14" s="18" t="s">
        <v>155</v>
      </c>
      <c r="C14" s="17">
        <v>4.73005236594011E-2</v>
      </c>
      <c r="D14" s="17">
        <v>3.31587249712657E-2</v>
      </c>
      <c r="E14" s="17">
        <v>6.0724332324678401E-2</v>
      </c>
      <c r="F14" s="17"/>
      <c r="G14" s="17">
        <v>4.4949495995392601E-2</v>
      </c>
      <c r="H14" s="17">
        <v>3.8647774114380799E-2</v>
      </c>
      <c r="I14" s="17">
        <v>5.1551770166964703E-2</v>
      </c>
      <c r="J14" s="17">
        <v>3.7740947528748098E-2</v>
      </c>
      <c r="K14" s="17">
        <v>4.7840108193081599E-2</v>
      </c>
      <c r="L14" s="17">
        <v>5.98065997703199E-2</v>
      </c>
      <c r="M14" s="17"/>
      <c r="N14" s="17">
        <v>3.0440794367250001E-2</v>
      </c>
      <c r="O14" s="17">
        <v>4.1647249278924998E-2</v>
      </c>
      <c r="P14" s="17">
        <v>4.9561684563856498E-2</v>
      </c>
      <c r="Q14" s="17">
        <v>6.9212799967722505E-2</v>
      </c>
      <c r="R14" s="17"/>
      <c r="S14" s="17">
        <v>5.9685087270997202E-2</v>
      </c>
      <c r="T14" s="17">
        <v>5.1411173056854297E-2</v>
      </c>
      <c r="U14" s="17">
        <v>4.9023037007245099E-2</v>
      </c>
      <c r="V14" s="17">
        <v>4.9678827180965598E-2</v>
      </c>
      <c r="W14" s="17">
        <v>3.2726196060543701E-2</v>
      </c>
      <c r="X14" s="17">
        <v>3.04109307256752E-2</v>
      </c>
      <c r="Y14" s="17">
        <v>6.2005159516234698E-2</v>
      </c>
      <c r="Z14" s="17">
        <v>4.5098631944697702E-2</v>
      </c>
      <c r="AA14" s="17">
        <v>4.81545383359906E-2</v>
      </c>
      <c r="AB14" s="17">
        <v>3.3155573798948998E-2</v>
      </c>
      <c r="AC14" s="17">
        <v>3.3445874450913501E-2</v>
      </c>
      <c r="AD14" s="17">
        <v>7.0610996914358806E-2</v>
      </c>
      <c r="AE14" s="17"/>
      <c r="AF14" s="17">
        <v>4.7588496103126599E-2</v>
      </c>
      <c r="AG14" s="17">
        <v>4.5835831712415301E-2</v>
      </c>
      <c r="AH14" s="17"/>
      <c r="AI14" s="17">
        <v>5.04614424775022E-2</v>
      </c>
      <c r="AJ14" s="17">
        <v>4.5722702638233699E-2</v>
      </c>
      <c r="AK14" s="17"/>
      <c r="AL14" s="17">
        <v>3.7810509582154699E-2</v>
      </c>
      <c r="AM14" s="17">
        <v>4.9498138124917899E-2</v>
      </c>
      <c r="AN14" s="17"/>
      <c r="AO14" s="17">
        <v>4.0821442133876701E-2</v>
      </c>
      <c r="AP14" s="17">
        <v>4.7865253369751302E-2</v>
      </c>
      <c r="AQ14" s="17"/>
      <c r="AR14" s="17">
        <v>3.7837001383111898E-2</v>
      </c>
      <c r="AS14" s="17">
        <v>4.6168291819792297E-2</v>
      </c>
      <c r="AT14" s="17">
        <v>4.5388049973225E-2</v>
      </c>
      <c r="AU14" s="17">
        <v>7.7017845000596094E-2</v>
      </c>
    </row>
    <row r="15" spans="2:47" x14ac:dyDescent="0.3">
      <c r="B15" s="18" t="s">
        <v>646</v>
      </c>
      <c r="C15" s="19">
        <v>3.5208841811733997E-2</v>
      </c>
      <c r="D15" s="19">
        <v>3.3356630879339898E-2</v>
      </c>
      <c r="E15" s="19">
        <v>3.6754368445402301E-2</v>
      </c>
      <c r="F15" s="19"/>
      <c r="G15" s="19">
        <v>6.8480995359694902E-2</v>
      </c>
      <c r="H15" s="19">
        <v>2.64243396118495E-2</v>
      </c>
      <c r="I15" s="19">
        <v>3.9243582015123499E-2</v>
      </c>
      <c r="J15" s="19">
        <v>3.3568942196890897E-2</v>
      </c>
      <c r="K15" s="19">
        <v>3.46145590709762E-2</v>
      </c>
      <c r="L15" s="19">
        <v>1.8775539968116602E-2</v>
      </c>
      <c r="M15" s="19"/>
      <c r="N15" s="19">
        <v>2.4097323212063902E-2</v>
      </c>
      <c r="O15" s="19">
        <v>2.87381246124985E-2</v>
      </c>
      <c r="P15" s="19">
        <v>3.7086273285412599E-2</v>
      </c>
      <c r="Q15" s="19">
        <v>4.9554531502495398E-2</v>
      </c>
      <c r="R15" s="19"/>
      <c r="S15" s="19">
        <v>6.6869864842732205E-2</v>
      </c>
      <c r="T15" s="19">
        <v>2.7171692558875901E-2</v>
      </c>
      <c r="U15" s="19">
        <v>2.4708712939612E-2</v>
      </c>
      <c r="V15" s="19">
        <v>3.1182016290644401E-2</v>
      </c>
      <c r="W15" s="19">
        <v>3.5499627473829502E-2</v>
      </c>
      <c r="X15" s="19">
        <v>2.74940522093268E-2</v>
      </c>
      <c r="Y15" s="19">
        <v>3.1343083143145503E-2</v>
      </c>
      <c r="Z15" s="19">
        <v>2.3997109453534799E-2</v>
      </c>
      <c r="AA15" s="19">
        <v>3.1865668812456699E-2</v>
      </c>
      <c r="AB15" s="19">
        <v>3.5213044196658702E-2</v>
      </c>
      <c r="AC15" s="19">
        <v>4.8663715543915603E-2</v>
      </c>
      <c r="AD15" s="19">
        <v>0</v>
      </c>
      <c r="AE15" s="19"/>
      <c r="AF15" s="19">
        <v>1.9118737168186101E-2</v>
      </c>
      <c r="AG15" s="19">
        <v>5.5728076091163897E-2</v>
      </c>
      <c r="AH15" s="19"/>
      <c r="AI15" s="19">
        <v>6.3776499265817696E-3</v>
      </c>
      <c r="AJ15" s="19">
        <v>4.9600372641694902E-2</v>
      </c>
      <c r="AK15" s="19"/>
      <c r="AL15" s="19">
        <v>1.9497093504596399E-2</v>
      </c>
      <c r="AM15" s="19">
        <v>3.8847231078311797E-2</v>
      </c>
      <c r="AN15" s="19"/>
      <c r="AO15" s="19">
        <v>1.3639517417768801E-2</v>
      </c>
      <c r="AP15" s="19">
        <v>3.70888672859414E-2</v>
      </c>
      <c r="AQ15" s="19"/>
      <c r="AR15" s="19">
        <v>1.7682412552860401E-2</v>
      </c>
      <c r="AS15" s="19">
        <v>2.96078263568283E-2</v>
      </c>
      <c r="AT15" s="19">
        <v>4.2082660466690597E-2</v>
      </c>
      <c r="AU15" s="19">
        <v>7.4577191449939101E-2</v>
      </c>
    </row>
    <row r="16" spans="2:47" x14ac:dyDescent="0.3">
      <c r="B16" s="16"/>
    </row>
    <row r="17" spans="2:2" x14ac:dyDescent="0.3">
      <c r="B17" t="s">
        <v>72</v>
      </c>
    </row>
    <row r="18" spans="2:2" x14ac:dyDescent="0.3">
      <c r="B18" t="s">
        <v>73</v>
      </c>
    </row>
    <row r="20" spans="2:2" x14ac:dyDescent="0.3">
      <c r="B20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dimension ref="B2:AU20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650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170</v>
      </c>
      <c r="C9" s="17">
        <v>4.73613693841115E-2</v>
      </c>
      <c r="D9" s="17">
        <v>6.6022223715707096E-2</v>
      </c>
      <c r="E9" s="17">
        <v>2.8727186204880399E-2</v>
      </c>
      <c r="F9" s="17"/>
      <c r="G9" s="17">
        <v>0.116170233230057</v>
      </c>
      <c r="H9" s="17">
        <v>7.9663123623360296E-2</v>
      </c>
      <c r="I9" s="17">
        <v>5.3321400540044202E-2</v>
      </c>
      <c r="J9" s="17">
        <v>2.1781549089621599E-2</v>
      </c>
      <c r="K9" s="17">
        <v>1.2878262596407499E-2</v>
      </c>
      <c r="L9" s="17">
        <v>1.45792440135747E-2</v>
      </c>
      <c r="M9" s="17"/>
      <c r="N9" s="17">
        <v>6.4638717109051502E-2</v>
      </c>
      <c r="O9" s="17">
        <v>3.2904536497434703E-2</v>
      </c>
      <c r="P9" s="17">
        <v>4.7371135463364598E-2</v>
      </c>
      <c r="Q9" s="17">
        <v>4.4405945211626198E-2</v>
      </c>
      <c r="R9" s="17"/>
      <c r="S9" s="17">
        <v>7.8545513319693797E-2</v>
      </c>
      <c r="T9" s="17">
        <v>2.6010226231438501E-2</v>
      </c>
      <c r="U9" s="17">
        <v>3.7653434655351897E-2</v>
      </c>
      <c r="V9" s="17">
        <v>3.7283466294739401E-2</v>
      </c>
      <c r="W9" s="17">
        <v>3.1323586942182603E-2</v>
      </c>
      <c r="X9" s="17">
        <v>3.9542749444613799E-2</v>
      </c>
      <c r="Y9" s="17">
        <v>1.5573534552362401E-2</v>
      </c>
      <c r="Z9" s="17">
        <v>3.8697639957838197E-2</v>
      </c>
      <c r="AA9" s="17">
        <v>5.5507108433792099E-2</v>
      </c>
      <c r="AB9" s="17">
        <v>8.1224437673776503E-2</v>
      </c>
      <c r="AC9" s="17">
        <v>6.4616657281758097E-2</v>
      </c>
      <c r="AD9" s="17">
        <v>4.7683778694289899E-2</v>
      </c>
      <c r="AE9" s="17"/>
      <c r="AF9" s="17">
        <v>4.7465692660941403E-2</v>
      </c>
      <c r="AG9" s="17">
        <v>4.7606658037332203E-2</v>
      </c>
      <c r="AH9" s="17"/>
      <c r="AI9" s="17">
        <v>6.7541401060561904E-2</v>
      </c>
      <c r="AJ9" s="17">
        <v>3.7288197620068499E-2</v>
      </c>
      <c r="AK9" s="17"/>
      <c r="AL9" s="17">
        <v>6.0297873996866702E-2</v>
      </c>
      <c r="AM9" s="17">
        <v>4.4365646781509803E-2</v>
      </c>
      <c r="AN9" s="17"/>
      <c r="AO9" s="17">
        <v>0.100611906419385</v>
      </c>
      <c r="AP9" s="17">
        <v>4.2719946022258398E-2</v>
      </c>
      <c r="AQ9" s="17"/>
      <c r="AR9" s="17">
        <v>9.7772947738282601E-2</v>
      </c>
      <c r="AS9" s="17">
        <v>1.6706193634925901E-2</v>
      </c>
      <c r="AT9" s="17">
        <v>2.3719091851725001E-2</v>
      </c>
      <c r="AU9" s="17">
        <v>2.2751666352555999E-2</v>
      </c>
    </row>
    <row r="10" spans="2:47" x14ac:dyDescent="0.3">
      <c r="B10" s="18" t="s">
        <v>171</v>
      </c>
      <c r="C10" s="17">
        <v>4.5287751955172401E-2</v>
      </c>
      <c r="D10" s="17">
        <v>5.7663834226972598E-2</v>
      </c>
      <c r="E10" s="17">
        <v>3.3400439774528203E-2</v>
      </c>
      <c r="F10" s="17"/>
      <c r="G10" s="17">
        <v>9.6010565421191699E-2</v>
      </c>
      <c r="H10" s="17">
        <v>0.101676298068909</v>
      </c>
      <c r="I10" s="17">
        <v>4.4291018218595601E-2</v>
      </c>
      <c r="J10" s="17">
        <v>2.8643102003860901E-2</v>
      </c>
      <c r="K10" s="17">
        <v>6.80669876950962E-3</v>
      </c>
      <c r="L10" s="17">
        <v>6.0110628157768898E-3</v>
      </c>
      <c r="M10" s="17"/>
      <c r="N10" s="17">
        <v>6.4959201871870195E-2</v>
      </c>
      <c r="O10" s="17">
        <v>3.0466388678843201E-2</v>
      </c>
      <c r="P10" s="17">
        <v>5.4523157010809502E-2</v>
      </c>
      <c r="Q10" s="17">
        <v>3.1982846612955897E-2</v>
      </c>
      <c r="R10" s="17"/>
      <c r="S10" s="17">
        <v>8.3055123605804304E-2</v>
      </c>
      <c r="T10" s="17">
        <v>2.92461220391763E-2</v>
      </c>
      <c r="U10" s="17">
        <v>2.8884856009543301E-2</v>
      </c>
      <c r="V10" s="17">
        <v>4.5884159042605101E-2</v>
      </c>
      <c r="W10" s="17">
        <v>5.2084958552793E-2</v>
      </c>
      <c r="X10" s="17">
        <v>6.8458044123120093E-2</v>
      </c>
      <c r="Y10" s="17">
        <v>3.7710857228454603E-2</v>
      </c>
      <c r="Z10" s="17">
        <v>4.00737907505542E-2</v>
      </c>
      <c r="AA10" s="17">
        <v>4.19304543130967E-2</v>
      </c>
      <c r="AB10" s="17">
        <v>1.54083706991408E-2</v>
      </c>
      <c r="AC10" s="17">
        <v>3.4133589121645803E-2</v>
      </c>
      <c r="AD10" s="17">
        <v>4.2958986754034298E-2</v>
      </c>
      <c r="AE10" s="17"/>
      <c r="AF10" s="17">
        <v>4.7608478114106498E-2</v>
      </c>
      <c r="AG10" s="17">
        <v>4.1538461645252399E-2</v>
      </c>
      <c r="AH10" s="17"/>
      <c r="AI10" s="17">
        <v>6.1587979295566697E-2</v>
      </c>
      <c r="AJ10" s="17">
        <v>3.7151243924595102E-2</v>
      </c>
      <c r="AK10" s="17"/>
      <c r="AL10" s="17">
        <v>5.13636760057605E-2</v>
      </c>
      <c r="AM10" s="17">
        <v>4.3880742600258101E-2</v>
      </c>
      <c r="AN10" s="17"/>
      <c r="AO10" s="17">
        <v>6.3505556251315404E-2</v>
      </c>
      <c r="AP10" s="17">
        <v>4.3699851679053499E-2</v>
      </c>
      <c r="AQ10" s="17"/>
      <c r="AR10" s="17">
        <v>8.6421443778484902E-2</v>
      </c>
      <c r="AS10" s="17">
        <v>2.74528688227474E-2</v>
      </c>
      <c r="AT10" s="17">
        <v>2.2903361300551501E-2</v>
      </c>
      <c r="AU10" s="17">
        <v>1.9287352578176899E-2</v>
      </c>
    </row>
    <row r="11" spans="2:47" x14ac:dyDescent="0.3">
      <c r="B11" s="18" t="s">
        <v>643</v>
      </c>
      <c r="C11" s="17">
        <v>7.0498157042789097E-2</v>
      </c>
      <c r="D11" s="17">
        <v>8.5398440027387307E-2</v>
      </c>
      <c r="E11" s="17">
        <v>5.6247130268910303E-2</v>
      </c>
      <c r="F11" s="17"/>
      <c r="G11" s="17">
        <v>0.141975955899033</v>
      </c>
      <c r="H11" s="17">
        <v>0.123525470013802</v>
      </c>
      <c r="I11" s="17">
        <v>7.7150588251090599E-2</v>
      </c>
      <c r="J11" s="17">
        <v>4.75361087247647E-2</v>
      </c>
      <c r="K11" s="17">
        <v>3.1416646331330497E-2</v>
      </c>
      <c r="L11" s="17">
        <v>1.9522031987226102E-2</v>
      </c>
      <c r="M11" s="17"/>
      <c r="N11" s="17">
        <v>8.22561456269265E-2</v>
      </c>
      <c r="O11" s="17">
        <v>6.04925595388024E-2</v>
      </c>
      <c r="P11" s="17">
        <v>0.10155622825353899</v>
      </c>
      <c r="Q11" s="17">
        <v>4.0997250460688597E-2</v>
      </c>
      <c r="R11" s="17"/>
      <c r="S11" s="17">
        <v>0.117116766116073</v>
      </c>
      <c r="T11" s="17">
        <v>6.3049226593192204E-2</v>
      </c>
      <c r="U11" s="17">
        <v>4.8015010452953998E-2</v>
      </c>
      <c r="V11" s="17">
        <v>8.0220768508092496E-2</v>
      </c>
      <c r="W11" s="17">
        <v>5.4392700248129901E-2</v>
      </c>
      <c r="X11" s="17">
        <v>0.105836197164432</v>
      </c>
      <c r="Y11" s="17">
        <v>5.8590531236213703E-2</v>
      </c>
      <c r="Z11" s="17">
        <v>4.9391299725996603E-2</v>
      </c>
      <c r="AA11" s="17">
        <v>6.7925481987693395E-2</v>
      </c>
      <c r="AB11" s="17">
        <v>4.1670557795315998E-2</v>
      </c>
      <c r="AC11" s="17">
        <v>4.1572049650057299E-2</v>
      </c>
      <c r="AD11" s="17">
        <v>5.1765344195925801E-2</v>
      </c>
      <c r="AE11" s="17"/>
      <c r="AF11" s="17">
        <v>7.2596509537363602E-2</v>
      </c>
      <c r="AG11" s="17">
        <v>6.7295952724562194E-2</v>
      </c>
      <c r="AH11" s="17"/>
      <c r="AI11" s="17">
        <v>8.3933175021085604E-2</v>
      </c>
      <c r="AJ11" s="17">
        <v>6.3791862131155397E-2</v>
      </c>
      <c r="AK11" s="17"/>
      <c r="AL11" s="17">
        <v>7.4243575986506202E-2</v>
      </c>
      <c r="AM11" s="17">
        <v>6.9630825679196304E-2</v>
      </c>
      <c r="AN11" s="17"/>
      <c r="AO11" s="17">
        <v>8.9261195480410296E-2</v>
      </c>
      <c r="AP11" s="17">
        <v>6.88627330678903E-2</v>
      </c>
      <c r="AQ11" s="17"/>
      <c r="AR11" s="17">
        <v>0.10584041221030099</v>
      </c>
      <c r="AS11" s="17">
        <v>4.85848266930076E-2</v>
      </c>
      <c r="AT11" s="17">
        <v>5.8375775633625997E-2</v>
      </c>
      <c r="AU11" s="17">
        <v>4.4693096977005999E-2</v>
      </c>
    </row>
    <row r="12" spans="2:47" x14ac:dyDescent="0.3">
      <c r="B12" s="18" t="s">
        <v>644</v>
      </c>
      <c r="C12" s="17">
        <v>0.12830126563486399</v>
      </c>
      <c r="D12" s="17">
        <v>0.13552449394999</v>
      </c>
      <c r="E12" s="17">
        <v>0.120954639165978</v>
      </c>
      <c r="F12" s="17"/>
      <c r="G12" s="17">
        <v>0.170431124472541</v>
      </c>
      <c r="H12" s="17">
        <v>0.14293496289100899</v>
      </c>
      <c r="I12" s="17">
        <v>0.137613376925209</v>
      </c>
      <c r="J12" s="17">
        <v>0.14294167569701099</v>
      </c>
      <c r="K12" s="17">
        <v>0.116614810064204</v>
      </c>
      <c r="L12" s="17">
        <v>7.6943491784651805E-2</v>
      </c>
      <c r="M12" s="17"/>
      <c r="N12" s="17">
        <v>0.16179057058840701</v>
      </c>
      <c r="O12" s="17">
        <v>0.112545074617058</v>
      </c>
      <c r="P12" s="17">
        <v>0.105354761592635</v>
      </c>
      <c r="Q12" s="17">
        <v>0.12960042832102001</v>
      </c>
      <c r="R12" s="17"/>
      <c r="S12" s="17">
        <v>0.15259586727552299</v>
      </c>
      <c r="T12" s="17">
        <v>0.104886646676027</v>
      </c>
      <c r="U12" s="17">
        <v>0.12385659953563501</v>
      </c>
      <c r="V12" s="17">
        <v>0.122459953306143</v>
      </c>
      <c r="W12" s="17">
        <v>0.124186668311452</v>
      </c>
      <c r="X12" s="17">
        <v>0.13930701179933599</v>
      </c>
      <c r="Y12" s="17">
        <v>8.2654303911437299E-2</v>
      </c>
      <c r="Z12" s="17">
        <v>0.12575217099886701</v>
      </c>
      <c r="AA12" s="17">
        <v>0.13283865132969699</v>
      </c>
      <c r="AB12" s="17">
        <v>0.14997063688429901</v>
      </c>
      <c r="AC12" s="17">
        <v>0.131906194620734</v>
      </c>
      <c r="AD12" s="17">
        <v>0.160052227331271</v>
      </c>
      <c r="AE12" s="17"/>
      <c r="AF12" s="17">
        <v>0.12268971834987299</v>
      </c>
      <c r="AG12" s="17">
        <v>0.13679910265808601</v>
      </c>
      <c r="AH12" s="17"/>
      <c r="AI12" s="17">
        <v>0.154235771127401</v>
      </c>
      <c r="AJ12" s="17">
        <v>0.115355660165537</v>
      </c>
      <c r="AK12" s="17"/>
      <c r="AL12" s="17">
        <v>0.143621770112632</v>
      </c>
      <c r="AM12" s="17">
        <v>0.12475347719268599</v>
      </c>
      <c r="AN12" s="17"/>
      <c r="AO12" s="17">
        <v>0.13740005114727499</v>
      </c>
      <c r="AP12" s="17">
        <v>0.12750819728301199</v>
      </c>
      <c r="AQ12" s="17"/>
      <c r="AR12" s="17">
        <v>0.15438864183758799</v>
      </c>
      <c r="AS12" s="17">
        <v>0.109201312729844</v>
      </c>
      <c r="AT12" s="17">
        <v>0.13227820796095199</v>
      </c>
      <c r="AU12" s="17">
        <v>8.7359158031323894E-2</v>
      </c>
    </row>
    <row r="13" spans="2:47" ht="28.8" x14ac:dyDescent="0.3">
      <c r="B13" s="18" t="s">
        <v>645</v>
      </c>
      <c r="C13" s="17">
        <v>0.53548336460398205</v>
      </c>
      <c r="D13" s="17">
        <v>0.500213442777516</v>
      </c>
      <c r="E13" s="17">
        <v>0.57040863226096605</v>
      </c>
      <c r="F13" s="17"/>
      <c r="G13" s="17">
        <v>0.39585539517992302</v>
      </c>
      <c r="H13" s="17">
        <v>0.43581672330962901</v>
      </c>
      <c r="I13" s="17">
        <v>0.53498393249313103</v>
      </c>
      <c r="J13" s="17">
        <v>0.59249939044075794</v>
      </c>
      <c r="K13" s="17">
        <v>0.62034235802031701</v>
      </c>
      <c r="L13" s="17">
        <v>0.60617322027340803</v>
      </c>
      <c r="M13" s="17"/>
      <c r="N13" s="17">
        <v>0.51181625402420505</v>
      </c>
      <c r="O13" s="17">
        <v>0.59302522862766205</v>
      </c>
      <c r="P13" s="17">
        <v>0.52037098240900703</v>
      </c>
      <c r="Q13" s="17">
        <v>0.513570331832787</v>
      </c>
      <c r="R13" s="17"/>
      <c r="S13" s="17">
        <v>0.48010456517011602</v>
      </c>
      <c r="T13" s="17">
        <v>0.57874079626767705</v>
      </c>
      <c r="U13" s="17">
        <v>0.57185047415079904</v>
      </c>
      <c r="V13" s="17">
        <v>0.52060132183923702</v>
      </c>
      <c r="W13" s="17">
        <v>0.56051487996440097</v>
      </c>
      <c r="X13" s="17">
        <v>0.48599833486310701</v>
      </c>
      <c r="Y13" s="17">
        <v>0.58698976436695605</v>
      </c>
      <c r="Z13" s="17">
        <v>0.56125857871482399</v>
      </c>
      <c r="AA13" s="17">
        <v>0.51632730818054695</v>
      </c>
      <c r="AB13" s="17">
        <v>0.53862784720978596</v>
      </c>
      <c r="AC13" s="17">
        <v>0.54522075561283501</v>
      </c>
      <c r="AD13" s="17">
        <v>0.51656183204966899</v>
      </c>
      <c r="AE13" s="17"/>
      <c r="AF13" s="17">
        <v>0.52140956458947296</v>
      </c>
      <c r="AG13" s="17">
        <v>0.55729574268864301</v>
      </c>
      <c r="AH13" s="17"/>
      <c r="AI13" s="17">
        <v>0.47867199964703699</v>
      </c>
      <c r="AJ13" s="17">
        <v>0.563841627194267</v>
      </c>
      <c r="AK13" s="17"/>
      <c r="AL13" s="17">
        <v>0.50738177337448898</v>
      </c>
      <c r="AM13" s="17">
        <v>0.54199088533970396</v>
      </c>
      <c r="AN13" s="17"/>
      <c r="AO13" s="17">
        <v>0.44879019298455702</v>
      </c>
      <c r="AP13" s="17">
        <v>0.54303971491460901</v>
      </c>
      <c r="AQ13" s="17"/>
      <c r="AR13" s="17">
        <v>0.44182714252484701</v>
      </c>
      <c r="AS13" s="17">
        <v>0.58837441633870702</v>
      </c>
      <c r="AT13" s="17">
        <v>0.57932400195311695</v>
      </c>
      <c r="AU13" s="17">
        <v>0.58837223503532698</v>
      </c>
    </row>
    <row r="14" spans="2:47" x14ac:dyDescent="0.3">
      <c r="B14" s="18" t="s">
        <v>155</v>
      </c>
      <c r="C14" s="17">
        <v>4.2228764863431599E-2</v>
      </c>
      <c r="D14" s="17">
        <v>3.5649921666956297E-2</v>
      </c>
      <c r="E14" s="17">
        <v>4.8438640766039098E-2</v>
      </c>
      <c r="F14" s="17"/>
      <c r="G14" s="17">
        <v>3.9252499676718899E-2</v>
      </c>
      <c r="H14" s="17">
        <v>4.5334993656370302E-2</v>
      </c>
      <c r="I14" s="17">
        <v>4.8236253139478297E-2</v>
      </c>
      <c r="J14" s="17">
        <v>2.0616540991742299E-2</v>
      </c>
      <c r="K14" s="17">
        <v>4.5029263178370603E-2</v>
      </c>
      <c r="L14" s="17">
        <v>5.2428675340943302E-2</v>
      </c>
      <c r="M14" s="17"/>
      <c r="N14" s="17">
        <v>3.3756845909488999E-2</v>
      </c>
      <c r="O14" s="17">
        <v>3.07686731251165E-2</v>
      </c>
      <c r="P14" s="17">
        <v>4.8714382735457001E-2</v>
      </c>
      <c r="Q14" s="17">
        <v>5.8201380407025903E-2</v>
      </c>
      <c r="R14" s="17"/>
      <c r="S14" s="17">
        <v>4.26532179076499E-2</v>
      </c>
      <c r="T14" s="17">
        <v>4.7439574422730398E-2</v>
      </c>
      <c r="U14" s="17">
        <v>4.5046000932487E-2</v>
      </c>
      <c r="V14" s="17">
        <v>4.0144834077943399E-2</v>
      </c>
      <c r="W14" s="17">
        <v>5.61502284377247E-2</v>
      </c>
      <c r="X14" s="17">
        <v>3.2301267404274601E-2</v>
      </c>
      <c r="Y14" s="17">
        <v>5.2024801772148299E-2</v>
      </c>
      <c r="Z14" s="17">
        <v>5.7490321479863299E-2</v>
      </c>
      <c r="AA14" s="17">
        <v>4.0118599332882802E-2</v>
      </c>
      <c r="AB14" s="17">
        <v>2.4057115894294101E-2</v>
      </c>
      <c r="AC14" s="17">
        <v>2.6250284891110399E-2</v>
      </c>
      <c r="AD14" s="17">
        <v>5.6039274818386803E-2</v>
      </c>
      <c r="AE14" s="17"/>
      <c r="AF14" s="17">
        <v>4.32354452957152E-2</v>
      </c>
      <c r="AG14" s="17">
        <v>4.03139709425396E-2</v>
      </c>
      <c r="AH14" s="17"/>
      <c r="AI14" s="17">
        <v>3.9777761379137799E-2</v>
      </c>
      <c r="AJ14" s="17">
        <v>4.345222077705E-2</v>
      </c>
      <c r="AK14" s="17"/>
      <c r="AL14" s="17">
        <v>3.99724562632328E-2</v>
      </c>
      <c r="AM14" s="17">
        <v>4.2751261076620202E-2</v>
      </c>
      <c r="AN14" s="17"/>
      <c r="AO14" s="17">
        <v>2.7736042080680201E-2</v>
      </c>
      <c r="AP14" s="17">
        <v>4.3491979580987702E-2</v>
      </c>
      <c r="AQ14" s="17"/>
      <c r="AR14" s="17">
        <v>4.2097368468108798E-2</v>
      </c>
      <c r="AS14" s="17">
        <v>3.9209469151423801E-2</v>
      </c>
      <c r="AT14" s="17">
        <v>3.5493058509459101E-2</v>
      </c>
      <c r="AU14" s="17">
        <v>6.1796051793353401E-2</v>
      </c>
    </row>
    <row r="15" spans="2:47" x14ac:dyDescent="0.3">
      <c r="B15" s="18" t="s">
        <v>646</v>
      </c>
      <c r="C15" s="19">
        <v>0.130839326515649</v>
      </c>
      <c r="D15" s="19">
        <v>0.11952764363547</v>
      </c>
      <c r="E15" s="19">
        <v>0.141823331558698</v>
      </c>
      <c r="F15" s="19"/>
      <c r="G15" s="19">
        <v>4.0304226120535303E-2</v>
      </c>
      <c r="H15" s="19">
        <v>7.10484284369194E-2</v>
      </c>
      <c r="I15" s="19">
        <v>0.104403430432452</v>
      </c>
      <c r="J15" s="19">
        <v>0.14598163305224099</v>
      </c>
      <c r="K15" s="19">
        <v>0.166911961039861</v>
      </c>
      <c r="L15" s="19">
        <v>0.22434227378442001</v>
      </c>
      <c r="M15" s="19"/>
      <c r="N15" s="19">
        <v>8.0782264870051204E-2</v>
      </c>
      <c r="O15" s="19">
        <v>0.13979753891508301</v>
      </c>
      <c r="P15" s="19">
        <v>0.122109352535188</v>
      </c>
      <c r="Q15" s="19">
        <v>0.18124181715389601</v>
      </c>
      <c r="R15" s="19"/>
      <c r="S15" s="19">
        <v>4.5928946605139097E-2</v>
      </c>
      <c r="T15" s="19">
        <v>0.150627407769759</v>
      </c>
      <c r="U15" s="19">
        <v>0.14469362426322999</v>
      </c>
      <c r="V15" s="19">
        <v>0.153405496931239</v>
      </c>
      <c r="W15" s="19">
        <v>0.121346977543317</v>
      </c>
      <c r="X15" s="19">
        <v>0.128556395201117</v>
      </c>
      <c r="Y15" s="19">
        <v>0.16645620693242799</v>
      </c>
      <c r="Z15" s="19">
        <v>0.12733619837205701</v>
      </c>
      <c r="AA15" s="19">
        <v>0.14535239642229</v>
      </c>
      <c r="AB15" s="19">
        <v>0.14904103384338799</v>
      </c>
      <c r="AC15" s="19">
        <v>0.156300468821859</v>
      </c>
      <c r="AD15" s="19">
        <v>0.12493855615642301</v>
      </c>
      <c r="AE15" s="19"/>
      <c r="AF15" s="19">
        <v>0.14499459145252799</v>
      </c>
      <c r="AG15" s="19">
        <v>0.109150111303584</v>
      </c>
      <c r="AH15" s="19"/>
      <c r="AI15" s="19">
        <v>0.114251912469209</v>
      </c>
      <c r="AJ15" s="19">
        <v>0.13911918818732699</v>
      </c>
      <c r="AK15" s="19"/>
      <c r="AL15" s="19">
        <v>0.123118874260512</v>
      </c>
      <c r="AM15" s="19">
        <v>0.132627161330025</v>
      </c>
      <c r="AN15" s="19"/>
      <c r="AO15" s="19">
        <v>0.13269505563637701</v>
      </c>
      <c r="AP15" s="19">
        <v>0.130677577452189</v>
      </c>
      <c r="AQ15" s="19"/>
      <c r="AR15" s="19">
        <v>7.1652043442387195E-2</v>
      </c>
      <c r="AS15" s="19">
        <v>0.170470912629344</v>
      </c>
      <c r="AT15" s="19">
        <v>0.14790650279056999</v>
      </c>
      <c r="AU15" s="19">
        <v>0.17574043923225699</v>
      </c>
    </row>
    <row r="16" spans="2:47" x14ac:dyDescent="0.3">
      <c r="B16" s="16"/>
    </row>
    <row r="17" spans="2:2" x14ac:dyDescent="0.3">
      <c r="B17" t="s">
        <v>72</v>
      </c>
    </row>
    <row r="18" spans="2:2" x14ac:dyDescent="0.3">
      <c r="B18" t="s">
        <v>73</v>
      </c>
    </row>
    <row r="20" spans="2:2" x14ac:dyDescent="0.3">
      <c r="B20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dimension ref="B2:AU20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651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170</v>
      </c>
      <c r="C9" s="17">
        <v>4.2657774547049401E-2</v>
      </c>
      <c r="D9" s="17">
        <v>5.7753356787971798E-2</v>
      </c>
      <c r="E9" s="17">
        <v>2.7573996041294301E-2</v>
      </c>
      <c r="F9" s="17"/>
      <c r="G9" s="17">
        <v>8.3590913693083496E-2</v>
      </c>
      <c r="H9" s="17">
        <v>9.2267418005072696E-2</v>
      </c>
      <c r="I9" s="17">
        <v>3.6094883831123602E-2</v>
      </c>
      <c r="J9" s="17">
        <v>1.7890152989198001E-2</v>
      </c>
      <c r="K9" s="17">
        <v>2.1112786931919501E-2</v>
      </c>
      <c r="L9" s="17">
        <v>1.51326632077925E-2</v>
      </c>
      <c r="M9" s="17"/>
      <c r="N9" s="17">
        <v>5.2004646569051301E-2</v>
      </c>
      <c r="O9" s="17">
        <v>2.9879748115785101E-2</v>
      </c>
      <c r="P9" s="17">
        <v>4.4713574602470003E-2</v>
      </c>
      <c r="Q9" s="17">
        <v>4.4655667830417002E-2</v>
      </c>
      <c r="R9" s="17"/>
      <c r="S9" s="17">
        <v>6.1513026280895E-2</v>
      </c>
      <c r="T9" s="17">
        <v>2.2919759195774599E-2</v>
      </c>
      <c r="U9" s="17">
        <v>4.4406336367380901E-2</v>
      </c>
      <c r="V9" s="17">
        <v>4.3000885515222499E-2</v>
      </c>
      <c r="W9" s="17">
        <v>3.6046000979817798E-2</v>
      </c>
      <c r="X9" s="17">
        <v>5.3758479606664702E-2</v>
      </c>
      <c r="Y9" s="17">
        <v>1.1456792568374299E-2</v>
      </c>
      <c r="Z9" s="17">
        <v>5.5008185521206197E-2</v>
      </c>
      <c r="AA9" s="17">
        <v>2.42709628418681E-2</v>
      </c>
      <c r="AB9" s="17">
        <v>8.0822064972373805E-2</v>
      </c>
      <c r="AC9" s="17">
        <v>3.5645829106206499E-2</v>
      </c>
      <c r="AD9" s="17">
        <v>4.8198427490696499E-2</v>
      </c>
      <c r="AE9" s="17"/>
      <c r="AF9" s="17">
        <v>4.3331835997131599E-2</v>
      </c>
      <c r="AG9" s="17">
        <v>4.2107749746134598E-2</v>
      </c>
      <c r="AH9" s="17"/>
      <c r="AI9" s="17">
        <v>6.1577523363244603E-2</v>
      </c>
      <c r="AJ9" s="17">
        <v>3.3213692267412102E-2</v>
      </c>
      <c r="AK9" s="17"/>
      <c r="AL9" s="17">
        <v>5.0511597912939001E-2</v>
      </c>
      <c r="AM9" s="17">
        <v>4.0839054817236202E-2</v>
      </c>
      <c r="AN9" s="17"/>
      <c r="AO9" s="17">
        <v>0.10399873972179501</v>
      </c>
      <c r="AP9" s="17">
        <v>3.7311173279684001E-2</v>
      </c>
      <c r="AQ9" s="17"/>
      <c r="AR9" s="17">
        <v>8.9977590944689295E-2</v>
      </c>
      <c r="AS9" s="17">
        <v>1.45444439405127E-2</v>
      </c>
      <c r="AT9" s="17">
        <v>1.89068723947967E-2</v>
      </c>
      <c r="AU9" s="17">
        <v>2.1665301455175499E-2</v>
      </c>
    </row>
    <row r="10" spans="2:47" x14ac:dyDescent="0.3">
      <c r="B10" s="18" t="s">
        <v>171</v>
      </c>
      <c r="C10" s="17">
        <v>5.4128447217218198E-2</v>
      </c>
      <c r="D10" s="17">
        <v>6.8209758984881602E-2</v>
      </c>
      <c r="E10" s="17">
        <v>3.9982485223808498E-2</v>
      </c>
      <c r="F10" s="17"/>
      <c r="G10" s="17">
        <v>0.121068326585635</v>
      </c>
      <c r="H10" s="17">
        <v>0.11340458501593501</v>
      </c>
      <c r="I10" s="17">
        <v>5.5258546054151002E-2</v>
      </c>
      <c r="J10" s="17">
        <v>3.05842338630418E-2</v>
      </c>
      <c r="K10" s="17">
        <v>1.45652126527759E-2</v>
      </c>
      <c r="L10" s="17">
        <v>6.3655304979543803E-3</v>
      </c>
      <c r="M10" s="17"/>
      <c r="N10" s="17">
        <v>7.98536172748468E-2</v>
      </c>
      <c r="O10" s="17">
        <v>2.71701735254723E-2</v>
      </c>
      <c r="P10" s="17">
        <v>7.4995346686392905E-2</v>
      </c>
      <c r="Q10" s="17">
        <v>3.6801976911585099E-2</v>
      </c>
      <c r="R10" s="17"/>
      <c r="S10" s="17">
        <v>9.5574544415598997E-2</v>
      </c>
      <c r="T10" s="17">
        <v>3.7539349014938397E-2</v>
      </c>
      <c r="U10" s="17">
        <v>2.3703421802318499E-2</v>
      </c>
      <c r="V10" s="17">
        <v>5.0108478324470698E-2</v>
      </c>
      <c r="W10" s="17">
        <v>4.2586842142669001E-2</v>
      </c>
      <c r="X10" s="17">
        <v>5.2164874022517599E-2</v>
      </c>
      <c r="Y10" s="17">
        <v>4.9305408111032997E-2</v>
      </c>
      <c r="Z10" s="17">
        <v>7.3704372827950698E-2</v>
      </c>
      <c r="AA10" s="17">
        <v>6.4394939968320505E-2</v>
      </c>
      <c r="AB10" s="17">
        <v>2.82291323544458E-2</v>
      </c>
      <c r="AC10" s="17">
        <v>7.9643147179711202E-2</v>
      </c>
      <c r="AD10" s="17">
        <v>4.31004145528271E-2</v>
      </c>
      <c r="AE10" s="17"/>
      <c r="AF10" s="17">
        <v>5.7544991399153901E-2</v>
      </c>
      <c r="AG10" s="17">
        <v>5.0026641306907899E-2</v>
      </c>
      <c r="AH10" s="17"/>
      <c r="AI10" s="17">
        <v>6.7907745276364104E-2</v>
      </c>
      <c r="AJ10" s="17">
        <v>4.7250299632360902E-2</v>
      </c>
      <c r="AK10" s="17"/>
      <c r="AL10" s="17">
        <v>6.1266764601713097E-2</v>
      </c>
      <c r="AM10" s="17">
        <v>5.2475418105151002E-2</v>
      </c>
      <c r="AN10" s="17"/>
      <c r="AO10" s="17">
        <v>6.6755398767082294E-2</v>
      </c>
      <c r="AP10" s="17">
        <v>5.3027856853712502E-2</v>
      </c>
      <c r="AQ10" s="17"/>
      <c r="AR10" s="17">
        <v>0.112785400571846</v>
      </c>
      <c r="AS10" s="17">
        <v>2.9294681951616101E-2</v>
      </c>
      <c r="AT10" s="17">
        <v>2.3830392296574399E-2</v>
      </c>
      <c r="AU10" s="17">
        <v>1.2639502764712599E-2</v>
      </c>
    </row>
    <row r="11" spans="2:47" x14ac:dyDescent="0.3">
      <c r="B11" s="18" t="s">
        <v>643</v>
      </c>
      <c r="C11" s="17">
        <v>8.1663273105377798E-2</v>
      </c>
      <c r="D11" s="17">
        <v>9.2038533556748001E-2</v>
      </c>
      <c r="E11" s="17">
        <v>7.1864080799398697E-2</v>
      </c>
      <c r="F11" s="17"/>
      <c r="G11" s="17">
        <v>0.14490493199802101</v>
      </c>
      <c r="H11" s="17">
        <v>0.12596579822149701</v>
      </c>
      <c r="I11" s="17">
        <v>8.8436762399401694E-2</v>
      </c>
      <c r="J11" s="17">
        <v>7.6987710096312695E-2</v>
      </c>
      <c r="K11" s="17">
        <v>4.2303870329776901E-2</v>
      </c>
      <c r="L11" s="17">
        <v>2.8489003593997999E-2</v>
      </c>
      <c r="M11" s="17"/>
      <c r="N11" s="17">
        <v>8.93535994276273E-2</v>
      </c>
      <c r="O11" s="17">
        <v>7.0667554469886401E-2</v>
      </c>
      <c r="P11" s="17">
        <v>8.9922431311749901E-2</v>
      </c>
      <c r="Q11" s="17">
        <v>7.8707452435882105E-2</v>
      </c>
      <c r="R11" s="17"/>
      <c r="S11" s="17">
        <v>0.11849397208722701</v>
      </c>
      <c r="T11" s="17">
        <v>5.6241566366349E-2</v>
      </c>
      <c r="U11" s="17">
        <v>6.8662300059978504E-2</v>
      </c>
      <c r="V11" s="17">
        <v>7.3141466525211404E-2</v>
      </c>
      <c r="W11" s="17">
        <v>7.5255662989345301E-2</v>
      </c>
      <c r="X11" s="17">
        <v>8.6997239794302794E-2</v>
      </c>
      <c r="Y11" s="17">
        <v>5.9727860549045698E-2</v>
      </c>
      <c r="Z11" s="17">
        <v>0.117249423846043</v>
      </c>
      <c r="AA11" s="17">
        <v>0.111856311944786</v>
      </c>
      <c r="AB11" s="17">
        <v>8.6004608666712501E-2</v>
      </c>
      <c r="AC11" s="17">
        <v>3.8061542190820301E-2</v>
      </c>
      <c r="AD11" s="17">
        <v>3.9625226092967397E-2</v>
      </c>
      <c r="AE11" s="17"/>
      <c r="AF11" s="17">
        <v>8.8261114237112706E-2</v>
      </c>
      <c r="AG11" s="17">
        <v>7.3556724578222293E-2</v>
      </c>
      <c r="AH11" s="17"/>
      <c r="AI11" s="17">
        <v>9.95124387156235E-2</v>
      </c>
      <c r="AJ11" s="17">
        <v>7.2753588823431095E-2</v>
      </c>
      <c r="AK11" s="17"/>
      <c r="AL11" s="17">
        <v>0.102082607906849</v>
      </c>
      <c r="AM11" s="17">
        <v>7.6934742128428504E-2</v>
      </c>
      <c r="AN11" s="17"/>
      <c r="AO11" s="17">
        <v>9.4296282600289605E-2</v>
      </c>
      <c r="AP11" s="17">
        <v>8.0562154719259801E-2</v>
      </c>
      <c r="AQ11" s="17"/>
      <c r="AR11" s="17">
        <v>0.117769390508889</v>
      </c>
      <c r="AS11" s="17">
        <v>5.63066905257322E-2</v>
      </c>
      <c r="AT11" s="17">
        <v>7.2782534592403997E-2</v>
      </c>
      <c r="AU11" s="17">
        <v>5.3115123865087703E-2</v>
      </c>
    </row>
    <row r="12" spans="2:47" x14ac:dyDescent="0.3">
      <c r="B12" s="18" t="s">
        <v>644</v>
      </c>
      <c r="C12" s="17">
        <v>0.114560798621563</v>
      </c>
      <c r="D12" s="17">
        <v>0.123264728861463</v>
      </c>
      <c r="E12" s="17">
        <v>0.106112368098667</v>
      </c>
      <c r="F12" s="17"/>
      <c r="G12" s="17">
        <v>0.112794489379967</v>
      </c>
      <c r="H12" s="17">
        <v>9.8820945442406299E-2</v>
      </c>
      <c r="I12" s="17">
        <v>0.14178046020856899</v>
      </c>
      <c r="J12" s="17">
        <v>0.13278440565059799</v>
      </c>
      <c r="K12" s="17">
        <v>9.3644265114680506E-2</v>
      </c>
      <c r="L12" s="17">
        <v>0.105608226830099</v>
      </c>
      <c r="M12" s="17"/>
      <c r="N12" s="17">
        <v>0.13760759584423601</v>
      </c>
      <c r="O12" s="17">
        <v>0.1077891154064</v>
      </c>
      <c r="P12" s="17">
        <v>0.10927289947001601</v>
      </c>
      <c r="Q12" s="17">
        <v>0.10301584190046301</v>
      </c>
      <c r="R12" s="17"/>
      <c r="S12" s="17">
        <v>0.13323527043431699</v>
      </c>
      <c r="T12" s="17">
        <v>0.131313512422644</v>
      </c>
      <c r="U12" s="17">
        <v>0.107977288542948</v>
      </c>
      <c r="V12" s="17">
        <v>0.12513140221192401</v>
      </c>
      <c r="W12" s="17">
        <v>0.10656179231824101</v>
      </c>
      <c r="X12" s="17">
        <v>0.13849787198646399</v>
      </c>
      <c r="Y12" s="17">
        <v>8.3458111795810905E-2</v>
      </c>
      <c r="Z12" s="17">
        <v>0.103386758558957</v>
      </c>
      <c r="AA12" s="17">
        <v>8.6047208303836595E-2</v>
      </c>
      <c r="AB12" s="17">
        <v>0.11004557431046399</v>
      </c>
      <c r="AC12" s="17">
        <v>4.6503904641691803E-2</v>
      </c>
      <c r="AD12" s="17">
        <v>0.21673497265041999</v>
      </c>
      <c r="AE12" s="17"/>
      <c r="AF12" s="17">
        <v>0.125015018865198</v>
      </c>
      <c r="AG12" s="17">
        <v>0.100106319099972</v>
      </c>
      <c r="AH12" s="17"/>
      <c r="AI12" s="17">
        <v>0.15143672684805601</v>
      </c>
      <c r="AJ12" s="17">
        <v>9.6153614483320105E-2</v>
      </c>
      <c r="AK12" s="17"/>
      <c r="AL12" s="17">
        <v>0.139883911758549</v>
      </c>
      <c r="AM12" s="17">
        <v>0.10869669354344801</v>
      </c>
      <c r="AN12" s="17"/>
      <c r="AO12" s="17">
        <v>0.155568917676287</v>
      </c>
      <c r="AP12" s="17">
        <v>0.11098644890786601</v>
      </c>
      <c r="AQ12" s="17"/>
      <c r="AR12" s="17">
        <v>0.130342257863094</v>
      </c>
      <c r="AS12" s="17">
        <v>0.131328830396201</v>
      </c>
      <c r="AT12" s="17">
        <v>0.101380642592427</v>
      </c>
      <c r="AU12" s="17">
        <v>7.3482082798782794E-2</v>
      </c>
    </row>
    <row r="13" spans="2:47" ht="28.8" x14ac:dyDescent="0.3">
      <c r="B13" s="18" t="s">
        <v>645</v>
      </c>
      <c r="C13" s="17">
        <v>0.42957816134988303</v>
      </c>
      <c r="D13" s="17">
        <v>0.376459603072547</v>
      </c>
      <c r="E13" s="17">
        <v>0.48172622836536899</v>
      </c>
      <c r="F13" s="17"/>
      <c r="G13" s="17">
        <v>0.32929838532315198</v>
      </c>
      <c r="H13" s="17">
        <v>0.32509937638401099</v>
      </c>
      <c r="I13" s="17">
        <v>0.42390928208286199</v>
      </c>
      <c r="J13" s="17">
        <v>0.44768877947020402</v>
      </c>
      <c r="K13" s="17">
        <v>0.50018294143613995</v>
      </c>
      <c r="L13" s="17">
        <v>0.52340506986481805</v>
      </c>
      <c r="M13" s="17"/>
      <c r="N13" s="17">
        <v>0.42617613102135199</v>
      </c>
      <c r="O13" s="17">
        <v>0.47591445556501599</v>
      </c>
      <c r="P13" s="17">
        <v>0.41250117306204498</v>
      </c>
      <c r="Q13" s="17">
        <v>0.398543555651242</v>
      </c>
      <c r="R13" s="17"/>
      <c r="S13" s="17">
        <v>0.33910859241045299</v>
      </c>
      <c r="T13" s="17">
        <v>0.45388112572661299</v>
      </c>
      <c r="U13" s="17">
        <v>0.42385380996812499</v>
      </c>
      <c r="V13" s="17">
        <v>0.40848488202685301</v>
      </c>
      <c r="W13" s="17">
        <v>0.47977744122239402</v>
      </c>
      <c r="X13" s="17">
        <v>0.41169593138800198</v>
      </c>
      <c r="Y13" s="17">
        <v>0.47986135643987099</v>
      </c>
      <c r="Z13" s="17">
        <v>0.39843820611355102</v>
      </c>
      <c r="AA13" s="17">
        <v>0.44545456532115002</v>
      </c>
      <c r="AB13" s="17">
        <v>0.46101726021329398</v>
      </c>
      <c r="AC13" s="17">
        <v>0.479929137711674</v>
      </c>
      <c r="AD13" s="17">
        <v>0.432164547386029</v>
      </c>
      <c r="AE13" s="17"/>
      <c r="AF13" s="17">
        <v>0.44585378034314399</v>
      </c>
      <c r="AG13" s="17">
        <v>0.410166727543198</v>
      </c>
      <c r="AH13" s="17"/>
      <c r="AI13" s="17">
        <v>0.412509295655966</v>
      </c>
      <c r="AJ13" s="17">
        <v>0.43809834698233902</v>
      </c>
      <c r="AK13" s="17"/>
      <c r="AL13" s="17">
        <v>0.42231418989024999</v>
      </c>
      <c r="AM13" s="17">
        <v>0.431260288333768</v>
      </c>
      <c r="AN13" s="17"/>
      <c r="AO13" s="17">
        <v>0.41586373735563098</v>
      </c>
      <c r="AP13" s="17">
        <v>0.43077353798766399</v>
      </c>
      <c r="AQ13" s="17"/>
      <c r="AR13" s="17">
        <v>0.35555715833166701</v>
      </c>
      <c r="AS13" s="17">
        <v>0.44678050147244502</v>
      </c>
      <c r="AT13" s="17">
        <v>0.48607982965581498</v>
      </c>
      <c r="AU13" s="17">
        <v>0.468219410129185</v>
      </c>
    </row>
    <row r="14" spans="2:47" x14ac:dyDescent="0.3">
      <c r="B14" s="18" t="s">
        <v>155</v>
      </c>
      <c r="C14" s="17">
        <v>4.5591018533816502E-2</v>
      </c>
      <c r="D14" s="17">
        <v>3.8123598274891798E-2</v>
      </c>
      <c r="E14" s="17">
        <v>5.3041056544937203E-2</v>
      </c>
      <c r="F14" s="17"/>
      <c r="G14" s="17">
        <v>4.9139227073960401E-2</v>
      </c>
      <c r="H14" s="17">
        <v>4.2288335910139203E-2</v>
      </c>
      <c r="I14" s="17">
        <v>4.5920667575928303E-2</v>
      </c>
      <c r="J14" s="17">
        <v>3.4890717094293401E-2</v>
      </c>
      <c r="K14" s="17">
        <v>5.0596627581114002E-2</v>
      </c>
      <c r="L14" s="17">
        <v>5.0976283452491999E-2</v>
      </c>
      <c r="M14" s="17"/>
      <c r="N14" s="17">
        <v>3.40848726817638E-2</v>
      </c>
      <c r="O14" s="17">
        <v>2.7747834533058801E-2</v>
      </c>
      <c r="P14" s="17">
        <v>5.1970578823734598E-2</v>
      </c>
      <c r="Q14" s="17">
        <v>7.1618597907518095E-2</v>
      </c>
      <c r="R14" s="17"/>
      <c r="S14" s="17">
        <v>4.85947669212142E-2</v>
      </c>
      <c r="T14" s="17">
        <v>4.4799116457773798E-2</v>
      </c>
      <c r="U14" s="17">
        <v>6.0271163616182698E-2</v>
      </c>
      <c r="V14" s="17">
        <v>4.9806278906463497E-2</v>
      </c>
      <c r="W14" s="17">
        <v>5.70039903132874E-2</v>
      </c>
      <c r="X14" s="17">
        <v>4.17466679444096E-2</v>
      </c>
      <c r="Y14" s="17">
        <v>3.8021180158014298E-2</v>
      </c>
      <c r="Z14" s="17">
        <v>4.31341859406357E-2</v>
      </c>
      <c r="AA14" s="17">
        <v>5.5605088003022302E-2</v>
      </c>
      <c r="AB14" s="17">
        <v>2.6824124042446801E-2</v>
      </c>
      <c r="AC14" s="17">
        <v>4.1731884396743801E-2</v>
      </c>
      <c r="AD14" s="17">
        <v>1.7636202853057E-2</v>
      </c>
      <c r="AE14" s="17"/>
      <c r="AF14" s="17">
        <v>4.7016097749247303E-2</v>
      </c>
      <c r="AG14" s="17">
        <v>4.1387295801040502E-2</v>
      </c>
      <c r="AH14" s="17"/>
      <c r="AI14" s="17">
        <v>3.9485599885984601E-2</v>
      </c>
      <c r="AJ14" s="17">
        <v>4.8638631724769697E-2</v>
      </c>
      <c r="AK14" s="17"/>
      <c r="AL14" s="17">
        <v>3.5272614207969698E-2</v>
      </c>
      <c r="AM14" s="17">
        <v>4.7980464368454503E-2</v>
      </c>
      <c r="AN14" s="17"/>
      <c r="AO14" s="17">
        <v>3.3584958403882703E-2</v>
      </c>
      <c r="AP14" s="17">
        <v>4.6637490758762799E-2</v>
      </c>
      <c r="AQ14" s="17"/>
      <c r="AR14" s="17">
        <v>3.76889685809077E-2</v>
      </c>
      <c r="AS14" s="17">
        <v>5.3156273001093199E-2</v>
      </c>
      <c r="AT14" s="17">
        <v>4.3246671843640297E-2</v>
      </c>
      <c r="AU14" s="17">
        <v>5.7301752374271799E-2</v>
      </c>
    </row>
    <row r="15" spans="2:47" x14ac:dyDescent="0.3">
      <c r="B15" s="18" t="s">
        <v>646</v>
      </c>
      <c r="C15" s="19">
        <v>0.231820526625093</v>
      </c>
      <c r="D15" s="19">
        <v>0.24415042046149599</v>
      </c>
      <c r="E15" s="19">
        <v>0.219699784926525</v>
      </c>
      <c r="F15" s="19"/>
      <c r="G15" s="19">
        <v>0.15920372594618101</v>
      </c>
      <c r="H15" s="19">
        <v>0.20215354102093799</v>
      </c>
      <c r="I15" s="19">
        <v>0.208599397847964</v>
      </c>
      <c r="J15" s="19">
        <v>0.259174000836352</v>
      </c>
      <c r="K15" s="19">
        <v>0.27759429595359297</v>
      </c>
      <c r="L15" s="19">
        <v>0.270023222552846</v>
      </c>
      <c r="M15" s="19"/>
      <c r="N15" s="19">
        <v>0.180919537181123</v>
      </c>
      <c r="O15" s="19">
        <v>0.260831118384381</v>
      </c>
      <c r="P15" s="19">
        <v>0.216623996043592</v>
      </c>
      <c r="Q15" s="19">
        <v>0.26665690736289299</v>
      </c>
      <c r="R15" s="19"/>
      <c r="S15" s="19">
        <v>0.203479827450295</v>
      </c>
      <c r="T15" s="19">
        <v>0.25330557081590699</v>
      </c>
      <c r="U15" s="19">
        <v>0.271125679643066</v>
      </c>
      <c r="V15" s="19">
        <v>0.250326606489855</v>
      </c>
      <c r="W15" s="19">
        <v>0.202768270034246</v>
      </c>
      <c r="X15" s="19">
        <v>0.215138935257639</v>
      </c>
      <c r="Y15" s="19">
        <v>0.27816929037785099</v>
      </c>
      <c r="Z15" s="19">
        <v>0.209078867191657</v>
      </c>
      <c r="AA15" s="19">
        <v>0.21237092361701601</v>
      </c>
      <c r="AB15" s="19">
        <v>0.207057235440263</v>
      </c>
      <c r="AC15" s="19">
        <v>0.27848455477315198</v>
      </c>
      <c r="AD15" s="19">
        <v>0.20254020897400299</v>
      </c>
      <c r="AE15" s="19"/>
      <c r="AF15" s="19">
        <v>0.192977161409013</v>
      </c>
      <c r="AG15" s="19">
        <v>0.28264854192452399</v>
      </c>
      <c r="AH15" s="19"/>
      <c r="AI15" s="19">
        <v>0.16757067025476099</v>
      </c>
      <c r="AJ15" s="19">
        <v>0.26389182608636702</v>
      </c>
      <c r="AK15" s="19"/>
      <c r="AL15" s="19">
        <v>0.18866831372173001</v>
      </c>
      <c r="AM15" s="19">
        <v>0.24181333870351401</v>
      </c>
      <c r="AN15" s="19"/>
      <c r="AO15" s="19">
        <v>0.129931965475033</v>
      </c>
      <c r="AP15" s="19">
        <v>0.240701337493051</v>
      </c>
      <c r="AQ15" s="19"/>
      <c r="AR15" s="19">
        <v>0.15587923319890701</v>
      </c>
      <c r="AS15" s="19">
        <v>0.26858857871239999</v>
      </c>
      <c r="AT15" s="19">
        <v>0.25377305662434202</v>
      </c>
      <c r="AU15" s="19">
        <v>0.31357682661278502</v>
      </c>
    </row>
    <row r="16" spans="2:47" x14ac:dyDescent="0.3">
      <c r="B16" s="16"/>
    </row>
    <row r="17" spans="2:2" x14ac:dyDescent="0.3">
      <c r="B17" t="s">
        <v>72</v>
      </c>
    </row>
    <row r="18" spans="2:2" x14ac:dyDescent="0.3">
      <c r="B18" t="s">
        <v>73</v>
      </c>
    </row>
    <row r="20" spans="2:2" x14ac:dyDescent="0.3">
      <c r="B20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dimension ref="B2:G17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7" width="20.77734375" customWidth="1"/>
  </cols>
  <sheetData>
    <row r="2" spans="2:7" ht="40.049999999999997" customHeight="1" x14ac:dyDescent="0.3">
      <c r="D2" s="30" t="s">
        <v>652</v>
      </c>
      <c r="E2" s="26"/>
      <c r="F2" s="26"/>
      <c r="G2" s="26"/>
    </row>
    <row r="6" spans="2:7" ht="49.95" customHeight="1" x14ac:dyDescent="0.3">
      <c r="B6" s="20" t="s">
        <v>15</v>
      </c>
      <c r="C6" s="20" t="s">
        <v>640</v>
      </c>
      <c r="D6" s="20" t="s">
        <v>641</v>
      </c>
      <c r="E6" s="20" t="s">
        <v>642</v>
      </c>
      <c r="F6" s="20" t="s">
        <v>160</v>
      </c>
    </row>
    <row r="7" spans="2:7" x14ac:dyDescent="0.3">
      <c r="B7" s="18" t="s">
        <v>43</v>
      </c>
      <c r="C7" s="17">
        <v>0.27663396919302502</v>
      </c>
      <c r="D7" s="17">
        <v>0.14462723006879399</v>
      </c>
      <c r="E7" s="17">
        <v>0.160890452366554</v>
      </c>
      <c r="F7" s="17">
        <v>0.13202271758974499</v>
      </c>
    </row>
    <row r="8" spans="2:7" x14ac:dyDescent="0.3">
      <c r="B8" s="18" t="s">
        <v>44</v>
      </c>
      <c r="C8" s="17">
        <v>0.57217201576655496</v>
      </c>
      <c r="D8" s="17">
        <v>0.684047534358321</v>
      </c>
      <c r="E8" s="17">
        <v>0.61754226535407297</v>
      </c>
      <c r="F8" s="17">
        <v>0.57744476359819796</v>
      </c>
    </row>
    <row r="9" spans="2:7" x14ac:dyDescent="0.3">
      <c r="B9" s="18" t="s">
        <v>155</v>
      </c>
      <c r="C9" s="17">
        <v>0.13836910053752299</v>
      </c>
      <c r="D9" s="17">
        <v>0.14251085292215701</v>
      </c>
      <c r="E9" s="17">
        <v>0.12610628071426699</v>
      </c>
      <c r="F9" s="17">
        <v>0.11283892926936601</v>
      </c>
    </row>
    <row r="10" spans="2:7" x14ac:dyDescent="0.3">
      <c r="B10" s="18" t="s">
        <v>646</v>
      </c>
      <c r="C10" s="17">
        <v>1.2824914502896601E-2</v>
      </c>
      <c r="D10" s="17">
        <v>2.88143826507276E-2</v>
      </c>
      <c r="E10" s="17">
        <v>9.5461001565106701E-2</v>
      </c>
      <c r="F10" s="17">
        <v>0.17769358954269199</v>
      </c>
    </row>
    <row r="11" spans="2:7" x14ac:dyDescent="0.3">
      <c r="B11" s="16"/>
      <c r="C11" s="16"/>
      <c r="D11" s="16"/>
      <c r="E11" s="16"/>
      <c r="F11" s="16"/>
    </row>
    <row r="12" spans="2:7" x14ac:dyDescent="0.3">
      <c r="B12" t="s">
        <v>72</v>
      </c>
    </row>
    <row r="13" spans="2:7" x14ac:dyDescent="0.3">
      <c r="B13" t="s">
        <v>73</v>
      </c>
    </row>
    <row r="17" spans="2:2" x14ac:dyDescent="0.3">
      <c r="B17" s="8" t="str">
        <f>HYPERLINK("#'Contents'!A1", "Return to Contents")</f>
        <v>Return to Contents</v>
      </c>
    </row>
  </sheetData>
  <mergeCells count="1">
    <mergeCell ref="D2:G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dimension ref="B2:AU17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653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43</v>
      </c>
      <c r="C9" s="17">
        <v>0.27663396919302502</v>
      </c>
      <c r="D9" s="17">
        <v>0.317898957187354</v>
      </c>
      <c r="E9" s="17">
        <v>0.23591635345083001</v>
      </c>
      <c r="F9" s="17"/>
      <c r="G9" s="17">
        <v>0.42552875065253898</v>
      </c>
      <c r="H9" s="17">
        <v>0.42108924001035503</v>
      </c>
      <c r="I9" s="17">
        <v>0.34806596854933503</v>
      </c>
      <c r="J9" s="17">
        <v>0.25372890946944598</v>
      </c>
      <c r="K9" s="17">
        <v>0.15386009438304701</v>
      </c>
      <c r="L9" s="17">
        <v>0.103533431456105</v>
      </c>
      <c r="M9" s="17"/>
      <c r="N9" s="17">
        <v>0.330179756830768</v>
      </c>
      <c r="O9" s="17">
        <v>0.231007702515379</v>
      </c>
      <c r="P9" s="17">
        <v>0.293553664616303</v>
      </c>
      <c r="Q9" s="17">
        <v>0.25272547682106999</v>
      </c>
      <c r="R9" s="17"/>
      <c r="S9" s="17">
        <v>0.419027983240019</v>
      </c>
      <c r="T9" s="17">
        <v>0.22528344712606299</v>
      </c>
      <c r="U9" s="17">
        <v>0.20257132712477799</v>
      </c>
      <c r="V9" s="17">
        <v>0.24807237732673701</v>
      </c>
      <c r="W9" s="17">
        <v>0.27562954905048798</v>
      </c>
      <c r="X9" s="17">
        <v>0.29993572351123599</v>
      </c>
      <c r="Y9" s="17">
        <v>0.23926002180721101</v>
      </c>
      <c r="Z9" s="17">
        <v>0.27851759102696999</v>
      </c>
      <c r="AA9" s="17">
        <v>0.2784447637736</v>
      </c>
      <c r="AB9" s="17">
        <v>0.252832618490065</v>
      </c>
      <c r="AC9" s="17">
        <v>0.257369664751599</v>
      </c>
      <c r="AD9" s="17">
        <v>0.244920162694273</v>
      </c>
      <c r="AE9" s="17"/>
      <c r="AF9" s="17">
        <v>0.27432454163151399</v>
      </c>
      <c r="AG9" s="17">
        <v>0.28144641798373099</v>
      </c>
      <c r="AH9" s="17"/>
      <c r="AI9" s="17">
        <v>0.330773265041719</v>
      </c>
      <c r="AJ9" s="17">
        <v>0.249609510807033</v>
      </c>
      <c r="AK9" s="17"/>
      <c r="AL9" s="17">
        <v>0.27743079259390002</v>
      </c>
      <c r="AM9" s="17">
        <v>0.276449447798434</v>
      </c>
      <c r="AN9" s="17"/>
      <c r="AO9" s="17">
        <v>0.34992189099203402</v>
      </c>
      <c r="AP9" s="17">
        <v>0.27024604728053297</v>
      </c>
      <c r="AQ9" s="17"/>
      <c r="AR9" s="17">
        <v>0.40668344317864702</v>
      </c>
      <c r="AS9" s="17">
        <v>0.22127951461504999</v>
      </c>
      <c r="AT9" s="17">
        <v>0.22375979441271401</v>
      </c>
      <c r="AU9" s="17">
        <v>0.15535724106189</v>
      </c>
    </row>
    <row r="10" spans="2:47" x14ac:dyDescent="0.3">
      <c r="B10" s="18" t="s">
        <v>44</v>
      </c>
      <c r="C10" s="17">
        <v>0.57217201576655496</v>
      </c>
      <c r="D10" s="17">
        <v>0.55143028354414902</v>
      </c>
      <c r="E10" s="17">
        <v>0.59271864939139396</v>
      </c>
      <c r="F10" s="17"/>
      <c r="G10" s="17">
        <v>0.47412937516041898</v>
      </c>
      <c r="H10" s="17">
        <v>0.470224415743837</v>
      </c>
      <c r="I10" s="17">
        <v>0.50470291134491496</v>
      </c>
      <c r="J10" s="17">
        <v>0.60845306716838998</v>
      </c>
      <c r="K10" s="17">
        <v>0.65727535610531496</v>
      </c>
      <c r="L10" s="17">
        <v>0.688280534231406</v>
      </c>
      <c r="M10" s="17"/>
      <c r="N10" s="17">
        <v>0.55086346392086905</v>
      </c>
      <c r="O10" s="17">
        <v>0.61895875149322699</v>
      </c>
      <c r="P10" s="17">
        <v>0.52801643756107997</v>
      </c>
      <c r="Q10" s="17">
        <v>0.58268646622061704</v>
      </c>
      <c r="R10" s="17"/>
      <c r="S10" s="17">
        <v>0.43725991218090099</v>
      </c>
      <c r="T10" s="17">
        <v>0.63179854061312901</v>
      </c>
      <c r="U10" s="17">
        <v>0.64119804837141503</v>
      </c>
      <c r="V10" s="17">
        <v>0.58245368445444301</v>
      </c>
      <c r="W10" s="17">
        <v>0.58979997465143497</v>
      </c>
      <c r="X10" s="17">
        <v>0.55727902748177605</v>
      </c>
      <c r="Y10" s="17">
        <v>0.61000945687080599</v>
      </c>
      <c r="Z10" s="17">
        <v>0.54052157124810696</v>
      </c>
      <c r="AA10" s="17">
        <v>0.58117499021201402</v>
      </c>
      <c r="AB10" s="17">
        <v>0.60878087122169</v>
      </c>
      <c r="AC10" s="17">
        <v>0.55995757854184403</v>
      </c>
      <c r="AD10" s="17">
        <v>0.55031005880551898</v>
      </c>
      <c r="AE10" s="17"/>
      <c r="AF10" s="17">
        <v>0.56484779234304505</v>
      </c>
      <c r="AG10" s="17">
        <v>0.58249337788196598</v>
      </c>
      <c r="AH10" s="17"/>
      <c r="AI10" s="17">
        <v>0.538425963856902</v>
      </c>
      <c r="AJ10" s="17">
        <v>0.589016874223389</v>
      </c>
      <c r="AK10" s="17"/>
      <c r="AL10" s="17">
        <v>0.57533190146372903</v>
      </c>
      <c r="AM10" s="17">
        <v>0.57144027707144196</v>
      </c>
      <c r="AN10" s="17"/>
      <c r="AO10" s="17">
        <v>0.51013493760448902</v>
      </c>
      <c r="AP10" s="17">
        <v>0.57757929163481103</v>
      </c>
      <c r="AQ10" s="17"/>
      <c r="AR10" s="17">
        <v>0.47835171750414501</v>
      </c>
      <c r="AS10" s="17">
        <v>0.61007235085179701</v>
      </c>
      <c r="AT10" s="17">
        <v>0.61483914578739696</v>
      </c>
      <c r="AU10" s="17">
        <v>0.65374208088696995</v>
      </c>
    </row>
    <row r="11" spans="2:47" x14ac:dyDescent="0.3">
      <c r="B11" s="18" t="s">
        <v>155</v>
      </c>
      <c r="C11" s="17">
        <v>0.13836910053752299</v>
      </c>
      <c r="D11" s="17">
        <v>0.116125072438115</v>
      </c>
      <c r="E11" s="17">
        <v>0.16016804954963201</v>
      </c>
      <c r="F11" s="17"/>
      <c r="G11" s="17">
        <v>9.4385441361245506E-2</v>
      </c>
      <c r="H11" s="17">
        <v>0.10562914999454601</v>
      </c>
      <c r="I11" s="17">
        <v>0.14072537699892901</v>
      </c>
      <c r="J11" s="17">
        <v>0.12891667947939101</v>
      </c>
      <c r="K11" s="17">
        <v>0.174672211714648</v>
      </c>
      <c r="L11" s="17">
        <v>0.17548902837410801</v>
      </c>
      <c r="M11" s="17"/>
      <c r="N11" s="17">
        <v>0.10759961456615499</v>
      </c>
      <c r="O11" s="17">
        <v>0.138392413069166</v>
      </c>
      <c r="P11" s="17">
        <v>0.16450159656317501</v>
      </c>
      <c r="Q11" s="17">
        <v>0.149731739758445</v>
      </c>
      <c r="R11" s="17"/>
      <c r="S11" s="17">
        <v>0.13432604077190999</v>
      </c>
      <c r="T11" s="17">
        <v>0.13524646757809</v>
      </c>
      <c r="U11" s="17">
        <v>0.14081610398734201</v>
      </c>
      <c r="V11" s="17">
        <v>0.15535947035369899</v>
      </c>
      <c r="W11" s="17">
        <v>0.129679446765392</v>
      </c>
      <c r="X11" s="17">
        <v>0.125324002524897</v>
      </c>
      <c r="Y11" s="17">
        <v>0.13823963821865301</v>
      </c>
      <c r="Z11" s="17">
        <v>0.176803749874579</v>
      </c>
      <c r="AA11" s="17">
        <v>0.12500473053400099</v>
      </c>
      <c r="AB11" s="17">
        <v>0.121674888713153</v>
      </c>
      <c r="AC11" s="17">
        <v>0.16220918209603299</v>
      </c>
      <c r="AD11" s="17">
        <v>0.181053032579404</v>
      </c>
      <c r="AE11" s="17"/>
      <c r="AF11" s="17">
        <v>0.14799202370369799</v>
      </c>
      <c r="AG11" s="17">
        <v>0.12483968119844201</v>
      </c>
      <c r="AH11" s="17"/>
      <c r="AI11" s="17">
        <v>0.12141049698053601</v>
      </c>
      <c r="AJ11" s="17">
        <v>0.14683424713623699</v>
      </c>
      <c r="AK11" s="17"/>
      <c r="AL11" s="17">
        <v>0.13523748631233601</v>
      </c>
      <c r="AM11" s="17">
        <v>0.13909429237240101</v>
      </c>
      <c r="AN11" s="17"/>
      <c r="AO11" s="17">
        <v>0.12819914240535499</v>
      </c>
      <c r="AP11" s="17">
        <v>0.13925553443832001</v>
      </c>
      <c r="AQ11" s="17"/>
      <c r="AR11" s="17">
        <v>0.11107975737119199</v>
      </c>
      <c r="AS11" s="17">
        <v>0.151517153240843</v>
      </c>
      <c r="AT11" s="17">
        <v>0.14862707902445699</v>
      </c>
      <c r="AU11" s="17">
        <v>0.162921759241025</v>
      </c>
    </row>
    <row r="12" spans="2:47" x14ac:dyDescent="0.3">
      <c r="B12" s="18" t="s">
        <v>646</v>
      </c>
      <c r="C12" s="19">
        <v>1.2824914502896601E-2</v>
      </c>
      <c r="D12" s="19">
        <v>1.4545686830381301E-2</v>
      </c>
      <c r="E12" s="19">
        <v>1.11969476081447E-2</v>
      </c>
      <c r="F12" s="19"/>
      <c r="G12" s="19">
        <v>5.9564328257962701E-3</v>
      </c>
      <c r="H12" s="19">
        <v>3.0571942512619401E-3</v>
      </c>
      <c r="I12" s="19">
        <v>6.5057431068203499E-3</v>
      </c>
      <c r="J12" s="19">
        <v>8.9013438827726197E-3</v>
      </c>
      <c r="K12" s="19">
        <v>1.41923377969898E-2</v>
      </c>
      <c r="L12" s="19">
        <v>3.2697005938379903E-2</v>
      </c>
      <c r="M12" s="19"/>
      <c r="N12" s="19">
        <v>1.1357164682207E-2</v>
      </c>
      <c r="O12" s="19">
        <v>1.16411329222284E-2</v>
      </c>
      <c r="P12" s="19">
        <v>1.39283012594424E-2</v>
      </c>
      <c r="Q12" s="19">
        <v>1.4856317199867301E-2</v>
      </c>
      <c r="R12" s="19"/>
      <c r="S12" s="19">
        <v>9.3860638071693401E-3</v>
      </c>
      <c r="T12" s="19">
        <v>7.6715446827177501E-3</v>
      </c>
      <c r="U12" s="19">
        <v>1.5414520516465699E-2</v>
      </c>
      <c r="V12" s="19">
        <v>1.4114467865120901E-2</v>
      </c>
      <c r="W12" s="19">
        <v>4.8910295326856298E-3</v>
      </c>
      <c r="X12" s="19">
        <v>1.74612464820912E-2</v>
      </c>
      <c r="Y12" s="19">
        <v>1.24908831033294E-2</v>
      </c>
      <c r="Z12" s="19">
        <v>4.1570878503439396E-3</v>
      </c>
      <c r="AA12" s="19">
        <v>1.5375515480385E-2</v>
      </c>
      <c r="AB12" s="19">
        <v>1.67116215750923E-2</v>
      </c>
      <c r="AC12" s="19">
        <v>2.0463574610525202E-2</v>
      </c>
      <c r="AD12" s="19">
        <v>2.3716745920803799E-2</v>
      </c>
      <c r="AE12" s="19"/>
      <c r="AF12" s="19">
        <v>1.28356423217425E-2</v>
      </c>
      <c r="AG12" s="19">
        <v>1.1220522935860301E-2</v>
      </c>
      <c r="AH12" s="19"/>
      <c r="AI12" s="19">
        <v>9.3902741208426802E-3</v>
      </c>
      <c r="AJ12" s="19">
        <v>1.45393678333402E-2</v>
      </c>
      <c r="AK12" s="19"/>
      <c r="AL12" s="19">
        <v>1.1999819630034299E-2</v>
      </c>
      <c r="AM12" s="19">
        <v>1.30159827577239E-2</v>
      </c>
      <c r="AN12" s="19"/>
      <c r="AO12" s="19">
        <v>1.1744028998121899E-2</v>
      </c>
      <c r="AP12" s="19">
        <v>1.29191266463352E-2</v>
      </c>
      <c r="AQ12" s="19"/>
      <c r="AR12" s="19">
        <v>3.8850819460166199E-3</v>
      </c>
      <c r="AS12" s="19">
        <v>1.7130981292309701E-2</v>
      </c>
      <c r="AT12" s="19">
        <v>1.2773980775431499E-2</v>
      </c>
      <c r="AU12" s="19">
        <v>2.7978918810115501E-2</v>
      </c>
    </row>
    <row r="13" spans="2:47" x14ac:dyDescent="0.3">
      <c r="B13" s="16"/>
    </row>
    <row r="14" spans="2:47" x14ac:dyDescent="0.3">
      <c r="B14" t="s">
        <v>72</v>
      </c>
    </row>
    <row r="15" spans="2:47" x14ac:dyDescent="0.3">
      <c r="B15" t="s">
        <v>73</v>
      </c>
    </row>
    <row r="17" spans="2:2" x14ac:dyDescent="0.3">
      <c r="B17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dimension ref="B2:AU17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654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43</v>
      </c>
      <c r="C9" s="17">
        <v>0.14462723006879399</v>
      </c>
      <c r="D9" s="17">
        <v>0.17357970186722901</v>
      </c>
      <c r="E9" s="17">
        <v>0.11696540856891401</v>
      </c>
      <c r="F9" s="17"/>
      <c r="G9" s="17">
        <v>0.21682348400882101</v>
      </c>
      <c r="H9" s="17">
        <v>0.23798945552599801</v>
      </c>
      <c r="I9" s="17">
        <v>0.174671827983469</v>
      </c>
      <c r="J9" s="17">
        <v>0.123319043483695</v>
      </c>
      <c r="K9" s="17">
        <v>8.8124732849437198E-2</v>
      </c>
      <c r="L9" s="17">
        <v>5.17393860879274E-2</v>
      </c>
      <c r="M9" s="17"/>
      <c r="N9" s="17">
        <v>0.16464889915264799</v>
      </c>
      <c r="O9" s="17">
        <v>0.120712195826045</v>
      </c>
      <c r="P9" s="17">
        <v>0.15911908973474301</v>
      </c>
      <c r="Q9" s="17">
        <v>0.13634198187261701</v>
      </c>
      <c r="R9" s="17"/>
      <c r="S9" s="17">
        <v>0.19020995067646099</v>
      </c>
      <c r="T9" s="17">
        <v>0.120274626496762</v>
      </c>
      <c r="U9" s="17">
        <v>0.109029407383754</v>
      </c>
      <c r="V9" s="17">
        <v>0.13463101628451399</v>
      </c>
      <c r="W9" s="17">
        <v>0.124358921478936</v>
      </c>
      <c r="X9" s="17">
        <v>0.17423321690157001</v>
      </c>
      <c r="Y9" s="17">
        <v>0.13076993070365101</v>
      </c>
      <c r="Z9" s="17">
        <v>0.16069715469840601</v>
      </c>
      <c r="AA9" s="17">
        <v>0.13220278321746901</v>
      </c>
      <c r="AB9" s="17">
        <v>0.18314227292351701</v>
      </c>
      <c r="AC9" s="17">
        <v>0.119440108350402</v>
      </c>
      <c r="AD9" s="17">
        <v>0.108774954523401</v>
      </c>
      <c r="AE9" s="17"/>
      <c r="AF9" s="17">
        <v>0.14856333478622399</v>
      </c>
      <c r="AG9" s="17">
        <v>0.14056855435170601</v>
      </c>
      <c r="AH9" s="17"/>
      <c r="AI9" s="17">
        <v>0.167848509064421</v>
      </c>
      <c r="AJ9" s="17">
        <v>0.133035973144422</v>
      </c>
      <c r="AK9" s="17"/>
      <c r="AL9" s="17">
        <v>0.157444393811598</v>
      </c>
      <c r="AM9" s="17">
        <v>0.141659143381166</v>
      </c>
      <c r="AN9" s="17"/>
      <c r="AO9" s="17">
        <v>0.211339202538496</v>
      </c>
      <c r="AP9" s="17">
        <v>0.13881248105826199</v>
      </c>
      <c r="AQ9" s="17"/>
      <c r="AR9" s="17">
        <v>0.23418694402022899</v>
      </c>
      <c r="AS9" s="17">
        <v>0.112409747163777</v>
      </c>
      <c r="AT9" s="17">
        <v>9.5841264330462597E-2</v>
      </c>
      <c r="AU9" s="17">
        <v>7.6724977225554797E-2</v>
      </c>
    </row>
    <row r="10" spans="2:47" x14ac:dyDescent="0.3">
      <c r="B10" s="18" t="s">
        <v>44</v>
      </c>
      <c r="C10" s="17">
        <v>0.684047534358321</v>
      </c>
      <c r="D10" s="17">
        <v>0.67688818627282599</v>
      </c>
      <c r="E10" s="17">
        <v>0.69115417097799003</v>
      </c>
      <c r="F10" s="17"/>
      <c r="G10" s="17">
        <v>0.61149547062903098</v>
      </c>
      <c r="H10" s="17">
        <v>0.62530106289159104</v>
      </c>
      <c r="I10" s="17">
        <v>0.65106599551167699</v>
      </c>
      <c r="J10" s="17">
        <v>0.70832701196696501</v>
      </c>
      <c r="K10" s="17">
        <v>0.73131677172532095</v>
      </c>
      <c r="L10" s="17">
        <v>0.75523360559849295</v>
      </c>
      <c r="M10" s="17"/>
      <c r="N10" s="17">
        <v>0.70448395208713099</v>
      </c>
      <c r="O10" s="17">
        <v>0.70989231027867805</v>
      </c>
      <c r="P10" s="17">
        <v>0.66968920926141196</v>
      </c>
      <c r="Q10" s="17">
        <v>0.64727095853469896</v>
      </c>
      <c r="R10" s="17"/>
      <c r="S10" s="17">
        <v>0.60494021144138599</v>
      </c>
      <c r="T10" s="17">
        <v>0.71533043208934299</v>
      </c>
      <c r="U10" s="17">
        <v>0.68941350592240502</v>
      </c>
      <c r="V10" s="17">
        <v>0.67636127751750996</v>
      </c>
      <c r="W10" s="17">
        <v>0.69710088284596905</v>
      </c>
      <c r="X10" s="17">
        <v>0.690089144625883</v>
      </c>
      <c r="Y10" s="17">
        <v>0.71838151852155996</v>
      </c>
      <c r="Z10" s="17">
        <v>0.675258222057185</v>
      </c>
      <c r="AA10" s="17">
        <v>0.70012216583540099</v>
      </c>
      <c r="AB10" s="17">
        <v>0.64336418236104898</v>
      </c>
      <c r="AC10" s="17">
        <v>0.74144502309029003</v>
      </c>
      <c r="AD10" s="17">
        <v>0.76490965713946402</v>
      </c>
      <c r="AE10" s="17"/>
      <c r="AF10" s="17">
        <v>0.685338742887595</v>
      </c>
      <c r="AG10" s="17">
        <v>0.68428278260624997</v>
      </c>
      <c r="AH10" s="17"/>
      <c r="AI10" s="17">
        <v>0.69183228148454801</v>
      </c>
      <c r="AJ10" s="17">
        <v>0.68016165864715195</v>
      </c>
      <c r="AK10" s="17"/>
      <c r="AL10" s="17">
        <v>0.69797801488625599</v>
      </c>
      <c r="AM10" s="17">
        <v>0.68082163550605301</v>
      </c>
      <c r="AN10" s="17"/>
      <c r="AO10" s="17">
        <v>0.64328721129553601</v>
      </c>
      <c r="AP10" s="17">
        <v>0.68760028567752296</v>
      </c>
      <c r="AQ10" s="17"/>
      <c r="AR10" s="17">
        <v>0.63219631966806</v>
      </c>
      <c r="AS10" s="17">
        <v>0.70575380435790003</v>
      </c>
      <c r="AT10" s="17">
        <v>0.72334693987402898</v>
      </c>
      <c r="AU10" s="17">
        <v>0.69506417476799898</v>
      </c>
    </row>
    <row r="11" spans="2:47" x14ac:dyDescent="0.3">
      <c r="B11" s="18" t="s">
        <v>155</v>
      </c>
      <c r="C11" s="17">
        <v>0.14251085292215701</v>
      </c>
      <c r="D11" s="17">
        <v>0.123333141692071</v>
      </c>
      <c r="E11" s="17">
        <v>0.16080115927039401</v>
      </c>
      <c r="F11" s="17"/>
      <c r="G11" s="17">
        <v>0.109876599622939</v>
      </c>
      <c r="H11" s="17">
        <v>0.11738868937101</v>
      </c>
      <c r="I11" s="17">
        <v>0.141337964421444</v>
      </c>
      <c r="J11" s="17">
        <v>0.140678732234333</v>
      </c>
      <c r="K11" s="17">
        <v>0.15533908246553099</v>
      </c>
      <c r="L11" s="17">
        <v>0.17834272840478399</v>
      </c>
      <c r="M11" s="17"/>
      <c r="N11" s="17">
        <v>0.11039109027249901</v>
      </c>
      <c r="O11" s="17">
        <v>0.13896714850991601</v>
      </c>
      <c r="P11" s="17">
        <v>0.14458894898431901</v>
      </c>
      <c r="Q11" s="17">
        <v>0.18112388510184399</v>
      </c>
      <c r="R11" s="17"/>
      <c r="S11" s="17">
        <v>0.15014774080107601</v>
      </c>
      <c r="T11" s="17">
        <v>0.137918561512343</v>
      </c>
      <c r="U11" s="17">
        <v>0.17543601346333099</v>
      </c>
      <c r="V11" s="17">
        <v>0.15614907983732901</v>
      </c>
      <c r="W11" s="17">
        <v>0.15055169375472099</v>
      </c>
      <c r="X11" s="17">
        <v>0.111812356470102</v>
      </c>
      <c r="Y11" s="17">
        <v>0.11678487313611299</v>
      </c>
      <c r="Z11" s="17">
        <v>0.146545185719091</v>
      </c>
      <c r="AA11" s="17">
        <v>0.14336629796257599</v>
      </c>
      <c r="AB11" s="17">
        <v>0.161784445221167</v>
      </c>
      <c r="AC11" s="17">
        <v>0.119596522160512</v>
      </c>
      <c r="AD11" s="17">
        <v>0.11195705691532799</v>
      </c>
      <c r="AE11" s="17"/>
      <c r="AF11" s="17">
        <v>0.15298225811521199</v>
      </c>
      <c r="AG11" s="17">
        <v>0.12743253250021599</v>
      </c>
      <c r="AH11" s="17"/>
      <c r="AI11" s="17">
        <v>0.132871093834736</v>
      </c>
      <c r="AJ11" s="17">
        <v>0.14732268625366299</v>
      </c>
      <c r="AK11" s="17"/>
      <c r="AL11" s="17">
        <v>0.12889477995849299</v>
      </c>
      <c r="AM11" s="17">
        <v>0.14566394402032801</v>
      </c>
      <c r="AN11" s="17"/>
      <c r="AO11" s="17">
        <v>0.130055624594409</v>
      </c>
      <c r="AP11" s="17">
        <v>0.14359647554600699</v>
      </c>
      <c r="AQ11" s="17"/>
      <c r="AR11" s="17">
        <v>0.120480954119408</v>
      </c>
      <c r="AS11" s="17">
        <v>0.16109327606240101</v>
      </c>
      <c r="AT11" s="17">
        <v>0.14615330332346299</v>
      </c>
      <c r="AU11" s="17">
        <v>0.15827071705338699</v>
      </c>
    </row>
    <row r="12" spans="2:47" x14ac:dyDescent="0.3">
      <c r="B12" s="18" t="s">
        <v>646</v>
      </c>
      <c r="C12" s="19">
        <v>2.88143826507276E-2</v>
      </c>
      <c r="D12" s="19">
        <v>2.61989701678732E-2</v>
      </c>
      <c r="E12" s="19">
        <v>3.1079261182701198E-2</v>
      </c>
      <c r="F12" s="19"/>
      <c r="G12" s="19">
        <v>6.18044457392097E-2</v>
      </c>
      <c r="H12" s="19">
        <v>1.9320792211401702E-2</v>
      </c>
      <c r="I12" s="19">
        <v>3.2924212083409801E-2</v>
      </c>
      <c r="J12" s="19">
        <v>2.76752123150068E-2</v>
      </c>
      <c r="K12" s="19">
        <v>2.5219412959711002E-2</v>
      </c>
      <c r="L12" s="19">
        <v>1.46842799087957E-2</v>
      </c>
      <c r="M12" s="19"/>
      <c r="N12" s="19">
        <v>2.0476058487722101E-2</v>
      </c>
      <c r="O12" s="19">
        <v>3.0428345385359899E-2</v>
      </c>
      <c r="P12" s="19">
        <v>2.66027520195255E-2</v>
      </c>
      <c r="Q12" s="19">
        <v>3.5263174490840002E-2</v>
      </c>
      <c r="R12" s="19"/>
      <c r="S12" s="19">
        <v>5.4702097081077601E-2</v>
      </c>
      <c r="T12" s="19">
        <v>2.6476379901551599E-2</v>
      </c>
      <c r="U12" s="19">
        <v>2.6121073230509401E-2</v>
      </c>
      <c r="V12" s="19">
        <v>3.2858626360646202E-2</v>
      </c>
      <c r="W12" s="19">
        <v>2.7988501920374002E-2</v>
      </c>
      <c r="X12" s="19">
        <v>2.3865282002445101E-2</v>
      </c>
      <c r="Y12" s="19">
        <v>3.4063677638676397E-2</v>
      </c>
      <c r="Z12" s="19">
        <v>1.7499437525317799E-2</v>
      </c>
      <c r="AA12" s="19">
        <v>2.4308752984554399E-2</v>
      </c>
      <c r="AB12" s="19">
        <v>1.17090994942665E-2</v>
      </c>
      <c r="AC12" s="19">
        <v>1.95183463987968E-2</v>
      </c>
      <c r="AD12" s="19">
        <v>1.4358331421806999E-2</v>
      </c>
      <c r="AE12" s="19"/>
      <c r="AF12" s="19">
        <v>1.31156642109687E-2</v>
      </c>
      <c r="AG12" s="19">
        <v>4.7716130541828598E-2</v>
      </c>
      <c r="AH12" s="19"/>
      <c r="AI12" s="19">
        <v>7.4481156162956403E-3</v>
      </c>
      <c r="AJ12" s="19">
        <v>3.94796819547623E-2</v>
      </c>
      <c r="AK12" s="19"/>
      <c r="AL12" s="19">
        <v>1.56828113436524E-2</v>
      </c>
      <c r="AM12" s="19">
        <v>3.1855277092452901E-2</v>
      </c>
      <c r="AN12" s="19"/>
      <c r="AO12" s="19">
        <v>1.53179615715588E-2</v>
      </c>
      <c r="AP12" s="19">
        <v>2.9990757718208399E-2</v>
      </c>
      <c r="AQ12" s="19"/>
      <c r="AR12" s="19">
        <v>1.31357821923019E-2</v>
      </c>
      <c r="AS12" s="19">
        <v>2.0743172415922301E-2</v>
      </c>
      <c r="AT12" s="19">
        <v>3.4658492472045999E-2</v>
      </c>
      <c r="AU12" s="19">
        <v>6.9940130953059398E-2</v>
      </c>
    </row>
    <row r="13" spans="2:47" x14ac:dyDescent="0.3">
      <c r="B13" s="16"/>
    </row>
    <row r="14" spans="2:47" x14ac:dyDescent="0.3">
      <c r="B14" t="s">
        <v>72</v>
      </c>
    </row>
    <row r="15" spans="2:47" x14ac:dyDescent="0.3">
      <c r="B15" t="s">
        <v>73</v>
      </c>
    </row>
    <row r="17" spans="2:2" x14ac:dyDescent="0.3">
      <c r="B17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dimension ref="B2:AU17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655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43</v>
      </c>
      <c r="C9" s="17">
        <v>0.160890452366554</v>
      </c>
      <c r="D9" s="17">
        <v>0.206568169725177</v>
      </c>
      <c r="E9" s="17">
        <v>0.115968867308164</v>
      </c>
      <c r="F9" s="17"/>
      <c r="G9" s="17">
        <v>0.31658584065852302</v>
      </c>
      <c r="H9" s="17">
        <v>0.25977293245766298</v>
      </c>
      <c r="I9" s="17">
        <v>0.19364013762907001</v>
      </c>
      <c r="J9" s="17">
        <v>0.111572377907278</v>
      </c>
      <c r="K9" s="17">
        <v>7.4132665852041299E-2</v>
      </c>
      <c r="L9" s="17">
        <v>4.90256370656309E-2</v>
      </c>
      <c r="M9" s="17"/>
      <c r="N9" s="17">
        <v>0.18453639166199601</v>
      </c>
      <c r="O9" s="17">
        <v>0.13610112493830101</v>
      </c>
      <c r="P9" s="17">
        <v>0.189306844024654</v>
      </c>
      <c r="Q9" s="17">
        <v>0.13754969519063601</v>
      </c>
      <c r="R9" s="17"/>
      <c r="S9" s="17">
        <v>0.25480514535723697</v>
      </c>
      <c r="T9" s="17">
        <v>0.13731262430354599</v>
      </c>
      <c r="U9" s="17">
        <v>0.145132257576018</v>
      </c>
      <c r="V9" s="17">
        <v>0.142617411163384</v>
      </c>
      <c r="W9" s="17">
        <v>0.138042599146496</v>
      </c>
      <c r="X9" s="17">
        <v>0.181487512948246</v>
      </c>
      <c r="Y9" s="17">
        <v>0.134829864161462</v>
      </c>
      <c r="Z9" s="17">
        <v>0.155960063034664</v>
      </c>
      <c r="AA9" s="17">
        <v>0.15075637398506</v>
      </c>
      <c r="AB9" s="17">
        <v>0.16012238386324401</v>
      </c>
      <c r="AC9" s="17">
        <v>0.11431725017302399</v>
      </c>
      <c r="AD9" s="17">
        <v>0.10667065366348</v>
      </c>
      <c r="AE9" s="17"/>
      <c r="AF9" s="17">
        <v>0.15257187260874</v>
      </c>
      <c r="AG9" s="17">
        <v>0.172795287008223</v>
      </c>
      <c r="AH9" s="17"/>
      <c r="AI9" s="17">
        <v>0.19401723208614799</v>
      </c>
      <c r="AJ9" s="17">
        <v>0.14435471310433601</v>
      </c>
      <c r="AK9" s="17"/>
      <c r="AL9" s="17">
        <v>0.16239745988113799</v>
      </c>
      <c r="AM9" s="17">
        <v>0.160541472745793</v>
      </c>
      <c r="AN9" s="17"/>
      <c r="AO9" s="17">
        <v>0.24480283798083399</v>
      </c>
      <c r="AP9" s="17">
        <v>0.15357648092846399</v>
      </c>
      <c r="AQ9" s="17"/>
      <c r="AR9" s="17">
        <v>0.26595828558715701</v>
      </c>
      <c r="AS9" s="17">
        <v>0.100776028083404</v>
      </c>
      <c r="AT9" s="17">
        <v>0.11423750795323299</v>
      </c>
      <c r="AU9" s="17">
        <v>9.7627947133463802E-2</v>
      </c>
    </row>
    <row r="10" spans="2:47" x14ac:dyDescent="0.3">
      <c r="B10" s="18" t="s">
        <v>44</v>
      </c>
      <c r="C10" s="17">
        <v>0.61754226535407297</v>
      </c>
      <c r="D10" s="17">
        <v>0.60397893250462098</v>
      </c>
      <c r="E10" s="17">
        <v>0.63162820766610295</v>
      </c>
      <c r="F10" s="17"/>
      <c r="G10" s="17">
        <v>0.55070030722779895</v>
      </c>
      <c r="H10" s="17">
        <v>0.57002406112332205</v>
      </c>
      <c r="I10" s="17">
        <v>0.61624605868605398</v>
      </c>
      <c r="J10" s="17">
        <v>0.659104255212421</v>
      </c>
      <c r="K10" s="17">
        <v>0.67633985429132004</v>
      </c>
      <c r="L10" s="17">
        <v>0.628364809669827</v>
      </c>
      <c r="M10" s="17"/>
      <c r="N10" s="17">
        <v>0.64734379367366202</v>
      </c>
      <c r="O10" s="17">
        <v>0.64095324623008498</v>
      </c>
      <c r="P10" s="17">
        <v>0.59212546481109096</v>
      </c>
      <c r="Q10" s="17">
        <v>0.58374449189576205</v>
      </c>
      <c r="R10" s="17"/>
      <c r="S10" s="17">
        <v>0.569922874605442</v>
      </c>
      <c r="T10" s="17">
        <v>0.61460921534716295</v>
      </c>
      <c r="U10" s="17">
        <v>0.61372982178639301</v>
      </c>
      <c r="V10" s="17">
        <v>0.60413141383520796</v>
      </c>
      <c r="W10" s="17">
        <v>0.67035405787220403</v>
      </c>
      <c r="X10" s="17">
        <v>0.608987366521483</v>
      </c>
      <c r="Y10" s="17">
        <v>0.63620240226230795</v>
      </c>
      <c r="Z10" s="17">
        <v>0.64586600540374794</v>
      </c>
      <c r="AA10" s="17">
        <v>0.62903172602936996</v>
      </c>
      <c r="AB10" s="17">
        <v>0.60040142309559297</v>
      </c>
      <c r="AC10" s="17">
        <v>0.671181883323686</v>
      </c>
      <c r="AD10" s="17">
        <v>0.63759864224068397</v>
      </c>
      <c r="AE10" s="17"/>
      <c r="AF10" s="17">
        <v>0.61326910260179401</v>
      </c>
      <c r="AG10" s="17">
        <v>0.62620973319120699</v>
      </c>
      <c r="AH10" s="17"/>
      <c r="AI10" s="17">
        <v>0.60513014038610102</v>
      </c>
      <c r="AJ10" s="17">
        <v>0.62373796755929001</v>
      </c>
      <c r="AK10" s="17"/>
      <c r="AL10" s="17">
        <v>0.64066205189281</v>
      </c>
      <c r="AM10" s="17">
        <v>0.61218838738048698</v>
      </c>
      <c r="AN10" s="17"/>
      <c r="AO10" s="17">
        <v>0.568048247416716</v>
      </c>
      <c r="AP10" s="17">
        <v>0.62185626299458896</v>
      </c>
      <c r="AQ10" s="17"/>
      <c r="AR10" s="17">
        <v>0.56641137129910202</v>
      </c>
      <c r="AS10" s="17">
        <v>0.64179856313156103</v>
      </c>
      <c r="AT10" s="17">
        <v>0.65676732608232402</v>
      </c>
      <c r="AU10" s="17">
        <v>0.62251091114907198</v>
      </c>
    </row>
    <row r="11" spans="2:47" x14ac:dyDescent="0.3">
      <c r="B11" s="18" t="s">
        <v>155</v>
      </c>
      <c r="C11" s="17">
        <v>0.12610628071426699</v>
      </c>
      <c r="D11" s="17">
        <v>0.102085127343951</v>
      </c>
      <c r="E11" s="17">
        <v>0.14922874359159799</v>
      </c>
      <c r="F11" s="17"/>
      <c r="G11" s="17">
        <v>9.7418503681507507E-2</v>
      </c>
      <c r="H11" s="17">
        <v>0.12697196195602201</v>
      </c>
      <c r="I11" s="17">
        <v>0.124481104064895</v>
      </c>
      <c r="J11" s="17">
        <v>0.13009297203887699</v>
      </c>
      <c r="K11" s="17">
        <v>0.13069610668936801</v>
      </c>
      <c r="L11" s="17">
        <v>0.13940069546240799</v>
      </c>
      <c r="M11" s="17"/>
      <c r="N11" s="17">
        <v>0.111774523018452</v>
      </c>
      <c r="O11" s="17">
        <v>0.122159069836916</v>
      </c>
      <c r="P11" s="17">
        <v>0.13082043553005299</v>
      </c>
      <c r="Q11" s="17">
        <v>0.14337016309849099</v>
      </c>
      <c r="R11" s="17"/>
      <c r="S11" s="17">
        <v>0.13146492787484099</v>
      </c>
      <c r="T11" s="17">
        <v>0.12525245600439</v>
      </c>
      <c r="U11" s="17">
        <v>0.137766901358888</v>
      </c>
      <c r="V11" s="17">
        <v>0.13812680944675099</v>
      </c>
      <c r="W11" s="17">
        <v>0.113072210728189</v>
      </c>
      <c r="X11" s="17">
        <v>0.112983174514667</v>
      </c>
      <c r="Y11" s="17">
        <v>0.124552684559241</v>
      </c>
      <c r="Z11" s="17">
        <v>0.121048728653844</v>
      </c>
      <c r="AA11" s="17">
        <v>0.11106536693290101</v>
      </c>
      <c r="AB11" s="17">
        <v>0.12732711606837199</v>
      </c>
      <c r="AC11" s="17">
        <v>0.134851338279776</v>
      </c>
      <c r="AD11" s="17">
        <v>0.15507189205192501</v>
      </c>
      <c r="AE11" s="17"/>
      <c r="AF11" s="17">
        <v>0.12672592760146301</v>
      </c>
      <c r="AG11" s="17">
        <v>0.123368664983339</v>
      </c>
      <c r="AH11" s="17"/>
      <c r="AI11" s="17">
        <v>0.120402276494846</v>
      </c>
      <c r="AJ11" s="17">
        <v>0.12895352174769401</v>
      </c>
      <c r="AK11" s="17"/>
      <c r="AL11" s="17">
        <v>0.10507087842325299</v>
      </c>
      <c r="AM11" s="17">
        <v>0.13097747521265299</v>
      </c>
      <c r="AN11" s="17"/>
      <c r="AO11" s="17">
        <v>9.5427646453055501E-2</v>
      </c>
      <c r="AP11" s="17">
        <v>0.12878029186415199</v>
      </c>
      <c r="AQ11" s="17"/>
      <c r="AR11" s="17">
        <v>0.120903835226834</v>
      </c>
      <c r="AS11" s="17">
        <v>0.12945135827366699</v>
      </c>
      <c r="AT11" s="17">
        <v>0.118618678593623</v>
      </c>
      <c r="AU11" s="17">
        <v>0.149020354391589</v>
      </c>
    </row>
    <row r="12" spans="2:47" x14ac:dyDescent="0.3">
      <c r="B12" s="18" t="s">
        <v>646</v>
      </c>
      <c r="C12" s="19">
        <v>9.5461001565106701E-2</v>
      </c>
      <c r="D12" s="19">
        <v>8.7367770426251004E-2</v>
      </c>
      <c r="E12" s="19">
        <v>0.10317418143413599</v>
      </c>
      <c r="F12" s="19"/>
      <c r="G12" s="19">
        <v>3.5295348432170803E-2</v>
      </c>
      <c r="H12" s="19">
        <v>4.3231044462993098E-2</v>
      </c>
      <c r="I12" s="19">
        <v>6.5632699619980597E-2</v>
      </c>
      <c r="J12" s="19">
        <v>9.9230394841423403E-2</v>
      </c>
      <c r="K12" s="19">
        <v>0.11883137316727101</v>
      </c>
      <c r="L12" s="19">
        <v>0.183208857802134</v>
      </c>
      <c r="M12" s="19"/>
      <c r="N12" s="19">
        <v>5.6345291645890201E-2</v>
      </c>
      <c r="O12" s="19">
        <v>0.100786558994698</v>
      </c>
      <c r="P12" s="19">
        <v>8.7747255634201701E-2</v>
      </c>
      <c r="Q12" s="19">
        <v>0.13533564981511201</v>
      </c>
      <c r="R12" s="19"/>
      <c r="S12" s="19">
        <v>4.3807052162480403E-2</v>
      </c>
      <c r="T12" s="19">
        <v>0.122825704344901</v>
      </c>
      <c r="U12" s="19">
        <v>0.103371019278702</v>
      </c>
      <c r="V12" s="19">
        <v>0.11512436555465801</v>
      </c>
      <c r="W12" s="19">
        <v>7.8531132253110605E-2</v>
      </c>
      <c r="X12" s="19">
        <v>9.6541946015604396E-2</v>
      </c>
      <c r="Y12" s="19">
        <v>0.104415049016989</v>
      </c>
      <c r="Z12" s="19">
        <v>7.71252029077443E-2</v>
      </c>
      <c r="AA12" s="19">
        <v>0.109146533052669</v>
      </c>
      <c r="AB12" s="19">
        <v>0.112149076972791</v>
      </c>
      <c r="AC12" s="19">
        <v>7.9649528223514093E-2</v>
      </c>
      <c r="AD12" s="19">
        <v>0.100658812043911</v>
      </c>
      <c r="AE12" s="19"/>
      <c r="AF12" s="19">
        <v>0.10743309718800199</v>
      </c>
      <c r="AG12" s="19">
        <v>7.7626314817231104E-2</v>
      </c>
      <c r="AH12" s="19"/>
      <c r="AI12" s="19">
        <v>8.0450351032904904E-2</v>
      </c>
      <c r="AJ12" s="19">
        <v>0.10295379758867999</v>
      </c>
      <c r="AK12" s="19"/>
      <c r="AL12" s="19">
        <v>9.1869609802798596E-2</v>
      </c>
      <c r="AM12" s="19">
        <v>9.6292664661066604E-2</v>
      </c>
      <c r="AN12" s="19"/>
      <c r="AO12" s="19">
        <v>9.1721268149393798E-2</v>
      </c>
      <c r="AP12" s="19">
        <v>9.5786964212794104E-2</v>
      </c>
      <c r="AQ12" s="19"/>
      <c r="AR12" s="19">
        <v>4.6726507886906903E-2</v>
      </c>
      <c r="AS12" s="19">
        <v>0.12797405051136801</v>
      </c>
      <c r="AT12" s="19">
        <v>0.11037648737082</v>
      </c>
      <c r="AU12" s="19">
        <v>0.13084078732587401</v>
      </c>
    </row>
    <row r="13" spans="2:47" x14ac:dyDescent="0.3">
      <c r="B13" s="16"/>
    </row>
    <row r="14" spans="2:47" x14ac:dyDescent="0.3">
      <c r="B14" t="s">
        <v>72</v>
      </c>
    </row>
    <row r="15" spans="2:47" x14ac:dyDescent="0.3">
      <c r="B15" t="s">
        <v>73</v>
      </c>
    </row>
    <row r="17" spans="2:2" x14ac:dyDescent="0.3">
      <c r="B17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dimension ref="B2:AU17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656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43</v>
      </c>
      <c r="C9" s="17">
        <v>0.13202271758974499</v>
      </c>
      <c r="D9" s="17">
        <v>0.15180447506151401</v>
      </c>
      <c r="E9" s="17">
        <v>0.112082037969343</v>
      </c>
      <c r="F9" s="17"/>
      <c r="G9" s="17">
        <v>0.220101532065615</v>
      </c>
      <c r="H9" s="17">
        <v>0.226801804696805</v>
      </c>
      <c r="I9" s="17">
        <v>0.136394859607923</v>
      </c>
      <c r="J9" s="17">
        <v>0.11955579560523601</v>
      </c>
      <c r="K9" s="17">
        <v>6.0394533031681803E-2</v>
      </c>
      <c r="L9" s="17">
        <v>5.1305894465653597E-2</v>
      </c>
      <c r="M9" s="17"/>
      <c r="N9" s="17">
        <v>0.16125015157023601</v>
      </c>
      <c r="O9" s="17">
        <v>0.121483204578061</v>
      </c>
      <c r="P9" s="17">
        <v>0.13480945126701199</v>
      </c>
      <c r="Q9" s="17">
        <v>0.1108713500929</v>
      </c>
      <c r="R9" s="17"/>
      <c r="S9" s="17">
        <v>0.199217553771252</v>
      </c>
      <c r="T9" s="17">
        <v>8.7152020941977604E-2</v>
      </c>
      <c r="U9" s="17">
        <v>8.1597073329269396E-2</v>
      </c>
      <c r="V9" s="17">
        <v>0.118916155735292</v>
      </c>
      <c r="W9" s="17">
        <v>0.14876098632127599</v>
      </c>
      <c r="X9" s="17">
        <v>0.15671090737291299</v>
      </c>
      <c r="Y9" s="17">
        <v>0.110514120238208</v>
      </c>
      <c r="Z9" s="17">
        <v>0.12639647051372799</v>
      </c>
      <c r="AA9" s="17">
        <v>0.129225104714457</v>
      </c>
      <c r="AB9" s="17">
        <v>0.15278261879911101</v>
      </c>
      <c r="AC9" s="17">
        <v>0.123419187931072</v>
      </c>
      <c r="AD9" s="17">
        <v>0.101237139437118</v>
      </c>
      <c r="AE9" s="17"/>
      <c r="AF9" s="17">
        <v>0.14414390507203101</v>
      </c>
      <c r="AG9" s="17">
        <v>0.11698386315610899</v>
      </c>
      <c r="AH9" s="17"/>
      <c r="AI9" s="17">
        <v>0.15771310790449999</v>
      </c>
      <c r="AJ9" s="17">
        <v>0.119198965948768</v>
      </c>
      <c r="AK9" s="17"/>
      <c r="AL9" s="17">
        <v>0.14098509115864399</v>
      </c>
      <c r="AM9" s="17">
        <v>0.129947289498694</v>
      </c>
      <c r="AN9" s="17"/>
      <c r="AO9" s="17">
        <v>0.22531117824607499</v>
      </c>
      <c r="AP9" s="17">
        <v>0.123891508689545</v>
      </c>
      <c r="AQ9" s="17"/>
      <c r="AR9" s="17">
        <v>0.219703400071321</v>
      </c>
      <c r="AS9" s="17">
        <v>8.3730743116025297E-2</v>
      </c>
      <c r="AT9" s="17">
        <v>9.4502615676597596E-2</v>
      </c>
      <c r="AU9" s="17">
        <v>7.3056936877682305E-2</v>
      </c>
    </row>
    <row r="10" spans="2:47" x14ac:dyDescent="0.3">
      <c r="B10" s="18" t="s">
        <v>44</v>
      </c>
      <c r="C10" s="17">
        <v>0.57744476359819796</v>
      </c>
      <c r="D10" s="17">
        <v>0.56030077878053397</v>
      </c>
      <c r="E10" s="17">
        <v>0.59513259600855895</v>
      </c>
      <c r="F10" s="17"/>
      <c r="G10" s="17">
        <v>0.54092015046506803</v>
      </c>
      <c r="H10" s="17">
        <v>0.52907403258746699</v>
      </c>
      <c r="I10" s="17">
        <v>0.59192820741026897</v>
      </c>
      <c r="J10" s="17">
        <v>0.58794881941882304</v>
      </c>
      <c r="K10" s="17">
        <v>0.58168268776533405</v>
      </c>
      <c r="L10" s="17">
        <v>0.61774568709622402</v>
      </c>
      <c r="M10" s="17"/>
      <c r="N10" s="17">
        <v>0.61031847910761605</v>
      </c>
      <c r="O10" s="17">
        <v>0.58680765694813997</v>
      </c>
      <c r="P10" s="17">
        <v>0.56645998446905199</v>
      </c>
      <c r="Q10" s="17">
        <v>0.54275549854157701</v>
      </c>
      <c r="R10" s="17"/>
      <c r="S10" s="17">
        <v>0.51547678809342101</v>
      </c>
      <c r="T10" s="17">
        <v>0.623597360732428</v>
      </c>
      <c r="U10" s="17">
        <v>0.562920765464065</v>
      </c>
      <c r="V10" s="17">
        <v>0.54262668366190103</v>
      </c>
      <c r="W10" s="17">
        <v>0.59394283743961895</v>
      </c>
      <c r="X10" s="17">
        <v>0.57085888860589595</v>
      </c>
      <c r="Y10" s="17">
        <v>0.59362458309268495</v>
      </c>
      <c r="Z10" s="17">
        <v>0.61362979515943805</v>
      </c>
      <c r="AA10" s="17">
        <v>0.58515991345347895</v>
      </c>
      <c r="AB10" s="17">
        <v>0.61538727974922602</v>
      </c>
      <c r="AC10" s="17">
        <v>0.56036493377088903</v>
      </c>
      <c r="AD10" s="17">
        <v>0.58595618117339099</v>
      </c>
      <c r="AE10" s="17"/>
      <c r="AF10" s="17">
        <v>0.60255674504506895</v>
      </c>
      <c r="AG10" s="17">
        <v>0.54570207083240196</v>
      </c>
      <c r="AH10" s="17"/>
      <c r="AI10" s="17">
        <v>0.60939233324477604</v>
      </c>
      <c r="AJ10" s="17">
        <v>0.56149764509742495</v>
      </c>
      <c r="AK10" s="17"/>
      <c r="AL10" s="17">
        <v>0.61233036737382995</v>
      </c>
      <c r="AM10" s="17">
        <v>0.56936626056631801</v>
      </c>
      <c r="AN10" s="17"/>
      <c r="AO10" s="17">
        <v>0.54458551301604496</v>
      </c>
      <c r="AP10" s="17">
        <v>0.58030884163001095</v>
      </c>
      <c r="AQ10" s="17"/>
      <c r="AR10" s="17">
        <v>0.56211026464132097</v>
      </c>
      <c r="AS10" s="17">
        <v>0.58872212498159804</v>
      </c>
      <c r="AT10" s="17">
        <v>0.59618843398056698</v>
      </c>
      <c r="AU10" s="17">
        <v>0.55749503126738797</v>
      </c>
    </row>
    <row r="11" spans="2:47" x14ac:dyDescent="0.3">
      <c r="B11" s="18" t="s">
        <v>155</v>
      </c>
      <c r="C11" s="17">
        <v>0.11283892926936601</v>
      </c>
      <c r="D11" s="17">
        <v>0.101399558712336</v>
      </c>
      <c r="E11" s="17">
        <v>0.123618933708743</v>
      </c>
      <c r="F11" s="17"/>
      <c r="G11" s="17">
        <v>7.3635826318598205E-2</v>
      </c>
      <c r="H11" s="17">
        <v>0.107876449030927</v>
      </c>
      <c r="I11" s="17">
        <v>0.12649097521046901</v>
      </c>
      <c r="J11" s="17">
        <v>9.4834292333745907E-2</v>
      </c>
      <c r="K11" s="17">
        <v>0.14654240363384</v>
      </c>
      <c r="L11" s="17">
        <v>0.123737042490947</v>
      </c>
      <c r="M11" s="17"/>
      <c r="N11" s="17">
        <v>9.5286960095404494E-2</v>
      </c>
      <c r="O11" s="17">
        <v>0.10227654640645301</v>
      </c>
      <c r="P11" s="17">
        <v>0.11721431078997099</v>
      </c>
      <c r="Q11" s="17">
        <v>0.13948330023005501</v>
      </c>
      <c r="R11" s="17"/>
      <c r="S11" s="17">
        <v>0.120399973370845</v>
      </c>
      <c r="T11" s="17">
        <v>0.108605323409784</v>
      </c>
      <c r="U11" s="17">
        <v>0.14267865847411601</v>
      </c>
      <c r="V11" s="17">
        <v>0.14104543206847001</v>
      </c>
      <c r="W11" s="17">
        <v>0.108969644120715</v>
      </c>
      <c r="X11" s="17">
        <v>9.5455832866929199E-2</v>
      </c>
      <c r="Y11" s="17">
        <v>9.04720980655732E-2</v>
      </c>
      <c r="Z11" s="17">
        <v>8.6866240376793996E-2</v>
      </c>
      <c r="AA11" s="17">
        <v>0.102474736860709</v>
      </c>
      <c r="AB11" s="17">
        <v>9.0456465831377397E-2</v>
      </c>
      <c r="AC11" s="17">
        <v>0.118354715680544</v>
      </c>
      <c r="AD11" s="17">
        <v>0.18285829113718399</v>
      </c>
      <c r="AE11" s="17"/>
      <c r="AF11" s="17">
        <v>0.11632066275301001</v>
      </c>
      <c r="AG11" s="17">
        <v>0.107198803011953</v>
      </c>
      <c r="AH11" s="17"/>
      <c r="AI11" s="17">
        <v>0.11338161083239399</v>
      </c>
      <c r="AJ11" s="17">
        <v>0.112568041458821</v>
      </c>
      <c r="AK11" s="17"/>
      <c r="AL11" s="17">
        <v>0.100982033607893</v>
      </c>
      <c r="AM11" s="17">
        <v>0.115584645472701</v>
      </c>
      <c r="AN11" s="17"/>
      <c r="AO11" s="17">
        <v>0.12493403785179</v>
      </c>
      <c r="AP11" s="17">
        <v>0.111784695403115</v>
      </c>
      <c r="AQ11" s="17"/>
      <c r="AR11" s="17">
        <v>0.106639369144356</v>
      </c>
      <c r="AS11" s="17">
        <v>0.127931416271199</v>
      </c>
      <c r="AT11" s="17">
        <v>0.109682480412176</v>
      </c>
      <c r="AU11" s="17">
        <v>0.10899694539700799</v>
      </c>
    </row>
    <row r="12" spans="2:47" x14ac:dyDescent="0.3">
      <c r="B12" s="18" t="s">
        <v>646</v>
      </c>
      <c r="C12" s="19">
        <v>0.17769358954269199</v>
      </c>
      <c r="D12" s="19">
        <v>0.186495187445616</v>
      </c>
      <c r="E12" s="19">
        <v>0.16916643231335499</v>
      </c>
      <c r="F12" s="19"/>
      <c r="G12" s="19">
        <v>0.165342491150719</v>
      </c>
      <c r="H12" s="19">
        <v>0.13624771368480099</v>
      </c>
      <c r="I12" s="19">
        <v>0.145185957771339</v>
      </c>
      <c r="J12" s="19">
        <v>0.197661092642194</v>
      </c>
      <c r="K12" s="19">
        <v>0.21138037556914399</v>
      </c>
      <c r="L12" s="19">
        <v>0.20721137594717601</v>
      </c>
      <c r="M12" s="19"/>
      <c r="N12" s="19">
        <v>0.133144409226743</v>
      </c>
      <c r="O12" s="19">
        <v>0.189432592067347</v>
      </c>
      <c r="P12" s="19">
        <v>0.18151625347396599</v>
      </c>
      <c r="Q12" s="19">
        <v>0.20688985113546801</v>
      </c>
      <c r="R12" s="19"/>
      <c r="S12" s="19">
        <v>0.164905684764483</v>
      </c>
      <c r="T12" s="19">
        <v>0.18064529491581099</v>
      </c>
      <c r="U12" s="19">
        <v>0.21280350273255</v>
      </c>
      <c r="V12" s="19">
        <v>0.197411728534337</v>
      </c>
      <c r="W12" s="19">
        <v>0.14832653211839</v>
      </c>
      <c r="X12" s="19">
        <v>0.17697437115426201</v>
      </c>
      <c r="Y12" s="19">
        <v>0.205389198603534</v>
      </c>
      <c r="Z12" s="19">
        <v>0.17310749395003999</v>
      </c>
      <c r="AA12" s="19">
        <v>0.183140244971355</v>
      </c>
      <c r="AB12" s="19">
        <v>0.14137363562028499</v>
      </c>
      <c r="AC12" s="19">
        <v>0.19786116261749601</v>
      </c>
      <c r="AD12" s="19">
        <v>0.12994838825230701</v>
      </c>
      <c r="AE12" s="19"/>
      <c r="AF12" s="19">
        <v>0.13697868712989</v>
      </c>
      <c r="AG12" s="19">
        <v>0.230115262999537</v>
      </c>
      <c r="AH12" s="19"/>
      <c r="AI12" s="19">
        <v>0.119512948018331</v>
      </c>
      <c r="AJ12" s="19">
        <v>0.20673534749498601</v>
      </c>
      <c r="AK12" s="19"/>
      <c r="AL12" s="19">
        <v>0.14570250785963301</v>
      </c>
      <c r="AM12" s="19">
        <v>0.185101804462287</v>
      </c>
      <c r="AN12" s="19"/>
      <c r="AO12" s="19">
        <v>0.105169270886091</v>
      </c>
      <c r="AP12" s="19">
        <v>0.184014954277328</v>
      </c>
      <c r="AQ12" s="19"/>
      <c r="AR12" s="19">
        <v>0.111546966143002</v>
      </c>
      <c r="AS12" s="19">
        <v>0.199615715631178</v>
      </c>
      <c r="AT12" s="19">
        <v>0.199626469930659</v>
      </c>
      <c r="AU12" s="19">
        <v>0.26045108645792198</v>
      </c>
    </row>
    <row r="13" spans="2:47" x14ac:dyDescent="0.3">
      <c r="B13" s="16"/>
    </row>
    <row r="14" spans="2:47" x14ac:dyDescent="0.3">
      <c r="B14" t="s">
        <v>72</v>
      </c>
    </row>
    <row r="15" spans="2:47" x14ac:dyDescent="0.3">
      <c r="B15" t="s">
        <v>73</v>
      </c>
    </row>
    <row r="17" spans="2:2" x14ac:dyDescent="0.3">
      <c r="B17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dimension ref="B2:AU22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664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ht="28.8" x14ac:dyDescent="0.3">
      <c r="B9" s="18" t="s">
        <v>657</v>
      </c>
      <c r="C9" s="17">
        <v>0.34922508453405798</v>
      </c>
      <c r="D9" s="17">
        <v>0.37688719600207099</v>
      </c>
      <c r="E9" s="17">
        <v>0.323599360031806</v>
      </c>
      <c r="F9" s="17"/>
      <c r="G9" s="17">
        <v>0.36777857172390299</v>
      </c>
      <c r="H9" s="17">
        <v>0.35376236296450198</v>
      </c>
      <c r="I9" s="17">
        <v>0.333832262347251</v>
      </c>
      <c r="J9" s="17">
        <v>0.35783293229111801</v>
      </c>
      <c r="K9" s="17">
        <v>0.35126718096892001</v>
      </c>
      <c r="L9" s="17">
        <v>0.33744214515397603</v>
      </c>
      <c r="M9" s="17"/>
      <c r="N9" s="17">
        <v>0.40849561958382302</v>
      </c>
      <c r="O9" s="17">
        <v>0.35418688600223602</v>
      </c>
      <c r="P9" s="17">
        <v>0.33245587798076298</v>
      </c>
      <c r="Q9" s="17">
        <v>0.295601557642307</v>
      </c>
      <c r="R9" s="17"/>
      <c r="S9" s="17">
        <v>0.38178276251607901</v>
      </c>
      <c r="T9" s="17">
        <v>0.36588893175362402</v>
      </c>
      <c r="U9" s="17">
        <v>0.27971833307752703</v>
      </c>
      <c r="V9" s="17">
        <v>0.38159089034930199</v>
      </c>
      <c r="W9" s="17">
        <v>0.312887652091834</v>
      </c>
      <c r="X9" s="17">
        <v>0.37847391240198502</v>
      </c>
      <c r="Y9" s="17">
        <v>0.30561278751995802</v>
      </c>
      <c r="Z9" s="17">
        <v>0.38791551717769301</v>
      </c>
      <c r="AA9" s="17">
        <v>0.33363750793600799</v>
      </c>
      <c r="AB9" s="17">
        <v>0.36041885692530101</v>
      </c>
      <c r="AC9" s="17">
        <v>0.30264577833074202</v>
      </c>
      <c r="AD9" s="17">
        <v>0.37669692412206701</v>
      </c>
      <c r="AE9" s="17"/>
      <c r="AF9" s="17">
        <v>0.35632536957711702</v>
      </c>
      <c r="AG9" s="17">
        <v>0.34229861691071001</v>
      </c>
      <c r="AH9" s="17"/>
      <c r="AI9" s="17">
        <v>0.37807931614062501</v>
      </c>
      <c r="AJ9" s="17">
        <v>0.33482205307441898</v>
      </c>
      <c r="AK9" s="17"/>
      <c r="AL9" s="17">
        <v>0.387676243113518</v>
      </c>
      <c r="AM9" s="17">
        <v>0.34032090150310801</v>
      </c>
      <c r="AN9" s="17"/>
      <c r="AO9" s="17">
        <v>0.36109719819756703</v>
      </c>
      <c r="AP9" s="17">
        <v>0.34819028735115098</v>
      </c>
      <c r="AQ9" s="17"/>
      <c r="AR9" s="17">
        <v>0.380937363559543</v>
      </c>
      <c r="AS9" s="17">
        <v>0.37276965597149703</v>
      </c>
      <c r="AT9" s="17">
        <v>0.33984875566953698</v>
      </c>
      <c r="AU9" s="17">
        <v>0.24851254505168099</v>
      </c>
    </row>
    <row r="10" spans="2:47" ht="57.6" x14ac:dyDescent="0.3">
      <c r="B10" s="18" t="s">
        <v>658</v>
      </c>
      <c r="C10" s="17">
        <v>0.319152259531991</v>
      </c>
      <c r="D10" s="17">
        <v>0.332146799951134</v>
      </c>
      <c r="E10" s="17">
        <v>0.30691798090834399</v>
      </c>
      <c r="F10" s="17"/>
      <c r="G10" s="17">
        <v>0.39972469823272999</v>
      </c>
      <c r="H10" s="17">
        <v>0.40928696683599802</v>
      </c>
      <c r="I10" s="17">
        <v>0.36467765241561401</v>
      </c>
      <c r="J10" s="17">
        <v>0.33096453512153901</v>
      </c>
      <c r="K10" s="17">
        <v>0.22998581142750399</v>
      </c>
      <c r="L10" s="17">
        <v>0.205781089850544</v>
      </c>
      <c r="M10" s="17"/>
      <c r="N10" s="17">
        <v>0.355572899403231</v>
      </c>
      <c r="O10" s="17">
        <v>0.320310342304162</v>
      </c>
      <c r="P10" s="17">
        <v>0.30666909446736201</v>
      </c>
      <c r="Q10" s="17">
        <v>0.29140995881656001</v>
      </c>
      <c r="R10" s="17"/>
      <c r="S10" s="17">
        <v>0.343227076734056</v>
      </c>
      <c r="T10" s="17">
        <v>0.31136908053810403</v>
      </c>
      <c r="U10" s="17">
        <v>0.28678795760125297</v>
      </c>
      <c r="V10" s="17">
        <v>0.32446982218090997</v>
      </c>
      <c r="W10" s="17">
        <v>0.35122241707715002</v>
      </c>
      <c r="X10" s="17">
        <v>0.297119956538484</v>
      </c>
      <c r="Y10" s="17">
        <v>0.30129195956856403</v>
      </c>
      <c r="Z10" s="17">
        <v>0.36498937425974098</v>
      </c>
      <c r="AA10" s="17">
        <v>0.33882774923429199</v>
      </c>
      <c r="AB10" s="17">
        <v>0.32716529604712802</v>
      </c>
      <c r="AC10" s="17">
        <v>0.22554871756443001</v>
      </c>
      <c r="AD10" s="17">
        <v>0.34886326292930497</v>
      </c>
      <c r="AE10" s="17"/>
      <c r="AF10" s="17">
        <v>0.31705146439839499</v>
      </c>
      <c r="AG10" s="17">
        <v>0.32317810788185403</v>
      </c>
      <c r="AH10" s="17"/>
      <c r="AI10" s="17">
        <v>0.34118965350087199</v>
      </c>
      <c r="AJ10" s="17">
        <v>0.30815195694379</v>
      </c>
      <c r="AK10" s="17"/>
      <c r="AL10" s="17">
        <v>0.33058551860011998</v>
      </c>
      <c r="AM10" s="17">
        <v>0.316504645386048</v>
      </c>
      <c r="AN10" s="17"/>
      <c r="AO10" s="17">
        <v>0.36313609685359899</v>
      </c>
      <c r="AP10" s="17">
        <v>0.31531854025976602</v>
      </c>
      <c r="AQ10" s="17"/>
      <c r="AR10" s="17">
        <v>0.419898034524193</v>
      </c>
      <c r="AS10" s="17">
        <v>0.28536706855989402</v>
      </c>
      <c r="AT10" s="17">
        <v>0.29944929578256801</v>
      </c>
      <c r="AU10" s="17">
        <v>0.165236685839391</v>
      </c>
    </row>
    <row r="11" spans="2:47" ht="43.2" x14ac:dyDescent="0.3">
      <c r="B11" s="18" t="s">
        <v>659</v>
      </c>
      <c r="C11" s="17">
        <v>0.27560296130635797</v>
      </c>
      <c r="D11" s="17">
        <v>0.27884077546069502</v>
      </c>
      <c r="E11" s="17">
        <v>0.27270050920005401</v>
      </c>
      <c r="F11" s="17"/>
      <c r="G11" s="17">
        <v>0.32292438590707001</v>
      </c>
      <c r="H11" s="17">
        <v>0.32210488619170102</v>
      </c>
      <c r="I11" s="17">
        <v>0.31473792632492498</v>
      </c>
      <c r="J11" s="17">
        <v>0.23679471454255299</v>
      </c>
      <c r="K11" s="17">
        <v>0.23725652031451899</v>
      </c>
      <c r="L11" s="17">
        <v>0.231843334351093</v>
      </c>
      <c r="M11" s="17"/>
      <c r="N11" s="17">
        <v>0.32885258784404697</v>
      </c>
      <c r="O11" s="17">
        <v>0.24751302425465699</v>
      </c>
      <c r="P11" s="17">
        <v>0.29009072749917197</v>
      </c>
      <c r="Q11" s="17">
        <v>0.23654648315151999</v>
      </c>
      <c r="R11" s="17"/>
      <c r="S11" s="17">
        <v>0.348433613396123</v>
      </c>
      <c r="T11" s="17">
        <v>0.26107155039995</v>
      </c>
      <c r="U11" s="17">
        <v>0.26314876636059198</v>
      </c>
      <c r="V11" s="17">
        <v>0.30479350997740501</v>
      </c>
      <c r="W11" s="17">
        <v>0.26438624534729399</v>
      </c>
      <c r="X11" s="17">
        <v>0.26800240801963598</v>
      </c>
      <c r="Y11" s="17">
        <v>0.29089912041587401</v>
      </c>
      <c r="Z11" s="17">
        <v>0.228060795579694</v>
      </c>
      <c r="AA11" s="17">
        <v>0.26022656159146801</v>
      </c>
      <c r="AB11" s="17">
        <v>0.23678834468035501</v>
      </c>
      <c r="AC11" s="17">
        <v>0.23931561324638101</v>
      </c>
      <c r="AD11" s="17">
        <v>0.249173077629816</v>
      </c>
      <c r="AE11" s="17"/>
      <c r="AF11" s="17">
        <v>0.27735418608868001</v>
      </c>
      <c r="AG11" s="17">
        <v>0.27353708654913</v>
      </c>
      <c r="AH11" s="17"/>
      <c r="AI11" s="17">
        <v>0.31501432415314501</v>
      </c>
      <c r="AJ11" s="17">
        <v>0.25593017616033698</v>
      </c>
      <c r="AK11" s="17"/>
      <c r="AL11" s="17">
        <v>0.29111246147827302</v>
      </c>
      <c r="AM11" s="17">
        <v>0.27201140689418302</v>
      </c>
      <c r="AN11" s="17"/>
      <c r="AO11" s="17">
        <v>0.31847965196391398</v>
      </c>
      <c r="AP11" s="17">
        <v>0.27186574315276302</v>
      </c>
      <c r="AQ11" s="17"/>
      <c r="AR11" s="17">
        <v>0.34792393099793101</v>
      </c>
      <c r="AS11" s="17">
        <v>0.226191135331794</v>
      </c>
      <c r="AT11" s="17">
        <v>0.26021127040625203</v>
      </c>
      <c r="AU11" s="17">
        <v>0.21105349327862299</v>
      </c>
    </row>
    <row r="12" spans="2:47" ht="43.2" x14ac:dyDescent="0.3">
      <c r="B12" s="18" t="s">
        <v>660</v>
      </c>
      <c r="C12" s="17">
        <v>0.26413055645582101</v>
      </c>
      <c r="D12" s="17">
        <v>0.23226711310892101</v>
      </c>
      <c r="E12" s="17">
        <v>0.29516447226352699</v>
      </c>
      <c r="F12" s="17"/>
      <c r="G12" s="17">
        <v>0.19438751854481801</v>
      </c>
      <c r="H12" s="17">
        <v>0.18697031167028799</v>
      </c>
      <c r="I12" s="17">
        <v>0.219137217307427</v>
      </c>
      <c r="J12" s="17">
        <v>0.26996980499914403</v>
      </c>
      <c r="K12" s="17">
        <v>0.32431020144096401</v>
      </c>
      <c r="L12" s="17">
        <v>0.36446961273337802</v>
      </c>
      <c r="M12" s="17"/>
      <c r="N12" s="17">
        <v>0.24918162929281901</v>
      </c>
      <c r="O12" s="17">
        <v>0.29888925470307698</v>
      </c>
      <c r="P12" s="17">
        <v>0.227940388346795</v>
      </c>
      <c r="Q12" s="17">
        <v>0.27706930072932501</v>
      </c>
      <c r="R12" s="17"/>
      <c r="S12" s="17">
        <v>0.226916978020577</v>
      </c>
      <c r="T12" s="17">
        <v>0.292981951802117</v>
      </c>
      <c r="U12" s="17">
        <v>0.30931687883826597</v>
      </c>
      <c r="V12" s="17">
        <v>0.23354146353597499</v>
      </c>
      <c r="W12" s="17">
        <v>0.27807350686419902</v>
      </c>
      <c r="X12" s="17">
        <v>0.25057300553089601</v>
      </c>
      <c r="Y12" s="17">
        <v>0.26599277566228002</v>
      </c>
      <c r="Z12" s="17">
        <v>0.296981693992037</v>
      </c>
      <c r="AA12" s="17">
        <v>0.25396325727911401</v>
      </c>
      <c r="AB12" s="17">
        <v>0.25235892331648502</v>
      </c>
      <c r="AC12" s="17">
        <v>0.28794121445111898</v>
      </c>
      <c r="AD12" s="17">
        <v>0.27600756798377502</v>
      </c>
      <c r="AE12" s="17"/>
      <c r="AF12" s="17">
        <v>0.26140867171628401</v>
      </c>
      <c r="AG12" s="17">
        <v>0.26593472123616901</v>
      </c>
      <c r="AH12" s="17"/>
      <c r="AI12" s="17">
        <v>0.24484194615666999</v>
      </c>
      <c r="AJ12" s="17">
        <v>0.27375876159188001</v>
      </c>
      <c r="AK12" s="17"/>
      <c r="AL12" s="17">
        <v>0.26446535679672301</v>
      </c>
      <c r="AM12" s="17">
        <v>0.26405302632085598</v>
      </c>
      <c r="AN12" s="17"/>
      <c r="AO12" s="17">
        <v>0.209532154706491</v>
      </c>
      <c r="AP12" s="17">
        <v>0.26888946240321598</v>
      </c>
      <c r="AQ12" s="17"/>
      <c r="AR12" s="17">
        <v>0.18183175353651901</v>
      </c>
      <c r="AS12" s="17">
        <v>0.31529915112599999</v>
      </c>
      <c r="AT12" s="17">
        <v>0.28498106283825198</v>
      </c>
      <c r="AU12" s="17">
        <v>0.339352725184983</v>
      </c>
    </row>
    <row r="13" spans="2:47" ht="43.2" x14ac:dyDescent="0.3">
      <c r="B13" s="18" t="s">
        <v>661</v>
      </c>
      <c r="C13" s="17">
        <v>0.23714612127357099</v>
      </c>
      <c r="D13" s="17">
        <v>0.27674971161102402</v>
      </c>
      <c r="E13" s="17">
        <v>0.197663574643414</v>
      </c>
      <c r="F13" s="17"/>
      <c r="G13" s="17">
        <v>0.33976087159080698</v>
      </c>
      <c r="H13" s="17">
        <v>0.32290153562446</v>
      </c>
      <c r="I13" s="17">
        <v>0.237396990479537</v>
      </c>
      <c r="J13" s="17">
        <v>0.19862057531146499</v>
      </c>
      <c r="K13" s="17">
        <v>0.18776003417648801</v>
      </c>
      <c r="L13" s="17">
        <v>0.163717565086762</v>
      </c>
      <c r="M13" s="17"/>
      <c r="N13" s="17">
        <v>0.267365137985352</v>
      </c>
      <c r="O13" s="17">
        <v>0.22071851112315999</v>
      </c>
      <c r="P13" s="17">
        <v>0.25171193979157203</v>
      </c>
      <c r="Q13" s="17">
        <v>0.21112855821681401</v>
      </c>
      <c r="R13" s="17"/>
      <c r="S13" s="17">
        <v>0.30933950454579501</v>
      </c>
      <c r="T13" s="17">
        <v>0.20900186276762001</v>
      </c>
      <c r="U13" s="17">
        <v>0.228722134255438</v>
      </c>
      <c r="V13" s="17">
        <v>0.24384956748477299</v>
      </c>
      <c r="W13" s="17">
        <v>0.25537505982771003</v>
      </c>
      <c r="X13" s="17">
        <v>0.232166483419668</v>
      </c>
      <c r="Y13" s="17">
        <v>0.209547736088918</v>
      </c>
      <c r="Z13" s="17">
        <v>0.234526008123771</v>
      </c>
      <c r="AA13" s="17">
        <v>0.231693825398644</v>
      </c>
      <c r="AB13" s="17">
        <v>0.21140709464962601</v>
      </c>
      <c r="AC13" s="17">
        <v>0.21341527647484601</v>
      </c>
      <c r="AD13" s="17">
        <v>0.211076017773525</v>
      </c>
      <c r="AE13" s="17"/>
      <c r="AF13" s="17">
        <v>0.24528088613827001</v>
      </c>
      <c r="AG13" s="17">
        <v>0.22780257604436499</v>
      </c>
      <c r="AH13" s="17"/>
      <c r="AI13" s="17">
        <v>0.27597775796871499</v>
      </c>
      <c r="AJ13" s="17">
        <v>0.21776271531164801</v>
      </c>
      <c r="AK13" s="17"/>
      <c r="AL13" s="17">
        <v>0.25866723014806398</v>
      </c>
      <c r="AM13" s="17">
        <v>0.23216245109230699</v>
      </c>
      <c r="AN13" s="17"/>
      <c r="AO13" s="17">
        <v>0.30796637227061402</v>
      </c>
      <c r="AP13" s="17">
        <v>0.23097328648596599</v>
      </c>
      <c r="AQ13" s="17"/>
      <c r="AR13" s="17">
        <v>0.31464441129809101</v>
      </c>
      <c r="AS13" s="17">
        <v>0.223678818384245</v>
      </c>
      <c r="AT13" s="17">
        <v>0.19284447121241199</v>
      </c>
      <c r="AU13" s="17">
        <v>0.15790985831196</v>
      </c>
    </row>
    <row r="14" spans="2:47" ht="43.2" x14ac:dyDescent="0.3">
      <c r="B14" s="18" t="s">
        <v>662</v>
      </c>
      <c r="C14" s="17">
        <v>0.20118631567189199</v>
      </c>
      <c r="D14" s="17">
        <v>0.20539068416900899</v>
      </c>
      <c r="E14" s="17">
        <v>0.197068491670393</v>
      </c>
      <c r="F14" s="17"/>
      <c r="G14" s="17">
        <v>0.249420040647157</v>
      </c>
      <c r="H14" s="17">
        <v>0.24295743861093699</v>
      </c>
      <c r="I14" s="17">
        <v>0.18351458963446399</v>
      </c>
      <c r="J14" s="17">
        <v>0.193751863594153</v>
      </c>
      <c r="K14" s="17">
        <v>0.15208492780393101</v>
      </c>
      <c r="L14" s="17">
        <v>0.18861984772152601</v>
      </c>
      <c r="M14" s="17"/>
      <c r="N14" s="17">
        <v>0.19851160261304299</v>
      </c>
      <c r="O14" s="17">
        <v>0.19640528716564501</v>
      </c>
      <c r="P14" s="17">
        <v>0.23314133897751901</v>
      </c>
      <c r="Q14" s="17">
        <v>0.179673616957018</v>
      </c>
      <c r="R14" s="17"/>
      <c r="S14" s="17">
        <v>0.20224874523290701</v>
      </c>
      <c r="T14" s="17">
        <v>0.21415736002125499</v>
      </c>
      <c r="U14" s="17">
        <v>0.14842386189628201</v>
      </c>
      <c r="V14" s="17">
        <v>0.203355812773096</v>
      </c>
      <c r="W14" s="17">
        <v>0.20453737611519801</v>
      </c>
      <c r="X14" s="17">
        <v>0.22138360032527099</v>
      </c>
      <c r="Y14" s="17">
        <v>0.22435913207793501</v>
      </c>
      <c r="Z14" s="17">
        <v>0.21662151951946201</v>
      </c>
      <c r="AA14" s="17">
        <v>0.18712521583398001</v>
      </c>
      <c r="AB14" s="17">
        <v>0.176182120255608</v>
      </c>
      <c r="AC14" s="17">
        <v>0.20068335597444201</v>
      </c>
      <c r="AD14" s="17">
        <v>0.25075444492344401</v>
      </c>
      <c r="AE14" s="17"/>
      <c r="AF14" s="17">
        <v>0.20341868676116301</v>
      </c>
      <c r="AG14" s="17">
        <v>0.19836339921337801</v>
      </c>
      <c r="AH14" s="17"/>
      <c r="AI14" s="17">
        <v>0.200694373652793</v>
      </c>
      <c r="AJ14" s="17">
        <v>0.201431876062271</v>
      </c>
      <c r="AK14" s="17"/>
      <c r="AL14" s="17">
        <v>0.212599106310398</v>
      </c>
      <c r="AM14" s="17">
        <v>0.19854344142587499</v>
      </c>
      <c r="AN14" s="17"/>
      <c r="AO14" s="17">
        <v>0.19461663860886</v>
      </c>
      <c r="AP14" s="17">
        <v>0.201758941870572</v>
      </c>
      <c r="AQ14" s="17"/>
      <c r="AR14" s="17">
        <v>0.251792941673598</v>
      </c>
      <c r="AS14" s="17">
        <v>0.18914380354052701</v>
      </c>
      <c r="AT14" s="17">
        <v>0.18672840196162899</v>
      </c>
      <c r="AU14" s="17">
        <v>0.12488517586200799</v>
      </c>
    </row>
    <row r="15" spans="2:47" ht="28.8" x14ac:dyDescent="0.3">
      <c r="B15" s="18" t="s">
        <v>663</v>
      </c>
      <c r="C15" s="17">
        <v>0.17793371211103101</v>
      </c>
      <c r="D15" s="17">
        <v>0.18406513372252001</v>
      </c>
      <c r="E15" s="17">
        <v>0.17263628072944101</v>
      </c>
      <c r="F15" s="17"/>
      <c r="G15" s="17">
        <v>0.17947221154295301</v>
      </c>
      <c r="H15" s="17">
        <v>0.16027760296511701</v>
      </c>
      <c r="I15" s="17">
        <v>0.19704159750348299</v>
      </c>
      <c r="J15" s="17">
        <v>0.19429670499205701</v>
      </c>
      <c r="K15" s="17">
        <v>0.20121078809613099</v>
      </c>
      <c r="L15" s="17">
        <v>0.146881474924209</v>
      </c>
      <c r="M15" s="17"/>
      <c r="N15" s="17">
        <v>0.120986201276041</v>
      </c>
      <c r="O15" s="17">
        <v>0.16866495480486399</v>
      </c>
      <c r="P15" s="17">
        <v>0.17732740958925999</v>
      </c>
      <c r="Q15" s="17">
        <v>0.25039395253331997</v>
      </c>
      <c r="R15" s="17"/>
      <c r="S15" s="17">
        <v>0.17362635033114099</v>
      </c>
      <c r="T15" s="17">
        <v>0.13977613267817099</v>
      </c>
      <c r="U15" s="17">
        <v>0.14323792001149299</v>
      </c>
      <c r="V15" s="17">
        <v>0.21207286657018601</v>
      </c>
      <c r="W15" s="17">
        <v>0.23121918140234399</v>
      </c>
      <c r="X15" s="17">
        <v>0.21529597134817899</v>
      </c>
      <c r="Y15" s="17">
        <v>0.18585791052393699</v>
      </c>
      <c r="Z15" s="17">
        <v>0.17898858968786199</v>
      </c>
      <c r="AA15" s="17">
        <v>0.18557026716125199</v>
      </c>
      <c r="AB15" s="17">
        <v>0.148615490540078</v>
      </c>
      <c r="AC15" s="17">
        <v>0.201901973731235</v>
      </c>
      <c r="AD15" s="17">
        <v>0.11494548411261001</v>
      </c>
      <c r="AE15" s="17"/>
      <c r="AF15" s="17">
        <v>0.168663931675409</v>
      </c>
      <c r="AG15" s="17">
        <v>0.19069220817591201</v>
      </c>
      <c r="AH15" s="17"/>
      <c r="AI15" s="17">
        <v>0.14604654002638501</v>
      </c>
      <c r="AJ15" s="17">
        <v>0.19385068224408999</v>
      </c>
      <c r="AK15" s="17"/>
      <c r="AL15" s="17">
        <v>0.162488676334203</v>
      </c>
      <c r="AM15" s="17">
        <v>0.181510338422362</v>
      </c>
      <c r="AN15" s="17"/>
      <c r="AO15" s="17">
        <v>0.162207320665641</v>
      </c>
      <c r="AP15" s="17">
        <v>0.17930445585778301</v>
      </c>
      <c r="AQ15" s="17"/>
      <c r="AR15" s="17">
        <v>0.15908079347700599</v>
      </c>
      <c r="AS15" s="17">
        <v>0.176753222795862</v>
      </c>
      <c r="AT15" s="17">
        <v>0.19196483243478199</v>
      </c>
      <c r="AU15" s="17">
        <v>0.19810608434214799</v>
      </c>
    </row>
    <row r="16" spans="2:47" x14ac:dyDescent="0.3">
      <c r="B16" s="18" t="s">
        <v>155</v>
      </c>
      <c r="C16" s="17">
        <v>4.3339556318022797E-2</v>
      </c>
      <c r="D16" s="17">
        <v>3.6510448864986098E-2</v>
      </c>
      <c r="E16" s="17">
        <v>4.9797526189534799E-2</v>
      </c>
      <c r="F16" s="17"/>
      <c r="G16" s="17">
        <v>2.8959853605074599E-2</v>
      </c>
      <c r="H16" s="17">
        <v>3.0678110613454001E-2</v>
      </c>
      <c r="I16" s="17">
        <v>3.7269543018375602E-2</v>
      </c>
      <c r="J16" s="17">
        <v>5.0086615836687297E-2</v>
      </c>
      <c r="K16" s="17">
        <v>5.1207502394896097E-2</v>
      </c>
      <c r="L16" s="17">
        <v>5.7331782907263103E-2</v>
      </c>
      <c r="M16" s="17"/>
      <c r="N16" s="17">
        <v>3.0950311174655E-2</v>
      </c>
      <c r="O16" s="17">
        <v>3.7711218780139701E-2</v>
      </c>
      <c r="P16" s="17">
        <v>4.3659354629698201E-2</v>
      </c>
      <c r="Q16" s="17">
        <v>6.1658232742348697E-2</v>
      </c>
      <c r="R16" s="17"/>
      <c r="S16" s="17">
        <v>4.2468182051299097E-2</v>
      </c>
      <c r="T16" s="17">
        <v>4.1521434289383E-2</v>
      </c>
      <c r="U16" s="17">
        <v>6.0291665633643202E-2</v>
      </c>
      <c r="V16" s="17">
        <v>3.8293868375079802E-2</v>
      </c>
      <c r="W16" s="17">
        <v>2.57577070347608E-2</v>
      </c>
      <c r="X16" s="17">
        <v>4.2542224316203997E-2</v>
      </c>
      <c r="Y16" s="17">
        <v>4.9635630001585697E-2</v>
      </c>
      <c r="Z16" s="17">
        <v>5.2517852009173097E-2</v>
      </c>
      <c r="AA16" s="17">
        <v>3.5852333556167001E-2</v>
      </c>
      <c r="AB16" s="17">
        <v>4.4264567284660099E-2</v>
      </c>
      <c r="AC16" s="17">
        <v>6.8186807101089805E-2</v>
      </c>
      <c r="AD16" s="17">
        <v>2.2814927542663E-2</v>
      </c>
      <c r="AE16" s="17"/>
      <c r="AF16" s="17">
        <v>4.2535978659112801E-2</v>
      </c>
      <c r="AG16" s="17">
        <v>4.2579418356853298E-2</v>
      </c>
      <c r="AH16" s="17"/>
      <c r="AI16" s="17">
        <v>3.6509122403281101E-2</v>
      </c>
      <c r="AJ16" s="17">
        <v>4.67490719793104E-2</v>
      </c>
      <c r="AK16" s="17"/>
      <c r="AL16" s="17">
        <v>3.7551410730616699E-2</v>
      </c>
      <c r="AM16" s="17">
        <v>4.4679924453186998E-2</v>
      </c>
      <c r="AN16" s="17"/>
      <c r="AO16" s="17">
        <v>4.7764326474550999E-2</v>
      </c>
      <c r="AP16" s="17">
        <v>4.2953884497253403E-2</v>
      </c>
      <c r="AQ16" s="17"/>
      <c r="AR16" s="17">
        <v>2.57383881683785E-2</v>
      </c>
      <c r="AS16" s="17">
        <v>4.63527056235645E-2</v>
      </c>
      <c r="AT16" s="17">
        <v>4.6212123599618599E-2</v>
      </c>
      <c r="AU16" s="17">
        <v>7.6394537240649901E-2</v>
      </c>
    </row>
    <row r="17" spans="2:47" x14ac:dyDescent="0.3">
      <c r="B17" s="18" t="s">
        <v>490</v>
      </c>
      <c r="C17" s="19">
        <v>1.68010733592741E-2</v>
      </c>
      <c r="D17" s="19">
        <v>1.78740055037706E-2</v>
      </c>
      <c r="E17" s="19">
        <v>1.53586764251554E-2</v>
      </c>
      <c r="F17" s="19"/>
      <c r="G17" s="19">
        <v>5.5345033537274003E-3</v>
      </c>
      <c r="H17" s="19">
        <v>4.4104316678449896E-3</v>
      </c>
      <c r="I17" s="19">
        <v>8.9941146334067395E-3</v>
      </c>
      <c r="J17" s="19">
        <v>1.06107185845242E-2</v>
      </c>
      <c r="K17" s="19">
        <v>3.0450953170867101E-2</v>
      </c>
      <c r="L17" s="19">
        <v>3.6538957470819103E-2</v>
      </c>
      <c r="M17" s="19"/>
      <c r="N17" s="19">
        <v>2.075930691096E-2</v>
      </c>
      <c r="O17" s="19">
        <v>1.48815052464358E-2</v>
      </c>
      <c r="P17" s="19">
        <v>1.01198972793505E-2</v>
      </c>
      <c r="Q17" s="19">
        <v>1.8822041593729199E-2</v>
      </c>
      <c r="R17" s="19"/>
      <c r="S17" s="19">
        <v>1.6594623838179799E-2</v>
      </c>
      <c r="T17" s="19">
        <v>2.51435595522197E-2</v>
      </c>
      <c r="U17" s="19">
        <v>2.6577278290041102E-2</v>
      </c>
      <c r="V17" s="19">
        <v>1.5207794114139301E-2</v>
      </c>
      <c r="W17" s="19">
        <v>1.2990155259064899E-2</v>
      </c>
      <c r="X17" s="19">
        <v>9.7368263108609694E-3</v>
      </c>
      <c r="Y17" s="19">
        <v>2.23282542319874E-2</v>
      </c>
      <c r="Z17" s="19">
        <v>8.1026356138454905E-3</v>
      </c>
      <c r="AA17" s="19">
        <v>1.0710537766458099E-2</v>
      </c>
      <c r="AB17" s="19">
        <v>1.7695082093365701E-2</v>
      </c>
      <c r="AC17" s="19">
        <v>9.8016172947476207E-3</v>
      </c>
      <c r="AD17" s="19">
        <v>1.8461642375967799E-2</v>
      </c>
      <c r="AE17" s="19"/>
      <c r="AF17" s="19">
        <v>1.8367191968813899E-2</v>
      </c>
      <c r="AG17" s="19">
        <v>1.4855894664846001E-2</v>
      </c>
      <c r="AH17" s="19"/>
      <c r="AI17" s="19">
        <v>1.02147612648335E-2</v>
      </c>
      <c r="AJ17" s="19">
        <v>2.0088731876496201E-2</v>
      </c>
      <c r="AK17" s="19"/>
      <c r="AL17" s="19">
        <v>4.16065981984386E-3</v>
      </c>
      <c r="AM17" s="19">
        <v>1.97282297805664E-2</v>
      </c>
      <c r="AN17" s="19"/>
      <c r="AO17" s="19">
        <v>1.2982062564941501E-2</v>
      </c>
      <c r="AP17" s="19">
        <v>1.71339459819153E-2</v>
      </c>
      <c r="AQ17" s="19"/>
      <c r="AR17" s="19">
        <v>7.5192595258309E-3</v>
      </c>
      <c r="AS17" s="19">
        <v>2.2593878874042E-2</v>
      </c>
      <c r="AT17" s="19">
        <v>1.6807645519588899E-2</v>
      </c>
      <c r="AU17" s="19">
        <v>3.01335337374956E-2</v>
      </c>
    </row>
    <row r="18" spans="2:47" x14ac:dyDescent="0.3">
      <c r="B18" s="16"/>
    </row>
    <row r="19" spans="2:47" x14ac:dyDescent="0.3">
      <c r="B19" t="s">
        <v>72</v>
      </c>
    </row>
    <row r="20" spans="2:47" x14ac:dyDescent="0.3">
      <c r="B20" t="s">
        <v>73</v>
      </c>
    </row>
    <row r="22" spans="2:47" x14ac:dyDescent="0.3">
      <c r="B22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dimension ref="B2:AU17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669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2760</v>
      </c>
      <c r="D7" s="10">
        <v>1369</v>
      </c>
      <c r="E7" s="10">
        <v>1387</v>
      </c>
      <c r="F7" s="10"/>
      <c r="G7" s="10">
        <v>236</v>
      </c>
      <c r="H7" s="10">
        <v>419</v>
      </c>
      <c r="I7" s="10">
        <v>440</v>
      </c>
      <c r="J7" s="10">
        <v>498</v>
      </c>
      <c r="K7" s="10">
        <v>432</v>
      </c>
      <c r="L7" s="10">
        <v>735</v>
      </c>
      <c r="M7" s="10"/>
      <c r="N7" s="10">
        <v>907</v>
      </c>
      <c r="O7" s="10">
        <v>783</v>
      </c>
      <c r="P7" s="10">
        <v>461</v>
      </c>
      <c r="Q7" s="10">
        <v>597</v>
      </c>
      <c r="R7" s="10"/>
      <c r="S7" s="10">
        <v>392</v>
      </c>
      <c r="T7" s="10">
        <v>394</v>
      </c>
      <c r="U7" s="10">
        <v>222</v>
      </c>
      <c r="V7" s="10">
        <v>230</v>
      </c>
      <c r="W7" s="10">
        <v>209</v>
      </c>
      <c r="X7" s="10">
        <v>230</v>
      </c>
      <c r="Y7" s="10">
        <v>222</v>
      </c>
      <c r="Z7" s="10">
        <v>116</v>
      </c>
      <c r="AA7" s="10">
        <v>308</v>
      </c>
      <c r="AB7" s="10">
        <v>208</v>
      </c>
      <c r="AC7" s="10">
        <v>133</v>
      </c>
      <c r="AD7" s="10">
        <v>96</v>
      </c>
      <c r="AE7" s="10"/>
      <c r="AF7" s="10">
        <v>1678</v>
      </c>
      <c r="AG7" s="10">
        <v>1071</v>
      </c>
      <c r="AH7" s="10"/>
      <c r="AI7" s="10">
        <v>908</v>
      </c>
      <c r="AJ7" s="10">
        <v>1852</v>
      </c>
      <c r="AK7" s="10"/>
      <c r="AL7" s="10">
        <v>509</v>
      </c>
      <c r="AM7" s="10">
        <v>2251</v>
      </c>
      <c r="AN7" s="10"/>
      <c r="AO7" s="10">
        <v>229</v>
      </c>
      <c r="AP7" s="10">
        <v>2531</v>
      </c>
      <c r="AQ7" s="10"/>
      <c r="AR7" s="10">
        <v>906</v>
      </c>
      <c r="AS7" s="10">
        <v>702</v>
      </c>
      <c r="AT7" s="10">
        <v>751</v>
      </c>
      <c r="AU7" s="10">
        <v>401</v>
      </c>
    </row>
    <row r="8" spans="2:47" ht="30" customHeight="1" x14ac:dyDescent="0.3">
      <c r="B8" s="11" t="s">
        <v>20</v>
      </c>
      <c r="C8" s="11">
        <v>2750</v>
      </c>
      <c r="D8" s="11">
        <v>1357</v>
      </c>
      <c r="E8" s="11">
        <v>1389</v>
      </c>
      <c r="F8" s="11"/>
      <c r="G8" s="11">
        <v>362</v>
      </c>
      <c r="H8" s="11">
        <v>474</v>
      </c>
      <c r="I8" s="11">
        <v>452</v>
      </c>
      <c r="J8" s="11">
        <v>486</v>
      </c>
      <c r="K8" s="11">
        <v>378</v>
      </c>
      <c r="L8" s="11">
        <v>598</v>
      </c>
      <c r="M8" s="11"/>
      <c r="N8" s="11">
        <v>745</v>
      </c>
      <c r="O8" s="11">
        <v>721</v>
      </c>
      <c r="P8" s="11">
        <v>600</v>
      </c>
      <c r="Q8" s="11">
        <v>672</v>
      </c>
      <c r="R8" s="11"/>
      <c r="S8" s="11">
        <v>389</v>
      </c>
      <c r="T8" s="11">
        <v>346</v>
      </c>
      <c r="U8" s="11">
        <v>219</v>
      </c>
      <c r="V8" s="11">
        <v>240</v>
      </c>
      <c r="W8" s="11">
        <v>194</v>
      </c>
      <c r="X8" s="11">
        <v>246</v>
      </c>
      <c r="Y8" s="11">
        <v>200</v>
      </c>
      <c r="Z8" s="11">
        <v>111</v>
      </c>
      <c r="AA8" s="11">
        <v>308</v>
      </c>
      <c r="AB8" s="11">
        <v>258</v>
      </c>
      <c r="AC8" s="11">
        <v>147</v>
      </c>
      <c r="AD8" s="11">
        <v>91</v>
      </c>
      <c r="AE8" s="11"/>
      <c r="AF8" s="11">
        <v>1580</v>
      </c>
      <c r="AG8" s="11">
        <v>1158</v>
      </c>
      <c r="AH8" s="11"/>
      <c r="AI8" s="11">
        <v>913</v>
      </c>
      <c r="AJ8" s="11">
        <v>1837</v>
      </c>
      <c r="AK8" s="11"/>
      <c r="AL8" s="11">
        <v>515</v>
      </c>
      <c r="AM8" s="11">
        <v>2235</v>
      </c>
      <c r="AN8" s="11"/>
      <c r="AO8" s="11">
        <v>228</v>
      </c>
      <c r="AP8" s="11">
        <v>2522</v>
      </c>
      <c r="AQ8" s="11"/>
      <c r="AR8" s="11">
        <v>962</v>
      </c>
      <c r="AS8" s="11">
        <v>634</v>
      </c>
      <c r="AT8" s="11">
        <v>773</v>
      </c>
      <c r="AU8" s="11">
        <v>382</v>
      </c>
    </row>
    <row r="9" spans="2:47" ht="28.8" x14ac:dyDescent="0.3">
      <c r="B9" s="18" t="s">
        <v>665</v>
      </c>
      <c r="C9" s="17">
        <v>0.21194342984364101</v>
      </c>
      <c r="D9" s="17">
        <v>0.19411618215662599</v>
      </c>
      <c r="E9" s="17">
        <v>0.22880339639356501</v>
      </c>
      <c r="F9" s="17"/>
      <c r="G9" s="17">
        <v>0.40210299211855399</v>
      </c>
      <c r="H9" s="17">
        <v>0.27945157991916297</v>
      </c>
      <c r="I9" s="17">
        <v>0.25777621702237802</v>
      </c>
      <c r="J9" s="17">
        <v>0.171173525900567</v>
      </c>
      <c r="K9" s="17">
        <v>0.11671962237417299</v>
      </c>
      <c r="L9" s="17">
        <v>0.10197314865804601</v>
      </c>
      <c r="M9" s="17"/>
      <c r="N9" s="17">
        <v>0.16093357867960401</v>
      </c>
      <c r="O9" s="17">
        <v>0.210180416743703</v>
      </c>
      <c r="P9" s="17">
        <v>0.27866114253291502</v>
      </c>
      <c r="Q9" s="17">
        <v>0.214599150452462</v>
      </c>
      <c r="R9" s="17"/>
      <c r="S9" s="17">
        <v>0.23677729858980801</v>
      </c>
      <c r="T9" s="17">
        <v>0.216602961088421</v>
      </c>
      <c r="U9" s="17">
        <v>0.20577717750257499</v>
      </c>
      <c r="V9" s="17">
        <v>0.20694914984839599</v>
      </c>
      <c r="W9" s="17">
        <v>0.255868310336542</v>
      </c>
      <c r="X9" s="17">
        <v>0.26082850424509202</v>
      </c>
      <c r="Y9" s="17">
        <v>0.22521025895105601</v>
      </c>
      <c r="Z9" s="17">
        <v>0.116444748932247</v>
      </c>
      <c r="AA9" s="17">
        <v>0.23675494399062599</v>
      </c>
      <c r="AB9" s="17">
        <v>0.108727103906195</v>
      </c>
      <c r="AC9" s="17">
        <v>0.22431379954369501</v>
      </c>
      <c r="AD9" s="17">
        <v>0.166194302853512</v>
      </c>
      <c r="AE9" s="17"/>
      <c r="AF9" s="17">
        <v>0.18772037285462401</v>
      </c>
      <c r="AG9" s="17">
        <v>0.24217321250427901</v>
      </c>
      <c r="AH9" s="17"/>
      <c r="AI9" s="17">
        <v>0.19637086812421001</v>
      </c>
      <c r="AJ9" s="17">
        <v>0.21968589410744799</v>
      </c>
      <c r="AK9" s="17"/>
      <c r="AL9" s="17">
        <v>0.21523093815629599</v>
      </c>
      <c r="AM9" s="17">
        <v>0.21118659740552301</v>
      </c>
      <c r="AN9" s="17"/>
      <c r="AO9" s="17">
        <v>0.22069667758022801</v>
      </c>
      <c r="AP9" s="17">
        <v>0.21115187441854699</v>
      </c>
      <c r="AQ9" s="17"/>
      <c r="AR9" s="17">
        <v>0.26745518160363602</v>
      </c>
      <c r="AS9" s="17">
        <v>0.15712324163661601</v>
      </c>
      <c r="AT9" s="17">
        <v>0.21411093699880099</v>
      </c>
      <c r="AU9" s="17">
        <v>0.158696955738061</v>
      </c>
    </row>
    <row r="10" spans="2:47" ht="43.2" x14ac:dyDescent="0.3">
      <c r="B10" s="18" t="s">
        <v>666</v>
      </c>
      <c r="C10" s="17">
        <v>0.70139690948700695</v>
      </c>
      <c r="D10" s="17">
        <v>0.72154517461693102</v>
      </c>
      <c r="E10" s="17">
        <v>0.68202847982875303</v>
      </c>
      <c r="F10" s="17"/>
      <c r="G10" s="17">
        <v>0.54709713506833602</v>
      </c>
      <c r="H10" s="17">
        <v>0.641989726251047</v>
      </c>
      <c r="I10" s="17">
        <v>0.63536473481433897</v>
      </c>
      <c r="J10" s="17">
        <v>0.749218166634254</v>
      </c>
      <c r="K10" s="17">
        <v>0.77166107646660898</v>
      </c>
      <c r="L10" s="17">
        <v>0.80853451989170499</v>
      </c>
      <c r="M10" s="17"/>
      <c r="N10" s="17">
        <v>0.78545399136712102</v>
      </c>
      <c r="O10" s="17">
        <v>0.71324214191282598</v>
      </c>
      <c r="P10" s="17">
        <v>0.63181292914673703</v>
      </c>
      <c r="Q10" s="17">
        <v>0.65555975847838599</v>
      </c>
      <c r="R10" s="17"/>
      <c r="S10" s="17">
        <v>0.66219921048079999</v>
      </c>
      <c r="T10" s="17">
        <v>0.70684088792879296</v>
      </c>
      <c r="U10" s="17">
        <v>0.70242438350889302</v>
      </c>
      <c r="V10" s="17">
        <v>0.70835267176961503</v>
      </c>
      <c r="W10" s="17">
        <v>0.67293952290212</v>
      </c>
      <c r="X10" s="17">
        <v>0.65443327732094903</v>
      </c>
      <c r="Y10" s="17">
        <v>0.72000574019781405</v>
      </c>
      <c r="Z10" s="17">
        <v>0.84793922335263705</v>
      </c>
      <c r="AA10" s="17">
        <v>0.679850305001656</v>
      </c>
      <c r="AB10" s="17">
        <v>0.77607084245442204</v>
      </c>
      <c r="AC10" s="17">
        <v>0.61285410872134904</v>
      </c>
      <c r="AD10" s="17">
        <v>0.80044175043311105</v>
      </c>
      <c r="AE10" s="17"/>
      <c r="AF10" s="17">
        <v>0.73204975527119898</v>
      </c>
      <c r="AG10" s="17">
        <v>0.66303312943859305</v>
      </c>
      <c r="AH10" s="17"/>
      <c r="AI10" s="17">
        <v>0.71687063788918004</v>
      </c>
      <c r="AJ10" s="17">
        <v>0.69370358379402397</v>
      </c>
      <c r="AK10" s="17"/>
      <c r="AL10" s="17">
        <v>0.69256549082908803</v>
      </c>
      <c r="AM10" s="17">
        <v>0.70343003107310098</v>
      </c>
      <c r="AN10" s="17"/>
      <c r="AO10" s="17">
        <v>0.68618056624271295</v>
      </c>
      <c r="AP10" s="17">
        <v>0.70277292207200104</v>
      </c>
      <c r="AQ10" s="17"/>
      <c r="AR10" s="17">
        <v>0.65814629062485797</v>
      </c>
      <c r="AS10" s="17">
        <v>0.76224860517050197</v>
      </c>
      <c r="AT10" s="17">
        <v>0.70414933930483403</v>
      </c>
      <c r="AU10" s="17">
        <v>0.70376443164983105</v>
      </c>
    </row>
    <row r="11" spans="2:47" x14ac:dyDescent="0.3">
      <c r="B11" s="18" t="s">
        <v>667</v>
      </c>
      <c r="C11" s="17">
        <v>7.2224953047557494E-2</v>
      </c>
      <c r="D11" s="17">
        <v>7.1362825566257004E-2</v>
      </c>
      <c r="E11" s="17">
        <v>7.32683270102477E-2</v>
      </c>
      <c r="F11" s="17"/>
      <c r="G11" s="17">
        <v>3.6726269883275903E-2</v>
      </c>
      <c r="H11" s="17">
        <v>5.21970734093802E-2</v>
      </c>
      <c r="I11" s="17">
        <v>8.8832884154340402E-2</v>
      </c>
      <c r="J11" s="17">
        <v>6.8798017863617597E-2</v>
      </c>
      <c r="K11" s="17">
        <v>0.102379829816328</v>
      </c>
      <c r="L11" s="17">
        <v>8.0782028610574805E-2</v>
      </c>
      <c r="M11" s="17"/>
      <c r="N11" s="17">
        <v>5.1472223227719098E-2</v>
      </c>
      <c r="O11" s="17">
        <v>6.5508762744021301E-2</v>
      </c>
      <c r="P11" s="17">
        <v>7.1006077044139901E-2</v>
      </c>
      <c r="Q11" s="17">
        <v>0.10156407020083701</v>
      </c>
      <c r="R11" s="17"/>
      <c r="S11" s="17">
        <v>8.1183455469915705E-2</v>
      </c>
      <c r="T11" s="17">
        <v>6.4108015507283803E-2</v>
      </c>
      <c r="U11" s="17">
        <v>7.5031412449052495E-2</v>
      </c>
      <c r="V11" s="17">
        <v>7.3248711836630301E-2</v>
      </c>
      <c r="W11" s="17">
        <v>6.07713829640283E-2</v>
      </c>
      <c r="X11" s="17">
        <v>8.0030299368148802E-2</v>
      </c>
      <c r="Y11" s="17">
        <v>4.3333056230914498E-2</v>
      </c>
      <c r="Z11" s="17">
        <v>2.7870669482794298E-2</v>
      </c>
      <c r="AA11" s="17">
        <v>7.7611145232028403E-2</v>
      </c>
      <c r="AB11" s="17">
        <v>9.8951649258319202E-2</v>
      </c>
      <c r="AC11" s="17">
        <v>0.102226912075903</v>
      </c>
      <c r="AD11" s="17">
        <v>3.3363946713376703E-2</v>
      </c>
      <c r="AE11" s="17"/>
      <c r="AF11" s="17">
        <v>6.8455234534295098E-2</v>
      </c>
      <c r="AG11" s="17">
        <v>7.8087823627410097E-2</v>
      </c>
      <c r="AH11" s="17"/>
      <c r="AI11" s="17">
        <v>7.5304435229324507E-2</v>
      </c>
      <c r="AJ11" s="17">
        <v>7.0693876711310805E-2</v>
      </c>
      <c r="AK11" s="17"/>
      <c r="AL11" s="17">
        <v>8.3993343025556694E-2</v>
      </c>
      <c r="AM11" s="17">
        <v>6.9515697759746906E-2</v>
      </c>
      <c r="AN11" s="17"/>
      <c r="AO11" s="17">
        <v>8.3393270133748199E-2</v>
      </c>
      <c r="AP11" s="17">
        <v>7.1215003112998498E-2</v>
      </c>
      <c r="AQ11" s="17"/>
      <c r="AR11" s="17">
        <v>6.3666510882350993E-2</v>
      </c>
      <c r="AS11" s="17">
        <v>6.8850447769852594E-2</v>
      </c>
      <c r="AT11" s="17">
        <v>7.0508731561756993E-2</v>
      </c>
      <c r="AU11" s="17">
        <v>0.102873165791497</v>
      </c>
    </row>
    <row r="12" spans="2:47" x14ac:dyDescent="0.3">
      <c r="B12" s="18" t="s">
        <v>668</v>
      </c>
      <c r="C12" s="19">
        <v>1.44347076217941E-2</v>
      </c>
      <c r="D12" s="19">
        <v>1.2975817660185501E-2</v>
      </c>
      <c r="E12" s="19">
        <v>1.5899796767434402E-2</v>
      </c>
      <c r="F12" s="19"/>
      <c r="G12" s="19">
        <v>1.4073602929833401E-2</v>
      </c>
      <c r="H12" s="19">
        <v>2.63616204204099E-2</v>
      </c>
      <c r="I12" s="19">
        <v>1.8026164008942899E-2</v>
      </c>
      <c r="J12" s="19">
        <v>1.08102896015607E-2</v>
      </c>
      <c r="K12" s="19">
        <v>9.2394713428906507E-3</v>
      </c>
      <c r="L12" s="19">
        <v>8.7103028396738301E-3</v>
      </c>
      <c r="M12" s="19"/>
      <c r="N12" s="19">
        <v>2.1402067255559898E-3</v>
      </c>
      <c r="O12" s="19">
        <v>1.1068678599450699E-2</v>
      </c>
      <c r="P12" s="19">
        <v>1.85198512762078E-2</v>
      </c>
      <c r="Q12" s="19">
        <v>2.8277020868314798E-2</v>
      </c>
      <c r="R12" s="19"/>
      <c r="S12" s="19">
        <v>1.98400354594764E-2</v>
      </c>
      <c r="T12" s="19">
        <v>1.2448135475502199E-2</v>
      </c>
      <c r="U12" s="19">
        <v>1.6767026539479198E-2</v>
      </c>
      <c r="V12" s="19">
        <v>1.14494665453586E-2</v>
      </c>
      <c r="W12" s="19">
        <v>1.04207837973093E-2</v>
      </c>
      <c r="X12" s="19">
        <v>4.7079190658097002E-3</v>
      </c>
      <c r="Y12" s="19">
        <v>1.14509446202156E-2</v>
      </c>
      <c r="Z12" s="19">
        <v>7.7453582323219203E-3</v>
      </c>
      <c r="AA12" s="19">
        <v>5.7836057756900103E-3</v>
      </c>
      <c r="AB12" s="19">
        <v>1.6250404381063701E-2</v>
      </c>
      <c r="AC12" s="19">
        <v>6.0605179659052398E-2</v>
      </c>
      <c r="AD12" s="19">
        <v>0</v>
      </c>
      <c r="AE12" s="19"/>
      <c r="AF12" s="19">
        <v>1.17746373398816E-2</v>
      </c>
      <c r="AG12" s="19">
        <v>1.67058344297185E-2</v>
      </c>
      <c r="AH12" s="19"/>
      <c r="AI12" s="19">
        <v>1.14540587572861E-2</v>
      </c>
      <c r="AJ12" s="19">
        <v>1.59166453872173E-2</v>
      </c>
      <c r="AK12" s="19"/>
      <c r="AL12" s="19">
        <v>8.2102279890597495E-3</v>
      </c>
      <c r="AM12" s="19">
        <v>1.5867673761629699E-2</v>
      </c>
      <c r="AN12" s="19"/>
      <c r="AO12" s="19">
        <v>9.7294860433103005E-3</v>
      </c>
      <c r="AP12" s="19">
        <v>1.48602003964531E-2</v>
      </c>
      <c r="AQ12" s="19"/>
      <c r="AR12" s="19">
        <v>1.0732016889155699E-2</v>
      </c>
      <c r="AS12" s="19">
        <v>1.17777054230295E-2</v>
      </c>
      <c r="AT12" s="19">
        <v>1.12309921346079E-2</v>
      </c>
      <c r="AU12" s="19">
        <v>3.4665446820610103E-2</v>
      </c>
    </row>
    <row r="13" spans="2:47" x14ac:dyDescent="0.3">
      <c r="B13" s="16" t="s">
        <v>246</v>
      </c>
    </row>
    <row r="14" spans="2:47" x14ac:dyDescent="0.3">
      <c r="B14" t="s">
        <v>72</v>
      </c>
    </row>
    <row r="15" spans="2:47" x14ac:dyDescent="0.3">
      <c r="B15" t="s">
        <v>73</v>
      </c>
    </row>
    <row r="17" spans="2:2" x14ac:dyDescent="0.3">
      <c r="B17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dimension ref="B2:AU17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669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2748</v>
      </c>
      <c r="D7" s="10">
        <v>1355</v>
      </c>
      <c r="E7" s="10">
        <v>1388</v>
      </c>
      <c r="F7" s="10"/>
      <c r="G7" s="10">
        <v>252</v>
      </c>
      <c r="H7" s="10">
        <v>430</v>
      </c>
      <c r="I7" s="10">
        <v>467</v>
      </c>
      <c r="J7" s="10">
        <v>457</v>
      </c>
      <c r="K7" s="10">
        <v>437</v>
      </c>
      <c r="L7" s="10">
        <v>705</v>
      </c>
      <c r="M7" s="10"/>
      <c r="N7" s="10">
        <v>884</v>
      </c>
      <c r="O7" s="10">
        <v>769</v>
      </c>
      <c r="P7" s="10">
        <v>459</v>
      </c>
      <c r="Q7" s="10">
        <v>629</v>
      </c>
      <c r="R7" s="10"/>
      <c r="S7" s="10">
        <v>380</v>
      </c>
      <c r="T7" s="10">
        <v>392</v>
      </c>
      <c r="U7" s="10">
        <v>228</v>
      </c>
      <c r="V7" s="10">
        <v>230</v>
      </c>
      <c r="W7" s="10">
        <v>203</v>
      </c>
      <c r="X7" s="10">
        <v>243</v>
      </c>
      <c r="Y7" s="10">
        <v>262</v>
      </c>
      <c r="Z7" s="10">
        <v>110</v>
      </c>
      <c r="AA7" s="10">
        <v>309</v>
      </c>
      <c r="AB7" s="10">
        <v>191</v>
      </c>
      <c r="AC7" s="10">
        <v>112</v>
      </c>
      <c r="AD7" s="10">
        <v>88</v>
      </c>
      <c r="AE7" s="10"/>
      <c r="AF7" s="10">
        <v>1665</v>
      </c>
      <c r="AG7" s="10">
        <v>1070</v>
      </c>
      <c r="AH7" s="10"/>
      <c r="AI7" s="10">
        <v>934</v>
      </c>
      <c r="AJ7" s="10">
        <v>1814</v>
      </c>
      <c r="AK7" s="10"/>
      <c r="AL7" s="10">
        <v>537</v>
      </c>
      <c r="AM7" s="10">
        <v>2211</v>
      </c>
      <c r="AN7" s="10"/>
      <c r="AO7" s="10">
        <v>215</v>
      </c>
      <c r="AP7" s="10">
        <v>2533</v>
      </c>
      <c r="AQ7" s="10"/>
      <c r="AR7" s="10">
        <v>884</v>
      </c>
      <c r="AS7" s="10">
        <v>717</v>
      </c>
      <c r="AT7" s="10">
        <v>764</v>
      </c>
      <c r="AU7" s="10">
        <v>383</v>
      </c>
    </row>
    <row r="8" spans="2:47" ht="30" customHeight="1" x14ac:dyDescent="0.3">
      <c r="B8" s="11" t="s">
        <v>20</v>
      </c>
      <c r="C8" s="11">
        <v>2762</v>
      </c>
      <c r="D8" s="11">
        <v>1353</v>
      </c>
      <c r="E8" s="11">
        <v>1405</v>
      </c>
      <c r="F8" s="11"/>
      <c r="G8" s="11">
        <v>390</v>
      </c>
      <c r="H8" s="11">
        <v>487</v>
      </c>
      <c r="I8" s="11">
        <v>487</v>
      </c>
      <c r="J8" s="11">
        <v>446</v>
      </c>
      <c r="K8" s="11">
        <v>383</v>
      </c>
      <c r="L8" s="11">
        <v>570</v>
      </c>
      <c r="M8" s="11"/>
      <c r="N8" s="11">
        <v>726</v>
      </c>
      <c r="O8" s="11">
        <v>718</v>
      </c>
      <c r="P8" s="11">
        <v>608</v>
      </c>
      <c r="Q8" s="11">
        <v>704</v>
      </c>
      <c r="R8" s="11"/>
      <c r="S8" s="11">
        <v>369</v>
      </c>
      <c r="T8" s="11">
        <v>351</v>
      </c>
      <c r="U8" s="11">
        <v>228</v>
      </c>
      <c r="V8" s="11">
        <v>251</v>
      </c>
      <c r="W8" s="11">
        <v>188</v>
      </c>
      <c r="X8" s="11">
        <v>269</v>
      </c>
      <c r="Y8" s="11">
        <v>241</v>
      </c>
      <c r="Z8" s="11">
        <v>108</v>
      </c>
      <c r="AA8" s="11">
        <v>309</v>
      </c>
      <c r="AB8" s="11">
        <v>237</v>
      </c>
      <c r="AC8" s="11">
        <v>130</v>
      </c>
      <c r="AD8" s="11">
        <v>82</v>
      </c>
      <c r="AE8" s="11"/>
      <c r="AF8" s="11">
        <v>1571</v>
      </c>
      <c r="AG8" s="11">
        <v>1177</v>
      </c>
      <c r="AH8" s="11"/>
      <c r="AI8" s="11">
        <v>948</v>
      </c>
      <c r="AJ8" s="11">
        <v>1814</v>
      </c>
      <c r="AK8" s="11"/>
      <c r="AL8" s="11">
        <v>537</v>
      </c>
      <c r="AM8" s="11">
        <v>2225</v>
      </c>
      <c r="AN8" s="11"/>
      <c r="AO8" s="11">
        <v>214</v>
      </c>
      <c r="AP8" s="11">
        <v>2549</v>
      </c>
      <c r="AQ8" s="11"/>
      <c r="AR8" s="11">
        <v>941</v>
      </c>
      <c r="AS8" s="11">
        <v>660</v>
      </c>
      <c r="AT8" s="11">
        <v>795</v>
      </c>
      <c r="AU8" s="11">
        <v>366</v>
      </c>
    </row>
    <row r="9" spans="2:47" ht="43.2" x14ac:dyDescent="0.3">
      <c r="B9" s="18" t="s">
        <v>670</v>
      </c>
      <c r="C9" s="17">
        <v>0.40742565229843702</v>
      </c>
      <c r="D9" s="17">
        <v>0.528644705300929</v>
      </c>
      <c r="E9" s="17">
        <v>0.29155974960862102</v>
      </c>
      <c r="F9" s="17"/>
      <c r="G9" s="17">
        <v>0.270839285763532</v>
      </c>
      <c r="H9" s="17">
        <v>0.40771857899019698</v>
      </c>
      <c r="I9" s="17">
        <v>0.439616983207339</v>
      </c>
      <c r="J9" s="17">
        <v>0.42063005021691302</v>
      </c>
      <c r="K9" s="17">
        <v>0.44126738705607799</v>
      </c>
      <c r="L9" s="17">
        <v>0.43997996169954601</v>
      </c>
      <c r="M9" s="17"/>
      <c r="N9" s="17">
        <v>0.498289660802826</v>
      </c>
      <c r="O9" s="17">
        <v>0.39165700785888002</v>
      </c>
      <c r="P9" s="17">
        <v>0.38284937017734899</v>
      </c>
      <c r="Q9" s="17">
        <v>0.35124079091890098</v>
      </c>
      <c r="R9" s="17"/>
      <c r="S9" s="17">
        <v>0.408315238373686</v>
      </c>
      <c r="T9" s="17">
        <v>0.417096386889585</v>
      </c>
      <c r="U9" s="17">
        <v>0.39081113560562702</v>
      </c>
      <c r="V9" s="17">
        <v>0.41023486776984502</v>
      </c>
      <c r="W9" s="17">
        <v>0.36622649163729398</v>
      </c>
      <c r="X9" s="17">
        <v>0.38661852130483099</v>
      </c>
      <c r="Y9" s="17">
        <v>0.39511588428038102</v>
      </c>
      <c r="Z9" s="17">
        <v>0.41110405867744199</v>
      </c>
      <c r="AA9" s="17">
        <v>0.46957487509927498</v>
      </c>
      <c r="AB9" s="17">
        <v>0.40451307168026901</v>
      </c>
      <c r="AC9" s="17">
        <v>0.36428906158718599</v>
      </c>
      <c r="AD9" s="17">
        <v>0.43626782842238199</v>
      </c>
      <c r="AE9" s="17"/>
      <c r="AF9" s="17">
        <v>0.44075856970862498</v>
      </c>
      <c r="AG9" s="17">
        <v>0.36603740844842497</v>
      </c>
      <c r="AH9" s="17"/>
      <c r="AI9" s="17">
        <v>0.43313530188892502</v>
      </c>
      <c r="AJ9" s="17">
        <v>0.39399004332790299</v>
      </c>
      <c r="AK9" s="17"/>
      <c r="AL9" s="17">
        <v>0.43856529520950499</v>
      </c>
      <c r="AM9" s="17">
        <v>0.39991146279429901</v>
      </c>
      <c r="AN9" s="17"/>
      <c r="AO9" s="17">
        <v>0.53695613539608</v>
      </c>
      <c r="AP9" s="17">
        <v>0.396557748925217</v>
      </c>
      <c r="AQ9" s="17"/>
      <c r="AR9" s="17">
        <v>0.48054923609344802</v>
      </c>
      <c r="AS9" s="17">
        <v>0.42450016142663299</v>
      </c>
      <c r="AT9" s="17">
        <v>0.327959236323699</v>
      </c>
      <c r="AU9" s="17">
        <v>0.36113872234164202</v>
      </c>
    </row>
    <row r="10" spans="2:47" ht="43.2" x14ac:dyDescent="0.3">
      <c r="B10" s="18" t="s">
        <v>671</v>
      </c>
      <c r="C10" s="17">
        <v>0.49569640294437101</v>
      </c>
      <c r="D10" s="17">
        <v>0.39805387490239802</v>
      </c>
      <c r="E10" s="17">
        <v>0.58946671817612994</v>
      </c>
      <c r="F10" s="17"/>
      <c r="G10" s="17">
        <v>0.52593938575443699</v>
      </c>
      <c r="H10" s="17">
        <v>0.46242620494266801</v>
      </c>
      <c r="I10" s="17">
        <v>0.46517831523794401</v>
      </c>
      <c r="J10" s="17">
        <v>0.49947963621247699</v>
      </c>
      <c r="K10" s="17">
        <v>0.515298311486452</v>
      </c>
      <c r="L10" s="17">
        <v>0.51340568372598105</v>
      </c>
      <c r="M10" s="17"/>
      <c r="N10" s="17">
        <v>0.43496946327976699</v>
      </c>
      <c r="O10" s="17">
        <v>0.51832473970199899</v>
      </c>
      <c r="P10" s="17">
        <v>0.50349225486897398</v>
      </c>
      <c r="Q10" s="17">
        <v>0.53083296327636897</v>
      </c>
      <c r="R10" s="17"/>
      <c r="S10" s="17">
        <v>0.45750610932882602</v>
      </c>
      <c r="T10" s="17">
        <v>0.51243123832603499</v>
      </c>
      <c r="U10" s="17">
        <v>0.52123852442330598</v>
      </c>
      <c r="V10" s="17">
        <v>0.495088864719817</v>
      </c>
      <c r="W10" s="17">
        <v>0.52944594152326196</v>
      </c>
      <c r="X10" s="17">
        <v>0.49819795713307102</v>
      </c>
      <c r="Y10" s="17">
        <v>0.51691917404576604</v>
      </c>
      <c r="Z10" s="17">
        <v>0.51176903735693702</v>
      </c>
      <c r="AA10" s="17">
        <v>0.42341548318614902</v>
      </c>
      <c r="AB10" s="17">
        <v>0.54284560362505596</v>
      </c>
      <c r="AC10" s="17">
        <v>0.50843520000586295</v>
      </c>
      <c r="AD10" s="17">
        <v>0.473848001607175</v>
      </c>
      <c r="AE10" s="17"/>
      <c r="AF10" s="17">
        <v>0.482763539550915</v>
      </c>
      <c r="AG10" s="17">
        <v>0.51531160078300597</v>
      </c>
      <c r="AH10" s="17"/>
      <c r="AI10" s="17">
        <v>0.48545610728643601</v>
      </c>
      <c r="AJ10" s="17">
        <v>0.50104788032326097</v>
      </c>
      <c r="AK10" s="17"/>
      <c r="AL10" s="17">
        <v>0.49289458601680403</v>
      </c>
      <c r="AM10" s="17">
        <v>0.496372498794596</v>
      </c>
      <c r="AN10" s="17"/>
      <c r="AO10" s="17">
        <v>0.372288262182842</v>
      </c>
      <c r="AP10" s="17">
        <v>0.50605062781245902</v>
      </c>
      <c r="AQ10" s="17"/>
      <c r="AR10" s="17">
        <v>0.43863257780547998</v>
      </c>
      <c r="AS10" s="17">
        <v>0.48485779831533499</v>
      </c>
      <c r="AT10" s="17">
        <v>0.57519235644035605</v>
      </c>
      <c r="AU10" s="17">
        <v>0.48938232144897198</v>
      </c>
    </row>
    <row r="11" spans="2:47" ht="28.8" x14ac:dyDescent="0.3">
      <c r="B11" s="18" t="s">
        <v>672</v>
      </c>
      <c r="C11" s="17">
        <v>5.7942133902046097E-2</v>
      </c>
      <c r="D11" s="17">
        <v>4.3202149963553697E-2</v>
      </c>
      <c r="E11" s="17">
        <v>7.1393357682566702E-2</v>
      </c>
      <c r="F11" s="17"/>
      <c r="G11" s="17">
        <v>0.153459177268953</v>
      </c>
      <c r="H11" s="17">
        <v>7.6052966557764695E-2</v>
      </c>
      <c r="I11" s="17">
        <v>4.9814723846803098E-2</v>
      </c>
      <c r="J11" s="17">
        <v>4.5674869541958797E-2</v>
      </c>
      <c r="K11" s="17">
        <v>2.27184079717349E-2</v>
      </c>
      <c r="L11" s="17">
        <v>1.7368393031201999E-2</v>
      </c>
      <c r="M11" s="17"/>
      <c r="N11" s="17">
        <v>4.39135710310119E-2</v>
      </c>
      <c r="O11" s="17">
        <v>5.8798701396606999E-2</v>
      </c>
      <c r="P11" s="17">
        <v>6.3678424369397302E-2</v>
      </c>
      <c r="Q11" s="17">
        <v>6.3688508209670605E-2</v>
      </c>
      <c r="R11" s="17"/>
      <c r="S11" s="17">
        <v>8.5952290212952503E-2</v>
      </c>
      <c r="T11" s="17">
        <v>4.2259258365836098E-2</v>
      </c>
      <c r="U11" s="17">
        <v>4.4099446594757702E-2</v>
      </c>
      <c r="V11" s="17">
        <v>6.2808007899559704E-2</v>
      </c>
      <c r="W11" s="17">
        <v>4.9342595184840403E-2</v>
      </c>
      <c r="X11" s="17">
        <v>7.1735346611673495E-2</v>
      </c>
      <c r="Y11" s="17">
        <v>6.3728887468197895E-2</v>
      </c>
      <c r="Z11" s="17">
        <v>6.1313070173789001E-2</v>
      </c>
      <c r="AA11" s="17">
        <v>5.7927368113584003E-2</v>
      </c>
      <c r="AB11" s="17">
        <v>2.8846314288028699E-2</v>
      </c>
      <c r="AC11" s="17">
        <v>7.8741811044730298E-2</v>
      </c>
      <c r="AD11" s="17">
        <v>2.6657922902443201E-2</v>
      </c>
      <c r="AE11" s="17"/>
      <c r="AF11" s="17">
        <v>4.1006608535155697E-2</v>
      </c>
      <c r="AG11" s="17">
        <v>7.9395638545021102E-2</v>
      </c>
      <c r="AH11" s="17"/>
      <c r="AI11" s="17">
        <v>4.85348289285846E-2</v>
      </c>
      <c r="AJ11" s="17">
        <v>6.2858298575747498E-2</v>
      </c>
      <c r="AK11" s="17"/>
      <c r="AL11" s="17">
        <v>4.1321224650826799E-2</v>
      </c>
      <c r="AM11" s="17">
        <v>6.1952862676343298E-2</v>
      </c>
      <c r="AN11" s="17"/>
      <c r="AO11" s="17">
        <v>4.74101411848473E-2</v>
      </c>
      <c r="AP11" s="17">
        <v>5.88257921455786E-2</v>
      </c>
      <c r="AQ11" s="17"/>
      <c r="AR11" s="17">
        <v>4.8660905678937903E-2</v>
      </c>
      <c r="AS11" s="17">
        <v>5.5531886805425298E-2</v>
      </c>
      <c r="AT11" s="17">
        <v>6.1549909360440601E-2</v>
      </c>
      <c r="AU11" s="17">
        <v>7.8319955542647299E-2</v>
      </c>
    </row>
    <row r="12" spans="2:47" x14ac:dyDescent="0.3">
      <c r="B12" s="18" t="s">
        <v>79</v>
      </c>
      <c r="C12" s="19">
        <v>3.8935810855145303E-2</v>
      </c>
      <c r="D12" s="19">
        <v>3.0099269833119401E-2</v>
      </c>
      <c r="E12" s="19">
        <v>4.7580174532682602E-2</v>
      </c>
      <c r="F12" s="19"/>
      <c r="G12" s="19">
        <v>4.9762151213078497E-2</v>
      </c>
      <c r="H12" s="19">
        <v>5.3802249509370001E-2</v>
      </c>
      <c r="I12" s="19">
        <v>4.5389977707914399E-2</v>
      </c>
      <c r="J12" s="19">
        <v>3.42154440286516E-2</v>
      </c>
      <c r="K12" s="19">
        <v>2.07158934857345E-2</v>
      </c>
      <c r="L12" s="19">
        <v>2.9245961543270801E-2</v>
      </c>
      <c r="M12" s="19"/>
      <c r="N12" s="19">
        <v>2.2827304886394902E-2</v>
      </c>
      <c r="O12" s="19">
        <v>3.1219551042514299E-2</v>
      </c>
      <c r="P12" s="19">
        <v>4.9979950584278801E-2</v>
      </c>
      <c r="Q12" s="19">
        <v>5.42377375950591E-2</v>
      </c>
      <c r="R12" s="19"/>
      <c r="S12" s="19">
        <v>4.8226362084535103E-2</v>
      </c>
      <c r="T12" s="19">
        <v>2.8213116418543498E-2</v>
      </c>
      <c r="U12" s="19">
        <v>4.38508933763102E-2</v>
      </c>
      <c r="V12" s="19">
        <v>3.1868259610777702E-2</v>
      </c>
      <c r="W12" s="19">
        <v>5.4984971654604399E-2</v>
      </c>
      <c r="X12" s="19">
        <v>4.3448174950424703E-2</v>
      </c>
      <c r="Y12" s="19">
        <v>2.42360542056545E-2</v>
      </c>
      <c r="Z12" s="19">
        <v>1.5813833791831901E-2</v>
      </c>
      <c r="AA12" s="19">
        <v>4.9082273600991301E-2</v>
      </c>
      <c r="AB12" s="19">
        <v>2.37950104066465E-2</v>
      </c>
      <c r="AC12" s="19">
        <v>4.85339273622208E-2</v>
      </c>
      <c r="AD12" s="19">
        <v>6.32262470679993E-2</v>
      </c>
      <c r="AE12" s="19"/>
      <c r="AF12" s="19">
        <v>3.5471282205303899E-2</v>
      </c>
      <c r="AG12" s="19">
        <v>3.9255352223547903E-2</v>
      </c>
      <c r="AH12" s="19"/>
      <c r="AI12" s="19">
        <v>3.2873761896053899E-2</v>
      </c>
      <c r="AJ12" s="19">
        <v>4.2103777773088998E-2</v>
      </c>
      <c r="AK12" s="19"/>
      <c r="AL12" s="19">
        <v>2.7218894122864001E-2</v>
      </c>
      <c r="AM12" s="19">
        <v>4.1763175734762598E-2</v>
      </c>
      <c r="AN12" s="19"/>
      <c r="AO12" s="19">
        <v>4.3345461236230502E-2</v>
      </c>
      <c r="AP12" s="19">
        <v>3.8565831116745102E-2</v>
      </c>
      <c r="AQ12" s="19"/>
      <c r="AR12" s="19">
        <v>3.2157280422134303E-2</v>
      </c>
      <c r="AS12" s="19">
        <v>3.5110153452606402E-2</v>
      </c>
      <c r="AT12" s="19">
        <v>3.5298497875503897E-2</v>
      </c>
      <c r="AU12" s="19">
        <v>7.11590006667389E-2</v>
      </c>
    </row>
    <row r="13" spans="2:47" x14ac:dyDescent="0.3">
      <c r="B13" s="16" t="s">
        <v>246</v>
      </c>
    </row>
    <row r="14" spans="2:47" x14ac:dyDescent="0.3">
      <c r="B14" t="s">
        <v>72</v>
      </c>
    </row>
    <row r="15" spans="2:47" x14ac:dyDescent="0.3">
      <c r="B15" t="s">
        <v>73</v>
      </c>
    </row>
    <row r="17" spans="2:2" x14ac:dyDescent="0.3">
      <c r="B17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dimension ref="B2:AU18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669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2808</v>
      </c>
      <c r="D7" s="10">
        <v>1394</v>
      </c>
      <c r="E7" s="10">
        <v>1407</v>
      </c>
      <c r="F7" s="10"/>
      <c r="G7" s="10">
        <v>264</v>
      </c>
      <c r="H7" s="10">
        <v>399</v>
      </c>
      <c r="I7" s="10">
        <v>463</v>
      </c>
      <c r="J7" s="10">
        <v>499</v>
      </c>
      <c r="K7" s="10">
        <v>467</v>
      </c>
      <c r="L7" s="10">
        <v>716</v>
      </c>
      <c r="M7" s="10"/>
      <c r="N7" s="10">
        <v>935</v>
      </c>
      <c r="O7" s="10">
        <v>780</v>
      </c>
      <c r="P7" s="10">
        <v>464</v>
      </c>
      <c r="Q7" s="10">
        <v>618</v>
      </c>
      <c r="R7" s="10"/>
      <c r="S7" s="10">
        <v>410</v>
      </c>
      <c r="T7" s="10">
        <v>428</v>
      </c>
      <c r="U7" s="10">
        <v>224</v>
      </c>
      <c r="V7" s="10">
        <v>246</v>
      </c>
      <c r="W7" s="10">
        <v>218</v>
      </c>
      <c r="X7" s="10">
        <v>219</v>
      </c>
      <c r="Y7" s="10">
        <v>246</v>
      </c>
      <c r="Z7" s="10">
        <v>116</v>
      </c>
      <c r="AA7" s="10">
        <v>297</v>
      </c>
      <c r="AB7" s="10">
        <v>203</v>
      </c>
      <c r="AC7" s="10">
        <v>123</v>
      </c>
      <c r="AD7" s="10">
        <v>78</v>
      </c>
      <c r="AE7" s="10"/>
      <c r="AF7" s="10">
        <v>1675</v>
      </c>
      <c r="AG7" s="10">
        <v>1131</v>
      </c>
      <c r="AH7" s="10"/>
      <c r="AI7" s="10">
        <v>900</v>
      </c>
      <c r="AJ7" s="10">
        <v>1908</v>
      </c>
      <c r="AK7" s="10"/>
      <c r="AL7" s="10">
        <v>508</v>
      </c>
      <c r="AM7" s="10">
        <v>2300</v>
      </c>
      <c r="AN7" s="10"/>
      <c r="AO7" s="10">
        <v>230</v>
      </c>
      <c r="AP7" s="10">
        <v>2578</v>
      </c>
      <c r="AQ7" s="10"/>
      <c r="AR7" s="10">
        <v>898</v>
      </c>
      <c r="AS7" s="10">
        <v>729</v>
      </c>
      <c r="AT7" s="10">
        <v>771</v>
      </c>
      <c r="AU7" s="10">
        <v>410</v>
      </c>
    </row>
    <row r="8" spans="2:47" ht="30" customHeight="1" x14ac:dyDescent="0.3">
      <c r="B8" s="11" t="s">
        <v>20</v>
      </c>
      <c r="C8" s="11">
        <v>2804</v>
      </c>
      <c r="D8" s="11">
        <v>1387</v>
      </c>
      <c r="E8" s="11">
        <v>1410</v>
      </c>
      <c r="F8" s="11"/>
      <c r="G8" s="11">
        <v>403</v>
      </c>
      <c r="H8" s="11">
        <v>455</v>
      </c>
      <c r="I8" s="11">
        <v>480</v>
      </c>
      <c r="J8" s="11">
        <v>482</v>
      </c>
      <c r="K8" s="11">
        <v>407</v>
      </c>
      <c r="L8" s="11">
        <v>577</v>
      </c>
      <c r="M8" s="11"/>
      <c r="N8" s="11">
        <v>768</v>
      </c>
      <c r="O8" s="11">
        <v>716</v>
      </c>
      <c r="P8" s="11">
        <v>614</v>
      </c>
      <c r="Q8" s="11">
        <v>696</v>
      </c>
      <c r="R8" s="11"/>
      <c r="S8" s="11">
        <v>405</v>
      </c>
      <c r="T8" s="11">
        <v>385</v>
      </c>
      <c r="U8" s="11">
        <v>219</v>
      </c>
      <c r="V8" s="11">
        <v>257</v>
      </c>
      <c r="W8" s="11">
        <v>200</v>
      </c>
      <c r="X8" s="11">
        <v>233</v>
      </c>
      <c r="Y8" s="11">
        <v>225</v>
      </c>
      <c r="Z8" s="11">
        <v>113</v>
      </c>
      <c r="AA8" s="11">
        <v>297</v>
      </c>
      <c r="AB8" s="11">
        <v>253</v>
      </c>
      <c r="AC8" s="11">
        <v>139</v>
      </c>
      <c r="AD8" s="11">
        <v>77</v>
      </c>
      <c r="AE8" s="11"/>
      <c r="AF8" s="11">
        <v>1577</v>
      </c>
      <c r="AG8" s="11">
        <v>1224</v>
      </c>
      <c r="AH8" s="11"/>
      <c r="AI8" s="11">
        <v>908</v>
      </c>
      <c r="AJ8" s="11">
        <v>1896</v>
      </c>
      <c r="AK8" s="11"/>
      <c r="AL8" s="11">
        <v>512</v>
      </c>
      <c r="AM8" s="11">
        <v>2292</v>
      </c>
      <c r="AN8" s="11"/>
      <c r="AO8" s="11">
        <v>225</v>
      </c>
      <c r="AP8" s="11">
        <v>2579</v>
      </c>
      <c r="AQ8" s="11"/>
      <c r="AR8" s="11">
        <v>952</v>
      </c>
      <c r="AS8" s="11">
        <v>663</v>
      </c>
      <c r="AT8" s="11">
        <v>800</v>
      </c>
      <c r="AU8" s="11">
        <v>388</v>
      </c>
    </row>
    <row r="9" spans="2:47" ht="43.2" x14ac:dyDescent="0.3">
      <c r="B9" s="18" t="s">
        <v>673</v>
      </c>
      <c r="C9" s="17">
        <v>0.56537156528040799</v>
      </c>
      <c r="D9" s="17">
        <v>0.57497474186154296</v>
      </c>
      <c r="E9" s="17">
        <v>0.55819880914314901</v>
      </c>
      <c r="F9" s="17"/>
      <c r="G9" s="17">
        <v>0.41849003876612301</v>
      </c>
      <c r="H9" s="17">
        <v>0.51811358892216997</v>
      </c>
      <c r="I9" s="17">
        <v>0.57824818755618901</v>
      </c>
      <c r="J9" s="17">
        <v>0.643853238023122</v>
      </c>
      <c r="K9" s="17">
        <v>0.610855294199943</v>
      </c>
      <c r="L9" s="17">
        <v>0.59684355020412005</v>
      </c>
      <c r="M9" s="17"/>
      <c r="N9" s="17">
        <v>0.59908213164247304</v>
      </c>
      <c r="O9" s="17">
        <v>0.60007267612646698</v>
      </c>
      <c r="P9" s="17">
        <v>0.52872630990446701</v>
      </c>
      <c r="Q9" s="17">
        <v>0.52494644245236</v>
      </c>
      <c r="R9" s="17"/>
      <c r="S9" s="17">
        <v>0.48525905131206798</v>
      </c>
      <c r="T9" s="17">
        <v>0.53851339363739803</v>
      </c>
      <c r="U9" s="17">
        <v>0.57918604505258098</v>
      </c>
      <c r="V9" s="17">
        <v>0.55189781660272996</v>
      </c>
      <c r="W9" s="17">
        <v>0.51310716461413297</v>
      </c>
      <c r="X9" s="17">
        <v>0.56101739368330505</v>
      </c>
      <c r="Y9" s="17">
        <v>0.60985309683426403</v>
      </c>
      <c r="Z9" s="17">
        <v>0.62268582745729595</v>
      </c>
      <c r="AA9" s="17">
        <v>0.61695333754592196</v>
      </c>
      <c r="AB9" s="17">
        <v>0.62100854581381704</v>
      </c>
      <c r="AC9" s="17">
        <v>0.57959408403867096</v>
      </c>
      <c r="AD9" s="17">
        <v>0.65402746949844204</v>
      </c>
      <c r="AE9" s="17"/>
      <c r="AF9" s="17">
        <v>0.613199588558755</v>
      </c>
      <c r="AG9" s="17">
        <v>0.50507068373367703</v>
      </c>
      <c r="AH9" s="17"/>
      <c r="AI9" s="17">
        <v>0.56643027614879904</v>
      </c>
      <c r="AJ9" s="17">
        <v>0.56486479382972499</v>
      </c>
      <c r="AK9" s="17"/>
      <c r="AL9" s="17">
        <v>0.54278910017339899</v>
      </c>
      <c r="AM9" s="17">
        <v>0.57041741333102403</v>
      </c>
      <c r="AN9" s="17"/>
      <c r="AO9" s="17">
        <v>0.60511245237023903</v>
      </c>
      <c r="AP9" s="17">
        <v>0.56190663130250396</v>
      </c>
      <c r="AQ9" s="17"/>
      <c r="AR9" s="17">
        <v>0.604914175772721</v>
      </c>
      <c r="AS9" s="17">
        <v>0.55670436697637704</v>
      </c>
      <c r="AT9" s="17">
        <v>0.559876135858974</v>
      </c>
      <c r="AU9" s="17">
        <v>0.49457815114631098</v>
      </c>
    </row>
    <row r="10" spans="2:47" ht="43.2" x14ac:dyDescent="0.3">
      <c r="B10" s="18" t="s">
        <v>674</v>
      </c>
      <c r="C10" s="17">
        <v>0.15524927958704099</v>
      </c>
      <c r="D10" s="17">
        <v>0.18345042966285599</v>
      </c>
      <c r="E10" s="17">
        <v>0.127351319088503</v>
      </c>
      <c r="F10" s="17"/>
      <c r="G10" s="17">
        <v>0.23744567918534201</v>
      </c>
      <c r="H10" s="17">
        <v>0.19731315844434599</v>
      </c>
      <c r="I10" s="17">
        <v>0.169126339218718</v>
      </c>
      <c r="J10" s="17">
        <v>0.11211247835229</v>
      </c>
      <c r="K10" s="17">
        <v>0.114258025996017</v>
      </c>
      <c r="L10" s="17">
        <v>0.118101549514034</v>
      </c>
      <c r="M10" s="17"/>
      <c r="N10" s="17">
        <v>0.16761596148701899</v>
      </c>
      <c r="O10" s="17">
        <v>0.12580758798957301</v>
      </c>
      <c r="P10" s="17">
        <v>0.19331061779647901</v>
      </c>
      <c r="Q10" s="17">
        <v>0.13940925477138</v>
      </c>
      <c r="R10" s="17"/>
      <c r="S10" s="17">
        <v>0.19761337183970401</v>
      </c>
      <c r="T10" s="17">
        <v>0.162462042204299</v>
      </c>
      <c r="U10" s="17">
        <v>0.12654183868674801</v>
      </c>
      <c r="V10" s="17">
        <v>0.1921534230908</v>
      </c>
      <c r="W10" s="17">
        <v>0.198287044908002</v>
      </c>
      <c r="X10" s="17">
        <v>0.16081990072701199</v>
      </c>
      <c r="Y10" s="17">
        <v>0.118780799359015</v>
      </c>
      <c r="Z10" s="17">
        <v>0.14249672422800999</v>
      </c>
      <c r="AA10" s="17">
        <v>0.117667568716673</v>
      </c>
      <c r="AB10" s="17">
        <v>0.135717612428714</v>
      </c>
      <c r="AC10" s="17">
        <v>0.102813393526739</v>
      </c>
      <c r="AD10" s="17">
        <v>0.15499315830312901</v>
      </c>
      <c r="AE10" s="17"/>
      <c r="AF10" s="17">
        <v>0.15153444395917601</v>
      </c>
      <c r="AG10" s="17">
        <v>0.16040640855836999</v>
      </c>
      <c r="AH10" s="17"/>
      <c r="AI10" s="17">
        <v>0.17352573429243301</v>
      </c>
      <c r="AJ10" s="17">
        <v>0.146500918026849</v>
      </c>
      <c r="AK10" s="17"/>
      <c r="AL10" s="17">
        <v>0.16366474135437001</v>
      </c>
      <c r="AM10" s="17">
        <v>0.15336892059379101</v>
      </c>
      <c r="AN10" s="17"/>
      <c r="AO10" s="17">
        <v>0.136522332450177</v>
      </c>
      <c r="AP10" s="17">
        <v>0.15688204725249999</v>
      </c>
      <c r="AQ10" s="17"/>
      <c r="AR10" s="17">
        <v>0.17152644399329001</v>
      </c>
      <c r="AS10" s="17">
        <v>0.148350613697179</v>
      </c>
      <c r="AT10" s="17">
        <v>0.13612314617134</v>
      </c>
      <c r="AU10" s="17">
        <v>0.16653264102242499</v>
      </c>
    </row>
    <row r="11" spans="2:47" ht="43.2" x14ac:dyDescent="0.3">
      <c r="B11" s="18" t="s">
        <v>675</v>
      </c>
      <c r="C11" s="17">
        <v>0.110430351056945</v>
      </c>
      <c r="D11" s="17">
        <v>0.119107525515235</v>
      </c>
      <c r="E11" s="17">
        <v>0.101519927035656</v>
      </c>
      <c r="F11" s="17"/>
      <c r="G11" s="17">
        <v>0.14962566843653299</v>
      </c>
      <c r="H11" s="17">
        <v>0.105316991218775</v>
      </c>
      <c r="I11" s="17">
        <v>0.1089497083613</v>
      </c>
      <c r="J11" s="17">
        <v>8.1318386914052798E-2</v>
      </c>
      <c r="K11" s="17">
        <v>0.10870591539438</v>
      </c>
      <c r="L11" s="17">
        <v>0.113854713627493</v>
      </c>
      <c r="M11" s="17"/>
      <c r="N11" s="17">
        <v>0.10749275483291799</v>
      </c>
      <c r="O11" s="17">
        <v>0.106629739647498</v>
      </c>
      <c r="P11" s="17">
        <v>0.12390340098284799</v>
      </c>
      <c r="Q11" s="17">
        <v>0.106039728364234</v>
      </c>
      <c r="R11" s="17"/>
      <c r="S11" s="17">
        <v>0.103812300242815</v>
      </c>
      <c r="T11" s="17">
        <v>0.114472520542762</v>
      </c>
      <c r="U11" s="17">
        <v>0.15987575428913101</v>
      </c>
      <c r="V11" s="17">
        <v>0.13004036642716099</v>
      </c>
      <c r="W11" s="17">
        <v>9.0232988911217907E-2</v>
      </c>
      <c r="X11" s="17">
        <v>0.123840293932727</v>
      </c>
      <c r="Y11" s="17">
        <v>9.8548720928479105E-2</v>
      </c>
      <c r="Z11" s="17">
        <v>8.4115827559154796E-2</v>
      </c>
      <c r="AA11" s="17">
        <v>8.4052863764297395E-2</v>
      </c>
      <c r="AB11" s="17">
        <v>0.11752877148737401</v>
      </c>
      <c r="AC11" s="17">
        <v>0.126967358538421</v>
      </c>
      <c r="AD11" s="17">
        <v>5.33948605267653E-2</v>
      </c>
      <c r="AE11" s="17"/>
      <c r="AF11" s="17">
        <v>0.102873460963277</v>
      </c>
      <c r="AG11" s="17">
        <v>0.12043290795485199</v>
      </c>
      <c r="AH11" s="17"/>
      <c r="AI11" s="17">
        <v>0.119898860402958</v>
      </c>
      <c r="AJ11" s="17">
        <v>0.105898074719426</v>
      </c>
      <c r="AK11" s="17"/>
      <c r="AL11" s="17">
        <v>0.117047107202276</v>
      </c>
      <c r="AM11" s="17">
        <v>0.108951896603938</v>
      </c>
      <c r="AN11" s="17"/>
      <c r="AO11" s="17">
        <v>0.10913709192507701</v>
      </c>
      <c r="AP11" s="17">
        <v>0.110543107913582</v>
      </c>
      <c r="AQ11" s="17"/>
      <c r="AR11" s="17">
        <v>0.113058077641866</v>
      </c>
      <c r="AS11" s="17">
        <v>0.109351367760047</v>
      </c>
      <c r="AT11" s="17">
        <v>0.103169699225286</v>
      </c>
      <c r="AU11" s="17">
        <v>0.12078799496842001</v>
      </c>
    </row>
    <row r="12" spans="2:47" ht="43.2" x14ac:dyDescent="0.3">
      <c r="B12" s="18" t="s">
        <v>676</v>
      </c>
      <c r="C12" s="17">
        <v>4.6061942384458002E-2</v>
      </c>
      <c r="D12" s="17">
        <v>4.3083796428871501E-2</v>
      </c>
      <c r="E12" s="17">
        <v>4.8539450966729403E-2</v>
      </c>
      <c r="F12" s="17"/>
      <c r="G12" s="17">
        <v>3.5875541910004999E-2</v>
      </c>
      <c r="H12" s="17">
        <v>4.6316123698071601E-2</v>
      </c>
      <c r="I12" s="17">
        <v>3.9225963312389499E-2</v>
      </c>
      <c r="J12" s="17">
        <v>5.0880208089201198E-2</v>
      </c>
      <c r="K12" s="17">
        <v>4.6909934546636702E-2</v>
      </c>
      <c r="L12" s="17">
        <v>5.40355410942642E-2</v>
      </c>
      <c r="M12" s="17"/>
      <c r="N12" s="17">
        <v>3.5500732520329703E-2</v>
      </c>
      <c r="O12" s="17">
        <v>3.8957906601396197E-2</v>
      </c>
      <c r="P12" s="17">
        <v>3.9297999515154697E-2</v>
      </c>
      <c r="Q12" s="17">
        <v>6.9059131589938899E-2</v>
      </c>
      <c r="R12" s="17"/>
      <c r="S12" s="17">
        <v>6.3012465272149001E-2</v>
      </c>
      <c r="T12" s="17">
        <v>5.2112072186559201E-2</v>
      </c>
      <c r="U12" s="17">
        <v>2.71367857630831E-2</v>
      </c>
      <c r="V12" s="17">
        <v>3.1670466563363003E-2</v>
      </c>
      <c r="W12" s="17">
        <v>5.7582242082649497E-2</v>
      </c>
      <c r="X12" s="17">
        <v>3.5289208930002099E-2</v>
      </c>
      <c r="Y12" s="17">
        <v>4.42662641997454E-2</v>
      </c>
      <c r="Z12" s="17">
        <v>2.7418231922498499E-2</v>
      </c>
      <c r="AA12" s="17">
        <v>5.8362416598172401E-2</v>
      </c>
      <c r="AB12" s="17">
        <v>3.6393180274241398E-2</v>
      </c>
      <c r="AC12" s="17">
        <v>5.5072223125867403E-2</v>
      </c>
      <c r="AD12" s="17">
        <v>3.1684461986541998E-2</v>
      </c>
      <c r="AE12" s="17"/>
      <c r="AF12" s="17">
        <v>3.88500049773313E-2</v>
      </c>
      <c r="AG12" s="17">
        <v>5.54668539555166E-2</v>
      </c>
      <c r="AH12" s="17"/>
      <c r="AI12" s="17">
        <v>3.2309280505905903E-2</v>
      </c>
      <c r="AJ12" s="17">
        <v>5.2644907213689598E-2</v>
      </c>
      <c r="AK12" s="17"/>
      <c r="AL12" s="17">
        <v>4.0830680884659701E-2</v>
      </c>
      <c r="AM12" s="17">
        <v>4.7230820561217801E-2</v>
      </c>
      <c r="AN12" s="17"/>
      <c r="AO12" s="17">
        <v>5.4877223076621802E-2</v>
      </c>
      <c r="AP12" s="17">
        <v>4.5293354468290102E-2</v>
      </c>
      <c r="AQ12" s="17"/>
      <c r="AR12" s="17">
        <v>2.9643849417255501E-2</v>
      </c>
      <c r="AS12" s="17">
        <v>5.50179562910494E-2</v>
      </c>
      <c r="AT12" s="17">
        <v>4.0937716356780798E-2</v>
      </c>
      <c r="AU12" s="17">
        <v>8.1560366916991894E-2</v>
      </c>
    </row>
    <row r="13" spans="2:47" x14ac:dyDescent="0.3">
      <c r="B13" s="18" t="s">
        <v>155</v>
      </c>
      <c r="C13" s="19">
        <v>0.122886861691149</v>
      </c>
      <c r="D13" s="19">
        <v>7.9383506531495104E-2</v>
      </c>
      <c r="E13" s="19">
        <v>0.16439049376596299</v>
      </c>
      <c r="F13" s="19"/>
      <c r="G13" s="19">
        <v>0.15856307170199699</v>
      </c>
      <c r="H13" s="19">
        <v>0.13294013771663801</v>
      </c>
      <c r="I13" s="19">
        <v>0.104449801551404</v>
      </c>
      <c r="J13" s="19">
        <v>0.111835688621334</v>
      </c>
      <c r="K13" s="19">
        <v>0.119270829863023</v>
      </c>
      <c r="L13" s="19">
        <v>0.117164645560088</v>
      </c>
      <c r="M13" s="19"/>
      <c r="N13" s="19">
        <v>9.03084195172595E-2</v>
      </c>
      <c r="O13" s="19">
        <v>0.12853208963506599</v>
      </c>
      <c r="P13" s="19">
        <v>0.114761671801052</v>
      </c>
      <c r="Q13" s="19">
        <v>0.16054544282208599</v>
      </c>
      <c r="R13" s="19"/>
      <c r="S13" s="19">
        <v>0.15030281133326501</v>
      </c>
      <c r="T13" s="19">
        <v>0.13243997142898201</v>
      </c>
      <c r="U13" s="19">
        <v>0.107259576208457</v>
      </c>
      <c r="V13" s="19">
        <v>9.4237927315946005E-2</v>
      </c>
      <c r="W13" s="19">
        <v>0.14079055948399699</v>
      </c>
      <c r="X13" s="19">
        <v>0.119033202726954</v>
      </c>
      <c r="Y13" s="19">
        <v>0.128551118678496</v>
      </c>
      <c r="Z13" s="19">
        <v>0.123283388833041</v>
      </c>
      <c r="AA13" s="19">
        <v>0.122963813374935</v>
      </c>
      <c r="AB13" s="19">
        <v>8.9351889995853806E-2</v>
      </c>
      <c r="AC13" s="19">
        <v>0.135552940770302</v>
      </c>
      <c r="AD13" s="19">
        <v>0.105900049685122</v>
      </c>
      <c r="AE13" s="19"/>
      <c r="AF13" s="19">
        <v>9.3542501541461695E-2</v>
      </c>
      <c r="AG13" s="19">
        <v>0.15862314579758399</v>
      </c>
      <c r="AH13" s="19"/>
      <c r="AI13" s="19">
        <v>0.107835848649905</v>
      </c>
      <c r="AJ13" s="19">
        <v>0.13009130621031001</v>
      </c>
      <c r="AK13" s="19"/>
      <c r="AL13" s="19">
        <v>0.135668370385296</v>
      </c>
      <c r="AM13" s="19">
        <v>0.120030948910028</v>
      </c>
      <c r="AN13" s="19"/>
      <c r="AO13" s="19">
        <v>9.4350900177885194E-2</v>
      </c>
      <c r="AP13" s="19">
        <v>0.12537485906312301</v>
      </c>
      <c r="AQ13" s="19"/>
      <c r="AR13" s="19">
        <v>8.0857453174866797E-2</v>
      </c>
      <c r="AS13" s="19">
        <v>0.13057569527534801</v>
      </c>
      <c r="AT13" s="19">
        <v>0.15989330238761901</v>
      </c>
      <c r="AU13" s="19">
        <v>0.136540845945852</v>
      </c>
    </row>
    <row r="14" spans="2:47" x14ac:dyDescent="0.3">
      <c r="B14" s="16" t="s">
        <v>246</v>
      </c>
    </row>
    <row r="15" spans="2:47" x14ac:dyDescent="0.3">
      <c r="B15" t="s">
        <v>72</v>
      </c>
    </row>
    <row r="16" spans="2:47" x14ac:dyDescent="0.3">
      <c r="B16" t="s">
        <v>73</v>
      </c>
    </row>
    <row r="18" spans="2:2" x14ac:dyDescent="0.3">
      <c r="B18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dimension ref="B2:AU25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685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677</v>
      </c>
      <c r="C9" s="17">
        <v>0.77110104243291899</v>
      </c>
      <c r="D9" s="17">
        <v>0.75911355852334494</v>
      </c>
      <c r="E9" s="17">
        <v>0.78300234918677403</v>
      </c>
      <c r="F9" s="17"/>
      <c r="G9" s="17">
        <v>0.82695369432347898</v>
      </c>
      <c r="H9" s="17">
        <v>0.83288871420800104</v>
      </c>
      <c r="I9" s="17">
        <v>0.85663720045342895</v>
      </c>
      <c r="J9" s="17">
        <v>0.79758920612928597</v>
      </c>
      <c r="K9" s="17">
        <v>0.73323682885711405</v>
      </c>
      <c r="L9" s="17">
        <v>0.61834727746560303</v>
      </c>
      <c r="M9" s="17"/>
      <c r="N9" s="17">
        <v>0.77003687518140795</v>
      </c>
      <c r="O9" s="17">
        <v>0.77919225856494601</v>
      </c>
      <c r="P9" s="17">
        <v>0.77087565689632598</v>
      </c>
      <c r="Q9" s="17">
        <v>0.76734774850739695</v>
      </c>
      <c r="R9" s="17"/>
      <c r="S9" s="17">
        <v>0.81370811629387796</v>
      </c>
      <c r="T9" s="17">
        <v>0.75876641019495294</v>
      </c>
      <c r="U9" s="17">
        <v>0.708733826132109</v>
      </c>
      <c r="V9" s="17">
        <v>0.78169501723060297</v>
      </c>
      <c r="W9" s="17">
        <v>0.75800838314473196</v>
      </c>
      <c r="X9" s="17">
        <v>0.77291115199870197</v>
      </c>
      <c r="Y9" s="17">
        <v>0.76825286756587896</v>
      </c>
      <c r="Z9" s="17">
        <v>0.79707644890394802</v>
      </c>
      <c r="AA9" s="17">
        <v>0.78448298020964302</v>
      </c>
      <c r="AB9" s="17">
        <v>0.75363002212899899</v>
      </c>
      <c r="AC9" s="17">
        <v>0.76918955596027305</v>
      </c>
      <c r="AD9" s="17">
        <v>0.76520033331745296</v>
      </c>
      <c r="AE9" s="17"/>
      <c r="AF9" s="17">
        <v>0.77127117599666795</v>
      </c>
      <c r="AG9" s="17">
        <v>0.77211307843856303</v>
      </c>
      <c r="AH9" s="17"/>
      <c r="AI9" s="17">
        <v>0.78065001089026698</v>
      </c>
      <c r="AJ9" s="17">
        <v>0.76633452863440199</v>
      </c>
      <c r="AK9" s="17"/>
      <c r="AL9" s="17">
        <v>0.78478171545658204</v>
      </c>
      <c r="AM9" s="17">
        <v>0.76793299181781005</v>
      </c>
      <c r="AN9" s="17"/>
      <c r="AO9" s="17">
        <v>0.79341341981242097</v>
      </c>
      <c r="AP9" s="17">
        <v>0.76915625097364904</v>
      </c>
      <c r="AQ9" s="17"/>
      <c r="AR9" s="17">
        <v>0.81270137700959599</v>
      </c>
      <c r="AS9" s="17">
        <v>0.71507825201223696</v>
      </c>
      <c r="AT9" s="17">
        <v>0.81936287685338105</v>
      </c>
      <c r="AU9" s="17">
        <v>0.66249821943646403</v>
      </c>
    </row>
    <row r="10" spans="2:47" x14ac:dyDescent="0.3">
      <c r="B10" s="18" t="s">
        <v>678</v>
      </c>
      <c r="C10" s="17">
        <v>0.484426084494681</v>
      </c>
      <c r="D10" s="17">
        <v>0.49516957589782801</v>
      </c>
      <c r="E10" s="17">
        <v>0.47316206052601101</v>
      </c>
      <c r="F10" s="17"/>
      <c r="G10" s="17">
        <v>0.544390239391214</v>
      </c>
      <c r="H10" s="17">
        <v>0.48781610334563602</v>
      </c>
      <c r="I10" s="17">
        <v>0.45921116331455503</v>
      </c>
      <c r="J10" s="17">
        <v>0.485055079609156</v>
      </c>
      <c r="K10" s="17">
        <v>0.494050265127286</v>
      </c>
      <c r="L10" s="17">
        <v>0.45555672442978801</v>
      </c>
      <c r="M10" s="17"/>
      <c r="N10" s="17">
        <v>0.55588795948675496</v>
      </c>
      <c r="O10" s="17">
        <v>0.48781714333161602</v>
      </c>
      <c r="P10" s="17">
        <v>0.44643284142957401</v>
      </c>
      <c r="Q10" s="17">
        <v>0.43955904608846902</v>
      </c>
      <c r="R10" s="17"/>
      <c r="S10" s="17">
        <v>0.58133244698337005</v>
      </c>
      <c r="T10" s="17">
        <v>0.45400040899798799</v>
      </c>
      <c r="U10" s="17">
        <v>0.47856096804916798</v>
      </c>
      <c r="V10" s="17">
        <v>0.44472761671865502</v>
      </c>
      <c r="W10" s="17">
        <v>0.490162484532844</v>
      </c>
      <c r="X10" s="17">
        <v>0.485452574968114</v>
      </c>
      <c r="Y10" s="17">
        <v>0.46677509767799402</v>
      </c>
      <c r="Z10" s="17">
        <v>0.55290964438252899</v>
      </c>
      <c r="AA10" s="17">
        <v>0.47157007532256101</v>
      </c>
      <c r="AB10" s="17">
        <v>0.46319631405686201</v>
      </c>
      <c r="AC10" s="17">
        <v>0.42816472679205198</v>
      </c>
      <c r="AD10" s="17">
        <v>0.44307967790877101</v>
      </c>
      <c r="AE10" s="17"/>
      <c r="AF10" s="17">
        <v>0.44168538754143899</v>
      </c>
      <c r="AG10" s="17">
        <v>0.54245688685488502</v>
      </c>
      <c r="AH10" s="17"/>
      <c r="AI10" s="17">
        <v>0.47692656881263101</v>
      </c>
      <c r="AJ10" s="17">
        <v>0.48816958256364601</v>
      </c>
      <c r="AK10" s="17"/>
      <c r="AL10" s="17">
        <v>0.483976800249587</v>
      </c>
      <c r="AM10" s="17">
        <v>0.484530125810965</v>
      </c>
      <c r="AN10" s="17"/>
      <c r="AO10" s="17">
        <v>0.49706105633144898</v>
      </c>
      <c r="AP10" s="17">
        <v>0.483324795066921</v>
      </c>
      <c r="AQ10" s="17"/>
      <c r="AR10" s="17">
        <v>0.51975082995056099</v>
      </c>
      <c r="AS10" s="17">
        <v>0.47483377930570603</v>
      </c>
      <c r="AT10" s="17">
        <v>0.45735391256286101</v>
      </c>
      <c r="AU10" s="17">
        <v>0.468592985935809</v>
      </c>
    </row>
    <row r="11" spans="2:47" x14ac:dyDescent="0.3">
      <c r="B11" s="18" t="s">
        <v>679</v>
      </c>
      <c r="C11" s="17">
        <v>0.38770403926944602</v>
      </c>
      <c r="D11" s="17">
        <v>0.39022986417678002</v>
      </c>
      <c r="E11" s="17">
        <v>0.384866140003778</v>
      </c>
      <c r="F11" s="17"/>
      <c r="G11" s="17">
        <v>0.31793929187371101</v>
      </c>
      <c r="H11" s="17">
        <v>0.45847157315015802</v>
      </c>
      <c r="I11" s="17">
        <v>0.48028060696059699</v>
      </c>
      <c r="J11" s="17">
        <v>0.37840360696172998</v>
      </c>
      <c r="K11" s="17">
        <v>0.40613967094764503</v>
      </c>
      <c r="L11" s="17">
        <v>0.29635849809827802</v>
      </c>
      <c r="M11" s="17"/>
      <c r="N11" s="17">
        <v>0.38942684435909303</v>
      </c>
      <c r="O11" s="17">
        <v>0.37065252608625099</v>
      </c>
      <c r="P11" s="17">
        <v>0.39928809167506701</v>
      </c>
      <c r="Q11" s="17">
        <v>0.39474615535994301</v>
      </c>
      <c r="R11" s="17"/>
      <c r="S11" s="17">
        <v>0.36108906599226598</v>
      </c>
      <c r="T11" s="17">
        <v>0.36982715690435503</v>
      </c>
      <c r="U11" s="17">
        <v>0.38171330121809699</v>
      </c>
      <c r="V11" s="17">
        <v>0.43132617625236103</v>
      </c>
      <c r="W11" s="17">
        <v>0.39416920718453502</v>
      </c>
      <c r="X11" s="17">
        <v>0.35093082714865598</v>
      </c>
      <c r="Y11" s="17">
        <v>0.410291651636637</v>
      </c>
      <c r="Z11" s="17">
        <v>0.415730787353979</v>
      </c>
      <c r="AA11" s="17">
        <v>0.39387744875425001</v>
      </c>
      <c r="AB11" s="17">
        <v>0.42336554494731998</v>
      </c>
      <c r="AC11" s="17">
        <v>0.37465354188028899</v>
      </c>
      <c r="AD11" s="17">
        <v>0.36444096581638302</v>
      </c>
      <c r="AE11" s="17"/>
      <c r="AF11" s="17">
        <v>0.44114163390918898</v>
      </c>
      <c r="AG11" s="17">
        <v>0.31934256947029499</v>
      </c>
      <c r="AH11" s="17"/>
      <c r="AI11" s="17">
        <v>0.41051963275270698</v>
      </c>
      <c r="AJ11" s="17">
        <v>0.37631528647954399</v>
      </c>
      <c r="AK11" s="17"/>
      <c r="AL11" s="17">
        <v>0.41745802262597198</v>
      </c>
      <c r="AM11" s="17">
        <v>0.38081387201586597</v>
      </c>
      <c r="AN11" s="17"/>
      <c r="AO11" s="17">
        <v>0.42211538428066298</v>
      </c>
      <c r="AP11" s="17">
        <v>0.38470467758146798</v>
      </c>
      <c r="AQ11" s="17"/>
      <c r="AR11" s="17">
        <v>0.45196430827013501</v>
      </c>
      <c r="AS11" s="17">
        <v>0.327977610847898</v>
      </c>
      <c r="AT11" s="17">
        <v>0.40485353046196099</v>
      </c>
      <c r="AU11" s="17">
        <v>0.29336951171407399</v>
      </c>
    </row>
    <row r="12" spans="2:47" x14ac:dyDescent="0.3">
      <c r="B12" s="18" t="s">
        <v>185</v>
      </c>
      <c r="C12" s="17">
        <v>0.31844394520252101</v>
      </c>
      <c r="D12" s="17">
        <v>0.29358544185162599</v>
      </c>
      <c r="E12" s="17">
        <v>0.34294914685332101</v>
      </c>
      <c r="F12" s="17"/>
      <c r="G12" s="17">
        <v>0.304731004355002</v>
      </c>
      <c r="H12" s="17">
        <v>0.231160679420048</v>
      </c>
      <c r="I12" s="17">
        <v>0.25489571219739698</v>
      </c>
      <c r="J12" s="17">
        <v>0.35779882326795298</v>
      </c>
      <c r="K12" s="17">
        <v>0.339252226882784</v>
      </c>
      <c r="L12" s="17">
        <v>0.40420924816338299</v>
      </c>
      <c r="M12" s="17"/>
      <c r="N12" s="17">
        <v>0.36176310075188201</v>
      </c>
      <c r="O12" s="17">
        <v>0.31902663555963001</v>
      </c>
      <c r="P12" s="17">
        <v>0.27723111298384601</v>
      </c>
      <c r="Q12" s="17">
        <v>0.30771398455441801</v>
      </c>
      <c r="R12" s="17"/>
      <c r="S12" s="17">
        <v>0.309904863480292</v>
      </c>
      <c r="T12" s="17">
        <v>0.34314505904190301</v>
      </c>
      <c r="U12" s="17">
        <v>0.30226271790263898</v>
      </c>
      <c r="V12" s="17">
        <v>0.31484211088373998</v>
      </c>
      <c r="W12" s="17">
        <v>0.28936261992094803</v>
      </c>
      <c r="X12" s="17">
        <v>0.30730913077198502</v>
      </c>
      <c r="Y12" s="17">
        <v>0.284926116486036</v>
      </c>
      <c r="Z12" s="17">
        <v>0.29786677294812403</v>
      </c>
      <c r="AA12" s="17">
        <v>0.32820384801452002</v>
      </c>
      <c r="AB12" s="17">
        <v>0.378703085715903</v>
      </c>
      <c r="AC12" s="17">
        <v>0.30897795985868298</v>
      </c>
      <c r="AD12" s="17">
        <v>0.32259824586740699</v>
      </c>
      <c r="AE12" s="17"/>
      <c r="AF12" s="17">
        <v>0.34174375844848398</v>
      </c>
      <c r="AG12" s="17">
        <v>0.28836268921050401</v>
      </c>
      <c r="AH12" s="17"/>
      <c r="AI12" s="17">
        <v>0.349283930939216</v>
      </c>
      <c r="AJ12" s="17">
        <v>0.303049694167281</v>
      </c>
      <c r="AK12" s="17"/>
      <c r="AL12" s="17">
        <v>0.33048565206226899</v>
      </c>
      <c r="AM12" s="17">
        <v>0.315655432038147</v>
      </c>
      <c r="AN12" s="17"/>
      <c r="AO12" s="17">
        <v>0.33274076929787799</v>
      </c>
      <c r="AP12" s="17">
        <v>0.31719780540654902</v>
      </c>
      <c r="AQ12" s="17"/>
      <c r="AR12" s="17">
        <v>0.31087291201499101</v>
      </c>
      <c r="AS12" s="17">
        <v>0.34919696646397003</v>
      </c>
      <c r="AT12" s="17">
        <v>0.29802760352697699</v>
      </c>
      <c r="AU12" s="17">
        <v>0.32703748075622202</v>
      </c>
    </row>
    <row r="13" spans="2:47" x14ac:dyDescent="0.3">
      <c r="B13" s="18" t="s">
        <v>680</v>
      </c>
      <c r="C13" s="17">
        <v>0.170896644737737</v>
      </c>
      <c r="D13" s="17">
        <v>0.22716116592923699</v>
      </c>
      <c r="E13" s="17">
        <v>0.116327660250354</v>
      </c>
      <c r="F13" s="17"/>
      <c r="G13" s="17">
        <v>0.15503365555353599</v>
      </c>
      <c r="H13" s="17">
        <v>0.13365777781111099</v>
      </c>
      <c r="I13" s="17">
        <v>0.12736965671307801</v>
      </c>
      <c r="J13" s="17">
        <v>0.14283391714365901</v>
      </c>
      <c r="K13" s="17">
        <v>0.19691865037747699</v>
      </c>
      <c r="L13" s="17">
        <v>0.25232218724837902</v>
      </c>
      <c r="M13" s="17"/>
      <c r="N13" s="17">
        <v>0.190552991599404</v>
      </c>
      <c r="O13" s="17">
        <v>0.166423022248192</v>
      </c>
      <c r="P13" s="17">
        <v>0.17236671831337699</v>
      </c>
      <c r="Q13" s="17">
        <v>0.15283719027895701</v>
      </c>
      <c r="R13" s="17"/>
      <c r="S13" s="17">
        <v>0.15971045761799299</v>
      </c>
      <c r="T13" s="17">
        <v>0.191007930437324</v>
      </c>
      <c r="U13" s="17">
        <v>0.205857894561778</v>
      </c>
      <c r="V13" s="17">
        <v>0.176687265858433</v>
      </c>
      <c r="W13" s="17">
        <v>0.16936669387956199</v>
      </c>
      <c r="X13" s="17">
        <v>0.16876701330312399</v>
      </c>
      <c r="Y13" s="17">
        <v>0.140880632614343</v>
      </c>
      <c r="Z13" s="17">
        <v>0.120685116853081</v>
      </c>
      <c r="AA13" s="17">
        <v>0.17426359059892299</v>
      </c>
      <c r="AB13" s="17">
        <v>0.183011205683039</v>
      </c>
      <c r="AC13" s="17">
        <v>0.16682653436657399</v>
      </c>
      <c r="AD13" s="17">
        <v>0.140291103919544</v>
      </c>
      <c r="AE13" s="17"/>
      <c r="AF13" s="17">
        <v>0.166825249389568</v>
      </c>
      <c r="AG13" s="17">
        <v>0.176660751306012</v>
      </c>
      <c r="AH13" s="17"/>
      <c r="AI13" s="17">
        <v>0.17301454002505701</v>
      </c>
      <c r="AJ13" s="17">
        <v>0.169839464880467</v>
      </c>
      <c r="AK13" s="17"/>
      <c r="AL13" s="17">
        <v>0.132491682318508</v>
      </c>
      <c r="AM13" s="17">
        <v>0.17979013006590899</v>
      </c>
      <c r="AN13" s="17"/>
      <c r="AO13" s="17">
        <v>0.130345982105664</v>
      </c>
      <c r="AP13" s="17">
        <v>0.17443112163426999</v>
      </c>
      <c r="AQ13" s="17"/>
      <c r="AR13" s="17">
        <v>0.13631860010336899</v>
      </c>
      <c r="AS13" s="17">
        <v>0.21394869903837599</v>
      </c>
      <c r="AT13" s="17">
        <v>0.14677307987349</v>
      </c>
      <c r="AU13" s="17">
        <v>0.23389676037602899</v>
      </c>
    </row>
    <row r="14" spans="2:47" ht="28.8" x14ac:dyDescent="0.3">
      <c r="B14" s="18" t="s">
        <v>681</v>
      </c>
      <c r="C14" s="17">
        <v>0.105619321808695</v>
      </c>
      <c r="D14" s="17">
        <v>0.131750727126206</v>
      </c>
      <c r="E14" s="17">
        <v>8.0557976149453606E-2</v>
      </c>
      <c r="F14" s="17"/>
      <c r="G14" s="17">
        <v>0.18281248554937399</v>
      </c>
      <c r="H14" s="17">
        <v>0.204154791158764</v>
      </c>
      <c r="I14" s="17">
        <v>0.15587665959900501</v>
      </c>
      <c r="J14" s="17">
        <v>6.6631034137671602E-2</v>
      </c>
      <c r="K14" s="17">
        <v>4.69963106605552E-2</v>
      </c>
      <c r="L14" s="17">
        <v>4.5388392872253601E-3</v>
      </c>
      <c r="M14" s="17"/>
      <c r="N14" s="17">
        <v>7.5988189150892102E-2</v>
      </c>
      <c r="O14" s="17">
        <v>9.8606203829661204E-2</v>
      </c>
      <c r="P14" s="17">
        <v>0.122482284761885</v>
      </c>
      <c r="Q14" s="17">
        <v>0.13161593965066001</v>
      </c>
      <c r="R14" s="17"/>
      <c r="S14" s="17">
        <v>0.110767788132499</v>
      </c>
      <c r="T14" s="17">
        <v>7.55330177506853E-2</v>
      </c>
      <c r="U14" s="17">
        <v>0.109951773175452</v>
      </c>
      <c r="V14" s="17">
        <v>0.122269020022385</v>
      </c>
      <c r="W14" s="17">
        <v>0.114758470204444</v>
      </c>
      <c r="X14" s="17">
        <v>0.12196870918693301</v>
      </c>
      <c r="Y14" s="17">
        <v>0.12672456029599899</v>
      </c>
      <c r="Z14" s="17">
        <v>0.12909946519528201</v>
      </c>
      <c r="AA14" s="17">
        <v>9.6376357013486902E-2</v>
      </c>
      <c r="AB14" s="17">
        <v>9.3587393073671699E-2</v>
      </c>
      <c r="AC14" s="17">
        <v>9.1876463149649298E-2</v>
      </c>
      <c r="AD14" s="17">
        <v>8.5540527242405698E-2</v>
      </c>
      <c r="AE14" s="17"/>
      <c r="AF14" s="17">
        <v>9.1191476630464896E-2</v>
      </c>
      <c r="AG14" s="17">
        <v>0.12565017499522299</v>
      </c>
      <c r="AH14" s="17"/>
      <c r="AI14" s="17">
        <v>0.113485030909415</v>
      </c>
      <c r="AJ14" s="17">
        <v>0.101693032688445</v>
      </c>
      <c r="AK14" s="17"/>
      <c r="AL14" s="17">
        <v>0.10898266770484</v>
      </c>
      <c r="AM14" s="17">
        <v>0.104840467580056</v>
      </c>
      <c r="AN14" s="17"/>
      <c r="AO14" s="17">
        <v>0.110725422043607</v>
      </c>
      <c r="AP14" s="17">
        <v>0.105174263894958</v>
      </c>
      <c r="AQ14" s="17"/>
      <c r="AR14" s="17">
        <v>0.13835687767274599</v>
      </c>
      <c r="AS14" s="17">
        <v>7.6910175809774106E-2</v>
      </c>
      <c r="AT14" s="17">
        <v>0.111536967398885</v>
      </c>
      <c r="AU14" s="17">
        <v>6.04744819250915E-2</v>
      </c>
    </row>
    <row r="15" spans="2:47" ht="28.8" x14ac:dyDescent="0.3">
      <c r="B15" s="18" t="s">
        <v>682</v>
      </c>
      <c r="C15" s="17">
        <v>3.9288484856917799E-2</v>
      </c>
      <c r="D15" s="17">
        <v>3.3697903341871803E-2</v>
      </c>
      <c r="E15" s="17">
        <v>4.4885677975614199E-2</v>
      </c>
      <c r="F15" s="17"/>
      <c r="G15" s="17">
        <v>7.1871003681414594E-2</v>
      </c>
      <c r="H15" s="17">
        <v>5.4811451317840598E-2</v>
      </c>
      <c r="I15" s="17">
        <v>4.1803901043357197E-2</v>
      </c>
      <c r="J15" s="17">
        <v>3.81598535450045E-2</v>
      </c>
      <c r="K15" s="17">
        <v>1.6040006013465401E-2</v>
      </c>
      <c r="L15" s="17">
        <v>1.9561567245609798E-2</v>
      </c>
      <c r="M15" s="17"/>
      <c r="N15" s="17">
        <v>3.8079346000637601E-2</v>
      </c>
      <c r="O15" s="17">
        <v>3.19139638094652E-2</v>
      </c>
      <c r="P15" s="17">
        <v>4.7140838765982497E-2</v>
      </c>
      <c r="Q15" s="17">
        <v>4.1924796063462E-2</v>
      </c>
      <c r="R15" s="17"/>
      <c r="S15" s="17">
        <v>3.9559224330332002E-2</v>
      </c>
      <c r="T15" s="17">
        <v>4.8436744053655403E-2</v>
      </c>
      <c r="U15" s="17">
        <v>2.8971180747177801E-2</v>
      </c>
      <c r="V15" s="17">
        <v>2.7971471035674898E-2</v>
      </c>
      <c r="W15" s="17">
        <v>3.8510371660401603E-2</v>
      </c>
      <c r="X15" s="17">
        <v>4.6113523758025E-2</v>
      </c>
      <c r="Y15" s="17">
        <v>4.2472804299216897E-2</v>
      </c>
      <c r="Z15" s="17">
        <v>3.7095505467755398E-2</v>
      </c>
      <c r="AA15" s="17">
        <v>4.7041243358159901E-2</v>
      </c>
      <c r="AB15" s="17">
        <v>3.0738769141162799E-2</v>
      </c>
      <c r="AC15" s="17">
        <v>3.0017286860020899E-2</v>
      </c>
      <c r="AD15" s="17">
        <v>4.82698729030481E-2</v>
      </c>
      <c r="AE15" s="17"/>
      <c r="AF15" s="17">
        <v>3.5879189981530897E-2</v>
      </c>
      <c r="AG15" s="17">
        <v>4.4137940125452899E-2</v>
      </c>
      <c r="AH15" s="17"/>
      <c r="AI15" s="17">
        <v>5.0048303840552699E-2</v>
      </c>
      <c r="AJ15" s="17">
        <v>3.3917556480296401E-2</v>
      </c>
      <c r="AK15" s="17"/>
      <c r="AL15" s="17">
        <v>4.2288587935977701E-2</v>
      </c>
      <c r="AM15" s="17">
        <v>3.8593747223135799E-2</v>
      </c>
      <c r="AN15" s="17"/>
      <c r="AO15" s="17">
        <v>4.88011410734134E-2</v>
      </c>
      <c r="AP15" s="17">
        <v>3.8459342706346197E-2</v>
      </c>
      <c r="AQ15" s="17"/>
      <c r="AR15" s="17">
        <v>5.2834905037145899E-2</v>
      </c>
      <c r="AS15" s="17">
        <v>2.4900479917638101E-2</v>
      </c>
      <c r="AT15" s="17">
        <v>4.70021282755331E-2</v>
      </c>
      <c r="AU15" s="17">
        <v>1.3958034695791001E-2</v>
      </c>
    </row>
    <row r="16" spans="2:47" x14ac:dyDescent="0.3">
      <c r="B16" s="18" t="s">
        <v>683</v>
      </c>
      <c r="C16" s="17">
        <v>3.49073614135854E-2</v>
      </c>
      <c r="D16" s="17">
        <v>3.2588077895493298E-2</v>
      </c>
      <c r="E16" s="17">
        <v>3.73002133918129E-2</v>
      </c>
      <c r="F16" s="17"/>
      <c r="G16" s="17">
        <v>5.0995884096799102E-2</v>
      </c>
      <c r="H16" s="17">
        <v>3.0454615678729102E-2</v>
      </c>
      <c r="I16" s="17">
        <v>2.7656364601886699E-2</v>
      </c>
      <c r="J16" s="17">
        <v>2.29127613962334E-2</v>
      </c>
      <c r="K16" s="17">
        <v>3.3414571894259303E-2</v>
      </c>
      <c r="L16" s="17">
        <v>4.4489827561244699E-2</v>
      </c>
      <c r="M16" s="17"/>
      <c r="N16" s="17">
        <v>3.6917731269529797E-2</v>
      </c>
      <c r="O16" s="17">
        <v>3.7406720584371E-2</v>
      </c>
      <c r="P16" s="17">
        <v>3.5009766280562397E-2</v>
      </c>
      <c r="Q16" s="17">
        <v>3.05530234711625E-2</v>
      </c>
      <c r="R16" s="17"/>
      <c r="S16" s="17">
        <v>3.2976076560335799E-2</v>
      </c>
      <c r="T16" s="17">
        <v>3.6359451081190597E-2</v>
      </c>
      <c r="U16" s="17">
        <v>3.3298848336322601E-2</v>
      </c>
      <c r="V16" s="17">
        <v>3.5842879667208699E-2</v>
      </c>
      <c r="W16" s="17">
        <v>4.1735880060912202E-2</v>
      </c>
      <c r="X16" s="17">
        <v>3.8225697271857199E-2</v>
      </c>
      <c r="Y16" s="17">
        <v>2.5185691524432698E-2</v>
      </c>
      <c r="Z16" s="17">
        <v>3.8080734825404701E-2</v>
      </c>
      <c r="AA16" s="17">
        <v>3.83485841744345E-2</v>
      </c>
      <c r="AB16" s="17">
        <v>2.37885020048797E-2</v>
      </c>
      <c r="AC16" s="17">
        <v>5.7058854081560702E-2</v>
      </c>
      <c r="AD16" s="17">
        <v>1.8784083492499701E-2</v>
      </c>
      <c r="AE16" s="17"/>
      <c r="AF16" s="17">
        <v>3.7741491459945202E-2</v>
      </c>
      <c r="AG16" s="17">
        <v>3.0183886258981E-2</v>
      </c>
      <c r="AH16" s="17"/>
      <c r="AI16" s="17">
        <v>2.8669582941055101E-2</v>
      </c>
      <c r="AJ16" s="17">
        <v>3.8021044037442497E-2</v>
      </c>
      <c r="AK16" s="17"/>
      <c r="AL16" s="17">
        <v>3.7846642906090501E-2</v>
      </c>
      <c r="AM16" s="17">
        <v>3.42267083109054E-2</v>
      </c>
      <c r="AN16" s="17"/>
      <c r="AO16" s="17">
        <v>2.7609895371894299E-2</v>
      </c>
      <c r="AP16" s="17">
        <v>3.55434231559449E-2</v>
      </c>
      <c r="AQ16" s="17"/>
      <c r="AR16" s="17">
        <v>3.3607329099921597E-2</v>
      </c>
      <c r="AS16" s="17">
        <v>3.86446738308747E-2</v>
      </c>
      <c r="AT16" s="17">
        <v>3.3869973595270102E-2</v>
      </c>
      <c r="AU16" s="17">
        <v>3.3898023655811897E-2</v>
      </c>
    </row>
    <row r="17" spans="2:47" x14ac:dyDescent="0.3">
      <c r="B17" s="18" t="s">
        <v>187</v>
      </c>
      <c r="C17" s="17">
        <v>1.28067063829369E-2</v>
      </c>
      <c r="D17" s="17">
        <v>1.8271850694462299E-2</v>
      </c>
      <c r="E17" s="17">
        <v>7.53002448061201E-3</v>
      </c>
      <c r="F17" s="17"/>
      <c r="G17" s="17">
        <v>3.06999576369376E-2</v>
      </c>
      <c r="H17" s="17">
        <v>2.5122550303360601E-2</v>
      </c>
      <c r="I17" s="17">
        <v>1.5188575484465399E-2</v>
      </c>
      <c r="J17" s="17">
        <v>5.7314637122265304E-3</v>
      </c>
      <c r="K17" s="17">
        <v>2.7011450419352099E-3</v>
      </c>
      <c r="L17" s="17">
        <v>1.5320165635889899E-3</v>
      </c>
      <c r="M17" s="17"/>
      <c r="N17" s="17">
        <v>1.7584810268628601E-2</v>
      </c>
      <c r="O17" s="17">
        <v>8.3218988844451398E-3</v>
      </c>
      <c r="P17" s="17">
        <v>1.91358248670584E-2</v>
      </c>
      <c r="Q17" s="17">
        <v>6.9280510590911202E-3</v>
      </c>
      <c r="R17" s="17"/>
      <c r="S17" s="17">
        <v>3.1220910061282001E-2</v>
      </c>
      <c r="T17" s="17">
        <v>4.4050745785797502E-3</v>
      </c>
      <c r="U17" s="17">
        <v>1.31085343760492E-2</v>
      </c>
      <c r="V17" s="17">
        <v>1.36305946460461E-2</v>
      </c>
      <c r="W17" s="17">
        <v>1.2579911879825101E-2</v>
      </c>
      <c r="X17" s="17">
        <v>8.5826572190387806E-3</v>
      </c>
      <c r="Y17" s="17">
        <v>1.9042806367782401E-2</v>
      </c>
      <c r="Z17" s="17">
        <v>0</v>
      </c>
      <c r="AA17" s="17">
        <v>1.17589904912999E-2</v>
      </c>
      <c r="AB17" s="17">
        <v>2.8951206536215299E-3</v>
      </c>
      <c r="AC17" s="17">
        <v>6.8017517763151502E-3</v>
      </c>
      <c r="AD17" s="17">
        <v>1.7196940779079899E-2</v>
      </c>
      <c r="AE17" s="17"/>
      <c r="AF17" s="17">
        <v>1.32798579022343E-2</v>
      </c>
      <c r="AG17" s="17">
        <v>1.22817040256562E-2</v>
      </c>
      <c r="AH17" s="17"/>
      <c r="AI17" s="17">
        <v>1.2300018586429101E-2</v>
      </c>
      <c r="AJ17" s="17">
        <v>1.30596273538649E-2</v>
      </c>
      <c r="AK17" s="17"/>
      <c r="AL17" s="17">
        <v>1.46649024331871E-2</v>
      </c>
      <c r="AM17" s="17">
        <v>1.237640159239E-2</v>
      </c>
      <c r="AN17" s="17"/>
      <c r="AO17" s="17">
        <v>1.46532243404956E-2</v>
      </c>
      <c r="AP17" s="17">
        <v>1.2645760182889799E-2</v>
      </c>
      <c r="AQ17" s="17"/>
      <c r="AR17" s="17">
        <v>1.8049783285699599E-2</v>
      </c>
      <c r="AS17" s="17">
        <v>1.11904892043121E-2</v>
      </c>
      <c r="AT17" s="17">
        <v>9.2458406070647509E-3</v>
      </c>
      <c r="AU17" s="17">
        <v>9.8352739018453799E-3</v>
      </c>
    </row>
    <row r="18" spans="2:47" ht="28.8" x14ac:dyDescent="0.3">
      <c r="B18" s="18" t="s">
        <v>684</v>
      </c>
      <c r="C18" s="17">
        <v>7.2355033920407799E-3</v>
      </c>
      <c r="D18" s="17">
        <v>1.03897898127473E-2</v>
      </c>
      <c r="E18" s="17">
        <v>3.55873277750851E-3</v>
      </c>
      <c r="F18" s="17"/>
      <c r="G18" s="17">
        <v>2.1319523249218299E-2</v>
      </c>
      <c r="H18" s="17">
        <v>1.8244252035712599E-2</v>
      </c>
      <c r="I18" s="17">
        <v>5.3412927178650401E-3</v>
      </c>
      <c r="J18" s="17">
        <v>1.51453390854612E-3</v>
      </c>
      <c r="K18" s="17">
        <v>0</v>
      </c>
      <c r="L18" s="17">
        <v>0</v>
      </c>
      <c r="M18" s="17"/>
      <c r="N18" s="17">
        <v>9.41432930311383E-3</v>
      </c>
      <c r="O18" s="17">
        <v>2.9363713949757098E-3</v>
      </c>
      <c r="P18" s="17">
        <v>1.28232039048892E-2</v>
      </c>
      <c r="Q18" s="17">
        <v>4.5426427260407904E-3</v>
      </c>
      <c r="R18" s="17"/>
      <c r="S18" s="17">
        <v>1.03294376351086E-2</v>
      </c>
      <c r="T18" s="17">
        <v>1.97919922454801E-3</v>
      </c>
      <c r="U18" s="17">
        <v>4.0881590338403004E-3</v>
      </c>
      <c r="V18" s="17">
        <v>1.4669243813585199E-2</v>
      </c>
      <c r="W18" s="17">
        <v>3.62000003890767E-3</v>
      </c>
      <c r="X18" s="17">
        <v>3.5410183913867901E-3</v>
      </c>
      <c r="Y18" s="17">
        <v>7.8072455465590801E-3</v>
      </c>
      <c r="Z18" s="17">
        <v>9.4316785366018608E-3</v>
      </c>
      <c r="AA18" s="17">
        <v>6.00518058111142E-3</v>
      </c>
      <c r="AB18" s="17">
        <v>9.4159882817742898E-3</v>
      </c>
      <c r="AC18" s="17">
        <v>9.7083417891534202E-3</v>
      </c>
      <c r="AD18" s="17">
        <v>1.06060962371342E-2</v>
      </c>
      <c r="AE18" s="17"/>
      <c r="AF18" s="17">
        <v>6.93109490364756E-3</v>
      </c>
      <c r="AG18" s="17">
        <v>7.6987177729747596E-3</v>
      </c>
      <c r="AH18" s="17"/>
      <c r="AI18" s="17">
        <v>1.04087491047231E-2</v>
      </c>
      <c r="AJ18" s="17">
        <v>5.6515292127204998E-3</v>
      </c>
      <c r="AK18" s="17"/>
      <c r="AL18" s="17">
        <v>7.0774364139782903E-3</v>
      </c>
      <c r="AM18" s="17">
        <v>7.2721071604528297E-3</v>
      </c>
      <c r="AN18" s="17"/>
      <c r="AO18" s="17">
        <v>5.0750532974207698E-3</v>
      </c>
      <c r="AP18" s="17">
        <v>7.4238125453295898E-3</v>
      </c>
      <c r="AQ18" s="17"/>
      <c r="AR18" s="17">
        <v>1.3486370101353701E-2</v>
      </c>
      <c r="AS18" s="17">
        <v>7.6706663443538202E-3</v>
      </c>
      <c r="AT18" s="17">
        <v>2.0397332742110399E-3</v>
      </c>
      <c r="AU18" s="17">
        <v>1.6045723342617199E-3</v>
      </c>
    </row>
    <row r="19" spans="2:47" x14ac:dyDescent="0.3">
      <c r="B19" s="18" t="s">
        <v>490</v>
      </c>
      <c r="C19" s="17">
        <v>3.1594524995567498E-3</v>
      </c>
      <c r="D19" s="17">
        <v>2.6500391879891701E-3</v>
      </c>
      <c r="E19" s="17">
        <v>3.6678677424331401E-3</v>
      </c>
      <c r="F19" s="17"/>
      <c r="G19" s="17">
        <v>0</v>
      </c>
      <c r="H19" s="17">
        <v>4.1147328611542801E-3</v>
      </c>
      <c r="I19" s="17">
        <v>2.9426695242663202E-3</v>
      </c>
      <c r="J19" s="17">
        <v>1.18754054556349E-3</v>
      </c>
      <c r="K19" s="17">
        <v>2.6687356053245099E-3</v>
      </c>
      <c r="L19" s="17">
        <v>6.5762461086340497E-3</v>
      </c>
      <c r="M19" s="17"/>
      <c r="N19" s="17">
        <v>0</v>
      </c>
      <c r="O19" s="17">
        <v>6.7640455250211904E-3</v>
      </c>
      <c r="P19" s="17">
        <v>3.1067965513433202E-3</v>
      </c>
      <c r="Q19" s="17">
        <v>2.9168289618101998E-3</v>
      </c>
      <c r="R19" s="17"/>
      <c r="S19" s="17">
        <v>0</v>
      </c>
      <c r="T19" s="17">
        <v>6.1746071087755401E-3</v>
      </c>
      <c r="U19" s="17">
        <v>2.5146249205647299E-3</v>
      </c>
      <c r="V19" s="17">
        <v>9.5193177744360095E-3</v>
      </c>
      <c r="W19" s="17">
        <v>5.3621951685380101E-3</v>
      </c>
      <c r="X19" s="17">
        <v>0</v>
      </c>
      <c r="Y19" s="17">
        <v>0</v>
      </c>
      <c r="Z19" s="17">
        <v>0</v>
      </c>
      <c r="AA19" s="17">
        <v>3.7460468288285798E-3</v>
      </c>
      <c r="AB19" s="17">
        <v>2.8152637717438101E-3</v>
      </c>
      <c r="AC19" s="17">
        <v>5.1618739312823403E-3</v>
      </c>
      <c r="AD19" s="17">
        <v>0</v>
      </c>
      <c r="AE19" s="17"/>
      <c r="AF19" s="17">
        <v>3.3350799493350302E-3</v>
      </c>
      <c r="AG19" s="17">
        <v>2.9516551549840201E-3</v>
      </c>
      <c r="AH19" s="17"/>
      <c r="AI19" s="17">
        <v>2.2112119605493898E-3</v>
      </c>
      <c r="AJ19" s="17">
        <v>3.63278128199848E-3</v>
      </c>
      <c r="AK19" s="17"/>
      <c r="AL19" s="17">
        <v>1.44744251679233E-3</v>
      </c>
      <c r="AM19" s="17">
        <v>3.5559047990589101E-3</v>
      </c>
      <c r="AN19" s="17"/>
      <c r="AO19" s="17">
        <v>3.3946382664343101E-3</v>
      </c>
      <c r="AP19" s="17">
        <v>3.1389532375110398E-3</v>
      </c>
      <c r="AQ19" s="17"/>
      <c r="AR19" s="17">
        <v>4.1088507918264896E-3</v>
      </c>
      <c r="AS19" s="17">
        <v>3.8182391428700298E-3</v>
      </c>
      <c r="AT19" s="17">
        <v>2.3278558934207699E-3</v>
      </c>
      <c r="AU19" s="17">
        <v>1.37167540562411E-3</v>
      </c>
    </row>
    <row r="20" spans="2:47" x14ac:dyDescent="0.3">
      <c r="B20" s="18" t="s">
        <v>128</v>
      </c>
      <c r="C20" s="19">
        <v>5.5339015418427798E-3</v>
      </c>
      <c r="D20" s="19">
        <v>3.4462959346948799E-3</v>
      </c>
      <c r="E20" s="19">
        <v>7.5891994526020301E-3</v>
      </c>
      <c r="F20" s="19"/>
      <c r="G20" s="19">
        <v>1.0574932366945299E-2</v>
      </c>
      <c r="H20" s="19">
        <v>4.9281936348086102E-3</v>
      </c>
      <c r="I20" s="19">
        <v>4.8339793348259703E-3</v>
      </c>
      <c r="J20" s="19">
        <v>6.9594476571796602E-3</v>
      </c>
      <c r="K20" s="19">
        <v>3.7296870374573998E-3</v>
      </c>
      <c r="L20" s="19">
        <v>3.3121380751822099E-3</v>
      </c>
      <c r="M20" s="19"/>
      <c r="N20" s="19">
        <v>8.0627352865720995E-4</v>
      </c>
      <c r="O20" s="19">
        <v>6.4013145179829404E-3</v>
      </c>
      <c r="P20" s="19">
        <v>7.5177427573632598E-3</v>
      </c>
      <c r="Q20" s="19">
        <v>5.8678568178909402E-3</v>
      </c>
      <c r="R20" s="19"/>
      <c r="S20" s="19">
        <v>6.5818727622402803E-3</v>
      </c>
      <c r="T20" s="19">
        <v>4.5032570891709303E-3</v>
      </c>
      <c r="U20" s="19">
        <v>2.90737318530127E-3</v>
      </c>
      <c r="V20" s="19">
        <v>0</v>
      </c>
      <c r="W20" s="19">
        <v>6.94106584426847E-3</v>
      </c>
      <c r="X20" s="19">
        <v>1.49417582481786E-2</v>
      </c>
      <c r="Y20" s="19">
        <v>2.2597624346829799E-3</v>
      </c>
      <c r="Z20" s="19">
        <v>5.1850195415411998E-3</v>
      </c>
      <c r="AA20" s="19">
        <v>1.9742176454128099E-3</v>
      </c>
      <c r="AB20" s="19">
        <v>7.2548322165798401E-3</v>
      </c>
      <c r="AC20" s="19">
        <v>9.9559075296117294E-3</v>
      </c>
      <c r="AD20" s="19">
        <v>6.9384703801023103E-3</v>
      </c>
      <c r="AE20" s="19"/>
      <c r="AF20" s="19">
        <v>4.7083027278069399E-3</v>
      </c>
      <c r="AG20" s="19">
        <v>4.9818861122165499E-3</v>
      </c>
      <c r="AH20" s="19"/>
      <c r="AI20" s="19">
        <v>2.6830922585023898E-3</v>
      </c>
      <c r="AJ20" s="19">
        <v>6.9569266410118699E-3</v>
      </c>
      <c r="AK20" s="19"/>
      <c r="AL20" s="19">
        <v>4.8705147888973401E-3</v>
      </c>
      <c r="AM20" s="19">
        <v>5.6875228444708296E-3</v>
      </c>
      <c r="AN20" s="19"/>
      <c r="AO20" s="19">
        <v>0</v>
      </c>
      <c r="AP20" s="19">
        <v>6.0162474735183597E-3</v>
      </c>
      <c r="AQ20" s="19"/>
      <c r="AR20" s="19">
        <v>3.9576474332154504E-3</v>
      </c>
      <c r="AS20" s="19">
        <v>1.9111868460811E-3</v>
      </c>
      <c r="AT20" s="19">
        <v>8.6418225652705304E-3</v>
      </c>
      <c r="AU20" s="19">
        <v>9.2592826846234592E-3</v>
      </c>
    </row>
    <row r="21" spans="2:47" x14ac:dyDescent="0.3">
      <c r="B21" s="16"/>
    </row>
    <row r="22" spans="2:47" x14ac:dyDescent="0.3">
      <c r="B22" t="s">
        <v>72</v>
      </c>
    </row>
    <row r="23" spans="2:47" x14ac:dyDescent="0.3">
      <c r="B23" t="s">
        <v>73</v>
      </c>
    </row>
    <row r="25" spans="2:47" x14ac:dyDescent="0.3">
      <c r="B25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dimension ref="B2:L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12" width="20.77734375" customWidth="1"/>
  </cols>
  <sheetData>
    <row r="2" spans="2:12" ht="40.049999999999997" customHeight="1" x14ac:dyDescent="0.3">
      <c r="D2" s="30" t="s">
        <v>696</v>
      </c>
      <c r="E2" s="26"/>
      <c r="F2" s="26"/>
      <c r="G2" s="26"/>
      <c r="H2" s="26"/>
      <c r="I2" s="26"/>
      <c r="J2" s="26"/>
      <c r="K2" s="26"/>
      <c r="L2" s="26"/>
    </row>
    <row r="6" spans="2:12" ht="49.95" customHeight="1" x14ac:dyDescent="0.3">
      <c r="B6" s="20" t="s">
        <v>15</v>
      </c>
      <c r="C6" s="20" t="s">
        <v>686</v>
      </c>
      <c r="D6" s="20" t="s">
        <v>687</v>
      </c>
      <c r="E6" s="20" t="s">
        <v>688</v>
      </c>
      <c r="F6" s="20" t="s">
        <v>689</v>
      </c>
      <c r="G6" s="20" t="s">
        <v>690</v>
      </c>
      <c r="H6" s="20" t="s">
        <v>691</v>
      </c>
      <c r="I6" s="20" t="s">
        <v>692</v>
      </c>
      <c r="J6" s="20" t="s">
        <v>693</v>
      </c>
      <c r="K6" s="20" t="s">
        <v>694</v>
      </c>
    </row>
    <row r="7" spans="2:12" x14ac:dyDescent="0.3">
      <c r="B7" s="18" t="s">
        <v>695</v>
      </c>
      <c r="C7" s="17">
        <v>0.15822805594294501</v>
      </c>
      <c r="D7" s="17">
        <v>0.30490905972597898</v>
      </c>
      <c r="E7" s="17">
        <v>0.12104530777333</v>
      </c>
      <c r="F7" s="17">
        <v>0.59906411205906096</v>
      </c>
      <c r="G7" s="17">
        <v>0.11436981952056501</v>
      </c>
      <c r="H7" s="17">
        <v>0.20854972957005699</v>
      </c>
      <c r="I7" s="17">
        <v>0.111074636124969</v>
      </c>
      <c r="J7" s="17">
        <v>0.16608797451530699</v>
      </c>
      <c r="K7" s="17">
        <v>0.109008182843831</v>
      </c>
    </row>
    <row r="8" spans="2:12" x14ac:dyDescent="0.3">
      <c r="B8" s="18" t="s">
        <v>166</v>
      </c>
      <c r="C8" s="17">
        <v>0.195789200008682</v>
      </c>
      <c r="D8" s="17">
        <v>0.302269304269911</v>
      </c>
      <c r="E8" s="17">
        <v>0.21344739952991301</v>
      </c>
      <c r="F8" s="17">
        <v>0.19886343281455901</v>
      </c>
      <c r="G8" s="17">
        <v>0.30858403325329098</v>
      </c>
      <c r="H8" s="17">
        <v>0.26087477745659399</v>
      </c>
      <c r="I8" s="17">
        <v>0.22353864607020599</v>
      </c>
      <c r="J8" s="17">
        <v>0.187118642578635</v>
      </c>
      <c r="K8" s="17">
        <v>0.17697982773637599</v>
      </c>
    </row>
    <row r="9" spans="2:12" x14ac:dyDescent="0.3">
      <c r="B9" s="18" t="s">
        <v>168</v>
      </c>
      <c r="C9" s="17">
        <v>0.110820546254062</v>
      </c>
      <c r="D9" s="17">
        <v>0.13121066385053101</v>
      </c>
      <c r="E9" s="17">
        <v>0.15091284546218101</v>
      </c>
      <c r="F9" s="17">
        <v>6.24816336647201E-2</v>
      </c>
      <c r="G9" s="17">
        <v>0.350264888519421</v>
      </c>
      <c r="H9" s="17">
        <v>0.164726484837703</v>
      </c>
      <c r="I9" s="17">
        <v>0.169033912363213</v>
      </c>
      <c r="J9" s="17">
        <v>8.9450897713451896E-2</v>
      </c>
      <c r="K9" s="17">
        <v>0.130100342395323</v>
      </c>
    </row>
    <row r="10" spans="2:12" x14ac:dyDescent="0.3">
      <c r="B10" s="18" t="s">
        <v>170</v>
      </c>
      <c r="C10" s="17">
        <v>5.9896719968052903E-2</v>
      </c>
      <c r="D10" s="17">
        <v>6.7920830116540806E-2</v>
      </c>
      <c r="E10" s="17">
        <v>0.142853218745956</v>
      </c>
      <c r="F10" s="17">
        <v>3.6754599560727103E-2</v>
      </c>
      <c r="G10" s="17">
        <v>0.15760029573561901</v>
      </c>
      <c r="H10" s="17">
        <v>9.3146111566011103E-2</v>
      </c>
      <c r="I10" s="17">
        <v>0.16288779001652201</v>
      </c>
      <c r="J10" s="17">
        <v>5.1037837609184102E-2</v>
      </c>
      <c r="K10" s="17">
        <v>0.132679757151625</v>
      </c>
    </row>
    <row r="11" spans="2:12" x14ac:dyDescent="0.3">
      <c r="B11" s="18" t="s">
        <v>173</v>
      </c>
      <c r="C11" s="17">
        <v>0.45944958495885302</v>
      </c>
      <c r="D11" s="17">
        <v>0.179425277723958</v>
      </c>
      <c r="E11" s="17">
        <v>0.3476117134217</v>
      </c>
      <c r="F11" s="17">
        <v>9.4895764710795694E-2</v>
      </c>
      <c r="G11" s="17">
        <v>5.60559234445469E-2</v>
      </c>
      <c r="H11" s="17">
        <v>0.24995812373745499</v>
      </c>
      <c r="I11" s="17">
        <v>0.315388021381937</v>
      </c>
      <c r="J11" s="17">
        <v>0.48610696764412697</v>
      </c>
      <c r="K11" s="17">
        <v>0.42951845683419598</v>
      </c>
    </row>
    <row r="12" spans="2:12" x14ac:dyDescent="0.3">
      <c r="B12" s="18" t="s">
        <v>155</v>
      </c>
      <c r="C12" s="17">
        <v>1.58158928674061E-2</v>
      </c>
      <c r="D12" s="17">
        <v>1.4264864313080701E-2</v>
      </c>
      <c r="E12" s="17">
        <v>2.4129515066921299E-2</v>
      </c>
      <c r="F12" s="17">
        <v>7.9404571901373604E-3</v>
      </c>
      <c r="G12" s="17">
        <v>1.31250395265571E-2</v>
      </c>
      <c r="H12" s="17">
        <v>2.27447728321803E-2</v>
      </c>
      <c r="I12" s="17">
        <v>1.8076994043152401E-2</v>
      </c>
      <c r="J12" s="17">
        <v>2.01976799392958E-2</v>
      </c>
      <c r="K12" s="17">
        <v>2.17134330386494E-2</v>
      </c>
    </row>
    <row r="13" spans="2:12" x14ac:dyDescent="0.3">
      <c r="B13" s="16" t="s">
        <v>246</v>
      </c>
      <c r="C13" s="16"/>
      <c r="D13" s="16"/>
      <c r="E13" s="16"/>
      <c r="F13" s="16"/>
      <c r="G13" s="16"/>
      <c r="H13" s="16"/>
      <c r="I13" s="16"/>
      <c r="J13" s="16"/>
      <c r="K13" s="16"/>
    </row>
    <row r="14" spans="2:12" x14ac:dyDescent="0.3">
      <c r="B14" t="s">
        <v>72</v>
      </c>
    </row>
    <row r="15" spans="2:12" x14ac:dyDescent="0.3">
      <c r="B15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">
    <mergeCell ref="D2:L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dimension ref="B2:AU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697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2119</v>
      </c>
      <c r="D7" s="10">
        <v>1032</v>
      </c>
      <c r="E7" s="10">
        <v>1082</v>
      </c>
      <c r="F7" s="10"/>
      <c r="G7" s="10">
        <v>201</v>
      </c>
      <c r="H7" s="10">
        <v>343</v>
      </c>
      <c r="I7" s="10">
        <v>364</v>
      </c>
      <c r="J7" s="10">
        <v>371</v>
      </c>
      <c r="K7" s="10">
        <v>316</v>
      </c>
      <c r="L7" s="10">
        <v>524</v>
      </c>
      <c r="M7" s="10"/>
      <c r="N7" s="10">
        <v>694</v>
      </c>
      <c r="O7" s="10">
        <v>595</v>
      </c>
      <c r="P7" s="10">
        <v>352</v>
      </c>
      <c r="Q7" s="10">
        <v>473</v>
      </c>
      <c r="R7" s="10"/>
      <c r="S7" s="10">
        <v>303</v>
      </c>
      <c r="T7" s="10">
        <v>323</v>
      </c>
      <c r="U7" s="10">
        <v>167</v>
      </c>
      <c r="V7" s="10">
        <v>169</v>
      </c>
      <c r="W7" s="10">
        <v>158</v>
      </c>
      <c r="X7" s="10">
        <v>185</v>
      </c>
      <c r="Y7" s="10">
        <v>166</v>
      </c>
      <c r="Z7" s="10">
        <v>83</v>
      </c>
      <c r="AA7" s="10">
        <v>240</v>
      </c>
      <c r="AB7" s="10">
        <v>158</v>
      </c>
      <c r="AC7" s="10">
        <v>100</v>
      </c>
      <c r="AD7" s="10">
        <v>67</v>
      </c>
      <c r="AE7" s="10"/>
      <c r="AF7" s="10">
        <v>1262</v>
      </c>
      <c r="AG7" s="10">
        <v>853</v>
      </c>
      <c r="AH7" s="10"/>
      <c r="AI7" s="10">
        <v>719</v>
      </c>
      <c r="AJ7" s="10">
        <v>1400</v>
      </c>
      <c r="AK7" s="10"/>
      <c r="AL7" s="10">
        <v>388</v>
      </c>
      <c r="AM7" s="10">
        <v>1731</v>
      </c>
      <c r="AN7" s="10"/>
      <c r="AO7" s="10">
        <v>158</v>
      </c>
      <c r="AP7" s="10">
        <v>1961</v>
      </c>
      <c r="AQ7" s="10"/>
      <c r="AR7" s="10">
        <v>709</v>
      </c>
      <c r="AS7" s="10">
        <v>546</v>
      </c>
      <c r="AT7" s="10">
        <v>571</v>
      </c>
      <c r="AU7" s="10">
        <v>293</v>
      </c>
    </row>
    <row r="8" spans="2:47" ht="30" customHeight="1" x14ac:dyDescent="0.3">
      <c r="B8" s="11" t="s">
        <v>20</v>
      </c>
      <c r="C8" s="11">
        <v>2135</v>
      </c>
      <c r="D8" s="11">
        <v>1036</v>
      </c>
      <c r="E8" s="11">
        <v>1093</v>
      </c>
      <c r="F8" s="11"/>
      <c r="G8" s="11">
        <v>303</v>
      </c>
      <c r="H8" s="11">
        <v>394</v>
      </c>
      <c r="I8" s="11">
        <v>373</v>
      </c>
      <c r="J8" s="11">
        <v>358</v>
      </c>
      <c r="K8" s="11">
        <v>279</v>
      </c>
      <c r="L8" s="11">
        <v>427</v>
      </c>
      <c r="M8" s="11"/>
      <c r="N8" s="11">
        <v>578</v>
      </c>
      <c r="O8" s="11">
        <v>553</v>
      </c>
      <c r="P8" s="11">
        <v>465</v>
      </c>
      <c r="Q8" s="11">
        <v>533</v>
      </c>
      <c r="R8" s="11"/>
      <c r="S8" s="11">
        <v>303</v>
      </c>
      <c r="T8" s="11">
        <v>288</v>
      </c>
      <c r="U8" s="11">
        <v>167</v>
      </c>
      <c r="V8" s="11">
        <v>177</v>
      </c>
      <c r="W8" s="11">
        <v>150</v>
      </c>
      <c r="X8" s="11">
        <v>195</v>
      </c>
      <c r="Y8" s="11">
        <v>152</v>
      </c>
      <c r="Z8" s="11">
        <v>83</v>
      </c>
      <c r="AA8" s="11">
        <v>239</v>
      </c>
      <c r="AB8" s="11">
        <v>202</v>
      </c>
      <c r="AC8" s="11">
        <v>113</v>
      </c>
      <c r="AD8" s="11">
        <v>64</v>
      </c>
      <c r="AE8" s="11"/>
      <c r="AF8" s="11">
        <v>1196</v>
      </c>
      <c r="AG8" s="11">
        <v>934</v>
      </c>
      <c r="AH8" s="11"/>
      <c r="AI8" s="11">
        <v>737</v>
      </c>
      <c r="AJ8" s="11">
        <v>1397</v>
      </c>
      <c r="AK8" s="11"/>
      <c r="AL8" s="11">
        <v>400</v>
      </c>
      <c r="AM8" s="11">
        <v>1735</v>
      </c>
      <c r="AN8" s="11"/>
      <c r="AO8" s="11">
        <v>164</v>
      </c>
      <c r="AP8" s="11">
        <v>1970</v>
      </c>
      <c r="AQ8" s="11"/>
      <c r="AR8" s="11">
        <v>765</v>
      </c>
      <c r="AS8" s="11">
        <v>502</v>
      </c>
      <c r="AT8" s="11">
        <v>588</v>
      </c>
      <c r="AU8" s="11">
        <v>279</v>
      </c>
    </row>
    <row r="9" spans="2:47" x14ac:dyDescent="0.3">
      <c r="B9" s="18" t="s">
        <v>695</v>
      </c>
      <c r="C9" s="17">
        <v>0.15822805594294501</v>
      </c>
      <c r="D9" s="17">
        <v>0.168210261947704</v>
      </c>
      <c r="E9" s="17">
        <v>0.14831638671472999</v>
      </c>
      <c r="F9" s="17"/>
      <c r="G9" s="17">
        <v>0.25991542017925701</v>
      </c>
      <c r="H9" s="17">
        <v>0.23391551337352001</v>
      </c>
      <c r="I9" s="17">
        <v>0.18942954052701899</v>
      </c>
      <c r="J9" s="17">
        <v>9.7406721684150405E-2</v>
      </c>
      <c r="K9" s="17">
        <v>0.127813048881703</v>
      </c>
      <c r="L9" s="17">
        <v>5.9782981780616903E-2</v>
      </c>
      <c r="M9" s="17"/>
      <c r="N9" s="17">
        <v>0.141390377188408</v>
      </c>
      <c r="O9" s="17">
        <v>0.114541864834471</v>
      </c>
      <c r="P9" s="17">
        <v>0.19837659308554101</v>
      </c>
      <c r="Q9" s="17">
        <v>0.186565056379807</v>
      </c>
      <c r="R9" s="17"/>
      <c r="S9" s="17">
        <v>0.16243809713993401</v>
      </c>
      <c r="T9" s="17">
        <v>0.124668893550367</v>
      </c>
      <c r="U9" s="17">
        <v>0.123393028781459</v>
      </c>
      <c r="V9" s="17">
        <v>0.12958277036132201</v>
      </c>
      <c r="W9" s="17">
        <v>0.170714718812953</v>
      </c>
      <c r="X9" s="17">
        <v>0.18874113926790501</v>
      </c>
      <c r="Y9" s="17">
        <v>0.16106145393982699</v>
      </c>
      <c r="Z9" s="17">
        <v>0.22041735617640501</v>
      </c>
      <c r="AA9" s="17">
        <v>0.19155063108140299</v>
      </c>
      <c r="AB9" s="17">
        <v>0.120059457160861</v>
      </c>
      <c r="AC9" s="17">
        <v>0.22401181692220201</v>
      </c>
      <c r="AD9" s="17">
        <v>0.12988252487728599</v>
      </c>
      <c r="AE9" s="17"/>
      <c r="AF9" s="17">
        <v>0.152295002069574</v>
      </c>
      <c r="AG9" s="17">
        <v>0.16657812346783099</v>
      </c>
      <c r="AH9" s="17"/>
      <c r="AI9" s="17">
        <v>0.17186402558165101</v>
      </c>
      <c r="AJ9" s="17">
        <v>0.15103343135937</v>
      </c>
      <c r="AK9" s="17"/>
      <c r="AL9" s="17">
        <v>0.170382698163697</v>
      </c>
      <c r="AM9" s="17">
        <v>0.15542542460651301</v>
      </c>
      <c r="AN9" s="17"/>
      <c r="AO9" s="17">
        <v>0.152272742859516</v>
      </c>
      <c r="AP9" s="17">
        <v>0.15872465580584799</v>
      </c>
      <c r="AQ9" s="17"/>
      <c r="AR9" s="17">
        <v>0.21315415682404101</v>
      </c>
      <c r="AS9" s="17">
        <v>0.107596488593838</v>
      </c>
      <c r="AT9" s="17">
        <v>0.158050274767041</v>
      </c>
      <c r="AU9" s="17">
        <v>9.9016525841250605E-2</v>
      </c>
    </row>
    <row r="10" spans="2:47" x14ac:dyDescent="0.3">
      <c r="B10" s="18" t="s">
        <v>166</v>
      </c>
      <c r="C10" s="17">
        <v>0.195789200008682</v>
      </c>
      <c r="D10" s="17">
        <v>0.23213074364238101</v>
      </c>
      <c r="E10" s="17">
        <v>0.16152766103914201</v>
      </c>
      <c r="F10" s="17"/>
      <c r="G10" s="17">
        <v>0.285207703424667</v>
      </c>
      <c r="H10" s="17">
        <v>0.32676496183948001</v>
      </c>
      <c r="I10" s="17">
        <v>0.25502347457809998</v>
      </c>
      <c r="J10" s="17">
        <v>0.19058221967444899</v>
      </c>
      <c r="K10" s="17">
        <v>8.1009953844218496E-2</v>
      </c>
      <c r="L10" s="17">
        <v>3.89949936615097E-2</v>
      </c>
      <c r="M10" s="17"/>
      <c r="N10" s="17">
        <v>0.22916028454367299</v>
      </c>
      <c r="O10" s="17">
        <v>0.20214681201173301</v>
      </c>
      <c r="P10" s="17">
        <v>0.17251575175565101</v>
      </c>
      <c r="Q10" s="17">
        <v>0.17527910703662999</v>
      </c>
      <c r="R10" s="17"/>
      <c r="S10" s="17">
        <v>0.254777941459506</v>
      </c>
      <c r="T10" s="17">
        <v>0.15376026663851899</v>
      </c>
      <c r="U10" s="17">
        <v>0.1617589752751</v>
      </c>
      <c r="V10" s="17">
        <v>0.203020631795236</v>
      </c>
      <c r="W10" s="17">
        <v>0.21991648810571399</v>
      </c>
      <c r="X10" s="17">
        <v>0.22458112917019099</v>
      </c>
      <c r="Y10" s="17">
        <v>0.164846838647456</v>
      </c>
      <c r="Z10" s="17">
        <v>0.21350833929513799</v>
      </c>
      <c r="AA10" s="17">
        <v>0.233900839048125</v>
      </c>
      <c r="AB10" s="17">
        <v>0.16671100161942801</v>
      </c>
      <c r="AC10" s="17">
        <v>0.13179941548802601</v>
      </c>
      <c r="AD10" s="17">
        <v>0.14448422762629901</v>
      </c>
      <c r="AE10" s="17"/>
      <c r="AF10" s="17">
        <v>0.207024702935867</v>
      </c>
      <c r="AG10" s="17">
        <v>0.18232438992266001</v>
      </c>
      <c r="AH10" s="17"/>
      <c r="AI10" s="17">
        <v>0.26051934117820902</v>
      </c>
      <c r="AJ10" s="17">
        <v>0.16163621512415699</v>
      </c>
      <c r="AK10" s="17"/>
      <c r="AL10" s="17">
        <v>0.23320320019274199</v>
      </c>
      <c r="AM10" s="17">
        <v>0.18716223695763701</v>
      </c>
      <c r="AN10" s="17"/>
      <c r="AO10" s="17">
        <v>0.28009892239098699</v>
      </c>
      <c r="AP10" s="17">
        <v>0.18875880614190399</v>
      </c>
      <c r="AQ10" s="17"/>
      <c r="AR10" s="17">
        <v>0.27050628132051702</v>
      </c>
      <c r="AS10" s="17">
        <v>0.15743287218964599</v>
      </c>
      <c r="AT10" s="17">
        <v>0.16637742165611299</v>
      </c>
      <c r="AU10" s="17">
        <v>0.121855948440783</v>
      </c>
    </row>
    <row r="11" spans="2:47" x14ac:dyDescent="0.3">
      <c r="B11" s="18" t="s">
        <v>168</v>
      </c>
      <c r="C11" s="17">
        <v>0.110820546254062</v>
      </c>
      <c r="D11" s="17">
        <v>0.112294527080287</v>
      </c>
      <c r="E11" s="17">
        <v>0.109255806037674</v>
      </c>
      <c r="F11" s="17"/>
      <c r="G11" s="17">
        <v>0.182136401148382</v>
      </c>
      <c r="H11" s="17">
        <v>0.16273737007301001</v>
      </c>
      <c r="I11" s="17">
        <v>0.116435229205683</v>
      </c>
      <c r="J11" s="17">
        <v>0.113987227690713</v>
      </c>
      <c r="K11" s="17">
        <v>7.3021428395858207E-2</v>
      </c>
      <c r="L11" s="17">
        <v>2.9364397931352999E-2</v>
      </c>
      <c r="M11" s="17"/>
      <c r="N11" s="17">
        <v>0.114050562699809</v>
      </c>
      <c r="O11" s="17">
        <v>0.134397878450638</v>
      </c>
      <c r="P11" s="17">
        <v>0.106797736183304</v>
      </c>
      <c r="Q11" s="17">
        <v>8.7479146538670796E-2</v>
      </c>
      <c r="R11" s="17"/>
      <c r="S11" s="17">
        <v>0.16064051973106899</v>
      </c>
      <c r="T11" s="17">
        <v>0.144468282765009</v>
      </c>
      <c r="U11" s="17">
        <v>8.2713537768577303E-2</v>
      </c>
      <c r="V11" s="17">
        <v>0.10599739029091</v>
      </c>
      <c r="W11" s="17">
        <v>0.120679101556385</v>
      </c>
      <c r="X11" s="17">
        <v>0.13270365237163301</v>
      </c>
      <c r="Y11" s="17">
        <v>7.9336477974400799E-2</v>
      </c>
      <c r="Z11" s="17">
        <v>0.102494713685418</v>
      </c>
      <c r="AA11" s="17">
        <v>0.102887078344286</v>
      </c>
      <c r="AB11" s="17">
        <v>7.5301727746991995E-2</v>
      </c>
      <c r="AC11" s="17">
        <v>4.0436715029993402E-2</v>
      </c>
      <c r="AD11" s="17">
        <v>7.2733681370320394E-2</v>
      </c>
      <c r="AE11" s="17"/>
      <c r="AF11" s="17">
        <v>0.10298394380237701</v>
      </c>
      <c r="AG11" s="17">
        <v>0.119418202319793</v>
      </c>
      <c r="AH11" s="17"/>
      <c r="AI11" s="17">
        <v>0.114061605031544</v>
      </c>
      <c r="AJ11" s="17">
        <v>0.10911049542708599</v>
      </c>
      <c r="AK11" s="17"/>
      <c r="AL11" s="17">
        <v>8.9587278586123198E-2</v>
      </c>
      <c r="AM11" s="17">
        <v>0.115716537453161</v>
      </c>
      <c r="AN11" s="17"/>
      <c r="AO11" s="17">
        <v>0.10627545644870399</v>
      </c>
      <c r="AP11" s="17">
        <v>0.111199550840824</v>
      </c>
      <c r="AQ11" s="17"/>
      <c r="AR11" s="17">
        <v>0.142169250908395</v>
      </c>
      <c r="AS11" s="17">
        <v>8.2411131475966598E-2</v>
      </c>
      <c r="AT11" s="17">
        <v>0.110664160438086</v>
      </c>
      <c r="AU11" s="17">
        <v>7.6264041139683894E-2</v>
      </c>
    </row>
    <row r="12" spans="2:47" x14ac:dyDescent="0.3">
      <c r="B12" s="18" t="s">
        <v>170</v>
      </c>
      <c r="C12" s="17">
        <v>5.9896719968052903E-2</v>
      </c>
      <c r="D12" s="17">
        <v>5.1765019588501902E-2</v>
      </c>
      <c r="E12" s="17">
        <v>6.6674579710412393E-2</v>
      </c>
      <c r="F12" s="17"/>
      <c r="G12" s="17">
        <v>9.5198665053997003E-2</v>
      </c>
      <c r="H12" s="17">
        <v>7.60611649851861E-2</v>
      </c>
      <c r="I12" s="17">
        <v>6.8760758305363004E-2</v>
      </c>
      <c r="J12" s="17">
        <v>6.6510960193872204E-2</v>
      </c>
      <c r="K12" s="17">
        <v>4.3689085416065199E-2</v>
      </c>
      <c r="L12" s="17">
        <v>1.7182364279259E-2</v>
      </c>
      <c r="M12" s="17"/>
      <c r="N12" s="17">
        <v>4.5368506906373E-2</v>
      </c>
      <c r="O12" s="17">
        <v>6.2402255580273701E-2</v>
      </c>
      <c r="P12" s="17">
        <v>8.0217367293271502E-2</v>
      </c>
      <c r="Q12" s="17">
        <v>5.59149925063663E-2</v>
      </c>
      <c r="R12" s="17"/>
      <c r="S12" s="17">
        <v>7.6681954295084204E-2</v>
      </c>
      <c r="T12" s="17">
        <v>5.7780155225998102E-2</v>
      </c>
      <c r="U12" s="17">
        <v>7.4069733332375903E-2</v>
      </c>
      <c r="V12" s="17">
        <v>5.4830461595488302E-2</v>
      </c>
      <c r="W12" s="17">
        <v>3.7974546332989301E-2</v>
      </c>
      <c r="X12" s="17">
        <v>3.7878988769885297E-2</v>
      </c>
      <c r="Y12" s="17">
        <v>9.2331339176837696E-2</v>
      </c>
      <c r="Z12" s="17">
        <v>4.0148904800685899E-2</v>
      </c>
      <c r="AA12" s="17">
        <v>6.18760508947871E-2</v>
      </c>
      <c r="AB12" s="17">
        <v>3.92370819762057E-2</v>
      </c>
      <c r="AC12" s="17">
        <v>7.8275727651293106E-2</v>
      </c>
      <c r="AD12" s="17">
        <v>5.9157538074861203E-2</v>
      </c>
      <c r="AE12" s="17"/>
      <c r="AF12" s="17">
        <v>4.8442193582422403E-2</v>
      </c>
      <c r="AG12" s="17">
        <v>7.4853789750752506E-2</v>
      </c>
      <c r="AH12" s="17"/>
      <c r="AI12" s="17">
        <v>6.5358822967745395E-2</v>
      </c>
      <c r="AJ12" s="17">
        <v>5.7014799462153702E-2</v>
      </c>
      <c r="AK12" s="17"/>
      <c r="AL12" s="17">
        <v>5.60562739619688E-2</v>
      </c>
      <c r="AM12" s="17">
        <v>6.07822544105351E-2</v>
      </c>
      <c r="AN12" s="17"/>
      <c r="AO12" s="17">
        <v>2.7071298515393701E-2</v>
      </c>
      <c r="AP12" s="17">
        <v>6.2633956376076105E-2</v>
      </c>
      <c r="AQ12" s="17"/>
      <c r="AR12" s="17">
        <v>7.30193872623187E-2</v>
      </c>
      <c r="AS12" s="17">
        <v>4.2105586281332097E-2</v>
      </c>
      <c r="AT12" s="17">
        <v>6.4108869809028093E-2</v>
      </c>
      <c r="AU12" s="17">
        <v>4.70203719420021E-2</v>
      </c>
    </row>
    <row r="13" spans="2:47" x14ac:dyDescent="0.3">
      <c r="B13" s="18" t="s">
        <v>173</v>
      </c>
      <c r="C13" s="17">
        <v>0.45944958495885302</v>
      </c>
      <c r="D13" s="17">
        <v>0.42728449272679397</v>
      </c>
      <c r="E13" s="17">
        <v>0.49122679793757701</v>
      </c>
      <c r="F13" s="17"/>
      <c r="G13" s="17">
        <v>0.16237350608687701</v>
      </c>
      <c r="H13" s="17">
        <v>0.173074069886483</v>
      </c>
      <c r="I13" s="17">
        <v>0.34803589145302899</v>
      </c>
      <c r="J13" s="17">
        <v>0.51835557410141997</v>
      </c>
      <c r="K13" s="17">
        <v>0.67256965149203096</v>
      </c>
      <c r="L13" s="17">
        <v>0.84347847496852901</v>
      </c>
      <c r="M13" s="17"/>
      <c r="N13" s="17">
        <v>0.45353015016023701</v>
      </c>
      <c r="O13" s="17">
        <v>0.47507735516261601</v>
      </c>
      <c r="P13" s="17">
        <v>0.42681983501777199</v>
      </c>
      <c r="Q13" s="17">
        <v>0.47451237608525199</v>
      </c>
      <c r="R13" s="17"/>
      <c r="S13" s="17">
        <v>0.34139154032254099</v>
      </c>
      <c r="T13" s="17">
        <v>0.50037177068626904</v>
      </c>
      <c r="U13" s="17">
        <v>0.54516115679329302</v>
      </c>
      <c r="V13" s="17">
        <v>0.48604122714731102</v>
      </c>
      <c r="W13" s="17">
        <v>0.42839358547863898</v>
      </c>
      <c r="X13" s="17">
        <v>0.39027512711276302</v>
      </c>
      <c r="Y13" s="17">
        <v>0.48926728249351897</v>
      </c>
      <c r="Z13" s="17">
        <v>0.38436266160895</v>
      </c>
      <c r="AA13" s="17">
        <v>0.39934798784279502</v>
      </c>
      <c r="AB13" s="17">
        <v>0.58517183772197701</v>
      </c>
      <c r="AC13" s="17">
        <v>0.51649638449828295</v>
      </c>
      <c r="AD13" s="17">
        <v>0.57201859588065296</v>
      </c>
      <c r="AE13" s="17"/>
      <c r="AF13" s="17">
        <v>0.473116236900124</v>
      </c>
      <c r="AG13" s="17">
        <v>0.44238366268085499</v>
      </c>
      <c r="AH13" s="17"/>
      <c r="AI13" s="17">
        <v>0.37779143203139198</v>
      </c>
      <c r="AJ13" s="17">
        <v>0.50253414513810102</v>
      </c>
      <c r="AK13" s="17"/>
      <c r="AL13" s="17">
        <v>0.43828316805356798</v>
      </c>
      <c r="AM13" s="17">
        <v>0.46433016163246599</v>
      </c>
      <c r="AN13" s="17"/>
      <c r="AO13" s="17">
        <v>0.434281579785399</v>
      </c>
      <c r="AP13" s="17">
        <v>0.461548287032715</v>
      </c>
      <c r="AQ13" s="17"/>
      <c r="AR13" s="17">
        <v>0.28816048356336499</v>
      </c>
      <c r="AS13" s="17">
        <v>0.58801612062741604</v>
      </c>
      <c r="AT13" s="17">
        <v>0.47945136291214502</v>
      </c>
      <c r="AU13" s="17">
        <v>0.65584311263628003</v>
      </c>
    </row>
    <row r="14" spans="2:47" x14ac:dyDescent="0.3">
      <c r="B14" s="18" t="s">
        <v>155</v>
      </c>
      <c r="C14" s="19">
        <v>1.58158928674061E-2</v>
      </c>
      <c r="D14" s="19">
        <v>8.3149550143318297E-3</v>
      </c>
      <c r="E14" s="19">
        <v>2.2998768560464102E-2</v>
      </c>
      <c r="F14" s="19"/>
      <c r="G14" s="19">
        <v>1.5168304106821099E-2</v>
      </c>
      <c r="H14" s="19">
        <v>2.7446919842321602E-2</v>
      </c>
      <c r="I14" s="19">
        <v>2.23151059308065E-2</v>
      </c>
      <c r="J14" s="19">
        <v>1.3157296655395299E-2</v>
      </c>
      <c r="K14" s="19">
        <v>1.89683197012397E-3</v>
      </c>
      <c r="L14" s="19">
        <v>1.11967873787328E-2</v>
      </c>
      <c r="M14" s="19"/>
      <c r="N14" s="19">
        <v>1.6500118501500401E-2</v>
      </c>
      <c r="O14" s="19">
        <v>1.14338339602678E-2</v>
      </c>
      <c r="P14" s="19">
        <v>1.5272716664460799E-2</v>
      </c>
      <c r="Q14" s="19">
        <v>2.0249321453273999E-2</v>
      </c>
      <c r="R14" s="19"/>
      <c r="S14" s="19">
        <v>4.0699470518661598E-3</v>
      </c>
      <c r="T14" s="19">
        <v>1.89506311338382E-2</v>
      </c>
      <c r="U14" s="19">
        <v>1.2903568049194699E-2</v>
      </c>
      <c r="V14" s="19">
        <v>2.0527518809732099E-2</v>
      </c>
      <c r="W14" s="19">
        <v>2.23215597133197E-2</v>
      </c>
      <c r="X14" s="19">
        <v>2.5819963307621801E-2</v>
      </c>
      <c r="Y14" s="19">
        <v>1.31566077679602E-2</v>
      </c>
      <c r="Z14" s="19">
        <v>3.9068024433404298E-2</v>
      </c>
      <c r="AA14" s="19">
        <v>1.0437412788604701E-2</v>
      </c>
      <c r="AB14" s="19">
        <v>1.35188937745368E-2</v>
      </c>
      <c r="AC14" s="19">
        <v>8.9799404102021297E-3</v>
      </c>
      <c r="AD14" s="19">
        <v>2.17234321705807E-2</v>
      </c>
      <c r="AE14" s="19"/>
      <c r="AF14" s="19">
        <v>1.61379207096355E-2</v>
      </c>
      <c r="AG14" s="19">
        <v>1.4441831858108401E-2</v>
      </c>
      <c r="AH14" s="19"/>
      <c r="AI14" s="19">
        <v>1.04047732094579E-2</v>
      </c>
      <c r="AJ14" s="19">
        <v>1.8670913489132301E-2</v>
      </c>
      <c r="AK14" s="19"/>
      <c r="AL14" s="19">
        <v>1.24873810419004E-2</v>
      </c>
      <c r="AM14" s="19">
        <v>1.6583384939687501E-2</v>
      </c>
      <c r="AN14" s="19"/>
      <c r="AO14" s="19">
        <v>0</v>
      </c>
      <c r="AP14" s="19">
        <v>1.7134743802632999E-2</v>
      </c>
      <c r="AQ14" s="19"/>
      <c r="AR14" s="19">
        <v>1.29904401213627E-2</v>
      </c>
      <c r="AS14" s="19">
        <v>2.2437800831800601E-2</v>
      </c>
      <c r="AT14" s="19">
        <v>2.1347910417586199E-2</v>
      </c>
      <c r="AU14" s="19">
        <v>0</v>
      </c>
    </row>
    <row r="15" spans="2:47" x14ac:dyDescent="0.3">
      <c r="B15" s="16" t="s">
        <v>246</v>
      </c>
    </row>
    <row r="16" spans="2:47" x14ac:dyDescent="0.3">
      <c r="B16" t="s">
        <v>72</v>
      </c>
    </row>
    <row r="17" spans="2:2" x14ac:dyDescent="0.3">
      <c r="B17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dimension ref="B2:AU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698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2119</v>
      </c>
      <c r="D7" s="10">
        <v>1032</v>
      </c>
      <c r="E7" s="10">
        <v>1082</v>
      </c>
      <c r="F7" s="10"/>
      <c r="G7" s="10">
        <v>201</v>
      </c>
      <c r="H7" s="10">
        <v>343</v>
      </c>
      <c r="I7" s="10">
        <v>364</v>
      </c>
      <c r="J7" s="10">
        <v>371</v>
      </c>
      <c r="K7" s="10">
        <v>316</v>
      </c>
      <c r="L7" s="10">
        <v>524</v>
      </c>
      <c r="M7" s="10"/>
      <c r="N7" s="10">
        <v>694</v>
      </c>
      <c r="O7" s="10">
        <v>595</v>
      </c>
      <c r="P7" s="10">
        <v>352</v>
      </c>
      <c r="Q7" s="10">
        <v>473</v>
      </c>
      <c r="R7" s="10"/>
      <c r="S7" s="10">
        <v>303</v>
      </c>
      <c r="T7" s="10">
        <v>323</v>
      </c>
      <c r="U7" s="10">
        <v>167</v>
      </c>
      <c r="V7" s="10">
        <v>169</v>
      </c>
      <c r="W7" s="10">
        <v>158</v>
      </c>
      <c r="X7" s="10">
        <v>185</v>
      </c>
      <c r="Y7" s="10">
        <v>166</v>
      </c>
      <c r="Z7" s="10">
        <v>83</v>
      </c>
      <c r="AA7" s="10">
        <v>240</v>
      </c>
      <c r="AB7" s="10">
        <v>158</v>
      </c>
      <c r="AC7" s="10">
        <v>100</v>
      </c>
      <c r="AD7" s="10">
        <v>67</v>
      </c>
      <c r="AE7" s="10"/>
      <c r="AF7" s="10">
        <v>1262</v>
      </c>
      <c r="AG7" s="10">
        <v>853</v>
      </c>
      <c r="AH7" s="10"/>
      <c r="AI7" s="10">
        <v>719</v>
      </c>
      <c r="AJ7" s="10">
        <v>1400</v>
      </c>
      <c r="AK7" s="10"/>
      <c r="AL7" s="10">
        <v>388</v>
      </c>
      <c r="AM7" s="10">
        <v>1731</v>
      </c>
      <c r="AN7" s="10"/>
      <c r="AO7" s="10">
        <v>158</v>
      </c>
      <c r="AP7" s="10">
        <v>1961</v>
      </c>
      <c r="AQ7" s="10"/>
      <c r="AR7" s="10">
        <v>709</v>
      </c>
      <c r="AS7" s="10">
        <v>546</v>
      </c>
      <c r="AT7" s="10">
        <v>571</v>
      </c>
      <c r="AU7" s="10">
        <v>293</v>
      </c>
    </row>
    <row r="8" spans="2:47" ht="30" customHeight="1" x14ac:dyDescent="0.3">
      <c r="B8" s="11" t="s">
        <v>20</v>
      </c>
      <c r="C8" s="11">
        <v>2135</v>
      </c>
      <c r="D8" s="11">
        <v>1036</v>
      </c>
      <c r="E8" s="11">
        <v>1093</v>
      </c>
      <c r="F8" s="11"/>
      <c r="G8" s="11">
        <v>303</v>
      </c>
      <c r="H8" s="11">
        <v>394</v>
      </c>
      <c r="I8" s="11">
        <v>373</v>
      </c>
      <c r="J8" s="11">
        <v>358</v>
      </c>
      <c r="K8" s="11">
        <v>279</v>
      </c>
      <c r="L8" s="11">
        <v>427</v>
      </c>
      <c r="M8" s="11"/>
      <c r="N8" s="11">
        <v>578</v>
      </c>
      <c r="O8" s="11">
        <v>553</v>
      </c>
      <c r="P8" s="11">
        <v>465</v>
      </c>
      <c r="Q8" s="11">
        <v>533</v>
      </c>
      <c r="R8" s="11"/>
      <c r="S8" s="11">
        <v>303</v>
      </c>
      <c r="T8" s="11">
        <v>288</v>
      </c>
      <c r="U8" s="11">
        <v>167</v>
      </c>
      <c r="V8" s="11">
        <v>177</v>
      </c>
      <c r="W8" s="11">
        <v>150</v>
      </c>
      <c r="X8" s="11">
        <v>195</v>
      </c>
      <c r="Y8" s="11">
        <v>152</v>
      </c>
      <c r="Z8" s="11">
        <v>83</v>
      </c>
      <c r="AA8" s="11">
        <v>239</v>
      </c>
      <c r="AB8" s="11">
        <v>202</v>
      </c>
      <c r="AC8" s="11">
        <v>113</v>
      </c>
      <c r="AD8" s="11">
        <v>64</v>
      </c>
      <c r="AE8" s="11"/>
      <c r="AF8" s="11">
        <v>1196</v>
      </c>
      <c r="AG8" s="11">
        <v>934</v>
      </c>
      <c r="AH8" s="11"/>
      <c r="AI8" s="11">
        <v>737</v>
      </c>
      <c r="AJ8" s="11">
        <v>1397</v>
      </c>
      <c r="AK8" s="11"/>
      <c r="AL8" s="11">
        <v>400</v>
      </c>
      <c r="AM8" s="11">
        <v>1735</v>
      </c>
      <c r="AN8" s="11"/>
      <c r="AO8" s="11">
        <v>164</v>
      </c>
      <c r="AP8" s="11">
        <v>1970</v>
      </c>
      <c r="AQ8" s="11"/>
      <c r="AR8" s="11">
        <v>765</v>
      </c>
      <c r="AS8" s="11">
        <v>502</v>
      </c>
      <c r="AT8" s="11">
        <v>588</v>
      </c>
      <c r="AU8" s="11">
        <v>279</v>
      </c>
    </row>
    <row r="9" spans="2:47" x14ac:dyDescent="0.3">
      <c r="B9" s="18" t="s">
        <v>695</v>
      </c>
      <c r="C9" s="17">
        <v>0.30490905972597898</v>
      </c>
      <c r="D9" s="17">
        <v>0.29551786001528002</v>
      </c>
      <c r="E9" s="17">
        <v>0.31367675265957201</v>
      </c>
      <c r="F9" s="17"/>
      <c r="G9" s="17">
        <v>0.39420534235308402</v>
      </c>
      <c r="H9" s="17">
        <v>0.42884762449323</v>
      </c>
      <c r="I9" s="17">
        <v>0.405233803456297</v>
      </c>
      <c r="J9" s="17">
        <v>0.26839186163640699</v>
      </c>
      <c r="K9" s="17">
        <v>0.23375026018334399</v>
      </c>
      <c r="L9" s="17">
        <v>0.116516514780408</v>
      </c>
      <c r="M9" s="17"/>
      <c r="N9" s="17">
        <v>0.301251444024009</v>
      </c>
      <c r="O9" s="17">
        <v>0.27966524151141398</v>
      </c>
      <c r="P9" s="17">
        <v>0.32855539347748403</v>
      </c>
      <c r="Q9" s="17">
        <v>0.31358806103578002</v>
      </c>
      <c r="R9" s="17"/>
      <c r="S9" s="17">
        <v>0.33829742907104499</v>
      </c>
      <c r="T9" s="17">
        <v>0.25086735858628201</v>
      </c>
      <c r="U9" s="17">
        <v>0.25475298166323301</v>
      </c>
      <c r="V9" s="17">
        <v>0.32583265755847002</v>
      </c>
      <c r="W9" s="17">
        <v>0.33042942692606703</v>
      </c>
      <c r="X9" s="17">
        <v>0.32792307744764898</v>
      </c>
      <c r="Y9" s="17">
        <v>0.30597940722932199</v>
      </c>
      <c r="Z9" s="17">
        <v>0.37064292260041798</v>
      </c>
      <c r="AA9" s="17">
        <v>0.33856305786709101</v>
      </c>
      <c r="AB9" s="17">
        <v>0.29871861616144302</v>
      </c>
      <c r="AC9" s="17">
        <v>0.241591144803047</v>
      </c>
      <c r="AD9" s="17">
        <v>0.25200891560738198</v>
      </c>
      <c r="AE9" s="17"/>
      <c r="AF9" s="17">
        <v>0.277796452664338</v>
      </c>
      <c r="AG9" s="17">
        <v>0.34108520178802099</v>
      </c>
      <c r="AH9" s="17"/>
      <c r="AI9" s="17">
        <v>0.32817922173883901</v>
      </c>
      <c r="AJ9" s="17">
        <v>0.29263123247075601</v>
      </c>
      <c r="AK9" s="17"/>
      <c r="AL9" s="17">
        <v>0.32090878283335</v>
      </c>
      <c r="AM9" s="17">
        <v>0.301219825230998</v>
      </c>
      <c r="AN9" s="17"/>
      <c r="AO9" s="17">
        <v>0.35914256670105599</v>
      </c>
      <c r="AP9" s="17">
        <v>0.30038665229730199</v>
      </c>
      <c r="AQ9" s="17"/>
      <c r="AR9" s="17">
        <v>0.39459979908077197</v>
      </c>
      <c r="AS9" s="17">
        <v>0.16510663069717699</v>
      </c>
      <c r="AT9" s="17">
        <v>0.386236447211047</v>
      </c>
      <c r="AU9" s="17">
        <v>0.13889963557261201</v>
      </c>
    </row>
    <row r="10" spans="2:47" x14ac:dyDescent="0.3">
      <c r="B10" s="18" t="s">
        <v>166</v>
      </c>
      <c r="C10" s="17">
        <v>0.302269304269911</v>
      </c>
      <c r="D10" s="17">
        <v>0.30932621139120497</v>
      </c>
      <c r="E10" s="17">
        <v>0.295058271756237</v>
      </c>
      <c r="F10" s="17"/>
      <c r="G10" s="17">
        <v>0.36128878011353099</v>
      </c>
      <c r="H10" s="17">
        <v>0.40285682053230998</v>
      </c>
      <c r="I10" s="17">
        <v>0.32649711304746798</v>
      </c>
      <c r="J10" s="17">
        <v>0.30808534359758899</v>
      </c>
      <c r="K10" s="17">
        <v>0.21828372472883101</v>
      </c>
      <c r="L10" s="17">
        <v>0.19633510268561899</v>
      </c>
      <c r="M10" s="17"/>
      <c r="N10" s="17">
        <v>0.33014925298099301</v>
      </c>
      <c r="O10" s="17">
        <v>0.32537058639220601</v>
      </c>
      <c r="P10" s="17">
        <v>0.304678780562948</v>
      </c>
      <c r="Q10" s="17">
        <v>0.24723773462513099</v>
      </c>
      <c r="R10" s="17"/>
      <c r="S10" s="17">
        <v>0.36133004346898101</v>
      </c>
      <c r="T10" s="17">
        <v>0.31493156778785097</v>
      </c>
      <c r="U10" s="17">
        <v>0.28259328423677799</v>
      </c>
      <c r="V10" s="17">
        <v>0.30855068855122098</v>
      </c>
      <c r="W10" s="17">
        <v>0.297805998156078</v>
      </c>
      <c r="X10" s="17">
        <v>0.30577763904026201</v>
      </c>
      <c r="Y10" s="17">
        <v>0.25209202524075502</v>
      </c>
      <c r="Z10" s="17">
        <v>0.35444203790196399</v>
      </c>
      <c r="AA10" s="17">
        <v>0.27732615897003199</v>
      </c>
      <c r="AB10" s="17">
        <v>0.258810654953262</v>
      </c>
      <c r="AC10" s="17">
        <v>0.31754661205008899</v>
      </c>
      <c r="AD10" s="17">
        <v>0.25457346258498897</v>
      </c>
      <c r="AE10" s="17"/>
      <c r="AF10" s="17">
        <v>0.29726974934908401</v>
      </c>
      <c r="AG10" s="17">
        <v>0.30923973472820998</v>
      </c>
      <c r="AH10" s="17"/>
      <c r="AI10" s="17">
        <v>0.32482707446509401</v>
      </c>
      <c r="AJ10" s="17">
        <v>0.29036734993171498</v>
      </c>
      <c r="AK10" s="17"/>
      <c r="AL10" s="17">
        <v>0.332345957699758</v>
      </c>
      <c r="AM10" s="17">
        <v>0.29533419504443698</v>
      </c>
      <c r="AN10" s="17"/>
      <c r="AO10" s="17">
        <v>0.32586672499941499</v>
      </c>
      <c r="AP10" s="17">
        <v>0.30030156962103799</v>
      </c>
      <c r="AQ10" s="17"/>
      <c r="AR10" s="17">
        <v>0.38934707377586603</v>
      </c>
      <c r="AS10" s="17">
        <v>0.25675798292333601</v>
      </c>
      <c r="AT10" s="17">
        <v>0.27024756211004702</v>
      </c>
      <c r="AU10" s="17">
        <v>0.212806372333497</v>
      </c>
    </row>
    <row r="11" spans="2:47" x14ac:dyDescent="0.3">
      <c r="B11" s="18" t="s">
        <v>168</v>
      </c>
      <c r="C11" s="17">
        <v>0.13121066385053101</v>
      </c>
      <c r="D11" s="17">
        <v>0.137930319975064</v>
      </c>
      <c r="E11" s="17">
        <v>0.12546709369504899</v>
      </c>
      <c r="F11" s="17"/>
      <c r="G11" s="17">
        <v>0.12237701617649301</v>
      </c>
      <c r="H11" s="17">
        <v>9.8889517103064803E-2</v>
      </c>
      <c r="I11" s="17">
        <v>0.121854787035217</v>
      </c>
      <c r="J11" s="17">
        <v>0.17964012364685999</v>
      </c>
      <c r="K11" s="17">
        <v>0.157726917873073</v>
      </c>
      <c r="L11" s="17">
        <v>0.117474313544256</v>
      </c>
      <c r="M11" s="17"/>
      <c r="N11" s="17">
        <v>0.146143780137275</v>
      </c>
      <c r="O11" s="17">
        <v>0.13344988156530899</v>
      </c>
      <c r="P11" s="17">
        <v>0.13447565836113701</v>
      </c>
      <c r="Q11" s="17">
        <v>0.11116696996448</v>
      </c>
      <c r="R11" s="17"/>
      <c r="S11" s="17">
        <v>0.144253451918156</v>
      </c>
      <c r="T11" s="17">
        <v>0.16936354703072801</v>
      </c>
      <c r="U11" s="17">
        <v>0.12277631019652099</v>
      </c>
      <c r="V11" s="17">
        <v>0.106993570237761</v>
      </c>
      <c r="W11" s="17">
        <v>0.119843086441753</v>
      </c>
      <c r="X11" s="17">
        <v>9.8587952797437997E-2</v>
      </c>
      <c r="Y11" s="17">
        <v>0.124550951454967</v>
      </c>
      <c r="Z11" s="17">
        <v>9.3735218756898706E-2</v>
      </c>
      <c r="AA11" s="17">
        <v>0.15695671777081099</v>
      </c>
      <c r="AB11" s="17">
        <v>0.13417621927573101</v>
      </c>
      <c r="AC11" s="17">
        <v>8.7621858912127606E-2</v>
      </c>
      <c r="AD11" s="17">
        <v>0.14882441480910899</v>
      </c>
      <c r="AE11" s="17"/>
      <c r="AF11" s="17">
        <v>0.137830039133578</v>
      </c>
      <c r="AG11" s="17">
        <v>0.12138687624793899</v>
      </c>
      <c r="AH11" s="17"/>
      <c r="AI11" s="17">
        <v>0.13761475113061</v>
      </c>
      <c r="AJ11" s="17">
        <v>0.127831732611946</v>
      </c>
      <c r="AK11" s="17"/>
      <c r="AL11" s="17">
        <v>0.116222313166601</v>
      </c>
      <c r="AM11" s="17">
        <v>0.13466669493275299</v>
      </c>
      <c r="AN11" s="17"/>
      <c r="AO11" s="17">
        <v>0.104734048654589</v>
      </c>
      <c r="AP11" s="17">
        <v>0.13341848790482599</v>
      </c>
      <c r="AQ11" s="17"/>
      <c r="AR11" s="17">
        <v>0.110338513269043</v>
      </c>
      <c r="AS11" s="17">
        <v>0.170387624117878</v>
      </c>
      <c r="AT11" s="17">
        <v>0.139935075026032</v>
      </c>
      <c r="AU11" s="17">
        <v>9.9626126994246195E-2</v>
      </c>
    </row>
    <row r="12" spans="2:47" x14ac:dyDescent="0.3">
      <c r="B12" s="18" t="s">
        <v>170</v>
      </c>
      <c r="C12" s="17">
        <v>6.7920830116540806E-2</v>
      </c>
      <c r="D12" s="17">
        <v>6.5041338789498707E-2</v>
      </c>
      <c r="E12" s="17">
        <v>7.0972262664465893E-2</v>
      </c>
      <c r="F12" s="17"/>
      <c r="G12" s="17">
        <v>6.6556423105998699E-2</v>
      </c>
      <c r="H12" s="17">
        <v>2.16101057678788E-2</v>
      </c>
      <c r="I12" s="17">
        <v>3.2460361333292699E-2</v>
      </c>
      <c r="J12" s="17">
        <v>7.4178113770278303E-2</v>
      </c>
      <c r="K12" s="17">
        <v>0.111359159411592</v>
      </c>
      <c r="L12" s="17">
        <v>0.108975709817923</v>
      </c>
      <c r="M12" s="17"/>
      <c r="N12" s="17">
        <v>6.7905146973601394E-2</v>
      </c>
      <c r="O12" s="17">
        <v>6.6329715792209504E-2</v>
      </c>
      <c r="P12" s="17">
        <v>5.9587704280692697E-2</v>
      </c>
      <c r="Q12" s="17">
        <v>7.7527058369560004E-2</v>
      </c>
      <c r="R12" s="17"/>
      <c r="S12" s="17">
        <v>5.7091057923815698E-2</v>
      </c>
      <c r="T12" s="17">
        <v>6.9757250618197902E-2</v>
      </c>
      <c r="U12" s="17">
        <v>6.6724898833963001E-2</v>
      </c>
      <c r="V12" s="17">
        <v>8.3113757757917794E-2</v>
      </c>
      <c r="W12" s="17">
        <v>5.9273101424340703E-2</v>
      </c>
      <c r="X12" s="17">
        <v>7.6400901603450505E-2</v>
      </c>
      <c r="Y12" s="17">
        <v>8.3529331673190002E-2</v>
      </c>
      <c r="Z12" s="17">
        <v>4.2764250794903397E-2</v>
      </c>
      <c r="AA12" s="17">
        <v>5.2683176718494602E-2</v>
      </c>
      <c r="AB12" s="17">
        <v>7.8925200538401796E-2</v>
      </c>
      <c r="AC12" s="17">
        <v>8.7345744815766305E-2</v>
      </c>
      <c r="AD12" s="17">
        <v>4.9619363580154799E-2</v>
      </c>
      <c r="AE12" s="17"/>
      <c r="AF12" s="17">
        <v>7.4747287479053598E-2</v>
      </c>
      <c r="AG12" s="17">
        <v>5.9498030595695202E-2</v>
      </c>
      <c r="AH12" s="17"/>
      <c r="AI12" s="17">
        <v>6.1708418946019E-2</v>
      </c>
      <c r="AJ12" s="17">
        <v>7.1198629005432501E-2</v>
      </c>
      <c r="AK12" s="17"/>
      <c r="AL12" s="17">
        <v>7.3562987218203493E-2</v>
      </c>
      <c r="AM12" s="17">
        <v>6.6619855064293604E-2</v>
      </c>
      <c r="AN12" s="17"/>
      <c r="AO12" s="17">
        <v>6.6518431361803701E-2</v>
      </c>
      <c r="AP12" s="17">
        <v>6.8037772923674897E-2</v>
      </c>
      <c r="AQ12" s="17"/>
      <c r="AR12" s="17">
        <v>3.5965829882491501E-2</v>
      </c>
      <c r="AS12" s="17">
        <v>0.127354168740552</v>
      </c>
      <c r="AT12" s="17">
        <v>5.0934065157965398E-2</v>
      </c>
      <c r="AU12" s="17">
        <v>8.4498041154656603E-2</v>
      </c>
    </row>
    <row r="13" spans="2:47" x14ac:dyDescent="0.3">
      <c r="B13" s="18" t="s">
        <v>173</v>
      </c>
      <c r="C13" s="17">
        <v>0.179425277723958</v>
      </c>
      <c r="D13" s="17">
        <v>0.17792182280316499</v>
      </c>
      <c r="E13" s="17">
        <v>0.18049064725429401</v>
      </c>
      <c r="F13" s="17"/>
      <c r="G13" s="17">
        <v>5.5572438250893703E-2</v>
      </c>
      <c r="H13" s="17">
        <v>3.1441677558232198E-2</v>
      </c>
      <c r="I13" s="17">
        <v>9.6737592910278905E-2</v>
      </c>
      <c r="J13" s="17">
        <v>0.15852980517967699</v>
      </c>
      <c r="K13" s="17">
        <v>0.266949436507182</v>
      </c>
      <c r="L13" s="17">
        <v>0.43668220525491602</v>
      </c>
      <c r="M13" s="17"/>
      <c r="N13" s="17">
        <v>0.150162606157104</v>
      </c>
      <c r="O13" s="17">
        <v>0.18108663775812001</v>
      </c>
      <c r="P13" s="17">
        <v>0.15556067011024499</v>
      </c>
      <c r="Q13" s="17">
        <v>0.22770891787060199</v>
      </c>
      <c r="R13" s="17"/>
      <c r="S13" s="17">
        <v>9.6350338584090298E-2</v>
      </c>
      <c r="T13" s="17">
        <v>0.17447874997214599</v>
      </c>
      <c r="U13" s="17">
        <v>0.24642086374647901</v>
      </c>
      <c r="V13" s="17">
        <v>0.175509325894631</v>
      </c>
      <c r="W13" s="17">
        <v>0.179733173588454</v>
      </c>
      <c r="X13" s="17">
        <v>0.17236111399766099</v>
      </c>
      <c r="Y13" s="17">
        <v>0.233848284401766</v>
      </c>
      <c r="Z13" s="17">
        <v>0.112798721766263</v>
      </c>
      <c r="AA13" s="17">
        <v>0.14984317221604501</v>
      </c>
      <c r="AB13" s="17">
        <v>0.21361959663617</v>
      </c>
      <c r="AC13" s="17">
        <v>0.25691469900876701</v>
      </c>
      <c r="AD13" s="17">
        <v>0.27325041124778399</v>
      </c>
      <c r="AE13" s="17"/>
      <c r="AF13" s="17">
        <v>0.19390678608887399</v>
      </c>
      <c r="AG13" s="17">
        <v>0.16085493217590599</v>
      </c>
      <c r="AH13" s="17"/>
      <c r="AI13" s="17">
        <v>0.13478568071191399</v>
      </c>
      <c r="AJ13" s="17">
        <v>0.20297806865655799</v>
      </c>
      <c r="AK13" s="17"/>
      <c r="AL13" s="17">
        <v>0.14681725404078699</v>
      </c>
      <c r="AM13" s="17">
        <v>0.18694407320421699</v>
      </c>
      <c r="AN13" s="17"/>
      <c r="AO13" s="17">
        <v>0.13065454146001201</v>
      </c>
      <c r="AP13" s="17">
        <v>0.18349215726548401</v>
      </c>
      <c r="AQ13" s="17"/>
      <c r="AR13" s="17">
        <v>6.3237769049776904E-2</v>
      </c>
      <c r="AS13" s="17">
        <v>0.26433402727140698</v>
      </c>
      <c r="AT13" s="17">
        <v>0.13225549405352099</v>
      </c>
      <c r="AU13" s="17">
        <v>0.44478223440328801</v>
      </c>
    </row>
    <row r="14" spans="2:47" x14ac:dyDescent="0.3">
      <c r="B14" s="18" t="s">
        <v>155</v>
      </c>
      <c r="C14" s="19">
        <v>1.4264864313080701E-2</v>
      </c>
      <c r="D14" s="19">
        <v>1.4262447025787099E-2</v>
      </c>
      <c r="E14" s="19">
        <v>1.43349719703813E-2</v>
      </c>
      <c r="F14" s="19"/>
      <c r="G14" s="19">
        <v>0</v>
      </c>
      <c r="H14" s="19">
        <v>1.6354254545284001E-2</v>
      </c>
      <c r="I14" s="19">
        <v>1.7216342217446799E-2</v>
      </c>
      <c r="J14" s="19">
        <v>1.11747521691877E-2</v>
      </c>
      <c r="K14" s="19">
        <v>1.1930501295976901E-2</v>
      </c>
      <c r="L14" s="19">
        <v>2.4016153916877801E-2</v>
      </c>
      <c r="M14" s="19"/>
      <c r="N14" s="19">
        <v>4.3877697270174798E-3</v>
      </c>
      <c r="O14" s="19">
        <v>1.40979369807406E-2</v>
      </c>
      <c r="P14" s="19">
        <v>1.7141793207493899E-2</v>
      </c>
      <c r="Q14" s="19">
        <v>2.2771258134446901E-2</v>
      </c>
      <c r="R14" s="19"/>
      <c r="S14" s="19">
        <v>2.67767903391253E-3</v>
      </c>
      <c r="T14" s="19">
        <v>2.0601526004795E-2</v>
      </c>
      <c r="U14" s="19">
        <v>2.6731661323025201E-2</v>
      </c>
      <c r="V14" s="19">
        <v>0</v>
      </c>
      <c r="W14" s="19">
        <v>1.2915213463307399E-2</v>
      </c>
      <c r="X14" s="19">
        <v>1.8949315113540099E-2</v>
      </c>
      <c r="Y14" s="19">
        <v>0</v>
      </c>
      <c r="Z14" s="19">
        <v>2.5616848179553699E-2</v>
      </c>
      <c r="AA14" s="19">
        <v>2.4627716457526101E-2</v>
      </c>
      <c r="AB14" s="19">
        <v>1.5749712434992499E-2</v>
      </c>
      <c r="AC14" s="19">
        <v>8.9799404102021297E-3</v>
      </c>
      <c r="AD14" s="19">
        <v>2.17234321705807E-2</v>
      </c>
      <c r="AE14" s="19"/>
      <c r="AF14" s="19">
        <v>1.8449685285072199E-2</v>
      </c>
      <c r="AG14" s="19">
        <v>7.9352244642296194E-3</v>
      </c>
      <c r="AH14" s="19"/>
      <c r="AI14" s="19">
        <v>1.28848530075234E-2</v>
      </c>
      <c r="AJ14" s="19">
        <v>1.49929873235918E-2</v>
      </c>
      <c r="AK14" s="19"/>
      <c r="AL14" s="19">
        <v>1.01427050413008E-2</v>
      </c>
      <c r="AM14" s="19">
        <v>1.5215356523301899E-2</v>
      </c>
      <c r="AN14" s="19"/>
      <c r="AO14" s="19">
        <v>1.3083686823123599E-2</v>
      </c>
      <c r="AP14" s="19">
        <v>1.43633599876758E-2</v>
      </c>
      <c r="AQ14" s="19"/>
      <c r="AR14" s="19">
        <v>6.51101494205033E-3</v>
      </c>
      <c r="AS14" s="19">
        <v>1.6059566249649E-2</v>
      </c>
      <c r="AT14" s="19">
        <v>2.03913564413883E-2</v>
      </c>
      <c r="AU14" s="19">
        <v>1.9387589541700501E-2</v>
      </c>
    </row>
    <row r="15" spans="2:47" x14ac:dyDescent="0.3">
      <c r="B15" s="16" t="s">
        <v>246</v>
      </c>
    </row>
    <row r="16" spans="2:47" x14ac:dyDescent="0.3">
      <c r="B16" t="s">
        <v>72</v>
      </c>
    </row>
    <row r="17" spans="2:2" x14ac:dyDescent="0.3">
      <c r="B17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dimension ref="B2:AU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699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2119</v>
      </c>
      <c r="D7" s="10">
        <v>1032</v>
      </c>
      <c r="E7" s="10">
        <v>1082</v>
      </c>
      <c r="F7" s="10"/>
      <c r="G7" s="10">
        <v>201</v>
      </c>
      <c r="H7" s="10">
        <v>343</v>
      </c>
      <c r="I7" s="10">
        <v>364</v>
      </c>
      <c r="J7" s="10">
        <v>371</v>
      </c>
      <c r="K7" s="10">
        <v>316</v>
      </c>
      <c r="L7" s="10">
        <v>524</v>
      </c>
      <c r="M7" s="10"/>
      <c r="N7" s="10">
        <v>694</v>
      </c>
      <c r="O7" s="10">
        <v>595</v>
      </c>
      <c r="P7" s="10">
        <v>352</v>
      </c>
      <c r="Q7" s="10">
        <v>473</v>
      </c>
      <c r="R7" s="10"/>
      <c r="S7" s="10">
        <v>303</v>
      </c>
      <c r="T7" s="10">
        <v>323</v>
      </c>
      <c r="U7" s="10">
        <v>167</v>
      </c>
      <c r="V7" s="10">
        <v>169</v>
      </c>
      <c r="W7" s="10">
        <v>158</v>
      </c>
      <c r="X7" s="10">
        <v>185</v>
      </c>
      <c r="Y7" s="10">
        <v>166</v>
      </c>
      <c r="Z7" s="10">
        <v>83</v>
      </c>
      <c r="AA7" s="10">
        <v>240</v>
      </c>
      <c r="AB7" s="10">
        <v>158</v>
      </c>
      <c r="AC7" s="10">
        <v>100</v>
      </c>
      <c r="AD7" s="10">
        <v>67</v>
      </c>
      <c r="AE7" s="10"/>
      <c r="AF7" s="10">
        <v>1262</v>
      </c>
      <c r="AG7" s="10">
        <v>853</v>
      </c>
      <c r="AH7" s="10"/>
      <c r="AI7" s="10">
        <v>719</v>
      </c>
      <c r="AJ7" s="10">
        <v>1400</v>
      </c>
      <c r="AK7" s="10"/>
      <c r="AL7" s="10">
        <v>388</v>
      </c>
      <c r="AM7" s="10">
        <v>1731</v>
      </c>
      <c r="AN7" s="10"/>
      <c r="AO7" s="10">
        <v>158</v>
      </c>
      <c r="AP7" s="10">
        <v>1961</v>
      </c>
      <c r="AQ7" s="10"/>
      <c r="AR7" s="10">
        <v>709</v>
      </c>
      <c r="AS7" s="10">
        <v>546</v>
      </c>
      <c r="AT7" s="10">
        <v>571</v>
      </c>
      <c r="AU7" s="10">
        <v>293</v>
      </c>
    </row>
    <row r="8" spans="2:47" ht="30" customHeight="1" x14ac:dyDescent="0.3">
      <c r="B8" s="11" t="s">
        <v>20</v>
      </c>
      <c r="C8" s="11">
        <v>2135</v>
      </c>
      <c r="D8" s="11">
        <v>1036</v>
      </c>
      <c r="E8" s="11">
        <v>1093</v>
      </c>
      <c r="F8" s="11"/>
      <c r="G8" s="11">
        <v>303</v>
      </c>
      <c r="H8" s="11">
        <v>394</v>
      </c>
      <c r="I8" s="11">
        <v>373</v>
      </c>
      <c r="J8" s="11">
        <v>358</v>
      </c>
      <c r="K8" s="11">
        <v>279</v>
      </c>
      <c r="L8" s="11">
        <v>427</v>
      </c>
      <c r="M8" s="11"/>
      <c r="N8" s="11">
        <v>578</v>
      </c>
      <c r="O8" s="11">
        <v>553</v>
      </c>
      <c r="P8" s="11">
        <v>465</v>
      </c>
      <c r="Q8" s="11">
        <v>533</v>
      </c>
      <c r="R8" s="11"/>
      <c r="S8" s="11">
        <v>303</v>
      </c>
      <c r="T8" s="11">
        <v>288</v>
      </c>
      <c r="U8" s="11">
        <v>167</v>
      </c>
      <c r="V8" s="11">
        <v>177</v>
      </c>
      <c r="W8" s="11">
        <v>150</v>
      </c>
      <c r="X8" s="11">
        <v>195</v>
      </c>
      <c r="Y8" s="11">
        <v>152</v>
      </c>
      <c r="Z8" s="11">
        <v>83</v>
      </c>
      <c r="AA8" s="11">
        <v>239</v>
      </c>
      <c r="AB8" s="11">
        <v>202</v>
      </c>
      <c r="AC8" s="11">
        <v>113</v>
      </c>
      <c r="AD8" s="11">
        <v>64</v>
      </c>
      <c r="AE8" s="11"/>
      <c r="AF8" s="11">
        <v>1196</v>
      </c>
      <c r="AG8" s="11">
        <v>934</v>
      </c>
      <c r="AH8" s="11"/>
      <c r="AI8" s="11">
        <v>737</v>
      </c>
      <c r="AJ8" s="11">
        <v>1397</v>
      </c>
      <c r="AK8" s="11"/>
      <c r="AL8" s="11">
        <v>400</v>
      </c>
      <c r="AM8" s="11">
        <v>1735</v>
      </c>
      <c r="AN8" s="11"/>
      <c r="AO8" s="11">
        <v>164</v>
      </c>
      <c r="AP8" s="11">
        <v>1970</v>
      </c>
      <c r="AQ8" s="11"/>
      <c r="AR8" s="11">
        <v>765</v>
      </c>
      <c r="AS8" s="11">
        <v>502</v>
      </c>
      <c r="AT8" s="11">
        <v>588</v>
      </c>
      <c r="AU8" s="11">
        <v>279</v>
      </c>
    </row>
    <row r="9" spans="2:47" x14ac:dyDescent="0.3">
      <c r="B9" s="18" t="s">
        <v>695</v>
      </c>
      <c r="C9" s="17">
        <v>0.12104530777333</v>
      </c>
      <c r="D9" s="17">
        <v>0.15700856392283699</v>
      </c>
      <c r="E9" s="17">
        <v>8.7542969759696498E-2</v>
      </c>
      <c r="F9" s="17"/>
      <c r="G9" s="17">
        <v>0.202954799023807</v>
      </c>
      <c r="H9" s="17">
        <v>0.15162627614744201</v>
      </c>
      <c r="I9" s="17">
        <v>0.150936502267141</v>
      </c>
      <c r="J9" s="17">
        <v>7.7866822572212294E-2</v>
      </c>
      <c r="K9" s="17">
        <v>8.1886663733697795E-2</v>
      </c>
      <c r="L9" s="17">
        <v>7.0365365673975902E-2</v>
      </c>
      <c r="M9" s="17"/>
      <c r="N9" s="17">
        <v>0.12878455641422601</v>
      </c>
      <c r="O9" s="17">
        <v>8.6394595237507602E-2</v>
      </c>
      <c r="P9" s="17">
        <v>0.152587731465923</v>
      </c>
      <c r="Q9" s="17">
        <v>0.116651656187786</v>
      </c>
      <c r="R9" s="17"/>
      <c r="S9" s="17">
        <v>0.17833255125970099</v>
      </c>
      <c r="T9" s="17">
        <v>8.7964975300131004E-2</v>
      </c>
      <c r="U9" s="17">
        <v>8.4189853027191494E-2</v>
      </c>
      <c r="V9" s="17">
        <v>8.7680526735385095E-2</v>
      </c>
      <c r="W9" s="17">
        <v>0.120449094123945</v>
      </c>
      <c r="X9" s="17">
        <v>0.137487826210341</v>
      </c>
      <c r="Y9" s="17">
        <v>9.3496490088728998E-2</v>
      </c>
      <c r="Z9" s="17">
        <v>0.101565433922987</v>
      </c>
      <c r="AA9" s="17">
        <v>0.15973649137780599</v>
      </c>
      <c r="AB9" s="17">
        <v>0.131150478486462</v>
      </c>
      <c r="AC9" s="17">
        <v>0.11989119301038401</v>
      </c>
      <c r="AD9" s="17">
        <v>5.5722538840958201E-2</v>
      </c>
      <c r="AE9" s="17"/>
      <c r="AF9" s="17">
        <v>0.119298929033854</v>
      </c>
      <c r="AG9" s="17">
        <v>0.12385604629715299</v>
      </c>
      <c r="AH9" s="17"/>
      <c r="AI9" s="17">
        <v>0.15318261389332599</v>
      </c>
      <c r="AJ9" s="17">
        <v>0.104088988656537</v>
      </c>
      <c r="AK9" s="17"/>
      <c r="AL9" s="17">
        <v>0.146340680668542</v>
      </c>
      <c r="AM9" s="17">
        <v>0.115212671694433</v>
      </c>
      <c r="AN9" s="17"/>
      <c r="AO9" s="17">
        <v>0.174186241046486</v>
      </c>
      <c r="AP9" s="17">
        <v>0.116614007553121</v>
      </c>
      <c r="AQ9" s="17"/>
      <c r="AR9" s="17">
        <v>0.19147097543663699</v>
      </c>
      <c r="AS9" s="17">
        <v>0.10367079895479001</v>
      </c>
      <c r="AT9" s="17">
        <v>7.9922573475063E-2</v>
      </c>
      <c r="AU9" s="17">
        <v>4.5841418090204401E-2</v>
      </c>
    </row>
    <row r="10" spans="2:47" x14ac:dyDescent="0.3">
      <c r="B10" s="18" t="s">
        <v>166</v>
      </c>
      <c r="C10" s="17">
        <v>0.21344739952991301</v>
      </c>
      <c r="D10" s="17">
        <v>0.27457706657516401</v>
      </c>
      <c r="E10" s="17">
        <v>0.15653734680746401</v>
      </c>
      <c r="F10" s="17"/>
      <c r="G10" s="17">
        <v>0.23086765724373601</v>
      </c>
      <c r="H10" s="17">
        <v>0.33251267778400501</v>
      </c>
      <c r="I10" s="17">
        <v>0.28146556933900102</v>
      </c>
      <c r="J10" s="17">
        <v>0.20775150259606301</v>
      </c>
      <c r="K10" s="17">
        <v>0.15066715312919299</v>
      </c>
      <c r="L10" s="17">
        <v>7.7505961599389994E-2</v>
      </c>
      <c r="M10" s="17"/>
      <c r="N10" s="17">
        <v>0.26206951288089297</v>
      </c>
      <c r="O10" s="17">
        <v>0.20455127343387</v>
      </c>
      <c r="P10" s="17">
        <v>0.20493856890168699</v>
      </c>
      <c r="Q10" s="17">
        <v>0.17953632674897199</v>
      </c>
      <c r="R10" s="17"/>
      <c r="S10" s="17">
        <v>0.24694003809745499</v>
      </c>
      <c r="T10" s="17">
        <v>0.154295058890945</v>
      </c>
      <c r="U10" s="17">
        <v>0.18253649678977199</v>
      </c>
      <c r="V10" s="17">
        <v>0.23339715871548999</v>
      </c>
      <c r="W10" s="17">
        <v>0.243929047923299</v>
      </c>
      <c r="X10" s="17">
        <v>0.232157831632642</v>
      </c>
      <c r="Y10" s="17">
        <v>0.17378460656262501</v>
      </c>
      <c r="Z10" s="17">
        <v>0.27634144591739701</v>
      </c>
      <c r="AA10" s="17">
        <v>0.21821766075585</v>
      </c>
      <c r="AB10" s="17">
        <v>0.205041456325011</v>
      </c>
      <c r="AC10" s="17">
        <v>0.21510630101575701</v>
      </c>
      <c r="AD10" s="17">
        <v>0.23701603442355501</v>
      </c>
      <c r="AE10" s="17"/>
      <c r="AF10" s="17">
        <v>0.22309021482647801</v>
      </c>
      <c r="AG10" s="17">
        <v>0.20124006410812001</v>
      </c>
      <c r="AH10" s="17"/>
      <c r="AI10" s="17">
        <v>0.26465596136147501</v>
      </c>
      <c r="AJ10" s="17">
        <v>0.186428684498671</v>
      </c>
      <c r="AK10" s="17"/>
      <c r="AL10" s="17">
        <v>0.24447204999845901</v>
      </c>
      <c r="AM10" s="17">
        <v>0.20629370006054301</v>
      </c>
      <c r="AN10" s="17"/>
      <c r="AO10" s="17">
        <v>0.31343690135129698</v>
      </c>
      <c r="AP10" s="17">
        <v>0.20510950491368299</v>
      </c>
      <c r="AQ10" s="17"/>
      <c r="AR10" s="17">
        <v>0.31907664493027399</v>
      </c>
      <c r="AS10" s="17">
        <v>0.173167089763863</v>
      </c>
      <c r="AT10" s="17">
        <v>0.15876960466725101</v>
      </c>
      <c r="AU10" s="17">
        <v>0.11146152874158</v>
      </c>
    </row>
    <row r="11" spans="2:47" x14ac:dyDescent="0.3">
      <c r="B11" s="18" t="s">
        <v>168</v>
      </c>
      <c r="C11" s="17">
        <v>0.15091284546218101</v>
      </c>
      <c r="D11" s="17">
        <v>0.14358846854787899</v>
      </c>
      <c r="E11" s="17">
        <v>0.15735841045370999</v>
      </c>
      <c r="F11" s="17"/>
      <c r="G11" s="17">
        <v>0.200282608266799</v>
      </c>
      <c r="H11" s="17">
        <v>0.16781409649454199</v>
      </c>
      <c r="I11" s="17">
        <v>0.14757490106645099</v>
      </c>
      <c r="J11" s="17">
        <v>0.17458053689125899</v>
      </c>
      <c r="K11" s="17">
        <v>0.13267070768646699</v>
      </c>
      <c r="L11" s="17">
        <v>9.51950529543312E-2</v>
      </c>
      <c r="M11" s="17"/>
      <c r="N11" s="17">
        <v>0.17477583188486401</v>
      </c>
      <c r="O11" s="17">
        <v>0.17211093566041999</v>
      </c>
      <c r="P11" s="17">
        <v>0.122718859295584</v>
      </c>
      <c r="Q11" s="17">
        <v>0.12915823026812401</v>
      </c>
      <c r="R11" s="17"/>
      <c r="S11" s="17">
        <v>0.15929769241935299</v>
      </c>
      <c r="T11" s="17">
        <v>0.16456208894517399</v>
      </c>
      <c r="U11" s="17">
        <v>0.185319966303852</v>
      </c>
      <c r="V11" s="17">
        <v>0.11449914144809201</v>
      </c>
      <c r="W11" s="17">
        <v>0.17067993112243601</v>
      </c>
      <c r="X11" s="17">
        <v>0.17210399598155601</v>
      </c>
      <c r="Y11" s="17">
        <v>0.13787334154433201</v>
      </c>
      <c r="Z11" s="17">
        <v>0.125575851481047</v>
      </c>
      <c r="AA11" s="17">
        <v>0.13047413902848401</v>
      </c>
      <c r="AB11" s="17">
        <v>0.116981164457378</v>
      </c>
      <c r="AC11" s="17">
        <v>0.16055683759094599</v>
      </c>
      <c r="AD11" s="17">
        <v>0.17996890363280801</v>
      </c>
      <c r="AE11" s="17"/>
      <c r="AF11" s="17">
        <v>0.15179845002519701</v>
      </c>
      <c r="AG11" s="17">
        <v>0.14852737241406899</v>
      </c>
      <c r="AH11" s="17"/>
      <c r="AI11" s="17">
        <v>0.17436744432677301</v>
      </c>
      <c r="AJ11" s="17">
        <v>0.13853770544206201</v>
      </c>
      <c r="AK11" s="17"/>
      <c r="AL11" s="17">
        <v>0.16579405902444699</v>
      </c>
      <c r="AM11" s="17">
        <v>0.14748151818028599</v>
      </c>
      <c r="AN11" s="17"/>
      <c r="AO11" s="17">
        <v>0.155374697455507</v>
      </c>
      <c r="AP11" s="17">
        <v>0.150540781885146</v>
      </c>
      <c r="AQ11" s="17"/>
      <c r="AR11" s="17">
        <v>0.18719874866424799</v>
      </c>
      <c r="AS11" s="17">
        <v>0.122551659736961</v>
      </c>
      <c r="AT11" s="17">
        <v>0.15522513853293701</v>
      </c>
      <c r="AU11" s="17">
        <v>9.3313911452501702E-2</v>
      </c>
    </row>
    <row r="12" spans="2:47" x14ac:dyDescent="0.3">
      <c r="B12" s="18" t="s">
        <v>170</v>
      </c>
      <c r="C12" s="17">
        <v>0.142853218745956</v>
      </c>
      <c r="D12" s="17">
        <v>0.123740991485995</v>
      </c>
      <c r="E12" s="17">
        <v>0.16043754946285699</v>
      </c>
      <c r="F12" s="17"/>
      <c r="G12" s="17">
        <v>0.15334432963010899</v>
      </c>
      <c r="H12" s="17">
        <v>0.11250879438066801</v>
      </c>
      <c r="I12" s="17">
        <v>0.15340029733472099</v>
      </c>
      <c r="J12" s="17">
        <v>0.15353976294131899</v>
      </c>
      <c r="K12" s="17">
        <v>0.164251957537869</v>
      </c>
      <c r="L12" s="17">
        <v>0.131213652136243</v>
      </c>
      <c r="M12" s="17"/>
      <c r="N12" s="17">
        <v>0.15341571008663701</v>
      </c>
      <c r="O12" s="17">
        <v>0.14169908516377</v>
      </c>
      <c r="P12" s="17">
        <v>0.14491252752884501</v>
      </c>
      <c r="Q12" s="17">
        <v>0.132229848521219</v>
      </c>
      <c r="R12" s="17"/>
      <c r="S12" s="17">
        <v>0.149435965767789</v>
      </c>
      <c r="T12" s="17">
        <v>0.14686629939079701</v>
      </c>
      <c r="U12" s="17">
        <v>0.129857005495603</v>
      </c>
      <c r="V12" s="17">
        <v>0.16208913642427999</v>
      </c>
      <c r="W12" s="17">
        <v>0.14930827479398701</v>
      </c>
      <c r="X12" s="17">
        <v>0.11148171507948</v>
      </c>
      <c r="Y12" s="17">
        <v>0.16870223323151701</v>
      </c>
      <c r="Z12" s="17">
        <v>0.148702113701872</v>
      </c>
      <c r="AA12" s="17">
        <v>0.141788955466781</v>
      </c>
      <c r="AB12" s="17">
        <v>0.118812217944731</v>
      </c>
      <c r="AC12" s="17">
        <v>0.15617350225537199</v>
      </c>
      <c r="AD12" s="17">
        <v>0.14166211152800001</v>
      </c>
      <c r="AE12" s="17"/>
      <c r="AF12" s="17">
        <v>0.14197339369324</v>
      </c>
      <c r="AG12" s="17">
        <v>0.14378738933718399</v>
      </c>
      <c r="AH12" s="17"/>
      <c r="AI12" s="17">
        <v>0.12746086321449299</v>
      </c>
      <c r="AJ12" s="17">
        <v>0.15097454949396799</v>
      </c>
      <c r="AK12" s="17"/>
      <c r="AL12" s="17">
        <v>0.108732291384491</v>
      </c>
      <c r="AM12" s="17">
        <v>0.150720861290635</v>
      </c>
      <c r="AN12" s="17"/>
      <c r="AO12" s="17">
        <v>0.11205929300872999</v>
      </c>
      <c r="AP12" s="17">
        <v>0.14542105339799399</v>
      </c>
      <c r="AQ12" s="17"/>
      <c r="AR12" s="17">
        <v>0.12045734999593199</v>
      </c>
      <c r="AS12" s="17">
        <v>0.18082933363793199</v>
      </c>
      <c r="AT12" s="17">
        <v>0.16289098686759901</v>
      </c>
      <c r="AU12" s="17">
        <v>9.3761965754072599E-2</v>
      </c>
    </row>
    <row r="13" spans="2:47" x14ac:dyDescent="0.3">
      <c r="B13" s="18" t="s">
        <v>173</v>
      </c>
      <c r="C13" s="17">
        <v>0.3476117134217</v>
      </c>
      <c r="D13" s="17">
        <v>0.27742812362356101</v>
      </c>
      <c r="E13" s="17">
        <v>0.41418763673022302</v>
      </c>
      <c r="F13" s="17"/>
      <c r="G13" s="17">
        <v>0.18937129764511301</v>
      </c>
      <c r="H13" s="17">
        <v>0.204081891416175</v>
      </c>
      <c r="I13" s="17">
        <v>0.24591435229263001</v>
      </c>
      <c r="J13" s="17">
        <v>0.36355174757094</v>
      </c>
      <c r="K13" s="17">
        <v>0.452272880560735</v>
      </c>
      <c r="L13" s="17">
        <v>0.599648939565672</v>
      </c>
      <c r="M13" s="17"/>
      <c r="N13" s="17">
        <v>0.25903327806312398</v>
      </c>
      <c r="O13" s="17">
        <v>0.37008670643454</v>
      </c>
      <c r="P13" s="17">
        <v>0.35541927841700299</v>
      </c>
      <c r="Q13" s="17">
        <v>0.41262513720505201</v>
      </c>
      <c r="R13" s="17"/>
      <c r="S13" s="17">
        <v>0.24435323019107699</v>
      </c>
      <c r="T13" s="17">
        <v>0.42838021912108198</v>
      </c>
      <c r="U13" s="17">
        <v>0.394456078600327</v>
      </c>
      <c r="V13" s="17">
        <v>0.38597830777306302</v>
      </c>
      <c r="W13" s="17">
        <v>0.293030430854748</v>
      </c>
      <c r="X13" s="17">
        <v>0.32803399496515101</v>
      </c>
      <c r="Y13" s="17">
        <v>0.41042345183392998</v>
      </c>
      <c r="Z13" s="17">
        <v>0.31374370720061501</v>
      </c>
      <c r="AA13" s="17">
        <v>0.31988655807737199</v>
      </c>
      <c r="AB13" s="17">
        <v>0.39189713362395501</v>
      </c>
      <c r="AC13" s="17">
        <v>0.318929511938852</v>
      </c>
      <c r="AD13" s="17">
        <v>0.34052973410757498</v>
      </c>
      <c r="AE13" s="17"/>
      <c r="AF13" s="17">
        <v>0.34069214192012198</v>
      </c>
      <c r="AG13" s="17">
        <v>0.35812299351260801</v>
      </c>
      <c r="AH13" s="17"/>
      <c r="AI13" s="17">
        <v>0.25704545006159701</v>
      </c>
      <c r="AJ13" s="17">
        <v>0.39539638015809098</v>
      </c>
      <c r="AK13" s="17"/>
      <c r="AL13" s="17">
        <v>0.31391599775115098</v>
      </c>
      <c r="AM13" s="17">
        <v>0.35538131016725599</v>
      </c>
      <c r="AN13" s="17"/>
      <c r="AO13" s="17">
        <v>0.23805573701754701</v>
      </c>
      <c r="AP13" s="17">
        <v>0.35674733435386202</v>
      </c>
      <c r="AQ13" s="17"/>
      <c r="AR13" s="17">
        <v>0.16422158541328999</v>
      </c>
      <c r="AS13" s="17">
        <v>0.38616646158302298</v>
      </c>
      <c r="AT13" s="17">
        <v>0.413820395807727</v>
      </c>
      <c r="AU13" s="17">
        <v>0.64161723601895804</v>
      </c>
    </row>
    <row r="14" spans="2:47" x14ac:dyDescent="0.3">
      <c r="B14" s="18" t="s">
        <v>155</v>
      </c>
      <c r="C14" s="19">
        <v>2.4129515066921299E-2</v>
      </c>
      <c r="D14" s="19">
        <v>2.3656785844562701E-2</v>
      </c>
      <c r="E14" s="19">
        <v>2.3936086786048701E-2</v>
      </c>
      <c r="F14" s="19"/>
      <c r="G14" s="19">
        <v>2.3179308190436398E-2</v>
      </c>
      <c r="H14" s="19">
        <v>3.1456263777168897E-2</v>
      </c>
      <c r="I14" s="19">
        <v>2.0708377700055802E-2</v>
      </c>
      <c r="J14" s="19">
        <v>2.27096274282058E-2</v>
      </c>
      <c r="K14" s="19">
        <v>1.8250637352038201E-2</v>
      </c>
      <c r="L14" s="19">
        <v>2.6071028070387799E-2</v>
      </c>
      <c r="M14" s="19"/>
      <c r="N14" s="19">
        <v>2.19211106702564E-2</v>
      </c>
      <c r="O14" s="19">
        <v>2.5157404069892499E-2</v>
      </c>
      <c r="P14" s="19">
        <v>1.9423034390957501E-2</v>
      </c>
      <c r="Q14" s="19">
        <v>2.9798801068847101E-2</v>
      </c>
      <c r="R14" s="19"/>
      <c r="S14" s="19">
        <v>2.1640522264624699E-2</v>
      </c>
      <c r="T14" s="19">
        <v>1.7931358351870499E-2</v>
      </c>
      <c r="U14" s="19">
        <v>2.3640599783254501E-2</v>
      </c>
      <c r="V14" s="19">
        <v>1.63557289036909E-2</v>
      </c>
      <c r="W14" s="19">
        <v>2.2603221181584299E-2</v>
      </c>
      <c r="X14" s="19">
        <v>1.8734636130829999E-2</v>
      </c>
      <c r="Y14" s="19">
        <v>1.5719876738868401E-2</v>
      </c>
      <c r="Z14" s="19">
        <v>3.4071447776081801E-2</v>
      </c>
      <c r="AA14" s="19">
        <v>2.9896195293706601E-2</v>
      </c>
      <c r="AB14" s="19">
        <v>3.6117549162463097E-2</v>
      </c>
      <c r="AC14" s="19">
        <v>2.93426541886888E-2</v>
      </c>
      <c r="AD14" s="19">
        <v>4.5100677467103403E-2</v>
      </c>
      <c r="AE14" s="19"/>
      <c r="AF14" s="19">
        <v>2.3146870501108901E-2</v>
      </c>
      <c r="AG14" s="19">
        <v>2.4466134330865499E-2</v>
      </c>
      <c r="AH14" s="19"/>
      <c r="AI14" s="19">
        <v>2.32876671423368E-2</v>
      </c>
      <c r="AJ14" s="19">
        <v>2.4573691750672099E-2</v>
      </c>
      <c r="AK14" s="19"/>
      <c r="AL14" s="19">
        <v>2.07449211729114E-2</v>
      </c>
      <c r="AM14" s="19">
        <v>2.4909938606846802E-2</v>
      </c>
      <c r="AN14" s="19"/>
      <c r="AO14" s="19">
        <v>6.8871301204335798E-3</v>
      </c>
      <c r="AP14" s="19">
        <v>2.5567317896193199E-2</v>
      </c>
      <c r="AQ14" s="19"/>
      <c r="AR14" s="19">
        <v>1.7574695559619002E-2</v>
      </c>
      <c r="AS14" s="19">
        <v>3.3614656323430601E-2</v>
      </c>
      <c r="AT14" s="19">
        <v>2.93713006494222E-2</v>
      </c>
      <c r="AU14" s="19">
        <v>1.4003939942684E-2</v>
      </c>
    </row>
    <row r="15" spans="2:47" x14ac:dyDescent="0.3">
      <c r="B15" s="16" t="s">
        <v>246</v>
      </c>
    </row>
    <row r="16" spans="2:47" x14ac:dyDescent="0.3">
      <c r="B16" t="s">
        <v>72</v>
      </c>
    </row>
    <row r="17" spans="2:2" x14ac:dyDescent="0.3">
      <c r="B17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dimension ref="B2:AU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700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2119</v>
      </c>
      <c r="D7" s="10">
        <v>1032</v>
      </c>
      <c r="E7" s="10">
        <v>1082</v>
      </c>
      <c r="F7" s="10"/>
      <c r="G7" s="10">
        <v>201</v>
      </c>
      <c r="H7" s="10">
        <v>343</v>
      </c>
      <c r="I7" s="10">
        <v>364</v>
      </c>
      <c r="J7" s="10">
        <v>371</v>
      </c>
      <c r="K7" s="10">
        <v>316</v>
      </c>
      <c r="L7" s="10">
        <v>524</v>
      </c>
      <c r="M7" s="10"/>
      <c r="N7" s="10">
        <v>694</v>
      </c>
      <c r="O7" s="10">
        <v>595</v>
      </c>
      <c r="P7" s="10">
        <v>352</v>
      </c>
      <c r="Q7" s="10">
        <v>473</v>
      </c>
      <c r="R7" s="10"/>
      <c r="S7" s="10">
        <v>303</v>
      </c>
      <c r="T7" s="10">
        <v>323</v>
      </c>
      <c r="U7" s="10">
        <v>167</v>
      </c>
      <c r="V7" s="10">
        <v>169</v>
      </c>
      <c r="W7" s="10">
        <v>158</v>
      </c>
      <c r="X7" s="10">
        <v>185</v>
      </c>
      <c r="Y7" s="10">
        <v>166</v>
      </c>
      <c r="Z7" s="10">
        <v>83</v>
      </c>
      <c r="AA7" s="10">
        <v>240</v>
      </c>
      <c r="AB7" s="10">
        <v>158</v>
      </c>
      <c r="AC7" s="10">
        <v>100</v>
      </c>
      <c r="AD7" s="10">
        <v>67</v>
      </c>
      <c r="AE7" s="10"/>
      <c r="AF7" s="10">
        <v>1262</v>
      </c>
      <c r="AG7" s="10">
        <v>853</v>
      </c>
      <c r="AH7" s="10"/>
      <c r="AI7" s="10">
        <v>719</v>
      </c>
      <c r="AJ7" s="10">
        <v>1400</v>
      </c>
      <c r="AK7" s="10"/>
      <c r="AL7" s="10">
        <v>388</v>
      </c>
      <c r="AM7" s="10">
        <v>1731</v>
      </c>
      <c r="AN7" s="10"/>
      <c r="AO7" s="10">
        <v>158</v>
      </c>
      <c r="AP7" s="10">
        <v>1961</v>
      </c>
      <c r="AQ7" s="10"/>
      <c r="AR7" s="10">
        <v>709</v>
      </c>
      <c r="AS7" s="10">
        <v>546</v>
      </c>
      <c r="AT7" s="10">
        <v>571</v>
      </c>
      <c r="AU7" s="10">
        <v>293</v>
      </c>
    </row>
    <row r="8" spans="2:47" ht="30" customHeight="1" x14ac:dyDescent="0.3">
      <c r="B8" s="11" t="s">
        <v>20</v>
      </c>
      <c r="C8" s="11">
        <v>2135</v>
      </c>
      <c r="D8" s="11">
        <v>1036</v>
      </c>
      <c r="E8" s="11">
        <v>1093</v>
      </c>
      <c r="F8" s="11"/>
      <c r="G8" s="11">
        <v>303</v>
      </c>
      <c r="H8" s="11">
        <v>394</v>
      </c>
      <c r="I8" s="11">
        <v>373</v>
      </c>
      <c r="J8" s="11">
        <v>358</v>
      </c>
      <c r="K8" s="11">
        <v>279</v>
      </c>
      <c r="L8" s="11">
        <v>427</v>
      </c>
      <c r="M8" s="11"/>
      <c r="N8" s="11">
        <v>578</v>
      </c>
      <c r="O8" s="11">
        <v>553</v>
      </c>
      <c r="P8" s="11">
        <v>465</v>
      </c>
      <c r="Q8" s="11">
        <v>533</v>
      </c>
      <c r="R8" s="11"/>
      <c r="S8" s="11">
        <v>303</v>
      </c>
      <c r="T8" s="11">
        <v>288</v>
      </c>
      <c r="U8" s="11">
        <v>167</v>
      </c>
      <c r="V8" s="11">
        <v>177</v>
      </c>
      <c r="W8" s="11">
        <v>150</v>
      </c>
      <c r="X8" s="11">
        <v>195</v>
      </c>
      <c r="Y8" s="11">
        <v>152</v>
      </c>
      <c r="Z8" s="11">
        <v>83</v>
      </c>
      <c r="AA8" s="11">
        <v>239</v>
      </c>
      <c r="AB8" s="11">
        <v>202</v>
      </c>
      <c r="AC8" s="11">
        <v>113</v>
      </c>
      <c r="AD8" s="11">
        <v>64</v>
      </c>
      <c r="AE8" s="11"/>
      <c r="AF8" s="11">
        <v>1196</v>
      </c>
      <c r="AG8" s="11">
        <v>934</v>
      </c>
      <c r="AH8" s="11"/>
      <c r="AI8" s="11">
        <v>737</v>
      </c>
      <c r="AJ8" s="11">
        <v>1397</v>
      </c>
      <c r="AK8" s="11"/>
      <c r="AL8" s="11">
        <v>400</v>
      </c>
      <c r="AM8" s="11">
        <v>1735</v>
      </c>
      <c r="AN8" s="11"/>
      <c r="AO8" s="11">
        <v>164</v>
      </c>
      <c r="AP8" s="11">
        <v>1970</v>
      </c>
      <c r="AQ8" s="11"/>
      <c r="AR8" s="11">
        <v>765</v>
      </c>
      <c r="AS8" s="11">
        <v>502</v>
      </c>
      <c r="AT8" s="11">
        <v>588</v>
      </c>
      <c r="AU8" s="11">
        <v>279</v>
      </c>
    </row>
    <row r="9" spans="2:47" x14ac:dyDescent="0.3">
      <c r="B9" s="18" t="s">
        <v>695</v>
      </c>
      <c r="C9" s="17">
        <v>0.59906411205906096</v>
      </c>
      <c r="D9" s="17">
        <v>0.57331862638250897</v>
      </c>
      <c r="E9" s="17">
        <v>0.62365184603486201</v>
      </c>
      <c r="F9" s="17"/>
      <c r="G9" s="17">
        <v>0.64566412201871604</v>
      </c>
      <c r="H9" s="17">
        <v>0.65269996568999999</v>
      </c>
      <c r="I9" s="17">
        <v>0.65089654103607197</v>
      </c>
      <c r="J9" s="17">
        <v>0.60261049824611501</v>
      </c>
      <c r="K9" s="17">
        <v>0.595261606634097</v>
      </c>
      <c r="L9" s="17">
        <v>0.47059335801037699</v>
      </c>
      <c r="M9" s="17"/>
      <c r="N9" s="17">
        <v>0.61134799690056996</v>
      </c>
      <c r="O9" s="17">
        <v>0.61048789241315804</v>
      </c>
      <c r="P9" s="17">
        <v>0.60369572529265803</v>
      </c>
      <c r="Q9" s="17">
        <v>0.57194689485459904</v>
      </c>
      <c r="R9" s="17"/>
      <c r="S9" s="17">
        <v>0.58004350018534301</v>
      </c>
      <c r="T9" s="17">
        <v>0.54709519184052602</v>
      </c>
      <c r="U9" s="17">
        <v>0.68446619273933496</v>
      </c>
      <c r="V9" s="17">
        <v>0.591355506768522</v>
      </c>
      <c r="W9" s="17">
        <v>0.62208271756982902</v>
      </c>
      <c r="X9" s="17">
        <v>0.684216441240728</v>
      </c>
      <c r="Y9" s="17">
        <v>0.59782193450583498</v>
      </c>
      <c r="Z9" s="17">
        <v>0.67089771190863301</v>
      </c>
      <c r="AA9" s="17">
        <v>0.58523200882063697</v>
      </c>
      <c r="AB9" s="17">
        <v>0.59607179851581205</v>
      </c>
      <c r="AC9" s="17">
        <v>0.55198114903050299</v>
      </c>
      <c r="AD9" s="17">
        <v>0.46347083463879102</v>
      </c>
      <c r="AE9" s="17"/>
      <c r="AF9" s="17">
        <v>0.58819936227821401</v>
      </c>
      <c r="AG9" s="17">
        <v>0.61495434826901396</v>
      </c>
      <c r="AH9" s="17"/>
      <c r="AI9" s="17">
        <v>0.61934659456225005</v>
      </c>
      <c r="AJ9" s="17">
        <v>0.58836264739613298</v>
      </c>
      <c r="AK9" s="17"/>
      <c r="AL9" s="17">
        <v>0.66274288333264497</v>
      </c>
      <c r="AM9" s="17">
        <v>0.58438098798223004</v>
      </c>
      <c r="AN9" s="17"/>
      <c r="AO9" s="17">
        <v>0.65130987039616595</v>
      </c>
      <c r="AP9" s="17">
        <v>0.59470745841818196</v>
      </c>
      <c r="AQ9" s="17"/>
      <c r="AR9" s="17">
        <v>0.65456190202554398</v>
      </c>
      <c r="AS9" s="17">
        <v>0.527825417073988</v>
      </c>
      <c r="AT9" s="17">
        <v>0.65151169617289995</v>
      </c>
      <c r="AU9" s="17">
        <v>0.464419789628152</v>
      </c>
    </row>
    <row r="10" spans="2:47" x14ac:dyDescent="0.3">
      <c r="B10" s="18" t="s">
        <v>166</v>
      </c>
      <c r="C10" s="17">
        <v>0.19886343281455901</v>
      </c>
      <c r="D10" s="17">
        <v>0.21124077289701501</v>
      </c>
      <c r="E10" s="17">
        <v>0.18808042559713101</v>
      </c>
      <c r="F10" s="17"/>
      <c r="G10" s="17">
        <v>0.18605359220231699</v>
      </c>
      <c r="H10" s="17">
        <v>0.24192168370685699</v>
      </c>
      <c r="I10" s="17">
        <v>0.20021374032543601</v>
      </c>
      <c r="J10" s="17">
        <v>0.21850055476840999</v>
      </c>
      <c r="K10" s="17">
        <v>0.175818963425106</v>
      </c>
      <c r="L10" s="17">
        <v>0.16560583696395001</v>
      </c>
      <c r="M10" s="17"/>
      <c r="N10" s="17">
        <v>0.19848496013099101</v>
      </c>
      <c r="O10" s="17">
        <v>0.19737010226943</v>
      </c>
      <c r="P10" s="17">
        <v>0.204301797304418</v>
      </c>
      <c r="Q10" s="17">
        <v>0.19444891122365801</v>
      </c>
      <c r="R10" s="17"/>
      <c r="S10" s="17">
        <v>0.25712529242253401</v>
      </c>
      <c r="T10" s="17">
        <v>0.217162202316107</v>
      </c>
      <c r="U10" s="17">
        <v>0.154620266461545</v>
      </c>
      <c r="V10" s="17">
        <v>0.211417437583585</v>
      </c>
      <c r="W10" s="17">
        <v>0.175154560364818</v>
      </c>
      <c r="X10" s="17">
        <v>0.14009342436476099</v>
      </c>
      <c r="Y10" s="17">
        <v>0.19551353369855001</v>
      </c>
      <c r="Z10" s="17">
        <v>0.17937260434396099</v>
      </c>
      <c r="AA10" s="17">
        <v>0.19212905806979599</v>
      </c>
      <c r="AB10" s="17">
        <v>0.17956683019314901</v>
      </c>
      <c r="AC10" s="17">
        <v>0.222343534136208</v>
      </c>
      <c r="AD10" s="17">
        <v>0.23332194947014401</v>
      </c>
      <c r="AE10" s="17"/>
      <c r="AF10" s="17">
        <v>0.20791209388929299</v>
      </c>
      <c r="AG10" s="17">
        <v>0.188214530523901</v>
      </c>
      <c r="AH10" s="17"/>
      <c r="AI10" s="17">
        <v>0.213801020105404</v>
      </c>
      <c r="AJ10" s="17">
        <v>0.190982047362002</v>
      </c>
      <c r="AK10" s="17"/>
      <c r="AL10" s="17">
        <v>0.18656223038278599</v>
      </c>
      <c r="AM10" s="17">
        <v>0.20169985817245301</v>
      </c>
      <c r="AN10" s="17"/>
      <c r="AO10" s="17">
        <v>0.18258819584182701</v>
      </c>
      <c r="AP10" s="17">
        <v>0.20022058739839901</v>
      </c>
      <c r="AQ10" s="17"/>
      <c r="AR10" s="17">
        <v>0.245139232595078</v>
      </c>
      <c r="AS10" s="17">
        <v>0.18473396168247</v>
      </c>
      <c r="AT10" s="17">
        <v>0.179048968679135</v>
      </c>
      <c r="AU10" s="17">
        <v>0.13913630680803701</v>
      </c>
    </row>
    <row r="11" spans="2:47" x14ac:dyDescent="0.3">
      <c r="B11" s="18" t="s">
        <v>168</v>
      </c>
      <c r="C11" s="17">
        <v>6.24816336647201E-2</v>
      </c>
      <c r="D11" s="17">
        <v>6.3063576264811502E-2</v>
      </c>
      <c r="E11" s="17">
        <v>6.1014971236893603E-2</v>
      </c>
      <c r="F11" s="17"/>
      <c r="G11" s="17">
        <v>9.2357445788144504E-2</v>
      </c>
      <c r="H11" s="17">
        <v>6.14666135051204E-2</v>
      </c>
      <c r="I11" s="17">
        <v>6.8827093766755901E-2</v>
      </c>
      <c r="J11" s="17">
        <v>4.4422679671640097E-2</v>
      </c>
      <c r="K11" s="17">
        <v>5.2293303377454498E-2</v>
      </c>
      <c r="L11" s="17">
        <v>5.8481257955384398E-2</v>
      </c>
      <c r="M11" s="17"/>
      <c r="N11" s="17">
        <v>6.2891205317394297E-2</v>
      </c>
      <c r="O11" s="17">
        <v>4.9369289632728103E-2</v>
      </c>
      <c r="P11" s="17">
        <v>6.1304827781437497E-2</v>
      </c>
      <c r="Q11" s="17">
        <v>7.7281323241965905E-2</v>
      </c>
      <c r="R11" s="17"/>
      <c r="S11" s="17">
        <v>7.4558737714935194E-2</v>
      </c>
      <c r="T11" s="17">
        <v>6.6023225527086005E-2</v>
      </c>
      <c r="U11" s="17">
        <v>6.8718211621286704E-2</v>
      </c>
      <c r="V11" s="17">
        <v>4.7237147087352598E-2</v>
      </c>
      <c r="W11" s="17">
        <v>8.3338579800489504E-2</v>
      </c>
      <c r="X11" s="17">
        <v>6.1495639894391399E-2</v>
      </c>
      <c r="Y11" s="17">
        <v>6.2507930568573206E-2</v>
      </c>
      <c r="Z11" s="17">
        <v>5.2471353221191702E-2</v>
      </c>
      <c r="AA11" s="17">
        <v>5.5208248614612501E-2</v>
      </c>
      <c r="AB11" s="17">
        <v>5.5137646847611098E-2</v>
      </c>
      <c r="AC11" s="17">
        <v>3.4358721106526199E-2</v>
      </c>
      <c r="AD11" s="17">
        <v>8.2306078736037E-2</v>
      </c>
      <c r="AE11" s="17"/>
      <c r="AF11" s="17">
        <v>5.3914241535849901E-2</v>
      </c>
      <c r="AG11" s="17">
        <v>7.1786352241314702E-2</v>
      </c>
      <c r="AH11" s="17"/>
      <c r="AI11" s="17">
        <v>6.0907000091913799E-2</v>
      </c>
      <c r="AJ11" s="17">
        <v>6.3312443479731501E-2</v>
      </c>
      <c r="AK11" s="17"/>
      <c r="AL11" s="17">
        <v>4.9693382466985403E-2</v>
      </c>
      <c r="AM11" s="17">
        <v>6.5430363285385998E-2</v>
      </c>
      <c r="AN11" s="17"/>
      <c r="AO11" s="17">
        <v>1.71811067194956E-2</v>
      </c>
      <c r="AP11" s="17">
        <v>6.6259140431417202E-2</v>
      </c>
      <c r="AQ11" s="17"/>
      <c r="AR11" s="17">
        <v>4.4519491633733498E-2</v>
      </c>
      <c r="AS11" s="17">
        <v>8.6531331906199799E-2</v>
      </c>
      <c r="AT11" s="17">
        <v>5.7158833663365098E-2</v>
      </c>
      <c r="AU11" s="17">
        <v>7.9717476516320801E-2</v>
      </c>
    </row>
    <row r="12" spans="2:47" x14ac:dyDescent="0.3">
      <c r="B12" s="18" t="s">
        <v>170</v>
      </c>
      <c r="C12" s="17">
        <v>3.6754599560727103E-2</v>
      </c>
      <c r="D12" s="17">
        <v>3.9962731100966001E-2</v>
      </c>
      <c r="E12" s="17">
        <v>3.3889397684773899E-2</v>
      </c>
      <c r="F12" s="17"/>
      <c r="G12" s="17">
        <v>3.5172014527992103E-2</v>
      </c>
      <c r="H12" s="17">
        <v>1.8004087464791499E-2</v>
      </c>
      <c r="I12" s="17">
        <v>2.8636793566316699E-2</v>
      </c>
      <c r="J12" s="17">
        <v>3.02283508604239E-2</v>
      </c>
      <c r="K12" s="17">
        <v>3.83439728589147E-2</v>
      </c>
      <c r="L12" s="17">
        <v>6.67387249845353E-2</v>
      </c>
      <c r="M12" s="17"/>
      <c r="N12" s="17">
        <v>2.5023386918732099E-2</v>
      </c>
      <c r="O12" s="17">
        <v>3.7226117243835302E-2</v>
      </c>
      <c r="P12" s="17">
        <v>3.4564927146837399E-2</v>
      </c>
      <c r="Q12" s="17">
        <v>5.12480220312009E-2</v>
      </c>
      <c r="R12" s="17"/>
      <c r="S12" s="17">
        <v>4.9597546147555203E-2</v>
      </c>
      <c r="T12" s="17">
        <v>3.1168440123429099E-2</v>
      </c>
      <c r="U12" s="17">
        <v>3.1278180409049297E-2</v>
      </c>
      <c r="V12" s="17">
        <v>3.7411520289277599E-2</v>
      </c>
      <c r="W12" s="17">
        <v>1.0726023014895799E-2</v>
      </c>
      <c r="X12" s="17">
        <v>2.83812298496798E-2</v>
      </c>
      <c r="Y12" s="17">
        <v>3.8466724134297102E-2</v>
      </c>
      <c r="Z12" s="17">
        <v>8.3135583145195497E-3</v>
      </c>
      <c r="AA12" s="17">
        <v>3.11700595006957E-2</v>
      </c>
      <c r="AB12" s="17">
        <v>7.1075582894508105E-2</v>
      </c>
      <c r="AC12" s="17">
        <v>1.39359525196351E-2</v>
      </c>
      <c r="AD12" s="17">
        <v>8.5756568509747999E-2</v>
      </c>
      <c r="AE12" s="17"/>
      <c r="AF12" s="17">
        <v>3.7940018389852302E-2</v>
      </c>
      <c r="AG12" s="17">
        <v>3.5410260358855597E-2</v>
      </c>
      <c r="AH12" s="17"/>
      <c r="AI12" s="17">
        <v>2.9631607176878499E-2</v>
      </c>
      <c r="AJ12" s="17">
        <v>4.0512840263169501E-2</v>
      </c>
      <c r="AK12" s="17"/>
      <c r="AL12" s="17">
        <v>1.7239505118423499E-2</v>
      </c>
      <c r="AM12" s="17">
        <v>4.1254412407874197E-2</v>
      </c>
      <c r="AN12" s="17"/>
      <c r="AO12" s="17">
        <v>4.9822792856136201E-2</v>
      </c>
      <c r="AP12" s="17">
        <v>3.5664872974067202E-2</v>
      </c>
      <c r="AQ12" s="17"/>
      <c r="AR12" s="17">
        <v>2.3961624362578898E-2</v>
      </c>
      <c r="AS12" s="17">
        <v>4.0080072104694199E-2</v>
      </c>
      <c r="AT12" s="17">
        <v>2.2718149057010601E-2</v>
      </c>
      <c r="AU12" s="17">
        <v>9.5437157669356801E-2</v>
      </c>
    </row>
    <row r="13" spans="2:47" x14ac:dyDescent="0.3">
      <c r="B13" s="18" t="s">
        <v>173</v>
      </c>
      <c r="C13" s="17">
        <v>9.4895764710795694E-2</v>
      </c>
      <c r="D13" s="17">
        <v>0.10690780363760601</v>
      </c>
      <c r="E13" s="17">
        <v>8.3078790836409094E-2</v>
      </c>
      <c r="F13" s="17"/>
      <c r="G13" s="17">
        <v>3.3477561298588698E-2</v>
      </c>
      <c r="H13" s="17">
        <v>1.4868897030863E-2</v>
      </c>
      <c r="I13" s="17">
        <v>4.8694322436512498E-2</v>
      </c>
      <c r="J13" s="17">
        <v>9.6201433377467005E-2</v>
      </c>
      <c r="K13" s="17">
        <v>0.13288305474277201</v>
      </c>
      <c r="L13" s="17">
        <v>0.22689124285116999</v>
      </c>
      <c r="M13" s="17"/>
      <c r="N13" s="17">
        <v>9.9065009818881805E-2</v>
      </c>
      <c r="O13" s="17">
        <v>9.43698904701184E-2</v>
      </c>
      <c r="P13" s="17">
        <v>8.9605865172912399E-2</v>
      </c>
      <c r="Q13" s="17">
        <v>9.4030091995881096E-2</v>
      </c>
      <c r="R13" s="17"/>
      <c r="S13" s="17">
        <v>3.8674923529631998E-2</v>
      </c>
      <c r="T13" s="17">
        <v>0.13302241586452099</v>
      </c>
      <c r="U13" s="17">
        <v>5.5118939025758998E-2</v>
      </c>
      <c r="V13" s="17">
        <v>0.112578388271263</v>
      </c>
      <c r="W13" s="17">
        <v>9.8291951998767405E-2</v>
      </c>
      <c r="X13" s="17">
        <v>7.2092793514275694E-2</v>
      </c>
      <c r="Y13" s="17">
        <v>9.5862831329340106E-2</v>
      </c>
      <c r="Z13" s="17">
        <v>7.0480678366386704E-2</v>
      </c>
      <c r="AA13" s="17">
        <v>0.130000773951086</v>
      </c>
      <c r="AB13" s="17">
        <v>9.2758310034034799E-2</v>
      </c>
      <c r="AC13" s="17">
        <v>0.13740621967314701</v>
      </c>
      <c r="AD13" s="17">
        <v>0.13514456864527999</v>
      </c>
      <c r="AE13" s="17"/>
      <c r="AF13" s="17">
        <v>0.102975199186885</v>
      </c>
      <c r="AG13" s="17">
        <v>8.4125876229876106E-2</v>
      </c>
      <c r="AH13" s="17"/>
      <c r="AI13" s="17">
        <v>7.1330233307395199E-2</v>
      </c>
      <c r="AJ13" s="17">
        <v>0.107329435073236</v>
      </c>
      <c r="AK13" s="17"/>
      <c r="AL13" s="17">
        <v>7.8993751982239097E-2</v>
      </c>
      <c r="AM13" s="17">
        <v>9.8562469034621195E-2</v>
      </c>
      <c r="AN13" s="17"/>
      <c r="AO13" s="17">
        <v>9.9098034186375306E-2</v>
      </c>
      <c r="AP13" s="17">
        <v>9.4545347122967596E-2</v>
      </c>
      <c r="AQ13" s="17"/>
      <c r="AR13" s="17">
        <v>2.7860936033308501E-2</v>
      </c>
      <c r="AS13" s="17">
        <v>0.148372506634042</v>
      </c>
      <c r="AT13" s="17">
        <v>7.6523718369286495E-2</v>
      </c>
      <c r="AU13" s="17">
        <v>0.22128926937813301</v>
      </c>
    </row>
    <row r="14" spans="2:47" x14ac:dyDescent="0.3">
      <c r="B14" s="18" t="s">
        <v>155</v>
      </c>
      <c r="C14" s="19">
        <v>7.9404571901373604E-3</v>
      </c>
      <c r="D14" s="19">
        <v>5.5064897170917703E-3</v>
      </c>
      <c r="E14" s="19">
        <v>1.02845686099301E-2</v>
      </c>
      <c r="F14" s="19"/>
      <c r="G14" s="19">
        <v>7.2752641642415102E-3</v>
      </c>
      <c r="H14" s="19">
        <v>1.1038752602368E-2</v>
      </c>
      <c r="I14" s="19">
        <v>2.7315088689072501E-3</v>
      </c>
      <c r="J14" s="19">
        <v>8.0364830759434899E-3</v>
      </c>
      <c r="K14" s="19">
        <v>5.3990989616556403E-3</v>
      </c>
      <c r="L14" s="19">
        <v>1.16895792345835E-2</v>
      </c>
      <c r="M14" s="19"/>
      <c r="N14" s="19">
        <v>3.1874409134308702E-3</v>
      </c>
      <c r="O14" s="19">
        <v>1.11767079707304E-2</v>
      </c>
      <c r="P14" s="19">
        <v>6.5268573017360602E-3</v>
      </c>
      <c r="Q14" s="19">
        <v>1.1044756652695199E-2</v>
      </c>
      <c r="R14" s="19"/>
      <c r="S14" s="19">
        <v>0</v>
      </c>
      <c r="T14" s="19">
        <v>5.5285243283310003E-3</v>
      </c>
      <c r="U14" s="19">
        <v>5.7982097430244704E-3</v>
      </c>
      <c r="V14" s="19">
        <v>0</v>
      </c>
      <c r="W14" s="19">
        <v>1.0406167251199999E-2</v>
      </c>
      <c r="X14" s="19">
        <v>1.3720471136164E-2</v>
      </c>
      <c r="Y14" s="19">
        <v>9.8270457634040895E-3</v>
      </c>
      <c r="Z14" s="19">
        <v>1.8464093845308401E-2</v>
      </c>
      <c r="AA14" s="19">
        <v>6.2598510431723098E-3</v>
      </c>
      <c r="AB14" s="19">
        <v>5.3898315148851097E-3</v>
      </c>
      <c r="AC14" s="19">
        <v>3.9974423533981097E-2</v>
      </c>
      <c r="AD14" s="19">
        <v>0</v>
      </c>
      <c r="AE14" s="19"/>
      <c r="AF14" s="19">
        <v>9.0590847199068097E-3</v>
      </c>
      <c r="AG14" s="19">
        <v>5.5086323770386402E-3</v>
      </c>
      <c r="AH14" s="19"/>
      <c r="AI14" s="19">
        <v>4.9835447561589596E-3</v>
      </c>
      <c r="AJ14" s="19">
        <v>9.5005864257285706E-3</v>
      </c>
      <c r="AK14" s="19"/>
      <c r="AL14" s="19">
        <v>4.7682467169211599E-3</v>
      </c>
      <c r="AM14" s="19">
        <v>8.6719091174357506E-3</v>
      </c>
      <c r="AN14" s="19"/>
      <c r="AO14" s="19">
        <v>0</v>
      </c>
      <c r="AP14" s="19">
        <v>8.60259365496659E-3</v>
      </c>
      <c r="AQ14" s="19"/>
      <c r="AR14" s="19">
        <v>3.9568133497573897E-3</v>
      </c>
      <c r="AS14" s="19">
        <v>1.24567105986067E-2</v>
      </c>
      <c r="AT14" s="19">
        <v>1.30386340583033E-2</v>
      </c>
      <c r="AU14" s="19">
        <v>0</v>
      </c>
    </row>
    <row r="15" spans="2:47" x14ac:dyDescent="0.3">
      <c r="B15" s="16" t="s">
        <v>246</v>
      </c>
    </row>
    <row r="16" spans="2:47" x14ac:dyDescent="0.3">
      <c r="B16" t="s">
        <v>72</v>
      </c>
    </row>
    <row r="17" spans="2:2" x14ac:dyDescent="0.3">
      <c r="B17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dimension ref="B2:AU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701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2119</v>
      </c>
      <c r="D7" s="10">
        <v>1032</v>
      </c>
      <c r="E7" s="10">
        <v>1082</v>
      </c>
      <c r="F7" s="10"/>
      <c r="G7" s="10">
        <v>201</v>
      </c>
      <c r="H7" s="10">
        <v>343</v>
      </c>
      <c r="I7" s="10">
        <v>364</v>
      </c>
      <c r="J7" s="10">
        <v>371</v>
      </c>
      <c r="K7" s="10">
        <v>316</v>
      </c>
      <c r="L7" s="10">
        <v>524</v>
      </c>
      <c r="M7" s="10"/>
      <c r="N7" s="10">
        <v>694</v>
      </c>
      <c r="O7" s="10">
        <v>595</v>
      </c>
      <c r="P7" s="10">
        <v>352</v>
      </c>
      <c r="Q7" s="10">
        <v>473</v>
      </c>
      <c r="R7" s="10"/>
      <c r="S7" s="10">
        <v>303</v>
      </c>
      <c r="T7" s="10">
        <v>323</v>
      </c>
      <c r="U7" s="10">
        <v>167</v>
      </c>
      <c r="V7" s="10">
        <v>169</v>
      </c>
      <c r="W7" s="10">
        <v>158</v>
      </c>
      <c r="X7" s="10">
        <v>185</v>
      </c>
      <c r="Y7" s="10">
        <v>166</v>
      </c>
      <c r="Z7" s="10">
        <v>83</v>
      </c>
      <c r="AA7" s="10">
        <v>240</v>
      </c>
      <c r="AB7" s="10">
        <v>158</v>
      </c>
      <c r="AC7" s="10">
        <v>100</v>
      </c>
      <c r="AD7" s="10">
        <v>67</v>
      </c>
      <c r="AE7" s="10"/>
      <c r="AF7" s="10">
        <v>1262</v>
      </c>
      <c r="AG7" s="10">
        <v>853</v>
      </c>
      <c r="AH7" s="10"/>
      <c r="AI7" s="10">
        <v>719</v>
      </c>
      <c r="AJ7" s="10">
        <v>1400</v>
      </c>
      <c r="AK7" s="10"/>
      <c r="AL7" s="10">
        <v>388</v>
      </c>
      <c r="AM7" s="10">
        <v>1731</v>
      </c>
      <c r="AN7" s="10"/>
      <c r="AO7" s="10">
        <v>158</v>
      </c>
      <c r="AP7" s="10">
        <v>1961</v>
      </c>
      <c r="AQ7" s="10"/>
      <c r="AR7" s="10">
        <v>709</v>
      </c>
      <c r="AS7" s="10">
        <v>546</v>
      </c>
      <c r="AT7" s="10">
        <v>571</v>
      </c>
      <c r="AU7" s="10">
        <v>293</v>
      </c>
    </row>
    <row r="8" spans="2:47" ht="30" customHeight="1" x14ac:dyDescent="0.3">
      <c r="B8" s="11" t="s">
        <v>20</v>
      </c>
      <c r="C8" s="11">
        <v>2135</v>
      </c>
      <c r="D8" s="11">
        <v>1036</v>
      </c>
      <c r="E8" s="11">
        <v>1093</v>
      </c>
      <c r="F8" s="11"/>
      <c r="G8" s="11">
        <v>303</v>
      </c>
      <c r="H8" s="11">
        <v>394</v>
      </c>
      <c r="I8" s="11">
        <v>373</v>
      </c>
      <c r="J8" s="11">
        <v>358</v>
      </c>
      <c r="K8" s="11">
        <v>279</v>
      </c>
      <c r="L8" s="11">
        <v>427</v>
      </c>
      <c r="M8" s="11"/>
      <c r="N8" s="11">
        <v>578</v>
      </c>
      <c r="O8" s="11">
        <v>553</v>
      </c>
      <c r="P8" s="11">
        <v>465</v>
      </c>
      <c r="Q8" s="11">
        <v>533</v>
      </c>
      <c r="R8" s="11"/>
      <c r="S8" s="11">
        <v>303</v>
      </c>
      <c r="T8" s="11">
        <v>288</v>
      </c>
      <c r="U8" s="11">
        <v>167</v>
      </c>
      <c r="V8" s="11">
        <v>177</v>
      </c>
      <c r="W8" s="11">
        <v>150</v>
      </c>
      <c r="X8" s="11">
        <v>195</v>
      </c>
      <c r="Y8" s="11">
        <v>152</v>
      </c>
      <c r="Z8" s="11">
        <v>83</v>
      </c>
      <c r="AA8" s="11">
        <v>239</v>
      </c>
      <c r="AB8" s="11">
        <v>202</v>
      </c>
      <c r="AC8" s="11">
        <v>113</v>
      </c>
      <c r="AD8" s="11">
        <v>64</v>
      </c>
      <c r="AE8" s="11"/>
      <c r="AF8" s="11">
        <v>1196</v>
      </c>
      <c r="AG8" s="11">
        <v>934</v>
      </c>
      <c r="AH8" s="11"/>
      <c r="AI8" s="11">
        <v>737</v>
      </c>
      <c r="AJ8" s="11">
        <v>1397</v>
      </c>
      <c r="AK8" s="11"/>
      <c r="AL8" s="11">
        <v>400</v>
      </c>
      <c r="AM8" s="11">
        <v>1735</v>
      </c>
      <c r="AN8" s="11"/>
      <c r="AO8" s="11">
        <v>164</v>
      </c>
      <c r="AP8" s="11">
        <v>1970</v>
      </c>
      <c r="AQ8" s="11"/>
      <c r="AR8" s="11">
        <v>765</v>
      </c>
      <c r="AS8" s="11">
        <v>502</v>
      </c>
      <c r="AT8" s="11">
        <v>588</v>
      </c>
      <c r="AU8" s="11">
        <v>279</v>
      </c>
    </row>
    <row r="9" spans="2:47" x14ac:dyDescent="0.3">
      <c r="B9" s="18" t="s">
        <v>695</v>
      </c>
      <c r="C9" s="17">
        <v>0.11436981952056501</v>
      </c>
      <c r="D9" s="17">
        <v>0.11216822420513201</v>
      </c>
      <c r="E9" s="17">
        <v>0.11630482905978901</v>
      </c>
      <c r="F9" s="17"/>
      <c r="G9" s="17">
        <v>0.17403493816982801</v>
      </c>
      <c r="H9" s="17">
        <v>0.17377209778488001</v>
      </c>
      <c r="I9" s="17">
        <v>0.151504572203984</v>
      </c>
      <c r="J9" s="17">
        <v>9.0050003864361405E-2</v>
      </c>
      <c r="K9" s="17">
        <v>6.0699546492050699E-2</v>
      </c>
      <c r="L9" s="17">
        <v>4.0200924505643998E-2</v>
      </c>
      <c r="M9" s="17"/>
      <c r="N9" s="17">
        <v>0.11440143837646</v>
      </c>
      <c r="O9" s="17">
        <v>9.9184273074861606E-2</v>
      </c>
      <c r="P9" s="17">
        <v>0.141889297534391</v>
      </c>
      <c r="Q9" s="17">
        <v>0.107224959561958</v>
      </c>
      <c r="R9" s="17"/>
      <c r="S9" s="17">
        <v>0.138087958889797</v>
      </c>
      <c r="T9" s="17">
        <v>9.8576501160162394E-2</v>
      </c>
      <c r="U9" s="17">
        <v>0.101290768767079</v>
      </c>
      <c r="V9" s="17">
        <v>9.4939746494677998E-2</v>
      </c>
      <c r="W9" s="17">
        <v>0.16733286696288699</v>
      </c>
      <c r="X9" s="17">
        <v>0.12205258085576499</v>
      </c>
      <c r="Y9" s="17">
        <v>8.4682273084914994E-2</v>
      </c>
      <c r="Z9" s="17">
        <v>8.9708614173626397E-2</v>
      </c>
      <c r="AA9" s="17">
        <v>0.116351698948204</v>
      </c>
      <c r="AB9" s="17">
        <v>0.11345407814077201</v>
      </c>
      <c r="AC9" s="17">
        <v>0.102621403177661</v>
      </c>
      <c r="AD9" s="17">
        <v>0.13232209994049801</v>
      </c>
      <c r="AE9" s="17"/>
      <c r="AF9" s="17">
        <v>0.111041937283548</v>
      </c>
      <c r="AG9" s="17">
        <v>0.119174825128554</v>
      </c>
      <c r="AH9" s="17"/>
      <c r="AI9" s="17">
        <v>0.14097273070621799</v>
      </c>
      <c r="AJ9" s="17">
        <v>0.100333563655953</v>
      </c>
      <c r="AK9" s="17"/>
      <c r="AL9" s="17">
        <v>0.13858541237691799</v>
      </c>
      <c r="AM9" s="17">
        <v>0.108786160360807</v>
      </c>
      <c r="AN9" s="17"/>
      <c r="AO9" s="17">
        <v>0.14730378580348999</v>
      </c>
      <c r="AP9" s="17">
        <v>0.111623531808761</v>
      </c>
      <c r="AQ9" s="17"/>
      <c r="AR9" s="17">
        <v>0.16999936926842599</v>
      </c>
      <c r="AS9" s="17">
        <v>5.1412365270723903E-2</v>
      </c>
      <c r="AT9" s="17">
        <v>0.121895100803152</v>
      </c>
      <c r="AU9" s="17">
        <v>5.91531301959521E-2</v>
      </c>
    </row>
    <row r="10" spans="2:47" x14ac:dyDescent="0.3">
      <c r="B10" s="18" t="s">
        <v>166</v>
      </c>
      <c r="C10" s="17">
        <v>0.30858403325329098</v>
      </c>
      <c r="D10" s="17">
        <v>0.29969315266451302</v>
      </c>
      <c r="E10" s="17">
        <v>0.318475840382412</v>
      </c>
      <c r="F10" s="17"/>
      <c r="G10" s="17">
        <v>0.29397418433212902</v>
      </c>
      <c r="H10" s="17">
        <v>0.42428548401197602</v>
      </c>
      <c r="I10" s="17">
        <v>0.36448054300689597</v>
      </c>
      <c r="J10" s="17">
        <v>0.34902416699824801</v>
      </c>
      <c r="K10" s="17">
        <v>0.25147589830339101</v>
      </c>
      <c r="L10" s="17">
        <v>0.16663749745315901</v>
      </c>
      <c r="M10" s="17"/>
      <c r="N10" s="17">
        <v>0.36501803533593102</v>
      </c>
      <c r="O10" s="17">
        <v>0.30368031986037203</v>
      </c>
      <c r="P10" s="17">
        <v>0.28530576227839599</v>
      </c>
      <c r="Q10" s="17">
        <v>0.27589103301214002</v>
      </c>
      <c r="R10" s="17"/>
      <c r="S10" s="17">
        <v>0.35056645253167001</v>
      </c>
      <c r="T10" s="17">
        <v>0.29646687023225798</v>
      </c>
      <c r="U10" s="17">
        <v>0.27765227446387403</v>
      </c>
      <c r="V10" s="17">
        <v>0.32706386968108803</v>
      </c>
      <c r="W10" s="17">
        <v>0.31886563887133401</v>
      </c>
      <c r="X10" s="17">
        <v>0.33586732939953701</v>
      </c>
      <c r="Y10" s="17">
        <v>0.33051986644935499</v>
      </c>
      <c r="Z10" s="17">
        <v>0.35822148953405802</v>
      </c>
      <c r="AA10" s="17">
        <v>0.28685218602148599</v>
      </c>
      <c r="AB10" s="17">
        <v>0.20780080158789499</v>
      </c>
      <c r="AC10" s="17">
        <v>0.35507833595260702</v>
      </c>
      <c r="AD10" s="17">
        <v>0.28720862137588599</v>
      </c>
      <c r="AE10" s="17"/>
      <c r="AF10" s="17">
        <v>0.333770334697156</v>
      </c>
      <c r="AG10" s="17">
        <v>0.27778281720057901</v>
      </c>
      <c r="AH10" s="17"/>
      <c r="AI10" s="17">
        <v>0.340290109661877</v>
      </c>
      <c r="AJ10" s="17">
        <v>0.29185524000851698</v>
      </c>
      <c r="AK10" s="17"/>
      <c r="AL10" s="17">
        <v>0.31011943899512801</v>
      </c>
      <c r="AM10" s="17">
        <v>0.308229997637264</v>
      </c>
      <c r="AN10" s="17"/>
      <c r="AO10" s="17">
        <v>0.34087704753085801</v>
      </c>
      <c r="AP10" s="17">
        <v>0.30589119305524898</v>
      </c>
      <c r="AQ10" s="17"/>
      <c r="AR10" s="17">
        <v>0.40310129023381402</v>
      </c>
      <c r="AS10" s="17">
        <v>0.23049708325458301</v>
      </c>
      <c r="AT10" s="17">
        <v>0.30022652460768001</v>
      </c>
      <c r="AU10" s="17">
        <v>0.20740983003785701</v>
      </c>
    </row>
    <row r="11" spans="2:47" x14ac:dyDescent="0.3">
      <c r="B11" s="18" t="s">
        <v>168</v>
      </c>
      <c r="C11" s="17">
        <v>0.350264888519421</v>
      </c>
      <c r="D11" s="17">
        <v>0.35090759227725099</v>
      </c>
      <c r="E11" s="17">
        <v>0.34726184296012202</v>
      </c>
      <c r="F11" s="17"/>
      <c r="G11" s="17">
        <v>0.387944203189585</v>
      </c>
      <c r="H11" s="17">
        <v>0.26616709047296</v>
      </c>
      <c r="I11" s="17">
        <v>0.32415811941746597</v>
      </c>
      <c r="J11" s="17">
        <v>0.35628329138551901</v>
      </c>
      <c r="K11" s="17">
        <v>0.42291732470358201</v>
      </c>
      <c r="L11" s="17">
        <v>0.37136872362093598</v>
      </c>
      <c r="M11" s="17"/>
      <c r="N11" s="17">
        <v>0.341515955566423</v>
      </c>
      <c r="O11" s="17">
        <v>0.365029318342802</v>
      </c>
      <c r="P11" s="17">
        <v>0.35051879492635002</v>
      </c>
      <c r="Q11" s="17">
        <v>0.343816159439012</v>
      </c>
      <c r="R11" s="17"/>
      <c r="S11" s="17">
        <v>0.36619922133271199</v>
      </c>
      <c r="T11" s="17">
        <v>0.36386584315176501</v>
      </c>
      <c r="U11" s="17">
        <v>0.36453599354421801</v>
      </c>
      <c r="V11" s="17">
        <v>0.35962441565120601</v>
      </c>
      <c r="W11" s="17">
        <v>0.286323050221585</v>
      </c>
      <c r="X11" s="17">
        <v>0.32315146984614002</v>
      </c>
      <c r="Y11" s="17">
        <v>0.33485697695899302</v>
      </c>
      <c r="Z11" s="17">
        <v>0.31765151009250597</v>
      </c>
      <c r="AA11" s="17">
        <v>0.370575711045245</v>
      </c>
      <c r="AB11" s="17">
        <v>0.38899291007604803</v>
      </c>
      <c r="AC11" s="17">
        <v>0.32365292475893498</v>
      </c>
      <c r="AD11" s="17">
        <v>0.31135961589373101</v>
      </c>
      <c r="AE11" s="17"/>
      <c r="AF11" s="17">
        <v>0.32925326166178898</v>
      </c>
      <c r="AG11" s="17">
        <v>0.376004579120442</v>
      </c>
      <c r="AH11" s="17"/>
      <c r="AI11" s="17">
        <v>0.34483967205113802</v>
      </c>
      <c r="AJ11" s="17">
        <v>0.35312734691498199</v>
      </c>
      <c r="AK11" s="17"/>
      <c r="AL11" s="17">
        <v>0.37010567514752202</v>
      </c>
      <c r="AM11" s="17">
        <v>0.345689977194724</v>
      </c>
      <c r="AN11" s="17"/>
      <c r="AO11" s="17">
        <v>0.34855354141128397</v>
      </c>
      <c r="AP11" s="17">
        <v>0.350407593819273</v>
      </c>
      <c r="AQ11" s="17"/>
      <c r="AR11" s="17">
        <v>0.321594811865416</v>
      </c>
      <c r="AS11" s="17">
        <v>0.399275541500759</v>
      </c>
      <c r="AT11" s="17">
        <v>0.36052530174884501</v>
      </c>
      <c r="AU11" s="17">
        <v>0.31914690555323999</v>
      </c>
    </row>
    <row r="12" spans="2:47" x14ac:dyDescent="0.3">
      <c r="B12" s="18" t="s">
        <v>170</v>
      </c>
      <c r="C12" s="17">
        <v>0.15760029573561901</v>
      </c>
      <c r="D12" s="17">
        <v>0.15848736519467199</v>
      </c>
      <c r="E12" s="17">
        <v>0.15750898603397101</v>
      </c>
      <c r="F12" s="17"/>
      <c r="G12" s="17">
        <v>8.9096502165345107E-2</v>
      </c>
      <c r="H12" s="17">
        <v>8.6092075242629004E-2</v>
      </c>
      <c r="I12" s="17">
        <v>0.10402367544553499</v>
      </c>
      <c r="J12" s="17">
        <v>0.16172216886042901</v>
      </c>
      <c r="K12" s="17">
        <v>0.18052721029188701</v>
      </c>
      <c r="L12" s="17">
        <v>0.30070651812031501</v>
      </c>
      <c r="M12" s="17"/>
      <c r="N12" s="17">
        <v>0.13195085731085901</v>
      </c>
      <c r="O12" s="17">
        <v>0.163571997308123</v>
      </c>
      <c r="P12" s="17">
        <v>0.14522247232480101</v>
      </c>
      <c r="Q12" s="17">
        <v>0.18549634830025499</v>
      </c>
      <c r="R12" s="17"/>
      <c r="S12" s="17">
        <v>0.110353812123617</v>
      </c>
      <c r="T12" s="17">
        <v>0.193479554727092</v>
      </c>
      <c r="U12" s="17">
        <v>0.201648915922397</v>
      </c>
      <c r="V12" s="17">
        <v>0.144866978340876</v>
      </c>
      <c r="W12" s="17">
        <v>0.15613781253377701</v>
      </c>
      <c r="X12" s="17">
        <v>0.115178185076126</v>
      </c>
      <c r="Y12" s="17">
        <v>0.18021454959251701</v>
      </c>
      <c r="Z12" s="17">
        <v>0.18525568043271601</v>
      </c>
      <c r="AA12" s="17">
        <v>0.13970498320685601</v>
      </c>
      <c r="AB12" s="17">
        <v>0.19903307116692001</v>
      </c>
      <c r="AC12" s="17">
        <v>0.13867401884818001</v>
      </c>
      <c r="AD12" s="17">
        <v>0.152093879582123</v>
      </c>
      <c r="AE12" s="17"/>
      <c r="AF12" s="17">
        <v>0.15282649029468101</v>
      </c>
      <c r="AG12" s="17">
        <v>0.16359595771653901</v>
      </c>
      <c r="AH12" s="17"/>
      <c r="AI12" s="17">
        <v>0.11803618856241101</v>
      </c>
      <c r="AJ12" s="17">
        <v>0.178475151403204</v>
      </c>
      <c r="AK12" s="17"/>
      <c r="AL12" s="17">
        <v>0.107172089312044</v>
      </c>
      <c r="AM12" s="17">
        <v>0.16922808937988201</v>
      </c>
      <c r="AN12" s="17"/>
      <c r="AO12" s="17">
        <v>0.12684809120813001</v>
      </c>
      <c r="AP12" s="17">
        <v>0.16016465135192201</v>
      </c>
      <c r="AQ12" s="17"/>
      <c r="AR12" s="17">
        <v>7.7015728396558999E-2</v>
      </c>
      <c r="AS12" s="17">
        <v>0.23098632147060599</v>
      </c>
      <c r="AT12" s="17">
        <v>0.14967102037904401</v>
      </c>
      <c r="AU12" s="17">
        <v>0.26334734051432301</v>
      </c>
    </row>
    <row r="13" spans="2:47" x14ac:dyDescent="0.3">
      <c r="B13" s="18" t="s">
        <v>173</v>
      </c>
      <c r="C13" s="17">
        <v>5.60559234445469E-2</v>
      </c>
      <c r="D13" s="17">
        <v>6.1043422208092599E-2</v>
      </c>
      <c r="E13" s="17">
        <v>5.1596402675308801E-2</v>
      </c>
      <c r="F13" s="17"/>
      <c r="G13" s="17">
        <v>3.7413665895997997E-2</v>
      </c>
      <c r="H13" s="17">
        <v>3.1383778340042898E-2</v>
      </c>
      <c r="I13" s="17">
        <v>4.7133413973039197E-2</v>
      </c>
      <c r="J13" s="17">
        <v>3.4883885815499498E-2</v>
      </c>
      <c r="K13" s="17">
        <v>8.4380020209089704E-2</v>
      </c>
      <c r="L13" s="17">
        <v>9.9137694411082694E-2</v>
      </c>
      <c r="M13" s="17"/>
      <c r="N13" s="17">
        <v>3.6868559329984903E-2</v>
      </c>
      <c r="O13" s="17">
        <v>5.87038780301039E-2</v>
      </c>
      <c r="P13" s="17">
        <v>5.5820554318448401E-2</v>
      </c>
      <c r="Q13" s="17">
        <v>7.4857440147888907E-2</v>
      </c>
      <c r="R13" s="17"/>
      <c r="S13" s="17">
        <v>2.34177971399697E-2</v>
      </c>
      <c r="T13" s="17">
        <v>4.4758836689318598E-2</v>
      </c>
      <c r="U13" s="17">
        <v>3.6545570453114802E-2</v>
      </c>
      <c r="V13" s="17">
        <v>7.3504989832152104E-2</v>
      </c>
      <c r="W13" s="17">
        <v>5.5837750595418997E-2</v>
      </c>
      <c r="X13" s="17">
        <v>7.4876173609367699E-2</v>
      </c>
      <c r="Y13" s="17">
        <v>6.9726333914219896E-2</v>
      </c>
      <c r="Z13" s="17">
        <v>1.6408383125265699E-2</v>
      </c>
      <c r="AA13" s="17">
        <v>7.63502964391366E-2</v>
      </c>
      <c r="AB13" s="17">
        <v>6.97619093667326E-2</v>
      </c>
      <c r="AC13" s="17">
        <v>5.6950430280640597E-2</v>
      </c>
      <c r="AD13" s="17">
        <v>0.105482976849664</v>
      </c>
      <c r="AE13" s="17"/>
      <c r="AF13" s="17">
        <v>5.7093529154390803E-2</v>
      </c>
      <c r="AG13" s="17">
        <v>5.4992401128912301E-2</v>
      </c>
      <c r="AH13" s="17"/>
      <c r="AI13" s="17">
        <v>4.54515850630791E-2</v>
      </c>
      <c r="AJ13" s="17">
        <v>6.1650995568739E-2</v>
      </c>
      <c r="AK13" s="17"/>
      <c r="AL13" s="17">
        <v>6.34191048113176E-2</v>
      </c>
      <c r="AM13" s="17">
        <v>5.4358112644397903E-2</v>
      </c>
      <c r="AN13" s="17"/>
      <c r="AO13" s="17">
        <v>3.6417534046237598E-2</v>
      </c>
      <c r="AP13" s="17">
        <v>5.7693523575089403E-2</v>
      </c>
      <c r="AQ13" s="17"/>
      <c r="AR13" s="17">
        <v>2.17401815528349E-2</v>
      </c>
      <c r="AS13" s="17">
        <v>7.0908841250986093E-2</v>
      </c>
      <c r="AT13" s="17">
        <v>4.8800608364231599E-2</v>
      </c>
      <c r="AU13" s="17">
        <v>0.13873914644219901</v>
      </c>
    </row>
    <row r="14" spans="2:47" x14ac:dyDescent="0.3">
      <c r="B14" s="18" t="s">
        <v>155</v>
      </c>
      <c r="C14" s="19">
        <v>1.31250395265571E-2</v>
      </c>
      <c r="D14" s="19">
        <v>1.7700243450341099E-2</v>
      </c>
      <c r="E14" s="19">
        <v>8.8520988883974208E-3</v>
      </c>
      <c r="F14" s="19"/>
      <c r="G14" s="19">
        <v>1.7536506247115499E-2</v>
      </c>
      <c r="H14" s="19">
        <v>1.8299474147512401E-2</v>
      </c>
      <c r="I14" s="19">
        <v>8.6996759530806496E-3</v>
      </c>
      <c r="J14" s="19">
        <v>8.0364830759434899E-3</v>
      </c>
      <c r="K14" s="19">
        <v>0</v>
      </c>
      <c r="L14" s="19">
        <v>2.1948641888863099E-2</v>
      </c>
      <c r="M14" s="19"/>
      <c r="N14" s="19">
        <v>1.02451540803432E-2</v>
      </c>
      <c r="O14" s="19">
        <v>9.8302133837377594E-3</v>
      </c>
      <c r="P14" s="19">
        <v>2.1243118617613101E-2</v>
      </c>
      <c r="Q14" s="19">
        <v>1.27140595387454E-2</v>
      </c>
      <c r="R14" s="19"/>
      <c r="S14" s="19">
        <v>1.13747579822343E-2</v>
      </c>
      <c r="T14" s="19">
        <v>2.8523940394045298E-3</v>
      </c>
      <c r="U14" s="19">
        <v>1.8326476849317801E-2</v>
      </c>
      <c r="V14" s="19">
        <v>0</v>
      </c>
      <c r="W14" s="19">
        <v>1.55028808149978E-2</v>
      </c>
      <c r="X14" s="19">
        <v>2.88742612130642E-2</v>
      </c>
      <c r="Y14" s="19">
        <v>0</v>
      </c>
      <c r="Z14" s="19">
        <v>3.2754322641826802E-2</v>
      </c>
      <c r="AA14" s="19">
        <v>1.0165124339073199E-2</v>
      </c>
      <c r="AB14" s="19">
        <v>2.0957229661632298E-2</v>
      </c>
      <c r="AC14" s="19">
        <v>2.30228869819754E-2</v>
      </c>
      <c r="AD14" s="19">
        <v>1.1532806358099199E-2</v>
      </c>
      <c r="AE14" s="19"/>
      <c r="AF14" s="19">
        <v>1.6014446908433701E-2</v>
      </c>
      <c r="AG14" s="19">
        <v>8.4494197049745593E-3</v>
      </c>
      <c r="AH14" s="19"/>
      <c r="AI14" s="19">
        <v>1.04097139552765E-2</v>
      </c>
      <c r="AJ14" s="19">
        <v>1.45577024486049E-2</v>
      </c>
      <c r="AK14" s="19"/>
      <c r="AL14" s="19">
        <v>1.05982793570701E-2</v>
      </c>
      <c r="AM14" s="19">
        <v>1.3707662782925701E-2</v>
      </c>
      <c r="AN14" s="19"/>
      <c r="AO14" s="19">
        <v>0</v>
      </c>
      <c r="AP14" s="19">
        <v>1.4219506389706E-2</v>
      </c>
      <c r="AQ14" s="19"/>
      <c r="AR14" s="19">
        <v>6.5486186829502397E-3</v>
      </c>
      <c r="AS14" s="19">
        <v>1.69198472523421E-2</v>
      </c>
      <c r="AT14" s="19">
        <v>1.8881444097047902E-2</v>
      </c>
      <c r="AU14" s="19">
        <v>1.2203647256429201E-2</v>
      </c>
    </row>
    <row r="15" spans="2:47" x14ac:dyDescent="0.3">
      <c r="B15" s="16" t="s">
        <v>246</v>
      </c>
    </row>
    <row r="16" spans="2:47" x14ac:dyDescent="0.3">
      <c r="B16" t="s">
        <v>72</v>
      </c>
    </row>
    <row r="17" spans="2:2" x14ac:dyDescent="0.3">
      <c r="B17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dimension ref="B2:AU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702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2119</v>
      </c>
      <c r="D7" s="10">
        <v>1032</v>
      </c>
      <c r="E7" s="10">
        <v>1082</v>
      </c>
      <c r="F7" s="10"/>
      <c r="G7" s="10">
        <v>201</v>
      </c>
      <c r="H7" s="10">
        <v>343</v>
      </c>
      <c r="I7" s="10">
        <v>364</v>
      </c>
      <c r="J7" s="10">
        <v>371</v>
      </c>
      <c r="K7" s="10">
        <v>316</v>
      </c>
      <c r="L7" s="10">
        <v>524</v>
      </c>
      <c r="M7" s="10"/>
      <c r="N7" s="10">
        <v>694</v>
      </c>
      <c r="O7" s="10">
        <v>595</v>
      </c>
      <c r="P7" s="10">
        <v>352</v>
      </c>
      <c r="Q7" s="10">
        <v>473</v>
      </c>
      <c r="R7" s="10"/>
      <c r="S7" s="10">
        <v>303</v>
      </c>
      <c r="T7" s="10">
        <v>323</v>
      </c>
      <c r="U7" s="10">
        <v>167</v>
      </c>
      <c r="V7" s="10">
        <v>169</v>
      </c>
      <c r="W7" s="10">
        <v>158</v>
      </c>
      <c r="X7" s="10">
        <v>185</v>
      </c>
      <c r="Y7" s="10">
        <v>166</v>
      </c>
      <c r="Z7" s="10">
        <v>83</v>
      </c>
      <c r="AA7" s="10">
        <v>240</v>
      </c>
      <c r="AB7" s="10">
        <v>158</v>
      </c>
      <c r="AC7" s="10">
        <v>100</v>
      </c>
      <c r="AD7" s="10">
        <v>67</v>
      </c>
      <c r="AE7" s="10"/>
      <c r="AF7" s="10">
        <v>1262</v>
      </c>
      <c r="AG7" s="10">
        <v>853</v>
      </c>
      <c r="AH7" s="10"/>
      <c r="AI7" s="10">
        <v>719</v>
      </c>
      <c r="AJ7" s="10">
        <v>1400</v>
      </c>
      <c r="AK7" s="10"/>
      <c r="AL7" s="10">
        <v>388</v>
      </c>
      <c r="AM7" s="10">
        <v>1731</v>
      </c>
      <c r="AN7" s="10"/>
      <c r="AO7" s="10">
        <v>158</v>
      </c>
      <c r="AP7" s="10">
        <v>1961</v>
      </c>
      <c r="AQ7" s="10"/>
      <c r="AR7" s="10">
        <v>709</v>
      </c>
      <c r="AS7" s="10">
        <v>546</v>
      </c>
      <c r="AT7" s="10">
        <v>571</v>
      </c>
      <c r="AU7" s="10">
        <v>293</v>
      </c>
    </row>
    <row r="8" spans="2:47" ht="30" customHeight="1" x14ac:dyDescent="0.3">
      <c r="B8" s="11" t="s">
        <v>20</v>
      </c>
      <c r="C8" s="11">
        <v>2135</v>
      </c>
      <c r="D8" s="11">
        <v>1036</v>
      </c>
      <c r="E8" s="11">
        <v>1093</v>
      </c>
      <c r="F8" s="11"/>
      <c r="G8" s="11">
        <v>303</v>
      </c>
      <c r="H8" s="11">
        <v>394</v>
      </c>
      <c r="I8" s="11">
        <v>373</v>
      </c>
      <c r="J8" s="11">
        <v>358</v>
      </c>
      <c r="K8" s="11">
        <v>279</v>
      </c>
      <c r="L8" s="11">
        <v>427</v>
      </c>
      <c r="M8" s="11"/>
      <c r="N8" s="11">
        <v>578</v>
      </c>
      <c r="O8" s="11">
        <v>553</v>
      </c>
      <c r="P8" s="11">
        <v>465</v>
      </c>
      <c r="Q8" s="11">
        <v>533</v>
      </c>
      <c r="R8" s="11"/>
      <c r="S8" s="11">
        <v>303</v>
      </c>
      <c r="T8" s="11">
        <v>288</v>
      </c>
      <c r="U8" s="11">
        <v>167</v>
      </c>
      <c r="V8" s="11">
        <v>177</v>
      </c>
      <c r="W8" s="11">
        <v>150</v>
      </c>
      <c r="X8" s="11">
        <v>195</v>
      </c>
      <c r="Y8" s="11">
        <v>152</v>
      </c>
      <c r="Z8" s="11">
        <v>83</v>
      </c>
      <c r="AA8" s="11">
        <v>239</v>
      </c>
      <c r="AB8" s="11">
        <v>202</v>
      </c>
      <c r="AC8" s="11">
        <v>113</v>
      </c>
      <c r="AD8" s="11">
        <v>64</v>
      </c>
      <c r="AE8" s="11"/>
      <c r="AF8" s="11">
        <v>1196</v>
      </c>
      <c r="AG8" s="11">
        <v>934</v>
      </c>
      <c r="AH8" s="11"/>
      <c r="AI8" s="11">
        <v>737</v>
      </c>
      <c r="AJ8" s="11">
        <v>1397</v>
      </c>
      <c r="AK8" s="11"/>
      <c r="AL8" s="11">
        <v>400</v>
      </c>
      <c r="AM8" s="11">
        <v>1735</v>
      </c>
      <c r="AN8" s="11"/>
      <c r="AO8" s="11">
        <v>164</v>
      </c>
      <c r="AP8" s="11">
        <v>1970</v>
      </c>
      <c r="AQ8" s="11"/>
      <c r="AR8" s="11">
        <v>765</v>
      </c>
      <c r="AS8" s="11">
        <v>502</v>
      </c>
      <c r="AT8" s="11">
        <v>588</v>
      </c>
      <c r="AU8" s="11">
        <v>279</v>
      </c>
    </row>
    <row r="9" spans="2:47" x14ac:dyDescent="0.3">
      <c r="B9" s="18" t="s">
        <v>695</v>
      </c>
      <c r="C9" s="17">
        <v>0.20854972957005699</v>
      </c>
      <c r="D9" s="17">
        <v>0.21125606553474699</v>
      </c>
      <c r="E9" s="17">
        <v>0.20697675291120601</v>
      </c>
      <c r="F9" s="17"/>
      <c r="G9" s="17">
        <v>0.342825668876304</v>
      </c>
      <c r="H9" s="17">
        <v>0.27634216247526799</v>
      </c>
      <c r="I9" s="17">
        <v>0.241093190241399</v>
      </c>
      <c r="J9" s="17">
        <v>0.131631847484561</v>
      </c>
      <c r="K9" s="17">
        <v>0.166224933544565</v>
      </c>
      <c r="L9" s="17">
        <v>0.11438460232889699</v>
      </c>
      <c r="M9" s="17"/>
      <c r="N9" s="17">
        <v>0.20857510001361301</v>
      </c>
      <c r="O9" s="17">
        <v>0.183887943207032</v>
      </c>
      <c r="P9" s="17">
        <v>0.230489089864929</v>
      </c>
      <c r="Q9" s="17">
        <v>0.21310657475679501</v>
      </c>
      <c r="R9" s="17"/>
      <c r="S9" s="17">
        <v>0.28030277586899499</v>
      </c>
      <c r="T9" s="17">
        <v>0.15184625891919401</v>
      </c>
      <c r="U9" s="17">
        <v>0.26325591767347001</v>
      </c>
      <c r="V9" s="17">
        <v>0.15088829336029699</v>
      </c>
      <c r="W9" s="17">
        <v>0.22286944691628499</v>
      </c>
      <c r="X9" s="17">
        <v>0.24196607645290999</v>
      </c>
      <c r="Y9" s="17">
        <v>0.20871061446865299</v>
      </c>
      <c r="Z9" s="17">
        <v>0.30979465469739198</v>
      </c>
      <c r="AA9" s="17">
        <v>0.18771746737924</v>
      </c>
      <c r="AB9" s="17">
        <v>0.168750620882436</v>
      </c>
      <c r="AC9" s="17">
        <v>0.20084372277950599</v>
      </c>
      <c r="AD9" s="17">
        <v>9.1730605152447797E-2</v>
      </c>
      <c r="AE9" s="17"/>
      <c r="AF9" s="17">
        <v>0.22467283808442301</v>
      </c>
      <c r="AG9" s="17">
        <v>0.188884380623665</v>
      </c>
      <c r="AH9" s="17"/>
      <c r="AI9" s="17">
        <v>0.23175385452767999</v>
      </c>
      <c r="AJ9" s="17">
        <v>0.19630674485508801</v>
      </c>
      <c r="AK9" s="17"/>
      <c r="AL9" s="17">
        <v>0.22536119154145001</v>
      </c>
      <c r="AM9" s="17">
        <v>0.20467332339729399</v>
      </c>
      <c r="AN9" s="17"/>
      <c r="AO9" s="17">
        <v>0.21510828276098601</v>
      </c>
      <c r="AP9" s="17">
        <v>0.208002826901829</v>
      </c>
      <c r="AQ9" s="17"/>
      <c r="AR9" s="17">
        <v>0.31232826236662597</v>
      </c>
      <c r="AS9" s="17">
        <v>0.14915798580476999</v>
      </c>
      <c r="AT9" s="17">
        <v>0.18040797090102101</v>
      </c>
      <c r="AU9" s="17">
        <v>9.0069100653103001E-2</v>
      </c>
    </row>
    <row r="10" spans="2:47" x14ac:dyDescent="0.3">
      <c r="B10" s="18" t="s">
        <v>166</v>
      </c>
      <c r="C10" s="17">
        <v>0.26087477745659399</v>
      </c>
      <c r="D10" s="17">
        <v>0.26135436919178401</v>
      </c>
      <c r="E10" s="17">
        <v>0.25969943499343401</v>
      </c>
      <c r="F10" s="17"/>
      <c r="G10" s="17">
        <v>0.32818222393231999</v>
      </c>
      <c r="H10" s="17">
        <v>0.313920030873929</v>
      </c>
      <c r="I10" s="17">
        <v>0.29627668567632798</v>
      </c>
      <c r="J10" s="17">
        <v>0.27892247182628199</v>
      </c>
      <c r="K10" s="17">
        <v>0.183381036649225</v>
      </c>
      <c r="L10" s="17">
        <v>0.168664548996104</v>
      </c>
      <c r="M10" s="17"/>
      <c r="N10" s="17">
        <v>0.31583318618585499</v>
      </c>
      <c r="O10" s="17">
        <v>0.251145132443025</v>
      </c>
      <c r="P10" s="17">
        <v>0.26003053387790898</v>
      </c>
      <c r="Q10" s="17">
        <v>0.212979944768696</v>
      </c>
      <c r="R10" s="17"/>
      <c r="S10" s="17">
        <v>0.3256310380918</v>
      </c>
      <c r="T10" s="17">
        <v>0.23587091129677501</v>
      </c>
      <c r="U10" s="17">
        <v>0.20516078140299701</v>
      </c>
      <c r="V10" s="17">
        <v>0.31493761597417202</v>
      </c>
      <c r="W10" s="17">
        <v>0.26716484258609102</v>
      </c>
      <c r="X10" s="17">
        <v>0.29174444305660802</v>
      </c>
      <c r="Y10" s="17">
        <v>0.200544355879822</v>
      </c>
      <c r="Z10" s="17">
        <v>0.21855644068185001</v>
      </c>
      <c r="AA10" s="17">
        <v>0.25049169612390998</v>
      </c>
      <c r="AB10" s="17">
        <v>0.221432543807739</v>
      </c>
      <c r="AC10" s="17">
        <v>0.29844151860460899</v>
      </c>
      <c r="AD10" s="17">
        <v>0.24934047315372301</v>
      </c>
      <c r="AE10" s="17"/>
      <c r="AF10" s="17">
        <v>0.264279599587738</v>
      </c>
      <c r="AG10" s="17">
        <v>0.25688305353641</v>
      </c>
      <c r="AH10" s="17"/>
      <c r="AI10" s="17">
        <v>0.27809692055275698</v>
      </c>
      <c r="AJ10" s="17">
        <v>0.25178801227711001</v>
      </c>
      <c r="AK10" s="17"/>
      <c r="AL10" s="17">
        <v>0.265975359913802</v>
      </c>
      <c r="AM10" s="17">
        <v>0.259698679306686</v>
      </c>
      <c r="AN10" s="17"/>
      <c r="AO10" s="17">
        <v>0.28251467086433402</v>
      </c>
      <c r="AP10" s="17">
        <v>0.25907027650946002</v>
      </c>
      <c r="AQ10" s="17"/>
      <c r="AR10" s="17">
        <v>0.32890444025063897</v>
      </c>
      <c r="AS10" s="17">
        <v>0.20846245027421501</v>
      </c>
      <c r="AT10" s="17">
        <v>0.27337061049719402</v>
      </c>
      <c r="AU10" s="17">
        <v>0.142224376304071</v>
      </c>
    </row>
    <row r="11" spans="2:47" x14ac:dyDescent="0.3">
      <c r="B11" s="18" t="s">
        <v>168</v>
      </c>
      <c r="C11" s="17">
        <v>0.164726484837703</v>
      </c>
      <c r="D11" s="17">
        <v>0.16296670188325801</v>
      </c>
      <c r="E11" s="17">
        <v>0.166482247418103</v>
      </c>
      <c r="F11" s="17"/>
      <c r="G11" s="17">
        <v>0.15281456568254501</v>
      </c>
      <c r="H11" s="17">
        <v>0.18099864878065</v>
      </c>
      <c r="I11" s="17">
        <v>0.165498511575045</v>
      </c>
      <c r="J11" s="17">
        <v>0.19430634973380501</v>
      </c>
      <c r="K11" s="17">
        <v>0.14281514957621899</v>
      </c>
      <c r="L11" s="17">
        <v>0.14698175993111701</v>
      </c>
      <c r="M11" s="17"/>
      <c r="N11" s="17">
        <v>0.166164820360169</v>
      </c>
      <c r="O11" s="17">
        <v>0.181745182748838</v>
      </c>
      <c r="P11" s="17">
        <v>0.17378692920957101</v>
      </c>
      <c r="Q11" s="17">
        <v>0.137483357436745</v>
      </c>
      <c r="R11" s="17"/>
      <c r="S11" s="17">
        <v>0.184012657127295</v>
      </c>
      <c r="T11" s="17">
        <v>0.19586987534214201</v>
      </c>
      <c r="U11" s="17">
        <v>0.177205191200971</v>
      </c>
      <c r="V11" s="17">
        <v>0.15493918105660601</v>
      </c>
      <c r="W11" s="17">
        <v>0.133241611252122</v>
      </c>
      <c r="X11" s="17">
        <v>0.14523553151005</v>
      </c>
      <c r="Y11" s="17">
        <v>0.182382811857833</v>
      </c>
      <c r="Z11" s="17">
        <v>0.116917835229591</v>
      </c>
      <c r="AA11" s="17">
        <v>0.16330403405765201</v>
      </c>
      <c r="AB11" s="17">
        <v>0.16288052995375901</v>
      </c>
      <c r="AC11" s="17">
        <v>0.10305380610623099</v>
      </c>
      <c r="AD11" s="17">
        <v>0.201193093125313</v>
      </c>
      <c r="AE11" s="17"/>
      <c r="AF11" s="17">
        <v>0.16361763884195399</v>
      </c>
      <c r="AG11" s="17">
        <v>0.16496136067203099</v>
      </c>
      <c r="AH11" s="17"/>
      <c r="AI11" s="17">
        <v>0.172291075294145</v>
      </c>
      <c r="AJ11" s="17">
        <v>0.16073524769765299</v>
      </c>
      <c r="AK11" s="17"/>
      <c r="AL11" s="17">
        <v>0.15550076902513901</v>
      </c>
      <c r="AM11" s="17">
        <v>0.166853760965432</v>
      </c>
      <c r="AN11" s="17"/>
      <c r="AO11" s="17">
        <v>0.152577613809118</v>
      </c>
      <c r="AP11" s="17">
        <v>0.16573955125465001</v>
      </c>
      <c r="AQ11" s="17"/>
      <c r="AR11" s="17">
        <v>0.17462802184961199</v>
      </c>
      <c r="AS11" s="17">
        <v>0.15460780764882301</v>
      </c>
      <c r="AT11" s="17">
        <v>0.15562774703151999</v>
      </c>
      <c r="AU11" s="17">
        <v>0.17494303654183599</v>
      </c>
    </row>
    <row r="12" spans="2:47" x14ac:dyDescent="0.3">
      <c r="B12" s="18" t="s">
        <v>170</v>
      </c>
      <c r="C12" s="17">
        <v>9.3146111566011103E-2</v>
      </c>
      <c r="D12" s="17">
        <v>9.2418676290715304E-2</v>
      </c>
      <c r="E12" s="17">
        <v>9.3065963107545197E-2</v>
      </c>
      <c r="F12" s="17"/>
      <c r="G12" s="17">
        <v>6.6472864261458597E-2</v>
      </c>
      <c r="H12" s="17">
        <v>6.5348274403062498E-2</v>
      </c>
      <c r="I12" s="17">
        <v>7.6300965992059294E-2</v>
      </c>
      <c r="J12" s="17">
        <v>0.104127018664926</v>
      </c>
      <c r="K12" s="17">
        <v>0.126586129968904</v>
      </c>
      <c r="L12" s="17">
        <v>0.121387629210781</v>
      </c>
      <c r="M12" s="17"/>
      <c r="N12" s="17">
        <v>9.6162883054175405E-2</v>
      </c>
      <c r="O12" s="17">
        <v>0.11249034569827999</v>
      </c>
      <c r="P12" s="17">
        <v>5.8362627559210602E-2</v>
      </c>
      <c r="Q12" s="17">
        <v>0.101068632245367</v>
      </c>
      <c r="R12" s="17"/>
      <c r="S12" s="17">
        <v>6.37573194693353E-2</v>
      </c>
      <c r="T12" s="17">
        <v>0.11146026390352801</v>
      </c>
      <c r="U12" s="17">
        <v>0.119038281548039</v>
      </c>
      <c r="V12" s="17">
        <v>6.4703983080378003E-2</v>
      </c>
      <c r="W12" s="17">
        <v>9.5615125189234595E-2</v>
      </c>
      <c r="X12" s="17">
        <v>6.24710552518783E-2</v>
      </c>
      <c r="Y12" s="17">
        <v>8.1584458506853405E-2</v>
      </c>
      <c r="Z12" s="17">
        <v>9.1486977333030906E-2</v>
      </c>
      <c r="AA12" s="17">
        <v>9.6314510864621394E-2</v>
      </c>
      <c r="AB12" s="17">
        <v>0.123317897880116</v>
      </c>
      <c r="AC12" s="17">
        <v>9.8033567813892997E-2</v>
      </c>
      <c r="AD12" s="17">
        <v>0.16214547744183899</v>
      </c>
      <c r="AE12" s="17"/>
      <c r="AF12" s="17">
        <v>9.2415713541461594E-2</v>
      </c>
      <c r="AG12" s="17">
        <v>9.4523167469878294E-2</v>
      </c>
      <c r="AH12" s="17"/>
      <c r="AI12" s="17">
        <v>9.4147260633203306E-2</v>
      </c>
      <c r="AJ12" s="17">
        <v>9.2617884246539897E-2</v>
      </c>
      <c r="AK12" s="17"/>
      <c r="AL12" s="17">
        <v>0.113117757026129</v>
      </c>
      <c r="AM12" s="17">
        <v>8.8541026661820496E-2</v>
      </c>
      <c r="AN12" s="17"/>
      <c r="AO12" s="17">
        <v>8.3519827582528003E-2</v>
      </c>
      <c r="AP12" s="17">
        <v>9.3948825250329202E-2</v>
      </c>
      <c r="AQ12" s="17"/>
      <c r="AR12" s="17">
        <v>5.86229663793515E-2</v>
      </c>
      <c r="AS12" s="17">
        <v>0.126834046670529</v>
      </c>
      <c r="AT12" s="17">
        <v>9.6036769125594904E-2</v>
      </c>
      <c r="AU12" s="17">
        <v>0.121155057105909</v>
      </c>
    </row>
    <row r="13" spans="2:47" x14ac:dyDescent="0.3">
      <c r="B13" s="18" t="s">
        <v>173</v>
      </c>
      <c r="C13" s="17">
        <v>0.24995812373745499</v>
      </c>
      <c r="D13" s="17">
        <v>0.24996290416067099</v>
      </c>
      <c r="E13" s="17">
        <v>0.25025608910153802</v>
      </c>
      <c r="F13" s="17"/>
      <c r="G13" s="17">
        <v>9.3242566313132394E-2</v>
      </c>
      <c r="H13" s="17">
        <v>0.14113858439447</v>
      </c>
      <c r="I13" s="17">
        <v>0.19938750208835501</v>
      </c>
      <c r="J13" s="17">
        <v>0.26688392134238997</v>
      </c>
      <c r="K13" s="17">
        <v>0.36320251659918201</v>
      </c>
      <c r="L13" s="17">
        <v>0.417697390650758</v>
      </c>
      <c r="M13" s="17"/>
      <c r="N13" s="17">
        <v>0.195525703180362</v>
      </c>
      <c r="O13" s="17">
        <v>0.24740386058841399</v>
      </c>
      <c r="P13" s="17">
        <v>0.24256846840869001</v>
      </c>
      <c r="Q13" s="17">
        <v>0.318049258503174</v>
      </c>
      <c r="R13" s="17"/>
      <c r="S13" s="17">
        <v>0.13751304378348</v>
      </c>
      <c r="T13" s="17">
        <v>0.28090088900482602</v>
      </c>
      <c r="U13" s="17">
        <v>0.19388605994521099</v>
      </c>
      <c r="V13" s="17">
        <v>0.29597837888410999</v>
      </c>
      <c r="W13" s="17">
        <v>0.25777647693087702</v>
      </c>
      <c r="X13" s="17">
        <v>0.240103411430551</v>
      </c>
      <c r="Y13" s="17">
        <v>0.30194588516163001</v>
      </c>
      <c r="Z13" s="17">
        <v>0.243416834584954</v>
      </c>
      <c r="AA13" s="17">
        <v>0.27061997888571898</v>
      </c>
      <c r="AB13" s="17">
        <v>0.29164355144981802</v>
      </c>
      <c r="AC13" s="17">
        <v>0.280137752958457</v>
      </c>
      <c r="AD13" s="17">
        <v>0.29559035112667698</v>
      </c>
      <c r="AE13" s="17"/>
      <c r="AF13" s="17">
        <v>0.22881883187487101</v>
      </c>
      <c r="AG13" s="17">
        <v>0.27735219001542699</v>
      </c>
      <c r="AH13" s="17"/>
      <c r="AI13" s="17">
        <v>0.21062563101895701</v>
      </c>
      <c r="AJ13" s="17">
        <v>0.27071077474384397</v>
      </c>
      <c r="AK13" s="17"/>
      <c r="AL13" s="17">
        <v>0.229160884363967</v>
      </c>
      <c r="AM13" s="17">
        <v>0.254753575032589</v>
      </c>
      <c r="AN13" s="17"/>
      <c r="AO13" s="17">
        <v>0.23819326514282699</v>
      </c>
      <c r="AP13" s="17">
        <v>0.25093916824062801</v>
      </c>
      <c r="AQ13" s="17"/>
      <c r="AR13" s="17">
        <v>0.11025214989293999</v>
      </c>
      <c r="AS13" s="17">
        <v>0.32808867546588</v>
      </c>
      <c r="AT13" s="17">
        <v>0.26525065357969102</v>
      </c>
      <c r="AU13" s="17">
        <v>0.46034502644344899</v>
      </c>
    </row>
    <row r="14" spans="2:47" x14ac:dyDescent="0.3">
      <c r="B14" s="18" t="s">
        <v>155</v>
      </c>
      <c r="C14" s="19">
        <v>2.27447728321803E-2</v>
      </c>
      <c r="D14" s="19">
        <v>2.2041282938823702E-2</v>
      </c>
      <c r="E14" s="19">
        <v>2.35195124681741E-2</v>
      </c>
      <c r="F14" s="19"/>
      <c r="G14" s="19">
        <v>1.6462110934239601E-2</v>
      </c>
      <c r="H14" s="19">
        <v>2.22522990726194E-2</v>
      </c>
      <c r="I14" s="19">
        <v>2.1443144426814099E-2</v>
      </c>
      <c r="J14" s="19">
        <v>2.4128390948034002E-2</v>
      </c>
      <c r="K14" s="19">
        <v>1.7790233661905099E-2</v>
      </c>
      <c r="L14" s="19">
        <v>3.0884068882342498E-2</v>
      </c>
      <c r="M14" s="19"/>
      <c r="N14" s="19">
        <v>1.7738307205826798E-2</v>
      </c>
      <c r="O14" s="19">
        <v>2.3327535314410799E-2</v>
      </c>
      <c r="P14" s="19">
        <v>3.4762351079690501E-2</v>
      </c>
      <c r="Q14" s="19">
        <v>1.7312232289222899E-2</v>
      </c>
      <c r="R14" s="19"/>
      <c r="S14" s="19">
        <v>8.7831656590941706E-3</v>
      </c>
      <c r="T14" s="19">
        <v>2.4051801533534398E-2</v>
      </c>
      <c r="U14" s="19">
        <v>4.1453768229312002E-2</v>
      </c>
      <c r="V14" s="19">
        <v>1.85525476444371E-2</v>
      </c>
      <c r="W14" s="19">
        <v>2.3332497125390199E-2</v>
      </c>
      <c r="X14" s="19">
        <v>1.84794822980031E-2</v>
      </c>
      <c r="Y14" s="19">
        <v>2.48318741252085E-2</v>
      </c>
      <c r="Z14" s="19">
        <v>1.9827257473183001E-2</v>
      </c>
      <c r="AA14" s="19">
        <v>3.1552312688857997E-2</v>
      </c>
      <c r="AB14" s="19">
        <v>3.1974856026130899E-2</v>
      </c>
      <c r="AC14" s="19">
        <v>1.94896317373046E-2</v>
      </c>
      <c r="AD14" s="19">
        <v>0</v>
      </c>
      <c r="AE14" s="19"/>
      <c r="AF14" s="19">
        <v>2.6195378069552501E-2</v>
      </c>
      <c r="AG14" s="19">
        <v>1.7395847682588599E-2</v>
      </c>
      <c r="AH14" s="19"/>
      <c r="AI14" s="19">
        <v>1.3085257973258199E-2</v>
      </c>
      <c r="AJ14" s="19">
        <v>2.78413361797651E-2</v>
      </c>
      <c r="AK14" s="19"/>
      <c r="AL14" s="19">
        <v>1.08840381295134E-2</v>
      </c>
      <c r="AM14" s="19">
        <v>2.5479634636178101E-2</v>
      </c>
      <c r="AN14" s="19"/>
      <c r="AO14" s="19">
        <v>2.8086339840207801E-2</v>
      </c>
      <c r="AP14" s="19">
        <v>2.2299351843104699E-2</v>
      </c>
      <c r="AQ14" s="19"/>
      <c r="AR14" s="19">
        <v>1.52641592608318E-2</v>
      </c>
      <c r="AS14" s="19">
        <v>3.2849034135782801E-2</v>
      </c>
      <c r="AT14" s="19">
        <v>2.9306248864979099E-2</v>
      </c>
      <c r="AU14" s="19">
        <v>1.12634029516315E-2</v>
      </c>
    </row>
    <row r="15" spans="2:47" x14ac:dyDescent="0.3">
      <c r="B15" s="16" t="s">
        <v>246</v>
      </c>
    </row>
    <row r="16" spans="2:47" x14ac:dyDescent="0.3">
      <c r="B16" t="s">
        <v>72</v>
      </c>
    </row>
    <row r="17" spans="2:2" x14ac:dyDescent="0.3">
      <c r="B17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dimension ref="B2:AU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703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2119</v>
      </c>
      <c r="D7" s="10">
        <v>1032</v>
      </c>
      <c r="E7" s="10">
        <v>1082</v>
      </c>
      <c r="F7" s="10"/>
      <c r="G7" s="10">
        <v>201</v>
      </c>
      <c r="H7" s="10">
        <v>343</v>
      </c>
      <c r="I7" s="10">
        <v>364</v>
      </c>
      <c r="J7" s="10">
        <v>371</v>
      </c>
      <c r="K7" s="10">
        <v>316</v>
      </c>
      <c r="L7" s="10">
        <v>524</v>
      </c>
      <c r="M7" s="10"/>
      <c r="N7" s="10">
        <v>694</v>
      </c>
      <c r="O7" s="10">
        <v>595</v>
      </c>
      <c r="P7" s="10">
        <v>352</v>
      </c>
      <c r="Q7" s="10">
        <v>473</v>
      </c>
      <c r="R7" s="10"/>
      <c r="S7" s="10">
        <v>303</v>
      </c>
      <c r="T7" s="10">
        <v>323</v>
      </c>
      <c r="U7" s="10">
        <v>167</v>
      </c>
      <c r="V7" s="10">
        <v>169</v>
      </c>
      <c r="W7" s="10">
        <v>158</v>
      </c>
      <c r="X7" s="10">
        <v>185</v>
      </c>
      <c r="Y7" s="10">
        <v>166</v>
      </c>
      <c r="Z7" s="10">
        <v>83</v>
      </c>
      <c r="AA7" s="10">
        <v>240</v>
      </c>
      <c r="AB7" s="10">
        <v>158</v>
      </c>
      <c r="AC7" s="10">
        <v>100</v>
      </c>
      <c r="AD7" s="10">
        <v>67</v>
      </c>
      <c r="AE7" s="10"/>
      <c r="AF7" s="10">
        <v>1262</v>
      </c>
      <c r="AG7" s="10">
        <v>853</v>
      </c>
      <c r="AH7" s="10"/>
      <c r="AI7" s="10">
        <v>719</v>
      </c>
      <c r="AJ7" s="10">
        <v>1400</v>
      </c>
      <c r="AK7" s="10"/>
      <c r="AL7" s="10">
        <v>388</v>
      </c>
      <c r="AM7" s="10">
        <v>1731</v>
      </c>
      <c r="AN7" s="10"/>
      <c r="AO7" s="10">
        <v>158</v>
      </c>
      <c r="AP7" s="10">
        <v>1961</v>
      </c>
      <c r="AQ7" s="10"/>
      <c r="AR7" s="10">
        <v>709</v>
      </c>
      <c r="AS7" s="10">
        <v>546</v>
      </c>
      <c r="AT7" s="10">
        <v>571</v>
      </c>
      <c r="AU7" s="10">
        <v>293</v>
      </c>
    </row>
    <row r="8" spans="2:47" ht="30" customHeight="1" x14ac:dyDescent="0.3">
      <c r="B8" s="11" t="s">
        <v>20</v>
      </c>
      <c r="C8" s="11">
        <v>2135</v>
      </c>
      <c r="D8" s="11">
        <v>1036</v>
      </c>
      <c r="E8" s="11">
        <v>1093</v>
      </c>
      <c r="F8" s="11"/>
      <c r="G8" s="11">
        <v>303</v>
      </c>
      <c r="H8" s="11">
        <v>394</v>
      </c>
      <c r="I8" s="11">
        <v>373</v>
      </c>
      <c r="J8" s="11">
        <v>358</v>
      </c>
      <c r="K8" s="11">
        <v>279</v>
      </c>
      <c r="L8" s="11">
        <v>427</v>
      </c>
      <c r="M8" s="11"/>
      <c r="N8" s="11">
        <v>578</v>
      </c>
      <c r="O8" s="11">
        <v>553</v>
      </c>
      <c r="P8" s="11">
        <v>465</v>
      </c>
      <c r="Q8" s="11">
        <v>533</v>
      </c>
      <c r="R8" s="11"/>
      <c r="S8" s="11">
        <v>303</v>
      </c>
      <c r="T8" s="11">
        <v>288</v>
      </c>
      <c r="U8" s="11">
        <v>167</v>
      </c>
      <c r="V8" s="11">
        <v>177</v>
      </c>
      <c r="W8" s="11">
        <v>150</v>
      </c>
      <c r="X8" s="11">
        <v>195</v>
      </c>
      <c r="Y8" s="11">
        <v>152</v>
      </c>
      <c r="Z8" s="11">
        <v>83</v>
      </c>
      <c r="AA8" s="11">
        <v>239</v>
      </c>
      <c r="AB8" s="11">
        <v>202</v>
      </c>
      <c r="AC8" s="11">
        <v>113</v>
      </c>
      <c r="AD8" s="11">
        <v>64</v>
      </c>
      <c r="AE8" s="11"/>
      <c r="AF8" s="11">
        <v>1196</v>
      </c>
      <c r="AG8" s="11">
        <v>934</v>
      </c>
      <c r="AH8" s="11"/>
      <c r="AI8" s="11">
        <v>737</v>
      </c>
      <c r="AJ8" s="11">
        <v>1397</v>
      </c>
      <c r="AK8" s="11"/>
      <c r="AL8" s="11">
        <v>400</v>
      </c>
      <c r="AM8" s="11">
        <v>1735</v>
      </c>
      <c r="AN8" s="11"/>
      <c r="AO8" s="11">
        <v>164</v>
      </c>
      <c r="AP8" s="11">
        <v>1970</v>
      </c>
      <c r="AQ8" s="11"/>
      <c r="AR8" s="11">
        <v>765</v>
      </c>
      <c r="AS8" s="11">
        <v>502</v>
      </c>
      <c r="AT8" s="11">
        <v>588</v>
      </c>
      <c r="AU8" s="11">
        <v>279</v>
      </c>
    </row>
    <row r="9" spans="2:47" x14ac:dyDescent="0.3">
      <c r="B9" s="18" t="s">
        <v>695</v>
      </c>
      <c r="C9" s="17">
        <v>0.111074636124969</v>
      </c>
      <c r="D9" s="17">
        <v>0.127578978631185</v>
      </c>
      <c r="E9" s="17">
        <v>9.5207545117441603E-2</v>
      </c>
      <c r="F9" s="17"/>
      <c r="G9" s="17">
        <v>0.15500270624683399</v>
      </c>
      <c r="H9" s="17">
        <v>0.19668291898985099</v>
      </c>
      <c r="I9" s="17">
        <v>0.17822033754550201</v>
      </c>
      <c r="J9" s="17">
        <v>6.2263008242906599E-2</v>
      </c>
      <c r="K9" s="17">
        <v>5.5238944970801201E-2</v>
      </c>
      <c r="L9" s="17">
        <v>1.9636417453990699E-2</v>
      </c>
      <c r="M9" s="17"/>
      <c r="N9" s="17">
        <v>0.135124633420801</v>
      </c>
      <c r="O9" s="17">
        <v>0.10234919586751701</v>
      </c>
      <c r="P9" s="17">
        <v>0.11847474188399899</v>
      </c>
      <c r="Q9" s="17">
        <v>8.6621189819129196E-2</v>
      </c>
      <c r="R9" s="17"/>
      <c r="S9" s="17">
        <v>0.15347948758561999</v>
      </c>
      <c r="T9" s="17">
        <v>9.0999678607071505E-2</v>
      </c>
      <c r="U9" s="17">
        <v>7.6245392751504798E-2</v>
      </c>
      <c r="V9" s="17">
        <v>0.100342554396414</v>
      </c>
      <c r="W9" s="17">
        <v>0.116783529780842</v>
      </c>
      <c r="X9" s="17">
        <v>0.17522442503820199</v>
      </c>
      <c r="Y9" s="17">
        <v>9.9698472594941398E-2</v>
      </c>
      <c r="Z9" s="17">
        <v>0.11199027780208</v>
      </c>
      <c r="AA9" s="17">
        <v>0.104125502289658</v>
      </c>
      <c r="AB9" s="17">
        <v>8.1281440660758E-2</v>
      </c>
      <c r="AC9" s="17">
        <v>8.5330282415564201E-2</v>
      </c>
      <c r="AD9" s="17">
        <v>0.104382918486583</v>
      </c>
      <c r="AE9" s="17"/>
      <c r="AF9" s="17">
        <v>0.112240752940328</v>
      </c>
      <c r="AG9" s="17">
        <v>0.10923736203515701</v>
      </c>
      <c r="AH9" s="17"/>
      <c r="AI9" s="17">
        <v>0.12179176361243101</v>
      </c>
      <c r="AJ9" s="17">
        <v>0.105420054094534</v>
      </c>
      <c r="AK9" s="17"/>
      <c r="AL9" s="17">
        <v>0.117550868250711</v>
      </c>
      <c r="AM9" s="17">
        <v>0.109581339097549</v>
      </c>
      <c r="AN9" s="17"/>
      <c r="AO9" s="17">
        <v>0.15724301480393099</v>
      </c>
      <c r="AP9" s="17">
        <v>0.10722476119795001</v>
      </c>
      <c r="AQ9" s="17"/>
      <c r="AR9" s="17">
        <v>0.190236869656429</v>
      </c>
      <c r="AS9" s="17">
        <v>7.2232051960189794E-2</v>
      </c>
      <c r="AT9" s="17">
        <v>7.3453792430621404E-2</v>
      </c>
      <c r="AU9" s="17">
        <v>4.3128008802443003E-2</v>
      </c>
    </row>
    <row r="10" spans="2:47" x14ac:dyDescent="0.3">
      <c r="B10" s="18" t="s">
        <v>166</v>
      </c>
      <c r="C10" s="17">
        <v>0.22353864607020599</v>
      </c>
      <c r="D10" s="17">
        <v>0.240899529728232</v>
      </c>
      <c r="E10" s="17">
        <v>0.206945637904625</v>
      </c>
      <c r="F10" s="17"/>
      <c r="G10" s="17">
        <v>0.32217823730539003</v>
      </c>
      <c r="H10" s="17">
        <v>0.34746050646507698</v>
      </c>
      <c r="I10" s="17">
        <v>0.26397189121082498</v>
      </c>
      <c r="J10" s="17">
        <v>0.218572919270624</v>
      </c>
      <c r="K10" s="17">
        <v>8.90430973601984E-2</v>
      </c>
      <c r="L10" s="17">
        <v>9.5852705815036798E-2</v>
      </c>
      <c r="M10" s="17"/>
      <c r="N10" s="17">
        <v>0.290651817355498</v>
      </c>
      <c r="O10" s="17">
        <v>0.20716015325630499</v>
      </c>
      <c r="P10" s="17">
        <v>0.20325596858207101</v>
      </c>
      <c r="Q10" s="17">
        <v>0.18594802015956199</v>
      </c>
      <c r="R10" s="17"/>
      <c r="S10" s="17">
        <v>0.35796855815237</v>
      </c>
      <c r="T10" s="17">
        <v>0.173589627642113</v>
      </c>
      <c r="U10" s="17">
        <v>0.19379466160237399</v>
      </c>
      <c r="V10" s="17">
        <v>0.16272904167858901</v>
      </c>
      <c r="W10" s="17">
        <v>0.25251466245353799</v>
      </c>
      <c r="X10" s="17">
        <v>0.24926328310795901</v>
      </c>
      <c r="Y10" s="17">
        <v>0.15826464730190301</v>
      </c>
      <c r="Z10" s="17">
        <v>0.27855593184064698</v>
      </c>
      <c r="AA10" s="17">
        <v>0.229212654630322</v>
      </c>
      <c r="AB10" s="17">
        <v>0.17159620949336801</v>
      </c>
      <c r="AC10" s="17">
        <v>0.177554863380573</v>
      </c>
      <c r="AD10" s="17">
        <v>0.22039508428855001</v>
      </c>
      <c r="AE10" s="17"/>
      <c r="AF10" s="17">
        <v>0.22930719944351999</v>
      </c>
      <c r="AG10" s="17">
        <v>0.21720848912607199</v>
      </c>
      <c r="AH10" s="17"/>
      <c r="AI10" s="17">
        <v>0.24459544267655201</v>
      </c>
      <c r="AJ10" s="17">
        <v>0.21242863698912601</v>
      </c>
      <c r="AK10" s="17"/>
      <c r="AL10" s="17">
        <v>0.223115682548919</v>
      </c>
      <c r="AM10" s="17">
        <v>0.223636173483798</v>
      </c>
      <c r="AN10" s="17"/>
      <c r="AO10" s="17">
        <v>0.22097181720012299</v>
      </c>
      <c r="AP10" s="17">
        <v>0.223752688026879</v>
      </c>
      <c r="AQ10" s="17"/>
      <c r="AR10" s="17">
        <v>0.324358984776696</v>
      </c>
      <c r="AS10" s="17">
        <v>0.174715789902712</v>
      </c>
      <c r="AT10" s="17">
        <v>0.182995045656943</v>
      </c>
      <c r="AU10" s="17">
        <v>0.120307158219805</v>
      </c>
    </row>
    <row r="11" spans="2:47" x14ac:dyDescent="0.3">
      <c r="B11" s="18" t="s">
        <v>168</v>
      </c>
      <c r="C11" s="17">
        <v>0.169033912363213</v>
      </c>
      <c r="D11" s="17">
        <v>0.16448040269269301</v>
      </c>
      <c r="E11" s="17">
        <v>0.172940028894769</v>
      </c>
      <c r="F11" s="17"/>
      <c r="G11" s="17">
        <v>0.190781482147414</v>
      </c>
      <c r="H11" s="17">
        <v>0.186551165537787</v>
      </c>
      <c r="I11" s="17">
        <v>0.178551365696002</v>
      </c>
      <c r="J11" s="17">
        <v>0.18658546325609199</v>
      </c>
      <c r="K11" s="17">
        <v>0.14573608752464401</v>
      </c>
      <c r="L11" s="17">
        <v>0.129584491691356</v>
      </c>
      <c r="M11" s="17"/>
      <c r="N11" s="17">
        <v>0.20460176098768701</v>
      </c>
      <c r="O11" s="17">
        <v>0.19487115720098</v>
      </c>
      <c r="P11" s="17">
        <v>0.13727661716464901</v>
      </c>
      <c r="Q11" s="17">
        <v>0.13130280781581199</v>
      </c>
      <c r="R11" s="17"/>
      <c r="S11" s="17">
        <v>0.15997543555507299</v>
      </c>
      <c r="T11" s="17">
        <v>0.204080324350527</v>
      </c>
      <c r="U11" s="17">
        <v>0.15045860158452101</v>
      </c>
      <c r="V11" s="17">
        <v>0.18498172416151001</v>
      </c>
      <c r="W11" s="17">
        <v>0.16317085740149101</v>
      </c>
      <c r="X11" s="17">
        <v>0.137543148303547</v>
      </c>
      <c r="Y11" s="17">
        <v>0.19978234375121501</v>
      </c>
      <c r="Z11" s="17">
        <v>0.16117822111782901</v>
      </c>
      <c r="AA11" s="17">
        <v>0.17703939529886001</v>
      </c>
      <c r="AB11" s="17">
        <v>0.14850602629428999</v>
      </c>
      <c r="AC11" s="17">
        <v>0.189138647183171</v>
      </c>
      <c r="AD11" s="17">
        <v>0.1043342862395</v>
      </c>
      <c r="AE11" s="17"/>
      <c r="AF11" s="17">
        <v>0.16637396414333799</v>
      </c>
      <c r="AG11" s="17">
        <v>0.17040972297871601</v>
      </c>
      <c r="AH11" s="17"/>
      <c r="AI11" s="17">
        <v>0.197193492251064</v>
      </c>
      <c r="AJ11" s="17">
        <v>0.154176325327438</v>
      </c>
      <c r="AK11" s="17"/>
      <c r="AL11" s="17">
        <v>0.176219000215004</v>
      </c>
      <c r="AM11" s="17">
        <v>0.16737716656990201</v>
      </c>
      <c r="AN11" s="17"/>
      <c r="AO11" s="17">
        <v>0.160562734601018</v>
      </c>
      <c r="AP11" s="17">
        <v>0.16974030439607601</v>
      </c>
      <c r="AQ11" s="17"/>
      <c r="AR11" s="17">
        <v>0.17158996769379101</v>
      </c>
      <c r="AS11" s="17">
        <v>0.137993250062481</v>
      </c>
      <c r="AT11" s="17">
        <v>0.20867006608397901</v>
      </c>
      <c r="AU11" s="17">
        <v>0.134291875685766</v>
      </c>
    </row>
    <row r="12" spans="2:47" x14ac:dyDescent="0.3">
      <c r="B12" s="18" t="s">
        <v>170</v>
      </c>
      <c r="C12" s="17">
        <v>0.16288779001652201</v>
      </c>
      <c r="D12" s="17">
        <v>0.15083463467899599</v>
      </c>
      <c r="E12" s="17">
        <v>0.174388531029566</v>
      </c>
      <c r="F12" s="17"/>
      <c r="G12" s="17">
        <v>0.15009518873326499</v>
      </c>
      <c r="H12" s="17">
        <v>9.2156463640875805E-2</v>
      </c>
      <c r="I12" s="17">
        <v>0.154262540913611</v>
      </c>
      <c r="J12" s="17">
        <v>0.18359878518446399</v>
      </c>
      <c r="K12" s="17">
        <v>0.20432219656285799</v>
      </c>
      <c r="L12" s="17">
        <v>0.20032313751750899</v>
      </c>
      <c r="M12" s="17"/>
      <c r="N12" s="17">
        <v>0.161867581133671</v>
      </c>
      <c r="O12" s="17">
        <v>0.157841434733693</v>
      </c>
      <c r="P12" s="17">
        <v>0.170991003917011</v>
      </c>
      <c r="Q12" s="17">
        <v>0.16377772892025799</v>
      </c>
      <c r="R12" s="17"/>
      <c r="S12" s="17">
        <v>0.15342425594078199</v>
      </c>
      <c r="T12" s="17">
        <v>0.185646571624384</v>
      </c>
      <c r="U12" s="17">
        <v>0.186494162939701</v>
      </c>
      <c r="V12" s="17">
        <v>0.213487624781485</v>
      </c>
      <c r="W12" s="17">
        <v>0.157770472508483</v>
      </c>
      <c r="X12" s="17">
        <v>0.12552974610385101</v>
      </c>
      <c r="Y12" s="17">
        <v>0.13173953494832799</v>
      </c>
      <c r="Z12" s="17">
        <v>0.13161837811976401</v>
      </c>
      <c r="AA12" s="17">
        <v>0.13580092288513901</v>
      </c>
      <c r="AB12" s="17">
        <v>0.19323885493752199</v>
      </c>
      <c r="AC12" s="17">
        <v>0.14571386234341799</v>
      </c>
      <c r="AD12" s="17">
        <v>0.17945717040947301</v>
      </c>
      <c r="AE12" s="17"/>
      <c r="AF12" s="17">
        <v>0.149565067097396</v>
      </c>
      <c r="AG12" s="17">
        <v>0.180726087896489</v>
      </c>
      <c r="AH12" s="17"/>
      <c r="AI12" s="17">
        <v>0.144849789287924</v>
      </c>
      <c r="AJ12" s="17">
        <v>0.17240501885459</v>
      </c>
      <c r="AK12" s="17"/>
      <c r="AL12" s="17">
        <v>0.158966890841338</v>
      </c>
      <c r="AM12" s="17">
        <v>0.163791875442961</v>
      </c>
      <c r="AN12" s="17"/>
      <c r="AO12" s="17">
        <v>0.15650665876961101</v>
      </c>
      <c r="AP12" s="17">
        <v>0.16341989787684599</v>
      </c>
      <c r="AQ12" s="17"/>
      <c r="AR12" s="17">
        <v>0.13124409965331499</v>
      </c>
      <c r="AS12" s="17">
        <v>0.192478382746685</v>
      </c>
      <c r="AT12" s="17">
        <v>0.17234097406724699</v>
      </c>
      <c r="AU12" s="17">
        <v>0.176536237205626</v>
      </c>
    </row>
    <row r="13" spans="2:47" x14ac:dyDescent="0.3">
      <c r="B13" s="18" t="s">
        <v>173</v>
      </c>
      <c r="C13" s="17">
        <v>0.315388021381937</v>
      </c>
      <c r="D13" s="17">
        <v>0.30225937646991702</v>
      </c>
      <c r="E13" s="17">
        <v>0.32844192616836398</v>
      </c>
      <c r="F13" s="17"/>
      <c r="G13" s="17">
        <v>0.166806079101082</v>
      </c>
      <c r="H13" s="17">
        <v>0.158164360140643</v>
      </c>
      <c r="I13" s="17">
        <v>0.21177669302923799</v>
      </c>
      <c r="J13" s="17">
        <v>0.33218195121949201</v>
      </c>
      <c r="K13" s="17">
        <v>0.487670539463886</v>
      </c>
      <c r="L13" s="17">
        <v>0.52989292957349898</v>
      </c>
      <c r="M13" s="17"/>
      <c r="N13" s="17">
        <v>0.19518117260836401</v>
      </c>
      <c r="O13" s="17">
        <v>0.31301126376534999</v>
      </c>
      <c r="P13" s="17">
        <v>0.35238686495228899</v>
      </c>
      <c r="Q13" s="17">
        <v>0.41466562570063298</v>
      </c>
      <c r="R13" s="17"/>
      <c r="S13" s="17">
        <v>0.16141320299498699</v>
      </c>
      <c r="T13" s="17">
        <v>0.32556617879845201</v>
      </c>
      <c r="U13" s="17">
        <v>0.37385761188715499</v>
      </c>
      <c r="V13" s="17">
        <v>0.32396930028696902</v>
      </c>
      <c r="W13" s="17">
        <v>0.29257621692625302</v>
      </c>
      <c r="X13" s="17">
        <v>0.293959915148438</v>
      </c>
      <c r="Y13" s="17">
        <v>0.38511420609644698</v>
      </c>
      <c r="Z13" s="17">
        <v>0.29819309727437199</v>
      </c>
      <c r="AA13" s="17">
        <v>0.34599731341913598</v>
      </c>
      <c r="AB13" s="17">
        <v>0.38259430151573698</v>
      </c>
      <c r="AC13" s="17">
        <v>0.35999344914248999</v>
      </c>
      <c r="AD13" s="17">
        <v>0.39143054057589399</v>
      </c>
      <c r="AE13" s="17"/>
      <c r="AF13" s="17">
        <v>0.321225112998137</v>
      </c>
      <c r="AG13" s="17">
        <v>0.30940533972830098</v>
      </c>
      <c r="AH13" s="17"/>
      <c r="AI13" s="17">
        <v>0.27795387167596702</v>
      </c>
      <c r="AJ13" s="17">
        <v>0.33513906665966398</v>
      </c>
      <c r="AK13" s="17"/>
      <c r="AL13" s="17">
        <v>0.308796548470881</v>
      </c>
      <c r="AM13" s="17">
        <v>0.31690789076173798</v>
      </c>
      <c r="AN13" s="17"/>
      <c r="AO13" s="17">
        <v>0.29320121716696601</v>
      </c>
      <c r="AP13" s="17">
        <v>0.31723812796358403</v>
      </c>
      <c r="AQ13" s="17"/>
      <c r="AR13" s="17">
        <v>0.16937768687502</v>
      </c>
      <c r="AS13" s="17">
        <v>0.395167073609411</v>
      </c>
      <c r="AT13" s="17">
        <v>0.33878955392549598</v>
      </c>
      <c r="AU13" s="17">
        <v>0.52300774635719305</v>
      </c>
    </row>
    <row r="14" spans="2:47" x14ac:dyDescent="0.3">
      <c r="B14" s="18" t="s">
        <v>155</v>
      </c>
      <c r="C14" s="19">
        <v>1.8076994043152401E-2</v>
      </c>
      <c r="D14" s="19">
        <v>1.3947077798978399E-2</v>
      </c>
      <c r="E14" s="19">
        <v>2.2076330885234599E-2</v>
      </c>
      <c r="F14" s="19"/>
      <c r="G14" s="19">
        <v>1.5136306466013799E-2</v>
      </c>
      <c r="H14" s="19">
        <v>1.89845852257664E-2</v>
      </c>
      <c r="I14" s="19">
        <v>1.32171716048232E-2</v>
      </c>
      <c r="J14" s="19">
        <v>1.67978728264216E-2</v>
      </c>
      <c r="K14" s="19">
        <v>1.7989134117612399E-2</v>
      </c>
      <c r="L14" s="19">
        <v>2.4710317948608201E-2</v>
      </c>
      <c r="M14" s="19"/>
      <c r="N14" s="19">
        <v>1.2573034493978801E-2</v>
      </c>
      <c r="O14" s="19">
        <v>2.4766795176155001E-2</v>
      </c>
      <c r="P14" s="19">
        <v>1.76148034999811E-2</v>
      </c>
      <c r="Q14" s="19">
        <v>1.76846275846054E-2</v>
      </c>
      <c r="R14" s="19"/>
      <c r="S14" s="19">
        <v>1.3739059771168601E-2</v>
      </c>
      <c r="T14" s="19">
        <v>2.0117618977452002E-2</v>
      </c>
      <c r="U14" s="19">
        <v>1.9149569234744201E-2</v>
      </c>
      <c r="V14" s="19">
        <v>1.44897546950329E-2</v>
      </c>
      <c r="W14" s="19">
        <v>1.7184260929392299E-2</v>
      </c>
      <c r="X14" s="19">
        <v>1.84794822980031E-2</v>
      </c>
      <c r="Y14" s="19">
        <v>2.5400795307165699E-2</v>
      </c>
      <c r="Z14" s="19">
        <v>1.8464093845308401E-2</v>
      </c>
      <c r="AA14" s="19">
        <v>7.8242114768842901E-3</v>
      </c>
      <c r="AB14" s="19">
        <v>2.2783167098325299E-2</v>
      </c>
      <c r="AC14" s="19">
        <v>4.2268895534784003E-2</v>
      </c>
      <c r="AD14" s="19">
        <v>0</v>
      </c>
      <c r="AE14" s="19"/>
      <c r="AF14" s="19">
        <v>2.1287903377280998E-2</v>
      </c>
      <c r="AG14" s="19">
        <v>1.3012998235264601E-2</v>
      </c>
      <c r="AH14" s="19"/>
      <c r="AI14" s="19">
        <v>1.3615640496062601E-2</v>
      </c>
      <c r="AJ14" s="19">
        <v>2.0430898074648599E-2</v>
      </c>
      <c r="AK14" s="19"/>
      <c r="AL14" s="19">
        <v>1.5351009673147601E-2</v>
      </c>
      <c r="AM14" s="19">
        <v>1.8705554644052099E-2</v>
      </c>
      <c r="AN14" s="19"/>
      <c r="AO14" s="19">
        <v>1.15145574583505E-2</v>
      </c>
      <c r="AP14" s="19">
        <v>1.8624220538664998E-2</v>
      </c>
      <c r="AQ14" s="19"/>
      <c r="AR14" s="19">
        <v>1.3192391344748901E-2</v>
      </c>
      <c r="AS14" s="19">
        <v>2.7413451718521099E-2</v>
      </c>
      <c r="AT14" s="19">
        <v>2.3750567835713599E-2</v>
      </c>
      <c r="AU14" s="19">
        <v>2.7289737291668901E-3</v>
      </c>
    </row>
    <row r="15" spans="2:47" x14ac:dyDescent="0.3">
      <c r="B15" s="16" t="s">
        <v>246</v>
      </c>
    </row>
    <row r="16" spans="2:47" x14ac:dyDescent="0.3">
      <c r="B16" t="s">
        <v>72</v>
      </c>
    </row>
    <row r="17" spans="2:2" x14ac:dyDescent="0.3">
      <c r="B17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dimension ref="B2:AU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704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2119</v>
      </c>
      <c r="D7" s="10">
        <v>1032</v>
      </c>
      <c r="E7" s="10">
        <v>1082</v>
      </c>
      <c r="F7" s="10"/>
      <c r="G7" s="10">
        <v>201</v>
      </c>
      <c r="H7" s="10">
        <v>343</v>
      </c>
      <c r="I7" s="10">
        <v>364</v>
      </c>
      <c r="J7" s="10">
        <v>371</v>
      </c>
      <c r="K7" s="10">
        <v>316</v>
      </c>
      <c r="L7" s="10">
        <v>524</v>
      </c>
      <c r="M7" s="10"/>
      <c r="N7" s="10">
        <v>694</v>
      </c>
      <c r="O7" s="10">
        <v>595</v>
      </c>
      <c r="P7" s="10">
        <v>352</v>
      </c>
      <c r="Q7" s="10">
        <v>473</v>
      </c>
      <c r="R7" s="10"/>
      <c r="S7" s="10">
        <v>303</v>
      </c>
      <c r="T7" s="10">
        <v>323</v>
      </c>
      <c r="U7" s="10">
        <v>167</v>
      </c>
      <c r="V7" s="10">
        <v>169</v>
      </c>
      <c r="W7" s="10">
        <v>158</v>
      </c>
      <c r="X7" s="10">
        <v>185</v>
      </c>
      <c r="Y7" s="10">
        <v>166</v>
      </c>
      <c r="Z7" s="10">
        <v>83</v>
      </c>
      <c r="AA7" s="10">
        <v>240</v>
      </c>
      <c r="AB7" s="10">
        <v>158</v>
      </c>
      <c r="AC7" s="10">
        <v>100</v>
      </c>
      <c r="AD7" s="10">
        <v>67</v>
      </c>
      <c r="AE7" s="10"/>
      <c r="AF7" s="10">
        <v>1262</v>
      </c>
      <c r="AG7" s="10">
        <v>853</v>
      </c>
      <c r="AH7" s="10"/>
      <c r="AI7" s="10">
        <v>719</v>
      </c>
      <c r="AJ7" s="10">
        <v>1400</v>
      </c>
      <c r="AK7" s="10"/>
      <c r="AL7" s="10">
        <v>388</v>
      </c>
      <c r="AM7" s="10">
        <v>1731</v>
      </c>
      <c r="AN7" s="10"/>
      <c r="AO7" s="10">
        <v>158</v>
      </c>
      <c r="AP7" s="10">
        <v>1961</v>
      </c>
      <c r="AQ7" s="10"/>
      <c r="AR7" s="10">
        <v>709</v>
      </c>
      <c r="AS7" s="10">
        <v>546</v>
      </c>
      <c r="AT7" s="10">
        <v>571</v>
      </c>
      <c r="AU7" s="10">
        <v>293</v>
      </c>
    </row>
    <row r="8" spans="2:47" ht="30" customHeight="1" x14ac:dyDescent="0.3">
      <c r="B8" s="11" t="s">
        <v>20</v>
      </c>
      <c r="C8" s="11">
        <v>2135</v>
      </c>
      <c r="D8" s="11">
        <v>1036</v>
      </c>
      <c r="E8" s="11">
        <v>1093</v>
      </c>
      <c r="F8" s="11"/>
      <c r="G8" s="11">
        <v>303</v>
      </c>
      <c r="H8" s="11">
        <v>394</v>
      </c>
      <c r="I8" s="11">
        <v>373</v>
      </c>
      <c r="J8" s="11">
        <v>358</v>
      </c>
      <c r="K8" s="11">
        <v>279</v>
      </c>
      <c r="L8" s="11">
        <v>427</v>
      </c>
      <c r="M8" s="11"/>
      <c r="N8" s="11">
        <v>578</v>
      </c>
      <c r="O8" s="11">
        <v>553</v>
      </c>
      <c r="P8" s="11">
        <v>465</v>
      </c>
      <c r="Q8" s="11">
        <v>533</v>
      </c>
      <c r="R8" s="11"/>
      <c r="S8" s="11">
        <v>303</v>
      </c>
      <c r="T8" s="11">
        <v>288</v>
      </c>
      <c r="U8" s="11">
        <v>167</v>
      </c>
      <c r="V8" s="11">
        <v>177</v>
      </c>
      <c r="W8" s="11">
        <v>150</v>
      </c>
      <c r="X8" s="11">
        <v>195</v>
      </c>
      <c r="Y8" s="11">
        <v>152</v>
      </c>
      <c r="Z8" s="11">
        <v>83</v>
      </c>
      <c r="AA8" s="11">
        <v>239</v>
      </c>
      <c r="AB8" s="11">
        <v>202</v>
      </c>
      <c r="AC8" s="11">
        <v>113</v>
      </c>
      <c r="AD8" s="11">
        <v>64</v>
      </c>
      <c r="AE8" s="11"/>
      <c r="AF8" s="11">
        <v>1196</v>
      </c>
      <c r="AG8" s="11">
        <v>934</v>
      </c>
      <c r="AH8" s="11"/>
      <c r="AI8" s="11">
        <v>737</v>
      </c>
      <c r="AJ8" s="11">
        <v>1397</v>
      </c>
      <c r="AK8" s="11"/>
      <c r="AL8" s="11">
        <v>400</v>
      </c>
      <c r="AM8" s="11">
        <v>1735</v>
      </c>
      <c r="AN8" s="11"/>
      <c r="AO8" s="11">
        <v>164</v>
      </c>
      <c r="AP8" s="11">
        <v>1970</v>
      </c>
      <c r="AQ8" s="11"/>
      <c r="AR8" s="11">
        <v>765</v>
      </c>
      <c r="AS8" s="11">
        <v>502</v>
      </c>
      <c r="AT8" s="11">
        <v>588</v>
      </c>
      <c r="AU8" s="11">
        <v>279</v>
      </c>
    </row>
    <row r="9" spans="2:47" x14ac:dyDescent="0.3">
      <c r="B9" s="18" t="s">
        <v>695</v>
      </c>
      <c r="C9" s="17">
        <v>0.16608797451530699</v>
      </c>
      <c r="D9" s="17">
        <v>0.17960721401839599</v>
      </c>
      <c r="E9" s="17">
        <v>0.15242518714880801</v>
      </c>
      <c r="F9" s="17"/>
      <c r="G9" s="17">
        <v>0.241903924797439</v>
      </c>
      <c r="H9" s="17">
        <v>0.195496531133902</v>
      </c>
      <c r="I9" s="17">
        <v>0.23649234349409901</v>
      </c>
      <c r="J9" s="17">
        <v>0.19082220442412401</v>
      </c>
      <c r="K9" s="17">
        <v>7.9788431317745601E-2</v>
      </c>
      <c r="L9" s="17">
        <v>5.9202952329525403E-2</v>
      </c>
      <c r="M9" s="17"/>
      <c r="N9" s="17">
        <v>0.21775926126984599</v>
      </c>
      <c r="O9" s="17">
        <v>0.190442271696971</v>
      </c>
      <c r="P9" s="17">
        <v>0.14956303840176999</v>
      </c>
      <c r="Q9" s="17">
        <v>9.8813812499689596E-2</v>
      </c>
      <c r="R9" s="17"/>
      <c r="S9" s="17">
        <v>0.20133163379696201</v>
      </c>
      <c r="T9" s="17">
        <v>0.15185600384179501</v>
      </c>
      <c r="U9" s="17">
        <v>9.0690613880137994E-2</v>
      </c>
      <c r="V9" s="17">
        <v>0.15525304539481999</v>
      </c>
      <c r="W9" s="17">
        <v>0.13846114910728399</v>
      </c>
      <c r="X9" s="17">
        <v>0.20703192751038399</v>
      </c>
      <c r="Y9" s="17">
        <v>0.122269306252243</v>
      </c>
      <c r="Z9" s="17">
        <v>0.202838404427851</v>
      </c>
      <c r="AA9" s="17">
        <v>0.19929237133326</v>
      </c>
      <c r="AB9" s="17">
        <v>0.17510482125502799</v>
      </c>
      <c r="AC9" s="17">
        <v>0.15802349495661899</v>
      </c>
      <c r="AD9" s="17">
        <v>0.14916648120670101</v>
      </c>
      <c r="AE9" s="17"/>
      <c r="AF9" s="17">
        <v>0.15358372307975199</v>
      </c>
      <c r="AG9" s="17">
        <v>0.18289297804806601</v>
      </c>
      <c r="AH9" s="17"/>
      <c r="AI9" s="17">
        <v>0.19954178484176399</v>
      </c>
      <c r="AJ9" s="17">
        <v>0.14843704007014699</v>
      </c>
      <c r="AK9" s="17"/>
      <c r="AL9" s="17">
        <v>0.212257190117602</v>
      </c>
      <c r="AM9" s="17">
        <v>0.15544222385680301</v>
      </c>
      <c r="AN9" s="17"/>
      <c r="AO9" s="17">
        <v>0.146258798077293</v>
      </c>
      <c r="AP9" s="17">
        <v>0.16774148393834701</v>
      </c>
      <c r="AQ9" s="17"/>
      <c r="AR9" s="17">
        <v>0.23698872172928601</v>
      </c>
      <c r="AS9" s="17">
        <v>0.123966852949366</v>
      </c>
      <c r="AT9" s="17">
        <v>0.13336545924946799</v>
      </c>
      <c r="AU9" s="17">
        <v>0.116364614133911</v>
      </c>
    </row>
    <row r="10" spans="2:47" x14ac:dyDescent="0.3">
      <c r="B10" s="18" t="s">
        <v>166</v>
      </c>
      <c r="C10" s="17">
        <v>0.187118642578635</v>
      </c>
      <c r="D10" s="17">
        <v>0.198811034299824</v>
      </c>
      <c r="E10" s="17">
        <v>0.17692883748024499</v>
      </c>
      <c r="F10" s="17"/>
      <c r="G10" s="17">
        <v>0.249349289428385</v>
      </c>
      <c r="H10" s="17">
        <v>0.31713235442926202</v>
      </c>
      <c r="I10" s="17">
        <v>0.215563450371652</v>
      </c>
      <c r="J10" s="17">
        <v>0.19606707845437599</v>
      </c>
      <c r="K10" s="17">
        <v>0.101997051545511</v>
      </c>
      <c r="L10" s="17">
        <v>4.6148022522677398E-2</v>
      </c>
      <c r="M10" s="17"/>
      <c r="N10" s="17">
        <v>0.261596132176868</v>
      </c>
      <c r="O10" s="17">
        <v>0.209071145448568</v>
      </c>
      <c r="P10" s="17">
        <v>0.15436797617742401</v>
      </c>
      <c r="Q10" s="17">
        <v>0.114082467321871</v>
      </c>
      <c r="R10" s="17"/>
      <c r="S10" s="17">
        <v>0.26433956981307399</v>
      </c>
      <c r="T10" s="17">
        <v>0.17422839111635599</v>
      </c>
      <c r="U10" s="17">
        <v>0.15933430803649001</v>
      </c>
      <c r="V10" s="17">
        <v>0.19968431778336501</v>
      </c>
      <c r="W10" s="17">
        <v>0.232446764553217</v>
      </c>
      <c r="X10" s="17">
        <v>0.19003342866016601</v>
      </c>
      <c r="Y10" s="17">
        <v>0.13649806102582901</v>
      </c>
      <c r="Z10" s="17">
        <v>0.19498439266203499</v>
      </c>
      <c r="AA10" s="17">
        <v>0.19298021935967899</v>
      </c>
      <c r="AB10" s="17">
        <v>0.11579210936432199</v>
      </c>
      <c r="AC10" s="17">
        <v>0.15606421850615099</v>
      </c>
      <c r="AD10" s="17">
        <v>0.170904922497124</v>
      </c>
      <c r="AE10" s="17"/>
      <c r="AF10" s="17">
        <v>0.18276852841750299</v>
      </c>
      <c r="AG10" s="17">
        <v>0.19357788020147401</v>
      </c>
      <c r="AH10" s="17"/>
      <c r="AI10" s="17">
        <v>0.20433364268387399</v>
      </c>
      <c r="AJ10" s="17">
        <v>0.178035646191503</v>
      </c>
      <c r="AK10" s="17"/>
      <c r="AL10" s="17">
        <v>0.17745352008645199</v>
      </c>
      <c r="AM10" s="17">
        <v>0.189347237602254</v>
      </c>
      <c r="AN10" s="17"/>
      <c r="AO10" s="17">
        <v>0.22839231883686201</v>
      </c>
      <c r="AP10" s="17">
        <v>0.18367692563038701</v>
      </c>
      <c r="AQ10" s="17"/>
      <c r="AR10" s="17">
        <v>0.26203067088648202</v>
      </c>
      <c r="AS10" s="17">
        <v>0.14806486383523401</v>
      </c>
      <c r="AT10" s="17">
        <v>0.173103113512517</v>
      </c>
      <c r="AU10" s="17">
        <v>8.1456244947647499E-2</v>
      </c>
    </row>
    <row r="11" spans="2:47" x14ac:dyDescent="0.3">
      <c r="B11" s="18" t="s">
        <v>168</v>
      </c>
      <c r="C11" s="17">
        <v>8.9450897713451896E-2</v>
      </c>
      <c r="D11" s="17">
        <v>9.4627633405673595E-2</v>
      </c>
      <c r="E11" s="17">
        <v>8.4970825416600004E-2</v>
      </c>
      <c r="F11" s="17"/>
      <c r="G11" s="17">
        <v>0.17138454964197</v>
      </c>
      <c r="H11" s="17">
        <v>0.14074444572287201</v>
      </c>
      <c r="I11" s="17">
        <v>9.5739612204885097E-2</v>
      </c>
      <c r="J11" s="17">
        <v>6.3441662568553603E-2</v>
      </c>
      <c r="K11" s="17">
        <v>5.4828185324536698E-2</v>
      </c>
      <c r="L11" s="17">
        <v>2.28675264462227E-2</v>
      </c>
      <c r="M11" s="17"/>
      <c r="N11" s="17">
        <v>9.5719400526038501E-2</v>
      </c>
      <c r="O11" s="17">
        <v>9.7408707702360403E-2</v>
      </c>
      <c r="P11" s="17">
        <v>0.101737607474503</v>
      </c>
      <c r="Q11" s="17">
        <v>6.4583586349774597E-2</v>
      </c>
      <c r="R11" s="17"/>
      <c r="S11" s="17">
        <v>0.16263249367548299</v>
      </c>
      <c r="T11" s="17">
        <v>7.1689974601340495E-2</v>
      </c>
      <c r="U11" s="17">
        <v>4.9154267680683698E-2</v>
      </c>
      <c r="V11" s="17">
        <v>6.5728483286650805E-2</v>
      </c>
      <c r="W11" s="17">
        <v>9.3437734335782702E-2</v>
      </c>
      <c r="X11" s="17">
        <v>9.2058175761709701E-2</v>
      </c>
      <c r="Y11" s="17">
        <v>0.114534550401257</v>
      </c>
      <c r="Z11" s="17">
        <v>3.9903531165146097E-2</v>
      </c>
      <c r="AA11" s="17">
        <v>9.8334077731283706E-2</v>
      </c>
      <c r="AB11" s="17">
        <v>6.6934731319523197E-2</v>
      </c>
      <c r="AC11" s="17">
        <v>6.4132629344497205E-2</v>
      </c>
      <c r="AD11" s="17">
        <v>6.3977258111116306E-2</v>
      </c>
      <c r="AE11" s="17"/>
      <c r="AF11" s="17">
        <v>7.3210749952327805E-2</v>
      </c>
      <c r="AG11" s="17">
        <v>0.107845768153278</v>
      </c>
      <c r="AH11" s="17"/>
      <c r="AI11" s="17">
        <v>0.11279304936171999</v>
      </c>
      <c r="AJ11" s="17">
        <v>7.7135087211390896E-2</v>
      </c>
      <c r="AK11" s="17"/>
      <c r="AL11" s="17">
        <v>0.101459296583291</v>
      </c>
      <c r="AM11" s="17">
        <v>8.6681987336516497E-2</v>
      </c>
      <c r="AN11" s="17"/>
      <c r="AO11" s="17">
        <v>9.8741683886582401E-2</v>
      </c>
      <c r="AP11" s="17">
        <v>8.8676160420012098E-2</v>
      </c>
      <c r="AQ11" s="17"/>
      <c r="AR11" s="17">
        <v>9.9008912443868696E-2</v>
      </c>
      <c r="AS11" s="17">
        <v>7.8034647262651705E-2</v>
      </c>
      <c r="AT11" s="17">
        <v>9.2366248998490996E-2</v>
      </c>
      <c r="AU11" s="17">
        <v>7.76217059066866E-2</v>
      </c>
    </row>
    <row r="12" spans="2:47" x14ac:dyDescent="0.3">
      <c r="B12" s="18" t="s">
        <v>170</v>
      </c>
      <c r="C12" s="17">
        <v>5.1037837609184102E-2</v>
      </c>
      <c r="D12" s="17">
        <v>4.9189806005361797E-2</v>
      </c>
      <c r="E12" s="17">
        <v>5.30316229259074E-2</v>
      </c>
      <c r="F12" s="17"/>
      <c r="G12" s="17">
        <v>6.6616875614404894E-2</v>
      </c>
      <c r="H12" s="17">
        <v>5.72458448604913E-2</v>
      </c>
      <c r="I12" s="17">
        <v>7.0030926121138995E-2</v>
      </c>
      <c r="J12" s="17">
        <v>5.6795999778507501E-2</v>
      </c>
      <c r="K12" s="17">
        <v>4.21334956495703E-2</v>
      </c>
      <c r="L12" s="17">
        <v>1.8616381563224899E-2</v>
      </c>
      <c r="M12" s="17"/>
      <c r="N12" s="17">
        <v>7.0314238389354106E-2</v>
      </c>
      <c r="O12" s="17">
        <v>3.4232675954998501E-2</v>
      </c>
      <c r="P12" s="17">
        <v>5.42468922518788E-2</v>
      </c>
      <c r="Q12" s="17">
        <v>4.5290892230925001E-2</v>
      </c>
      <c r="R12" s="17"/>
      <c r="S12" s="17">
        <v>8.3790936609111799E-2</v>
      </c>
      <c r="T12" s="17">
        <v>7.0517342857599405E-2</v>
      </c>
      <c r="U12" s="17">
        <v>4.3193927179343498E-2</v>
      </c>
      <c r="V12" s="17">
        <v>2.5573540726091099E-2</v>
      </c>
      <c r="W12" s="17">
        <v>4.8371700864363598E-2</v>
      </c>
      <c r="X12" s="17">
        <v>3.5370860519894902E-2</v>
      </c>
      <c r="Y12" s="17">
        <v>5.1111921794865303E-2</v>
      </c>
      <c r="Z12" s="17">
        <v>3.5134420920670401E-2</v>
      </c>
      <c r="AA12" s="17">
        <v>4.6435473487612601E-2</v>
      </c>
      <c r="AB12" s="17">
        <v>4.2486595047836202E-2</v>
      </c>
      <c r="AC12" s="17">
        <v>4.50146747679252E-2</v>
      </c>
      <c r="AD12" s="17">
        <v>2.8426043393210299E-2</v>
      </c>
      <c r="AE12" s="17"/>
      <c r="AF12" s="17">
        <v>4.35175513267776E-2</v>
      </c>
      <c r="AG12" s="17">
        <v>6.0913173360603701E-2</v>
      </c>
      <c r="AH12" s="17"/>
      <c r="AI12" s="17">
        <v>4.4519818896528097E-2</v>
      </c>
      <c r="AJ12" s="17">
        <v>5.4476881469560902E-2</v>
      </c>
      <c r="AK12" s="17"/>
      <c r="AL12" s="17">
        <v>2.8034189422766399E-2</v>
      </c>
      <c r="AM12" s="17">
        <v>5.6342045177665501E-2</v>
      </c>
      <c r="AN12" s="17"/>
      <c r="AO12" s="17">
        <v>2.6518885588631701E-2</v>
      </c>
      <c r="AP12" s="17">
        <v>5.3082416633219498E-2</v>
      </c>
      <c r="AQ12" s="17"/>
      <c r="AR12" s="17">
        <v>5.5412899009395097E-2</v>
      </c>
      <c r="AS12" s="17">
        <v>3.5859541986357601E-2</v>
      </c>
      <c r="AT12" s="17">
        <v>4.8517936004915801E-2</v>
      </c>
      <c r="AU12" s="17">
        <v>7.1638382493215899E-2</v>
      </c>
    </row>
    <row r="13" spans="2:47" x14ac:dyDescent="0.3">
      <c r="B13" s="18" t="s">
        <v>173</v>
      </c>
      <c r="C13" s="17">
        <v>0.48610696764412697</v>
      </c>
      <c r="D13" s="17">
        <v>0.45810534295629302</v>
      </c>
      <c r="E13" s="17">
        <v>0.51183935703376104</v>
      </c>
      <c r="F13" s="17"/>
      <c r="G13" s="17">
        <v>0.24292760421127299</v>
      </c>
      <c r="H13" s="17">
        <v>0.27432219191276003</v>
      </c>
      <c r="I13" s="17">
        <v>0.356006213225117</v>
      </c>
      <c r="J13" s="17">
        <v>0.474437555402341</v>
      </c>
      <c r="K13" s="17">
        <v>0.710667286989073</v>
      </c>
      <c r="L13" s="17">
        <v>0.83108266291780497</v>
      </c>
      <c r="M13" s="17"/>
      <c r="N13" s="17">
        <v>0.34035267002748099</v>
      </c>
      <c r="O13" s="17">
        <v>0.43598971408529702</v>
      </c>
      <c r="P13" s="17">
        <v>0.52755724702614903</v>
      </c>
      <c r="Q13" s="17">
        <v>0.6568354157563</v>
      </c>
      <c r="R13" s="17"/>
      <c r="S13" s="17">
        <v>0.27572962793845401</v>
      </c>
      <c r="T13" s="17">
        <v>0.51253421924433196</v>
      </c>
      <c r="U13" s="17">
        <v>0.62934428504552997</v>
      </c>
      <c r="V13" s="17">
        <v>0.53765770090148701</v>
      </c>
      <c r="W13" s="17">
        <v>0.44894016640981799</v>
      </c>
      <c r="X13" s="17">
        <v>0.454066399183713</v>
      </c>
      <c r="Y13" s="17">
        <v>0.55066463243821695</v>
      </c>
      <c r="Z13" s="17">
        <v>0.47984887257931302</v>
      </c>
      <c r="AA13" s="17">
        <v>0.44006228179579998</v>
      </c>
      <c r="AB13" s="17">
        <v>0.58894367986279705</v>
      </c>
      <c r="AC13" s="17">
        <v>0.567785042014605</v>
      </c>
      <c r="AD13" s="17">
        <v>0.58752529479184901</v>
      </c>
      <c r="AE13" s="17"/>
      <c r="AF13" s="17">
        <v>0.52627091509077695</v>
      </c>
      <c r="AG13" s="17">
        <v>0.43609083977157698</v>
      </c>
      <c r="AH13" s="17"/>
      <c r="AI13" s="17">
        <v>0.42010974695375602</v>
      </c>
      <c r="AJ13" s="17">
        <v>0.52092849035262301</v>
      </c>
      <c r="AK13" s="17"/>
      <c r="AL13" s="17">
        <v>0.45536293275191198</v>
      </c>
      <c r="AM13" s="17">
        <v>0.49319596245223002</v>
      </c>
      <c r="AN13" s="17"/>
      <c r="AO13" s="17">
        <v>0.48388971932802699</v>
      </c>
      <c r="AP13" s="17">
        <v>0.48629185888231602</v>
      </c>
      <c r="AQ13" s="17"/>
      <c r="AR13" s="17">
        <v>0.33244914662986402</v>
      </c>
      <c r="AS13" s="17">
        <v>0.59181061088616804</v>
      </c>
      <c r="AT13" s="17">
        <v>0.52183954604106597</v>
      </c>
      <c r="AU13" s="17">
        <v>0.642102931034368</v>
      </c>
    </row>
    <row r="14" spans="2:47" x14ac:dyDescent="0.3">
      <c r="B14" s="18" t="s">
        <v>155</v>
      </c>
      <c r="C14" s="19">
        <v>2.01976799392958E-2</v>
      </c>
      <c r="D14" s="19">
        <v>1.9658969314450998E-2</v>
      </c>
      <c r="E14" s="19">
        <v>2.0804169994678899E-2</v>
      </c>
      <c r="F14" s="19"/>
      <c r="G14" s="19">
        <v>2.7817756306528101E-2</v>
      </c>
      <c r="H14" s="19">
        <v>1.5058631940712899E-2</v>
      </c>
      <c r="I14" s="19">
        <v>2.6167454583107399E-2</v>
      </c>
      <c r="J14" s="19">
        <v>1.84354993720987E-2</v>
      </c>
      <c r="K14" s="19">
        <v>1.0585549173563601E-2</v>
      </c>
      <c r="L14" s="19">
        <v>2.2082454220544299E-2</v>
      </c>
      <c r="M14" s="19"/>
      <c r="N14" s="19">
        <v>1.4258297610411801E-2</v>
      </c>
      <c r="O14" s="19">
        <v>3.2855485111804701E-2</v>
      </c>
      <c r="P14" s="19">
        <v>1.2527238668274199E-2</v>
      </c>
      <c r="Q14" s="19">
        <v>2.0393825841440099E-2</v>
      </c>
      <c r="R14" s="19"/>
      <c r="S14" s="19">
        <v>1.2175738166914999E-2</v>
      </c>
      <c r="T14" s="19">
        <v>1.9174068338577301E-2</v>
      </c>
      <c r="U14" s="19">
        <v>2.82825981778153E-2</v>
      </c>
      <c r="V14" s="19">
        <v>1.6102911907586798E-2</v>
      </c>
      <c r="W14" s="19">
        <v>3.83424847295354E-2</v>
      </c>
      <c r="X14" s="19">
        <v>2.1439208364132201E-2</v>
      </c>
      <c r="Y14" s="19">
        <v>2.4921528087589299E-2</v>
      </c>
      <c r="Z14" s="19">
        <v>4.7290378244984201E-2</v>
      </c>
      <c r="AA14" s="19">
        <v>2.2895576292364401E-2</v>
      </c>
      <c r="AB14" s="19">
        <v>1.07380631504928E-2</v>
      </c>
      <c r="AC14" s="19">
        <v>8.9799404102021297E-3</v>
      </c>
      <c r="AD14" s="19">
        <v>0</v>
      </c>
      <c r="AE14" s="19"/>
      <c r="AF14" s="19">
        <v>2.06485321328626E-2</v>
      </c>
      <c r="AG14" s="19">
        <v>1.86793604650023E-2</v>
      </c>
      <c r="AH14" s="19"/>
      <c r="AI14" s="19">
        <v>1.8701957262357901E-2</v>
      </c>
      <c r="AJ14" s="19">
        <v>2.0986854704775099E-2</v>
      </c>
      <c r="AK14" s="19"/>
      <c r="AL14" s="19">
        <v>2.5432871037976399E-2</v>
      </c>
      <c r="AM14" s="19">
        <v>1.8990543574531501E-2</v>
      </c>
      <c r="AN14" s="19"/>
      <c r="AO14" s="19">
        <v>1.6198594282603999E-2</v>
      </c>
      <c r="AP14" s="19">
        <v>2.0531154495718101E-2</v>
      </c>
      <c r="AQ14" s="19"/>
      <c r="AR14" s="19">
        <v>1.41096493011044E-2</v>
      </c>
      <c r="AS14" s="19">
        <v>2.2263483080222499E-2</v>
      </c>
      <c r="AT14" s="19">
        <v>3.08076961935425E-2</v>
      </c>
      <c r="AU14" s="19">
        <v>1.0816121484171101E-2</v>
      </c>
    </row>
    <row r="15" spans="2:47" x14ac:dyDescent="0.3">
      <c r="B15" s="16" t="s">
        <v>246</v>
      </c>
    </row>
    <row r="16" spans="2:47" x14ac:dyDescent="0.3">
      <c r="B16" t="s">
        <v>72</v>
      </c>
    </row>
    <row r="17" spans="2:2" x14ac:dyDescent="0.3">
      <c r="B17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D00-000000000000}">
  <dimension ref="B2:AU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705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2119</v>
      </c>
      <c r="D7" s="10">
        <v>1032</v>
      </c>
      <c r="E7" s="10">
        <v>1082</v>
      </c>
      <c r="F7" s="10"/>
      <c r="G7" s="10">
        <v>201</v>
      </c>
      <c r="H7" s="10">
        <v>343</v>
      </c>
      <c r="I7" s="10">
        <v>364</v>
      </c>
      <c r="J7" s="10">
        <v>371</v>
      </c>
      <c r="K7" s="10">
        <v>316</v>
      </c>
      <c r="L7" s="10">
        <v>524</v>
      </c>
      <c r="M7" s="10"/>
      <c r="N7" s="10">
        <v>694</v>
      </c>
      <c r="O7" s="10">
        <v>595</v>
      </c>
      <c r="P7" s="10">
        <v>352</v>
      </c>
      <c r="Q7" s="10">
        <v>473</v>
      </c>
      <c r="R7" s="10"/>
      <c r="S7" s="10">
        <v>303</v>
      </c>
      <c r="T7" s="10">
        <v>323</v>
      </c>
      <c r="U7" s="10">
        <v>167</v>
      </c>
      <c r="V7" s="10">
        <v>169</v>
      </c>
      <c r="W7" s="10">
        <v>158</v>
      </c>
      <c r="X7" s="10">
        <v>185</v>
      </c>
      <c r="Y7" s="10">
        <v>166</v>
      </c>
      <c r="Z7" s="10">
        <v>83</v>
      </c>
      <c r="AA7" s="10">
        <v>240</v>
      </c>
      <c r="AB7" s="10">
        <v>158</v>
      </c>
      <c r="AC7" s="10">
        <v>100</v>
      </c>
      <c r="AD7" s="10">
        <v>67</v>
      </c>
      <c r="AE7" s="10"/>
      <c r="AF7" s="10">
        <v>1262</v>
      </c>
      <c r="AG7" s="10">
        <v>853</v>
      </c>
      <c r="AH7" s="10"/>
      <c r="AI7" s="10">
        <v>719</v>
      </c>
      <c r="AJ7" s="10">
        <v>1400</v>
      </c>
      <c r="AK7" s="10"/>
      <c r="AL7" s="10">
        <v>388</v>
      </c>
      <c r="AM7" s="10">
        <v>1731</v>
      </c>
      <c r="AN7" s="10"/>
      <c r="AO7" s="10">
        <v>158</v>
      </c>
      <c r="AP7" s="10">
        <v>1961</v>
      </c>
      <c r="AQ7" s="10"/>
      <c r="AR7" s="10">
        <v>709</v>
      </c>
      <c r="AS7" s="10">
        <v>546</v>
      </c>
      <c r="AT7" s="10">
        <v>571</v>
      </c>
      <c r="AU7" s="10">
        <v>293</v>
      </c>
    </row>
    <row r="8" spans="2:47" ht="30" customHeight="1" x14ac:dyDescent="0.3">
      <c r="B8" s="11" t="s">
        <v>20</v>
      </c>
      <c r="C8" s="11">
        <v>2135</v>
      </c>
      <c r="D8" s="11">
        <v>1036</v>
      </c>
      <c r="E8" s="11">
        <v>1093</v>
      </c>
      <c r="F8" s="11"/>
      <c r="G8" s="11">
        <v>303</v>
      </c>
      <c r="H8" s="11">
        <v>394</v>
      </c>
      <c r="I8" s="11">
        <v>373</v>
      </c>
      <c r="J8" s="11">
        <v>358</v>
      </c>
      <c r="K8" s="11">
        <v>279</v>
      </c>
      <c r="L8" s="11">
        <v>427</v>
      </c>
      <c r="M8" s="11"/>
      <c r="N8" s="11">
        <v>578</v>
      </c>
      <c r="O8" s="11">
        <v>553</v>
      </c>
      <c r="P8" s="11">
        <v>465</v>
      </c>
      <c r="Q8" s="11">
        <v>533</v>
      </c>
      <c r="R8" s="11"/>
      <c r="S8" s="11">
        <v>303</v>
      </c>
      <c r="T8" s="11">
        <v>288</v>
      </c>
      <c r="U8" s="11">
        <v>167</v>
      </c>
      <c r="V8" s="11">
        <v>177</v>
      </c>
      <c r="W8" s="11">
        <v>150</v>
      </c>
      <c r="X8" s="11">
        <v>195</v>
      </c>
      <c r="Y8" s="11">
        <v>152</v>
      </c>
      <c r="Z8" s="11">
        <v>83</v>
      </c>
      <c r="AA8" s="11">
        <v>239</v>
      </c>
      <c r="AB8" s="11">
        <v>202</v>
      </c>
      <c r="AC8" s="11">
        <v>113</v>
      </c>
      <c r="AD8" s="11">
        <v>64</v>
      </c>
      <c r="AE8" s="11"/>
      <c r="AF8" s="11">
        <v>1196</v>
      </c>
      <c r="AG8" s="11">
        <v>934</v>
      </c>
      <c r="AH8" s="11"/>
      <c r="AI8" s="11">
        <v>737</v>
      </c>
      <c r="AJ8" s="11">
        <v>1397</v>
      </c>
      <c r="AK8" s="11"/>
      <c r="AL8" s="11">
        <v>400</v>
      </c>
      <c r="AM8" s="11">
        <v>1735</v>
      </c>
      <c r="AN8" s="11"/>
      <c r="AO8" s="11">
        <v>164</v>
      </c>
      <c r="AP8" s="11">
        <v>1970</v>
      </c>
      <c r="AQ8" s="11"/>
      <c r="AR8" s="11">
        <v>765</v>
      </c>
      <c r="AS8" s="11">
        <v>502</v>
      </c>
      <c r="AT8" s="11">
        <v>588</v>
      </c>
      <c r="AU8" s="11">
        <v>279</v>
      </c>
    </row>
    <row r="9" spans="2:47" x14ac:dyDescent="0.3">
      <c r="B9" s="18" t="s">
        <v>695</v>
      </c>
      <c r="C9" s="17">
        <v>0.109008182843831</v>
      </c>
      <c r="D9" s="17">
        <v>0.12578584128892301</v>
      </c>
      <c r="E9" s="17">
        <v>9.2872280883470701E-2</v>
      </c>
      <c r="F9" s="17"/>
      <c r="G9" s="17">
        <v>0.24486887282313699</v>
      </c>
      <c r="H9" s="17">
        <v>0.16881197258262201</v>
      </c>
      <c r="I9" s="17">
        <v>0.13918324146966099</v>
      </c>
      <c r="J9" s="17">
        <v>5.4708322546041403E-2</v>
      </c>
      <c r="K9" s="17">
        <v>3.9243873070619197E-2</v>
      </c>
      <c r="L9" s="17">
        <v>2.2129187778762299E-2</v>
      </c>
      <c r="M9" s="17"/>
      <c r="N9" s="17">
        <v>0.109635547302346</v>
      </c>
      <c r="O9" s="17">
        <v>9.2277542063418899E-2</v>
      </c>
      <c r="P9" s="17">
        <v>0.141302865819072</v>
      </c>
      <c r="Q9" s="17">
        <v>9.6505221141359607E-2</v>
      </c>
      <c r="R9" s="17"/>
      <c r="S9" s="17">
        <v>0.191589725053921</v>
      </c>
      <c r="T9" s="17">
        <v>8.2209813059084993E-2</v>
      </c>
      <c r="U9" s="17">
        <v>5.5998963387563799E-2</v>
      </c>
      <c r="V9" s="17">
        <v>8.1911041926361006E-2</v>
      </c>
      <c r="W9" s="17">
        <v>0.14805895411042699</v>
      </c>
      <c r="X9" s="17">
        <v>0.127621654727158</v>
      </c>
      <c r="Y9" s="17">
        <v>6.2962688160901198E-2</v>
      </c>
      <c r="Z9" s="17">
        <v>0.217772746278975</v>
      </c>
      <c r="AA9" s="17">
        <v>0.10820058490789899</v>
      </c>
      <c r="AB9" s="17">
        <v>3.9177615448927797E-2</v>
      </c>
      <c r="AC9" s="17">
        <v>0.11003101133483</v>
      </c>
      <c r="AD9" s="17">
        <v>9.4177058860087801E-2</v>
      </c>
      <c r="AE9" s="17"/>
      <c r="AF9" s="17">
        <v>0.10385848785931499</v>
      </c>
      <c r="AG9" s="17">
        <v>0.11612151741688</v>
      </c>
      <c r="AH9" s="17"/>
      <c r="AI9" s="17">
        <v>0.122720276009079</v>
      </c>
      <c r="AJ9" s="17">
        <v>0.101773393885448</v>
      </c>
      <c r="AK9" s="17"/>
      <c r="AL9" s="17">
        <v>0.11958910395799199</v>
      </c>
      <c r="AM9" s="17">
        <v>0.106568421924154</v>
      </c>
      <c r="AN9" s="17"/>
      <c r="AO9" s="17">
        <v>8.9413399271421098E-2</v>
      </c>
      <c r="AP9" s="17">
        <v>0.11064214678483</v>
      </c>
      <c r="AQ9" s="17"/>
      <c r="AR9" s="17">
        <v>0.17790946591425499</v>
      </c>
      <c r="AS9" s="17">
        <v>6.8867426273881996E-2</v>
      </c>
      <c r="AT9" s="17">
        <v>6.8628186704409497E-2</v>
      </c>
      <c r="AU9" s="17">
        <v>7.7345769875952305E-2</v>
      </c>
    </row>
    <row r="10" spans="2:47" x14ac:dyDescent="0.3">
      <c r="B10" s="18" t="s">
        <v>166</v>
      </c>
      <c r="C10" s="17">
        <v>0.17697982773637599</v>
      </c>
      <c r="D10" s="17">
        <v>0.182443241308616</v>
      </c>
      <c r="E10" s="17">
        <v>0.172644231690432</v>
      </c>
      <c r="F10" s="17"/>
      <c r="G10" s="17">
        <v>0.40943797563183898</v>
      </c>
      <c r="H10" s="17">
        <v>0.26541321839698601</v>
      </c>
      <c r="I10" s="17">
        <v>0.198779016182489</v>
      </c>
      <c r="J10" s="17">
        <v>0.132177961977301</v>
      </c>
      <c r="K10" s="17">
        <v>5.6589997566729403E-2</v>
      </c>
      <c r="L10" s="17">
        <v>2.7499066971259999E-2</v>
      </c>
      <c r="M10" s="17"/>
      <c r="N10" s="17">
        <v>0.21652530738492701</v>
      </c>
      <c r="O10" s="17">
        <v>0.12153907071030801</v>
      </c>
      <c r="P10" s="17">
        <v>0.21050896474706199</v>
      </c>
      <c r="Q10" s="17">
        <v>0.16415505009520601</v>
      </c>
      <c r="R10" s="17"/>
      <c r="S10" s="17">
        <v>0.31432384313524597</v>
      </c>
      <c r="T10" s="17">
        <v>0.165486567197972</v>
      </c>
      <c r="U10" s="17">
        <v>0.14179157831237299</v>
      </c>
      <c r="V10" s="17">
        <v>0.14661346725996699</v>
      </c>
      <c r="W10" s="17">
        <v>0.11929331789176401</v>
      </c>
      <c r="X10" s="17">
        <v>0.25419480558906199</v>
      </c>
      <c r="Y10" s="17">
        <v>0.11418207228431</v>
      </c>
      <c r="Z10" s="17">
        <v>0.14033725614912401</v>
      </c>
      <c r="AA10" s="17">
        <v>0.15904350530244901</v>
      </c>
      <c r="AB10" s="17">
        <v>0.15797267859776301</v>
      </c>
      <c r="AC10" s="17">
        <v>7.1612135557396595E-2</v>
      </c>
      <c r="AD10" s="17">
        <v>0.16594555173893799</v>
      </c>
      <c r="AE10" s="17"/>
      <c r="AF10" s="17">
        <v>0.170127075662864</v>
      </c>
      <c r="AG10" s="17">
        <v>0.18659689072834401</v>
      </c>
      <c r="AH10" s="17"/>
      <c r="AI10" s="17">
        <v>0.19610961313195299</v>
      </c>
      <c r="AJ10" s="17">
        <v>0.166886550328742</v>
      </c>
      <c r="AK10" s="17"/>
      <c r="AL10" s="17">
        <v>0.17156621199981101</v>
      </c>
      <c r="AM10" s="17">
        <v>0.17822810545867601</v>
      </c>
      <c r="AN10" s="17"/>
      <c r="AO10" s="17">
        <v>0.21082490902197601</v>
      </c>
      <c r="AP10" s="17">
        <v>0.17415756423974199</v>
      </c>
      <c r="AQ10" s="17"/>
      <c r="AR10" s="17">
        <v>0.27812758006056099</v>
      </c>
      <c r="AS10" s="17">
        <v>0.11118012359148099</v>
      </c>
      <c r="AT10" s="17">
        <v>0.13828448197881299</v>
      </c>
      <c r="AU10" s="17">
        <v>9.9474638732250695E-2</v>
      </c>
    </row>
    <row r="11" spans="2:47" x14ac:dyDescent="0.3">
      <c r="B11" s="18" t="s">
        <v>168</v>
      </c>
      <c r="C11" s="17">
        <v>0.130100342395323</v>
      </c>
      <c r="D11" s="17">
        <v>0.132844894091529</v>
      </c>
      <c r="E11" s="17">
        <v>0.126905918901494</v>
      </c>
      <c r="F11" s="17"/>
      <c r="G11" s="17">
        <v>0.14845739872649599</v>
      </c>
      <c r="H11" s="17">
        <v>0.16497992265769701</v>
      </c>
      <c r="I11" s="17">
        <v>0.15372301292499599</v>
      </c>
      <c r="J11" s="17">
        <v>0.146655568972549</v>
      </c>
      <c r="K11" s="17">
        <v>0.100602368864429</v>
      </c>
      <c r="L11" s="17">
        <v>6.9586317783490198E-2</v>
      </c>
      <c r="M11" s="17"/>
      <c r="N11" s="17">
        <v>0.16855025402861201</v>
      </c>
      <c r="O11" s="17">
        <v>0.13537667334596101</v>
      </c>
      <c r="P11" s="17">
        <v>8.8503178027532298E-2</v>
      </c>
      <c r="Q11" s="17">
        <v>0.120533173362864</v>
      </c>
      <c r="R11" s="17"/>
      <c r="S11" s="17">
        <v>0.135248458565743</v>
      </c>
      <c r="T11" s="17">
        <v>0.117932071903793</v>
      </c>
      <c r="U11" s="17">
        <v>9.7435897900127202E-2</v>
      </c>
      <c r="V11" s="17">
        <v>0.13450257278275299</v>
      </c>
      <c r="W11" s="17">
        <v>0.16424757846513899</v>
      </c>
      <c r="X11" s="17">
        <v>0.13824420056723799</v>
      </c>
      <c r="Y11" s="17">
        <v>0.133900681584396</v>
      </c>
      <c r="Z11" s="17">
        <v>7.9411767979660194E-2</v>
      </c>
      <c r="AA11" s="17">
        <v>0.189537920362775</v>
      </c>
      <c r="AB11" s="17">
        <v>9.8092483795374205E-2</v>
      </c>
      <c r="AC11" s="17">
        <v>9.2094707011711505E-2</v>
      </c>
      <c r="AD11" s="17">
        <v>0.13210309062019299</v>
      </c>
      <c r="AE11" s="17"/>
      <c r="AF11" s="17">
        <v>0.11968649312440301</v>
      </c>
      <c r="AG11" s="17">
        <v>0.141224375753912</v>
      </c>
      <c r="AH11" s="17"/>
      <c r="AI11" s="17">
        <v>0.168410650050627</v>
      </c>
      <c r="AJ11" s="17">
        <v>0.10988701774265</v>
      </c>
      <c r="AK11" s="17"/>
      <c r="AL11" s="17">
        <v>0.14092388643619599</v>
      </c>
      <c r="AM11" s="17">
        <v>0.12760463720307999</v>
      </c>
      <c r="AN11" s="17"/>
      <c r="AO11" s="17">
        <v>0.14915473874846999</v>
      </c>
      <c r="AP11" s="17">
        <v>0.12851144010183899</v>
      </c>
      <c r="AQ11" s="17"/>
      <c r="AR11" s="17">
        <v>0.15750100969348299</v>
      </c>
      <c r="AS11" s="17">
        <v>0.119727767849658</v>
      </c>
      <c r="AT11" s="17">
        <v>0.14088362059981699</v>
      </c>
      <c r="AU11" s="17">
        <v>5.0888480744434701E-2</v>
      </c>
    </row>
    <row r="12" spans="2:47" x14ac:dyDescent="0.3">
      <c r="B12" s="18" t="s">
        <v>170</v>
      </c>
      <c r="C12" s="17">
        <v>0.132679757151625</v>
      </c>
      <c r="D12" s="17">
        <v>0.13221286327149001</v>
      </c>
      <c r="E12" s="17">
        <v>0.13185301884821199</v>
      </c>
      <c r="F12" s="17"/>
      <c r="G12" s="17">
        <v>6.5269770217680004E-2</v>
      </c>
      <c r="H12" s="17">
        <v>0.100839610348398</v>
      </c>
      <c r="I12" s="17">
        <v>0.169186738797236</v>
      </c>
      <c r="J12" s="17">
        <v>0.19110951363876499</v>
      </c>
      <c r="K12" s="17">
        <v>0.159687170537583</v>
      </c>
      <c r="L12" s="17">
        <v>0.11129993600482201</v>
      </c>
      <c r="M12" s="17"/>
      <c r="N12" s="17">
        <v>0.15503979435013299</v>
      </c>
      <c r="O12" s="17">
        <v>0.135481277411033</v>
      </c>
      <c r="P12" s="17">
        <v>0.12989939748584101</v>
      </c>
      <c r="Q12" s="17">
        <v>0.109292505176213</v>
      </c>
      <c r="R12" s="17"/>
      <c r="S12" s="17">
        <v>8.7990210837946503E-2</v>
      </c>
      <c r="T12" s="17">
        <v>0.15883363877538401</v>
      </c>
      <c r="U12" s="17">
        <v>0.20522490553497599</v>
      </c>
      <c r="V12" s="17">
        <v>0.15712522868509299</v>
      </c>
      <c r="W12" s="17">
        <v>0.15438581019700501</v>
      </c>
      <c r="X12" s="17">
        <v>7.1837310062971796E-2</v>
      </c>
      <c r="Y12" s="17">
        <v>0.105772434382102</v>
      </c>
      <c r="Z12" s="17">
        <v>0.13583394572997801</v>
      </c>
      <c r="AA12" s="17">
        <v>0.14629834773939801</v>
      </c>
      <c r="AB12" s="17">
        <v>0.16317340668258701</v>
      </c>
      <c r="AC12" s="17">
        <v>0.101554058630208</v>
      </c>
      <c r="AD12" s="17">
        <v>7.1849752132701297E-2</v>
      </c>
      <c r="AE12" s="17"/>
      <c r="AF12" s="17">
        <v>0.12373139666312501</v>
      </c>
      <c r="AG12" s="17">
        <v>0.14390149002201</v>
      </c>
      <c r="AH12" s="17"/>
      <c r="AI12" s="17">
        <v>0.11971608163627601</v>
      </c>
      <c r="AJ12" s="17">
        <v>0.13951966520564901</v>
      </c>
      <c r="AK12" s="17"/>
      <c r="AL12" s="17">
        <v>0.12482058218147001</v>
      </c>
      <c r="AM12" s="17">
        <v>0.13449193472541199</v>
      </c>
      <c r="AN12" s="17"/>
      <c r="AO12" s="17">
        <v>0.14768977026979199</v>
      </c>
      <c r="AP12" s="17">
        <v>0.13142810667544699</v>
      </c>
      <c r="AQ12" s="17"/>
      <c r="AR12" s="17">
        <v>0.118776290327892</v>
      </c>
      <c r="AS12" s="17">
        <v>0.147056217274143</v>
      </c>
      <c r="AT12" s="17">
        <v>0.15746424915489099</v>
      </c>
      <c r="AU12" s="17">
        <v>9.27236595254715E-2</v>
      </c>
    </row>
    <row r="13" spans="2:47" x14ac:dyDescent="0.3">
      <c r="B13" s="18" t="s">
        <v>173</v>
      </c>
      <c r="C13" s="17">
        <v>0.42951845683419598</v>
      </c>
      <c r="D13" s="17">
        <v>0.40134353711938398</v>
      </c>
      <c r="E13" s="17">
        <v>0.45737239416467002</v>
      </c>
      <c r="F13" s="17"/>
      <c r="G13" s="17">
        <v>0.123041113002636</v>
      </c>
      <c r="H13" s="17">
        <v>0.27452908661390601</v>
      </c>
      <c r="I13" s="17">
        <v>0.30419018561104999</v>
      </c>
      <c r="J13" s="17">
        <v>0.44906040706203598</v>
      </c>
      <c r="K13" s="17">
        <v>0.62886661594110804</v>
      </c>
      <c r="L13" s="17">
        <v>0.75313136987269502</v>
      </c>
      <c r="M13" s="17"/>
      <c r="N13" s="17">
        <v>0.33399613749460599</v>
      </c>
      <c r="O13" s="17">
        <v>0.48791547119696299</v>
      </c>
      <c r="P13" s="17">
        <v>0.41743011610981201</v>
      </c>
      <c r="Q13" s="17">
        <v>0.47941823872004302</v>
      </c>
      <c r="R13" s="17"/>
      <c r="S13" s="17">
        <v>0.25841008659905801</v>
      </c>
      <c r="T13" s="17">
        <v>0.46246695027627799</v>
      </c>
      <c r="U13" s="17">
        <v>0.48544719793992203</v>
      </c>
      <c r="V13" s="17">
        <v>0.464318072777827</v>
      </c>
      <c r="W13" s="17">
        <v>0.38260550098894702</v>
      </c>
      <c r="X13" s="17">
        <v>0.382014021460099</v>
      </c>
      <c r="Y13" s="17">
        <v>0.56789460644538403</v>
      </c>
      <c r="Z13" s="17">
        <v>0.39927837612287798</v>
      </c>
      <c r="AA13" s="17">
        <v>0.36284069598609198</v>
      </c>
      <c r="AB13" s="17">
        <v>0.51419758220110701</v>
      </c>
      <c r="AC13" s="17">
        <v>0.57509234175315305</v>
      </c>
      <c r="AD13" s="17">
        <v>0.53592454664807898</v>
      </c>
      <c r="AE13" s="17"/>
      <c r="AF13" s="17">
        <v>0.45976646350516598</v>
      </c>
      <c r="AG13" s="17">
        <v>0.39280631493419099</v>
      </c>
      <c r="AH13" s="17"/>
      <c r="AI13" s="17">
        <v>0.36728144064808199</v>
      </c>
      <c r="AJ13" s="17">
        <v>0.46235601650358299</v>
      </c>
      <c r="AK13" s="17"/>
      <c r="AL13" s="17">
        <v>0.42019622746510599</v>
      </c>
      <c r="AM13" s="17">
        <v>0.43166798716842503</v>
      </c>
      <c r="AN13" s="17"/>
      <c r="AO13" s="17">
        <v>0.39057587145478001</v>
      </c>
      <c r="AP13" s="17">
        <v>0.43276578947474698</v>
      </c>
      <c r="AQ13" s="17"/>
      <c r="AR13" s="17">
        <v>0.25160182843982398</v>
      </c>
      <c r="AS13" s="17">
        <v>0.52379508971716704</v>
      </c>
      <c r="AT13" s="17">
        <v>0.47011821668347797</v>
      </c>
      <c r="AU13" s="17">
        <v>0.66231637279616595</v>
      </c>
    </row>
    <row r="14" spans="2:47" x14ac:dyDescent="0.3">
      <c r="B14" s="18" t="s">
        <v>155</v>
      </c>
      <c r="C14" s="19">
        <v>2.17134330386494E-2</v>
      </c>
      <c r="D14" s="19">
        <v>2.5369622920058101E-2</v>
      </c>
      <c r="E14" s="19">
        <v>1.8352155511722E-2</v>
      </c>
      <c r="F14" s="19"/>
      <c r="G14" s="19">
        <v>8.9248695982119298E-3</v>
      </c>
      <c r="H14" s="19">
        <v>2.54261894003905E-2</v>
      </c>
      <c r="I14" s="19">
        <v>3.4937805014567003E-2</v>
      </c>
      <c r="J14" s="19">
        <v>2.62882258033077E-2</v>
      </c>
      <c r="K14" s="19">
        <v>1.5009974019532401E-2</v>
      </c>
      <c r="L14" s="19">
        <v>1.6354121588970701E-2</v>
      </c>
      <c r="M14" s="19"/>
      <c r="N14" s="19">
        <v>1.6252959439376099E-2</v>
      </c>
      <c r="O14" s="19">
        <v>2.7409965272315699E-2</v>
      </c>
      <c r="P14" s="19">
        <v>1.23554778106807E-2</v>
      </c>
      <c r="Q14" s="19">
        <v>3.0095811504314101E-2</v>
      </c>
      <c r="R14" s="19"/>
      <c r="S14" s="19">
        <v>1.2437675808084501E-2</v>
      </c>
      <c r="T14" s="19">
        <v>1.30709587874882E-2</v>
      </c>
      <c r="U14" s="19">
        <v>1.41014569250387E-2</v>
      </c>
      <c r="V14" s="19">
        <v>1.55296165679991E-2</v>
      </c>
      <c r="W14" s="19">
        <v>3.1408838346718197E-2</v>
      </c>
      <c r="X14" s="19">
        <v>2.6088007593470901E-2</v>
      </c>
      <c r="Y14" s="19">
        <v>1.52875171429065E-2</v>
      </c>
      <c r="Z14" s="19">
        <v>2.73659077393839E-2</v>
      </c>
      <c r="AA14" s="19">
        <v>3.4078945701386899E-2</v>
      </c>
      <c r="AB14" s="19">
        <v>2.7386233274240099E-2</v>
      </c>
      <c r="AC14" s="19">
        <v>4.9615745712700297E-2</v>
      </c>
      <c r="AD14" s="19">
        <v>0</v>
      </c>
      <c r="AE14" s="19"/>
      <c r="AF14" s="19">
        <v>2.28300831851279E-2</v>
      </c>
      <c r="AG14" s="19">
        <v>1.93494111446618E-2</v>
      </c>
      <c r="AH14" s="19"/>
      <c r="AI14" s="19">
        <v>2.5761938523983001E-2</v>
      </c>
      <c r="AJ14" s="19">
        <v>1.9577356333928601E-2</v>
      </c>
      <c r="AK14" s="19"/>
      <c r="AL14" s="19">
        <v>2.2903987959425599E-2</v>
      </c>
      <c r="AM14" s="19">
        <v>2.1438913520253899E-2</v>
      </c>
      <c r="AN14" s="19"/>
      <c r="AO14" s="19">
        <v>1.2341311233561201E-2</v>
      </c>
      <c r="AP14" s="19">
        <v>2.24949527233947E-2</v>
      </c>
      <c r="AQ14" s="19"/>
      <c r="AR14" s="19">
        <v>1.6083825563984799E-2</v>
      </c>
      <c r="AS14" s="19">
        <v>2.9373375293670002E-2</v>
      </c>
      <c r="AT14" s="19">
        <v>2.4621244878591599E-2</v>
      </c>
      <c r="AU14" s="19">
        <v>1.72510783257252E-2</v>
      </c>
    </row>
    <row r="15" spans="2:47" x14ac:dyDescent="0.3">
      <c r="B15" s="16" t="s">
        <v>246</v>
      </c>
    </row>
    <row r="16" spans="2:47" x14ac:dyDescent="0.3">
      <c r="B16" t="s">
        <v>72</v>
      </c>
    </row>
    <row r="17" spans="2:2" x14ac:dyDescent="0.3">
      <c r="B17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E00-000000000000}">
  <dimension ref="B2:L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12" width="20.77734375" customWidth="1"/>
  </cols>
  <sheetData>
    <row r="2" spans="2:12" ht="40.049999999999997" customHeight="1" x14ac:dyDescent="0.3">
      <c r="D2" s="30" t="s">
        <v>706</v>
      </c>
      <c r="E2" s="26"/>
      <c r="F2" s="26"/>
      <c r="G2" s="26"/>
      <c r="H2" s="26"/>
      <c r="I2" s="26"/>
      <c r="J2" s="26"/>
      <c r="K2" s="26"/>
      <c r="L2" s="26"/>
    </row>
    <row r="6" spans="2:12" ht="49.95" customHeight="1" x14ac:dyDescent="0.3">
      <c r="B6" s="20" t="s">
        <v>15</v>
      </c>
      <c r="C6" s="20" t="s">
        <v>686</v>
      </c>
      <c r="D6" s="20" t="s">
        <v>687</v>
      </c>
      <c r="E6" s="20" t="s">
        <v>688</v>
      </c>
      <c r="F6" s="20" t="s">
        <v>689</v>
      </c>
      <c r="G6" s="20" t="s">
        <v>690</v>
      </c>
      <c r="H6" s="20" t="s">
        <v>691</v>
      </c>
      <c r="I6" s="20" t="s">
        <v>692</v>
      </c>
      <c r="J6" s="20" t="s">
        <v>693</v>
      </c>
      <c r="K6" s="20" t="s">
        <v>694</v>
      </c>
    </row>
    <row r="7" spans="2:12" x14ac:dyDescent="0.3">
      <c r="B7" s="18" t="s">
        <v>695</v>
      </c>
      <c r="C7" s="17">
        <v>0.12624129580482599</v>
      </c>
      <c r="D7" s="17">
        <v>0.15137428371183601</v>
      </c>
      <c r="E7" s="17">
        <v>7.6786916215493994E-2</v>
      </c>
      <c r="F7" s="17">
        <v>0.461818100709318</v>
      </c>
      <c r="G7" s="17">
        <v>9.5533231033860799E-2</v>
      </c>
      <c r="H7" s="17">
        <v>0.22520263470166799</v>
      </c>
      <c r="I7" s="17">
        <v>9.2729311238403195E-2</v>
      </c>
      <c r="J7" s="17">
        <v>0.112190261786881</v>
      </c>
      <c r="K7" s="17">
        <v>7.8124921712201506E-2</v>
      </c>
    </row>
    <row r="8" spans="2:12" x14ac:dyDescent="0.3">
      <c r="B8" s="18" t="s">
        <v>166</v>
      </c>
      <c r="C8" s="17">
        <v>0.160100288414288</v>
      </c>
      <c r="D8" s="17">
        <v>0.20762978911947799</v>
      </c>
      <c r="E8" s="17">
        <v>0.16323094876050001</v>
      </c>
      <c r="F8" s="17">
        <v>0.22062192896765001</v>
      </c>
      <c r="G8" s="17">
        <v>0.23060726355088301</v>
      </c>
      <c r="H8" s="17">
        <v>0.27207033826288901</v>
      </c>
      <c r="I8" s="17">
        <v>0.1662734883242</v>
      </c>
      <c r="J8" s="17">
        <v>0.15078237217815699</v>
      </c>
      <c r="K8" s="17">
        <v>0.13127370971341401</v>
      </c>
    </row>
    <row r="9" spans="2:12" x14ac:dyDescent="0.3">
      <c r="B9" s="18" t="s">
        <v>168</v>
      </c>
      <c r="C9" s="17">
        <v>9.4398039510100604E-2</v>
      </c>
      <c r="D9" s="17">
        <v>0.116610112386984</v>
      </c>
      <c r="E9" s="17">
        <v>0.14087695616833201</v>
      </c>
      <c r="F9" s="17">
        <v>0.101945973785617</v>
      </c>
      <c r="G9" s="17">
        <v>0.31380448787645299</v>
      </c>
      <c r="H9" s="17">
        <v>0.18188972437452999</v>
      </c>
      <c r="I9" s="17">
        <v>0.16505360479891201</v>
      </c>
      <c r="J9" s="17">
        <v>6.3980971079121304E-2</v>
      </c>
      <c r="K9" s="17">
        <v>0.12468754580996</v>
      </c>
    </row>
    <row r="10" spans="2:12" x14ac:dyDescent="0.3">
      <c r="B10" s="18" t="s">
        <v>170</v>
      </c>
      <c r="C10" s="17">
        <v>6.5471685968666996E-2</v>
      </c>
      <c r="D10" s="17">
        <v>9.9221193059547505E-2</v>
      </c>
      <c r="E10" s="17">
        <v>0.107198031118103</v>
      </c>
      <c r="F10" s="17">
        <v>5.3867398857497403E-2</v>
      </c>
      <c r="G10" s="17">
        <v>0.16924680160993899</v>
      </c>
      <c r="H10" s="17">
        <v>0.109117906070691</v>
      </c>
      <c r="I10" s="17">
        <v>0.172759683915856</v>
      </c>
      <c r="J10" s="17">
        <v>6.0914354581079799E-2</v>
      </c>
      <c r="K10" s="17">
        <v>0.109379912730467</v>
      </c>
    </row>
    <row r="11" spans="2:12" x14ac:dyDescent="0.3">
      <c r="B11" s="18" t="s">
        <v>173</v>
      </c>
      <c r="C11" s="17">
        <v>0.53612430348548401</v>
      </c>
      <c r="D11" s="17">
        <v>0.41010890454906401</v>
      </c>
      <c r="E11" s="17">
        <v>0.49087342934663603</v>
      </c>
      <c r="F11" s="17">
        <v>0.15080877015956301</v>
      </c>
      <c r="G11" s="17">
        <v>0.17767900400798101</v>
      </c>
      <c r="H11" s="17">
        <v>0.19243928380662201</v>
      </c>
      <c r="I11" s="17">
        <v>0.38949499637922003</v>
      </c>
      <c r="J11" s="17">
        <v>0.58355606914889102</v>
      </c>
      <c r="K11" s="17">
        <v>0.53448353813541605</v>
      </c>
    </row>
    <row r="12" spans="2:12" x14ac:dyDescent="0.3">
      <c r="B12" s="18" t="s">
        <v>155</v>
      </c>
      <c r="C12" s="17">
        <v>1.7664386816633699E-2</v>
      </c>
      <c r="D12" s="17">
        <v>1.5055717173090699E-2</v>
      </c>
      <c r="E12" s="17">
        <v>2.1033718390934798E-2</v>
      </c>
      <c r="F12" s="17">
        <v>1.0937827520354699E-2</v>
      </c>
      <c r="G12" s="17">
        <v>1.31292119208836E-2</v>
      </c>
      <c r="H12" s="17">
        <v>1.9280112783600201E-2</v>
      </c>
      <c r="I12" s="17">
        <v>1.36889153434081E-2</v>
      </c>
      <c r="J12" s="17">
        <v>2.8575971225869801E-2</v>
      </c>
      <c r="K12" s="17">
        <v>2.2050371898542399E-2</v>
      </c>
    </row>
    <row r="13" spans="2:12" x14ac:dyDescent="0.3">
      <c r="B13" s="16" t="s">
        <v>246</v>
      </c>
      <c r="C13" s="16"/>
      <c r="D13" s="16"/>
      <c r="E13" s="16"/>
      <c r="F13" s="16"/>
      <c r="G13" s="16"/>
      <c r="H13" s="16"/>
      <c r="I13" s="16"/>
      <c r="J13" s="16"/>
      <c r="K13" s="16"/>
    </row>
    <row r="14" spans="2:12" x14ac:dyDescent="0.3">
      <c r="B14" t="s">
        <v>72</v>
      </c>
    </row>
    <row r="15" spans="2:12" x14ac:dyDescent="0.3">
      <c r="B15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">
    <mergeCell ref="D2:L2"/>
  </mergeCells>
  <pageMargins left="0.7" right="0.7" top="0.75" bottom="0.75" header="0.3" footer="0.3"/>
  <pageSetup paperSize="9" orientation="portrait" horizontalDpi="300" verticalDpi="300"/>
  <drawing r:id="rId1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F00-000000000000}">
  <dimension ref="B2:AU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707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2039</v>
      </c>
      <c r="D7" s="10">
        <v>1027</v>
      </c>
      <c r="E7" s="10">
        <v>1009</v>
      </c>
      <c r="F7" s="10"/>
      <c r="G7" s="10">
        <v>175</v>
      </c>
      <c r="H7" s="10">
        <v>281</v>
      </c>
      <c r="I7" s="10">
        <v>321</v>
      </c>
      <c r="J7" s="10">
        <v>356</v>
      </c>
      <c r="K7" s="10">
        <v>352</v>
      </c>
      <c r="L7" s="10">
        <v>554</v>
      </c>
      <c r="M7" s="10"/>
      <c r="N7" s="10">
        <v>669</v>
      </c>
      <c r="O7" s="10">
        <v>571</v>
      </c>
      <c r="P7" s="10">
        <v>340</v>
      </c>
      <c r="Q7" s="10">
        <v>449</v>
      </c>
      <c r="R7" s="10"/>
      <c r="S7" s="10">
        <v>288</v>
      </c>
      <c r="T7" s="10">
        <v>284</v>
      </c>
      <c r="U7" s="10">
        <v>170</v>
      </c>
      <c r="V7" s="10">
        <v>184</v>
      </c>
      <c r="W7" s="10">
        <v>157</v>
      </c>
      <c r="X7" s="10">
        <v>161</v>
      </c>
      <c r="Y7" s="10">
        <v>199</v>
      </c>
      <c r="Z7" s="10">
        <v>88</v>
      </c>
      <c r="AA7" s="10">
        <v>217</v>
      </c>
      <c r="AB7" s="10">
        <v>143</v>
      </c>
      <c r="AC7" s="10">
        <v>84</v>
      </c>
      <c r="AD7" s="10">
        <v>64</v>
      </c>
      <c r="AE7" s="10"/>
      <c r="AF7" s="10">
        <v>1247</v>
      </c>
      <c r="AG7" s="10">
        <v>783</v>
      </c>
      <c r="AH7" s="10"/>
      <c r="AI7" s="10">
        <v>652</v>
      </c>
      <c r="AJ7" s="10">
        <v>1387</v>
      </c>
      <c r="AK7" s="10"/>
      <c r="AL7" s="10">
        <v>389</v>
      </c>
      <c r="AM7" s="10">
        <v>1650</v>
      </c>
      <c r="AN7" s="10"/>
      <c r="AO7" s="10">
        <v>179</v>
      </c>
      <c r="AP7" s="10">
        <v>1860</v>
      </c>
      <c r="AQ7" s="10"/>
      <c r="AR7" s="10">
        <v>635</v>
      </c>
      <c r="AS7" s="10">
        <v>528</v>
      </c>
      <c r="AT7" s="10">
        <v>572</v>
      </c>
      <c r="AU7" s="10">
        <v>304</v>
      </c>
    </row>
    <row r="8" spans="2:47" ht="30" customHeight="1" x14ac:dyDescent="0.3">
      <c r="B8" s="11" t="s">
        <v>20</v>
      </c>
      <c r="C8" s="11">
        <v>2023</v>
      </c>
      <c r="D8" s="11">
        <v>1012</v>
      </c>
      <c r="E8" s="11">
        <v>1008</v>
      </c>
      <c r="F8" s="11"/>
      <c r="G8" s="11">
        <v>274</v>
      </c>
      <c r="H8" s="11">
        <v>314</v>
      </c>
      <c r="I8" s="11">
        <v>336</v>
      </c>
      <c r="J8" s="11">
        <v>348</v>
      </c>
      <c r="K8" s="11">
        <v>304</v>
      </c>
      <c r="L8" s="11">
        <v>446</v>
      </c>
      <c r="M8" s="11"/>
      <c r="N8" s="11">
        <v>541</v>
      </c>
      <c r="O8" s="11">
        <v>524</v>
      </c>
      <c r="P8" s="11">
        <v>446</v>
      </c>
      <c r="Q8" s="11">
        <v>503</v>
      </c>
      <c r="R8" s="11"/>
      <c r="S8" s="11">
        <v>279</v>
      </c>
      <c r="T8" s="11">
        <v>252</v>
      </c>
      <c r="U8" s="11">
        <v>166</v>
      </c>
      <c r="V8" s="11">
        <v>197</v>
      </c>
      <c r="W8" s="11">
        <v>141</v>
      </c>
      <c r="X8" s="11">
        <v>179</v>
      </c>
      <c r="Y8" s="11">
        <v>181</v>
      </c>
      <c r="Z8" s="11">
        <v>83</v>
      </c>
      <c r="AA8" s="11">
        <v>218</v>
      </c>
      <c r="AB8" s="11">
        <v>172</v>
      </c>
      <c r="AC8" s="11">
        <v>95</v>
      </c>
      <c r="AD8" s="11">
        <v>61</v>
      </c>
      <c r="AE8" s="11"/>
      <c r="AF8" s="11">
        <v>1168</v>
      </c>
      <c r="AG8" s="11">
        <v>845</v>
      </c>
      <c r="AH8" s="11"/>
      <c r="AI8" s="11">
        <v>647</v>
      </c>
      <c r="AJ8" s="11">
        <v>1376</v>
      </c>
      <c r="AK8" s="11"/>
      <c r="AL8" s="11">
        <v>382</v>
      </c>
      <c r="AM8" s="11">
        <v>1641</v>
      </c>
      <c r="AN8" s="11"/>
      <c r="AO8" s="11">
        <v>169</v>
      </c>
      <c r="AP8" s="11">
        <v>1854</v>
      </c>
      <c r="AQ8" s="11"/>
      <c r="AR8" s="11">
        <v>662</v>
      </c>
      <c r="AS8" s="11">
        <v>477</v>
      </c>
      <c r="AT8" s="11">
        <v>595</v>
      </c>
      <c r="AU8" s="11">
        <v>289</v>
      </c>
    </row>
    <row r="9" spans="2:47" x14ac:dyDescent="0.3">
      <c r="B9" s="18" t="s">
        <v>695</v>
      </c>
      <c r="C9" s="17">
        <v>0.12624129580482599</v>
      </c>
      <c r="D9" s="17">
        <v>0.14895445013125999</v>
      </c>
      <c r="E9" s="17">
        <v>0.102957860282939</v>
      </c>
      <c r="F9" s="17"/>
      <c r="G9" s="17">
        <v>0.214966314846217</v>
      </c>
      <c r="H9" s="17">
        <v>0.25068559982930999</v>
      </c>
      <c r="I9" s="17">
        <v>0.142176791885429</v>
      </c>
      <c r="J9" s="17">
        <v>9.20970028314093E-2</v>
      </c>
      <c r="K9" s="17">
        <v>7.5950670563349601E-2</v>
      </c>
      <c r="L9" s="17">
        <v>3.3066071888363698E-2</v>
      </c>
      <c r="M9" s="17"/>
      <c r="N9" s="17">
        <v>0.136670764575368</v>
      </c>
      <c r="O9" s="17">
        <v>0.112237441037197</v>
      </c>
      <c r="P9" s="17">
        <v>0.13289600183299199</v>
      </c>
      <c r="Q9" s="17">
        <v>0.126141569943378</v>
      </c>
      <c r="R9" s="17"/>
      <c r="S9" s="17">
        <v>0.19537514864765801</v>
      </c>
      <c r="T9" s="17">
        <v>9.3272187677452101E-2</v>
      </c>
      <c r="U9" s="17">
        <v>0.105382576724665</v>
      </c>
      <c r="V9" s="17">
        <v>0.10673150629366999</v>
      </c>
      <c r="W9" s="17">
        <v>0.14763930588489099</v>
      </c>
      <c r="X9" s="17">
        <v>0.14380073453130299</v>
      </c>
      <c r="Y9" s="17">
        <v>0.12510320738067299</v>
      </c>
      <c r="Z9" s="17">
        <v>7.4401926758984702E-2</v>
      </c>
      <c r="AA9" s="17">
        <v>0.143712054990141</v>
      </c>
      <c r="AB9" s="17">
        <v>6.4167097319266606E-2</v>
      </c>
      <c r="AC9" s="17">
        <v>0.123528452175538</v>
      </c>
      <c r="AD9" s="17">
        <v>0.15582606034263199</v>
      </c>
      <c r="AE9" s="17"/>
      <c r="AF9" s="17">
        <v>0.12259975701692299</v>
      </c>
      <c r="AG9" s="17">
        <v>0.13276725321048799</v>
      </c>
      <c r="AH9" s="17"/>
      <c r="AI9" s="17">
        <v>0.14348876096525701</v>
      </c>
      <c r="AJ9" s="17">
        <v>0.118130371846284</v>
      </c>
      <c r="AK9" s="17"/>
      <c r="AL9" s="17">
        <v>0.13825462774886799</v>
      </c>
      <c r="AM9" s="17">
        <v>0.123446782242215</v>
      </c>
      <c r="AN9" s="17"/>
      <c r="AO9" s="17">
        <v>0.152773965702203</v>
      </c>
      <c r="AP9" s="17">
        <v>0.12382223108130901</v>
      </c>
      <c r="AQ9" s="17"/>
      <c r="AR9" s="17">
        <v>0.196117597750738</v>
      </c>
      <c r="AS9" s="17">
        <v>8.3369563026414906E-2</v>
      </c>
      <c r="AT9" s="17">
        <v>0.121533536732376</v>
      </c>
      <c r="AU9" s="17">
        <v>4.6549571733542003E-2</v>
      </c>
    </row>
    <row r="10" spans="2:47" x14ac:dyDescent="0.3">
      <c r="B10" s="18" t="s">
        <v>166</v>
      </c>
      <c r="C10" s="17">
        <v>0.160100288414288</v>
      </c>
      <c r="D10" s="17">
        <v>0.19122998188221901</v>
      </c>
      <c r="E10" s="17">
        <v>0.12848464203613</v>
      </c>
      <c r="F10" s="17"/>
      <c r="G10" s="17">
        <v>0.260209523333988</v>
      </c>
      <c r="H10" s="17">
        <v>0.27711002969902199</v>
      </c>
      <c r="I10" s="17">
        <v>0.244108496555626</v>
      </c>
      <c r="J10" s="17">
        <v>0.13081760046843</v>
      </c>
      <c r="K10" s="17">
        <v>7.6242548990927306E-2</v>
      </c>
      <c r="L10" s="17">
        <v>3.2960553747081303E-2</v>
      </c>
      <c r="M10" s="17"/>
      <c r="N10" s="17">
        <v>0.169975580416481</v>
      </c>
      <c r="O10" s="17">
        <v>0.15782445331910899</v>
      </c>
      <c r="P10" s="17">
        <v>0.18108344693165901</v>
      </c>
      <c r="Q10" s="17">
        <v>0.136313165590743</v>
      </c>
      <c r="R10" s="17"/>
      <c r="S10" s="17">
        <v>0.22862296409249599</v>
      </c>
      <c r="T10" s="17">
        <v>0.102527715416316</v>
      </c>
      <c r="U10" s="17">
        <v>0.14426480062781299</v>
      </c>
      <c r="V10" s="17">
        <v>0.176223463971698</v>
      </c>
      <c r="W10" s="17">
        <v>0.16484069200281601</v>
      </c>
      <c r="X10" s="17">
        <v>0.17761349286303499</v>
      </c>
      <c r="Y10" s="17">
        <v>0.14122500324447801</v>
      </c>
      <c r="Z10" s="17">
        <v>0.202120429865984</v>
      </c>
      <c r="AA10" s="17">
        <v>0.108741652984832</v>
      </c>
      <c r="AB10" s="17">
        <v>0.18798093746800201</v>
      </c>
      <c r="AC10" s="17">
        <v>0.15913376940963</v>
      </c>
      <c r="AD10" s="17">
        <v>0.118965219903442</v>
      </c>
      <c r="AE10" s="17"/>
      <c r="AF10" s="17">
        <v>0.15412256076471501</v>
      </c>
      <c r="AG10" s="17">
        <v>0.170255459631869</v>
      </c>
      <c r="AH10" s="17"/>
      <c r="AI10" s="17">
        <v>0.187309803834528</v>
      </c>
      <c r="AJ10" s="17">
        <v>0.147304535040125</v>
      </c>
      <c r="AK10" s="17"/>
      <c r="AL10" s="17">
        <v>0.19742009695912</v>
      </c>
      <c r="AM10" s="17">
        <v>0.151419040645695</v>
      </c>
      <c r="AN10" s="17"/>
      <c r="AO10" s="17">
        <v>0.17294726146733999</v>
      </c>
      <c r="AP10" s="17">
        <v>0.15892899056010201</v>
      </c>
      <c r="AQ10" s="17"/>
      <c r="AR10" s="17">
        <v>0.233602126281129</v>
      </c>
      <c r="AS10" s="17">
        <v>0.117764461089315</v>
      </c>
      <c r="AT10" s="17">
        <v>0.15037826799795601</v>
      </c>
      <c r="AU10" s="17">
        <v>8.1549346261522104E-2</v>
      </c>
    </row>
    <row r="11" spans="2:47" x14ac:dyDescent="0.3">
      <c r="B11" s="18" t="s">
        <v>168</v>
      </c>
      <c r="C11" s="17">
        <v>9.4398039510100604E-2</v>
      </c>
      <c r="D11" s="17">
        <v>0.104093956935761</v>
      </c>
      <c r="E11" s="17">
        <v>8.4929839097485096E-2</v>
      </c>
      <c r="F11" s="17"/>
      <c r="G11" s="17">
        <v>0.16921402423374399</v>
      </c>
      <c r="H11" s="17">
        <v>0.145481114792743</v>
      </c>
      <c r="I11" s="17">
        <v>0.12680897967197999</v>
      </c>
      <c r="J11" s="17">
        <v>0.113758238005964</v>
      </c>
      <c r="K11" s="17">
        <v>3.6404500317760997E-2</v>
      </c>
      <c r="L11" s="17">
        <v>1.2473656425572899E-2</v>
      </c>
      <c r="M11" s="17"/>
      <c r="N11" s="17">
        <v>8.9487512224615304E-2</v>
      </c>
      <c r="O11" s="17">
        <v>9.1105402653579096E-2</v>
      </c>
      <c r="P11" s="17">
        <v>0.12381828077988501</v>
      </c>
      <c r="Q11" s="17">
        <v>7.5776886043709399E-2</v>
      </c>
      <c r="R11" s="17"/>
      <c r="S11" s="17">
        <v>9.2953009961613306E-2</v>
      </c>
      <c r="T11" s="17">
        <v>9.55603923934914E-2</v>
      </c>
      <c r="U11" s="17">
        <v>0.116950050702481</v>
      </c>
      <c r="V11" s="17">
        <v>0.13152631913986801</v>
      </c>
      <c r="W11" s="17">
        <v>0.105458894210072</v>
      </c>
      <c r="X11" s="17">
        <v>0.12541074350286899</v>
      </c>
      <c r="Y11" s="17">
        <v>7.2774322429407803E-2</v>
      </c>
      <c r="Z11" s="17">
        <v>6.7286664616198893E-2</v>
      </c>
      <c r="AA11" s="17">
        <v>9.8264141577259406E-2</v>
      </c>
      <c r="AB11" s="17">
        <v>6.3332888916527399E-2</v>
      </c>
      <c r="AC11" s="17">
        <v>1.6859518377925799E-2</v>
      </c>
      <c r="AD11" s="17">
        <v>9.3035678582037998E-2</v>
      </c>
      <c r="AE11" s="17"/>
      <c r="AF11" s="17">
        <v>9.2066224025396604E-2</v>
      </c>
      <c r="AG11" s="17">
        <v>9.8737254170148406E-2</v>
      </c>
      <c r="AH11" s="17"/>
      <c r="AI11" s="17">
        <v>0.100896455854739</v>
      </c>
      <c r="AJ11" s="17">
        <v>9.1342044885265206E-2</v>
      </c>
      <c r="AK11" s="17"/>
      <c r="AL11" s="17">
        <v>8.6079679548419594E-2</v>
      </c>
      <c r="AM11" s="17">
        <v>9.6333037214307707E-2</v>
      </c>
      <c r="AN11" s="17"/>
      <c r="AO11" s="17">
        <v>8.8966123982693907E-2</v>
      </c>
      <c r="AP11" s="17">
        <v>9.4893283874286305E-2</v>
      </c>
      <c r="AQ11" s="17"/>
      <c r="AR11" s="17">
        <v>0.129938589144279</v>
      </c>
      <c r="AS11" s="17">
        <v>8.1758676571946895E-2</v>
      </c>
      <c r="AT11" s="17">
        <v>8.9608795676640401E-2</v>
      </c>
      <c r="AU11" s="17">
        <v>4.3675540352921399E-2</v>
      </c>
    </row>
    <row r="12" spans="2:47" x14ac:dyDescent="0.3">
      <c r="B12" s="18" t="s">
        <v>170</v>
      </c>
      <c r="C12" s="17">
        <v>6.5471685968666996E-2</v>
      </c>
      <c r="D12" s="17">
        <v>5.9179809187716502E-2</v>
      </c>
      <c r="E12" s="17">
        <v>7.1967864888918806E-2</v>
      </c>
      <c r="F12" s="17"/>
      <c r="G12" s="17">
        <v>9.0895786092678205E-2</v>
      </c>
      <c r="H12" s="17">
        <v>7.8867534475027895E-2</v>
      </c>
      <c r="I12" s="17">
        <v>7.8805586855894297E-2</v>
      </c>
      <c r="J12" s="17">
        <v>8.0012207687396406E-2</v>
      </c>
      <c r="K12" s="17">
        <v>7.2420462379853501E-2</v>
      </c>
      <c r="L12" s="17">
        <v>1.42495788795552E-2</v>
      </c>
      <c r="M12" s="17"/>
      <c r="N12" s="17">
        <v>5.9362060735258702E-2</v>
      </c>
      <c r="O12" s="17">
        <v>5.0347988156905901E-2</v>
      </c>
      <c r="P12" s="17">
        <v>7.8602866627505305E-2</v>
      </c>
      <c r="Q12" s="17">
        <v>7.5832452974064005E-2</v>
      </c>
      <c r="R12" s="17"/>
      <c r="S12" s="17">
        <v>7.6324876296184396E-2</v>
      </c>
      <c r="T12" s="17">
        <v>6.3925474201705204E-2</v>
      </c>
      <c r="U12" s="17">
        <v>9.0678238172760398E-2</v>
      </c>
      <c r="V12" s="17">
        <v>3.9172116605792701E-2</v>
      </c>
      <c r="W12" s="17">
        <v>5.4417009983215199E-2</v>
      </c>
      <c r="X12" s="17">
        <v>5.5661651441868597E-2</v>
      </c>
      <c r="Y12" s="17">
        <v>8.3608469705507005E-2</v>
      </c>
      <c r="Z12" s="17">
        <v>9.0634890812853294E-2</v>
      </c>
      <c r="AA12" s="17">
        <v>5.6588791505937902E-2</v>
      </c>
      <c r="AB12" s="17">
        <v>5.8735342787507701E-2</v>
      </c>
      <c r="AC12" s="17">
        <v>6.5526836741706604E-2</v>
      </c>
      <c r="AD12" s="17">
        <v>5.5560283000416197E-2</v>
      </c>
      <c r="AE12" s="17"/>
      <c r="AF12" s="17">
        <v>5.5260545129457203E-2</v>
      </c>
      <c r="AG12" s="17">
        <v>8.0358406198498905E-2</v>
      </c>
      <c r="AH12" s="17"/>
      <c r="AI12" s="17">
        <v>5.26747837233872E-2</v>
      </c>
      <c r="AJ12" s="17">
        <v>7.1489654409298595E-2</v>
      </c>
      <c r="AK12" s="17"/>
      <c r="AL12" s="17">
        <v>5.77406127936421E-2</v>
      </c>
      <c r="AM12" s="17">
        <v>6.7270070375406193E-2</v>
      </c>
      <c r="AN12" s="17"/>
      <c r="AO12" s="17">
        <v>4.4126975026239502E-2</v>
      </c>
      <c r="AP12" s="17">
        <v>6.7417748595391194E-2</v>
      </c>
      <c r="AQ12" s="17"/>
      <c r="AR12" s="17">
        <v>8.1842651701947697E-2</v>
      </c>
      <c r="AS12" s="17">
        <v>3.22207091205301E-2</v>
      </c>
      <c r="AT12" s="17">
        <v>7.0709389573776704E-2</v>
      </c>
      <c r="AU12" s="17">
        <v>7.2027262141911796E-2</v>
      </c>
    </row>
    <row r="13" spans="2:47" x14ac:dyDescent="0.3">
      <c r="B13" s="18" t="s">
        <v>173</v>
      </c>
      <c r="C13" s="17">
        <v>0.53612430348548401</v>
      </c>
      <c r="D13" s="17">
        <v>0.48418023674362998</v>
      </c>
      <c r="E13" s="17">
        <v>0.58862462242017</v>
      </c>
      <c r="F13" s="17"/>
      <c r="G13" s="17">
        <v>0.22175113921112399</v>
      </c>
      <c r="H13" s="17">
        <v>0.22893303119160699</v>
      </c>
      <c r="I13" s="17">
        <v>0.39648711813486598</v>
      </c>
      <c r="J13" s="17">
        <v>0.57077431189040095</v>
      </c>
      <c r="K13" s="17">
        <v>0.722569481173577</v>
      </c>
      <c r="L13" s="17">
        <v>0.89659495520823396</v>
      </c>
      <c r="M13" s="17"/>
      <c r="N13" s="17">
        <v>0.53365933973600599</v>
      </c>
      <c r="O13" s="17">
        <v>0.56809132134006601</v>
      </c>
      <c r="P13" s="17">
        <v>0.46897584890434302</v>
      </c>
      <c r="Q13" s="17">
        <v>0.56073389659381501</v>
      </c>
      <c r="R13" s="17"/>
      <c r="S13" s="17">
        <v>0.38046191777579003</v>
      </c>
      <c r="T13" s="17">
        <v>0.63153791446443497</v>
      </c>
      <c r="U13" s="17">
        <v>0.53104234912632198</v>
      </c>
      <c r="V13" s="17">
        <v>0.52282410479500796</v>
      </c>
      <c r="W13" s="17">
        <v>0.50038596287866199</v>
      </c>
      <c r="X13" s="17">
        <v>0.47642635537091199</v>
      </c>
      <c r="Y13" s="17">
        <v>0.57190285988877099</v>
      </c>
      <c r="Z13" s="17">
        <v>0.55515301538279405</v>
      </c>
      <c r="AA13" s="17">
        <v>0.56765117409375099</v>
      </c>
      <c r="AB13" s="17">
        <v>0.61037149878348296</v>
      </c>
      <c r="AC13" s="17">
        <v>0.62489451629912696</v>
      </c>
      <c r="AD13" s="17">
        <v>0.57661275817147195</v>
      </c>
      <c r="AE13" s="17"/>
      <c r="AF13" s="17">
        <v>0.56001430657342899</v>
      </c>
      <c r="AG13" s="17">
        <v>0.50106287019710205</v>
      </c>
      <c r="AH13" s="17"/>
      <c r="AI13" s="17">
        <v>0.49279725706826</v>
      </c>
      <c r="AJ13" s="17">
        <v>0.556499609396789</v>
      </c>
      <c r="AK13" s="17"/>
      <c r="AL13" s="17">
        <v>0.50302435951062996</v>
      </c>
      <c r="AM13" s="17">
        <v>0.54382393609284596</v>
      </c>
      <c r="AN13" s="17"/>
      <c r="AO13" s="17">
        <v>0.49342164716520698</v>
      </c>
      <c r="AP13" s="17">
        <v>0.54001763536291703</v>
      </c>
      <c r="AQ13" s="17"/>
      <c r="AR13" s="17">
        <v>0.33950692303420499</v>
      </c>
      <c r="AS13" s="17">
        <v>0.67445029169817206</v>
      </c>
      <c r="AT13" s="17">
        <v>0.54857173701636996</v>
      </c>
      <c r="AU13" s="17">
        <v>0.73281074988706096</v>
      </c>
    </row>
    <row r="14" spans="2:47" x14ac:dyDescent="0.3">
      <c r="B14" s="18" t="s">
        <v>155</v>
      </c>
      <c r="C14" s="19">
        <v>1.7664386816633699E-2</v>
      </c>
      <c r="D14" s="19">
        <v>1.2361565119413401E-2</v>
      </c>
      <c r="E14" s="19">
        <v>2.3035171274357301E-2</v>
      </c>
      <c r="F14" s="19"/>
      <c r="G14" s="19">
        <v>4.29632122822491E-2</v>
      </c>
      <c r="H14" s="19">
        <v>1.8922690012290098E-2</v>
      </c>
      <c r="I14" s="19">
        <v>1.1613026896204E-2</v>
      </c>
      <c r="J14" s="19">
        <v>1.25406391163997E-2</v>
      </c>
      <c r="K14" s="19">
        <v>1.64123365745317E-2</v>
      </c>
      <c r="L14" s="19">
        <v>1.0655183851192599E-2</v>
      </c>
      <c r="M14" s="19"/>
      <c r="N14" s="19">
        <v>1.08447423122705E-2</v>
      </c>
      <c r="O14" s="19">
        <v>2.0393393493143001E-2</v>
      </c>
      <c r="P14" s="19">
        <v>1.46235549236154E-2</v>
      </c>
      <c r="Q14" s="19">
        <v>2.52020288542904E-2</v>
      </c>
      <c r="R14" s="19"/>
      <c r="S14" s="19">
        <v>2.6262083226257699E-2</v>
      </c>
      <c r="T14" s="19">
        <v>1.31763158465998E-2</v>
      </c>
      <c r="U14" s="19">
        <v>1.16819846459589E-2</v>
      </c>
      <c r="V14" s="19">
        <v>2.3522489193962499E-2</v>
      </c>
      <c r="W14" s="19">
        <v>2.72581350403442E-2</v>
      </c>
      <c r="X14" s="19">
        <v>2.1087022290012001E-2</v>
      </c>
      <c r="Y14" s="19">
        <v>5.3861373511627803E-3</v>
      </c>
      <c r="Z14" s="19">
        <v>1.0403072563185199E-2</v>
      </c>
      <c r="AA14" s="19">
        <v>2.5042184848079199E-2</v>
      </c>
      <c r="AB14" s="19">
        <v>1.5412234725213299E-2</v>
      </c>
      <c r="AC14" s="19">
        <v>1.0056906996072401E-2</v>
      </c>
      <c r="AD14" s="19">
        <v>0</v>
      </c>
      <c r="AE14" s="19"/>
      <c r="AF14" s="19">
        <v>1.5936606490079299E-2</v>
      </c>
      <c r="AG14" s="19">
        <v>1.68187565918946E-2</v>
      </c>
      <c r="AH14" s="19"/>
      <c r="AI14" s="19">
        <v>2.2832938553828699E-2</v>
      </c>
      <c r="AJ14" s="19">
        <v>1.5233784422238999E-2</v>
      </c>
      <c r="AK14" s="19"/>
      <c r="AL14" s="19">
        <v>1.7480623439320601E-2</v>
      </c>
      <c r="AM14" s="19">
        <v>1.7707133429530501E-2</v>
      </c>
      <c r="AN14" s="19"/>
      <c r="AO14" s="19">
        <v>4.7764026656316003E-2</v>
      </c>
      <c r="AP14" s="19">
        <v>1.49201105259939E-2</v>
      </c>
      <c r="AQ14" s="19"/>
      <c r="AR14" s="19">
        <v>1.8992112087699901E-2</v>
      </c>
      <c r="AS14" s="19">
        <v>1.04362984936207E-2</v>
      </c>
      <c r="AT14" s="19">
        <v>1.919827300288E-2</v>
      </c>
      <c r="AU14" s="19">
        <v>2.3387529623041602E-2</v>
      </c>
    </row>
    <row r="15" spans="2:47" x14ac:dyDescent="0.3">
      <c r="B15" s="16" t="s">
        <v>246</v>
      </c>
    </row>
    <row r="16" spans="2:47" x14ac:dyDescent="0.3">
      <c r="B16" t="s">
        <v>72</v>
      </c>
    </row>
    <row r="17" spans="2:2" x14ac:dyDescent="0.3">
      <c r="B17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000-000000000000}">
  <dimension ref="B2:AU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708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2039</v>
      </c>
      <c r="D7" s="10">
        <v>1027</v>
      </c>
      <c r="E7" s="10">
        <v>1009</v>
      </c>
      <c r="F7" s="10"/>
      <c r="G7" s="10">
        <v>175</v>
      </c>
      <c r="H7" s="10">
        <v>281</v>
      </c>
      <c r="I7" s="10">
        <v>321</v>
      </c>
      <c r="J7" s="10">
        <v>356</v>
      </c>
      <c r="K7" s="10">
        <v>352</v>
      </c>
      <c r="L7" s="10">
        <v>554</v>
      </c>
      <c r="M7" s="10"/>
      <c r="N7" s="10">
        <v>669</v>
      </c>
      <c r="O7" s="10">
        <v>571</v>
      </c>
      <c r="P7" s="10">
        <v>340</v>
      </c>
      <c r="Q7" s="10">
        <v>449</v>
      </c>
      <c r="R7" s="10"/>
      <c r="S7" s="10">
        <v>288</v>
      </c>
      <c r="T7" s="10">
        <v>284</v>
      </c>
      <c r="U7" s="10">
        <v>170</v>
      </c>
      <c r="V7" s="10">
        <v>184</v>
      </c>
      <c r="W7" s="10">
        <v>157</v>
      </c>
      <c r="X7" s="10">
        <v>161</v>
      </c>
      <c r="Y7" s="10">
        <v>199</v>
      </c>
      <c r="Z7" s="10">
        <v>88</v>
      </c>
      <c r="AA7" s="10">
        <v>217</v>
      </c>
      <c r="AB7" s="10">
        <v>143</v>
      </c>
      <c r="AC7" s="10">
        <v>84</v>
      </c>
      <c r="AD7" s="10">
        <v>64</v>
      </c>
      <c r="AE7" s="10"/>
      <c r="AF7" s="10">
        <v>1247</v>
      </c>
      <c r="AG7" s="10">
        <v>783</v>
      </c>
      <c r="AH7" s="10"/>
      <c r="AI7" s="10">
        <v>652</v>
      </c>
      <c r="AJ7" s="10">
        <v>1387</v>
      </c>
      <c r="AK7" s="10"/>
      <c r="AL7" s="10">
        <v>389</v>
      </c>
      <c r="AM7" s="10">
        <v>1650</v>
      </c>
      <c r="AN7" s="10"/>
      <c r="AO7" s="10">
        <v>179</v>
      </c>
      <c r="AP7" s="10">
        <v>1860</v>
      </c>
      <c r="AQ7" s="10"/>
      <c r="AR7" s="10">
        <v>635</v>
      </c>
      <c r="AS7" s="10">
        <v>528</v>
      </c>
      <c r="AT7" s="10">
        <v>572</v>
      </c>
      <c r="AU7" s="10">
        <v>304</v>
      </c>
    </row>
    <row r="8" spans="2:47" ht="30" customHeight="1" x14ac:dyDescent="0.3">
      <c r="B8" s="11" t="s">
        <v>20</v>
      </c>
      <c r="C8" s="11">
        <v>2023</v>
      </c>
      <c r="D8" s="11">
        <v>1012</v>
      </c>
      <c r="E8" s="11">
        <v>1008</v>
      </c>
      <c r="F8" s="11"/>
      <c r="G8" s="11">
        <v>274</v>
      </c>
      <c r="H8" s="11">
        <v>314</v>
      </c>
      <c r="I8" s="11">
        <v>336</v>
      </c>
      <c r="J8" s="11">
        <v>348</v>
      </c>
      <c r="K8" s="11">
        <v>304</v>
      </c>
      <c r="L8" s="11">
        <v>446</v>
      </c>
      <c r="M8" s="11"/>
      <c r="N8" s="11">
        <v>541</v>
      </c>
      <c r="O8" s="11">
        <v>524</v>
      </c>
      <c r="P8" s="11">
        <v>446</v>
      </c>
      <c r="Q8" s="11">
        <v>503</v>
      </c>
      <c r="R8" s="11"/>
      <c r="S8" s="11">
        <v>279</v>
      </c>
      <c r="T8" s="11">
        <v>252</v>
      </c>
      <c r="U8" s="11">
        <v>166</v>
      </c>
      <c r="V8" s="11">
        <v>197</v>
      </c>
      <c r="W8" s="11">
        <v>141</v>
      </c>
      <c r="X8" s="11">
        <v>179</v>
      </c>
      <c r="Y8" s="11">
        <v>181</v>
      </c>
      <c r="Z8" s="11">
        <v>83</v>
      </c>
      <c r="AA8" s="11">
        <v>218</v>
      </c>
      <c r="AB8" s="11">
        <v>172</v>
      </c>
      <c r="AC8" s="11">
        <v>95</v>
      </c>
      <c r="AD8" s="11">
        <v>61</v>
      </c>
      <c r="AE8" s="11"/>
      <c r="AF8" s="11">
        <v>1168</v>
      </c>
      <c r="AG8" s="11">
        <v>845</v>
      </c>
      <c r="AH8" s="11"/>
      <c r="AI8" s="11">
        <v>647</v>
      </c>
      <c r="AJ8" s="11">
        <v>1376</v>
      </c>
      <c r="AK8" s="11"/>
      <c r="AL8" s="11">
        <v>382</v>
      </c>
      <c r="AM8" s="11">
        <v>1641</v>
      </c>
      <c r="AN8" s="11"/>
      <c r="AO8" s="11">
        <v>169</v>
      </c>
      <c r="AP8" s="11">
        <v>1854</v>
      </c>
      <c r="AQ8" s="11"/>
      <c r="AR8" s="11">
        <v>662</v>
      </c>
      <c r="AS8" s="11">
        <v>477</v>
      </c>
      <c r="AT8" s="11">
        <v>595</v>
      </c>
      <c r="AU8" s="11">
        <v>289</v>
      </c>
    </row>
    <row r="9" spans="2:47" x14ac:dyDescent="0.3">
      <c r="B9" s="18" t="s">
        <v>695</v>
      </c>
      <c r="C9" s="17">
        <v>0.15137428371183601</v>
      </c>
      <c r="D9" s="17">
        <v>0.15348704798187399</v>
      </c>
      <c r="E9" s="17">
        <v>0.14967453629918001</v>
      </c>
      <c r="F9" s="17"/>
      <c r="G9" s="17">
        <v>0.26316914636296201</v>
      </c>
      <c r="H9" s="17">
        <v>0.26006261479992798</v>
      </c>
      <c r="I9" s="17">
        <v>0.203475881873143</v>
      </c>
      <c r="J9" s="17">
        <v>0.123355097193744</v>
      </c>
      <c r="K9" s="17">
        <v>9.1508006618019999E-2</v>
      </c>
      <c r="L9" s="17">
        <v>2.96047299299767E-2</v>
      </c>
      <c r="M9" s="17"/>
      <c r="N9" s="17">
        <v>0.163556108970251</v>
      </c>
      <c r="O9" s="17">
        <v>0.145686331901764</v>
      </c>
      <c r="P9" s="17">
        <v>0.17324146047237099</v>
      </c>
      <c r="Q9" s="17">
        <v>0.12770727892289599</v>
      </c>
      <c r="R9" s="17"/>
      <c r="S9" s="17">
        <v>0.20281200479120501</v>
      </c>
      <c r="T9" s="17">
        <v>0.11666847258586301</v>
      </c>
      <c r="U9" s="17">
        <v>0.124327162809876</v>
      </c>
      <c r="V9" s="17">
        <v>0.11664456085458701</v>
      </c>
      <c r="W9" s="17">
        <v>0.25008991212224901</v>
      </c>
      <c r="X9" s="17">
        <v>0.16864813995860201</v>
      </c>
      <c r="Y9" s="17">
        <v>0.14524171992029999</v>
      </c>
      <c r="Z9" s="17">
        <v>0.21297772153243599</v>
      </c>
      <c r="AA9" s="17">
        <v>0.11646427151412</v>
      </c>
      <c r="AB9" s="17">
        <v>0.146970509802689</v>
      </c>
      <c r="AC9" s="17">
        <v>0.114114494093846</v>
      </c>
      <c r="AD9" s="17">
        <v>9.6398043762126004E-2</v>
      </c>
      <c r="AE9" s="17"/>
      <c r="AF9" s="17">
        <v>0.154302716850716</v>
      </c>
      <c r="AG9" s="17">
        <v>0.14911746347694199</v>
      </c>
      <c r="AH9" s="17"/>
      <c r="AI9" s="17">
        <v>0.17820209770507101</v>
      </c>
      <c r="AJ9" s="17">
        <v>0.138758032149707</v>
      </c>
      <c r="AK9" s="17"/>
      <c r="AL9" s="17">
        <v>0.17491653152304201</v>
      </c>
      <c r="AM9" s="17">
        <v>0.14589794033689099</v>
      </c>
      <c r="AN9" s="17"/>
      <c r="AO9" s="17">
        <v>0.23791813291132399</v>
      </c>
      <c r="AP9" s="17">
        <v>0.143483816094155</v>
      </c>
      <c r="AQ9" s="17"/>
      <c r="AR9" s="17">
        <v>0.26947033300084899</v>
      </c>
      <c r="AS9" s="17">
        <v>6.8198221788517394E-2</v>
      </c>
      <c r="AT9" s="17">
        <v>0.13749474230948899</v>
      </c>
      <c r="AU9" s="17">
        <v>4.6584755083921701E-2</v>
      </c>
    </row>
    <row r="10" spans="2:47" x14ac:dyDescent="0.3">
      <c r="B10" s="18" t="s">
        <v>166</v>
      </c>
      <c r="C10" s="17">
        <v>0.20762978911947799</v>
      </c>
      <c r="D10" s="17">
        <v>0.24039777400072601</v>
      </c>
      <c r="E10" s="17">
        <v>0.17336361019341001</v>
      </c>
      <c r="F10" s="17"/>
      <c r="G10" s="17">
        <v>0.294232495913335</v>
      </c>
      <c r="H10" s="17">
        <v>0.32073552609261102</v>
      </c>
      <c r="I10" s="17">
        <v>0.26914480892063197</v>
      </c>
      <c r="J10" s="17">
        <v>0.21161551562025299</v>
      </c>
      <c r="K10" s="17">
        <v>0.17134078221313001</v>
      </c>
      <c r="L10" s="17">
        <v>5.00170624526362E-2</v>
      </c>
      <c r="M10" s="17"/>
      <c r="N10" s="17">
        <v>0.20762540249346401</v>
      </c>
      <c r="O10" s="17">
        <v>0.17824890068923099</v>
      </c>
      <c r="P10" s="17">
        <v>0.26913534928563299</v>
      </c>
      <c r="Q10" s="17">
        <v>0.184636060992631</v>
      </c>
      <c r="R10" s="17"/>
      <c r="S10" s="17">
        <v>0.27937057648482799</v>
      </c>
      <c r="T10" s="17">
        <v>0.19691698099382701</v>
      </c>
      <c r="U10" s="17">
        <v>0.19270570909614801</v>
      </c>
      <c r="V10" s="17">
        <v>0.212633070178778</v>
      </c>
      <c r="W10" s="17">
        <v>0.18076139154262399</v>
      </c>
      <c r="X10" s="17">
        <v>0.22658343935955999</v>
      </c>
      <c r="Y10" s="17">
        <v>0.15714257562151501</v>
      </c>
      <c r="Z10" s="17">
        <v>0.12505997097802399</v>
      </c>
      <c r="AA10" s="17">
        <v>0.21932025979136499</v>
      </c>
      <c r="AB10" s="17">
        <v>0.169844055491783</v>
      </c>
      <c r="AC10" s="17">
        <v>0.24858340525447001</v>
      </c>
      <c r="AD10" s="17">
        <v>0.21744303981295701</v>
      </c>
      <c r="AE10" s="17"/>
      <c r="AF10" s="17">
        <v>0.204826138933905</v>
      </c>
      <c r="AG10" s="17">
        <v>0.21396038911458301</v>
      </c>
      <c r="AH10" s="17"/>
      <c r="AI10" s="17">
        <v>0.224795743424268</v>
      </c>
      <c r="AJ10" s="17">
        <v>0.19955719707497299</v>
      </c>
      <c r="AK10" s="17"/>
      <c r="AL10" s="17">
        <v>0.21922465493340901</v>
      </c>
      <c r="AM10" s="17">
        <v>0.204932618182671</v>
      </c>
      <c r="AN10" s="17"/>
      <c r="AO10" s="17">
        <v>0.206877668482426</v>
      </c>
      <c r="AP10" s="17">
        <v>0.207698362259986</v>
      </c>
      <c r="AQ10" s="17"/>
      <c r="AR10" s="17">
        <v>0.31682318104857699</v>
      </c>
      <c r="AS10" s="17">
        <v>0.13824054958402199</v>
      </c>
      <c r="AT10" s="17">
        <v>0.19036684967873299</v>
      </c>
      <c r="AU10" s="17">
        <v>0.107465741337847</v>
      </c>
    </row>
    <row r="11" spans="2:47" x14ac:dyDescent="0.3">
      <c r="B11" s="18" t="s">
        <v>168</v>
      </c>
      <c r="C11" s="17">
        <v>0.116610112386984</v>
      </c>
      <c r="D11" s="17">
        <v>0.110761695823301</v>
      </c>
      <c r="E11" s="17">
        <v>0.122803322377325</v>
      </c>
      <c r="F11" s="17"/>
      <c r="G11" s="17">
        <v>0.181727207448351</v>
      </c>
      <c r="H11" s="17">
        <v>0.124002537317158</v>
      </c>
      <c r="I11" s="17">
        <v>0.153214363339157</v>
      </c>
      <c r="J11" s="17">
        <v>0.12817675270848</v>
      </c>
      <c r="K11" s="17">
        <v>8.54743604115904E-2</v>
      </c>
      <c r="L11" s="17">
        <v>5.6012244776071703E-2</v>
      </c>
      <c r="M11" s="17"/>
      <c r="N11" s="17">
        <v>0.115795986840668</v>
      </c>
      <c r="O11" s="17">
        <v>0.107095920530174</v>
      </c>
      <c r="P11" s="17">
        <v>0.12507928367954499</v>
      </c>
      <c r="Q11" s="17">
        <v>0.120546396630771</v>
      </c>
      <c r="R11" s="17"/>
      <c r="S11" s="17">
        <v>0.13568465254463999</v>
      </c>
      <c r="T11" s="17">
        <v>0.104429181896758</v>
      </c>
      <c r="U11" s="17">
        <v>0.112375611435078</v>
      </c>
      <c r="V11" s="17">
        <v>0.16061416346569299</v>
      </c>
      <c r="W11" s="17">
        <v>0.1290290721997</v>
      </c>
      <c r="X11" s="17">
        <v>0.106289887882951</v>
      </c>
      <c r="Y11" s="17">
        <v>8.0061792012588895E-2</v>
      </c>
      <c r="Z11" s="17">
        <v>0.12856043893250399</v>
      </c>
      <c r="AA11" s="17">
        <v>0.118657506528326</v>
      </c>
      <c r="AB11" s="17">
        <v>0.107875506136256</v>
      </c>
      <c r="AC11" s="17">
        <v>6.6668116251628898E-2</v>
      </c>
      <c r="AD11" s="17">
        <v>0.13763005882271201</v>
      </c>
      <c r="AE11" s="17"/>
      <c r="AF11" s="17">
        <v>0.107412559289327</v>
      </c>
      <c r="AG11" s="17">
        <v>0.130700857357224</v>
      </c>
      <c r="AH11" s="17"/>
      <c r="AI11" s="17">
        <v>0.114583343309078</v>
      </c>
      <c r="AJ11" s="17">
        <v>0.117563236206602</v>
      </c>
      <c r="AK11" s="17"/>
      <c r="AL11" s="17">
        <v>0.111899906571104</v>
      </c>
      <c r="AM11" s="17">
        <v>0.117705789597643</v>
      </c>
      <c r="AN11" s="17"/>
      <c r="AO11" s="17">
        <v>9.2522837607497604E-2</v>
      </c>
      <c r="AP11" s="17">
        <v>0.11880622295294301</v>
      </c>
      <c r="AQ11" s="17"/>
      <c r="AR11" s="17">
        <v>0.10141716258319</v>
      </c>
      <c r="AS11" s="17">
        <v>0.110696401538714</v>
      </c>
      <c r="AT11" s="17">
        <v>0.13254064511524499</v>
      </c>
      <c r="AU11" s="17">
        <v>0.12835535555500799</v>
      </c>
    </row>
    <row r="12" spans="2:47" x14ac:dyDescent="0.3">
      <c r="B12" s="18" t="s">
        <v>170</v>
      </c>
      <c r="C12" s="17">
        <v>9.9221193059547505E-2</v>
      </c>
      <c r="D12" s="17">
        <v>0.106176956926049</v>
      </c>
      <c r="E12" s="17">
        <v>9.2516305916664293E-2</v>
      </c>
      <c r="F12" s="17"/>
      <c r="G12" s="17">
        <v>9.7831271865769495E-2</v>
      </c>
      <c r="H12" s="17">
        <v>0.10846810889918999</v>
      </c>
      <c r="I12" s="17">
        <v>0.11686266807258</v>
      </c>
      <c r="J12" s="17">
        <v>9.3572090307612099E-2</v>
      </c>
      <c r="K12" s="17">
        <v>9.4605238966276303E-2</v>
      </c>
      <c r="L12" s="17">
        <v>8.7825446400762799E-2</v>
      </c>
      <c r="M12" s="17"/>
      <c r="N12" s="17">
        <v>9.54639849887986E-2</v>
      </c>
      <c r="O12" s="17">
        <v>0.12290314187127099</v>
      </c>
      <c r="P12" s="17">
        <v>8.3451970203619802E-2</v>
      </c>
      <c r="Q12" s="17">
        <v>9.07618192560843E-2</v>
      </c>
      <c r="R12" s="17"/>
      <c r="S12" s="17">
        <v>9.4652237066615796E-2</v>
      </c>
      <c r="T12" s="17">
        <v>7.6222223054077096E-2</v>
      </c>
      <c r="U12" s="17">
        <v>0.13074693693356099</v>
      </c>
      <c r="V12" s="17">
        <v>6.86971015236299E-2</v>
      </c>
      <c r="W12" s="17">
        <v>8.8195426563825993E-2</v>
      </c>
      <c r="X12" s="17">
        <v>0.109751500644235</v>
      </c>
      <c r="Y12" s="17">
        <v>0.11441372491787601</v>
      </c>
      <c r="Z12" s="17">
        <v>0.149328649171064</v>
      </c>
      <c r="AA12" s="17">
        <v>9.4853288050142995E-2</v>
      </c>
      <c r="AB12" s="17">
        <v>0.11863204968791601</v>
      </c>
      <c r="AC12" s="17">
        <v>9.3801123155746402E-2</v>
      </c>
      <c r="AD12" s="17">
        <v>7.8645315042147904E-2</v>
      </c>
      <c r="AE12" s="17"/>
      <c r="AF12" s="17">
        <v>8.8433162447119101E-2</v>
      </c>
      <c r="AG12" s="17">
        <v>0.111671997948234</v>
      </c>
      <c r="AH12" s="17"/>
      <c r="AI12" s="17">
        <v>0.108575795900205</v>
      </c>
      <c r="AJ12" s="17">
        <v>9.4822026480738605E-2</v>
      </c>
      <c r="AK12" s="17"/>
      <c r="AL12" s="17">
        <v>9.0686423191654403E-2</v>
      </c>
      <c r="AM12" s="17">
        <v>0.10120653153688999</v>
      </c>
      <c r="AN12" s="17"/>
      <c r="AO12" s="17">
        <v>7.3304123749090899E-2</v>
      </c>
      <c r="AP12" s="17">
        <v>0.101584131593376</v>
      </c>
      <c r="AQ12" s="17"/>
      <c r="AR12" s="17">
        <v>9.3037178596369396E-2</v>
      </c>
      <c r="AS12" s="17">
        <v>9.5582357586337097E-2</v>
      </c>
      <c r="AT12" s="17">
        <v>0.104423048272432</v>
      </c>
      <c r="AU12" s="17">
        <v>0.10867723948145799</v>
      </c>
    </row>
    <row r="13" spans="2:47" x14ac:dyDescent="0.3">
      <c r="B13" s="18" t="s">
        <v>173</v>
      </c>
      <c r="C13" s="17">
        <v>0.41010890454906401</v>
      </c>
      <c r="D13" s="17">
        <v>0.37862092748841403</v>
      </c>
      <c r="E13" s="17">
        <v>0.44202853235545903</v>
      </c>
      <c r="F13" s="17"/>
      <c r="G13" s="17">
        <v>0.15100296298070601</v>
      </c>
      <c r="H13" s="17">
        <v>0.176366405746153</v>
      </c>
      <c r="I13" s="17">
        <v>0.241887744782151</v>
      </c>
      <c r="J13" s="17">
        <v>0.42782939505942602</v>
      </c>
      <c r="K13" s="17">
        <v>0.54589280395298601</v>
      </c>
      <c r="L13" s="17">
        <v>0.75425735046912301</v>
      </c>
      <c r="M13" s="17"/>
      <c r="N13" s="17">
        <v>0.40918743859803097</v>
      </c>
      <c r="O13" s="17">
        <v>0.43229152402038601</v>
      </c>
      <c r="P13" s="17">
        <v>0.33275377407851697</v>
      </c>
      <c r="Q13" s="17">
        <v>0.45360658344897498</v>
      </c>
      <c r="R13" s="17"/>
      <c r="S13" s="17">
        <v>0.263538164581129</v>
      </c>
      <c r="T13" s="17">
        <v>0.50080445925065198</v>
      </c>
      <c r="U13" s="17">
        <v>0.41705498958906201</v>
      </c>
      <c r="V13" s="17">
        <v>0.427896453729744</v>
      </c>
      <c r="W13" s="17">
        <v>0.34298664741168799</v>
      </c>
      <c r="X13" s="17">
        <v>0.36293790195140802</v>
      </c>
      <c r="Y13" s="17">
        <v>0.49052188701829902</v>
      </c>
      <c r="Z13" s="17">
        <v>0.37367014682278699</v>
      </c>
      <c r="AA13" s="17">
        <v>0.42710457697207699</v>
      </c>
      <c r="AB13" s="17">
        <v>0.45667787888135603</v>
      </c>
      <c r="AC13" s="17">
        <v>0.45661596325700299</v>
      </c>
      <c r="AD13" s="17">
        <v>0.46988354256005699</v>
      </c>
      <c r="AE13" s="17"/>
      <c r="AF13" s="17">
        <v>0.429589309748449</v>
      </c>
      <c r="AG13" s="17">
        <v>0.383283669795074</v>
      </c>
      <c r="AH13" s="17"/>
      <c r="AI13" s="17">
        <v>0.35833318533484798</v>
      </c>
      <c r="AJ13" s="17">
        <v>0.43445734749642501</v>
      </c>
      <c r="AK13" s="17"/>
      <c r="AL13" s="17">
        <v>0.38729431886141402</v>
      </c>
      <c r="AM13" s="17">
        <v>0.41541598083950998</v>
      </c>
      <c r="AN13" s="17"/>
      <c r="AO13" s="17">
        <v>0.37364758543179999</v>
      </c>
      <c r="AP13" s="17">
        <v>0.41343319461073602</v>
      </c>
      <c r="AQ13" s="17"/>
      <c r="AR13" s="17">
        <v>0.21038586700690201</v>
      </c>
      <c r="AS13" s="17">
        <v>0.56300433934771599</v>
      </c>
      <c r="AT13" s="17">
        <v>0.41595463574569602</v>
      </c>
      <c r="AU13" s="17">
        <v>0.60347688945039002</v>
      </c>
    </row>
    <row r="14" spans="2:47" x14ac:dyDescent="0.3">
      <c r="B14" s="18" t="s">
        <v>155</v>
      </c>
      <c r="C14" s="19">
        <v>1.5055717173090699E-2</v>
      </c>
      <c r="D14" s="19">
        <v>1.05555977796364E-2</v>
      </c>
      <c r="E14" s="19">
        <v>1.9613692857961499E-2</v>
      </c>
      <c r="F14" s="19"/>
      <c r="G14" s="19">
        <v>1.20369154288767E-2</v>
      </c>
      <c r="H14" s="19">
        <v>1.03648071449596E-2</v>
      </c>
      <c r="I14" s="19">
        <v>1.5414533012335399E-2</v>
      </c>
      <c r="J14" s="19">
        <v>1.5451149110484799E-2</v>
      </c>
      <c r="K14" s="19">
        <v>1.11788078379981E-2</v>
      </c>
      <c r="L14" s="19">
        <v>2.22831659714295E-2</v>
      </c>
      <c r="M14" s="19"/>
      <c r="N14" s="19">
        <v>8.3710781087870806E-3</v>
      </c>
      <c r="O14" s="19">
        <v>1.37741809871736E-2</v>
      </c>
      <c r="P14" s="19">
        <v>1.63381622803138E-2</v>
      </c>
      <c r="Q14" s="19">
        <v>2.27418607486429E-2</v>
      </c>
      <c r="R14" s="19"/>
      <c r="S14" s="19">
        <v>2.3942364531582602E-2</v>
      </c>
      <c r="T14" s="19">
        <v>4.95868221882265E-3</v>
      </c>
      <c r="U14" s="19">
        <v>2.2789590136275899E-2</v>
      </c>
      <c r="V14" s="19">
        <v>1.35146502475677E-2</v>
      </c>
      <c r="W14" s="19">
        <v>8.9375501599133194E-3</v>
      </c>
      <c r="X14" s="19">
        <v>2.5789130203243998E-2</v>
      </c>
      <c r="Y14" s="19">
        <v>1.26183005094217E-2</v>
      </c>
      <c r="Z14" s="19">
        <v>1.0403072563185199E-2</v>
      </c>
      <c r="AA14" s="19">
        <v>2.3600097143969299E-2</v>
      </c>
      <c r="AB14" s="19">
        <v>0</v>
      </c>
      <c r="AC14" s="19">
        <v>2.0216897987305402E-2</v>
      </c>
      <c r="AD14" s="19">
        <v>0</v>
      </c>
      <c r="AE14" s="19"/>
      <c r="AF14" s="19">
        <v>1.5436112730484499E-2</v>
      </c>
      <c r="AG14" s="19">
        <v>1.1265622307944201E-2</v>
      </c>
      <c r="AH14" s="19"/>
      <c r="AI14" s="19">
        <v>1.5509834326530501E-2</v>
      </c>
      <c r="AJ14" s="19">
        <v>1.48421605915548E-2</v>
      </c>
      <c r="AK14" s="19"/>
      <c r="AL14" s="19">
        <v>1.5978164919375999E-2</v>
      </c>
      <c r="AM14" s="19">
        <v>1.48411395063949E-2</v>
      </c>
      <c r="AN14" s="19"/>
      <c r="AO14" s="19">
        <v>1.5729651817861599E-2</v>
      </c>
      <c r="AP14" s="19">
        <v>1.49942724888042E-2</v>
      </c>
      <c r="AQ14" s="19"/>
      <c r="AR14" s="19">
        <v>8.8662777641124596E-3</v>
      </c>
      <c r="AS14" s="19">
        <v>2.4278130154693399E-2</v>
      </c>
      <c r="AT14" s="19">
        <v>1.9220078878404899E-2</v>
      </c>
      <c r="AU14" s="19">
        <v>5.4400190913749804E-3</v>
      </c>
    </row>
    <row r="15" spans="2:47" x14ac:dyDescent="0.3">
      <c r="B15" s="16" t="s">
        <v>246</v>
      </c>
    </row>
    <row r="16" spans="2:47" x14ac:dyDescent="0.3">
      <c r="B16" t="s">
        <v>72</v>
      </c>
    </row>
    <row r="17" spans="2:2" x14ac:dyDescent="0.3">
      <c r="B17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100-000000000000}">
  <dimension ref="B2:AU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709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2039</v>
      </c>
      <c r="D7" s="10">
        <v>1027</v>
      </c>
      <c r="E7" s="10">
        <v>1009</v>
      </c>
      <c r="F7" s="10"/>
      <c r="G7" s="10">
        <v>175</v>
      </c>
      <c r="H7" s="10">
        <v>281</v>
      </c>
      <c r="I7" s="10">
        <v>321</v>
      </c>
      <c r="J7" s="10">
        <v>356</v>
      </c>
      <c r="K7" s="10">
        <v>352</v>
      </c>
      <c r="L7" s="10">
        <v>554</v>
      </c>
      <c r="M7" s="10"/>
      <c r="N7" s="10">
        <v>669</v>
      </c>
      <c r="O7" s="10">
        <v>571</v>
      </c>
      <c r="P7" s="10">
        <v>340</v>
      </c>
      <c r="Q7" s="10">
        <v>449</v>
      </c>
      <c r="R7" s="10"/>
      <c r="S7" s="10">
        <v>288</v>
      </c>
      <c r="T7" s="10">
        <v>284</v>
      </c>
      <c r="U7" s="10">
        <v>170</v>
      </c>
      <c r="V7" s="10">
        <v>184</v>
      </c>
      <c r="W7" s="10">
        <v>157</v>
      </c>
      <c r="X7" s="10">
        <v>161</v>
      </c>
      <c r="Y7" s="10">
        <v>199</v>
      </c>
      <c r="Z7" s="10">
        <v>88</v>
      </c>
      <c r="AA7" s="10">
        <v>217</v>
      </c>
      <c r="AB7" s="10">
        <v>143</v>
      </c>
      <c r="AC7" s="10">
        <v>84</v>
      </c>
      <c r="AD7" s="10">
        <v>64</v>
      </c>
      <c r="AE7" s="10"/>
      <c r="AF7" s="10">
        <v>1247</v>
      </c>
      <c r="AG7" s="10">
        <v>783</v>
      </c>
      <c r="AH7" s="10"/>
      <c r="AI7" s="10">
        <v>652</v>
      </c>
      <c r="AJ7" s="10">
        <v>1387</v>
      </c>
      <c r="AK7" s="10"/>
      <c r="AL7" s="10">
        <v>389</v>
      </c>
      <c r="AM7" s="10">
        <v>1650</v>
      </c>
      <c r="AN7" s="10"/>
      <c r="AO7" s="10">
        <v>179</v>
      </c>
      <c r="AP7" s="10">
        <v>1860</v>
      </c>
      <c r="AQ7" s="10"/>
      <c r="AR7" s="10">
        <v>635</v>
      </c>
      <c r="AS7" s="10">
        <v>528</v>
      </c>
      <c r="AT7" s="10">
        <v>572</v>
      </c>
      <c r="AU7" s="10">
        <v>304</v>
      </c>
    </row>
    <row r="8" spans="2:47" ht="30" customHeight="1" x14ac:dyDescent="0.3">
      <c r="B8" s="11" t="s">
        <v>20</v>
      </c>
      <c r="C8" s="11">
        <v>2023</v>
      </c>
      <c r="D8" s="11">
        <v>1012</v>
      </c>
      <c r="E8" s="11">
        <v>1008</v>
      </c>
      <c r="F8" s="11"/>
      <c r="G8" s="11">
        <v>274</v>
      </c>
      <c r="H8" s="11">
        <v>314</v>
      </c>
      <c r="I8" s="11">
        <v>336</v>
      </c>
      <c r="J8" s="11">
        <v>348</v>
      </c>
      <c r="K8" s="11">
        <v>304</v>
      </c>
      <c r="L8" s="11">
        <v>446</v>
      </c>
      <c r="M8" s="11"/>
      <c r="N8" s="11">
        <v>541</v>
      </c>
      <c r="O8" s="11">
        <v>524</v>
      </c>
      <c r="P8" s="11">
        <v>446</v>
      </c>
      <c r="Q8" s="11">
        <v>503</v>
      </c>
      <c r="R8" s="11"/>
      <c r="S8" s="11">
        <v>279</v>
      </c>
      <c r="T8" s="11">
        <v>252</v>
      </c>
      <c r="U8" s="11">
        <v>166</v>
      </c>
      <c r="V8" s="11">
        <v>197</v>
      </c>
      <c r="W8" s="11">
        <v>141</v>
      </c>
      <c r="X8" s="11">
        <v>179</v>
      </c>
      <c r="Y8" s="11">
        <v>181</v>
      </c>
      <c r="Z8" s="11">
        <v>83</v>
      </c>
      <c r="AA8" s="11">
        <v>218</v>
      </c>
      <c r="AB8" s="11">
        <v>172</v>
      </c>
      <c r="AC8" s="11">
        <v>95</v>
      </c>
      <c r="AD8" s="11">
        <v>61</v>
      </c>
      <c r="AE8" s="11"/>
      <c r="AF8" s="11">
        <v>1168</v>
      </c>
      <c r="AG8" s="11">
        <v>845</v>
      </c>
      <c r="AH8" s="11"/>
      <c r="AI8" s="11">
        <v>647</v>
      </c>
      <c r="AJ8" s="11">
        <v>1376</v>
      </c>
      <c r="AK8" s="11"/>
      <c r="AL8" s="11">
        <v>382</v>
      </c>
      <c r="AM8" s="11">
        <v>1641</v>
      </c>
      <c r="AN8" s="11"/>
      <c r="AO8" s="11">
        <v>169</v>
      </c>
      <c r="AP8" s="11">
        <v>1854</v>
      </c>
      <c r="AQ8" s="11"/>
      <c r="AR8" s="11">
        <v>662</v>
      </c>
      <c r="AS8" s="11">
        <v>477</v>
      </c>
      <c r="AT8" s="11">
        <v>595</v>
      </c>
      <c r="AU8" s="11">
        <v>289</v>
      </c>
    </row>
    <row r="9" spans="2:47" x14ac:dyDescent="0.3">
      <c r="B9" s="18" t="s">
        <v>695</v>
      </c>
      <c r="C9" s="17">
        <v>7.6786916215493994E-2</v>
      </c>
      <c r="D9" s="17">
        <v>0.10203173066493799</v>
      </c>
      <c r="E9" s="17">
        <v>5.0825410699770202E-2</v>
      </c>
      <c r="F9" s="17"/>
      <c r="G9" s="17">
        <v>0.14545311352099699</v>
      </c>
      <c r="H9" s="17">
        <v>0.15530826152138699</v>
      </c>
      <c r="I9" s="17">
        <v>9.5198600275927706E-2</v>
      </c>
      <c r="J9" s="17">
        <v>3.9261846546599297E-2</v>
      </c>
      <c r="K9" s="17">
        <v>4.17430606211599E-2</v>
      </c>
      <c r="L9" s="17">
        <v>1.8651726915166401E-2</v>
      </c>
      <c r="M9" s="17"/>
      <c r="N9" s="17">
        <v>0.10054005596686</v>
      </c>
      <c r="O9" s="17">
        <v>7.109373194469E-2</v>
      </c>
      <c r="P9" s="17">
        <v>7.5820554500710804E-2</v>
      </c>
      <c r="Q9" s="17">
        <v>5.9485921646874801E-2</v>
      </c>
      <c r="R9" s="17"/>
      <c r="S9" s="17">
        <v>0.12901406932646201</v>
      </c>
      <c r="T9" s="17">
        <v>4.8954017737292403E-2</v>
      </c>
      <c r="U9" s="17">
        <v>2.82194607776345E-2</v>
      </c>
      <c r="V9" s="17">
        <v>7.4622631283767199E-2</v>
      </c>
      <c r="W9" s="17">
        <v>6.3188855292409807E-2</v>
      </c>
      <c r="X9" s="17">
        <v>8.7706723609033602E-2</v>
      </c>
      <c r="Y9" s="17">
        <v>7.0139562019389298E-2</v>
      </c>
      <c r="Z9" s="17">
        <v>9.0494383731607106E-2</v>
      </c>
      <c r="AA9" s="17">
        <v>6.5459940630213806E-2</v>
      </c>
      <c r="AB9" s="17">
        <v>9.9856708373674496E-2</v>
      </c>
      <c r="AC9" s="17">
        <v>6.5415802067197798E-2</v>
      </c>
      <c r="AD9" s="17">
        <v>8.57474075603364E-2</v>
      </c>
      <c r="AE9" s="17"/>
      <c r="AF9" s="17">
        <v>7.4328210695713007E-2</v>
      </c>
      <c r="AG9" s="17">
        <v>8.10931983306723E-2</v>
      </c>
      <c r="AH9" s="17"/>
      <c r="AI9" s="17">
        <v>0.104132081485349</v>
      </c>
      <c r="AJ9" s="17">
        <v>6.3927371112807801E-2</v>
      </c>
      <c r="AK9" s="17"/>
      <c r="AL9" s="17">
        <v>9.8399370577636897E-2</v>
      </c>
      <c r="AM9" s="17">
        <v>7.1759476940724307E-2</v>
      </c>
      <c r="AN9" s="17"/>
      <c r="AO9" s="17">
        <v>0.12971537185700899</v>
      </c>
      <c r="AP9" s="17">
        <v>7.1961266915674199E-2</v>
      </c>
      <c r="AQ9" s="17"/>
      <c r="AR9" s="17">
        <v>0.14509485287733001</v>
      </c>
      <c r="AS9" s="17">
        <v>5.1330294687175898E-2</v>
      </c>
      <c r="AT9" s="17">
        <v>4.66019688358974E-2</v>
      </c>
      <c r="AU9" s="17">
        <v>2.4458084845338301E-2</v>
      </c>
    </row>
    <row r="10" spans="2:47" x14ac:dyDescent="0.3">
      <c r="B10" s="18" t="s">
        <v>166</v>
      </c>
      <c r="C10" s="17">
        <v>0.16323094876050001</v>
      </c>
      <c r="D10" s="17">
        <v>0.207979215297624</v>
      </c>
      <c r="E10" s="17">
        <v>0.118776774595521</v>
      </c>
      <c r="F10" s="17"/>
      <c r="G10" s="17">
        <v>0.30026841634385298</v>
      </c>
      <c r="H10" s="17">
        <v>0.22277417063282001</v>
      </c>
      <c r="I10" s="17">
        <v>0.18093929311833501</v>
      </c>
      <c r="J10" s="17">
        <v>0.150188818580091</v>
      </c>
      <c r="K10" s="17">
        <v>0.12874507792524001</v>
      </c>
      <c r="L10" s="17">
        <v>5.7470158495893903E-2</v>
      </c>
      <c r="M10" s="17"/>
      <c r="N10" s="17">
        <v>0.17193124659704001</v>
      </c>
      <c r="O10" s="17">
        <v>0.141471711059453</v>
      </c>
      <c r="P10" s="17">
        <v>0.20991279903023599</v>
      </c>
      <c r="Q10" s="17">
        <v>0.13521603781323299</v>
      </c>
      <c r="R10" s="17"/>
      <c r="S10" s="17">
        <v>0.22950355729216901</v>
      </c>
      <c r="T10" s="17">
        <v>0.13637228250602501</v>
      </c>
      <c r="U10" s="17">
        <v>0.19409789596482699</v>
      </c>
      <c r="V10" s="17">
        <v>0.15001271476250699</v>
      </c>
      <c r="W10" s="17">
        <v>0.14982532612952601</v>
      </c>
      <c r="X10" s="17">
        <v>0.179078887006662</v>
      </c>
      <c r="Y10" s="17">
        <v>9.2951851389997495E-2</v>
      </c>
      <c r="Z10" s="17">
        <v>0.18166469964134199</v>
      </c>
      <c r="AA10" s="17">
        <v>0.168296822858957</v>
      </c>
      <c r="AB10" s="17">
        <v>0.14460540209012099</v>
      </c>
      <c r="AC10" s="17">
        <v>0.105522146602223</v>
      </c>
      <c r="AD10" s="17">
        <v>0.22112022705044199</v>
      </c>
      <c r="AE10" s="17"/>
      <c r="AF10" s="17">
        <v>0.17511024795820901</v>
      </c>
      <c r="AG10" s="17">
        <v>0.14874380020109401</v>
      </c>
      <c r="AH10" s="17"/>
      <c r="AI10" s="17">
        <v>0.19729403570518</v>
      </c>
      <c r="AJ10" s="17">
        <v>0.14721218278928999</v>
      </c>
      <c r="AK10" s="17"/>
      <c r="AL10" s="17">
        <v>0.18973215755828801</v>
      </c>
      <c r="AM10" s="17">
        <v>0.157066298707045</v>
      </c>
      <c r="AN10" s="17"/>
      <c r="AO10" s="17">
        <v>0.18718194620453199</v>
      </c>
      <c r="AP10" s="17">
        <v>0.161047263016321</v>
      </c>
      <c r="AQ10" s="17"/>
      <c r="AR10" s="17">
        <v>0.26952615614302999</v>
      </c>
      <c r="AS10" s="17">
        <v>0.103426001006722</v>
      </c>
      <c r="AT10" s="17">
        <v>0.12849265387023201</v>
      </c>
      <c r="AU10" s="17">
        <v>8.9908202394358802E-2</v>
      </c>
    </row>
    <row r="11" spans="2:47" x14ac:dyDescent="0.3">
      <c r="B11" s="18" t="s">
        <v>168</v>
      </c>
      <c r="C11" s="17">
        <v>0.14087695616833201</v>
      </c>
      <c r="D11" s="17">
        <v>0.17154439818280601</v>
      </c>
      <c r="E11" s="17">
        <v>0.109373449456497</v>
      </c>
      <c r="F11" s="17"/>
      <c r="G11" s="17">
        <v>0.18236927904141001</v>
      </c>
      <c r="H11" s="17">
        <v>0.19612509826861399</v>
      </c>
      <c r="I11" s="17">
        <v>0.21127422561168499</v>
      </c>
      <c r="J11" s="17">
        <v>0.140300925203969</v>
      </c>
      <c r="K11" s="17">
        <v>7.8654964036200606E-2</v>
      </c>
      <c r="L11" s="17">
        <v>6.6318547411243503E-2</v>
      </c>
      <c r="M11" s="17"/>
      <c r="N11" s="17">
        <v>0.134058447450077</v>
      </c>
      <c r="O11" s="17">
        <v>0.140646298908743</v>
      </c>
      <c r="P11" s="17">
        <v>0.16288348992438201</v>
      </c>
      <c r="Q11" s="17">
        <v>0.13165340847413701</v>
      </c>
      <c r="R11" s="17"/>
      <c r="S11" s="17">
        <v>0.17228929657106901</v>
      </c>
      <c r="T11" s="17">
        <v>0.116678862567391</v>
      </c>
      <c r="U11" s="17">
        <v>0.12063215311016499</v>
      </c>
      <c r="V11" s="17">
        <v>0.14968732536274501</v>
      </c>
      <c r="W11" s="17">
        <v>0.17113697881009399</v>
      </c>
      <c r="X11" s="17">
        <v>0.173392187584436</v>
      </c>
      <c r="Y11" s="17">
        <v>0.112730959244791</v>
      </c>
      <c r="Z11" s="17">
        <v>0.14135434645632999</v>
      </c>
      <c r="AA11" s="17">
        <v>0.147365027562505</v>
      </c>
      <c r="AB11" s="17">
        <v>0.144912359407983</v>
      </c>
      <c r="AC11" s="17">
        <v>0.10769332025264999</v>
      </c>
      <c r="AD11" s="17">
        <v>5.7898247944445799E-2</v>
      </c>
      <c r="AE11" s="17"/>
      <c r="AF11" s="17">
        <v>0.12668232770433099</v>
      </c>
      <c r="AG11" s="17">
        <v>0.161138595417124</v>
      </c>
      <c r="AH11" s="17"/>
      <c r="AI11" s="17">
        <v>0.149458577922887</v>
      </c>
      <c r="AJ11" s="17">
        <v>0.13684129754576199</v>
      </c>
      <c r="AK11" s="17"/>
      <c r="AL11" s="17">
        <v>0.157219484937555</v>
      </c>
      <c r="AM11" s="17">
        <v>0.137075394827508</v>
      </c>
      <c r="AN11" s="17"/>
      <c r="AO11" s="17">
        <v>0.12577843011131701</v>
      </c>
      <c r="AP11" s="17">
        <v>0.14225353500125401</v>
      </c>
      <c r="AQ11" s="17"/>
      <c r="AR11" s="17">
        <v>0.181629747700987</v>
      </c>
      <c r="AS11" s="17">
        <v>0.119990655931509</v>
      </c>
      <c r="AT11" s="17">
        <v>0.122613916729615</v>
      </c>
      <c r="AU11" s="17">
        <v>0.119585556594465</v>
      </c>
    </row>
    <row r="12" spans="2:47" x14ac:dyDescent="0.3">
      <c r="B12" s="18" t="s">
        <v>170</v>
      </c>
      <c r="C12" s="17">
        <v>0.107198031118103</v>
      </c>
      <c r="D12" s="17">
        <v>0.10300861634667501</v>
      </c>
      <c r="E12" s="17">
        <v>0.11170018179442</v>
      </c>
      <c r="F12" s="17"/>
      <c r="G12" s="17">
        <v>0.11040771805477</v>
      </c>
      <c r="H12" s="17">
        <v>0.10240334517630199</v>
      </c>
      <c r="I12" s="17">
        <v>0.132980332744871</v>
      </c>
      <c r="J12" s="17">
        <v>0.11553230373187399</v>
      </c>
      <c r="K12" s="17">
        <v>0.11924328596669399</v>
      </c>
      <c r="L12" s="17">
        <v>7.4423701451035398E-2</v>
      </c>
      <c r="M12" s="17"/>
      <c r="N12" s="17">
        <v>0.10995115050540701</v>
      </c>
      <c r="O12" s="17">
        <v>0.106435721639017</v>
      </c>
      <c r="P12" s="17">
        <v>0.12533642062738501</v>
      </c>
      <c r="Q12" s="17">
        <v>8.7815251050138196E-2</v>
      </c>
      <c r="R12" s="17"/>
      <c r="S12" s="17">
        <v>0.10545474197285799</v>
      </c>
      <c r="T12" s="17">
        <v>9.2474511478817398E-2</v>
      </c>
      <c r="U12" s="17">
        <v>9.1066285738929706E-2</v>
      </c>
      <c r="V12" s="17">
        <v>9.3612101728003896E-2</v>
      </c>
      <c r="W12" s="17">
        <v>0.118757423842572</v>
      </c>
      <c r="X12" s="17">
        <v>0.157584622050502</v>
      </c>
      <c r="Y12" s="17">
        <v>0.12672941637345</v>
      </c>
      <c r="Z12" s="17">
        <v>0.10841858370794701</v>
      </c>
      <c r="AA12" s="17">
        <v>8.5163835131454202E-2</v>
      </c>
      <c r="AB12" s="17">
        <v>8.6122714373178005E-2</v>
      </c>
      <c r="AC12" s="17">
        <v>0.12056953839740001</v>
      </c>
      <c r="AD12" s="17">
        <v>0.14731099498882999</v>
      </c>
      <c r="AE12" s="17"/>
      <c r="AF12" s="17">
        <v>0.100820490810103</v>
      </c>
      <c r="AG12" s="17">
        <v>0.11370733283468799</v>
      </c>
      <c r="AH12" s="17"/>
      <c r="AI12" s="17">
        <v>9.6013565497643505E-2</v>
      </c>
      <c r="AJ12" s="17">
        <v>0.112457722865305</v>
      </c>
      <c r="AK12" s="17"/>
      <c r="AL12" s="17">
        <v>8.1201101051233099E-2</v>
      </c>
      <c r="AM12" s="17">
        <v>0.11324537701652</v>
      </c>
      <c r="AN12" s="17"/>
      <c r="AO12" s="17">
        <v>8.6595308192369796E-2</v>
      </c>
      <c r="AP12" s="17">
        <v>0.10907644442632999</v>
      </c>
      <c r="AQ12" s="17"/>
      <c r="AR12" s="17">
        <v>0.11683074519112201</v>
      </c>
      <c r="AS12" s="17">
        <v>0.115258401342137</v>
      </c>
      <c r="AT12" s="17">
        <v>0.10228662001317899</v>
      </c>
      <c r="AU12" s="17">
        <v>8.1944022245586098E-2</v>
      </c>
    </row>
    <row r="13" spans="2:47" x14ac:dyDescent="0.3">
      <c r="B13" s="18" t="s">
        <v>173</v>
      </c>
      <c r="C13" s="17">
        <v>0.49087342934663603</v>
      </c>
      <c r="D13" s="17">
        <v>0.40075115507773501</v>
      </c>
      <c r="E13" s="17">
        <v>0.58186058197963697</v>
      </c>
      <c r="F13" s="17"/>
      <c r="G13" s="17">
        <v>0.231819151339276</v>
      </c>
      <c r="H13" s="17">
        <v>0.29675299518546999</v>
      </c>
      <c r="I13" s="17">
        <v>0.35369669713561602</v>
      </c>
      <c r="J13" s="17">
        <v>0.53590755919913802</v>
      </c>
      <c r="K13" s="17">
        <v>0.61754963737746604</v>
      </c>
      <c r="L13" s="17">
        <v>0.76854216922749297</v>
      </c>
      <c r="M13" s="17"/>
      <c r="N13" s="17">
        <v>0.46882261589164398</v>
      </c>
      <c r="O13" s="17">
        <v>0.51559507466061705</v>
      </c>
      <c r="P13" s="17">
        <v>0.40349880985138498</v>
      </c>
      <c r="Q13" s="17">
        <v>0.56279088885520401</v>
      </c>
      <c r="R13" s="17"/>
      <c r="S13" s="17">
        <v>0.33918300598724599</v>
      </c>
      <c r="T13" s="17">
        <v>0.58300952584260302</v>
      </c>
      <c r="U13" s="17">
        <v>0.54498230702913597</v>
      </c>
      <c r="V13" s="17">
        <v>0.51812121317092896</v>
      </c>
      <c r="W13" s="17">
        <v>0.476716790267464</v>
      </c>
      <c r="X13" s="17">
        <v>0.386114555599957</v>
      </c>
      <c r="Y13" s="17">
        <v>0.58051099173474896</v>
      </c>
      <c r="Z13" s="17">
        <v>0.44181613032408201</v>
      </c>
      <c r="AA13" s="17">
        <v>0.50086603256266804</v>
      </c>
      <c r="AB13" s="17">
        <v>0.52450281575504298</v>
      </c>
      <c r="AC13" s="17">
        <v>0.561911563729664</v>
      </c>
      <c r="AD13" s="17">
        <v>0.469489383627751</v>
      </c>
      <c r="AE13" s="17"/>
      <c r="AF13" s="17">
        <v>0.50281039292094298</v>
      </c>
      <c r="AG13" s="17">
        <v>0.47744266871729502</v>
      </c>
      <c r="AH13" s="17"/>
      <c r="AI13" s="17">
        <v>0.42623174845441703</v>
      </c>
      <c r="AJ13" s="17">
        <v>0.52127231714795896</v>
      </c>
      <c r="AK13" s="17"/>
      <c r="AL13" s="17">
        <v>0.45856876040210198</v>
      </c>
      <c r="AM13" s="17">
        <v>0.49838806691110799</v>
      </c>
      <c r="AN13" s="17"/>
      <c r="AO13" s="17">
        <v>0.44576058547078701</v>
      </c>
      <c r="AP13" s="17">
        <v>0.494986505400411</v>
      </c>
      <c r="AQ13" s="17"/>
      <c r="AR13" s="17">
        <v>0.27280502396127898</v>
      </c>
      <c r="AS13" s="17">
        <v>0.58036776684692004</v>
      </c>
      <c r="AT13" s="17">
        <v>0.58201082409590199</v>
      </c>
      <c r="AU13" s="17">
        <v>0.65512632073812005</v>
      </c>
    </row>
    <row r="14" spans="2:47" x14ac:dyDescent="0.3">
      <c r="B14" s="18" t="s">
        <v>155</v>
      </c>
      <c r="C14" s="19">
        <v>2.1033718390934798E-2</v>
      </c>
      <c r="D14" s="19">
        <v>1.46848844302225E-2</v>
      </c>
      <c r="E14" s="19">
        <v>2.7463601474155198E-2</v>
      </c>
      <c r="F14" s="19"/>
      <c r="G14" s="19">
        <v>2.9682321699693901E-2</v>
      </c>
      <c r="H14" s="19">
        <v>2.66361292154071E-2</v>
      </c>
      <c r="I14" s="19">
        <v>2.59108511135656E-2</v>
      </c>
      <c r="J14" s="19">
        <v>1.8808546738328099E-2</v>
      </c>
      <c r="K14" s="19">
        <v>1.4063974073239401E-2</v>
      </c>
      <c r="L14" s="19">
        <v>1.4593696499167299E-2</v>
      </c>
      <c r="M14" s="19"/>
      <c r="N14" s="19">
        <v>1.4696483588971901E-2</v>
      </c>
      <c r="O14" s="19">
        <v>2.47574617874801E-2</v>
      </c>
      <c r="P14" s="19">
        <v>2.2547926065901398E-2</v>
      </c>
      <c r="Q14" s="19">
        <v>2.30384921604136E-2</v>
      </c>
      <c r="R14" s="19"/>
      <c r="S14" s="19">
        <v>2.4555328850196699E-2</v>
      </c>
      <c r="T14" s="19">
        <v>2.2510799867871099E-2</v>
      </c>
      <c r="U14" s="19">
        <v>2.10018973793068E-2</v>
      </c>
      <c r="V14" s="19">
        <v>1.3944013692048601E-2</v>
      </c>
      <c r="W14" s="19">
        <v>2.03746256579352E-2</v>
      </c>
      <c r="X14" s="19">
        <v>1.61230241494097E-2</v>
      </c>
      <c r="Y14" s="19">
        <v>1.6937219237622401E-2</v>
      </c>
      <c r="Z14" s="19">
        <v>3.6251856138692001E-2</v>
      </c>
      <c r="AA14" s="19">
        <v>3.2848341254201698E-2</v>
      </c>
      <c r="AB14" s="19">
        <v>0</v>
      </c>
      <c r="AC14" s="19">
        <v>3.8887628950865498E-2</v>
      </c>
      <c r="AD14" s="19">
        <v>1.8433738828194601E-2</v>
      </c>
      <c r="AE14" s="19"/>
      <c r="AF14" s="19">
        <v>2.0248329910701201E-2</v>
      </c>
      <c r="AG14" s="19">
        <v>1.7874404499125699E-2</v>
      </c>
      <c r="AH14" s="19"/>
      <c r="AI14" s="19">
        <v>2.6869990934523399E-2</v>
      </c>
      <c r="AJ14" s="19">
        <v>1.8289108538874999E-2</v>
      </c>
      <c r="AK14" s="19"/>
      <c r="AL14" s="19">
        <v>1.48791254731853E-2</v>
      </c>
      <c r="AM14" s="19">
        <v>2.2465385597094999E-2</v>
      </c>
      <c r="AN14" s="19"/>
      <c r="AO14" s="19">
        <v>2.4968358163985099E-2</v>
      </c>
      <c r="AP14" s="19">
        <v>2.0674985240010001E-2</v>
      </c>
      <c r="AQ14" s="19"/>
      <c r="AR14" s="19">
        <v>1.41134741262515E-2</v>
      </c>
      <c r="AS14" s="19">
        <v>2.96268801855352E-2</v>
      </c>
      <c r="AT14" s="19">
        <v>1.7994016455174799E-2</v>
      </c>
      <c r="AU14" s="19">
        <v>2.8977813182131499E-2</v>
      </c>
    </row>
    <row r="15" spans="2:47" x14ac:dyDescent="0.3">
      <c r="B15" s="16" t="s">
        <v>246</v>
      </c>
    </row>
    <row r="16" spans="2:47" x14ac:dyDescent="0.3">
      <c r="B16" t="s">
        <v>72</v>
      </c>
    </row>
    <row r="17" spans="2:2" x14ac:dyDescent="0.3">
      <c r="B17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200-000000000000}">
  <dimension ref="B2:AU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710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2039</v>
      </c>
      <c r="D7" s="10">
        <v>1027</v>
      </c>
      <c r="E7" s="10">
        <v>1009</v>
      </c>
      <c r="F7" s="10"/>
      <c r="G7" s="10">
        <v>175</v>
      </c>
      <c r="H7" s="10">
        <v>281</v>
      </c>
      <c r="I7" s="10">
        <v>321</v>
      </c>
      <c r="J7" s="10">
        <v>356</v>
      </c>
      <c r="K7" s="10">
        <v>352</v>
      </c>
      <c r="L7" s="10">
        <v>554</v>
      </c>
      <c r="M7" s="10"/>
      <c r="N7" s="10">
        <v>669</v>
      </c>
      <c r="O7" s="10">
        <v>571</v>
      </c>
      <c r="P7" s="10">
        <v>340</v>
      </c>
      <c r="Q7" s="10">
        <v>449</v>
      </c>
      <c r="R7" s="10"/>
      <c r="S7" s="10">
        <v>288</v>
      </c>
      <c r="T7" s="10">
        <v>284</v>
      </c>
      <c r="U7" s="10">
        <v>170</v>
      </c>
      <c r="V7" s="10">
        <v>184</v>
      </c>
      <c r="W7" s="10">
        <v>157</v>
      </c>
      <c r="X7" s="10">
        <v>161</v>
      </c>
      <c r="Y7" s="10">
        <v>199</v>
      </c>
      <c r="Z7" s="10">
        <v>88</v>
      </c>
      <c r="AA7" s="10">
        <v>217</v>
      </c>
      <c r="AB7" s="10">
        <v>143</v>
      </c>
      <c r="AC7" s="10">
        <v>84</v>
      </c>
      <c r="AD7" s="10">
        <v>64</v>
      </c>
      <c r="AE7" s="10"/>
      <c r="AF7" s="10">
        <v>1247</v>
      </c>
      <c r="AG7" s="10">
        <v>783</v>
      </c>
      <c r="AH7" s="10"/>
      <c r="AI7" s="10">
        <v>652</v>
      </c>
      <c r="AJ7" s="10">
        <v>1387</v>
      </c>
      <c r="AK7" s="10"/>
      <c r="AL7" s="10">
        <v>389</v>
      </c>
      <c r="AM7" s="10">
        <v>1650</v>
      </c>
      <c r="AN7" s="10"/>
      <c r="AO7" s="10">
        <v>179</v>
      </c>
      <c r="AP7" s="10">
        <v>1860</v>
      </c>
      <c r="AQ7" s="10"/>
      <c r="AR7" s="10">
        <v>635</v>
      </c>
      <c r="AS7" s="10">
        <v>528</v>
      </c>
      <c r="AT7" s="10">
        <v>572</v>
      </c>
      <c r="AU7" s="10">
        <v>304</v>
      </c>
    </row>
    <row r="8" spans="2:47" ht="30" customHeight="1" x14ac:dyDescent="0.3">
      <c r="B8" s="11" t="s">
        <v>20</v>
      </c>
      <c r="C8" s="11">
        <v>2023</v>
      </c>
      <c r="D8" s="11">
        <v>1012</v>
      </c>
      <c r="E8" s="11">
        <v>1008</v>
      </c>
      <c r="F8" s="11"/>
      <c r="G8" s="11">
        <v>274</v>
      </c>
      <c r="H8" s="11">
        <v>314</v>
      </c>
      <c r="I8" s="11">
        <v>336</v>
      </c>
      <c r="J8" s="11">
        <v>348</v>
      </c>
      <c r="K8" s="11">
        <v>304</v>
      </c>
      <c r="L8" s="11">
        <v>446</v>
      </c>
      <c r="M8" s="11"/>
      <c r="N8" s="11">
        <v>541</v>
      </c>
      <c r="O8" s="11">
        <v>524</v>
      </c>
      <c r="P8" s="11">
        <v>446</v>
      </c>
      <c r="Q8" s="11">
        <v>503</v>
      </c>
      <c r="R8" s="11"/>
      <c r="S8" s="11">
        <v>279</v>
      </c>
      <c r="T8" s="11">
        <v>252</v>
      </c>
      <c r="U8" s="11">
        <v>166</v>
      </c>
      <c r="V8" s="11">
        <v>197</v>
      </c>
      <c r="W8" s="11">
        <v>141</v>
      </c>
      <c r="X8" s="11">
        <v>179</v>
      </c>
      <c r="Y8" s="11">
        <v>181</v>
      </c>
      <c r="Z8" s="11">
        <v>83</v>
      </c>
      <c r="AA8" s="11">
        <v>218</v>
      </c>
      <c r="AB8" s="11">
        <v>172</v>
      </c>
      <c r="AC8" s="11">
        <v>95</v>
      </c>
      <c r="AD8" s="11">
        <v>61</v>
      </c>
      <c r="AE8" s="11"/>
      <c r="AF8" s="11">
        <v>1168</v>
      </c>
      <c r="AG8" s="11">
        <v>845</v>
      </c>
      <c r="AH8" s="11"/>
      <c r="AI8" s="11">
        <v>647</v>
      </c>
      <c r="AJ8" s="11">
        <v>1376</v>
      </c>
      <c r="AK8" s="11"/>
      <c r="AL8" s="11">
        <v>382</v>
      </c>
      <c r="AM8" s="11">
        <v>1641</v>
      </c>
      <c r="AN8" s="11"/>
      <c r="AO8" s="11">
        <v>169</v>
      </c>
      <c r="AP8" s="11">
        <v>1854</v>
      </c>
      <c r="AQ8" s="11"/>
      <c r="AR8" s="11">
        <v>662</v>
      </c>
      <c r="AS8" s="11">
        <v>477</v>
      </c>
      <c r="AT8" s="11">
        <v>595</v>
      </c>
      <c r="AU8" s="11">
        <v>289</v>
      </c>
    </row>
    <row r="9" spans="2:47" x14ac:dyDescent="0.3">
      <c r="B9" s="18" t="s">
        <v>695</v>
      </c>
      <c r="C9" s="17">
        <v>0.461818100709318</v>
      </c>
      <c r="D9" s="17">
        <v>0.42764070456721198</v>
      </c>
      <c r="E9" s="17">
        <v>0.49656014210180499</v>
      </c>
      <c r="F9" s="17"/>
      <c r="G9" s="17">
        <v>0.47698184460738702</v>
      </c>
      <c r="H9" s="17">
        <v>0.55436183617354096</v>
      </c>
      <c r="I9" s="17">
        <v>0.57607776478268302</v>
      </c>
      <c r="J9" s="17">
        <v>0.49221548337839099</v>
      </c>
      <c r="K9" s="17">
        <v>0.43771699649207102</v>
      </c>
      <c r="L9" s="17">
        <v>0.293851201311643</v>
      </c>
      <c r="M9" s="17"/>
      <c r="N9" s="17">
        <v>0.49385672355532001</v>
      </c>
      <c r="O9" s="17">
        <v>0.46392895772885601</v>
      </c>
      <c r="P9" s="17">
        <v>0.45334635918803101</v>
      </c>
      <c r="Q9" s="17">
        <v>0.43401544034905498</v>
      </c>
      <c r="R9" s="17"/>
      <c r="S9" s="17">
        <v>0.50388751234451201</v>
      </c>
      <c r="T9" s="17">
        <v>0.44385111236313501</v>
      </c>
      <c r="U9" s="17">
        <v>0.44989662932060398</v>
      </c>
      <c r="V9" s="17">
        <v>0.44077922214203402</v>
      </c>
      <c r="W9" s="17">
        <v>0.47702095748986201</v>
      </c>
      <c r="X9" s="17">
        <v>0.50912221525283696</v>
      </c>
      <c r="Y9" s="17">
        <v>0.44901370960528297</v>
      </c>
      <c r="Z9" s="17">
        <v>0.48032637052009702</v>
      </c>
      <c r="AA9" s="17">
        <v>0.44347860536087003</v>
      </c>
      <c r="AB9" s="17">
        <v>0.43994741611504301</v>
      </c>
      <c r="AC9" s="17">
        <v>0.41499381997394502</v>
      </c>
      <c r="AD9" s="17">
        <v>0.48262324406148299</v>
      </c>
      <c r="AE9" s="17"/>
      <c r="AF9" s="17">
        <v>0.46059782313097902</v>
      </c>
      <c r="AG9" s="17">
        <v>0.46794454063074598</v>
      </c>
      <c r="AH9" s="17"/>
      <c r="AI9" s="17">
        <v>0.47826416046304299</v>
      </c>
      <c r="AJ9" s="17">
        <v>0.45408405174390098</v>
      </c>
      <c r="AK9" s="17"/>
      <c r="AL9" s="17">
        <v>0.46537086149359802</v>
      </c>
      <c r="AM9" s="17">
        <v>0.460991665691737</v>
      </c>
      <c r="AN9" s="17"/>
      <c r="AO9" s="17">
        <v>0.46842248147895899</v>
      </c>
      <c r="AP9" s="17">
        <v>0.46121595910041502</v>
      </c>
      <c r="AQ9" s="17"/>
      <c r="AR9" s="17">
        <v>0.56237567084954498</v>
      </c>
      <c r="AS9" s="17">
        <v>0.36260115263214299</v>
      </c>
      <c r="AT9" s="17">
        <v>0.50733641377803995</v>
      </c>
      <c r="AU9" s="17">
        <v>0.30127922452176598</v>
      </c>
    </row>
    <row r="10" spans="2:47" x14ac:dyDescent="0.3">
      <c r="B10" s="18" t="s">
        <v>166</v>
      </c>
      <c r="C10" s="17">
        <v>0.22062192896765001</v>
      </c>
      <c r="D10" s="17">
        <v>0.237693779666274</v>
      </c>
      <c r="E10" s="17">
        <v>0.202983984463985</v>
      </c>
      <c r="F10" s="17"/>
      <c r="G10" s="17">
        <v>0.27410496165499998</v>
      </c>
      <c r="H10" s="17">
        <v>0.23879508307236899</v>
      </c>
      <c r="I10" s="17">
        <v>0.23048245506121301</v>
      </c>
      <c r="J10" s="17">
        <v>0.207930995386617</v>
      </c>
      <c r="K10" s="17">
        <v>0.17558244306371401</v>
      </c>
      <c r="L10" s="17">
        <v>0.20819594808632499</v>
      </c>
      <c r="M10" s="17"/>
      <c r="N10" s="17">
        <v>0.196983166009674</v>
      </c>
      <c r="O10" s="17">
        <v>0.225680612477339</v>
      </c>
      <c r="P10" s="17">
        <v>0.237702400736787</v>
      </c>
      <c r="Q10" s="17">
        <v>0.22501173918983899</v>
      </c>
      <c r="R10" s="17"/>
      <c r="S10" s="17">
        <v>0.23922229030852299</v>
      </c>
      <c r="T10" s="17">
        <v>0.22962006715675601</v>
      </c>
      <c r="U10" s="17">
        <v>0.19337079169088101</v>
      </c>
      <c r="V10" s="17">
        <v>0.24183184489893</v>
      </c>
      <c r="W10" s="17">
        <v>0.13648385055654599</v>
      </c>
      <c r="X10" s="17">
        <v>0.18976400097717799</v>
      </c>
      <c r="Y10" s="17">
        <v>0.23032774227736499</v>
      </c>
      <c r="Z10" s="17">
        <v>0.26895538847066902</v>
      </c>
      <c r="AA10" s="17">
        <v>0.22715053877403499</v>
      </c>
      <c r="AB10" s="17">
        <v>0.196918804079244</v>
      </c>
      <c r="AC10" s="17">
        <v>0.25943352057168301</v>
      </c>
      <c r="AD10" s="17">
        <v>0.27757881317726402</v>
      </c>
      <c r="AE10" s="17"/>
      <c r="AF10" s="17">
        <v>0.23313447790122299</v>
      </c>
      <c r="AG10" s="17">
        <v>0.20265230742521301</v>
      </c>
      <c r="AH10" s="17"/>
      <c r="AI10" s="17">
        <v>0.23891725186611701</v>
      </c>
      <c r="AJ10" s="17">
        <v>0.212018231470879</v>
      </c>
      <c r="AK10" s="17"/>
      <c r="AL10" s="17">
        <v>0.191885871038739</v>
      </c>
      <c r="AM10" s="17">
        <v>0.227306444470291</v>
      </c>
      <c r="AN10" s="17"/>
      <c r="AO10" s="17">
        <v>0.182139645300196</v>
      </c>
      <c r="AP10" s="17">
        <v>0.224130476552962</v>
      </c>
      <c r="AQ10" s="17"/>
      <c r="AR10" s="17">
        <v>0.248626394008856</v>
      </c>
      <c r="AS10" s="17">
        <v>0.20886363469136199</v>
      </c>
      <c r="AT10" s="17">
        <v>0.22015917757646999</v>
      </c>
      <c r="AU10" s="17">
        <v>0.176799760071363</v>
      </c>
    </row>
    <row r="11" spans="2:47" x14ac:dyDescent="0.3">
      <c r="B11" s="18" t="s">
        <v>168</v>
      </c>
      <c r="C11" s="17">
        <v>0.101945973785617</v>
      </c>
      <c r="D11" s="17">
        <v>0.109388045524932</v>
      </c>
      <c r="E11" s="17">
        <v>9.39407604036466E-2</v>
      </c>
      <c r="F11" s="17"/>
      <c r="G11" s="17">
        <v>0.157517143484255</v>
      </c>
      <c r="H11" s="17">
        <v>9.2993947429321697E-2</v>
      </c>
      <c r="I11" s="17">
        <v>9.2473719466271601E-2</v>
      </c>
      <c r="J11" s="17">
        <v>0.10735171638853</v>
      </c>
      <c r="K11" s="17">
        <v>0.10148621708041999</v>
      </c>
      <c r="L11" s="17">
        <v>7.7338359890708697E-2</v>
      </c>
      <c r="M11" s="17"/>
      <c r="N11" s="17">
        <v>7.5039643352048602E-2</v>
      </c>
      <c r="O11" s="17">
        <v>9.7353424422256196E-2</v>
      </c>
      <c r="P11" s="17">
        <v>0.137215718316677</v>
      </c>
      <c r="Q11" s="17">
        <v>0.104783089601632</v>
      </c>
      <c r="R11" s="17"/>
      <c r="S11" s="17">
        <v>8.9998475014480397E-2</v>
      </c>
      <c r="T11" s="17">
        <v>7.8829220955283302E-2</v>
      </c>
      <c r="U11" s="17">
        <v>0.16062221021412501</v>
      </c>
      <c r="V11" s="17">
        <v>0.11860197984187</v>
      </c>
      <c r="W11" s="17">
        <v>0.13846886087083299</v>
      </c>
      <c r="X11" s="17">
        <v>7.8393810070669298E-2</v>
      </c>
      <c r="Y11" s="17">
        <v>0.100144885978262</v>
      </c>
      <c r="Z11" s="17">
        <v>7.0006043783056901E-2</v>
      </c>
      <c r="AA11" s="17">
        <v>8.2269752351151998E-2</v>
      </c>
      <c r="AB11" s="17">
        <v>0.14575042384220299</v>
      </c>
      <c r="AC11" s="17">
        <v>8.9307942693609504E-2</v>
      </c>
      <c r="AD11" s="17">
        <v>3.9076626511296203E-2</v>
      </c>
      <c r="AE11" s="17"/>
      <c r="AF11" s="17">
        <v>9.4922411340861795E-2</v>
      </c>
      <c r="AG11" s="17">
        <v>0.11065786351399599</v>
      </c>
      <c r="AH11" s="17"/>
      <c r="AI11" s="17">
        <v>8.84257935451572E-2</v>
      </c>
      <c r="AJ11" s="17">
        <v>0.10830407642946201</v>
      </c>
      <c r="AK11" s="17"/>
      <c r="AL11" s="17">
        <v>0.10937873514867499</v>
      </c>
      <c r="AM11" s="17">
        <v>0.100216981984386</v>
      </c>
      <c r="AN11" s="17"/>
      <c r="AO11" s="17">
        <v>8.9396752068022195E-2</v>
      </c>
      <c r="AP11" s="17">
        <v>0.103090124739217</v>
      </c>
      <c r="AQ11" s="17"/>
      <c r="AR11" s="17">
        <v>7.6643510906724902E-2</v>
      </c>
      <c r="AS11" s="17">
        <v>0.116089046478146</v>
      </c>
      <c r="AT11" s="17">
        <v>9.7092366303029906E-2</v>
      </c>
      <c r="AU11" s="17">
        <v>0.14659716184473501</v>
      </c>
    </row>
    <row r="12" spans="2:47" x14ac:dyDescent="0.3">
      <c r="B12" s="18" t="s">
        <v>170</v>
      </c>
      <c r="C12" s="17">
        <v>5.3867398857497403E-2</v>
      </c>
      <c r="D12" s="17">
        <v>6.0459146506107203E-2</v>
      </c>
      <c r="E12" s="17">
        <v>4.7401824320134497E-2</v>
      </c>
      <c r="F12" s="17"/>
      <c r="G12" s="17">
        <v>3.8292947158217197E-2</v>
      </c>
      <c r="H12" s="17">
        <v>4.84325699188849E-2</v>
      </c>
      <c r="I12" s="17">
        <v>3.1389416636065003E-2</v>
      </c>
      <c r="J12" s="17">
        <v>6.6317350922381404E-2</v>
      </c>
      <c r="K12" s="17">
        <v>5.7740712730555803E-2</v>
      </c>
      <c r="L12" s="17">
        <v>7.1840681978611903E-2</v>
      </c>
      <c r="M12" s="17"/>
      <c r="N12" s="17">
        <v>5.3645370162286897E-2</v>
      </c>
      <c r="O12" s="17">
        <v>6.4312036883097806E-2</v>
      </c>
      <c r="P12" s="17">
        <v>4.8238800286005599E-2</v>
      </c>
      <c r="Q12" s="17">
        <v>4.9254354727993097E-2</v>
      </c>
      <c r="R12" s="17"/>
      <c r="S12" s="17">
        <v>4.5692907242306999E-2</v>
      </c>
      <c r="T12" s="17">
        <v>5.6591009289055499E-2</v>
      </c>
      <c r="U12" s="17">
        <v>4.19402753885392E-2</v>
      </c>
      <c r="V12" s="17">
        <v>5.1557074730099503E-2</v>
      </c>
      <c r="W12" s="17">
        <v>5.14956198813626E-2</v>
      </c>
      <c r="X12" s="17">
        <v>5.2325048156939703E-2</v>
      </c>
      <c r="Y12" s="17">
        <v>8.4034537121355501E-2</v>
      </c>
      <c r="Z12" s="17">
        <v>5.8518177234947101E-2</v>
      </c>
      <c r="AA12" s="17">
        <v>5.5001011251558603E-2</v>
      </c>
      <c r="AB12" s="17">
        <v>5.6051769370683797E-2</v>
      </c>
      <c r="AC12" s="17">
        <v>3.2068900738140803E-2</v>
      </c>
      <c r="AD12" s="17">
        <v>5.7875230137655699E-2</v>
      </c>
      <c r="AE12" s="17"/>
      <c r="AF12" s="17">
        <v>4.9624894990263797E-2</v>
      </c>
      <c r="AG12" s="17">
        <v>6.0367895968769097E-2</v>
      </c>
      <c r="AH12" s="17"/>
      <c r="AI12" s="17">
        <v>5.3341656141651303E-2</v>
      </c>
      <c r="AJ12" s="17">
        <v>5.4114638619996998E-2</v>
      </c>
      <c r="AK12" s="17"/>
      <c r="AL12" s="17">
        <v>5.9423038443045903E-2</v>
      </c>
      <c r="AM12" s="17">
        <v>5.2575058793715698E-2</v>
      </c>
      <c r="AN12" s="17"/>
      <c r="AO12" s="17">
        <v>0.111768216903524</v>
      </c>
      <c r="AP12" s="17">
        <v>4.8588404058268003E-2</v>
      </c>
      <c r="AQ12" s="17"/>
      <c r="AR12" s="17">
        <v>3.2286712494467303E-2</v>
      </c>
      <c r="AS12" s="17">
        <v>8.3077456938097302E-2</v>
      </c>
      <c r="AT12" s="17">
        <v>3.5477222176023601E-2</v>
      </c>
      <c r="AU12" s="17">
        <v>9.30245146592064E-2</v>
      </c>
    </row>
    <row r="13" spans="2:47" x14ac:dyDescent="0.3">
      <c r="B13" s="18" t="s">
        <v>173</v>
      </c>
      <c r="C13" s="17">
        <v>0.15080877015956301</v>
      </c>
      <c r="D13" s="17">
        <v>0.15144349971675899</v>
      </c>
      <c r="E13" s="17">
        <v>0.15059075101189301</v>
      </c>
      <c r="F13" s="17"/>
      <c r="G13" s="17">
        <v>3.8383855851146599E-2</v>
      </c>
      <c r="H13" s="17">
        <v>5.3976634743356101E-2</v>
      </c>
      <c r="I13" s="17">
        <v>5.3828229386617403E-2</v>
      </c>
      <c r="J13" s="17">
        <v>0.12340648205978599</v>
      </c>
      <c r="K13" s="17">
        <v>0.220584542947099</v>
      </c>
      <c r="L13" s="17">
        <v>0.33499885061600898</v>
      </c>
      <c r="M13" s="17"/>
      <c r="N13" s="17">
        <v>0.17615509800155901</v>
      </c>
      <c r="O13" s="17">
        <v>0.13879414959303199</v>
      </c>
      <c r="P13" s="17">
        <v>0.107231429723389</v>
      </c>
      <c r="Q13" s="17">
        <v>0.172338156555602</v>
      </c>
      <c r="R13" s="17"/>
      <c r="S13" s="17">
        <v>0.101197362029971</v>
      </c>
      <c r="T13" s="17">
        <v>0.187621294074196</v>
      </c>
      <c r="U13" s="17">
        <v>0.14833871579219701</v>
      </c>
      <c r="V13" s="17">
        <v>0.13637396830738199</v>
      </c>
      <c r="W13" s="17">
        <v>0.190844409214845</v>
      </c>
      <c r="X13" s="17">
        <v>0.14226072118362201</v>
      </c>
      <c r="Y13" s="17">
        <v>0.13231057156547299</v>
      </c>
      <c r="Z13" s="17">
        <v>0.111790947428044</v>
      </c>
      <c r="AA13" s="17">
        <v>0.183668810163722</v>
      </c>
      <c r="AB13" s="17">
        <v>0.16133158659282701</v>
      </c>
      <c r="AC13" s="17">
        <v>0.169675916156696</v>
      </c>
      <c r="AD13" s="17">
        <v>0.14284608611230201</v>
      </c>
      <c r="AE13" s="17"/>
      <c r="AF13" s="17">
        <v>0.15425249836105001</v>
      </c>
      <c r="AG13" s="17">
        <v>0.14595700891005001</v>
      </c>
      <c r="AH13" s="17"/>
      <c r="AI13" s="17">
        <v>0.12743570336990301</v>
      </c>
      <c r="AJ13" s="17">
        <v>0.16180036606339401</v>
      </c>
      <c r="AK13" s="17"/>
      <c r="AL13" s="17">
        <v>0.16476885054169199</v>
      </c>
      <c r="AM13" s="17">
        <v>0.147561408466344</v>
      </c>
      <c r="AN13" s="17"/>
      <c r="AO13" s="17">
        <v>0.131864775142778</v>
      </c>
      <c r="AP13" s="17">
        <v>0.15253595216743601</v>
      </c>
      <c r="AQ13" s="17"/>
      <c r="AR13" s="17">
        <v>7.4818296627334205E-2</v>
      </c>
      <c r="AS13" s="17">
        <v>0.21529893850849599</v>
      </c>
      <c r="AT13" s="17">
        <v>0.12715700185063</v>
      </c>
      <c r="AU13" s="17">
        <v>0.26728530990899702</v>
      </c>
    </row>
    <row r="14" spans="2:47" x14ac:dyDescent="0.3">
      <c r="B14" s="18" t="s">
        <v>155</v>
      </c>
      <c r="C14" s="19">
        <v>1.0937827520354699E-2</v>
      </c>
      <c r="D14" s="19">
        <v>1.33748240187158E-2</v>
      </c>
      <c r="E14" s="19">
        <v>8.5225376985353703E-3</v>
      </c>
      <c r="F14" s="19"/>
      <c r="G14" s="19">
        <v>1.4719247243994401E-2</v>
      </c>
      <c r="H14" s="19">
        <v>1.1439928662527901E-2</v>
      </c>
      <c r="I14" s="19">
        <v>1.5748414667150101E-2</v>
      </c>
      <c r="J14" s="19">
        <v>2.7779718642948598E-3</v>
      </c>
      <c r="K14" s="19">
        <v>6.8890876861409604E-3</v>
      </c>
      <c r="L14" s="19">
        <v>1.37749581167016E-2</v>
      </c>
      <c r="M14" s="19"/>
      <c r="N14" s="19">
        <v>4.3199989191113697E-3</v>
      </c>
      <c r="O14" s="19">
        <v>9.9308188954181295E-3</v>
      </c>
      <c r="P14" s="19">
        <v>1.6265291749110899E-2</v>
      </c>
      <c r="Q14" s="19">
        <v>1.4597219575878201E-2</v>
      </c>
      <c r="R14" s="19"/>
      <c r="S14" s="19">
        <v>2.00014530602056E-2</v>
      </c>
      <c r="T14" s="19">
        <v>3.4872961615740202E-3</v>
      </c>
      <c r="U14" s="19">
        <v>5.8313775936536397E-3</v>
      </c>
      <c r="V14" s="19">
        <v>1.0855910079684001E-2</v>
      </c>
      <c r="W14" s="19">
        <v>5.6863019865519499E-3</v>
      </c>
      <c r="X14" s="19">
        <v>2.8134204358752898E-2</v>
      </c>
      <c r="Y14" s="19">
        <v>4.1685534522604498E-3</v>
      </c>
      <c r="Z14" s="19">
        <v>1.0403072563185199E-2</v>
      </c>
      <c r="AA14" s="19">
        <v>8.4312820986634906E-3</v>
      </c>
      <c r="AB14" s="19">
        <v>0</v>
      </c>
      <c r="AC14" s="19">
        <v>3.45198998659247E-2</v>
      </c>
      <c r="AD14" s="19">
        <v>0</v>
      </c>
      <c r="AE14" s="19"/>
      <c r="AF14" s="19">
        <v>7.4678942756227001E-3</v>
      </c>
      <c r="AG14" s="19">
        <v>1.2420383551225401E-2</v>
      </c>
      <c r="AH14" s="19"/>
      <c r="AI14" s="19">
        <v>1.36154346141293E-2</v>
      </c>
      <c r="AJ14" s="19">
        <v>9.6786356723674496E-3</v>
      </c>
      <c r="AK14" s="19"/>
      <c r="AL14" s="19">
        <v>9.1726433342511106E-3</v>
      </c>
      <c r="AM14" s="19">
        <v>1.1348440593526301E-2</v>
      </c>
      <c r="AN14" s="19"/>
      <c r="AO14" s="19">
        <v>1.6408129106520501E-2</v>
      </c>
      <c r="AP14" s="19">
        <v>1.04390833817032E-2</v>
      </c>
      <c r="AQ14" s="19"/>
      <c r="AR14" s="19">
        <v>5.2494151130733401E-3</v>
      </c>
      <c r="AS14" s="19">
        <v>1.4069770751756199E-2</v>
      </c>
      <c r="AT14" s="19">
        <v>1.27778183158061E-2</v>
      </c>
      <c r="AU14" s="19">
        <v>1.50140289939332E-2</v>
      </c>
    </row>
    <row r="15" spans="2:47" x14ac:dyDescent="0.3">
      <c r="B15" s="16" t="s">
        <v>246</v>
      </c>
    </row>
    <row r="16" spans="2:47" x14ac:dyDescent="0.3">
      <c r="B16" t="s">
        <v>72</v>
      </c>
    </row>
    <row r="17" spans="2:2" x14ac:dyDescent="0.3">
      <c r="B17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300-000000000000}">
  <dimension ref="B2:AU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711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2039</v>
      </c>
      <c r="D7" s="10">
        <v>1027</v>
      </c>
      <c r="E7" s="10">
        <v>1009</v>
      </c>
      <c r="F7" s="10"/>
      <c r="G7" s="10">
        <v>175</v>
      </c>
      <c r="H7" s="10">
        <v>281</v>
      </c>
      <c r="I7" s="10">
        <v>321</v>
      </c>
      <c r="J7" s="10">
        <v>356</v>
      </c>
      <c r="K7" s="10">
        <v>352</v>
      </c>
      <c r="L7" s="10">
        <v>554</v>
      </c>
      <c r="M7" s="10"/>
      <c r="N7" s="10">
        <v>669</v>
      </c>
      <c r="O7" s="10">
        <v>571</v>
      </c>
      <c r="P7" s="10">
        <v>340</v>
      </c>
      <c r="Q7" s="10">
        <v>449</v>
      </c>
      <c r="R7" s="10"/>
      <c r="S7" s="10">
        <v>288</v>
      </c>
      <c r="T7" s="10">
        <v>284</v>
      </c>
      <c r="U7" s="10">
        <v>170</v>
      </c>
      <c r="V7" s="10">
        <v>184</v>
      </c>
      <c r="W7" s="10">
        <v>157</v>
      </c>
      <c r="X7" s="10">
        <v>161</v>
      </c>
      <c r="Y7" s="10">
        <v>199</v>
      </c>
      <c r="Z7" s="10">
        <v>88</v>
      </c>
      <c r="AA7" s="10">
        <v>217</v>
      </c>
      <c r="AB7" s="10">
        <v>143</v>
      </c>
      <c r="AC7" s="10">
        <v>84</v>
      </c>
      <c r="AD7" s="10">
        <v>64</v>
      </c>
      <c r="AE7" s="10"/>
      <c r="AF7" s="10">
        <v>1247</v>
      </c>
      <c r="AG7" s="10">
        <v>783</v>
      </c>
      <c r="AH7" s="10"/>
      <c r="AI7" s="10">
        <v>652</v>
      </c>
      <c r="AJ7" s="10">
        <v>1387</v>
      </c>
      <c r="AK7" s="10"/>
      <c r="AL7" s="10">
        <v>389</v>
      </c>
      <c r="AM7" s="10">
        <v>1650</v>
      </c>
      <c r="AN7" s="10"/>
      <c r="AO7" s="10">
        <v>179</v>
      </c>
      <c r="AP7" s="10">
        <v>1860</v>
      </c>
      <c r="AQ7" s="10"/>
      <c r="AR7" s="10">
        <v>635</v>
      </c>
      <c r="AS7" s="10">
        <v>528</v>
      </c>
      <c r="AT7" s="10">
        <v>572</v>
      </c>
      <c r="AU7" s="10">
        <v>304</v>
      </c>
    </row>
    <row r="8" spans="2:47" ht="30" customHeight="1" x14ac:dyDescent="0.3">
      <c r="B8" s="11" t="s">
        <v>20</v>
      </c>
      <c r="C8" s="11">
        <v>2023</v>
      </c>
      <c r="D8" s="11">
        <v>1012</v>
      </c>
      <c r="E8" s="11">
        <v>1008</v>
      </c>
      <c r="F8" s="11"/>
      <c r="G8" s="11">
        <v>274</v>
      </c>
      <c r="H8" s="11">
        <v>314</v>
      </c>
      <c r="I8" s="11">
        <v>336</v>
      </c>
      <c r="J8" s="11">
        <v>348</v>
      </c>
      <c r="K8" s="11">
        <v>304</v>
      </c>
      <c r="L8" s="11">
        <v>446</v>
      </c>
      <c r="M8" s="11"/>
      <c r="N8" s="11">
        <v>541</v>
      </c>
      <c r="O8" s="11">
        <v>524</v>
      </c>
      <c r="P8" s="11">
        <v>446</v>
      </c>
      <c r="Q8" s="11">
        <v>503</v>
      </c>
      <c r="R8" s="11"/>
      <c r="S8" s="11">
        <v>279</v>
      </c>
      <c r="T8" s="11">
        <v>252</v>
      </c>
      <c r="U8" s="11">
        <v>166</v>
      </c>
      <c r="V8" s="11">
        <v>197</v>
      </c>
      <c r="W8" s="11">
        <v>141</v>
      </c>
      <c r="X8" s="11">
        <v>179</v>
      </c>
      <c r="Y8" s="11">
        <v>181</v>
      </c>
      <c r="Z8" s="11">
        <v>83</v>
      </c>
      <c r="AA8" s="11">
        <v>218</v>
      </c>
      <c r="AB8" s="11">
        <v>172</v>
      </c>
      <c r="AC8" s="11">
        <v>95</v>
      </c>
      <c r="AD8" s="11">
        <v>61</v>
      </c>
      <c r="AE8" s="11"/>
      <c r="AF8" s="11">
        <v>1168</v>
      </c>
      <c r="AG8" s="11">
        <v>845</v>
      </c>
      <c r="AH8" s="11"/>
      <c r="AI8" s="11">
        <v>647</v>
      </c>
      <c r="AJ8" s="11">
        <v>1376</v>
      </c>
      <c r="AK8" s="11"/>
      <c r="AL8" s="11">
        <v>382</v>
      </c>
      <c r="AM8" s="11">
        <v>1641</v>
      </c>
      <c r="AN8" s="11"/>
      <c r="AO8" s="11">
        <v>169</v>
      </c>
      <c r="AP8" s="11">
        <v>1854</v>
      </c>
      <c r="AQ8" s="11"/>
      <c r="AR8" s="11">
        <v>662</v>
      </c>
      <c r="AS8" s="11">
        <v>477</v>
      </c>
      <c r="AT8" s="11">
        <v>595</v>
      </c>
      <c r="AU8" s="11">
        <v>289</v>
      </c>
    </row>
    <row r="9" spans="2:47" x14ac:dyDescent="0.3">
      <c r="B9" s="18" t="s">
        <v>695</v>
      </c>
      <c r="C9" s="17">
        <v>9.5533231033860799E-2</v>
      </c>
      <c r="D9" s="17">
        <v>7.6905140647685694E-2</v>
      </c>
      <c r="E9" s="17">
        <v>0.113652982417415</v>
      </c>
      <c r="F9" s="17"/>
      <c r="G9" s="17">
        <v>0.13286891854965299</v>
      </c>
      <c r="H9" s="17">
        <v>0.18369450082503699</v>
      </c>
      <c r="I9" s="17">
        <v>0.124459291288395</v>
      </c>
      <c r="J9" s="17">
        <v>7.2493302042018398E-2</v>
      </c>
      <c r="K9" s="17">
        <v>7.2868740512898794E-2</v>
      </c>
      <c r="L9" s="17">
        <v>2.2155931405414098E-2</v>
      </c>
      <c r="M9" s="17"/>
      <c r="N9" s="17">
        <v>0.100679857018803</v>
      </c>
      <c r="O9" s="17">
        <v>9.1952788204417005E-2</v>
      </c>
      <c r="P9" s="17">
        <v>0.11516214538722599</v>
      </c>
      <c r="Q9" s="17">
        <v>7.6202354345784901E-2</v>
      </c>
      <c r="R9" s="17"/>
      <c r="S9" s="17">
        <v>0.120978635030024</v>
      </c>
      <c r="T9" s="17">
        <v>7.7038503284645607E-2</v>
      </c>
      <c r="U9" s="17">
        <v>5.6995059976988199E-2</v>
      </c>
      <c r="V9" s="17">
        <v>6.8728195755103402E-2</v>
      </c>
      <c r="W9" s="17">
        <v>0.112522839603193</v>
      </c>
      <c r="X9" s="17">
        <v>8.7858294621140906E-2</v>
      </c>
      <c r="Y9" s="17">
        <v>0.135544661139474</v>
      </c>
      <c r="Z9" s="17">
        <v>5.8791696750615199E-2</v>
      </c>
      <c r="AA9" s="17">
        <v>0.119792601121902</v>
      </c>
      <c r="AB9" s="17">
        <v>0.106124705061621</v>
      </c>
      <c r="AC9" s="17">
        <v>4.43841980002775E-2</v>
      </c>
      <c r="AD9" s="17">
        <v>0.124786168722976</v>
      </c>
      <c r="AE9" s="17"/>
      <c r="AF9" s="17">
        <v>0.101146929948294</v>
      </c>
      <c r="AG9" s="17">
        <v>8.7882404306058204E-2</v>
      </c>
      <c r="AH9" s="17"/>
      <c r="AI9" s="17">
        <v>0.110025891376926</v>
      </c>
      <c r="AJ9" s="17">
        <v>8.8717802511107904E-2</v>
      </c>
      <c r="AK9" s="17"/>
      <c r="AL9" s="17">
        <v>0.11627005626133601</v>
      </c>
      <c r="AM9" s="17">
        <v>9.0709478588360801E-2</v>
      </c>
      <c r="AN9" s="17"/>
      <c r="AO9" s="17">
        <v>0.10858877155652299</v>
      </c>
      <c r="AP9" s="17">
        <v>9.4342917445105104E-2</v>
      </c>
      <c r="AQ9" s="17"/>
      <c r="AR9" s="17">
        <v>0.162215120334361</v>
      </c>
      <c r="AS9" s="17">
        <v>4.8438807346655698E-2</v>
      </c>
      <c r="AT9" s="17">
        <v>9.5835950587201901E-2</v>
      </c>
      <c r="AU9" s="17">
        <v>1.98040676824786E-2</v>
      </c>
    </row>
    <row r="10" spans="2:47" x14ac:dyDescent="0.3">
      <c r="B10" s="18" t="s">
        <v>166</v>
      </c>
      <c r="C10" s="17">
        <v>0.23060726355088301</v>
      </c>
      <c r="D10" s="17">
        <v>0.23085141341134499</v>
      </c>
      <c r="E10" s="17">
        <v>0.22988469968296801</v>
      </c>
      <c r="F10" s="17"/>
      <c r="G10" s="17">
        <v>0.285683799052179</v>
      </c>
      <c r="H10" s="17">
        <v>0.26691119770968602</v>
      </c>
      <c r="I10" s="17">
        <v>0.31752084179000201</v>
      </c>
      <c r="J10" s="17">
        <v>0.231262133848293</v>
      </c>
      <c r="K10" s="17">
        <v>0.19116024361100201</v>
      </c>
      <c r="L10" s="17">
        <v>0.13207898124117701</v>
      </c>
      <c r="M10" s="17"/>
      <c r="N10" s="17">
        <v>0.24890079718871799</v>
      </c>
      <c r="O10" s="17">
        <v>0.23399125152501901</v>
      </c>
      <c r="P10" s="17">
        <v>0.25123007940449099</v>
      </c>
      <c r="Q10" s="17">
        <v>0.18861587291968401</v>
      </c>
      <c r="R10" s="17"/>
      <c r="S10" s="17">
        <v>0.251685932433663</v>
      </c>
      <c r="T10" s="17">
        <v>0.200652607517604</v>
      </c>
      <c r="U10" s="17">
        <v>0.24272699921879201</v>
      </c>
      <c r="V10" s="17">
        <v>0.24520666238116101</v>
      </c>
      <c r="W10" s="17">
        <v>0.22798487151938901</v>
      </c>
      <c r="X10" s="17">
        <v>0.208163214160483</v>
      </c>
      <c r="Y10" s="17">
        <v>0.145042464140681</v>
      </c>
      <c r="Z10" s="17">
        <v>0.28093018744465598</v>
      </c>
      <c r="AA10" s="17">
        <v>0.26492048745357799</v>
      </c>
      <c r="AB10" s="17">
        <v>0.23775679716694201</v>
      </c>
      <c r="AC10" s="17">
        <v>0.219876880431321</v>
      </c>
      <c r="AD10" s="17">
        <v>0.30879661961913502</v>
      </c>
      <c r="AE10" s="17"/>
      <c r="AF10" s="17">
        <v>0.241095861119352</v>
      </c>
      <c r="AG10" s="17">
        <v>0.21883905273455401</v>
      </c>
      <c r="AH10" s="17"/>
      <c r="AI10" s="17">
        <v>0.24069151858684301</v>
      </c>
      <c r="AJ10" s="17">
        <v>0.22586496518909999</v>
      </c>
      <c r="AK10" s="17"/>
      <c r="AL10" s="17">
        <v>0.26568578762247902</v>
      </c>
      <c r="AM10" s="17">
        <v>0.22244737820591201</v>
      </c>
      <c r="AN10" s="17"/>
      <c r="AO10" s="17">
        <v>0.30119358763968301</v>
      </c>
      <c r="AP10" s="17">
        <v>0.224171692339</v>
      </c>
      <c r="AQ10" s="17"/>
      <c r="AR10" s="17">
        <v>0.30412178222784703</v>
      </c>
      <c r="AS10" s="17">
        <v>0.16269999611990801</v>
      </c>
      <c r="AT10" s="17">
        <v>0.25556089949799399</v>
      </c>
      <c r="AU10" s="17">
        <v>0.122760462773278</v>
      </c>
    </row>
    <row r="11" spans="2:47" x14ac:dyDescent="0.3">
      <c r="B11" s="18" t="s">
        <v>168</v>
      </c>
      <c r="C11" s="17">
        <v>0.31380448787645299</v>
      </c>
      <c r="D11" s="17">
        <v>0.33337965950071502</v>
      </c>
      <c r="E11" s="17">
        <v>0.29421153485680701</v>
      </c>
      <c r="F11" s="17"/>
      <c r="G11" s="17">
        <v>0.36831597881526301</v>
      </c>
      <c r="H11" s="17">
        <v>0.367271184053442</v>
      </c>
      <c r="I11" s="17">
        <v>0.30641649778931601</v>
      </c>
      <c r="J11" s="17">
        <v>0.32632590002622802</v>
      </c>
      <c r="K11" s="17">
        <v>0.315097042739646</v>
      </c>
      <c r="L11" s="17">
        <v>0.23754626968673001</v>
      </c>
      <c r="M11" s="17"/>
      <c r="N11" s="17">
        <v>0.29713752183242298</v>
      </c>
      <c r="O11" s="17">
        <v>0.30447832546898101</v>
      </c>
      <c r="P11" s="17">
        <v>0.33094914913950302</v>
      </c>
      <c r="Q11" s="17">
        <v>0.327146099800804</v>
      </c>
      <c r="R11" s="17"/>
      <c r="S11" s="17">
        <v>0.32573400242905098</v>
      </c>
      <c r="T11" s="17">
        <v>0.32273305567064697</v>
      </c>
      <c r="U11" s="17">
        <v>0.30808088166262498</v>
      </c>
      <c r="V11" s="17">
        <v>0.37578919396421301</v>
      </c>
      <c r="W11" s="17">
        <v>0.31227038604597701</v>
      </c>
      <c r="X11" s="17">
        <v>0.316787381983617</v>
      </c>
      <c r="Y11" s="17">
        <v>0.32374224891030901</v>
      </c>
      <c r="Z11" s="17">
        <v>0.32797288468585001</v>
      </c>
      <c r="AA11" s="17">
        <v>0.27775213596807902</v>
      </c>
      <c r="AB11" s="17">
        <v>0.276862039848637</v>
      </c>
      <c r="AC11" s="17">
        <v>0.26772657094977098</v>
      </c>
      <c r="AD11" s="17">
        <v>0.288272927286647</v>
      </c>
      <c r="AE11" s="17"/>
      <c r="AF11" s="17">
        <v>0.31450900251727099</v>
      </c>
      <c r="AG11" s="17">
        <v>0.31654243535048399</v>
      </c>
      <c r="AH11" s="17"/>
      <c r="AI11" s="17">
        <v>0.32246612470076902</v>
      </c>
      <c r="AJ11" s="17">
        <v>0.30973120075947302</v>
      </c>
      <c r="AK11" s="17"/>
      <c r="AL11" s="17">
        <v>0.26576654757326501</v>
      </c>
      <c r="AM11" s="17">
        <v>0.32497896272843102</v>
      </c>
      <c r="AN11" s="17"/>
      <c r="AO11" s="17">
        <v>0.23879455350270201</v>
      </c>
      <c r="AP11" s="17">
        <v>0.32064337317743102</v>
      </c>
      <c r="AQ11" s="17"/>
      <c r="AR11" s="17">
        <v>0.33094987682356503</v>
      </c>
      <c r="AS11" s="17">
        <v>0.30911335170522097</v>
      </c>
      <c r="AT11" s="17">
        <v>0.31295356728972401</v>
      </c>
      <c r="AU11" s="17">
        <v>0.28400666263463298</v>
      </c>
    </row>
    <row r="12" spans="2:47" x14ac:dyDescent="0.3">
      <c r="B12" s="18" t="s">
        <v>170</v>
      </c>
      <c r="C12" s="17">
        <v>0.16924680160993899</v>
      </c>
      <c r="D12" s="17">
        <v>0.17509455434196899</v>
      </c>
      <c r="E12" s="17">
        <v>0.16384841476547701</v>
      </c>
      <c r="F12" s="17"/>
      <c r="G12" s="17">
        <v>0.11770333377216501</v>
      </c>
      <c r="H12" s="17">
        <v>9.7332064354581596E-2</v>
      </c>
      <c r="I12" s="17">
        <v>0.158500632202665</v>
      </c>
      <c r="J12" s="17">
        <v>0.19949078986132701</v>
      </c>
      <c r="K12" s="17">
        <v>0.17876111971046199</v>
      </c>
      <c r="L12" s="17">
        <v>0.229550418303889</v>
      </c>
      <c r="M12" s="17"/>
      <c r="N12" s="17">
        <v>0.16447696452413299</v>
      </c>
      <c r="O12" s="17">
        <v>0.186344816200295</v>
      </c>
      <c r="P12" s="17">
        <v>0.17141977290284499</v>
      </c>
      <c r="Q12" s="17">
        <v>0.15576723061246001</v>
      </c>
      <c r="R12" s="17"/>
      <c r="S12" s="17">
        <v>0.15297720201522799</v>
      </c>
      <c r="T12" s="17">
        <v>0.18335513959118899</v>
      </c>
      <c r="U12" s="17">
        <v>0.21253124907239801</v>
      </c>
      <c r="V12" s="17">
        <v>0.131932939751809</v>
      </c>
      <c r="W12" s="17">
        <v>0.17006744816195199</v>
      </c>
      <c r="X12" s="17">
        <v>0.201757000339752</v>
      </c>
      <c r="Y12" s="17">
        <v>0.179997421131007</v>
      </c>
      <c r="Z12" s="17">
        <v>0.177417396385984</v>
      </c>
      <c r="AA12" s="17">
        <v>0.14600630835422501</v>
      </c>
      <c r="AB12" s="17">
        <v>0.14519795497649399</v>
      </c>
      <c r="AC12" s="17">
        <v>0.21318217768999301</v>
      </c>
      <c r="AD12" s="17">
        <v>0.13022341798363299</v>
      </c>
      <c r="AE12" s="17"/>
      <c r="AF12" s="17">
        <v>0.153550555122727</v>
      </c>
      <c r="AG12" s="17">
        <v>0.191791918775231</v>
      </c>
      <c r="AH12" s="17"/>
      <c r="AI12" s="17">
        <v>0.163118065612499</v>
      </c>
      <c r="AJ12" s="17">
        <v>0.17212894754702801</v>
      </c>
      <c r="AK12" s="17"/>
      <c r="AL12" s="17">
        <v>0.155927537758354</v>
      </c>
      <c r="AM12" s="17">
        <v>0.17234509804015699</v>
      </c>
      <c r="AN12" s="17"/>
      <c r="AO12" s="17">
        <v>0.14078550276632301</v>
      </c>
      <c r="AP12" s="17">
        <v>0.17184170533747001</v>
      </c>
      <c r="AQ12" s="17"/>
      <c r="AR12" s="17">
        <v>0.113254228000588</v>
      </c>
      <c r="AS12" s="17">
        <v>0.222868083944843</v>
      </c>
      <c r="AT12" s="17">
        <v>0.16110092863683301</v>
      </c>
      <c r="AU12" s="17">
        <v>0.22587292694160499</v>
      </c>
    </row>
    <row r="13" spans="2:47" x14ac:dyDescent="0.3">
      <c r="B13" s="18" t="s">
        <v>173</v>
      </c>
      <c r="C13" s="17">
        <v>0.17767900400798101</v>
      </c>
      <c r="D13" s="17">
        <v>0.17067875117939199</v>
      </c>
      <c r="E13" s="17">
        <v>0.18519781231395399</v>
      </c>
      <c r="F13" s="17"/>
      <c r="G13" s="17">
        <v>7.0813452496996096E-2</v>
      </c>
      <c r="H13" s="17">
        <v>7.7036919165470202E-2</v>
      </c>
      <c r="I13" s="17">
        <v>7.4945002465022503E-2</v>
      </c>
      <c r="J13" s="17">
        <v>0.152880359017841</v>
      </c>
      <c r="K13" s="17">
        <v>0.23624675997041</v>
      </c>
      <c r="L13" s="17">
        <v>0.37109455256889101</v>
      </c>
      <c r="M13" s="17"/>
      <c r="N13" s="17">
        <v>0.18568597298456399</v>
      </c>
      <c r="O13" s="17">
        <v>0.166634390109414</v>
      </c>
      <c r="P13" s="17">
        <v>0.11868647114358399</v>
      </c>
      <c r="Q13" s="17">
        <v>0.23121153801448099</v>
      </c>
      <c r="R13" s="17"/>
      <c r="S13" s="17">
        <v>0.115160225501709</v>
      </c>
      <c r="T13" s="17">
        <v>0.210122917681902</v>
      </c>
      <c r="U13" s="17">
        <v>0.173834432475543</v>
      </c>
      <c r="V13" s="17">
        <v>0.17834300814771401</v>
      </c>
      <c r="W13" s="17">
        <v>0.171468152682937</v>
      </c>
      <c r="X13" s="17">
        <v>0.16158879206312801</v>
      </c>
      <c r="Y13" s="17">
        <v>0.206606791218962</v>
      </c>
      <c r="Z13" s="17">
        <v>0.133669416514378</v>
      </c>
      <c r="AA13" s="17">
        <v>0.17662281863889201</v>
      </c>
      <c r="AB13" s="17">
        <v>0.22776457002886999</v>
      </c>
      <c r="AC13" s="17">
        <v>0.234613274941332</v>
      </c>
      <c r="AD13" s="17">
        <v>0.14792086638760801</v>
      </c>
      <c r="AE13" s="17"/>
      <c r="AF13" s="17">
        <v>0.18034825232924201</v>
      </c>
      <c r="AG13" s="17">
        <v>0.170929332054266</v>
      </c>
      <c r="AH13" s="17"/>
      <c r="AI13" s="17">
        <v>0.14932469922643599</v>
      </c>
      <c r="AJ13" s="17">
        <v>0.191013114721715</v>
      </c>
      <c r="AK13" s="17"/>
      <c r="AL13" s="17">
        <v>0.18689695247358001</v>
      </c>
      <c r="AM13" s="17">
        <v>0.17553474610130301</v>
      </c>
      <c r="AN13" s="17"/>
      <c r="AO13" s="17">
        <v>0.18090810499260301</v>
      </c>
      <c r="AP13" s="17">
        <v>0.177384596987851</v>
      </c>
      <c r="AQ13" s="17"/>
      <c r="AR13" s="17">
        <v>8.5064347744921096E-2</v>
      </c>
      <c r="AS13" s="17">
        <v>0.23955364453717601</v>
      </c>
      <c r="AT13" s="17">
        <v>0.16007380016012099</v>
      </c>
      <c r="AU13" s="17">
        <v>0.32410805547805099</v>
      </c>
    </row>
    <row r="14" spans="2:47" x14ac:dyDescent="0.3">
      <c r="B14" s="18" t="s">
        <v>155</v>
      </c>
      <c r="C14" s="19">
        <v>1.31292119208836E-2</v>
      </c>
      <c r="D14" s="19">
        <v>1.30904809188931E-2</v>
      </c>
      <c r="E14" s="19">
        <v>1.32045559633796E-2</v>
      </c>
      <c r="F14" s="19"/>
      <c r="G14" s="19">
        <v>2.46145173137437E-2</v>
      </c>
      <c r="H14" s="19">
        <v>7.7541338917819901E-3</v>
      </c>
      <c r="I14" s="19">
        <v>1.8157734464599298E-2</v>
      </c>
      <c r="J14" s="19">
        <v>1.7547515204292301E-2</v>
      </c>
      <c r="K14" s="19">
        <v>5.8660934555803098E-3</v>
      </c>
      <c r="L14" s="19">
        <v>7.5738467938997397E-3</v>
      </c>
      <c r="M14" s="19"/>
      <c r="N14" s="19">
        <v>3.11888645135972E-3</v>
      </c>
      <c r="O14" s="19">
        <v>1.65984284918743E-2</v>
      </c>
      <c r="P14" s="19">
        <v>1.25523820223501E-2</v>
      </c>
      <c r="Q14" s="19">
        <v>2.1056904306785799E-2</v>
      </c>
      <c r="R14" s="19"/>
      <c r="S14" s="19">
        <v>3.3464002590324601E-2</v>
      </c>
      <c r="T14" s="19">
        <v>6.09777625401228E-3</v>
      </c>
      <c r="U14" s="19">
        <v>5.8313775936536397E-3</v>
      </c>
      <c r="V14" s="19">
        <v>0</v>
      </c>
      <c r="W14" s="19">
        <v>5.6863019865519499E-3</v>
      </c>
      <c r="X14" s="19">
        <v>2.38453168318793E-2</v>
      </c>
      <c r="Y14" s="19">
        <v>9.0664134595671193E-3</v>
      </c>
      <c r="Z14" s="19">
        <v>2.1218418218516898E-2</v>
      </c>
      <c r="AA14" s="19">
        <v>1.4905648463324201E-2</v>
      </c>
      <c r="AB14" s="19">
        <v>6.2939329174363503E-3</v>
      </c>
      <c r="AC14" s="19">
        <v>2.0216897987305402E-2</v>
      </c>
      <c r="AD14" s="19">
        <v>0</v>
      </c>
      <c r="AE14" s="19"/>
      <c r="AF14" s="19">
        <v>9.3493989631148397E-3</v>
      </c>
      <c r="AG14" s="19">
        <v>1.40148567794068E-2</v>
      </c>
      <c r="AH14" s="19"/>
      <c r="AI14" s="19">
        <v>1.4373700496525799E-2</v>
      </c>
      <c r="AJ14" s="19">
        <v>1.2543969271577299E-2</v>
      </c>
      <c r="AK14" s="19"/>
      <c r="AL14" s="19">
        <v>9.4531183109852097E-3</v>
      </c>
      <c r="AM14" s="19">
        <v>1.39843363358369E-2</v>
      </c>
      <c r="AN14" s="19"/>
      <c r="AO14" s="19">
        <v>2.9729479542165E-2</v>
      </c>
      <c r="AP14" s="19">
        <v>1.16157147131429E-2</v>
      </c>
      <c r="AQ14" s="19"/>
      <c r="AR14" s="19">
        <v>4.3946448687186904E-3</v>
      </c>
      <c r="AS14" s="19">
        <v>1.7326116346196001E-2</v>
      </c>
      <c r="AT14" s="19">
        <v>1.4474853828125699E-2</v>
      </c>
      <c r="AU14" s="19">
        <v>2.34478244899534E-2</v>
      </c>
    </row>
    <row r="15" spans="2:47" x14ac:dyDescent="0.3">
      <c r="B15" s="16" t="s">
        <v>246</v>
      </c>
    </row>
    <row r="16" spans="2:47" x14ac:dyDescent="0.3">
      <c r="B16" t="s">
        <v>72</v>
      </c>
    </row>
    <row r="17" spans="2:2" x14ac:dyDescent="0.3">
      <c r="B17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400-000000000000}">
  <dimension ref="B2:AU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712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2039</v>
      </c>
      <c r="D7" s="10">
        <v>1027</v>
      </c>
      <c r="E7" s="10">
        <v>1009</v>
      </c>
      <c r="F7" s="10"/>
      <c r="G7" s="10">
        <v>175</v>
      </c>
      <c r="H7" s="10">
        <v>281</v>
      </c>
      <c r="I7" s="10">
        <v>321</v>
      </c>
      <c r="J7" s="10">
        <v>356</v>
      </c>
      <c r="K7" s="10">
        <v>352</v>
      </c>
      <c r="L7" s="10">
        <v>554</v>
      </c>
      <c r="M7" s="10"/>
      <c r="N7" s="10">
        <v>669</v>
      </c>
      <c r="O7" s="10">
        <v>571</v>
      </c>
      <c r="P7" s="10">
        <v>340</v>
      </c>
      <c r="Q7" s="10">
        <v>449</v>
      </c>
      <c r="R7" s="10"/>
      <c r="S7" s="10">
        <v>288</v>
      </c>
      <c r="T7" s="10">
        <v>284</v>
      </c>
      <c r="U7" s="10">
        <v>170</v>
      </c>
      <c r="V7" s="10">
        <v>184</v>
      </c>
      <c r="W7" s="10">
        <v>157</v>
      </c>
      <c r="X7" s="10">
        <v>161</v>
      </c>
      <c r="Y7" s="10">
        <v>199</v>
      </c>
      <c r="Z7" s="10">
        <v>88</v>
      </c>
      <c r="AA7" s="10">
        <v>217</v>
      </c>
      <c r="AB7" s="10">
        <v>143</v>
      </c>
      <c r="AC7" s="10">
        <v>84</v>
      </c>
      <c r="AD7" s="10">
        <v>64</v>
      </c>
      <c r="AE7" s="10"/>
      <c r="AF7" s="10">
        <v>1247</v>
      </c>
      <c r="AG7" s="10">
        <v>783</v>
      </c>
      <c r="AH7" s="10"/>
      <c r="AI7" s="10">
        <v>652</v>
      </c>
      <c r="AJ7" s="10">
        <v>1387</v>
      </c>
      <c r="AK7" s="10"/>
      <c r="AL7" s="10">
        <v>389</v>
      </c>
      <c r="AM7" s="10">
        <v>1650</v>
      </c>
      <c r="AN7" s="10"/>
      <c r="AO7" s="10">
        <v>179</v>
      </c>
      <c r="AP7" s="10">
        <v>1860</v>
      </c>
      <c r="AQ7" s="10"/>
      <c r="AR7" s="10">
        <v>635</v>
      </c>
      <c r="AS7" s="10">
        <v>528</v>
      </c>
      <c r="AT7" s="10">
        <v>572</v>
      </c>
      <c r="AU7" s="10">
        <v>304</v>
      </c>
    </row>
    <row r="8" spans="2:47" ht="30" customHeight="1" x14ac:dyDescent="0.3">
      <c r="B8" s="11" t="s">
        <v>20</v>
      </c>
      <c r="C8" s="11">
        <v>2023</v>
      </c>
      <c r="D8" s="11">
        <v>1012</v>
      </c>
      <c r="E8" s="11">
        <v>1008</v>
      </c>
      <c r="F8" s="11"/>
      <c r="G8" s="11">
        <v>274</v>
      </c>
      <c r="H8" s="11">
        <v>314</v>
      </c>
      <c r="I8" s="11">
        <v>336</v>
      </c>
      <c r="J8" s="11">
        <v>348</v>
      </c>
      <c r="K8" s="11">
        <v>304</v>
      </c>
      <c r="L8" s="11">
        <v>446</v>
      </c>
      <c r="M8" s="11"/>
      <c r="N8" s="11">
        <v>541</v>
      </c>
      <c r="O8" s="11">
        <v>524</v>
      </c>
      <c r="P8" s="11">
        <v>446</v>
      </c>
      <c r="Q8" s="11">
        <v>503</v>
      </c>
      <c r="R8" s="11"/>
      <c r="S8" s="11">
        <v>279</v>
      </c>
      <c r="T8" s="11">
        <v>252</v>
      </c>
      <c r="U8" s="11">
        <v>166</v>
      </c>
      <c r="V8" s="11">
        <v>197</v>
      </c>
      <c r="W8" s="11">
        <v>141</v>
      </c>
      <c r="X8" s="11">
        <v>179</v>
      </c>
      <c r="Y8" s="11">
        <v>181</v>
      </c>
      <c r="Z8" s="11">
        <v>83</v>
      </c>
      <c r="AA8" s="11">
        <v>218</v>
      </c>
      <c r="AB8" s="11">
        <v>172</v>
      </c>
      <c r="AC8" s="11">
        <v>95</v>
      </c>
      <c r="AD8" s="11">
        <v>61</v>
      </c>
      <c r="AE8" s="11"/>
      <c r="AF8" s="11">
        <v>1168</v>
      </c>
      <c r="AG8" s="11">
        <v>845</v>
      </c>
      <c r="AH8" s="11"/>
      <c r="AI8" s="11">
        <v>647</v>
      </c>
      <c r="AJ8" s="11">
        <v>1376</v>
      </c>
      <c r="AK8" s="11"/>
      <c r="AL8" s="11">
        <v>382</v>
      </c>
      <c r="AM8" s="11">
        <v>1641</v>
      </c>
      <c r="AN8" s="11"/>
      <c r="AO8" s="11">
        <v>169</v>
      </c>
      <c r="AP8" s="11">
        <v>1854</v>
      </c>
      <c r="AQ8" s="11"/>
      <c r="AR8" s="11">
        <v>662</v>
      </c>
      <c r="AS8" s="11">
        <v>477</v>
      </c>
      <c r="AT8" s="11">
        <v>595</v>
      </c>
      <c r="AU8" s="11">
        <v>289</v>
      </c>
    </row>
    <row r="9" spans="2:47" x14ac:dyDescent="0.3">
      <c r="B9" s="18" t="s">
        <v>695</v>
      </c>
      <c r="C9" s="17">
        <v>0.22520263470166799</v>
      </c>
      <c r="D9" s="17">
        <v>0.22997209201704</v>
      </c>
      <c r="E9" s="17">
        <v>0.22020174087270999</v>
      </c>
      <c r="F9" s="17"/>
      <c r="G9" s="17">
        <v>0.320979104678419</v>
      </c>
      <c r="H9" s="17">
        <v>0.32529095824009202</v>
      </c>
      <c r="I9" s="17">
        <v>0.22363598779729199</v>
      </c>
      <c r="J9" s="17">
        <v>0.202334451491884</v>
      </c>
      <c r="K9" s="17">
        <v>0.172833189751883</v>
      </c>
      <c r="L9" s="17">
        <v>0.15065757403565</v>
      </c>
      <c r="M9" s="17"/>
      <c r="N9" s="17">
        <v>0.26819557642965802</v>
      </c>
      <c r="O9" s="17">
        <v>0.19870699090350599</v>
      </c>
      <c r="P9" s="17">
        <v>0.23833490762774001</v>
      </c>
      <c r="Q9" s="17">
        <v>0.19547864808149501</v>
      </c>
      <c r="R9" s="17"/>
      <c r="S9" s="17">
        <v>0.32121777238021798</v>
      </c>
      <c r="T9" s="17">
        <v>0.191336074880571</v>
      </c>
      <c r="U9" s="17">
        <v>0.176044363392245</v>
      </c>
      <c r="V9" s="17">
        <v>0.21704116142302399</v>
      </c>
      <c r="W9" s="17">
        <v>0.22230795827969899</v>
      </c>
      <c r="X9" s="17">
        <v>0.243541332529988</v>
      </c>
      <c r="Y9" s="17">
        <v>0.22559467126947699</v>
      </c>
      <c r="Z9" s="17">
        <v>0.16563632394795999</v>
      </c>
      <c r="AA9" s="17">
        <v>0.233631301664048</v>
      </c>
      <c r="AB9" s="17">
        <v>0.20659638838531399</v>
      </c>
      <c r="AC9" s="17">
        <v>0.17520942332182199</v>
      </c>
      <c r="AD9" s="17">
        <v>0.218687975391092</v>
      </c>
      <c r="AE9" s="17"/>
      <c r="AF9" s="17">
        <v>0.22786662515929601</v>
      </c>
      <c r="AG9" s="17">
        <v>0.21950102576972</v>
      </c>
      <c r="AH9" s="17"/>
      <c r="AI9" s="17">
        <v>0.24117693589088099</v>
      </c>
      <c r="AJ9" s="17">
        <v>0.217690438501741</v>
      </c>
      <c r="AK9" s="17"/>
      <c r="AL9" s="17">
        <v>0.24420817957388199</v>
      </c>
      <c r="AM9" s="17">
        <v>0.220781608698424</v>
      </c>
      <c r="AN9" s="17"/>
      <c r="AO9" s="17">
        <v>0.26503477439297901</v>
      </c>
      <c r="AP9" s="17">
        <v>0.22157101661113501</v>
      </c>
      <c r="AQ9" s="17"/>
      <c r="AR9" s="17">
        <v>0.31744555867387497</v>
      </c>
      <c r="AS9" s="17">
        <v>0.175224906287858</v>
      </c>
      <c r="AT9" s="17">
        <v>0.217813130577307</v>
      </c>
      <c r="AU9" s="17">
        <v>0.111505375393564</v>
      </c>
    </row>
    <row r="10" spans="2:47" x14ac:dyDescent="0.3">
      <c r="B10" s="18" t="s">
        <v>166</v>
      </c>
      <c r="C10" s="17">
        <v>0.27207033826288901</v>
      </c>
      <c r="D10" s="17">
        <v>0.29092450551888399</v>
      </c>
      <c r="E10" s="17">
        <v>0.25278666077349399</v>
      </c>
      <c r="F10" s="17"/>
      <c r="G10" s="17">
        <v>0.311446913302247</v>
      </c>
      <c r="H10" s="17">
        <v>0.30748917070536802</v>
      </c>
      <c r="I10" s="17">
        <v>0.29282837036992299</v>
      </c>
      <c r="J10" s="17">
        <v>0.28371558903181299</v>
      </c>
      <c r="K10" s="17">
        <v>0.256912106909433</v>
      </c>
      <c r="L10" s="17">
        <v>0.20852145218849999</v>
      </c>
      <c r="M10" s="17"/>
      <c r="N10" s="17">
        <v>0.30382978919435699</v>
      </c>
      <c r="O10" s="17">
        <v>0.260265033310764</v>
      </c>
      <c r="P10" s="17">
        <v>0.30250112838684101</v>
      </c>
      <c r="Q10" s="17">
        <v>0.21953971610345499</v>
      </c>
      <c r="R10" s="17"/>
      <c r="S10" s="17">
        <v>0.25018084827465298</v>
      </c>
      <c r="T10" s="17">
        <v>0.26753983699147199</v>
      </c>
      <c r="U10" s="17">
        <v>0.26943591770312098</v>
      </c>
      <c r="V10" s="17">
        <v>0.20353430103363901</v>
      </c>
      <c r="W10" s="17">
        <v>0.25832254511653402</v>
      </c>
      <c r="X10" s="17">
        <v>0.34706294633207402</v>
      </c>
      <c r="Y10" s="17">
        <v>0.2175880062619</v>
      </c>
      <c r="Z10" s="17">
        <v>0.35949779532822601</v>
      </c>
      <c r="AA10" s="17">
        <v>0.27890562814962899</v>
      </c>
      <c r="AB10" s="17">
        <v>0.31737653807959898</v>
      </c>
      <c r="AC10" s="17">
        <v>0.31637917099658902</v>
      </c>
      <c r="AD10" s="17">
        <v>0.25206367181433598</v>
      </c>
      <c r="AE10" s="17"/>
      <c r="AF10" s="17">
        <v>0.28171801761384502</v>
      </c>
      <c r="AG10" s="17">
        <v>0.25882067712838802</v>
      </c>
      <c r="AH10" s="17"/>
      <c r="AI10" s="17">
        <v>0.312528996121341</v>
      </c>
      <c r="AJ10" s="17">
        <v>0.25304394254026202</v>
      </c>
      <c r="AK10" s="17"/>
      <c r="AL10" s="17">
        <v>0.30749922103480698</v>
      </c>
      <c r="AM10" s="17">
        <v>0.26382895328531097</v>
      </c>
      <c r="AN10" s="17"/>
      <c r="AO10" s="17">
        <v>0.247790615198095</v>
      </c>
      <c r="AP10" s="17">
        <v>0.274283994928049</v>
      </c>
      <c r="AQ10" s="17"/>
      <c r="AR10" s="17">
        <v>0.333655371868054</v>
      </c>
      <c r="AS10" s="17">
        <v>0.25539520622275502</v>
      </c>
      <c r="AT10" s="17">
        <v>0.26775359931033499</v>
      </c>
      <c r="AU10" s="17">
        <v>0.16734701346880301</v>
      </c>
    </row>
    <row r="11" spans="2:47" x14ac:dyDescent="0.3">
      <c r="B11" s="18" t="s">
        <v>168</v>
      </c>
      <c r="C11" s="17">
        <v>0.18188972437452999</v>
      </c>
      <c r="D11" s="17">
        <v>0.17526537444440601</v>
      </c>
      <c r="E11" s="17">
        <v>0.18822313285113301</v>
      </c>
      <c r="F11" s="17"/>
      <c r="G11" s="17">
        <v>0.14511920723246799</v>
      </c>
      <c r="H11" s="17">
        <v>0.139219686173184</v>
      </c>
      <c r="I11" s="17">
        <v>0.20303686689908801</v>
      </c>
      <c r="J11" s="17">
        <v>0.16117154291519201</v>
      </c>
      <c r="K11" s="17">
        <v>0.226555490029864</v>
      </c>
      <c r="L11" s="17">
        <v>0.20428735899478301</v>
      </c>
      <c r="M11" s="17"/>
      <c r="N11" s="17">
        <v>0.18320484136656101</v>
      </c>
      <c r="O11" s="17">
        <v>0.197793904896333</v>
      </c>
      <c r="P11" s="17">
        <v>0.166276340328644</v>
      </c>
      <c r="Q11" s="17">
        <v>0.179668390509931</v>
      </c>
      <c r="R11" s="17"/>
      <c r="S11" s="17">
        <v>0.15999570503207799</v>
      </c>
      <c r="T11" s="17">
        <v>0.21078901730287999</v>
      </c>
      <c r="U11" s="17">
        <v>0.211562292132982</v>
      </c>
      <c r="V11" s="17">
        <v>0.25369661934056698</v>
      </c>
      <c r="W11" s="17">
        <v>0.195595630972039</v>
      </c>
      <c r="X11" s="17">
        <v>0.117076300480859</v>
      </c>
      <c r="Y11" s="17">
        <v>0.20651191741491201</v>
      </c>
      <c r="Z11" s="17">
        <v>0.218753658081795</v>
      </c>
      <c r="AA11" s="17">
        <v>0.14547507283064301</v>
      </c>
      <c r="AB11" s="17">
        <v>0.158754939484059</v>
      </c>
      <c r="AC11" s="17">
        <v>0.13023405749206801</v>
      </c>
      <c r="AD11" s="17">
        <v>0.16123996765592899</v>
      </c>
      <c r="AE11" s="17"/>
      <c r="AF11" s="17">
        <v>0.18769082488041999</v>
      </c>
      <c r="AG11" s="17">
        <v>0.17602365821888899</v>
      </c>
      <c r="AH11" s="17"/>
      <c r="AI11" s="17">
        <v>0.171663989468711</v>
      </c>
      <c r="AJ11" s="17">
        <v>0.18669855613443401</v>
      </c>
      <c r="AK11" s="17"/>
      <c r="AL11" s="17">
        <v>0.17025709423509</v>
      </c>
      <c r="AM11" s="17">
        <v>0.18459567996161599</v>
      </c>
      <c r="AN11" s="17"/>
      <c r="AO11" s="17">
        <v>0.16640399408874701</v>
      </c>
      <c r="AP11" s="17">
        <v>0.183301605802111</v>
      </c>
      <c r="AQ11" s="17"/>
      <c r="AR11" s="17">
        <v>0.16597802890789001</v>
      </c>
      <c r="AS11" s="17">
        <v>0.207608708390803</v>
      </c>
      <c r="AT11" s="17">
        <v>0.17274340279862199</v>
      </c>
      <c r="AU11" s="17">
        <v>0.19476533122326301</v>
      </c>
    </row>
    <row r="12" spans="2:47" x14ac:dyDescent="0.3">
      <c r="B12" s="18" t="s">
        <v>170</v>
      </c>
      <c r="C12" s="17">
        <v>0.109117906070691</v>
      </c>
      <c r="D12" s="17">
        <v>0.11221834366682901</v>
      </c>
      <c r="E12" s="17">
        <v>0.10630957223665199</v>
      </c>
      <c r="F12" s="17"/>
      <c r="G12" s="17">
        <v>0.10690633603583399</v>
      </c>
      <c r="H12" s="17">
        <v>9.4909660013572705E-2</v>
      </c>
      <c r="I12" s="17">
        <v>0.12699493595358999</v>
      </c>
      <c r="J12" s="17">
        <v>0.114320002078379</v>
      </c>
      <c r="K12" s="17">
        <v>0.105159809710981</v>
      </c>
      <c r="L12" s="17">
        <v>0.105643549832245</v>
      </c>
      <c r="M12" s="17"/>
      <c r="N12" s="17">
        <v>0.100924388498739</v>
      </c>
      <c r="O12" s="17">
        <v>0.123256692090636</v>
      </c>
      <c r="P12" s="17">
        <v>0.10318835827664399</v>
      </c>
      <c r="Q12" s="17">
        <v>0.110571537254133</v>
      </c>
      <c r="R12" s="17"/>
      <c r="S12" s="17">
        <v>0.124614973616125</v>
      </c>
      <c r="T12" s="17">
        <v>0.117159878425235</v>
      </c>
      <c r="U12" s="17">
        <v>0.139528433835824</v>
      </c>
      <c r="V12" s="17">
        <v>0.121336554812162</v>
      </c>
      <c r="W12" s="17">
        <v>0.10585314829110801</v>
      </c>
      <c r="X12" s="17">
        <v>7.5164323731101601E-2</v>
      </c>
      <c r="Y12" s="17">
        <v>9.0689735678090203E-2</v>
      </c>
      <c r="Z12" s="17">
        <v>0.11265451902851099</v>
      </c>
      <c r="AA12" s="17">
        <v>0.107473331745571</v>
      </c>
      <c r="AB12" s="17">
        <v>7.5837738862437096E-2</v>
      </c>
      <c r="AC12" s="17">
        <v>0.109980243368241</v>
      </c>
      <c r="AD12" s="17">
        <v>0.13818548614995499</v>
      </c>
      <c r="AE12" s="17"/>
      <c r="AF12" s="17">
        <v>0.100575148145714</v>
      </c>
      <c r="AG12" s="17">
        <v>0.1222150732484</v>
      </c>
      <c r="AH12" s="17"/>
      <c r="AI12" s="17">
        <v>9.9457968858480905E-2</v>
      </c>
      <c r="AJ12" s="17">
        <v>0.11366066151004001</v>
      </c>
      <c r="AK12" s="17"/>
      <c r="AL12" s="17">
        <v>9.6799260973357296E-2</v>
      </c>
      <c r="AM12" s="17">
        <v>0.111983440874677</v>
      </c>
      <c r="AN12" s="17"/>
      <c r="AO12" s="17">
        <v>0.112688533913902</v>
      </c>
      <c r="AP12" s="17">
        <v>0.108792361001547</v>
      </c>
      <c r="AQ12" s="17"/>
      <c r="AR12" s="17">
        <v>7.0022920576633604E-2</v>
      </c>
      <c r="AS12" s="17">
        <v>0.120534091187824</v>
      </c>
      <c r="AT12" s="17">
        <v>0.11652616292307599</v>
      </c>
      <c r="AU12" s="17">
        <v>0.164607055773174</v>
      </c>
    </row>
    <row r="13" spans="2:47" x14ac:dyDescent="0.3">
      <c r="B13" s="18" t="s">
        <v>173</v>
      </c>
      <c r="C13" s="17">
        <v>0.19243928380662201</v>
      </c>
      <c r="D13" s="17">
        <v>0.17472833316758299</v>
      </c>
      <c r="E13" s="17">
        <v>0.210747947021827</v>
      </c>
      <c r="F13" s="17"/>
      <c r="G13" s="17">
        <v>9.1172581445934597E-2</v>
      </c>
      <c r="H13" s="17">
        <v>0.110566235316035</v>
      </c>
      <c r="I13" s="17">
        <v>0.12950112246145701</v>
      </c>
      <c r="J13" s="17">
        <v>0.22704827742141101</v>
      </c>
      <c r="K13" s="17">
        <v>0.23014175921604901</v>
      </c>
      <c r="L13" s="17">
        <v>0.30700568556404001</v>
      </c>
      <c r="M13" s="17"/>
      <c r="N13" s="17">
        <v>0.13486792062367101</v>
      </c>
      <c r="O13" s="17">
        <v>0.20453298542879</v>
      </c>
      <c r="P13" s="17">
        <v>0.16638462663748099</v>
      </c>
      <c r="Q13" s="17">
        <v>0.26357792246303302</v>
      </c>
      <c r="R13" s="17"/>
      <c r="S13" s="17">
        <v>0.116205716457249</v>
      </c>
      <c r="T13" s="17">
        <v>0.20515894574386201</v>
      </c>
      <c r="U13" s="17">
        <v>0.173740874843786</v>
      </c>
      <c r="V13" s="17">
        <v>0.183099485906945</v>
      </c>
      <c r="W13" s="17">
        <v>0.19359876308631099</v>
      </c>
      <c r="X13" s="17">
        <v>0.20103207277656801</v>
      </c>
      <c r="Y13" s="17">
        <v>0.241328694704636</v>
      </c>
      <c r="Z13" s="17">
        <v>0.14345770361350799</v>
      </c>
      <c r="AA13" s="17">
        <v>0.214634349603568</v>
      </c>
      <c r="AB13" s="17">
        <v>0.223114291215847</v>
      </c>
      <c r="AC13" s="17">
        <v>0.24575238842827801</v>
      </c>
      <c r="AD13" s="17">
        <v>0.21517076525343501</v>
      </c>
      <c r="AE13" s="17"/>
      <c r="AF13" s="17">
        <v>0.183613017004049</v>
      </c>
      <c r="AG13" s="17">
        <v>0.20623772697884901</v>
      </c>
      <c r="AH13" s="17"/>
      <c r="AI13" s="17">
        <v>0.151492134141164</v>
      </c>
      <c r="AJ13" s="17">
        <v>0.211695401396442</v>
      </c>
      <c r="AK13" s="17"/>
      <c r="AL13" s="17">
        <v>0.166352130605111</v>
      </c>
      <c r="AM13" s="17">
        <v>0.198507617202478</v>
      </c>
      <c r="AN13" s="17"/>
      <c r="AO13" s="17">
        <v>0.18308086144936001</v>
      </c>
      <c r="AP13" s="17">
        <v>0.19329251981640799</v>
      </c>
      <c r="AQ13" s="17"/>
      <c r="AR13" s="17">
        <v>0.102622425570797</v>
      </c>
      <c r="AS13" s="17">
        <v>0.20883896237581201</v>
      </c>
      <c r="AT13" s="17">
        <v>0.20851073357699701</v>
      </c>
      <c r="AU13" s="17">
        <v>0.338091371003578</v>
      </c>
    </row>
    <row r="14" spans="2:47" x14ac:dyDescent="0.3">
      <c r="B14" s="18" t="s">
        <v>155</v>
      </c>
      <c r="C14" s="19">
        <v>1.9280112783600201E-2</v>
      </c>
      <c r="D14" s="19">
        <v>1.6891351185258901E-2</v>
      </c>
      <c r="E14" s="19">
        <v>2.1730946244184E-2</v>
      </c>
      <c r="F14" s="19"/>
      <c r="G14" s="19">
        <v>2.4375857305097001E-2</v>
      </c>
      <c r="H14" s="19">
        <v>2.2524289551747401E-2</v>
      </c>
      <c r="I14" s="19">
        <v>2.4002716518649801E-2</v>
      </c>
      <c r="J14" s="19">
        <v>1.141013706132E-2</v>
      </c>
      <c r="K14" s="19">
        <v>8.3976443817898802E-3</v>
      </c>
      <c r="L14" s="19">
        <v>2.3884379384781301E-2</v>
      </c>
      <c r="M14" s="19"/>
      <c r="N14" s="19">
        <v>8.9774838870144407E-3</v>
      </c>
      <c r="O14" s="19">
        <v>1.54443933699703E-2</v>
      </c>
      <c r="P14" s="19">
        <v>2.33146387426507E-2</v>
      </c>
      <c r="Q14" s="19">
        <v>3.11637855879516E-2</v>
      </c>
      <c r="R14" s="19"/>
      <c r="S14" s="19">
        <v>2.77849842396777E-2</v>
      </c>
      <c r="T14" s="19">
        <v>8.0162466559799105E-3</v>
      </c>
      <c r="U14" s="19">
        <v>2.9688118092043098E-2</v>
      </c>
      <c r="V14" s="19">
        <v>2.1291877483662701E-2</v>
      </c>
      <c r="W14" s="19">
        <v>2.4321954254308099E-2</v>
      </c>
      <c r="X14" s="19">
        <v>1.61230241494097E-2</v>
      </c>
      <c r="Y14" s="19">
        <v>1.82869746709853E-2</v>
      </c>
      <c r="Z14" s="19">
        <v>0</v>
      </c>
      <c r="AA14" s="19">
        <v>1.98803160065406E-2</v>
      </c>
      <c r="AB14" s="19">
        <v>1.8320103972743602E-2</v>
      </c>
      <c r="AC14" s="19">
        <v>2.2444716393002599E-2</v>
      </c>
      <c r="AD14" s="19">
        <v>1.4652133735253099E-2</v>
      </c>
      <c r="AE14" s="19"/>
      <c r="AF14" s="19">
        <v>1.8536367196676999E-2</v>
      </c>
      <c r="AG14" s="19">
        <v>1.7201838655754101E-2</v>
      </c>
      <c r="AH14" s="19"/>
      <c r="AI14" s="19">
        <v>2.36799755194224E-2</v>
      </c>
      <c r="AJ14" s="19">
        <v>1.7210999917081599E-2</v>
      </c>
      <c r="AK14" s="19"/>
      <c r="AL14" s="19">
        <v>1.4884113577751899E-2</v>
      </c>
      <c r="AM14" s="19">
        <v>2.0302699977493802E-2</v>
      </c>
      <c r="AN14" s="19"/>
      <c r="AO14" s="19">
        <v>2.5001220956915898E-2</v>
      </c>
      <c r="AP14" s="19">
        <v>1.87585018407504E-2</v>
      </c>
      <c r="AQ14" s="19"/>
      <c r="AR14" s="19">
        <v>1.02756944027505E-2</v>
      </c>
      <c r="AS14" s="19">
        <v>3.2398125534949002E-2</v>
      </c>
      <c r="AT14" s="19">
        <v>1.6652970813662599E-2</v>
      </c>
      <c r="AU14" s="19">
        <v>2.36838531376188E-2</v>
      </c>
    </row>
    <row r="15" spans="2:47" x14ac:dyDescent="0.3">
      <c r="B15" s="16" t="s">
        <v>246</v>
      </c>
    </row>
    <row r="16" spans="2:47" x14ac:dyDescent="0.3">
      <c r="B16" t="s">
        <v>72</v>
      </c>
    </row>
    <row r="17" spans="2:2" x14ac:dyDescent="0.3">
      <c r="B17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500-000000000000}">
  <dimension ref="B2:AU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713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2039</v>
      </c>
      <c r="D7" s="10">
        <v>1027</v>
      </c>
      <c r="E7" s="10">
        <v>1009</v>
      </c>
      <c r="F7" s="10"/>
      <c r="G7" s="10">
        <v>175</v>
      </c>
      <c r="H7" s="10">
        <v>281</v>
      </c>
      <c r="I7" s="10">
        <v>321</v>
      </c>
      <c r="J7" s="10">
        <v>356</v>
      </c>
      <c r="K7" s="10">
        <v>352</v>
      </c>
      <c r="L7" s="10">
        <v>554</v>
      </c>
      <c r="M7" s="10"/>
      <c r="N7" s="10">
        <v>669</v>
      </c>
      <c r="O7" s="10">
        <v>571</v>
      </c>
      <c r="P7" s="10">
        <v>340</v>
      </c>
      <c r="Q7" s="10">
        <v>449</v>
      </c>
      <c r="R7" s="10"/>
      <c r="S7" s="10">
        <v>288</v>
      </c>
      <c r="T7" s="10">
        <v>284</v>
      </c>
      <c r="U7" s="10">
        <v>170</v>
      </c>
      <c r="V7" s="10">
        <v>184</v>
      </c>
      <c r="W7" s="10">
        <v>157</v>
      </c>
      <c r="X7" s="10">
        <v>161</v>
      </c>
      <c r="Y7" s="10">
        <v>199</v>
      </c>
      <c r="Z7" s="10">
        <v>88</v>
      </c>
      <c r="AA7" s="10">
        <v>217</v>
      </c>
      <c r="AB7" s="10">
        <v>143</v>
      </c>
      <c r="AC7" s="10">
        <v>84</v>
      </c>
      <c r="AD7" s="10">
        <v>64</v>
      </c>
      <c r="AE7" s="10"/>
      <c r="AF7" s="10">
        <v>1247</v>
      </c>
      <c r="AG7" s="10">
        <v>783</v>
      </c>
      <c r="AH7" s="10"/>
      <c r="AI7" s="10">
        <v>652</v>
      </c>
      <c r="AJ7" s="10">
        <v>1387</v>
      </c>
      <c r="AK7" s="10"/>
      <c r="AL7" s="10">
        <v>389</v>
      </c>
      <c r="AM7" s="10">
        <v>1650</v>
      </c>
      <c r="AN7" s="10"/>
      <c r="AO7" s="10">
        <v>179</v>
      </c>
      <c r="AP7" s="10">
        <v>1860</v>
      </c>
      <c r="AQ7" s="10"/>
      <c r="AR7" s="10">
        <v>635</v>
      </c>
      <c r="AS7" s="10">
        <v>528</v>
      </c>
      <c r="AT7" s="10">
        <v>572</v>
      </c>
      <c r="AU7" s="10">
        <v>304</v>
      </c>
    </row>
    <row r="8" spans="2:47" ht="30" customHeight="1" x14ac:dyDescent="0.3">
      <c r="B8" s="11" t="s">
        <v>20</v>
      </c>
      <c r="C8" s="11">
        <v>2023</v>
      </c>
      <c r="D8" s="11">
        <v>1012</v>
      </c>
      <c r="E8" s="11">
        <v>1008</v>
      </c>
      <c r="F8" s="11"/>
      <c r="G8" s="11">
        <v>274</v>
      </c>
      <c r="H8" s="11">
        <v>314</v>
      </c>
      <c r="I8" s="11">
        <v>336</v>
      </c>
      <c r="J8" s="11">
        <v>348</v>
      </c>
      <c r="K8" s="11">
        <v>304</v>
      </c>
      <c r="L8" s="11">
        <v>446</v>
      </c>
      <c r="M8" s="11"/>
      <c r="N8" s="11">
        <v>541</v>
      </c>
      <c r="O8" s="11">
        <v>524</v>
      </c>
      <c r="P8" s="11">
        <v>446</v>
      </c>
      <c r="Q8" s="11">
        <v>503</v>
      </c>
      <c r="R8" s="11"/>
      <c r="S8" s="11">
        <v>279</v>
      </c>
      <c r="T8" s="11">
        <v>252</v>
      </c>
      <c r="U8" s="11">
        <v>166</v>
      </c>
      <c r="V8" s="11">
        <v>197</v>
      </c>
      <c r="W8" s="11">
        <v>141</v>
      </c>
      <c r="X8" s="11">
        <v>179</v>
      </c>
      <c r="Y8" s="11">
        <v>181</v>
      </c>
      <c r="Z8" s="11">
        <v>83</v>
      </c>
      <c r="AA8" s="11">
        <v>218</v>
      </c>
      <c r="AB8" s="11">
        <v>172</v>
      </c>
      <c r="AC8" s="11">
        <v>95</v>
      </c>
      <c r="AD8" s="11">
        <v>61</v>
      </c>
      <c r="AE8" s="11"/>
      <c r="AF8" s="11">
        <v>1168</v>
      </c>
      <c r="AG8" s="11">
        <v>845</v>
      </c>
      <c r="AH8" s="11"/>
      <c r="AI8" s="11">
        <v>647</v>
      </c>
      <c r="AJ8" s="11">
        <v>1376</v>
      </c>
      <c r="AK8" s="11"/>
      <c r="AL8" s="11">
        <v>382</v>
      </c>
      <c r="AM8" s="11">
        <v>1641</v>
      </c>
      <c r="AN8" s="11"/>
      <c r="AO8" s="11">
        <v>169</v>
      </c>
      <c r="AP8" s="11">
        <v>1854</v>
      </c>
      <c r="AQ8" s="11"/>
      <c r="AR8" s="11">
        <v>662</v>
      </c>
      <c r="AS8" s="11">
        <v>477</v>
      </c>
      <c r="AT8" s="11">
        <v>595</v>
      </c>
      <c r="AU8" s="11">
        <v>289</v>
      </c>
    </row>
    <row r="9" spans="2:47" x14ac:dyDescent="0.3">
      <c r="B9" s="18" t="s">
        <v>695</v>
      </c>
      <c r="C9" s="17">
        <v>9.2729311238403195E-2</v>
      </c>
      <c r="D9" s="17">
        <v>0.10486118973396601</v>
      </c>
      <c r="E9" s="17">
        <v>8.0811837060386305E-2</v>
      </c>
      <c r="F9" s="17"/>
      <c r="G9" s="17">
        <v>0.192194029133575</v>
      </c>
      <c r="H9" s="17">
        <v>0.178336952116395</v>
      </c>
      <c r="I9" s="17">
        <v>0.122216870674935</v>
      </c>
      <c r="J9" s="17">
        <v>5.3422808126858803E-2</v>
      </c>
      <c r="K9" s="17">
        <v>5.17661295694231E-2</v>
      </c>
      <c r="L9" s="17">
        <v>7.7603588234926198E-3</v>
      </c>
      <c r="M9" s="17"/>
      <c r="N9" s="17">
        <v>0.119884290697235</v>
      </c>
      <c r="O9" s="17">
        <v>8.4086789975320805E-2</v>
      </c>
      <c r="P9" s="17">
        <v>7.8059367549201494E-2</v>
      </c>
      <c r="Q9" s="17">
        <v>8.7306703257947704E-2</v>
      </c>
      <c r="R9" s="17"/>
      <c r="S9" s="17">
        <v>0.142834142665685</v>
      </c>
      <c r="T9" s="17">
        <v>5.9855803697544098E-2</v>
      </c>
      <c r="U9" s="17">
        <v>9.2944547490906901E-2</v>
      </c>
      <c r="V9" s="17">
        <v>9.5695057622565499E-2</v>
      </c>
      <c r="W9" s="17">
        <v>0.139198449571767</v>
      </c>
      <c r="X9" s="17">
        <v>8.6349267128657703E-2</v>
      </c>
      <c r="Y9" s="17">
        <v>3.9659547414993397E-2</v>
      </c>
      <c r="Z9" s="17">
        <v>8.3753759255309104E-2</v>
      </c>
      <c r="AA9" s="17">
        <v>9.57773391931592E-2</v>
      </c>
      <c r="AB9" s="17">
        <v>8.8097325996722001E-2</v>
      </c>
      <c r="AC9" s="17">
        <v>0.104826120102606</v>
      </c>
      <c r="AD9" s="17">
        <v>5.3644713973636501E-2</v>
      </c>
      <c r="AE9" s="17"/>
      <c r="AF9" s="17">
        <v>9.6785415787562099E-2</v>
      </c>
      <c r="AG9" s="17">
        <v>8.5610307290181195E-2</v>
      </c>
      <c r="AH9" s="17"/>
      <c r="AI9" s="17">
        <v>0.121835050612575</v>
      </c>
      <c r="AJ9" s="17">
        <v>7.9041825186095496E-2</v>
      </c>
      <c r="AK9" s="17"/>
      <c r="AL9" s="17">
        <v>0.12747770136994199</v>
      </c>
      <c r="AM9" s="17">
        <v>8.4646220888964799E-2</v>
      </c>
      <c r="AN9" s="17"/>
      <c r="AO9" s="17">
        <v>0.181058698749718</v>
      </c>
      <c r="AP9" s="17">
        <v>8.4676050627807406E-2</v>
      </c>
      <c r="AQ9" s="17"/>
      <c r="AR9" s="17">
        <v>0.16584681921849401</v>
      </c>
      <c r="AS9" s="17">
        <v>5.8473064798620397E-2</v>
      </c>
      <c r="AT9" s="17">
        <v>6.0522346543096801E-2</v>
      </c>
      <c r="AU9" s="17">
        <v>4.8065693750143898E-2</v>
      </c>
    </row>
    <row r="10" spans="2:47" x14ac:dyDescent="0.3">
      <c r="B10" s="18" t="s">
        <v>166</v>
      </c>
      <c r="C10" s="17">
        <v>0.1662734883242</v>
      </c>
      <c r="D10" s="17">
        <v>0.17781346206538401</v>
      </c>
      <c r="E10" s="17">
        <v>0.15515434489017799</v>
      </c>
      <c r="F10" s="17"/>
      <c r="G10" s="17">
        <v>0.27112048276836098</v>
      </c>
      <c r="H10" s="17">
        <v>0.25481030936638899</v>
      </c>
      <c r="I10" s="17">
        <v>0.22901571437089099</v>
      </c>
      <c r="J10" s="17">
        <v>0.13883380887597099</v>
      </c>
      <c r="K10" s="17">
        <v>0.100196636796682</v>
      </c>
      <c r="L10" s="17">
        <v>5.8734054418538899E-2</v>
      </c>
      <c r="M10" s="17"/>
      <c r="N10" s="17">
        <v>0.186284770134621</v>
      </c>
      <c r="O10" s="17">
        <v>0.1608927421528</v>
      </c>
      <c r="P10" s="17">
        <v>0.18808498890481101</v>
      </c>
      <c r="Q10" s="17">
        <v>0.13113426995588501</v>
      </c>
      <c r="R10" s="17"/>
      <c r="S10" s="17">
        <v>0.23536551982541001</v>
      </c>
      <c r="T10" s="17">
        <v>0.16951752944783899</v>
      </c>
      <c r="U10" s="17">
        <v>0.13186719520561899</v>
      </c>
      <c r="V10" s="17">
        <v>0.114805539528302</v>
      </c>
      <c r="W10" s="17">
        <v>0.19483100979445001</v>
      </c>
      <c r="X10" s="17">
        <v>0.24460480656328301</v>
      </c>
      <c r="Y10" s="17">
        <v>0.10985256155873301</v>
      </c>
      <c r="Z10" s="17">
        <v>0.18065324508366901</v>
      </c>
      <c r="AA10" s="17">
        <v>0.137112029983292</v>
      </c>
      <c r="AB10" s="17">
        <v>0.12699932643733</v>
      </c>
      <c r="AC10" s="17">
        <v>0.14839310227393701</v>
      </c>
      <c r="AD10" s="17">
        <v>0.190730070958081</v>
      </c>
      <c r="AE10" s="17"/>
      <c r="AF10" s="17">
        <v>0.17319950633102499</v>
      </c>
      <c r="AG10" s="17">
        <v>0.158668021055521</v>
      </c>
      <c r="AH10" s="17"/>
      <c r="AI10" s="17">
        <v>0.18377208298922601</v>
      </c>
      <c r="AJ10" s="17">
        <v>0.15804446629753199</v>
      </c>
      <c r="AK10" s="17"/>
      <c r="AL10" s="17">
        <v>0.17135151407135699</v>
      </c>
      <c r="AM10" s="17">
        <v>0.16509224968967201</v>
      </c>
      <c r="AN10" s="17"/>
      <c r="AO10" s="17">
        <v>0.16103986865032299</v>
      </c>
      <c r="AP10" s="17">
        <v>0.16675065344849199</v>
      </c>
      <c r="AQ10" s="17"/>
      <c r="AR10" s="17">
        <v>0.26490822210660098</v>
      </c>
      <c r="AS10" s="17">
        <v>0.124685930198021</v>
      </c>
      <c r="AT10" s="17">
        <v>0.122342924604133</v>
      </c>
      <c r="AU10" s="17">
        <v>9.9389979090917596E-2</v>
      </c>
    </row>
    <row r="11" spans="2:47" x14ac:dyDescent="0.3">
      <c r="B11" s="18" t="s">
        <v>168</v>
      </c>
      <c r="C11" s="17">
        <v>0.16505360479891201</v>
      </c>
      <c r="D11" s="17">
        <v>0.18043532382219399</v>
      </c>
      <c r="E11" s="17">
        <v>0.149235545462721</v>
      </c>
      <c r="F11" s="17"/>
      <c r="G11" s="17">
        <v>0.242901989318098</v>
      </c>
      <c r="H11" s="17">
        <v>0.187682667378061</v>
      </c>
      <c r="I11" s="17">
        <v>0.18846205239257299</v>
      </c>
      <c r="J11" s="17">
        <v>0.16286873352883799</v>
      </c>
      <c r="K11" s="17">
        <v>0.144101222946073</v>
      </c>
      <c r="L11" s="17">
        <v>9.9642086905260302E-2</v>
      </c>
      <c r="M11" s="17"/>
      <c r="N11" s="17">
        <v>0.18116677890907401</v>
      </c>
      <c r="O11" s="17">
        <v>0.173911136231654</v>
      </c>
      <c r="P11" s="17">
        <v>0.17555579309649</v>
      </c>
      <c r="Q11" s="17">
        <v>0.12861199217004901</v>
      </c>
      <c r="R11" s="17"/>
      <c r="S11" s="17">
        <v>0.18022768261080899</v>
      </c>
      <c r="T11" s="17">
        <v>0.176464076221926</v>
      </c>
      <c r="U11" s="17">
        <v>0.17045340854485699</v>
      </c>
      <c r="V11" s="17">
        <v>0.203446339964445</v>
      </c>
      <c r="W11" s="17">
        <v>0.127411409009972</v>
      </c>
      <c r="X11" s="17">
        <v>0.134542728300067</v>
      </c>
      <c r="Y11" s="17">
        <v>0.177932699840051</v>
      </c>
      <c r="Z11" s="17">
        <v>0.117885500420946</v>
      </c>
      <c r="AA11" s="17">
        <v>0.14136398231272401</v>
      </c>
      <c r="AB11" s="17">
        <v>0.15044421215022</v>
      </c>
      <c r="AC11" s="17">
        <v>0.208421205906408</v>
      </c>
      <c r="AD11" s="17">
        <v>0.17105612316227101</v>
      </c>
      <c r="AE11" s="17"/>
      <c r="AF11" s="17">
        <v>0.15968517448043201</v>
      </c>
      <c r="AG11" s="17">
        <v>0.17340293190065301</v>
      </c>
      <c r="AH11" s="17"/>
      <c r="AI11" s="17">
        <v>0.170680919697624</v>
      </c>
      <c r="AJ11" s="17">
        <v>0.16240726095593799</v>
      </c>
      <c r="AK11" s="17"/>
      <c r="AL11" s="17">
        <v>0.15494155868512599</v>
      </c>
      <c r="AM11" s="17">
        <v>0.16740584563787</v>
      </c>
      <c r="AN11" s="17"/>
      <c r="AO11" s="17">
        <v>0.13778222795189601</v>
      </c>
      <c r="AP11" s="17">
        <v>0.16754001969599999</v>
      </c>
      <c r="AQ11" s="17"/>
      <c r="AR11" s="17">
        <v>0.19388191700068699</v>
      </c>
      <c r="AS11" s="17">
        <v>0.14011985362441601</v>
      </c>
      <c r="AT11" s="17">
        <v>0.15904688650899201</v>
      </c>
      <c r="AU11" s="17">
        <v>0.15250963173910101</v>
      </c>
    </row>
    <row r="12" spans="2:47" x14ac:dyDescent="0.3">
      <c r="B12" s="18" t="s">
        <v>170</v>
      </c>
      <c r="C12" s="17">
        <v>0.172759683915856</v>
      </c>
      <c r="D12" s="17">
        <v>0.16044945631620799</v>
      </c>
      <c r="E12" s="17">
        <v>0.18477385796481499</v>
      </c>
      <c r="F12" s="17"/>
      <c r="G12" s="17">
        <v>0.156977087152079</v>
      </c>
      <c r="H12" s="17">
        <v>0.147381836009572</v>
      </c>
      <c r="I12" s="17">
        <v>0.17400060336596701</v>
      </c>
      <c r="J12" s="17">
        <v>0.20527543331289899</v>
      </c>
      <c r="K12" s="17">
        <v>0.14256921275141499</v>
      </c>
      <c r="L12" s="17">
        <v>0.19460529806430901</v>
      </c>
      <c r="M12" s="17"/>
      <c r="N12" s="17">
        <v>0.18806173651111599</v>
      </c>
      <c r="O12" s="17">
        <v>0.183100632389225</v>
      </c>
      <c r="P12" s="17">
        <v>0.171885237523143</v>
      </c>
      <c r="Q12" s="17">
        <v>0.14583148767585299</v>
      </c>
      <c r="R12" s="17"/>
      <c r="S12" s="17">
        <v>0.176650947234364</v>
      </c>
      <c r="T12" s="17">
        <v>0.15826666384773799</v>
      </c>
      <c r="U12" s="17">
        <v>0.171974830602728</v>
      </c>
      <c r="V12" s="17">
        <v>0.175952796824661</v>
      </c>
      <c r="W12" s="17">
        <v>0.16823162719212401</v>
      </c>
      <c r="X12" s="17">
        <v>0.16587719851501301</v>
      </c>
      <c r="Y12" s="17">
        <v>0.197508872906385</v>
      </c>
      <c r="Z12" s="17">
        <v>0.167271847342045</v>
      </c>
      <c r="AA12" s="17">
        <v>0.19106185491018701</v>
      </c>
      <c r="AB12" s="17">
        <v>0.16373106628239301</v>
      </c>
      <c r="AC12" s="17">
        <v>0.137081752556033</v>
      </c>
      <c r="AD12" s="17">
        <v>0.18692843946106799</v>
      </c>
      <c r="AE12" s="17"/>
      <c r="AF12" s="17">
        <v>0.168799370863429</v>
      </c>
      <c r="AG12" s="17">
        <v>0.18027641531706601</v>
      </c>
      <c r="AH12" s="17"/>
      <c r="AI12" s="17">
        <v>0.177943570481367</v>
      </c>
      <c r="AJ12" s="17">
        <v>0.170321870048632</v>
      </c>
      <c r="AK12" s="17"/>
      <c r="AL12" s="17">
        <v>0.15833255512267</v>
      </c>
      <c r="AM12" s="17">
        <v>0.17611568933299501</v>
      </c>
      <c r="AN12" s="17"/>
      <c r="AO12" s="17">
        <v>0.169216451218175</v>
      </c>
      <c r="AP12" s="17">
        <v>0.17308273128573301</v>
      </c>
      <c r="AQ12" s="17"/>
      <c r="AR12" s="17">
        <v>0.15856248449289401</v>
      </c>
      <c r="AS12" s="17">
        <v>0.175890894058712</v>
      </c>
      <c r="AT12" s="17">
        <v>0.207411949025811</v>
      </c>
      <c r="AU12" s="17">
        <v>0.128714803354846</v>
      </c>
    </row>
    <row r="13" spans="2:47" x14ac:dyDescent="0.3">
      <c r="B13" s="18" t="s">
        <v>173</v>
      </c>
      <c r="C13" s="17">
        <v>0.38949499637922003</v>
      </c>
      <c r="D13" s="17">
        <v>0.36479256173407398</v>
      </c>
      <c r="E13" s="17">
        <v>0.41424929067879601</v>
      </c>
      <c r="F13" s="17"/>
      <c r="G13" s="17">
        <v>0.12476949619901</v>
      </c>
      <c r="H13" s="17">
        <v>0.21069003214392701</v>
      </c>
      <c r="I13" s="17">
        <v>0.270192233796615</v>
      </c>
      <c r="J13" s="17">
        <v>0.42744636125212199</v>
      </c>
      <c r="K13" s="17">
        <v>0.55266401374294605</v>
      </c>
      <c r="L13" s="17">
        <v>0.62699600225117302</v>
      </c>
      <c r="M13" s="17"/>
      <c r="N13" s="17">
        <v>0.31189157481108998</v>
      </c>
      <c r="O13" s="17">
        <v>0.389327830702482</v>
      </c>
      <c r="P13" s="17">
        <v>0.364951702652349</v>
      </c>
      <c r="Q13" s="17">
        <v>0.49378699999513898</v>
      </c>
      <c r="R13" s="17"/>
      <c r="S13" s="17">
        <v>0.23741803152311999</v>
      </c>
      <c r="T13" s="17">
        <v>0.42374866498334501</v>
      </c>
      <c r="U13" s="17">
        <v>0.43276001815588799</v>
      </c>
      <c r="V13" s="17">
        <v>0.39658746788800803</v>
      </c>
      <c r="W13" s="17">
        <v>0.35997866698710201</v>
      </c>
      <c r="X13" s="17">
        <v>0.34768140831399102</v>
      </c>
      <c r="Y13" s="17">
        <v>0.47504631827983801</v>
      </c>
      <c r="Z13" s="17">
        <v>0.44003257533484502</v>
      </c>
      <c r="AA13" s="17">
        <v>0.41188275004914798</v>
      </c>
      <c r="AB13" s="17">
        <v>0.46417454882253301</v>
      </c>
      <c r="AC13" s="17">
        <v>0.38866021549998803</v>
      </c>
      <c r="AD13" s="17">
        <v>0.38243434918403901</v>
      </c>
      <c r="AE13" s="17"/>
      <c r="AF13" s="17">
        <v>0.39011179010422298</v>
      </c>
      <c r="AG13" s="17">
        <v>0.38954754597034302</v>
      </c>
      <c r="AH13" s="17"/>
      <c r="AI13" s="17">
        <v>0.33548621637604797</v>
      </c>
      <c r="AJ13" s="17">
        <v>0.41489357545299499</v>
      </c>
      <c r="AK13" s="17"/>
      <c r="AL13" s="17">
        <v>0.37770345800749799</v>
      </c>
      <c r="AM13" s="17">
        <v>0.39223791683270598</v>
      </c>
      <c r="AN13" s="17"/>
      <c r="AO13" s="17">
        <v>0.33894614358168601</v>
      </c>
      <c r="AP13" s="17">
        <v>0.39410369000446499</v>
      </c>
      <c r="AQ13" s="17"/>
      <c r="AR13" s="17">
        <v>0.21286194036561401</v>
      </c>
      <c r="AS13" s="17">
        <v>0.47543998331679599</v>
      </c>
      <c r="AT13" s="17">
        <v>0.43464756190049197</v>
      </c>
      <c r="AU13" s="17">
        <v>0.55941572901772296</v>
      </c>
    </row>
    <row r="14" spans="2:47" x14ac:dyDescent="0.3">
      <c r="B14" s="18" t="s">
        <v>155</v>
      </c>
      <c r="C14" s="19">
        <v>1.36889153434081E-2</v>
      </c>
      <c r="D14" s="19">
        <v>1.16480063281745E-2</v>
      </c>
      <c r="E14" s="19">
        <v>1.5775123943104E-2</v>
      </c>
      <c r="F14" s="19"/>
      <c r="G14" s="19">
        <v>1.20369154288767E-2</v>
      </c>
      <c r="H14" s="19">
        <v>2.10982029856558E-2</v>
      </c>
      <c r="I14" s="19">
        <v>1.611252539902E-2</v>
      </c>
      <c r="J14" s="19">
        <v>1.2152854903311101E-2</v>
      </c>
      <c r="K14" s="19">
        <v>8.7027841934602893E-3</v>
      </c>
      <c r="L14" s="19">
        <v>1.22621995372258E-2</v>
      </c>
      <c r="M14" s="19"/>
      <c r="N14" s="19">
        <v>1.2710848936864701E-2</v>
      </c>
      <c r="O14" s="19">
        <v>8.6808685485176996E-3</v>
      </c>
      <c r="P14" s="19">
        <v>2.1462910274005199E-2</v>
      </c>
      <c r="Q14" s="19">
        <v>1.3328546945126101E-2</v>
      </c>
      <c r="R14" s="19"/>
      <c r="S14" s="19">
        <v>2.75036761406128E-2</v>
      </c>
      <c r="T14" s="19">
        <v>1.21472618016078E-2</v>
      </c>
      <c r="U14" s="19">
        <v>0</v>
      </c>
      <c r="V14" s="19">
        <v>1.35127981720188E-2</v>
      </c>
      <c r="W14" s="19">
        <v>1.03488374445841E-2</v>
      </c>
      <c r="X14" s="19">
        <v>2.0944591178988801E-2</v>
      </c>
      <c r="Y14" s="19">
        <v>0</v>
      </c>
      <c r="Z14" s="19">
        <v>1.0403072563185199E-2</v>
      </c>
      <c r="AA14" s="19">
        <v>2.2802043551488599E-2</v>
      </c>
      <c r="AB14" s="19">
        <v>6.5535203108016103E-3</v>
      </c>
      <c r="AC14" s="19">
        <v>1.26176036610269E-2</v>
      </c>
      <c r="AD14" s="19">
        <v>1.52063032609045E-2</v>
      </c>
      <c r="AE14" s="19"/>
      <c r="AF14" s="19">
        <v>1.14187424333286E-2</v>
      </c>
      <c r="AG14" s="19">
        <v>1.2494778466234899E-2</v>
      </c>
      <c r="AH14" s="19"/>
      <c r="AI14" s="19">
        <v>1.0282159843160599E-2</v>
      </c>
      <c r="AJ14" s="19">
        <v>1.5291002058808199E-2</v>
      </c>
      <c r="AK14" s="19"/>
      <c r="AL14" s="19">
        <v>1.01932127434066E-2</v>
      </c>
      <c r="AM14" s="19">
        <v>1.45020776177931E-2</v>
      </c>
      <c r="AN14" s="19"/>
      <c r="AO14" s="19">
        <v>1.1956609848202701E-2</v>
      </c>
      <c r="AP14" s="19">
        <v>1.38468549375015E-2</v>
      </c>
      <c r="AQ14" s="19"/>
      <c r="AR14" s="19">
        <v>3.9386168157105302E-3</v>
      </c>
      <c r="AS14" s="19">
        <v>2.5390274003433799E-2</v>
      </c>
      <c r="AT14" s="19">
        <v>1.6028331417474902E-2</v>
      </c>
      <c r="AU14" s="19">
        <v>1.1904163047268801E-2</v>
      </c>
    </row>
    <row r="15" spans="2:47" x14ac:dyDescent="0.3">
      <c r="B15" s="16" t="s">
        <v>246</v>
      </c>
    </row>
    <row r="16" spans="2:47" x14ac:dyDescent="0.3">
      <c r="B16" t="s">
        <v>72</v>
      </c>
    </row>
    <row r="17" spans="2:2" x14ac:dyDescent="0.3">
      <c r="B17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600-000000000000}">
  <dimension ref="B2:AU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714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2039</v>
      </c>
      <c r="D7" s="10">
        <v>1027</v>
      </c>
      <c r="E7" s="10">
        <v>1009</v>
      </c>
      <c r="F7" s="10"/>
      <c r="G7" s="10">
        <v>175</v>
      </c>
      <c r="H7" s="10">
        <v>281</v>
      </c>
      <c r="I7" s="10">
        <v>321</v>
      </c>
      <c r="J7" s="10">
        <v>356</v>
      </c>
      <c r="K7" s="10">
        <v>352</v>
      </c>
      <c r="L7" s="10">
        <v>554</v>
      </c>
      <c r="M7" s="10"/>
      <c r="N7" s="10">
        <v>669</v>
      </c>
      <c r="O7" s="10">
        <v>571</v>
      </c>
      <c r="P7" s="10">
        <v>340</v>
      </c>
      <c r="Q7" s="10">
        <v>449</v>
      </c>
      <c r="R7" s="10"/>
      <c r="S7" s="10">
        <v>288</v>
      </c>
      <c r="T7" s="10">
        <v>284</v>
      </c>
      <c r="U7" s="10">
        <v>170</v>
      </c>
      <c r="V7" s="10">
        <v>184</v>
      </c>
      <c r="W7" s="10">
        <v>157</v>
      </c>
      <c r="X7" s="10">
        <v>161</v>
      </c>
      <c r="Y7" s="10">
        <v>199</v>
      </c>
      <c r="Z7" s="10">
        <v>88</v>
      </c>
      <c r="AA7" s="10">
        <v>217</v>
      </c>
      <c r="AB7" s="10">
        <v>143</v>
      </c>
      <c r="AC7" s="10">
        <v>84</v>
      </c>
      <c r="AD7" s="10">
        <v>64</v>
      </c>
      <c r="AE7" s="10"/>
      <c r="AF7" s="10">
        <v>1247</v>
      </c>
      <c r="AG7" s="10">
        <v>783</v>
      </c>
      <c r="AH7" s="10"/>
      <c r="AI7" s="10">
        <v>652</v>
      </c>
      <c r="AJ7" s="10">
        <v>1387</v>
      </c>
      <c r="AK7" s="10"/>
      <c r="AL7" s="10">
        <v>389</v>
      </c>
      <c r="AM7" s="10">
        <v>1650</v>
      </c>
      <c r="AN7" s="10"/>
      <c r="AO7" s="10">
        <v>179</v>
      </c>
      <c r="AP7" s="10">
        <v>1860</v>
      </c>
      <c r="AQ7" s="10"/>
      <c r="AR7" s="10">
        <v>635</v>
      </c>
      <c r="AS7" s="10">
        <v>528</v>
      </c>
      <c r="AT7" s="10">
        <v>572</v>
      </c>
      <c r="AU7" s="10">
        <v>304</v>
      </c>
    </row>
    <row r="8" spans="2:47" ht="30" customHeight="1" x14ac:dyDescent="0.3">
      <c r="B8" s="11" t="s">
        <v>20</v>
      </c>
      <c r="C8" s="11">
        <v>2023</v>
      </c>
      <c r="D8" s="11">
        <v>1012</v>
      </c>
      <c r="E8" s="11">
        <v>1008</v>
      </c>
      <c r="F8" s="11"/>
      <c r="G8" s="11">
        <v>274</v>
      </c>
      <c r="H8" s="11">
        <v>314</v>
      </c>
      <c r="I8" s="11">
        <v>336</v>
      </c>
      <c r="J8" s="11">
        <v>348</v>
      </c>
      <c r="K8" s="11">
        <v>304</v>
      </c>
      <c r="L8" s="11">
        <v>446</v>
      </c>
      <c r="M8" s="11"/>
      <c r="N8" s="11">
        <v>541</v>
      </c>
      <c r="O8" s="11">
        <v>524</v>
      </c>
      <c r="P8" s="11">
        <v>446</v>
      </c>
      <c r="Q8" s="11">
        <v>503</v>
      </c>
      <c r="R8" s="11"/>
      <c r="S8" s="11">
        <v>279</v>
      </c>
      <c r="T8" s="11">
        <v>252</v>
      </c>
      <c r="U8" s="11">
        <v>166</v>
      </c>
      <c r="V8" s="11">
        <v>197</v>
      </c>
      <c r="W8" s="11">
        <v>141</v>
      </c>
      <c r="X8" s="11">
        <v>179</v>
      </c>
      <c r="Y8" s="11">
        <v>181</v>
      </c>
      <c r="Z8" s="11">
        <v>83</v>
      </c>
      <c r="AA8" s="11">
        <v>218</v>
      </c>
      <c r="AB8" s="11">
        <v>172</v>
      </c>
      <c r="AC8" s="11">
        <v>95</v>
      </c>
      <c r="AD8" s="11">
        <v>61</v>
      </c>
      <c r="AE8" s="11"/>
      <c r="AF8" s="11">
        <v>1168</v>
      </c>
      <c r="AG8" s="11">
        <v>845</v>
      </c>
      <c r="AH8" s="11"/>
      <c r="AI8" s="11">
        <v>647</v>
      </c>
      <c r="AJ8" s="11">
        <v>1376</v>
      </c>
      <c r="AK8" s="11"/>
      <c r="AL8" s="11">
        <v>382</v>
      </c>
      <c r="AM8" s="11">
        <v>1641</v>
      </c>
      <c r="AN8" s="11"/>
      <c r="AO8" s="11">
        <v>169</v>
      </c>
      <c r="AP8" s="11">
        <v>1854</v>
      </c>
      <c r="AQ8" s="11"/>
      <c r="AR8" s="11">
        <v>662</v>
      </c>
      <c r="AS8" s="11">
        <v>477</v>
      </c>
      <c r="AT8" s="11">
        <v>595</v>
      </c>
      <c r="AU8" s="11">
        <v>289</v>
      </c>
    </row>
    <row r="9" spans="2:47" x14ac:dyDescent="0.3">
      <c r="B9" s="18" t="s">
        <v>695</v>
      </c>
      <c r="C9" s="17">
        <v>0.112190261786881</v>
      </c>
      <c r="D9" s="17">
        <v>0.122275463088748</v>
      </c>
      <c r="E9" s="17">
        <v>0.10238082058438</v>
      </c>
      <c r="F9" s="17"/>
      <c r="G9" s="17">
        <v>0.18331673043695099</v>
      </c>
      <c r="H9" s="17">
        <v>0.17695176579730301</v>
      </c>
      <c r="I9" s="17">
        <v>0.12826017909180201</v>
      </c>
      <c r="J9" s="17">
        <v>0.121064405609682</v>
      </c>
      <c r="K9" s="17">
        <v>7.8877987735596705E-2</v>
      </c>
      <c r="L9" s="17">
        <v>2.6559075663848401E-2</v>
      </c>
      <c r="M9" s="17"/>
      <c r="N9" s="17">
        <v>0.135238153859807</v>
      </c>
      <c r="O9" s="17">
        <v>0.115583147666818</v>
      </c>
      <c r="P9" s="17">
        <v>0.11432300033987999</v>
      </c>
      <c r="Q9" s="17">
        <v>8.1977630916229005E-2</v>
      </c>
      <c r="R9" s="17"/>
      <c r="S9" s="17">
        <v>0.147931812757917</v>
      </c>
      <c r="T9" s="17">
        <v>0.103200553506112</v>
      </c>
      <c r="U9" s="17">
        <v>6.8846261701032904E-2</v>
      </c>
      <c r="V9" s="17">
        <v>0.12294090153138799</v>
      </c>
      <c r="W9" s="17">
        <v>0.145505686392328</v>
      </c>
      <c r="X9" s="17">
        <v>7.7855663642233994E-2</v>
      </c>
      <c r="Y9" s="17">
        <v>0.120240671936252</v>
      </c>
      <c r="Z9" s="17">
        <v>0.116809003878724</v>
      </c>
      <c r="AA9" s="17">
        <v>0.12961308666401899</v>
      </c>
      <c r="AB9" s="17">
        <v>9.8897236574213399E-2</v>
      </c>
      <c r="AC9" s="17">
        <v>7.5113635242344504E-2</v>
      </c>
      <c r="AD9" s="17">
        <v>9.5684467676198204E-2</v>
      </c>
      <c r="AE9" s="17"/>
      <c r="AF9" s="17">
        <v>0.10315095726155001</v>
      </c>
      <c r="AG9" s="17">
        <v>0.126010021714276</v>
      </c>
      <c r="AH9" s="17"/>
      <c r="AI9" s="17">
        <v>0.12956467929093199</v>
      </c>
      <c r="AJ9" s="17">
        <v>0.104019636255041</v>
      </c>
      <c r="AK9" s="17"/>
      <c r="AL9" s="17">
        <v>0.13263548669450101</v>
      </c>
      <c r="AM9" s="17">
        <v>0.107434340735077</v>
      </c>
      <c r="AN9" s="17"/>
      <c r="AO9" s="17">
        <v>0.159479279900263</v>
      </c>
      <c r="AP9" s="17">
        <v>0.10787877726721901</v>
      </c>
      <c r="AQ9" s="17"/>
      <c r="AR9" s="17">
        <v>0.191895050509055</v>
      </c>
      <c r="AS9" s="17">
        <v>7.0579713260152097E-2</v>
      </c>
      <c r="AT9" s="17">
        <v>8.2833528055174396E-2</v>
      </c>
      <c r="AU9" s="17">
        <v>5.8691842079623698E-2</v>
      </c>
    </row>
    <row r="10" spans="2:47" x14ac:dyDescent="0.3">
      <c r="B10" s="18" t="s">
        <v>166</v>
      </c>
      <c r="C10" s="17">
        <v>0.15078237217815699</v>
      </c>
      <c r="D10" s="17">
        <v>0.17653938939712599</v>
      </c>
      <c r="E10" s="17">
        <v>0.12535250846443599</v>
      </c>
      <c r="F10" s="17"/>
      <c r="G10" s="17">
        <v>0.29268293949448099</v>
      </c>
      <c r="H10" s="17">
        <v>0.23201881433539201</v>
      </c>
      <c r="I10" s="17">
        <v>0.220148648469255</v>
      </c>
      <c r="J10" s="17">
        <v>0.12453889241732199</v>
      </c>
      <c r="K10" s="17">
        <v>7.6930827125037404E-2</v>
      </c>
      <c r="L10" s="17">
        <v>2.49976707525724E-2</v>
      </c>
      <c r="M10" s="17"/>
      <c r="N10" s="17">
        <v>0.19746173353123</v>
      </c>
      <c r="O10" s="17">
        <v>0.14269191737853401</v>
      </c>
      <c r="P10" s="17">
        <v>0.17998254903045199</v>
      </c>
      <c r="Q10" s="17">
        <v>8.2898252038813805E-2</v>
      </c>
      <c r="R10" s="17"/>
      <c r="S10" s="17">
        <v>0.239234688958499</v>
      </c>
      <c r="T10" s="17">
        <v>0.13019657642673799</v>
      </c>
      <c r="U10" s="17">
        <v>0.12581025419485001</v>
      </c>
      <c r="V10" s="17">
        <v>0.14778637078089801</v>
      </c>
      <c r="W10" s="17">
        <v>0.12573854036632501</v>
      </c>
      <c r="X10" s="17">
        <v>0.203254917519721</v>
      </c>
      <c r="Y10" s="17">
        <v>7.51092014209023E-2</v>
      </c>
      <c r="Z10" s="17">
        <v>0.16041873238579801</v>
      </c>
      <c r="AA10" s="17">
        <v>0.14514165553281499</v>
      </c>
      <c r="AB10" s="17">
        <v>9.9232941863181295E-2</v>
      </c>
      <c r="AC10" s="17">
        <v>0.16117665530285499</v>
      </c>
      <c r="AD10" s="17">
        <v>0.17273351119869701</v>
      </c>
      <c r="AE10" s="17"/>
      <c r="AF10" s="17">
        <v>0.13837750053488501</v>
      </c>
      <c r="AG10" s="17">
        <v>0.16970998318999</v>
      </c>
      <c r="AH10" s="17"/>
      <c r="AI10" s="17">
        <v>0.14767921611114801</v>
      </c>
      <c r="AJ10" s="17">
        <v>0.15224168591828599</v>
      </c>
      <c r="AK10" s="17"/>
      <c r="AL10" s="17">
        <v>0.14475628401316501</v>
      </c>
      <c r="AM10" s="17">
        <v>0.152184146905186</v>
      </c>
      <c r="AN10" s="17"/>
      <c r="AO10" s="17">
        <v>0.15329744138823001</v>
      </c>
      <c r="AP10" s="17">
        <v>0.150553065620362</v>
      </c>
      <c r="AQ10" s="17"/>
      <c r="AR10" s="17">
        <v>0.23416271126125601</v>
      </c>
      <c r="AS10" s="17">
        <v>9.2596514914574796E-2</v>
      </c>
      <c r="AT10" s="17">
        <v>0.122936169705214</v>
      </c>
      <c r="AU10" s="17">
        <v>0.113098517144788</v>
      </c>
    </row>
    <row r="11" spans="2:47" x14ac:dyDescent="0.3">
      <c r="B11" s="18" t="s">
        <v>168</v>
      </c>
      <c r="C11" s="17">
        <v>6.3980971079121304E-2</v>
      </c>
      <c r="D11" s="17">
        <v>6.6439566138231598E-2</v>
      </c>
      <c r="E11" s="17">
        <v>6.1691368234842399E-2</v>
      </c>
      <c r="F11" s="17"/>
      <c r="G11" s="17">
        <v>8.8912068689012705E-2</v>
      </c>
      <c r="H11" s="17">
        <v>0.102424459641444</v>
      </c>
      <c r="I11" s="17">
        <v>8.6896038776023601E-2</v>
      </c>
      <c r="J11" s="17">
        <v>5.7505262615449297E-2</v>
      </c>
      <c r="K11" s="17">
        <v>4.45526564990429E-2</v>
      </c>
      <c r="L11" s="17">
        <v>2.2628428822796399E-2</v>
      </c>
      <c r="M11" s="17"/>
      <c r="N11" s="17">
        <v>7.4985975105314601E-2</v>
      </c>
      <c r="O11" s="17">
        <v>6.8248335468014204E-2</v>
      </c>
      <c r="P11" s="17">
        <v>6.5782898741618107E-2</v>
      </c>
      <c r="Q11" s="17">
        <v>4.7320460541710602E-2</v>
      </c>
      <c r="R11" s="17"/>
      <c r="S11" s="17">
        <v>8.8723472895010105E-2</v>
      </c>
      <c r="T11" s="17">
        <v>5.28489403158331E-2</v>
      </c>
      <c r="U11" s="17">
        <v>2.9671419606753499E-2</v>
      </c>
      <c r="V11" s="17">
        <v>5.22791348979929E-2</v>
      </c>
      <c r="W11" s="17">
        <v>8.9523034867818402E-2</v>
      </c>
      <c r="X11" s="17">
        <v>6.1363010324428501E-2</v>
      </c>
      <c r="Y11" s="17">
        <v>8.13704708196651E-2</v>
      </c>
      <c r="Z11" s="17">
        <v>0.134317107562269</v>
      </c>
      <c r="AA11" s="17">
        <v>4.2303433057554497E-2</v>
      </c>
      <c r="AB11" s="17">
        <v>7.5159487110007903E-2</v>
      </c>
      <c r="AC11" s="17">
        <v>3.9815301457479101E-2</v>
      </c>
      <c r="AD11" s="17">
        <v>1.3056741329385099E-2</v>
      </c>
      <c r="AE11" s="17"/>
      <c r="AF11" s="17">
        <v>6.8292298041400704E-2</v>
      </c>
      <c r="AG11" s="17">
        <v>5.8779246406706599E-2</v>
      </c>
      <c r="AH11" s="17"/>
      <c r="AI11" s="17">
        <v>8.6526278104139306E-2</v>
      </c>
      <c r="AJ11" s="17">
        <v>5.3378643768935398E-2</v>
      </c>
      <c r="AK11" s="17"/>
      <c r="AL11" s="17">
        <v>7.7986452257750596E-2</v>
      </c>
      <c r="AM11" s="17">
        <v>6.0723048357358402E-2</v>
      </c>
      <c r="AN11" s="17"/>
      <c r="AO11" s="17">
        <v>8.5511514725296695E-2</v>
      </c>
      <c r="AP11" s="17">
        <v>6.2017965516015197E-2</v>
      </c>
      <c r="AQ11" s="17"/>
      <c r="AR11" s="17">
        <v>7.7181315256024799E-2</v>
      </c>
      <c r="AS11" s="17">
        <v>5.35333603646726E-2</v>
      </c>
      <c r="AT11" s="17">
        <v>6.0113906871297702E-2</v>
      </c>
      <c r="AU11" s="17">
        <v>5.8938695238053701E-2</v>
      </c>
    </row>
    <row r="12" spans="2:47" x14ac:dyDescent="0.3">
      <c r="B12" s="18" t="s">
        <v>170</v>
      </c>
      <c r="C12" s="17">
        <v>6.0914354581079799E-2</v>
      </c>
      <c r="D12" s="17">
        <v>5.6227438816017203E-2</v>
      </c>
      <c r="E12" s="17">
        <v>6.5787194736482896E-2</v>
      </c>
      <c r="F12" s="17"/>
      <c r="G12" s="17">
        <v>0.10190199478131</v>
      </c>
      <c r="H12" s="17">
        <v>7.7958530938001994E-2</v>
      </c>
      <c r="I12" s="17">
        <v>7.6804082034090601E-2</v>
      </c>
      <c r="J12" s="17">
        <v>5.9133183233715303E-2</v>
      </c>
      <c r="K12" s="17">
        <v>5.3395342971893703E-2</v>
      </c>
      <c r="L12" s="17">
        <v>1.82670600349247E-2</v>
      </c>
      <c r="M12" s="17"/>
      <c r="N12" s="17">
        <v>6.7844199567525201E-2</v>
      </c>
      <c r="O12" s="17">
        <v>6.4075534429816505E-2</v>
      </c>
      <c r="P12" s="17">
        <v>5.1550892159068003E-2</v>
      </c>
      <c r="Q12" s="17">
        <v>5.9642476719182803E-2</v>
      </c>
      <c r="R12" s="17"/>
      <c r="S12" s="17">
        <v>7.9069721552971206E-2</v>
      </c>
      <c r="T12" s="17">
        <v>7.88659563858609E-2</v>
      </c>
      <c r="U12" s="17">
        <v>6.3261879165176102E-2</v>
      </c>
      <c r="V12" s="17">
        <v>4.7713175593409402E-2</v>
      </c>
      <c r="W12" s="17">
        <v>6.1358107973370699E-2</v>
      </c>
      <c r="X12" s="17">
        <v>0.108727697745873</v>
      </c>
      <c r="Y12" s="17">
        <v>3.8475723143856E-2</v>
      </c>
      <c r="Z12" s="17">
        <v>2.3766661682445098E-2</v>
      </c>
      <c r="AA12" s="17">
        <v>2.39031758513665E-2</v>
      </c>
      <c r="AB12" s="17">
        <v>4.6018932174474697E-2</v>
      </c>
      <c r="AC12" s="17">
        <v>4.6316592780495297E-2</v>
      </c>
      <c r="AD12" s="17">
        <v>0.11241009368894</v>
      </c>
      <c r="AE12" s="17"/>
      <c r="AF12" s="17">
        <v>5.25567936172468E-2</v>
      </c>
      <c r="AG12" s="17">
        <v>7.2163076637727294E-2</v>
      </c>
      <c r="AH12" s="17"/>
      <c r="AI12" s="17">
        <v>6.5597269552190696E-2</v>
      </c>
      <c r="AJ12" s="17">
        <v>5.87121314206503E-2</v>
      </c>
      <c r="AK12" s="17"/>
      <c r="AL12" s="17">
        <v>5.5912728604988297E-2</v>
      </c>
      <c r="AM12" s="17">
        <v>6.20778212771139E-2</v>
      </c>
      <c r="AN12" s="17"/>
      <c r="AO12" s="17">
        <v>3.2157569949634E-2</v>
      </c>
      <c r="AP12" s="17">
        <v>6.3536198652285894E-2</v>
      </c>
      <c r="AQ12" s="17"/>
      <c r="AR12" s="17">
        <v>6.6911707841810594E-2</v>
      </c>
      <c r="AS12" s="17">
        <v>5.2799391288978002E-2</v>
      </c>
      <c r="AT12" s="17">
        <v>6.8244163988593898E-2</v>
      </c>
      <c r="AU12" s="17">
        <v>4.5454812386266599E-2</v>
      </c>
    </row>
    <row r="13" spans="2:47" x14ac:dyDescent="0.3">
      <c r="B13" s="18" t="s">
        <v>173</v>
      </c>
      <c r="C13" s="17">
        <v>0.58355606914889102</v>
      </c>
      <c r="D13" s="17">
        <v>0.54977884206934702</v>
      </c>
      <c r="E13" s="17">
        <v>0.61629665909359299</v>
      </c>
      <c r="F13" s="17"/>
      <c r="G13" s="17">
        <v>0.28169194155008298</v>
      </c>
      <c r="H13" s="17">
        <v>0.36929685743556301</v>
      </c>
      <c r="I13" s="17">
        <v>0.45276145713244198</v>
      </c>
      <c r="J13" s="17">
        <v>0.61044951958912397</v>
      </c>
      <c r="K13" s="17">
        <v>0.73208164159879696</v>
      </c>
      <c r="L13" s="17">
        <v>0.89616079167650797</v>
      </c>
      <c r="M13" s="17"/>
      <c r="N13" s="17">
        <v>0.50952616712517695</v>
      </c>
      <c r="O13" s="17">
        <v>0.58260529390709903</v>
      </c>
      <c r="P13" s="17">
        <v>0.55170241892553296</v>
      </c>
      <c r="Q13" s="17">
        <v>0.68967105057161504</v>
      </c>
      <c r="R13" s="17"/>
      <c r="S13" s="17">
        <v>0.38488895086077801</v>
      </c>
      <c r="T13" s="17">
        <v>0.62021004900038901</v>
      </c>
      <c r="U13" s="17">
        <v>0.67679729941989497</v>
      </c>
      <c r="V13" s="17">
        <v>0.58135525730501303</v>
      </c>
      <c r="W13" s="17">
        <v>0.55472696711727398</v>
      </c>
      <c r="X13" s="17">
        <v>0.51541636601927598</v>
      </c>
      <c r="Y13" s="17">
        <v>0.67705380153128802</v>
      </c>
      <c r="Z13" s="17">
        <v>0.54363635995205895</v>
      </c>
      <c r="AA13" s="17">
        <v>0.64129233407851205</v>
      </c>
      <c r="AB13" s="17">
        <v>0.66520243283250902</v>
      </c>
      <c r="AC13" s="17">
        <v>0.66752090822075405</v>
      </c>
      <c r="AD13" s="17">
        <v>0.571444979699678</v>
      </c>
      <c r="AE13" s="17"/>
      <c r="AF13" s="17">
        <v>0.61499502067445999</v>
      </c>
      <c r="AG13" s="17">
        <v>0.53964495742016105</v>
      </c>
      <c r="AH13" s="17"/>
      <c r="AI13" s="17">
        <v>0.53101851818134205</v>
      </c>
      <c r="AJ13" s="17">
        <v>0.60826277688258501</v>
      </c>
      <c r="AK13" s="17"/>
      <c r="AL13" s="17">
        <v>0.56092932970072995</v>
      </c>
      <c r="AM13" s="17">
        <v>0.58881944908046002</v>
      </c>
      <c r="AN13" s="17"/>
      <c r="AO13" s="17">
        <v>0.52307211697439504</v>
      </c>
      <c r="AP13" s="17">
        <v>0.58907057619285297</v>
      </c>
      <c r="AQ13" s="17"/>
      <c r="AR13" s="17">
        <v>0.39313054367623101</v>
      </c>
      <c r="AS13" s="17">
        <v>0.71477420386615098</v>
      </c>
      <c r="AT13" s="17">
        <v>0.63454829463576101</v>
      </c>
      <c r="AU13" s="17">
        <v>0.69834523509190904</v>
      </c>
    </row>
    <row r="14" spans="2:47" x14ac:dyDescent="0.3">
      <c r="B14" s="18" t="s">
        <v>155</v>
      </c>
      <c r="C14" s="19">
        <v>2.8575971225869801E-2</v>
      </c>
      <c r="D14" s="19">
        <v>2.8739300490530102E-2</v>
      </c>
      <c r="E14" s="19">
        <v>2.8491448886265099E-2</v>
      </c>
      <c r="F14" s="19"/>
      <c r="G14" s="19">
        <v>5.1494325048161697E-2</v>
      </c>
      <c r="H14" s="19">
        <v>4.1349571852296298E-2</v>
      </c>
      <c r="I14" s="19">
        <v>3.5129594496387098E-2</v>
      </c>
      <c r="J14" s="19">
        <v>2.7308736534707102E-2</v>
      </c>
      <c r="K14" s="19">
        <v>1.41615440696326E-2</v>
      </c>
      <c r="L14" s="19">
        <v>1.1386973049350499E-2</v>
      </c>
      <c r="M14" s="19"/>
      <c r="N14" s="19">
        <v>1.49437708109472E-2</v>
      </c>
      <c r="O14" s="19">
        <v>2.6795771149718199E-2</v>
      </c>
      <c r="P14" s="19">
        <v>3.6658240803448601E-2</v>
      </c>
      <c r="Q14" s="19">
        <v>3.8490129212448397E-2</v>
      </c>
      <c r="R14" s="19"/>
      <c r="S14" s="19">
        <v>6.01513529748244E-2</v>
      </c>
      <c r="T14" s="19">
        <v>1.4677924365067201E-2</v>
      </c>
      <c r="U14" s="19">
        <v>3.5612885912293002E-2</v>
      </c>
      <c r="V14" s="19">
        <v>4.7925159891298599E-2</v>
      </c>
      <c r="W14" s="19">
        <v>2.3147663282883101E-2</v>
      </c>
      <c r="X14" s="19">
        <v>3.33823447484674E-2</v>
      </c>
      <c r="Y14" s="19">
        <v>7.7501311480363596E-3</v>
      </c>
      <c r="Z14" s="19">
        <v>2.1052134538704002E-2</v>
      </c>
      <c r="AA14" s="19">
        <v>1.7746314815732699E-2</v>
      </c>
      <c r="AB14" s="19">
        <v>1.54889694456142E-2</v>
      </c>
      <c r="AC14" s="19">
        <v>1.0056906996072401E-2</v>
      </c>
      <c r="AD14" s="19">
        <v>3.4670206407102402E-2</v>
      </c>
      <c r="AE14" s="19"/>
      <c r="AF14" s="19">
        <v>2.2627429870456801E-2</v>
      </c>
      <c r="AG14" s="19">
        <v>3.36927146311388E-2</v>
      </c>
      <c r="AH14" s="19"/>
      <c r="AI14" s="19">
        <v>3.9614038760247702E-2</v>
      </c>
      <c r="AJ14" s="19">
        <v>2.3385125754502099E-2</v>
      </c>
      <c r="AK14" s="19"/>
      <c r="AL14" s="19">
        <v>2.7779718728865501E-2</v>
      </c>
      <c r="AM14" s="19">
        <v>2.8761193644804599E-2</v>
      </c>
      <c r="AN14" s="19"/>
      <c r="AO14" s="19">
        <v>4.6482077062180903E-2</v>
      </c>
      <c r="AP14" s="19">
        <v>2.6943416751264701E-2</v>
      </c>
      <c r="AQ14" s="19"/>
      <c r="AR14" s="19">
        <v>3.6718671455622597E-2</v>
      </c>
      <c r="AS14" s="19">
        <v>1.5716816305471101E-2</v>
      </c>
      <c r="AT14" s="19">
        <v>3.1323936743959599E-2</v>
      </c>
      <c r="AU14" s="19">
        <v>2.5470898059358701E-2</v>
      </c>
    </row>
    <row r="15" spans="2:47" x14ac:dyDescent="0.3">
      <c r="B15" s="16" t="s">
        <v>246</v>
      </c>
    </row>
    <row r="16" spans="2:47" x14ac:dyDescent="0.3">
      <c r="B16" t="s">
        <v>72</v>
      </c>
    </row>
    <row r="17" spans="2:2" x14ac:dyDescent="0.3">
      <c r="B17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700-000000000000}">
  <dimension ref="B2:AU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715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2039</v>
      </c>
      <c r="D7" s="10">
        <v>1027</v>
      </c>
      <c r="E7" s="10">
        <v>1009</v>
      </c>
      <c r="F7" s="10"/>
      <c r="G7" s="10">
        <v>175</v>
      </c>
      <c r="H7" s="10">
        <v>281</v>
      </c>
      <c r="I7" s="10">
        <v>321</v>
      </c>
      <c r="J7" s="10">
        <v>356</v>
      </c>
      <c r="K7" s="10">
        <v>352</v>
      </c>
      <c r="L7" s="10">
        <v>554</v>
      </c>
      <c r="M7" s="10"/>
      <c r="N7" s="10">
        <v>669</v>
      </c>
      <c r="O7" s="10">
        <v>571</v>
      </c>
      <c r="P7" s="10">
        <v>340</v>
      </c>
      <c r="Q7" s="10">
        <v>449</v>
      </c>
      <c r="R7" s="10"/>
      <c r="S7" s="10">
        <v>288</v>
      </c>
      <c r="T7" s="10">
        <v>284</v>
      </c>
      <c r="U7" s="10">
        <v>170</v>
      </c>
      <c r="V7" s="10">
        <v>184</v>
      </c>
      <c r="W7" s="10">
        <v>157</v>
      </c>
      <c r="X7" s="10">
        <v>161</v>
      </c>
      <c r="Y7" s="10">
        <v>199</v>
      </c>
      <c r="Z7" s="10">
        <v>88</v>
      </c>
      <c r="AA7" s="10">
        <v>217</v>
      </c>
      <c r="AB7" s="10">
        <v>143</v>
      </c>
      <c r="AC7" s="10">
        <v>84</v>
      </c>
      <c r="AD7" s="10">
        <v>64</v>
      </c>
      <c r="AE7" s="10"/>
      <c r="AF7" s="10">
        <v>1247</v>
      </c>
      <c r="AG7" s="10">
        <v>783</v>
      </c>
      <c r="AH7" s="10"/>
      <c r="AI7" s="10">
        <v>652</v>
      </c>
      <c r="AJ7" s="10">
        <v>1387</v>
      </c>
      <c r="AK7" s="10"/>
      <c r="AL7" s="10">
        <v>389</v>
      </c>
      <c r="AM7" s="10">
        <v>1650</v>
      </c>
      <c r="AN7" s="10"/>
      <c r="AO7" s="10">
        <v>179</v>
      </c>
      <c r="AP7" s="10">
        <v>1860</v>
      </c>
      <c r="AQ7" s="10"/>
      <c r="AR7" s="10">
        <v>635</v>
      </c>
      <c r="AS7" s="10">
        <v>528</v>
      </c>
      <c r="AT7" s="10">
        <v>572</v>
      </c>
      <c r="AU7" s="10">
        <v>304</v>
      </c>
    </row>
    <row r="8" spans="2:47" ht="30" customHeight="1" x14ac:dyDescent="0.3">
      <c r="B8" s="11" t="s">
        <v>20</v>
      </c>
      <c r="C8" s="11">
        <v>2023</v>
      </c>
      <c r="D8" s="11">
        <v>1012</v>
      </c>
      <c r="E8" s="11">
        <v>1008</v>
      </c>
      <c r="F8" s="11"/>
      <c r="G8" s="11">
        <v>274</v>
      </c>
      <c r="H8" s="11">
        <v>314</v>
      </c>
      <c r="I8" s="11">
        <v>336</v>
      </c>
      <c r="J8" s="11">
        <v>348</v>
      </c>
      <c r="K8" s="11">
        <v>304</v>
      </c>
      <c r="L8" s="11">
        <v>446</v>
      </c>
      <c r="M8" s="11"/>
      <c r="N8" s="11">
        <v>541</v>
      </c>
      <c r="O8" s="11">
        <v>524</v>
      </c>
      <c r="P8" s="11">
        <v>446</v>
      </c>
      <c r="Q8" s="11">
        <v>503</v>
      </c>
      <c r="R8" s="11"/>
      <c r="S8" s="11">
        <v>279</v>
      </c>
      <c r="T8" s="11">
        <v>252</v>
      </c>
      <c r="U8" s="11">
        <v>166</v>
      </c>
      <c r="V8" s="11">
        <v>197</v>
      </c>
      <c r="W8" s="11">
        <v>141</v>
      </c>
      <c r="X8" s="11">
        <v>179</v>
      </c>
      <c r="Y8" s="11">
        <v>181</v>
      </c>
      <c r="Z8" s="11">
        <v>83</v>
      </c>
      <c r="AA8" s="11">
        <v>218</v>
      </c>
      <c r="AB8" s="11">
        <v>172</v>
      </c>
      <c r="AC8" s="11">
        <v>95</v>
      </c>
      <c r="AD8" s="11">
        <v>61</v>
      </c>
      <c r="AE8" s="11"/>
      <c r="AF8" s="11">
        <v>1168</v>
      </c>
      <c r="AG8" s="11">
        <v>845</v>
      </c>
      <c r="AH8" s="11"/>
      <c r="AI8" s="11">
        <v>647</v>
      </c>
      <c r="AJ8" s="11">
        <v>1376</v>
      </c>
      <c r="AK8" s="11"/>
      <c r="AL8" s="11">
        <v>382</v>
      </c>
      <c r="AM8" s="11">
        <v>1641</v>
      </c>
      <c r="AN8" s="11"/>
      <c r="AO8" s="11">
        <v>169</v>
      </c>
      <c r="AP8" s="11">
        <v>1854</v>
      </c>
      <c r="AQ8" s="11"/>
      <c r="AR8" s="11">
        <v>662</v>
      </c>
      <c r="AS8" s="11">
        <v>477</v>
      </c>
      <c r="AT8" s="11">
        <v>595</v>
      </c>
      <c r="AU8" s="11">
        <v>289</v>
      </c>
    </row>
    <row r="9" spans="2:47" x14ac:dyDescent="0.3">
      <c r="B9" s="18" t="s">
        <v>695</v>
      </c>
      <c r="C9" s="17">
        <v>7.8124921712201506E-2</v>
      </c>
      <c r="D9" s="17">
        <v>8.4275892460168603E-2</v>
      </c>
      <c r="E9" s="17">
        <v>7.2169085426884397E-2</v>
      </c>
      <c r="F9" s="17"/>
      <c r="G9" s="17">
        <v>0.22280493085167599</v>
      </c>
      <c r="H9" s="17">
        <v>0.13455666687946199</v>
      </c>
      <c r="I9" s="17">
        <v>8.0146704358160195E-2</v>
      </c>
      <c r="J9" s="17">
        <v>4.0688645068439201E-2</v>
      </c>
      <c r="K9" s="17">
        <v>2.5322481359553201E-2</v>
      </c>
      <c r="L9" s="17">
        <v>1.3260715902708799E-2</v>
      </c>
      <c r="M9" s="17"/>
      <c r="N9" s="17">
        <v>9.6702179901774002E-2</v>
      </c>
      <c r="O9" s="17">
        <v>6.7003916722297996E-2</v>
      </c>
      <c r="P9" s="17">
        <v>9.2547303379228202E-2</v>
      </c>
      <c r="Q9" s="17">
        <v>5.6831324501495299E-2</v>
      </c>
      <c r="R9" s="17"/>
      <c r="S9" s="17">
        <v>0.120496647109831</v>
      </c>
      <c r="T9" s="17">
        <v>6.8396540256580901E-2</v>
      </c>
      <c r="U9" s="17">
        <v>4.30467349813499E-2</v>
      </c>
      <c r="V9" s="17">
        <v>2.9283911790709601E-2</v>
      </c>
      <c r="W9" s="17">
        <v>7.7893662109440195E-2</v>
      </c>
      <c r="X9" s="17">
        <v>7.6268520051687896E-2</v>
      </c>
      <c r="Y9" s="17">
        <v>4.2934648223754097E-2</v>
      </c>
      <c r="Z9" s="17">
        <v>7.4343500655116093E-2</v>
      </c>
      <c r="AA9" s="17">
        <v>9.8163000804700098E-2</v>
      </c>
      <c r="AB9" s="17">
        <v>0.113934643666302</v>
      </c>
      <c r="AC9" s="17">
        <v>9.7360739712036695E-2</v>
      </c>
      <c r="AD9" s="17">
        <v>9.0629018363913502E-2</v>
      </c>
      <c r="AE9" s="17"/>
      <c r="AF9" s="17">
        <v>6.5626997949759194E-2</v>
      </c>
      <c r="AG9" s="17">
        <v>9.2689365763487006E-2</v>
      </c>
      <c r="AH9" s="17"/>
      <c r="AI9" s="17">
        <v>8.2875395559638701E-2</v>
      </c>
      <c r="AJ9" s="17">
        <v>7.5890927801490302E-2</v>
      </c>
      <c r="AK9" s="17"/>
      <c r="AL9" s="17">
        <v>7.7241543729498194E-2</v>
      </c>
      <c r="AM9" s="17">
        <v>7.8330411060624994E-2</v>
      </c>
      <c r="AN9" s="17"/>
      <c r="AO9" s="17">
        <v>8.6213542635275697E-2</v>
      </c>
      <c r="AP9" s="17">
        <v>7.7387457385671599E-2</v>
      </c>
      <c r="AQ9" s="17"/>
      <c r="AR9" s="17">
        <v>0.14046264713922599</v>
      </c>
      <c r="AS9" s="17">
        <v>4.4826026819777098E-2</v>
      </c>
      <c r="AT9" s="17">
        <v>5.4909660907089403E-2</v>
      </c>
      <c r="AU9" s="17">
        <v>3.8054967073691499E-2</v>
      </c>
    </row>
    <row r="10" spans="2:47" x14ac:dyDescent="0.3">
      <c r="B10" s="18" t="s">
        <v>166</v>
      </c>
      <c r="C10" s="17">
        <v>0.13127370971341401</v>
      </c>
      <c r="D10" s="17">
        <v>0.15139433591877999</v>
      </c>
      <c r="E10" s="17">
        <v>0.111446115150514</v>
      </c>
      <c r="F10" s="17"/>
      <c r="G10" s="17">
        <v>0.29360377016647199</v>
      </c>
      <c r="H10" s="17">
        <v>0.24839128063338001</v>
      </c>
      <c r="I10" s="17">
        <v>0.16508737776206001</v>
      </c>
      <c r="J10" s="17">
        <v>8.8034316098933099E-2</v>
      </c>
      <c r="K10" s="17">
        <v>4.4648487519811299E-2</v>
      </c>
      <c r="L10" s="17">
        <v>1.6472230516149201E-2</v>
      </c>
      <c r="M10" s="17"/>
      <c r="N10" s="17">
        <v>0.14469161993937099</v>
      </c>
      <c r="O10" s="17">
        <v>9.5187562013212004E-2</v>
      </c>
      <c r="P10" s="17">
        <v>0.154437118027755</v>
      </c>
      <c r="Q10" s="17">
        <v>0.13149998878300601</v>
      </c>
      <c r="R10" s="17"/>
      <c r="S10" s="17">
        <v>0.25887226436140198</v>
      </c>
      <c r="T10" s="17">
        <v>9.7130260053968506E-2</v>
      </c>
      <c r="U10" s="17">
        <v>0.16325123682211401</v>
      </c>
      <c r="V10" s="17">
        <v>0.12715494634198199</v>
      </c>
      <c r="W10" s="17">
        <v>0.114863127674584</v>
      </c>
      <c r="X10" s="17">
        <v>0.17692858646971299</v>
      </c>
      <c r="Y10" s="17">
        <v>8.72980008683545E-2</v>
      </c>
      <c r="Z10" s="17">
        <v>3.9619153496793499E-2</v>
      </c>
      <c r="AA10" s="17">
        <v>0.14555350629062999</v>
      </c>
      <c r="AB10" s="17">
        <v>4.2718140690317201E-2</v>
      </c>
      <c r="AC10" s="17">
        <v>8.0395032012842593E-2</v>
      </c>
      <c r="AD10" s="17">
        <v>5.06082143011959E-2</v>
      </c>
      <c r="AE10" s="17"/>
      <c r="AF10" s="17">
        <v>0.12439368077574101</v>
      </c>
      <c r="AG10" s="17">
        <v>0.14060779392294201</v>
      </c>
      <c r="AH10" s="17"/>
      <c r="AI10" s="17">
        <v>0.13096359250203499</v>
      </c>
      <c r="AJ10" s="17">
        <v>0.13141954778853601</v>
      </c>
      <c r="AK10" s="17"/>
      <c r="AL10" s="17">
        <v>0.13830322368798201</v>
      </c>
      <c r="AM10" s="17">
        <v>0.12963852038942</v>
      </c>
      <c r="AN10" s="17"/>
      <c r="AO10" s="17">
        <v>0.218962107113158</v>
      </c>
      <c r="AP10" s="17">
        <v>0.123278890133178</v>
      </c>
      <c r="AQ10" s="17"/>
      <c r="AR10" s="17">
        <v>0.225557933403563</v>
      </c>
      <c r="AS10" s="17">
        <v>7.9129960818587794E-2</v>
      </c>
      <c r="AT10" s="17">
        <v>8.4910323951451594E-2</v>
      </c>
      <c r="AU10" s="17">
        <v>9.6792809514959402E-2</v>
      </c>
    </row>
    <row r="11" spans="2:47" x14ac:dyDescent="0.3">
      <c r="B11" s="18" t="s">
        <v>168</v>
      </c>
      <c r="C11" s="17">
        <v>0.12468754580996</v>
      </c>
      <c r="D11" s="17">
        <v>0.13593134319818201</v>
      </c>
      <c r="E11" s="17">
        <v>0.112090147522212</v>
      </c>
      <c r="F11" s="17"/>
      <c r="G11" s="17">
        <v>0.21373309967207901</v>
      </c>
      <c r="H11" s="17">
        <v>0.16712559363685001</v>
      </c>
      <c r="I11" s="17">
        <v>0.16613309935981499</v>
      </c>
      <c r="J11" s="17">
        <v>0.10281270324503899</v>
      </c>
      <c r="K11" s="17">
        <v>9.4927056339596402E-2</v>
      </c>
      <c r="L11" s="17">
        <v>4.6242750978684397E-2</v>
      </c>
      <c r="M11" s="17"/>
      <c r="N11" s="17">
        <v>0.122845134131408</v>
      </c>
      <c r="O11" s="17">
        <v>0.129152907252614</v>
      </c>
      <c r="P11" s="17">
        <v>0.13912108475638399</v>
      </c>
      <c r="Q11" s="17">
        <v>0.111618187302658</v>
      </c>
      <c r="R11" s="17"/>
      <c r="S11" s="17">
        <v>0.13298935346614199</v>
      </c>
      <c r="T11" s="17">
        <v>0.144098693632838</v>
      </c>
      <c r="U11" s="17">
        <v>9.2715789499297305E-2</v>
      </c>
      <c r="V11" s="17">
        <v>0.162035423286568</v>
      </c>
      <c r="W11" s="17">
        <v>0.137791386669186</v>
      </c>
      <c r="X11" s="17">
        <v>9.9030925151001203E-2</v>
      </c>
      <c r="Y11" s="17">
        <v>0.14003241799597299</v>
      </c>
      <c r="Z11" s="17">
        <v>0.121043681419575</v>
      </c>
      <c r="AA11" s="17">
        <v>0.12242474345587299</v>
      </c>
      <c r="AB11" s="17">
        <v>0.11204849784158399</v>
      </c>
      <c r="AC11" s="17">
        <v>8.6868884033941399E-2</v>
      </c>
      <c r="AD11" s="17">
        <v>7.9732347615253801E-2</v>
      </c>
      <c r="AE11" s="17"/>
      <c r="AF11" s="17">
        <v>0.109930776415276</v>
      </c>
      <c r="AG11" s="17">
        <v>0.146556958031237</v>
      </c>
      <c r="AH11" s="17"/>
      <c r="AI11" s="17">
        <v>0.13121567636265899</v>
      </c>
      <c r="AJ11" s="17">
        <v>0.121617577555966</v>
      </c>
      <c r="AK11" s="17"/>
      <c r="AL11" s="17">
        <v>0.13047593257961601</v>
      </c>
      <c r="AM11" s="17">
        <v>0.12334106463314801</v>
      </c>
      <c r="AN11" s="17"/>
      <c r="AO11" s="17">
        <v>7.2939440852854601E-2</v>
      </c>
      <c r="AP11" s="17">
        <v>0.129405578925163</v>
      </c>
      <c r="AQ11" s="17"/>
      <c r="AR11" s="17">
        <v>0.169173646912579</v>
      </c>
      <c r="AS11" s="17">
        <v>8.3546475255398198E-2</v>
      </c>
      <c r="AT11" s="17">
        <v>0.12113558618666399</v>
      </c>
      <c r="AU11" s="17">
        <v>9.7945139856267904E-2</v>
      </c>
    </row>
    <row r="12" spans="2:47" x14ac:dyDescent="0.3">
      <c r="B12" s="18" t="s">
        <v>170</v>
      </c>
      <c r="C12" s="17">
        <v>0.109379912730467</v>
      </c>
      <c r="D12" s="17">
        <v>0.113539164646867</v>
      </c>
      <c r="E12" s="17">
        <v>0.10550972106185599</v>
      </c>
      <c r="F12" s="17"/>
      <c r="G12" s="17">
        <v>6.8503347527439098E-2</v>
      </c>
      <c r="H12" s="17">
        <v>0.100780387991766</v>
      </c>
      <c r="I12" s="17">
        <v>0.181046776378157</v>
      </c>
      <c r="J12" s="17">
        <v>0.121983428582984</v>
      </c>
      <c r="K12" s="17">
        <v>0.108628267546867</v>
      </c>
      <c r="L12" s="17">
        <v>7.7178300918219603E-2</v>
      </c>
      <c r="M12" s="17"/>
      <c r="N12" s="17">
        <v>0.12710548625805801</v>
      </c>
      <c r="O12" s="17">
        <v>0.12855493401913501</v>
      </c>
      <c r="P12" s="17">
        <v>0.116388877279147</v>
      </c>
      <c r="Q12" s="17">
        <v>6.24723362801873E-2</v>
      </c>
      <c r="R12" s="17"/>
      <c r="S12" s="17">
        <v>0.10628511347454001</v>
      </c>
      <c r="T12" s="17">
        <v>8.3803390144027406E-2</v>
      </c>
      <c r="U12" s="17">
        <v>0.129239449550792</v>
      </c>
      <c r="V12" s="17">
        <v>0.110362842200566</v>
      </c>
      <c r="W12" s="17">
        <v>0.14649334586624599</v>
      </c>
      <c r="X12" s="17">
        <v>0.12828555916366</v>
      </c>
      <c r="Y12" s="17">
        <v>0.11350389737897899</v>
      </c>
      <c r="Z12" s="17">
        <v>0.16341979030556</v>
      </c>
      <c r="AA12" s="17">
        <v>8.0400854755604004E-2</v>
      </c>
      <c r="AB12" s="17">
        <v>8.4108736048254903E-2</v>
      </c>
      <c r="AC12" s="17">
        <v>4.8095156759044001E-2</v>
      </c>
      <c r="AD12" s="17">
        <v>0.21558085604160199</v>
      </c>
      <c r="AE12" s="17"/>
      <c r="AF12" s="17">
        <v>0.111276339265428</v>
      </c>
      <c r="AG12" s="17">
        <v>0.108052677852192</v>
      </c>
      <c r="AH12" s="17"/>
      <c r="AI12" s="17">
        <v>0.107838904153366</v>
      </c>
      <c r="AJ12" s="17">
        <v>0.110104599127689</v>
      </c>
      <c r="AK12" s="17"/>
      <c r="AL12" s="17">
        <v>9.4653728780232899E-2</v>
      </c>
      <c r="AM12" s="17">
        <v>0.112805483668332</v>
      </c>
      <c r="AN12" s="17"/>
      <c r="AO12" s="17">
        <v>0.100891147692104</v>
      </c>
      <c r="AP12" s="17">
        <v>0.110153859420715</v>
      </c>
      <c r="AQ12" s="17"/>
      <c r="AR12" s="17">
        <v>0.12206619422189</v>
      </c>
      <c r="AS12" s="17">
        <v>0.132090863936319</v>
      </c>
      <c r="AT12" s="17">
        <v>0.10303319962830799</v>
      </c>
      <c r="AU12" s="17">
        <v>5.5911087923193797E-2</v>
      </c>
    </row>
    <row r="13" spans="2:47" x14ac:dyDescent="0.3">
      <c r="B13" s="18" t="s">
        <v>173</v>
      </c>
      <c r="C13" s="17">
        <v>0.53448353813541605</v>
      </c>
      <c r="D13" s="17">
        <v>0.49889352050650199</v>
      </c>
      <c r="E13" s="17">
        <v>0.57056699783794695</v>
      </c>
      <c r="F13" s="17"/>
      <c r="G13" s="17">
        <v>0.17459272764086001</v>
      </c>
      <c r="H13" s="17">
        <v>0.32699270156819898</v>
      </c>
      <c r="I13" s="17">
        <v>0.38583286313520598</v>
      </c>
      <c r="J13" s="17">
        <v>0.61906753771551004</v>
      </c>
      <c r="K13" s="17">
        <v>0.70017288992609295</v>
      </c>
      <c r="L13" s="17">
        <v>0.83463301702682002</v>
      </c>
      <c r="M13" s="17"/>
      <c r="N13" s="17">
        <v>0.49810403195235597</v>
      </c>
      <c r="O13" s="17">
        <v>0.55300274957491002</v>
      </c>
      <c r="P13" s="17">
        <v>0.47421855337207097</v>
      </c>
      <c r="Q13" s="17">
        <v>0.61102906409280799</v>
      </c>
      <c r="R13" s="17"/>
      <c r="S13" s="17">
        <v>0.34787298839089598</v>
      </c>
      <c r="T13" s="17">
        <v>0.58227445768757902</v>
      </c>
      <c r="U13" s="17">
        <v>0.55576258524673705</v>
      </c>
      <c r="V13" s="17">
        <v>0.53627264164154298</v>
      </c>
      <c r="W13" s="17">
        <v>0.502921752118628</v>
      </c>
      <c r="X13" s="17">
        <v>0.49269486248378203</v>
      </c>
      <c r="Y13" s="17">
        <v>0.60813480457646696</v>
      </c>
      <c r="Z13" s="17">
        <v>0.59117080155977098</v>
      </c>
      <c r="AA13" s="17">
        <v>0.54368658053146601</v>
      </c>
      <c r="AB13" s="17">
        <v>0.626615768419715</v>
      </c>
      <c r="AC13" s="17">
        <v>0.66716637348999097</v>
      </c>
      <c r="AD13" s="17">
        <v>0.52892429388642304</v>
      </c>
      <c r="AE13" s="17"/>
      <c r="AF13" s="17">
        <v>0.56756854606081997</v>
      </c>
      <c r="AG13" s="17">
        <v>0.492054268286299</v>
      </c>
      <c r="AH13" s="17"/>
      <c r="AI13" s="17">
        <v>0.52210692641037504</v>
      </c>
      <c r="AJ13" s="17">
        <v>0.54030385756394905</v>
      </c>
      <c r="AK13" s="17"/>
      <c r="AL13" s="17">
        <v>0.53863226353374105</v>
      </c>
      <c r="AM13" s="17">
        <v>0.53351847120417895</v>
      </c>
      <c r="AN13" s="17"/>
      <c r="AO13" s="17">
        <v>0.51588605567023804</v>
      </c>
      <c r="AP13" s="17">
        <v>0.53617912753338304</v>
      </c>
      <c r="AQ13" s="17"/>
      <c r="AR13" s="17">
        <v>0.32659671417340702</v>
      </c>
      <c r="AS13" s="17">
        <v>0.63418726065938902</v>
      </c>
      <c r="AT13" s="17">
        <v>0.61115344794684701</v>
      </c>
      <c r="AU13" s="17">
        <v>0.68837235976047795</v>
      </c>
    </row>
    <row r="14" spans="2:47" x14ac:dyDescent="0.3">
      <c r="B14" s="18" t="s">
        <v>155</v>
      </c>
      <c r="C14" s="19">
        <v>2.2050371898542399E-2</v>
      </c>
      <c r="D14" s="19">
        <v>1.59657432695001E-2</v>
      </c>
      <c r="E14" s="19">
        <v>2.8217933000586701E-2</v>
      </c>
      <c r="F14" s="19"/>
      <c r="G14" s="19">
        <v>2.6762124141473501E-2</v>
      </c>
      <c r="H14" s="19">
        <v>2.2153369290343498E-2</v>
      </c>
      <c r="I14" s="19">
        <v>2.1753179006601699E-2</v>
      </c>
      <c r="J14" s="19">
        <v>2.7413369289095001E-2</v>
      </c>
      <c r="K14" s="19">
        <v>2.6300817308079E-2</v>
      </c>
      <c r="L14" s="19">
        <v>1.2212984657417899E-2</v>
      </c>
      <c r="M14" s="19"/>
      <c r="N14" s="19">
        <v>1.0551547817033E-2</v>
      </c>
      <c r="O14" s="19">
        <v>2.7097930417830599E-2</v>
      </c>
      <c r="P14" s="19">
        <v>2.3287063185415201E-2</v>
      </c>
      <c r="Q14" s="19">
        <v>2.6549099039845599E-2</v>
      </c>
      <c r="R14" s="19"/>
      <c r="S14" s="19">
        <v>3.3483633197188001E-2</v>
      </c>
      <c r="T14" s="19">
        <v>2.4296658225005902E-2</v>
      </c>
      <c r="U14" s="19">
        <v>1.5984203899710302E-2</v>
      </c>
      <c r="V14" s="19">
        <v>3.4890234738631599E-2</v>
      </c>
      <c r="W14" s="19">
        <v>2.0036725561915401E-2</v>
      </c>
      <c r="X14" s="19">
        <v>2.6791546680156798E-2</v>
      </c>
      <c r="Y14" s="19">
        <v>8.0962309564720693E-3</v>
      </c>
      <c r="Z14" s="19">
        <v>1.0403072563185199E-2</v>
      </c>
      <c r="AA14" s="19">
        <v>9.7713141617258806E-3</v>
      </c>
      <c r="AB14" s="19">
        <v>2.0574213333826901E-2</v>
      </c>
      <c r="AC14" s="19">
        <v>2.0113813992144701E-2</v>
      </c>
      <c r="AD14" s="19">
        <v>3.4525269791611898E-2</v>
      </c>
      <c r="AE14" s="19"/>
      <c r="AF14" s="19">
        <v>2.12036595329755E-2</v>
      </c>
      <c r="AG14" s="19">
        <v>2.0038936143843399E-2</v>
      </c>
      <c r="AH14" s="19"/>
      <c r="AI14" s="19">
        <v>2.4999505011926201E-2</v>
      </c>
      <c r="AJ14" s="19">
        <v>2.0663490162369701E-2</v>
      </c>
      <c r="AK14" s="19"/>
      <c r="AL14" s="19">
        <v>2.06933076889298E-2</v>
      </c>
      <c r="AM14" s="19">
        <v>2.2366049044296801E-2</v>
      </c>
      <c r="AN14" s="19"/>
      <c r="AO14" s="19">
        <v>5.1077060363704701E-3</v>
      </c>
      <c r="AP14" s="19">
        <v>2.35950866018888E-2</v>
      </c>
      <c r="AQ14" s="19"/>
      <c r="AR14" s="19">
        <v>1.6142864149335301E-2</v>
      </c>
      <c r="AS14" s="19">
        <v>2.6219412510529699E-2</v>
      </c>
      <c r="AT14" s="19">
        <v>2.48577813796396E-2</v>
      </c>
      <c r="AU14" s="19">
        <v>2.29236358714093E-2</v>
      </c>
    </row>
    <row r="15" spans="2:47" x14ac:dyDescent="0.3">
      <c r="B15" s="16" t="s">
        <v>246</v>
      </c>
    </row>
    <row r="16" spans="2:47" x14ac:dyDescent="0.3">
      <c r="B16" t="s">
        <v>72</v>
      </c>
    </row>
    <row r="17" spans="2:2" x14ac:dyDescent="0.3">
      <c r="B17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800-000000000000}">
  <dimension ref="B2:K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11" width="20.77734375" customWidth="1"/>
  </cols>
  <sheetData>
    <row r="2" spans="2:11" ht="40.049999999999997" customHeight="1" x14ac:dyDescent="0.3">
      <c r="D2" s="30" t="s">
        <v>729</v>
      </c>
      <c r="E2" s="26"/>
      <c r="F2" s="26"/>
      <c r="G2" s="26"/>
      <c r="H2" s="26"/>
      <c r="I2" s="26"/>
      <c r="J2" s="26"/>
      <c r="K2" s="26"/>
    </row>
    <row r="6" spans="2:11" ht="49.95" customHeight="1" x14ac:dyDescent="0.3">
      <c r="B6" s="20" t="s">
        <v>15</v>
      </c>
      <c r="C6" s="20" t="s">
        <v>716</v>
      </c>
      <c r="D6" s="20" t="s">
        <v>717</v>
      </c>
      <c r="E6" s="20" t="s">
        <v>718</v>
      </c>
      <c r="F6" s="20" t="s">
        <v>719</v>
      </c>
      <c r="G6" s="20" t="s">
        <v>720</v>
      </c>
      <c r="H6" s="20" t="s">
        <v>721</v>
      </c>
      <c r="I6" s="20" t="s">
        <v>722</v>
      </c>
      <c r="J6" s="20" t="s">
        <v>723</v>
      </c>
    </row>
    <row r="7" spans="2:11" x14ac:dyDescent="0.3">
      <c r="B7" s="18" t="s">
        <v>724</v>
      </c>
      <c r="C7" s="17">
        <v>0.244335395614284</v>
      </c>
      <c r="D7" s="17">
        <v>0.403630091562517</v>
      </c>
      <c r="E7" s="17">
        <v>0.57824233809583403</v>
      </c>
      <c r="F7" s="17">
        <v>0.35891631154399101</v>
      </c>
      <c r="G7" s="17">
        <v>0.35039418950902901</v>
      </c>
      <c r="H7" s="17">
        <v>0.27494207222787298</v>
      </c>
      <c r="I7" s="17">
        <v>0.46831457084010197</v>
      </c>
      <c r="J7" s="17">
        <v>0.25724699302901399</v>
      </c>
    </row>
    <row r="8" spans="2:11" x14ac:dyDescent="0.3">
      <c r="B8" s="18" t="s">
        <v>725</v>
      </c>
      <c r="C8" s="17">
        <v>0.39890769411567401</v>
      </c>
      <c r="D8" s="17">
        <v>0.430540416733455</v>
      </c>
      <c r="E8" s="17">
        <v>0.31500211713468101</v>
      </c>
      <c r="F8" s="17">
        <v>0.38694768700739901</v>
      </c>
      <c r="G8" s="17">
        <v>0.38317446219539703</v>
      </c>
      <c r="H8" s="17">
        <v>0.44237973097580702</v>
      </c>
      <c r="I8" s="17">
        <v>0.39199150636253899</v>
      </c>
      <c r="J8" s="17">
        <v>0.40292032346886802</v>
      </c>
    </row>
    <row r="9" spans="2:11" ht="28.8" x14ac:dyDescent="0.3">
      <c r="B9" s="18" t="s">
        <v>726</v>
      </c>
      <c r="C9" s="17">
        <v>0.232655879903782</v>
      </c>
      <c r="D9" s="17">
        <v>0.113084437005017</v>
      </c>
      <c r="E9" s="17">
        <v>7.04575699399725E-2</v>
      </c>
      <c r="F9" s="17">
        <v>0.167697992761764</v>
      </c>
      <c r="G9" s="17">
        <v>0.17713341401315</v>
      </c>
      <c r="H9" s="17">
        <v>0.19635114176711699</v>
      </c>
      <c r="I9" s="17">
        <v>9.7683418269918706E-2</v>
      </c>
      <c r="J9" s="17">
        <v>0.23010381413461101</v>
      </c>
    </row>
    <row r="10" spans="2:11" x14ac:dyDescent="0.3">
      <c r="B10" s="18" t="s">
        <v>727</v>
      </c>
      <c r="C10" s="17">
        <v>7.6544368684850303E-2</v>
      </c>
      <c r="D10" s="17">
        <v>2.2531650300168401E-2</v>
      </c>
      <c r="E10" s="17">
        <v>1.8433746458650101E-2</v>
      </c>
      <c r="F10" s="17">
        <v>3.8364580434089003E-2</v>
      </c>
      <c r="G10" s="17">
        <v>3.8057625819462301E-2</v>
      </c>
      <c r="H10" s="17">
        <v>4.3828828932254697E-2</v>
      </c>
      <c r="I10" s="17">
        <v>1.67860261865992E-2</v>
      </c>
      <c r="J10" s="17">
        <v>5.9334125376628001E-2</v>
      </c>
    </row>
    <row r="11" spans="2:11" x14ac:dyDescent="0.3">
      <c r="B11" s="18" t="s">
        <v>728</v>
      </c>
      <c r="C11" s="17">
        <v>2.9647137620193699E-2</v>
      </c>
      <c r="D11" s="17">
        <v>1.5568403163556999E-2</v>
      </c>
      <c r="E11" s="17">
        <v>7.4925563127076402E-3</v>
      </c>
      <c r="F11" s="17">
        <v>2.70349733556659E-2</v>
      </c>
      <c r="G11" s="17">
        <v>1.96457584378333E-2</v>
      </c>
      <c r="H11" s="17">
        <v>2.28048867903268E-2</v>
      </c>
      <c r="I11" s="17">
        <v>9.5502756928170299E-3</v>
      </c>
      <c r="J11" s="17">
        <v>3.1737782965304703E-2</v>
      </c>
    </row>
    <row r="12" spans="2:11" x14ac:dyDescent="0.3">
      <c r="B12" s="18" t="s">
        <v>79</v>
      </c>
      <c r="C12" s="17">
        <v>1.7909524061216198E-2</v>
      </c>
      <c r="D12" s="17">
        <v>1.4645001235285299E-2</v>
      </c>
      <c r="E12" s="17">
        <v>1.03716720581545E-2</v>
      </c>
      <c r="F12" s="17">
        <v>2.1038454897090601E-2</v>
      </c>
      <c r="G12" s="17">
        <v>3.1594550025128301E-2</v>
      </c>
      <c r="H12" s="17">
        <v>1.96933393066215E-2</v>
      </c>
      <c r="I12" s="17">
        <v>1.5674202648023799E-2</v>
      </c>
      <c r="J12" s="17">
        <v>1.86569610255744E-2</v>
      </c>
    </row>
    <row r="13" spans="2:11" x14ac:dyDescent="0.3">
      <c r="B13" s="16"/>
      <c r="C13" s="16"/>
      <c r="D13" s="16"/>
      <c r="E13" s="16"/>
      <c r="F13" s="16"/>
      <c r="G13" s="16"/>
      <c r="H13" s="16"/>
      <c r="I13" s="16"/>
      <c r="J13" s="16"/>
    </row>
    <row r="14" spans="2:11" x14ac:dyDescent="0.3">
      <c r="B14" t="s">
        <v>72</v>
      </c>
    </row>
    <row r="15" spans="2:11" x14ac:dyDescent="0.3">
      <c r="B15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">
    <mergeCell ref="D2:K2"/>
  </mergeCells>
  <pageMargins left="0.7" right="0.7" top="0.75" bottom="0.75" header="0.3" footer="0.3"/>
  <pageSetup paperSize="9" orientation="portrait" horizontalDpi="300" verticalDpi="300"/>
  <drawing r:id="rId1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900-000000000000}">
  <dimension ref="B2:AU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730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724</v>
      </c>
      <c r="C9" s="17">
        <v>0.244335395614284</v>
      </c>
      <c r="D9" s="17">
        <v>0.259395384113001</v>
      </c>
      <c r="E9" s="17">
        <v>0.22950265130518099</v>
      </c>
      <c r="F9" s="17"/>
      <c r="G9" s="17">
        <v>0.381391159773253</v>
      </c>
      <c r="H9" s="17">
        <v>0.33546996025389397</v>
      </c>
      <c r="I9" s="17">
        <v>0.29702155141865599</v>
      </c>
      <c r="J9" s="17">
        <v>0.193038869524153</v>
      </c>
      <c r="K9" s="17">
        <v>0.17354870080586901</v>
      </c>
      <c r="L9" s="17">
        <v>0.12579899029613401</v>
      </c>
      <c r="M9" s="17"/>
      <c r="N9" s="17">
        <v>0.29000725304485903</v>
      </c>
      <c r="O9" s="17">
        <v>0.20483189755889999</v>
      </c>
      <c r="P9" s="17">
        <v>0.26378581978863003</v>
      </c>
      <c r="Q9" s="17">
        <v>0.22051244441433901</v>
      </c>
      <c r="R9" s="17"/>
      <c r="S9" s="17">
        <v>0.322639468557123</v>
      </c>
      <c r="T9" s="17">
        <v>0.215558643115461</v>
      </c>
      <c r="U9" s="17">
        <v>0.205618939038054</v>
      </c>
      <c r="V9" s="17">
        <v>0.195584308425026</v>
      </c>
      <c r="W9" s="17">
        <v>0.24843342038577701</v>
      </c>
      <c r="X9" s="17">
        <v>0.25436840017615597</v>
      </c>
      <c r="Y9" s="17">
        <v>0.218734198831605</v>
      </c>
      <c r="Z9" s="17">
        <v>0.28088876908073201</v>
      </c>
      <c r="AA9" s="17">
        <v>0.234232469309093</v>
      </c>
      <c r="AB9" s="17">
        <v>0.27709120822619199</v>
      </c>
      <c r="AC9" s="17">
        <v>0.25262306796245099</v>
      </c>
      <c r="AD9" s="17">
        <v>0.15850606811488099</v>
      </c>
      <c r="AE9" s="17"/>
      <c r="AF9" s="17">
        <v>0.25236690491012698</v>
      </c>
      <c r="AG9" s="17">
        <v>0.233916986628321</v>
      </c>
      <c r="AH9" s="17"/>
      <c r="AI9" s="17">
        <v>0.309271460994958</v>
      </c>
      <c r="AJ9" s="17">
        <v>0.21192156441975801</v>
      </c>
      <c r="AK9" s="17"/>
      <c r="AL9" s="17">
        <v>0.28716619674274502</v>
      </c>
      <c r="AM9" s="17">
        <v>0.23441701326380299</v>
      </c>
      <c r="AN9" s="17"/>
      <c r="AO9" s="17">
        <v>0.34927131704484299</v>
      </c>
      <c r="AP9" s="17">
        <v>0.235188970726536</v>
      </c>
      <c r="AQ9" s="17"/>
      <c r="AR9" s="17">
        <v>0.42225480431767698</v>
      </c>
      <c r="AS9" s="17">
        <v>0.14957257841405</v>
      </c>
      <c r="AT9" s="17">
        <v>0.17099528135977601</v>
      </c>
      <c r="AU9" s="17">
        <v>0.113295705229666</v>
      </c>
    </row>
    <row r="10" spans="2:47" x14ac:dyDescent="0.3">
      <c r="B10" s="18" t="s">
        <v>725</v>
      </c>
      <c r="C10" s="17">
        <v>0.39890769411567401</v>
      </c>
      <c r="D10" s="17">
        <v>0.39878472993444303</v>
      </c>
      <c r="E10" s="17">
        <v>0.39845808695196</v>
      </c>
      <c r="F10" s="17"/>
      <c r="G10" s="17">
        <v>0.37447141415657698</v>
      </c>
      <c r="H10" s="17">
        <v>0.39489422125761597</v>
      </c>
      <c r="I10" s="17">
        <v>0.43089260443021599</v>
      </c>
      <c r="J10" s="17">
        <v>0.440608275023323</v>
      </c>
      <c r="K10" s="17">
        <v>0.38391194758762498</v>
      </c>
      <c r="L10" s="17">
        <v>0.36857787838263201</v>
      </c>
      <c r="M10" s="17"/>
      <c r="N10" s="17">
        <v>0.40097541753946297</v>
      </c>
      <c r="O10" s="17">
        <v>0.42282394945565199</v>
      </c>
      <c r="P10" s="17">
        <v>0.397137574087148</v>
      </c>
      <c r="Q10" s="17">
        <v>0.37244757095354702</v>
      </c>
      <c r="R10" s="17"/>
      <c r="S10" s="17">
        <v>0.41101177022962099</v>
      </c>
      <c r="T10" s="17">
        <v>0.40476463535396501</v>
      </c>
      <c r="U10" s="17">
        <v>0.36890310458740899</v>
      </c>
      <c r="V10" s="17">
        <v>0.383258893979394</v>
      </c>
      <c r="W10" s="17">
        <v>0.394283129038978</v>
      </c>
      <c r="X10" s="17">
        <v>0.40582737990198098</v>
      </c>
      <c r="Y10" s="17">
        <v>0.40878210196988701</v>
      </c>
      <c r="Z10" s="17">
        <v>0.45662998364637702</v>
      </c>
      <c r="AA10" s="17">
        <v>0.41327726593474701</v>
      </c>
      <c r="AB10" s="17">
        <v>0.368076690679774</v>
      </c>
      <c r="AC10" s="17">
        <v>0.34209474102595899</v>
      </c>
      <c r="AD10" s="17">
        <v>0.46530692752278202</v>
      </c>
      <c r="AE10" s="17"/>
      <c r="AF10" s="17">
        <v>0.39243585351889498</v>
      </c>
      <c r="AG10" s="17">
        <v>0.40947840207374497</v>
      </c>
      <c r="AH10" s="17"/>
      <c r="AI10" s="17">
        <v>0.39951314158635698</v>
      </c>
      <c r="AJ10" s="17">
        <v>0.39860547574138799</v>
      </c>
      <c r="AK10" s="17"/>
      <c r="AL10" s="17">
        <v>0.378675818132782</v>
      </c>
      <c r="AM10" s="17">
        <v>0.40359281501882999</v>
      </c>
      <c r="AN10" s="17"/>
      <c r="AO10" s="17">
        <v>0.363746601960452</v>
      </c>
      <c r="AP10" s="17">
        <v>0.40197240526496097</v>
      </c>
      <c r="AQ10" s="17"/>
      <c r="AR10" s="17">
        <v>0.40681709094928398</v>
      </c>
      <c r="AS10" s="17">
        <v>0.41970974375181802</v>
      </c>
      <c r="AT10" s="17">
        <v>0.44011273654934802</v>
      </c>
      <c r="AU10" s="17">
        <v>0.25733362410451399</v>
      </c>
    </row>
    <row r="11" spans="2:47" ht="28.8" x14ac:dyDescent="0.3">
      <c r="B11" s="18" t="s">
        <v>726</v>
      </c>
      <c r="C11" s="17">
        <v>0.232655879903782</v>
      </c>
      <c r="D11" s="17">
        <v>0.22811895506246299</v>
      </c>
      <c r="E11" s="17">
        <v>0.23733167019829501</v>
      </c>
      <c r="F11" s="17"/>
      <c r="G11" s="17">
        <v>0.15566780626297699</v>
      </c>
      <c r="H11" s="17">
        <v>0.185147079573416</v>
      </c>
      <c r="I11" s="17">
        <v>0.189973993005673</v>
      </c>
      <c r="J11" s="17">
        <v>0.24128938687078699</v>
      </c>
      <c r="K11" s="17">
        <v>0.28180335895672398</v>
      </c>
      <c r="L11" s="17">
        <v>0.31696020061026597</v>
      </c>
      <c r="M11" s="17"/>
      <c r="N11" s="17">
        <v>0.21259580642294201</v>
      </c>
      <c r="O11" s="17">
        <v>0.228531870747406</v>
      </c>
      <c r="P11" s="17">
        <v>0.228092255481366</v>
      </c>
      <c r="Q11" s="17">
        <v>0.26193828209217401</v>
      </c>
      <c r="R11" s="17"/>
      <c r="S11" s="17">
        <v>0.175378501095377</v>
      </c>
      <c r="T11" s="17">
        <v>0.24991029331060399</v>
      </c>
      <c r="U11" s="17">
        <v>0.26978360969729698</v>
      </c>
      <c r="V11" s="17">
        <v>0.26401033813647701</v>
      </c>
      <c r="W11" s="17">
        <v>0.25368172709507902</v>
      </c>
      <c r="X11" s="17">
        <v>0.21215496239776899</v>
      </c>
      <c r="Y11" s="17">
        <v>0.23100913545929899</v>
      </c>
      <c r="Z11" s="17">
        <v>0.15854286124806599</v>
      </c>
      <c r="AA11" s="17">
        <v>0.23689112273351701</v>
      </c>
      <c r="AB11" s="17">
        <v>0.26013019176921198</v>
      </c>
      <c r="AC11" s="17">
        <v>0.22964297506793199</v>
      </c>
      <c r="AD11" s="17">
        <v>0.25450005110935903</v>
      </c>
      <c r="AE11" s="17"/>
      <c r="AF11" s="17">
        <v>0.237867727696501</v>
      </c>
      <c r="AG11" s="17">
        <v>0.22508284121567099</v>
      </c>
      <c r="AH11" s="17"/>
      <c r="AI11" s="17">
        <v>0.192455620548527</v>
      </c>
      <c r="AJ11" s="17">
        <v>0.25272245481987099</v>
      </c>
      <c r="AK11" s="17"/>
      <c r="AL11" s="17">
        <v>0.223308849699968</v>
      </c>
      <c r="AM11" s="17">
        <v>0.23482038341434799</v>
      </c>
      <c r="AN11" s="17"/>
      <c r="AO11" s="17">
        <v>0.188956853488533</v>
      </c>
      <c r="AP11" s="17">
        <v>0.236464774487504</v>
      </c>
      <c r="AQ11" s="17"/>
      <c r="AR11" s="17">
        <v>0.12344927944119399</v>
      </c>
      <c r="AS11" s="17">
        <v>0.27534946734640797</v>
      </c>
      <c r="AT11" s="17">
        <v>0.25854372986292701</v>
      </c>
      <c r="AU11" s="17">
        <v>0.37959931449888401</v>
      </c>
    </row>
    <row r="12" spans="2:47" x14ac:dyDescent="0.3">
      <c r="B12" s="18" t="s">
        <v>727</v>
      </c>
      <c r="C12" s="17">
        <v>7.6544368684850303E-2</v>
      </c>
      <c r="D12" s="17">
        <v>6.6815215603199599E-2</v>
      </c>
      <c r="E12" s="17">
        <v>8.6316129818922796E-2</v>
      </c>
      <c r="F12" s="17"/>
      <c r="G12" s="17">
        <v>5.7406402739648803E-2</v>
      </c>
      <c r="H12" s="17">
        <v>5.9150827963702003E-2</v>
      </c>
      <c r="I12" s="17">
        <v>4.9682922143673203E-2</v>
      </c>
      <c r="J12" s="17">
        <v>6.9593519339472304E-2</v>
      </c>
      <c r="K12" s="17">
        <v>8.8747499861711904E-2</v>
      </c>
      <c r="L12" s="17">
        <v>0.122623526604639</v>
      </c>
      <c r="M12" s="17"/>
      <c r="N12" s="17">
        <v>6.5594402255491097E-2</v>
      </c>
      <c r="O12" s="17">
        <v>8.2085186054165898E-2</v>
      </c>
      <c r="P12" s="17">
        <v>7.3188800858784306E-2</v>
      </c>
      <c r="Q12" s="17">
        <v>8.5779696086743198E-2</v>
      </c>
      <c r="R12" s="17"/>
      <c r="S12" s="17">
        <v>4.9108606536842903E-2</v>
      </c>
      <c r="T12" s="17">
        <v>8.7534333075262899E-2</v>
      </c>
      <c r="U12" s="17">
        <v>8.2823788170581794E-2</v>
      </c>
      <c r="V12" s="17">
        <v>0.11529151949236301</v>
      </c>
      <c r="W12" s="17">
        <v>6.1269126948795799E-2</v>
      </c>
      <c r="X12" s="17">
        <v>7.0783364033309898E-2</v>
      </c>
      <c r="Y12" s="17">
        <v>9.1708916926278694E-2</v>
      </c>
      <c r="Z12" s="17">
        <v>9.0847116570525993E-2</v>
      </c>
      <c r="AA12" s="17">
        <v>6.7091244668383898E-2</v>
      </c>
      <c r="AB12" s="17">
        <v>5.5361799752783901E-2</v>
      </c>
      <c r="AC12" s="17">
        <v>9.8997262373166806E-2</v>
      </c>
      <c r="AD12" s="17">
        <v>7.8035584604633806E-2</v>
      </c>
      <c r="AE12" s="17"/>
      <c r="AF12" s="17">
        <v>7.1532309019577994E-2</v>
      </c>
      <c r="AG12" s="17">
        <v>8.3369278503679894E-2</v>
      </c>
      <c r="AH12" s="17"/>
      <c r="AI12" s="17">
        <v>6.0369877883585998E-2</v>
      </c>
      <c r="AJ12" s="17">
        <v>8.4618113396916605E-2</v>
      </c>
      <c r="AK12" s="17"/>
      <c r="AL12" s="17">
        <v>7.0091627450999797E-2</v>
      </c>
      <c r="AM12" s="17">
        <v>7.80386380676268E-2</v>
      </c>
      <c r="AN12" s="17"/>
      <c r="AO12" s="17">
        <v>5.67553065210636E-2</v>
      </c>
      <c r="AP12" s="17">
        <v>7.8269222940786198E-2</v>
      </c>
      <c r="AQ12" s="17"/>
      <c r="AR12" s="17">
        <v>3.3390240160394102E-2</v>
      </c>
      <c r="AS12" s="17">
        <v>0.107714128300454</v>
      </c>
      <c r="AT12" s="17">
        <v>8.2356968093737701E-2</v>
      </c>
      <c r="AU12" s="17">
        <v>0.119183501771378</v>
      </c>
    </row>
    <row r="13" spans="2:47" x14ac:dyDescent="0.3">
      <c r="B13" s="18" t="s">
        <v>728</v>
      </c>
      <c r="C13" s="17">
        <v>2.9647137620193699E-2</v>
      </c>
      <c r="D13" s="17">
        <v>3.05501515973534E-2</v>
      </c>
      <c r="E13" s="17">
        <v>2.8880050276683999E-2</v>
      </c>
      <c r="F13" s="17"/>
      <c r="G13" s="17">
        <v>1.01410726356222E-2</v>
      </c>
      <c r="H13" s="17">
        <v>1.6042062424993599E-2</v>
      </c>
      <c r="I13" s="17">
        <v>1.68604592669402E-2</v>
      </c>
      <c r="J13" s="17">
        <v>3.4076331075937098E-2</v>
      </c>
      <c r="K13" s="17">
        <v>5.6887433133828498E-2</v>
      </c>
      <c r="L13" s="17">
        <v>4.2172017056214602E-2</v>
      </c>
      <c r="M13" s="17"/>
      <c r="N13" s="17">
        <v>2.3099026639772799E-2</v>
      </c>
      <c r="O13" s="17">
        <v>4.1364663073735201E-2</v>
      </c>
      <c r="P13" s="17">
        <v>2.2990404813216601E-2</v>
      </c>
      <c r="Q13" s="17">
        <v>2.9976218592776601E-2</v>
      </c>
      <c r="R13" s="17"/>
      <c r="S13" s="17">
        <v>2.0592605620791599E-2</v>
      </c>
      <c r="T13" s="17">
        <v>3.0880166859552801E-2</v>
      </c>
      <c r="U13" s="17">
        <v>4.9060470522387697E-2</v>
      </c>
      <c r="V13" s="17">
        <v>2.6084839614946401E-2</v>
      </c>
      <c r="W13" s="17">
        <v>2.6207010943848499E-2</v>
      </c>
      <c r="X13" s="17">
        <v>2.85250568833036E-2</v>
      </c>
      <c r="Y13" s="17">
        <v>3.2469630438088301E-2</v>
      </c>
      <c r="Z13" s="17">
        <v>1.30912694542987E-2</v>
      </c>
      <c r="AA13" s="17">
        <v>2.9967325642942501E-2</v>
      </c>
      <c r="AB13" s="17">
        <v>2.8110919671238299E-2</v>
      </c>
      <c r="AC13" s="17">
        <v>3.6275392513509697E-2</v>
      </c>
      <c r="AD13" s="17">
        <v>4.3651368648343701E-2</v>
      </c>
      <c r="AE13" s="17"/>
      <c r="AF13" s="17">
        <v>2.67375749296224E-2</v>
      </c>
      <c r="AG13" s="17">
        <v>3.3754289754436798E-2</v>
      </c>
      <c r="AH13" s="17"/>
      <c r="AI13" s="17">
        <v>2.3569695731675101E-2</v>
      </c>
      <c r="AJ13" s="17">
        <v>3.2680785783416301E-2</v>
      </c>
      <c r="AK13" s="17"/>
      <c r="AL13" s="17">
        <v>2.68836848123673E-2</v>
      </c>
      <c r="AM13" s="17">
        <v>3.0287073853777699E-2</v>
      </c>
      <c r="AN13" s="17"/>
      <c r="AO13" s="17">
        <v>2.79377606465591E-2</v>
      </c>
      <c r="AP13" s="17">
        <v>2.9796130337664001E-2</v>
      </c>
      <c r="AQ13" s="17"/>
      <c r="AR13" s="17">
        <v>8.6155245657027393E-3</v>
      </c>
      <c r="AS13" s="17">
        <v>3.08405354546013E-2</v>
      </c>
      <c r="AT13" s="17">
        <v>2.4432946084451901E-2</v>
      </c>
      <c r="AU13" s="17">
        <v>9.1308821898645795E-2</v>
      </c>
    </row>
    <row r="14" spans="2:47" x14ac:dyDescent="0.3">
      <c r="B14" s="18" t="s">
        <v>79</v>
      </c>
      <c r="C14" s="19">
        <v>1.7909524061216198E-2</v>
      </c>
      <c r="D14" s="19">
        <v>1.6335563689539999E-2</v>
      </c>
      <c r="E14" s="19">
        <v>1.9511411448956399E-2</v>
      </c>
      <c r="F14" s="19"/>
      <c r="G14" s="19">
        <v>2.0922144431921901E-2</v>
      </c>
      <c r="H14" s="19">
        <v>9.2958485263776695E-3</v>
      </c>
      <c r="I14" s="19">
        <v>1.55684697348416E-2</v>
      </c>
      <c r="J14" s="19">
        <v>2.1393618166327701E-2</v>
      </c>
      <c r="K14" s="19">
        <v>1.51010596542415E-2</v>
      </c>
      <c r="L14" s="19">
        <v>2.3867387050114E-2</v>
      </c>
      <c r="M14" s="19"/>
      <c r="N14" s="19">
        <v>7.7280940974718401E-3</v>
      </c>
      <c r="O14" s="19">
        <v>2.0362433110140798E-2</v>
      </c>
      <c r="P14" s="19">
        <v>1.48051449708551E-2</v>
      </c>
      <c r="Q14" s="19">
        <v>2.93457878604204E-2</v>
      </c>
      <c r="R14" s="19"/>
      <c r="S14" s="19">
        <v>2.1269047960244501E-2</v>
      </c>
      <c r="T14" s="19">
        <v>1.13519282851549E-2</v>
      </c>
      <c r="U14" s="19">
        <v>2.3810087984270201E-2</v>
      </c>
      <c r="V14" s="19">
        <v>1.5770100351793201E-2</v>
      </c>
      <c r="W14" s="19">
        <v>1.6125585587521099E-2</v>
      </c>
      <c r="X14" s="19">
        <v>2.8340836607479901E-2</v>
      </c>
      <c r="Y14" s="19">
        <v>1.7296016374842502E-2</v>
      </c>
      <c r="Z14" s="19">
        <v>0</v>
      </c>
      <c r="AA14" s="19">
        <v>1.85405717113158E-2</v>
      </c>
      <c r="AB14" s="19">
        <v>1.12291899007996E-2</v>
      </c>
      <c r="AC14" s="19">
        <v>4.0366561056981699E-2</v>
      </c>
      <c r="AD14" s="19">
        <v>0</v>
      </c>
      <c r="AE14" s="19"/>
      <c r="AF14" s="19">
        <v>1.9059629925276801E-2</v>
      </c>
      <c r="AG14" s="19">
        <v>1.43982018241465E-2</v>
      </c>
      <c r="AH14" s="19"/>
      <c r="AI14" s="19">
        <v>1.4820203254897401E-2</v>
      </c>
      <c r="AJ14" s="19">
        <v>1.9451605838649601E-2</v>
      </c>
      <c r="AK14" s="19"/>
      <c r="AL14" s="19">
        <v>1.38738231611381E-2</v>
      </c>
      <c r="AM14" s="19">
        <v>1.88440763816153E-2</v>
      </c>
      <c r="AN14" s="19"/>
      <c r="AO14" s="19">
        <v>1.33321603385495E-2</v>
      </c>
      <c r="AP14" s="19">
        <v>1.83084962425486E-2</v>
      </c>
      <c r="AQ14" s="19"/>
      <c r="AR14" s="19">
        <v>5.4730605657482096E-3</v>
      </c>
      <c r="AS14" s="19">
        <v>1.6813546732668001E-2</v>
      </c>
      <c r="AT14" s="19">
        <v>2.3558338049759601E-2</v>
      </c>
      <c r="AU14" s="19">
        <v>3.9279032496912003E-2</v>
      </c>
    </row>
    <row r="15" spans="2:47" x14ac:dyDescent="0.3">
      <c r="B15" s="16"/>
    </row>
    <row r="16" spans="2:47" x14ac:dyDescent="0.3">
      <c r="B16" t="s">
        <v>72</v>
      </c>
    </row>
    <row r="17" spans="2:2" x14ac:dyDescent="0.3">
      <c r="B17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A00-000000000000}">
  <dimension ref="B2:AU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731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724</v>
      </c>
      <c r="C9" s="17">
        <v>0.403630091562517</v>
      </c>
      <c r="D9" s="17">
        <v>0.38422238871733</v>
      </c>
      <c r="E9" s="17">
        <v>0.42299015478197599</v>
      </c>
      <c r="F9" s="17"/>
      <c r="G9" s="17">
        <v>0.41802141562573197</v>
      </c>
      <c r="H9" s="17">
        <v>0.42925204989906601</v>
      </c>
      <c r="I9" s="17">
        <v>0.42486284814619302</v>
      </c>
      <c r="J9" s="17">
        <v>0.37006452705231402</v>
      </c>
      <c r="K9" s="17">
        <v>0.38951764986590198</v>
      </c>
      <c r="L9" s="17">
        <v>0.392690858683024</v>
      </c>
      <c r="M9" s="17"/>
      <c r="N9" s="17">
        <v>0.424224057030616</v>
      </c>
      <c r="O9" s="17">
        <v>0.38825933500507998</v>
      </c>
      <c r="P9" s="17">
        <v>0.41223288495013399</v>
      </c>
      <c r="Q9" s="17">
        <v>0.389822722587707</v>
      </c>
      <c r="R9" s="17"/>
      <c r="S9" s="17">
        <v>0.43936939485691001</v>
      </c>
      <c r="T9" s="17">
        <v>0.37590552472759903</v>
      </c>
      <c r="U9" s="17">
        <v>0.40912103335349298</v>
      </c>
      <c r="V9" s="17">
        <v>0.37882200893776202</v>
      </c>
      <c r="W9" s="17">
        <v>0.438628810073526</v>
      </c>
      <c r="X9" s="17">
        <v>0.39300460818073701</v>
      </c>
      <c r="Y9" s="17">
        <v>0.38224334683716898</v>
      </c>
      <c r="Z9" s="17">
        <v>0.39364558946501799</v>
      </c>
      <c r="AA9" s="17">
        <v>0.37825942848004801</v>
      </c>
      <c r="AB9" s="17">
        <v>0.44134385831136203</v>
      </c>
      <c r="AC9" s="17">
        <v>0.42604497086431498</v>
      </c>
      <c r="AD9" s="17">
        <v>0.379979403173973</v>
      </c>
      <c r="AE9" s="17"/>
      <c r="AF9" s="17">
        <v>0.41034107665193298</v>
      </c>
      <c r="AG9" s="17">
        <v>0.39575866574700302</v>
      </c>
      <c r="AH9" s="17"/>
      <c r="AI9" s="17">
        <v>0.45244668816040401</v>
      </c>
      <c r="AJ9" s="17">
        <v>0.37926253999715698</v>
      </c>
      <c r="AK9" s="17"/>
      <c r="AL9" s="17">
        <v>0.42115001323962298</v>
      </c>
      <c r="AM9" s="17">
        <v>0.39957298132022101</v>
      </c>
      <c r="AN9" s="17"/>
      <c r="AO9" s="17">
        <v>0.46070443000307298</v>
      </c>
      <c r="AP9" s="17">
        <v>0.39865537801878698</v>
      </c>
      <c r="AQ9" s="17"/>
      <c r="AR9" s="17">
        <v>0.53517904850575904</v>
      </c>
      <c r="AS9" s="17">
        <v>0.36194745697867098</v>
      </c>
      <c r="AT9" s="17">
        <v>0.361178202278438</v>
      </c>
      <c r="AU9" s="17">
        <v>0.23331556741158599</v>
      </c>
    </row>
    <row r="10" spans="2:47" x14ac:dyDescent="0.3">
      <c r="B10" s="18" t="s">
        <v>725</v>
      </c>
      <c r="C10" s="17">
        <v>0.430540416733455</v>
      </c>
      <c r="D10" s="17">
        <v>0.43462811499343001</v>
      </c>
      <c r="E10" s="17">
        <v>0.42610819242660902</v>
      </c>
      <c r="F10" s="17"/>
      <c r="G10" s="17">
        <v>0.37561294225457897</v>
      </c>
      <c r="H10" s="17">
        <v>0.40630337644284797</v>
      </c>
      <c r="I10" s="17">
        <v>0.40836319151857797</v>
      </c>
      <c r="J10" s="17">
        <v>0.47596098452412799</v>
      </c>
      <c r="K10" s="17">
        <v>0.435589630285315</v>
      </c>
      <c r="L10" s="17">
        <v>0.46439766752587902</v>
      </c>
      <c r="M10" s="17"/>
      <c r="N10" s="17">
        <v>0.43886478332174</v>
      </c>
      <c r="O10" s="17">
        <v>0.45779866565605998</v>
      </c>
      <c r="P10" s="17">
        <v>0.42168488956851002</v>
      </c>
      <c r="Q10" s="17">
        <v>0.402417609291571</v>
      </c>
      <c r="R10" s="17"/>
      <c r="S10" s="17">
        <v>0.40539642023573702</v>
      </c>
      <c r="T10" s="17">
        <v>0.47619092866325802</v>
      </c>
      <c r="U10" s="17">
        <v>0.38629964543621198</v>
      </c>
      <c r="V10" s="17">
        <v>0.457126411438879</v>
      </c>
      <c r="W10" s="17">
        <v>0.38816260209721398</v>
      </c>
      <c r="X10" s="17">
        <v>0.41946841768506699</v>
      </c>
      <c r="Y10" s="17">
        <v>0.43317106645416897</v>
      </c>
      <c r="Z10" s="17">
        <v>0.51236188459191701</v>
      </c>
      <c r="AA10" s="17">
        <v>0.45285220444146501</v>
      </c>
      <c r="AB10" s="17">
        <v>0.38828063100844301</v>
      </c>
      <c r="AC10" s="17">
        <v>0.39445053308276801</v>
      </c>
      <c r="AD10" s="17">
        <v>0.50938672752723502</v>
      </c>
      <c r="AE10" s="17"/>
      <c r="AF10" s="17">
        <v>0.428768975034237</v>
      </c>
      <c r="AG10" s="17">
        <v>0.4351207104564</v>
      </c>
      <c r="AH10" s="17"/>
      <c r="AI10" s="17">
        <v>0.40283300365437003</v>
      </c>
      <c r="AJ10" s="17">
        <v>0.44437099616751102</v>
      </c>
      <c r="AK10" s="17"/>
      <c r="AL10" s="17">
        <v>0.425019888247125</v>
      </c>
      <c r="AM10" s="17">
        <v>0.43181881244078502</v>
      </c>
      <c r="AN10" s="17"/>
      <c r="AO10" s="17">
        <v>0.39181790079274198</v>
      </c>
      <c r="AP10" s="17">
        <v>0.43391554870626298</v>
      </c>
      <c r="AQ10" s="17"/>
      <c r="AR10" s="17">
        <v>0.38078975197903597</v>
      </c>
      <c r="AS10" s="17">
        <v>0.47317758342960797</v>
      </c>
      <c r="AT10" s="17">
        <v>0.46753667801183402</v>
      </c>
      <c r="AU10" s="17">
        <v>0.40502147866590699</v>
      </c>
    </row>
    <row r="11" spans="2:47" ht="28.8" x14ac:dyDescent="0.3">
      <c r="B11" s="18" t="s">
        <v>726</v>
      </c>
      <c r="C11" s="17">
        <v>0.113084437005017</v>
      </c>
      <c r="D11" s="17">
        <v>0.12661117942477301</v>
      </c>
      <c r="E11" s="17">
        <v>0.100333924462207</v>
      </c>
      <c r="F11" s="17"/>
      <c r="G11" s="17">
        <v>0.11964400135015001</v>
      </c>
      <c r="H11" s="17">
        <v>0.12498431615686301</v>
      </c>
      <c r="I11" s="17">
        <v>0.119703176280558</v>
      </c>
      <c r="J11" s="17">
        <v>9.5855152942748795E-2</v>
      </c>
      <c r="K11" s="17">
        <v>0.123420992408328</v>
      </c>
      <c r="L11" s="17">
        <v>0.10074885904332199</v>
      </c>
      <c r="M11" s="17"/>
      <c r="N11" s="17">
        <v>0.103745238194158</v>
      </c>
      <c r="O11" s="17">
        <v>0.10298192616032401</v>
      </c>
      <c r="P11" s="17">
        <v>0.10559424249256601</v>
      </c>
      <c r="Q11" s="17">
        <v>0.13890146736929901</v>
      </c>
      <c r="R11" s="17"/>
      <c r="S11" s="17">
        <v>0.10235294227806099</v>
      </c>
      <c r="T11" s="17">
        <v>0.10373275510307001</v>
      </c>
      <c r="U11" s="17">
        <v>0.15369741836724299</v>
      </c>
      <c r="V11" s="17">
        <v>0.123253920741607</v>
      </c>
      <c r="W11" s="17">
        <v>0.107001401318151</v>
      </c>
      <c r="X11" s="17">
        <v>0.131898190811789</v>
      </c>
      <c r="Y11" s="17">
        <v>0.124698632621078</v>
      </c>
      <c r="Z11" s="17">
        <v>5.0615043454453397E-2</v>
      </c>
      <c r="AA11" s="17">
        <v>0.10874279141328699</v>
      </c>
      <c r="AB11" s="17">
        <v>0.117778356047042</v>
      </c>
      <c r="AC11" s="17">
        <v>0.11443281605100999</v>
      </c>
      <c r="AD11" s="17">
        <v>7.4383424362294406E-2</v>
      </c>
      <c r="AE11" s="17"/>
      <c r="AF11" s="17">
        <v>0.11213697127910099</v>
      </c>
      <c r="AG11" s="17">
        <v>0.11277051952612301</v>
      </c>
      <c r="AH11" s="17"/>
      <c r="AI11" s="17">
        <v>0.103315729615561</v>
      </c>
      <c r="AJ11" s="17">
        <v>0.11796063685565999</v>
      </c>
      <c r="AK11" s="17"/>
      <c r="AL11" s="17">
        <v>0.10528850856809099</v>
      </c>
      <c r="AM11" s="17">
        <v>0.114889749933498</v>
      </c>
      <c r="AN11" s="17"/>
      <c r="AO11" s="17">
        <v>0.10222896213070599</v>
      </c>
      <c r="AP11" s="17">
        <v>0.114030621916772</v>
      </c>
      <c r="AQ11" s="17"/>
      <c r="AR11" s="17">
        <v>5.9648856330674897E-2</v>
      </c>
      <c r="AS11" s="17">
        <v>0.116971152571337</v>
      </c>
      <c r="AT11" s="17">
        <v>0.11588195328114</v>
      </c>
      <c r="AU11" s="17">
        <v>0.23484222082928699</v>
      </c>
    </row>
    <row r="12" spans="2:47" x14ac:dyDescent="0.3">
      <c r="B12" s="18" t="s">
        <v>727</v>
      </c>
      <c r="C12" s="17">
        <v>2.2531650300168401E-2</v>
      </c>
      <c r="D12" s="17">
        <v>2.7041427285427602E-2</v>
      </c>
      <c r="E12" s="17">
        <v>1.7592261810007101E-2</v>
      </c>
      <c r="F12" s="17"/>
      <c r="G12" s="17">
        <v>4.5737361817485202E-2</v>
      </c>
      <c r="H12" s="17">
        <v>2.0051854579223E-2</v>
      </c>
      <c r="I12" s="17">
        <v>2.5040367959079102E-2</v>
      </c>
      <c r="J12" s="17">
        <v>1.65897885981801E-2</v>
      </c>
      <c r="K12" s="17">
        <v>1.7730148252788899E-2</v>
      </c>
      <c r="L12" s="17">
        <v>1.51811096706871E-2</v>
      </c>
      <c r="M12" s="17"/>
      <c r="N12" s="17">
        <v>1.3168690667363E-2</v>
      </c>
      <c r="O12" s="17">
        <v>2.4700933053733401E-2</v>
      </c>
      <c r="P12" s="17">
        <v>3.0851541768355799E-2</v>
      </c>
      <c r="Q12" s="17">
        <v>2.33997853682219E-2</v>
      </c>
      <c r="R12" s="17"/>
      <c r="S12" s="17">
        <v>1.7293020830866802E-2</v>
      </c>
      <c r="T12" s="17">
        <v>1.51030595241374E-2</v>
      </c>
      <c r="U12" s="17">
        <v>2.0271358094106798E-2</v>
      </c>
      <c r="V12" s="17">
        <v>1.9707184695952701E-2</v>
      </c>
      <c r="W12" s="17">
        <v>4.4808781069219997E-2</v>
      </c>
      <c r="X12" s="17">
        <v>1.8681991450199099E-2</v>
      </c>
      <c r="Y12" s="17">
        <v>2.7535048312705201E-2</v>
      </c>
      <c r="Z12" s="17">
        <v>3.2992710377386998E-2</v>
      </c>
      <c r="AA12" s="17">
        <v>2.80610521601997E-2</v>
      </c>
      <c r="AB12" s="17">
        <v>2.6393922572327099E-2</v>
      </c>
      <c r="AC12" s="17">
        <v>1.00405212679074E-2</v>
      </c>
      <c r="AD12" s="17">
        <v>1.4995006971109399E-2</v>
      </c>
      <c r="AE12" s="17"/>
      <c r="AF12" s="17">
        <v>1.9364379151691601E-2</v>
      </c>
      <c r="AG12" s="17">
        <v>2.6923616124080001E-2</v>
      </c>
      <c r="AH12" s="17"/>
      <c r="AI12" s="17">
        <v>1.33343088441258E-2</v>
      </c>
      <c r="AJ12" s="17">
        <v>2.71226440976353E-2</v>
      </c>
      <c r="AK12" s="17"/>
      <c r="AL12" s="17">
        <v>1.5911667020599402E-2</v>
      </c>
      <c r="AM12" s="17">
        <v>2.4064648133284499E-2</v>
      </c>
      <c r="AN12" s="17"/>
      <c r="AO12" s="17">
        <v>1.6260402787564798E-2</v>
      </c>
      <c r="AP12" s="17">
        <v>2.3078264782078299E-2</v>
      </c>
      <c r="AQ12" s="17"/>
      <c r="AR12" s="17">
        <v>1.2249012233210401E-2</v>
      </c>
      <c r="AS12" s="17">
        <v>2.2405446987993301E-2</v>
      </c>
      <c r="AT12" s="17">
        <v>1.8928439773741802E-2</v>
      </c>
      <c r="AU12" s="17">
        <v>5.6097556251089802E-2</v>
      </c>
    </row>
    <row r="13" spans="2:47" x14ac:dyDescent="0.3">
      <c r="B13" s="18" t="s">
        <v>728</v>
      </c>
      <c r="C13" s="17">
        <v>1.5568403163556999E-2</v>
      </c>
      <c r="D13" s="17">
        <v>1.6940630955240201E-2</v>
      </c>
      <c r="E13" s="17">
        <v>1.42905121959218E-2</v>
      </c>
      <c r="F13" s="17"/>
      <c r="G13" s="17">
        <v>2.5875930804080401E-2</v>
      </c>
      <c r="H13" s="17">
        <v>7.0480918856336101E-3</v>
      </c>
      <c r="I13" s="17">
        <v>6.7763152960772103E-3</v>
      </c>
      <c r="J13" s="17">
        <v>2.72117423254222E-2</v>
      </c>
      <c r="K13" s="17">
        <v>2.0166570651093299E-2</v>
      </c>
      <c r="L13" s="17">
        <v>1.03027825596209E-2</v>
      </c>
      <c r="M13" s="17"/>
      <c r="N13" s="17">
        <v>9.78992306206025E-3</v>
      </c>
      <c r="O13" s="17">
        <v>1.3095565306324899E-2</v>
      </c>
      <c r="P13" s="17">
        <v>1.87855162608782E-2</v>
      </c>
      <c r="Q13" s="17">
        <v>2.0931798515021902E-2</v>
      </c>
      <c r="R13" s="17"/>
      <c r="S13" s="17">
        <v>1.6334031284091902E-2</v>
      </c>
      <c r="T13" s="17">
        <v>1.8249743574180102E-2</v>
      </c>
      <c r="U13" s="17">
        <v>1.7730667788492398E-2</v>
      </c>
      <c r="V13" s="17">
        <v>1.3866445200772499E-2</v>
      </c>
      <c r="W13" s="17">
        <v>8.2028788857735797E-3</v>
      </c>
      <c r="X13" s="17">
        <v>1.7292696374970599E-2</v>
      </c>
      <c r="Y13" s="17">
        <v>1.26356829275843E-2</v>
      </c>
      <c r="Z13" s="17">
        <v>1.0384772111225101E-2</v>
      </c>
      <c r="AA13" s="17">
        <v>1.55194581807368E-2</v>
      </c>
      <c r="AB13" s="17">
        <v>1.4974042160025999E-2</v>
      </c>
      <c r="AC13" s="17">
        <v>1.9847020595575301E-2</v>
      </c>
      <c r="AD13" s="17">
        <v>2.1255437965388899E-2</v>
      </c>
      <c r="AE13" s="17"/>
      <c r="AF13" s="17">
        <v>1.2381010408286E-2</v>
      </c>
      <c r="AG13" s="17">
        <v>1.99306631507635E-2</v>
      </c>
      <c r="AH13" s="17"/>
      <c r="AI13" s="17">
        <v>1.54030504055829E-2</v>
      </c>
      <c r="AJ13" s="17">
        <v>1.5650941524221501E-2</v>
      </c>
      <c r="AK13" s="17"/>
      <c r="AL13" s="17">
        <v>2.4915745634571201E-2</v>
      </c>
      <c r="AM13" s="17">
        <v>1.3403827340883301E-2</v>
      </c>
      <c r="AN13" s="17"/>
      <c r="AO13" s="17">
        <v>2.0690053679276999E-2</v>
      </c>
      <c r="AP13" s="17">
        <v>1.5121989856229E-2</v>
      </c>
      <c r="AQ13" s="17"/>
      <c r="AR13" s="17">
        <v>6.18985578758502E-3</v>
      </c>
      <c r="AS13" s="17">
        <v>1.12161635001199E-2</v>
      </c>
      <c r="AT13" s="17">
        <v>1.7536181101711699E-2</v>
      </c>
      <c r="AU13" s="17">
        <v>4.2533357925040698E-2</v>
      </c>
    </row>
    <row r="14" spans="2:47" x14ac:dyDescent="0.3">
      <c r="B14" s="18" t="s">
        <v>79</v>
      </c>
      <c r="C14" s="19">
        <v>1.4645001235285299E-2</v>
      </c>
      <c r="D14" s="19">
        <v>1.0556258623798999E-2</v>
      </c>
      <c r="E14" s="19">
        <v>1.8684954323278598E-2</v>
      </c>
      <c r="F14" s="19"/>
      <c r="G14" s="19">
        <v>1.51083481479738E-2</v>
      </c>
      <c r="H14" s="19">
        <v>1.2360311036366201E-2</v>
      </c>
      <c r="I14" s="19">
        <v>1.5254100799515001E-2</v>
      </c>
      <c r="J14" s="19">
        <v>1.43178045572063E-2</v>
      </c>
      <c r="K14" s="19">
        <v>1.35750085365729E-2</v>
      </c>
      <c r="L14" s="19">
        <v>1.66787225174676E-2</v>
      </c>
      <c r="M14" s="19"/>
      <c r="N14" s="19">
        <v>1.0207307724063501E-2</v>
      </c>
      <c r="O14" s="19">
        <v>1.31635748184777E-2</v>
      </c>
      <c r="P14" s="19">
        <v>1.08509249595562E-2</v>
      </c>
      <c r="Q14" s="19">
        <v>2.45266168681787E-2</v>
      </c>
      <c r="R14" s="19"/>
      <c r="S14" s="19">
        <v>1.9254190514334101E-2</v>
      </c>
      <c r="T14" s="19">
        <v>1.08179884077561E-2</v>
      </c>
      <c r="U14" s="19">
        <v>1.28798769604527E-2</v>
      </c>
      <c r="V14" s="19">
        <v>7.2240289850265399E-3</v>
      </c>
      <c r="W14" s="19">
        <v>1.31955265561155E-2</v>
      </c>
      <c r="X14" s="19">
        <v>1.9654095497237602E-2</v>
      </c>
      <c r="Y14" s="19">
        <v>1.9716222847294001E-2</v>
      </c>
      <c r="Z14" s="19">
        <v>0</v>
      </c>
      <c r="AA14" s="19">
        <v>1.6565065324263599E-2</v>
      </c>
      <c r="AB14" s="19">
        <v>1.12291899007996E-2</v>
      </c>
      <c r="AC14" s="19">
        <v>3.5184138138423797E-2</v>
      </c>
      <c r="AD14" s="19">
        <v>0</v>
      </c>
      <c r="AE14" s="19"/>
      <c r="AF14" s="19">
        <v>1.7007587474751101E-2</v>
      </c>
      <c r="AG14" s="19">
        <v>9.4958249956300696E-3</v>
      </c>
      <c r="AH14" s="19"/>
      <c r="AI14" s="19">
        <v>1.26672193199563E-2</v>
      </c>
      <c r="AJ14" s="19">
        <v>1.5632241357815799E-2</v>
      </c>
      <c r="AK14" s="19"/>
      <c r="AL14" s="19">
        <v>7.7141772899897796E-3</v>
      </c>
      <c r="AM14" s="19">
        <v>1.6249980831327299E-2</v>
      </c>
      <c r="AN14" s="19"/>
      <c r="AO14" s="19">
        <v>8.2982506066374105E-3</v>
      </c>
      <c r="AP14" s="19">
        <v>1.51981967198707E-2</v>
      </c>
      <c r="AQ14" s="19"/>
      <c r="AR14" s="19">
        <v>5.9434751637341496E-3</v>
      </c>
      <c r="AS14" s="19">
        <v>1.4282196532270501E-2</v>
      </c>
      <c r="AT14" s="19">
        <v>1.8938545553135001E-2</v>
      </c>
      <c r="AU14" s="19">
        <v>2.8189818917090499E-2</v>
      </c>
    </row>
    <row r="15" spans="2:47" x14ac:dyDescent="0.3">
      <c r="B15" s="16"/>
    </row>
    <row r="16" spans="2:47" x14ac:dyDescent="0.3">
      <c r="B16" t="s">
        <v>72</v>
      </c>
    </row>
    <row r="17" spans="2:2" x14ac:dyDescent="0.3">
      <c r="B17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B00-000000000000}">
  <dimension ref="B2:AU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732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724</v>
      </c>
      <c r="C9" s="17">
        <v>0.57824233809583403</v>
      </c>
      <c r="D9" s="17">
        <v>0.559694100501545</v>
      </c>
      <c r="E9" s="17">
        <v>0.59696052404699695</v>
      </c>
      <c r="F9" s="17"/>
      <c r="G9" s="17">
        <v>0.55682770821805905</v>
      </c>
      <c r="H9" s="17">
        <v>0.53493715982869094</v>
      </c>
      <c r="I9" s="17">
        <v>0.60153065034964404</v>
      </c>
      <c r="J9" s="17">
        <v>0.59563661279781399</v>
      </c>
      <c r="K9" s="17">
        <v>0.58507354032384695</v>
      </c>
      <c r="L9" s="17">
        <v>0.58996157610272404</v>
      </c>
      <c r="M9" s="17"/>
      <c r="N9" s="17">
        <v>0.55790467560745005</v>
      </c>
      <c r="O9" s="17">
        <v>0.57970943312874301</v>
      </c>
      <c r="P9" s="17">
        <v>0.56666264594311699</v>
      </c>
      <c r="Q9" s="17">
        <v>0.60965468648143495</v>
      </c>
      <c r="R9" s="17"/>
      <c r="S9" s="17">
        <v>0.56895538486631103</v>
      </c>
      <c r="T9" s="17">
        <v>0.57695840769636797</v>
      </c>
      <c r="U9" s="17">
        <v>0.61202865129646999</v>
      </c>
      <c r="V9" s="17">
        <v>0.53881843719142597</v>
      </c>
      <c r="W9" s="17">
        <v>0.59403058669532005</v>
      </c>
      <c r="X9" s="17">
        <v>0.57708728470769599</v>
      </c>
      <c r="Y9" s="17">
        <v>0.56906599838176097</v>
      </c>
      <c r="Z9" s="17">
        <v>0.60330113254852602</v>
      </c>
      <c r="AA9" s="17">
        <v>0.58831292061524398</v>
      </c>
      <c r="AB9" s="17">
        <v>0.55546616856276199</v>
      </c>
      <c r="AC9" s="17">
        <v>0.58170700521079099</v>
      </c>
      <c r="AD9" s="17">
        <v>0.63845601503693095</v>
      </c>
      <c r="AE9" s="17"/>
      <c r="AF9" s="17">
        <v>0.57879632188712105</v>
      </c>
      <c r="AG9" s="17">
        <v>0.57870562084837196</v>
      </c>
      <c r="AH9" s="17"/>
      <c r="AI9" s="17">
        <v>0.56519605886839797</v>
      </c>
      <c r="AJ9" s="17">
        <v>0.58475458810845304</v>
      </c>
      <c r="AK9" s="17"/>
      <c r="AL9" s="17">
        <v>0.59301336157576001</v>
      </c>
      <c r="AM9" s="17">
        <v>0.57482179365767505</v>
      </c>
      <c r="AN9" s="17"/>
      <c r="AO9" s="17">
        <v>0.60844768246729997</v>
      </c>
      <c r="AP9" s="17">
        <v>0.575609579839787</v>
      </c>
      <c r="AQ9" s="17"/>
      <c r="AR9" s="17">
        <v>0.62781507514409496</v>
      </c>
      <c r="AS9" s="17">
        <v>0.58897262980180698</v>
      </c>
      <c r="AT9" s="17">
        <v>0.56957142274738404</v>
      </c>
      <c r="AU9" s="17">
        <v>0.453251136043271</v>
      </c>
    </row>
    <row r="10" spans="2:47" x14ac:dyDescent="0.3">
      <c r="B10" s="18" t="s">
        <v>725</v>
      </c>
      <c r="C10" s="17">
        <v>0.31500211713468101</v>
      </c>
      <c r="D10" s="17">
        <v>0.32110536991635202</v>
      </c>
      <c r="E10" s="17">
        <v>0.30909593587757</v>
      </c>
      <c r="F10" s="17"/>
      <c r="G10" s="17">
        <v>0.26347005586799999</v>
      </c>
      <c r="H10" s="17">
        <v>0.33361562077651802</v>
      </c>
      <c r="I10" s="17">
        <v>0.29906212486383499</v>
      </c>
      <c r="J10" s="17">
        <v>0.30786013340187701</v>
      </c>
      <c r="K10" s="17">
        <v>0.32545973463247202</v>
      </c>
      <c r="L10" s="17">
        <v>0.34572986266549899</v>
      </c>
      <c r="M10" s="17"/>
      <c r="N10" s="17">
        <v>0.35594265657844998</v>
      </c>
      <c r="O10" s="17">
        <v>0.31928543027476902</v>
      </c>
      <c r="P10" s="17">
        <v>0.31397226762900499</v>
      </c>
      <c r="Q10" s="17">
        <v>0.26777998803865</v>
      </c>
      <c r="R10" s="17"/>
      <c r="S10" s="17">
        <v>0.30169945009147697</v>
      </c>
      <c r="T10" s="17">
        <v>0.32473920786920601</v>
      </c>
      <c r="U10" s="17">
        <v>0.30113217216583699</v>
      </c>
      <c r="V10" s="17">
        <v>0.356535162377347</v>
      </c>
      <c r="W10" s="17">
        <v>0.28914801619680203</v>
      </c>
      <c r="X10" s="17">
        <v>0.31933468357969702</v>
      </c>
      <c r="Y10" s="17">
        <v>0.32191586591649002</v>
      </c>
      <c r="Z10" s="17">
        <v>0.33409221878293599</v>
      </c>
      <c r="AA10" s="17">
        <v>0.30479370687959001</v>
      </c>
      <c r="AB10" s="17">
        <v>0.33795556569309998</v>
      </c>
      <c r="AC10" s="17">
        <v>0.27071713770839001</v>
      </c>
      <c r="AD10" s="17">
        <v>0.29325041811125702</v>
      </c>
      <c r="AE10" s="17"/>
      <c r="AF10" s="17">
        <v>0.32856857810215601</v>
      </c>
      <c r="AG10" s="17">
        <v>0.29852232177653398</v>
      </c>
      <c r="AH10" s="17"/>
      <c r="AI10" s="17">
        <v>0.33945871200753902</v>
      </c>
      <c r="AJ10" s="17">
        <v>0.30279423337771999</v>
      </c>
      <c r="AK10" s="17"/>
      <c r="AL10" s="17">
        <v>0.32109684112688902</v>
      </c>
      <c r="AM10" s="17">
        <v>0.31359075425370098</v>
      </c>
      <c r="AN10" s="17"/>
      <c r="AO10" s="17">
        <v>0.30412710499719903</v>
      </c>
      <c r="AP10" s="17">
        <v>0.31595000495338799</v>
      </c>
      <c r="AQ10" s="17"/>
      <c r="AR10" s="17">
        <v>0.29205931264702201</v>
      </c>
      <c r="AS10" s="17">
        <v>0.31462630397939101</v>
      </c>
      <c r="AT10" s="17">
        <v>0.32284564577908098</v>
      </c>
      <c r="AU10" s="17">
        <v>0.356959921412634</v>
      </c>
    </row>
    <row r="11" spans="2:47" ht="28.8" x14ac:dyDescent="0.3">
      <c r="B11" s="18" t="s">
        <v>726</v>
      </c>
      <c r="C11" s="17">
        <v>7.04575699399725E-2</v>
      </c>
      <c r="D11" s="17">
        <v>8.1131670973905806E-2</v>
      </c>
      <c r="E11" s="17">
        <v>6.0324526705151399E-2</v>
      </c>
      <c r="F11" s="17"/>
      <c r="G11" s="17">
        <v>0.113293921670265</v>
      </c>
      <c r="H11" s="17">
        <v>9.3204119027915297E-2</v>
      </c>
      <c r="I11" s="17">
        <v>6.6545200444533104E-2</v>
      </c>
      <c r="J11" s="17">
        <v>5.8355967156836601E-2</v>
      </c>
      <c r="K11" s="17">
        <v>6.7754604641078006E-2</v>
      </c>
      <c r="L11" s="17">
        <v>3.8452844282203802E-2</v>
      </c>
      <c r="M11" s="17"/>
      <c r="N11" s="17">
        <v>5.7120344332544599E-2</v>
      </c>
      <c r="O11" s="17">
        <v>6.9225514244952699E-2</v>
      </c>
      <c r="P11" s="17">
        <v>8.5403697849189303E-2</v>
      </c>
      <c r="Q11" s="17">
        <v>7.1987422912373006E-2</v>
      </c>
      <c r="R11" s="17"/>
      <c r="S11" s="17">
        <v>8.2263378469425996E-2</v>
      </c>
      <c r="T11" s="17">
        <v>6.5902726004789497E-2</v>
      </c>
      <c r="U11" s="17">
        <v>5.46800384451911E-2</v>
      </c>
      <c r="V11" s="17">
        <v>6.7637457041819796E-2</v>
      </c>
      <c r="W11" s="17">
        <v>7.2136059538425903E-2</v>
      </c>
      <c r="X11" s="17">
        <v>7.2859556937272002E-2</v>
      </c>
      <c r="Y11" s="17">
        <v>7.8393961975047305E-2</v>
      </c>
      <c r="Z11" s="17">
        <v>4.9129271083210899E-2</v>
      </c>
      <c r="AA11" s="17">
        <v>7.6621228344605205E-2</v>
      </c>
      <c r="AB11" s="17">
        <v>6.1636736363162602E-2</v>
      </c>
      <c r="AC11" s="17">
        <v>9.16948218176524E-2</v>
      </c>
      <c r="AD11" s="17">
        <v>5.0267609572973597E-2</v>
      </c>
      <c r="AE11" s="17"/>
      <c r="AF11" s="17">
        <v>6.1837339264658897E-2</v>
      </c>
      <c r="AG11" s="17">
        <v>8.0998043144370299E-2</v>
      </c>
      <c r="AH11" s="17"/>
      <c r="AI11" s="17">
        <v>5.7844759676724498E-2</v>
      </c>
      <c r="AJ11" s="17">
        <v>7.6753447282783993E-2</v>
      </c>
      <c r="AK11" s="17"/>
      <c r="AL11" s="17">
        <v>5.3293394263065702E-2</v>
      </c>
      <c r="AM11" s="17">
        <v>7.4432299634703103E-2</v>
      </c>
      <c r="AN11" s="17"/>
      <c r="AO11" s="17">
        <v>5.0930298779632198E-2</v>
      </c>
      <c r="AP11" s="17">
        <v>7.2159605968206503E-2</v>
      </c>
      <c r="AQ11" s="17"/>
      <c r="AR11" s="17">
        <v>5.5123842736681798E-2</v>
      </c>
      <c r="AS11" s="17">
        <v>6.5657160795511302E-2</v>
      </c>
      <c r="AT11" s="17">
        <v>6.43062193205267E-2</v>
      </c>
      <c r="AU11" s="17">
        <v>0.13007856222004299</v>
      </c>
    </row>
    <row r="12" spans="2:47" x14ac:dyDescent="0.3">
      <c r="B12" s="18" t="s">
        <v>727</v>
      </c>
      <c r="C12" s="17">
        <v>1.8433746458650101E-2</v>
      </c>
      <c r="D12" s="17">
        <v>2.0750424947078201E-2</v>
      </c>
      <c r="E12" s="17">
        <v>1.5615791938553201E-2</v>
      </c>
      <c r="F12" s="17"/>
      <c r="G12" s="17">
        <v>3.8534300655591699E-2</v>
      </c>
      <c r="H12" s="17">
        <v>2.7346509839753001E-2</v>
      </c>
      <c r="I12" s="17">
        <v>1.8833994624133099E-2</v>
      </c>
      <c r="J12" s="17">
        <v>1.54496314556466E-2</v>
      </c>
      <c r="K12" s="17">
        <v>3.7648390341195898E-3</v>
      </c>
      <c r="L12" s="17">
        <v>9.81074308651117E-3</v>
      </c>
      <c r="M12" s="17"/>
      <c r="N12" s="17">
        <v>1.18559857797559E-2</v>
      </c>
      <c r="O12" s="17">
        <v>1.56120309194623E-2</v>
      </c>
      <c r="P12" s="17">
        <v>1.8895786380385599E-2</v>
      </c>
      <c r="Q12" s="17">
        <v>2.8332481655143099E-2</v>
      </c>
      <c r="R12" s="17"/>
      <c r="S12" s="17">
        <v>2.4601927741862199E-2</v>
      </c>
      <c r="T12" s="17">
        <v>1.9630005931620599E-2</v>
      </c>
      <c r="U12" s="17">
        <v>2.25194114309211E-2</v>
      </c>
      <c r="V12" s="17">
        <v>1.95921264757947E-2</v>
      </c>
      <c r="W12" s="17">
        <v>2.6329290812222801E-2</v>
      </c>
      <c r="X12" s="17">
        <v>1.3458692563931E-2</v>
      </c>
      <c r="Y12" s="17">
        <v>8.8347881320925397E-3</v>
      </c>
      <c r="Z12" s="17">
        <v>4.1570878503439396E-3</v>
      </c>
      <c r="AA12" s="17">
        <v>1.6482455013734899E-2</v>
      </c>
      <c r="AB12" s="17">
        <v>1.94136516612511E-2</v>
      </c>
      <c r="AC12" s="17">
        <v>1.68728019279798E-2</v>
      </c>
      <c r="AD12" s="17">
        <v>1.8025957278838801E-2</v>
      </c>
      <c r="AE12" s="17"/>
      <c r="AF12" s="17">
        <v>1.20558522580771E-2</v>
      </c>
      <c r="AG12" s="17">
        <v>2.7059420625407601E-2</v>
      </c>
      <c r="AH12" s="17"/>
      <c r="AI12" s="17">
        <v>1.9660855908833E-2</v>
      </c>
      <c r="AJ12" s="17">
        <v>1.7821215989761101E-2</v>
      </c>
      <c r="AK12" s="17"/>
      <c r="AL12" s="17">
        <v>1.38765063926447E-2</v>
      </c>
      <c r="AM12" s="17">
        <v>1.9489072257997401E-2</v>
      </c>
      <c r="AN12" s="17"/>
      <c r="AO12" s="17">
        <v>1.5441013435079899E-2</v>
      </c>
      <c r="AP12" s="17">
        <v>1.8694599057417102E-2</v>
      </c>
      <c r="AQ12" s="17"/>
      <c r="AR12" s="17">
        <v>1.3426598735971801E-2</v>
      </c>
      <c r="AS12" s="17">
        <v>1.4131919411862001E-2</v>
      </c>
      <c r="AT12" s="17">
        <v>2.1001849045074301E-2</v>
      </c>
      <c r="AU12" s="17">
        <v>3.3075644562820798E-2</v>
      </c>
    </row>
    <row r="13" spans="2:47" x14ac:dyDescent="0.3">
      <c r="B13" s="18" t="s">
        <v>728</v>
      </c>
      <c r="C13" s="17">
        <v>7.4925563127076402E-3</v>
      </c>
      <c r="D13" s="17">
        <v>7.4419941493378498E-3</v>
      </c>
      <c r="E13" s="17">
        <v>7.10950174286954E-3</v>
      </c>
      <c r="F13" s="17"/>
      <c r="G13" s="17">
        <v>8.6654027430822407E-3</v>
      </c>
      <c r="H13" s="17">
        <v>5.56076670434681E-3</v>
      </c>
      <c r="I13" s="17">
        <v>3.0260533000501999E-3</v>
      </c>
      <c r="J13" s="17">
        <v>1.06658076577158E-2</v>
      </c>
      <c r="K13" s="17">
        <v>8.6992799501624495E-3</v>
      </c>
      <c r="L13" s="17">
        <v>8.5371952545257399E-3</v>
      </c>
      <c r="M13" s="17"/>
      <c r="N13" s="17">
        <v>7.3549555740172598E-3</v>
      </c>
      <c r="O13" s="17">
        <v>5.6294748520937703E-3</v>
      </c>
      <c r="P13" s="17">
        <v>7.0191533935259698E-3</v>
      </c>
      <c r="Q13" s="17">
        <v>9.2575643496293301E-3</v>
      </c>
      <c r="R13" s="17"/>
      <c r="S13" s="17">
        <v>5.6418081067929199E-3</v>
      </c>
      <c r="T13" s="17">
        <v>5.6737642560210702E-3</v>
      </c>
      <c r="U13" s="17">
        <v>0</v>
      </c>
      <c r="V13" s="17">
        <v>1.12192677088269E-2</v>
      </c>
      <c r="W13" s="17">
        <v>1.05591235170944E-2</v>
      </c>
      <c r="X13" s="17">
        <v>8.2484317767911094E-3</v>
      </c>
      <c r="Y13" s="17">
        <v>9.0739560350776207E-3</v>
      </c>
      <c r="Z13" s="17">
        <v>9.3202897349833197E-3</v>
      </c>
      <c r="AA13" s="17">
        <v>8.7401973826991605E-3</v>
      </c>
      <c r="AB13" s="17">
        <v>1.1584034290043701E-2</v>
      </c>
      <c r="AC13" s="17">
        <v>7.4579193190657603E-3</v>
      </c>
      <c r="AD13" s="17">
        <v>0</v>
      </c>
      <c r="AE13" s="17"/>
      <c r="AF13" s="17">
        <v>7.8112098317911398E-3</v>
      </c>
      <c r="AG13" s="17">
        <v>7.1298031552960196E-3</v>
      </c>
      <c r="AH13" s="17"/>
      <c r="AI13" s="17">
        <v>9.2623005765308901E-3</v>
      </c>
      <c r="AJ13" s="17">
        <v>6.60916136894623E-3</v>
      </c>
      <c r="AK13" s="17"/>
      <c r="AL13" s="17">
        <v>1.42796157172331E-2</v>
      </c>
      <c r="AM13" s="17">
        <v>5.9208684517308499E-3</v>
      </c>
      <c r="AN13" s="17"/>
      <c r="AO13" s="17">
        <v>1.02909162679365E-2</v>
      </c>
      <c r="AP13" s="17">
        <v>7.2486456595161203E-3</v>
      </c>
      <c r="AQ13" s="17"/>
      <c r="AR13" s="17">
        <v>5.7354135016204101E-3</v>
      </c>
      <c r="AS13" s="17">
        <v>6.6321100051945497E-3</v>
      </c>
      <c r="AT13" s="17">
        <v>9.0249276791543598E-3</v>
      </c>
      <c r="AU13" s="17">
        <v>1.0197283257140999E-2</v>
      </c>
    </row>
    <row r="14" spans="2:47" x14ac:dyDescent="0.3">
      <c r="B14" s="18" t="s">
        <v>79</v>
      </c>
      <c r="C14" s="19">
        <v>1.03716720581545E-2</v>
      </c>
      <c r="D14" s="19">
        <v>9.8764395117805198E-3</v>
      </c>
      <c r="E14" s="19">
        <v>1.0893719688858799E-2</v>
      </c>
      <c r="F14" s="19"/>
      <c r="G14" s="19">
        <v>1.9208610845001601E-2</v>
      </c>
      <c r="H14" s="19">
        <v>5.3358238227754796E-3</v>
      </c>
      <c r="I14" s="19">
        <v>1.10019764178048E-2</v>
      </c>
      <c r="J14" s="19">
        <v>1.2031847530109699E-2</v>
      </c>
      <c r="K14" s="19">
        <v>9.24800141832058E-3</v>
      </c>
      <c r="L14" s="19">
        <v>7.50777860853681E-3</v>
      </c>
      <c r="M14" s="19"/>
      <c r="N14" s="19">
        <v>9.8213821277816308E-3</v>
      </c>
      <c r="O14" s="19">
        <v>1.0538116579979899E-2</v>
      </c>
      <c r="P14" s="19">
        <v>8.0464488047763301E-3</v>
      </c>
      <c r="Q14" s="19">
        <v>1.2987856562769601E-2</v>
      </c>
      <c r="R14" s="19"/>
      <c r="S14" s="19">
        <v>1.6838050724131401E-2</v>
      </c>
      <c r="T14" s="19">
        <v>7.09588824199459E-3</v>
      </c>
      <c r="U14" s="19">
        <v>9.6397266615802692E-3</v>
      </c>
      <c r="V14" s="19">
        <v>6.1975492047863798E-3</v>
      </c>
      <c r="W14" s="19">
        <v>7.7969232401352102E-3</v>
      </c>
      <c r="X14" s="19">
        <v>9.0113504346136606E-3</v>
      </c>
      <c r="Y14" s="19">
        <v>1.27154295595308E-2</v>
      </c>
      <c r="Z14" s="19">
        <v>0</v>
      </c>
      <c r="AA14" s="19">
        <v>5.0494917641266297E-3</v>
      </c>
      <c r="AB14" s="19">
        <v>1.39438434296804E-2</v>
      </c>
      <c r="AC14" s="19">
        <v>3.1550314016120698E-2</v>
      </c>
      <c r="AD14" s="19">
        <v>0</v>
      </c>
      <c r="AE14" s="19"/>
      <c r="AF14" s="19">
        <v>1.0930698656195901E-2</v>
      </c>
      <c r="AG14" s="19">
        <v>7.5847904500208497E-3</v>
      </c>
      <c r="AH14" s="19"/>
      <c r="AI14" s="19">
        <v>8.5773129619743406E-3</v>
      </c>
      <c r="AJ14" s="19">
        <v>1.1267353872335699E-2</v>
      </c>
      <c r="AK14" s="19"/>
      <c r="AL14" s="19">
        <v>4.4402809244081303E-3</v>
      </c>
      <c r="AM14" s="19">
        <v>1.1745211744192701E-2</v>
      </c>
      <c r="AN14" s="19"/>
      <c r="AO14" s="19">
        <v>1.07629840528528E-2</v>
      </c>
      <c r="AP14" s="19">
        <v>1.0337564521684699E-2</v>
      </c>
      <c r="AQ14" s="19"/>
      <c r="AR14" s="19">
        <v>5.8397572346096096E-3</v>
      </c>
      <c r="AS14" s="19">
        <v>9.9798760062348099E-3</v>
      </c>
      <c r="AT14" s="19">
        <v>1.3249935428778999E-2</v>
      </c>
      <c r="AU14" s="19">
        <v>1.6437452504089501E-2</v>
      </c>
    </row>
    <row r="15" spans="2:47" x14ac:dyDescent="0.3">
      <c r="B15" s="16"/>
    </row>
    <row r="16" spans="2:47" x14ac:dyDescent="0.3">
      <c r="B16" t="s">
        <v>72</v>
      </c>
    </row>
    <row r="17" spans="2:2" x14ac:dyDescent="0.3">
      <c r="B17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C00-000000000000}">
  <dimension ref="B2:AU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733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724</v>
      </c>
      <c r="C9" s="17">
        <v>0.35891631154399101</v>
      </c>
      <c r="D9" s="17">
        <v>0.35929704734968199</v>
      </c>
      <c r="E9" s="17">
        <v>0.35834495667781602</v>
      </c>
      <c r="F9" s="17"/>
      <c r="G9" s="17">
        <v>0.40824680959448201</v>
      </c>
      <c r="H9" s="17">
        <v>0.39047301495129499</v>
      </c>
      <c r="I9" s="17">
        <v>0.37109310447021099</v>
      </c>
      <c r="J9" s="17">
        <v>0.32085826802253598</v>
      </c>
      <c r="K9" s="17">
        <v>0.33506038804150301</v>
      </c>
      <c r="L9" s="17">
        <v>0.33756888202771301</v>
      </c>
      <c r="M9" s="17"/>
      <c r="N9" s="17">
        <v>0.40997296746143302</v>
      </c>
      <c r="O9" s="17">
        <v>0.32596988254802001</v>
      </c>
      <c r="P9" s="17">
        <v>0.34514708359125901</v>
      </c>
      <c r="Q9" s="17">
        <v>0.35050673535153098</v>
      </c>
      <c r="R9" s="17"/>
      <c r="S9" s="17">
        <v>0.41919828335438702</v>
      </c>
      <c r="T9" s="17">
        <v>0.352166780018213</v>
      </c>
      <c r="U9" s="17">
        <v>0.31365443010293997</v>
      </c>
      <c r="V9" s="17">
        <v>0.35547920165439001</v>
      </c>
      <c r="W9" s="17">
        <v>0.39888362005830102</v>
      </c>
      <c r="X9" s="17">
        <v>0.36391707512410798</v>
      </c>
      <c r="Y9" s="17">
        <v>0.306326541401437</v>
      </c>
      <c r="Z9" s="17">
        <v>0.34601901994616302</v>
      </c>
      <c r="AA9" s="17">
        <v>0.340322321187779</v>
      </c>
      <c r="AB9" s="17">
        <v>0.36016680721774702</v>
      </c>
      <c r="AC9" s="17">
        <v>0.40132166690666499</v>
      </c>
      <c r="AD9" s="17">
        <v>0.28118298638668299</v>
      </c>
      <c r="AE9" s="17"/>
      <c r="AF9" s="17">
        <v>0.37591734392057502</v>
      </c>
      <c r="AG9" s="17">
        <v>0.33668575155062402</v>
      </c>
      <c r="AH9" s="17"/>
      <c r="AI9" s="17">
        <v>0.39828783140613</v>
      </c>
      <c r="AJ9" s="17">
        <v>0.33926341463374599</v>
      </c>
      <c r="AK9" s="17"/>
      <c r="AL9" s="17">
        <v>0.374748211661876</v>
      </c>
      <c r="AM9" s="17">
        <v>0.35525009857186302</v>
      </c>
      <c r="AN9" s="17"/>
      <c r="AO9" s="17">
        <v>0.42789831107606102</v>
      </c>
      <c r="AP9" s="17">
        <v>0.35290370243239899</v>
      </c>
      <c r="AQ9" s="17"/>
      <c r="AR9" s="17">
        <v>0.50139801906308201</v>
      </c>
      <c r="AS9" s="17">
        <v>0.31163309246359799</v>
      </c>
      <c r="AT9" s="17">
        <v>0.30731069968960101</v>
      </c>
      <c r="AU9" s="17">
        <v>0.18985037541710201</v>
      </c>
    </row>
    <row r="10" spans="2:47" x14ac:dyDescent="0.3">
      <c r="B10" s="18" t="s">
        <v>725</v>
      </c>
      <c r="C10" s="17">
        <v>0.38694768700739901</v>
      </c>
      <c r="D10" s="17">
        <v>0.38698381425372502</v>
      </c>
      <c r="E10" s="17">
        <v>0.38723706809492803</v>
      </c>
      <c r="F10" s="17"/>
      <c r="G10" s="17">
        <v>0.30296333731589797</v>
      </c>
      <c r="H10" s="17">
        <v>0.39599468321668302</v>
      </c>
      <c r="I10" s="17">
        <v>0.43739377388893302</v>
      </c>
      <c r="J10" s="17">
        <v>0.41112099390255502</v>
      </c>
      <c r="K10" s="17">
        <v>0.39364131430489402</v>
      </c>
      <c r="L10" s="17">
        <v>0.370088668825578</v>
      </c>
      <c r="M10" s="17"/>
      <c r="N10" s="17">
        <v>0.39976498432322</v>
      </c>
      <c r="O10" s="17">
        <v>0.41198801055207002</v>
      </c>
      <c r="P10" s="17">
        <v>0.38429407312842101</v>
      </c>
      <c r="Q10" s="17">
        <v>0.35016074261017899</v>
      </c>
      <c r="R10" s="17"/>
      <c r="S10" s="17">
        <v>0.36082424153767201</v>
      </c>
      <c r="T10" s="17">
        <v>0.37323563483387101</v>
      </c>
      <c r="U10" s="17">
        <v>0.39452395839702697</v>
      </c>
      <c r="V10" s="17">
        <v>0.38072763777448998</v>
      </c>
      <c r="W10" s="17">
        <v>0.372081297000939</v>
      </c>
      <c r="X10" s="17">
        <v>0.364180156553846</v>
      </c>
      <c r="Y10" s="17">
        <v>0.450570861373082</v>
      </c>
      <c r="Z10" s="17">
        <v>0.45186067821393799</v>
      </c>
      <c r="AA10" s="17">
        <v>0.39351898831376603</v>
      </c>
      <c r="AB10" s="17">
        <v>0.40537960099335302</v>
      </c>
      <c r="AC10" s="17">
        <v>0.31100456234474499</v>
      </c>
      <c r="AD10" s="17">
        <v>0.46058744780273397</v>
      </c>
      <c r="AE10" s="17"/>
      <c r="AF10" s="17">
        <v>0.39014909715901203</v>
      </c>
      <c r="AG10" s="17">
        <v>0.38488681861537699</v>
      </c>
      <c r="AH10" s="17"/>
      <c r="AI10" s="17">
        <v>0.38782581831260599</v>
      </c>
      <c r="AJ10" s="17">
        <v>0.38650935432236799</v>
      </c>
      <c r="AK10" s="17"/>
      <c r="AL10" s="17">
        <v>0.40715230819058601</v>
      </c>
      <c r="AM10" s="17">
        <v>0.38226887753240402</v>
      </c>
      <c r="AN10" s="17"/>
      <c r="AO10" s="17">
        <v>0.36626876393059099</v>
      </c>
      <c r="AP10" s="17">
        <v>0.38875010332111798</v>
      </c>
      <c r="AQ10" s="17"/>
      <c r="AR10" s="17">
        <v>0.366253599458572</v>
      </c>
      <c r="AS10" s="17">
        <v>0.38996044137201702</v>
      </c>
      <c r="AT10" s="17">
        <v>0.42934124189474898</v>
      </c>
      <c r="AU10" s="17">
        <v>0.34542145839240801</v>
      </c>
    </row>
    <row r="11" spans="2:47" ht="28.8" x14ac:dyDescent="0.3">
      <c r="B11" s="18" t="s">
        <v>726</v>
      </c>
      <c r="C11" s="17">
        <v>0.167697992761764</v>
      </c>
      <c r="D11" s="17">
        <v>0.16795730743533299</v>
      </c>
      <c r="E11" s="17">
        <v>0.168083587256811</v>
      </c>
      <c r="F11" s="17"/>
      <c r="G11" s="17">
        <v>0.19255740220137199</v>
      </c>
      <c r="H11" s="17">
        <v>0.15305631563067701</v>
      </c>
      <c r="I11" s="17">
        <v>0.13153388347748601</v>
      </c>
      <c r="J11" s="17">
        <v>0.177066715669328</v>
      </c>
      <c r="K11" s="17">
        <v>0.161167954141333</v>
      </c>
      <c r="L11" s="17">
        <v>0.18931457753686401</v>
      </c>
      <c r="M11" s="17"/>
      <c r="N11" s="17">
        <v>0.12892203263497601</v>
      </c>
      <c r="O11" s="17">
        <v>0.169002768802713</v>
      </c>
      <c r="P11" s="17">
        <v>0.19150332633973799</v>
      </c>
      <c r="Q11" s="17">
        <v>0.186696107700321</v>
      </c>
      <c r="R11" s="17"/>
      <c r="S11" s="17">
        <v>0.14653017413349201</v>
      </c>
      <c r="T11" s="17">
        <v>0.19303722595825501</v>
      </c>
      <c r="U11" s="17">
        <v>0.19681095569513399</v>
      </c>
      <c r="V11" s="17">
        <v>0.160667378792795</v>
      </c>
      <c r="W11" s="17">
        <v>0.130258635469332</v>
      </c>
      <c r="X11" s="17">
        <v>0.20365344452044301</v>
      </c>
      <c r="Y11" s="17">
        <v>0.141141465827722</v>
      </c>
      <c r="Z11" s="17">
        <v>0.12688130416648599</v>
      </c>
      <c r="AA11" s="17">
        <v>0.190851849520389</v>
      </c>
      <c r="AB11" s="17">
        <v>0.141146435132738</v>
      </c>
      <c r="AC11" s="17">
        <v>0.17580492086065699</v>
      </c>
      <c r="AD11" s="17">
        <v>0.18592587897295901</v>
      </c>
      <c r="AE11" s="17"/>
      <c r="AF11" s="17">
        <v>0.155770446627119</v>
      </c>
      <c r="AG11" s="17">
        <v>0.182419360534158</v>
      </c>
      <c r="AH11" s="17"/>
      <c r="AI11" s="17">
        <v>0.14278281178818</v>
      </c>
      <c r="AJ11" s="17">
        <v>0.180134786791776</v>
      </c>
      <c r="AK11" s="17"/>
      <c r="AL11" s="17">
        <v>0.14690116754716701</v>
      </c>
      <c r="AM11" s="17">
        <v>0.17251393966726</v>
      </c>
      <c r="AN11" s="17"/>
      <c r="AO11" s="17">
        <v>0.138734990095289</v>
      </c>
      <c r="AP11" s="17">
        <v>0.17022246602888899</v>
      </c>
      <c r="AQ11" s="17"/>
      <c r="AR11" s="17">
        <v>9.6008121893165099E-2</v>
      </c>
      <c r="AS11" s="17">
        <v>0.20992207929947901</v>
      </c>
      <c r="AT11" s="17">
        <v>0.167575255866168</v>
      </c>
      <c r="AU11" s="17">
        <v>0.27537252230737702</v>
      </c>
    </row>
    <row r="12" spans="2:47" x14ac:dyDescent="0.3">
      <c r="B12" s="18" t="s">
        <v>727</v>
      </c>
      <c r="C12" s="17">
        <v>3.8364580434089003E-2</v>
      </c>
      <c r="D12" s="17">
        <v>4.1160406778222899E-2</v>
      </c>
      <c r="E12" s="17">
        <v>3.4694745213139901E-2</v>
      </c>
      <c r="F12" s="17"/>
      <c r="G12" s="17">
        <v>5.3182434808305902E-2</v>
      </c>
      <c r="H12" s="17">
        <v>2.6564800109317301E-2</v>
      </c>
      <c r="I12" s="17">
        <v>2.5662710681087698E-2</v>
      </c>
      <c r="J12" s="17">
        <v>3.87372644715262E-2</v>
      </c>
      <c r="K12" s="17">
        <v>4.5828764799838898E-2</v>
      </c>
      <c r="L12" s="17">
        <v>4.3168944995504901E-2</v>
      </c>
      <c r="M12" s="17"/>
      <c r="N12" s="17">
        <v>3.1604487756665398E-2</v>
      </c>
      <c r="O12" s="17">
        <v>3.7509620675497103E-2</v>
      </c>
      <c r="P12" s="17">
        <v>4.5358468829785503E-2</v>
      </c>
      <c r="Q12" s="17">
        <v>4.0960499105973602E-2</v>
      </c>
      <c r="R12" s="17"/>
      <c r="S12" s="17">
        <v>3.2988522825631299E-2</v>
      </c>
      <c r="T12" s="17">
        <v>3.3261936979057903E-2</v>
      </c>
      <c r="U12" s="17">
        <v>2.8596256847122001E-2</v>
      </c>
      <c r="V12" s="17">
        <v>6.2647956242550096E-2</v>
      </c>
      <c r="W12" s="17">
        <v>4.99505458327607E-2</v>
      </c>
      <c r="X12" s="17">
        <v>2.8014509916302398E-2</v>
      </c>
      <c r="Y12" s="17">
        <v>4.1597147387453202E-2</v>
      </c>
      <c r="Z12" s="17">
        <v>3.98999895803481E-2</v>
      </c>
      <c r="AA12" s="17">
        <v>2.2692890841396599E-2</v>
      </c>
      <c r="AB12" s="17">
        <v>4.9422065433230598E-2</v>
      </c>
      <c r="AC12" s="17">
        <v>4.7358021693658298E-2</v>
      </c>
      <c r="AD12" s="17">
        <v>4.14267896344147E-2</v>
      </c>
      <c r="AE12" s="17"/>
      <c r="AF12" s="17">
        <v>3.3406082129069301E-2</v>
      </c>
      <c r="AG12" s="17">
        <v>4.5265442229983903E-2</v>
      </c>
      <c r="AH12" s="17"/>
      <c r="AI12" s="17">
        <v>3.25618136822102E-2</v>
      </c>
      <c r="AJ12" s="17">
        <v>4.1261120297629801E-2</v>
      </c>
      <c r="AK12" s="17"/>
      <c r="AL12" s="17">
        <v>3.3423460483993098E-2</v>
      </c>
      <c r="AM12" s="17">
        <v>3.9508801779789597E-2</v>
      </c>
      <c r="AN12" s="17"/>
      <c r="AO12" s="17">
        <v>2.02520123227539E-2</v>
      </c>
      <c r="AP12" s="17">
        <v>3.9943308113763301E-2</v>
      </c>
      <c r="AQ12" s="17"/>
      <c r="AR12" s="17">
        <v>1.4264184823578999E-2</v>
      </c>
      <c r="AS12" s="17">
        <v>4.0692332662488999E-2</v>
      </c>
      <c r="AT12" s="17">
        <v>4.7419031467785498E-2</v>
      </c>
      <c r="AU12" s="17">
        <v>7.6050803915203802E-2</v>
      </c>
    </row>
    <row r="13" spans="2:47" x14ac:dyDescent="0.3">
      <c r="B13" s="18" t="s">
        <v>728</v>
      </c>
      <c r="C13" s="17">
        <v>2.70349733556659E-2</v>
      </c>
      <c r="D13" s="17">
        <v>2.9463083082158299E-2</v>
      </c>
      <c r="E13" s="17">
        <v>2.4771837683245399E-2</v>
      </c>
      <c r="F13" s="17"/>
      <c r="G13" s="17">
        <v>1.5760062481009699E-2</v>
      </c>
      <c r="H13" s="17">
        <v>2.2463420799626599E-2</v>
      </c>
      <c r="I13" s="17">
        <v>1.5706569914110999E-2</v>
      </c>
      <c r="J13" s="17">
        <v>3.1208650792767401E-2</v>
      </c>
      <c r="K13" s="17">
        <v>4.7448236851487198E-2</v>
      </c>
      <c r="L13" s="17">
        <v>3.03726175784855E-2</v>
      </c>
      <c r="M13" s="17"/>
      <c r="N13" s="17">
        <v>1.9184796783576E-2</v>
      </c>
      <c r="O13" s="17">
        <v>3.6458443016719203E-2</v>
      </c>
      <c r="P13" s="17">
        <v>2.07068060693993E-2</v>
      </c>
      <c r="Q13" s="17">
        <v>3.0828536791812602E-2</v>
      </c>
      <c r="R13" s="17"/>
      <c r="S13" s="17">
        <v>2.0236322396713299E-2</v>
      </c>
      <c r="T13" s="17">
        <v>2.6935816156114099E-2</v>
      </c>
      <c r="U13" s="17">
        <v>3.4005669194119598E-2</v>
      </c>
      <c r="V13" s="17">
        <v>2.5882557850126098E-2</v>
      </c>
      <c r="W13" s="17">
        <v>2.3403894990408299E-2</v>
      </c>
      <c r="X13" s="17">
        <v>2.24202076532545E-2</v>
      </c>
      <c r="Y13" s="17">
        <v>3.86079619781204E-2</v>
      </c>
      <c r="Z13" s="17">
        <v>2.4220453923105699E-2</v>
      </c>
      <c r="AA13" s="17">
        <v>3.2339905439952299E-2</v>
      </c>
      <c r="AB13" s="17">
        <v>2.4682432225110702E-2</v>
      </c>
      <c r="AC13" s="17">
        <v>2.8761251927723702E-2</v>
      </c>
      <c r="AD13" s="17">
        <v>2.39384268231074E-2</v>
      </c>
      <c r="AE13" s="17"/>
      <c r="AF13" s="17">
        <v>2.2865494945623201E-2</v>
      </c>
      <c r="AG13" s="17">
        <v>3.2795381888592899E-2</v>
      </c>
      <c r="AH13" s="17"/>
      <c r="AI13" s="17">
        <v>1.9998424067154401E-2</v>
      </c>
      <c r="AJ13" s="17">
        <v>3.0547374661360899E-2</v>
      </c>
      <c r="AK13" s="17"/>
      <c r="AL13" s="17">
        <v>2.6031269722567599E-2</v>
      </c>
      <c r="AM13" s="17">
        <v>2.7267402265173699E-2</v>
      </c>
      <c r="AN13" s="17"/>
      <c r="AO13" s="17">
        <v>2.9233198524271201E-2</v>
      </c>
      <c r="AP13" s="17">
        <v>2.6843371651340899E-2</v>
      </c>
      <c r="AQ13" s="17"/>
      <c r="AR13" s="17">
        <v>1.2771989327987E-2</v>
      </c>
      <c r="AS13" s="17">
        <v>2.7742555789940702E-2</v>
      </c>
      <c r="AT13" s="17">
        <v>2.10437704312103E-2</v>
      </c>
      <c r="AU13" s="17">
        <v>7.4143240615402103E-2</v>
      </c>
    </row>
    <row r="14" spans="2:47" x14ac:dyDescent="0.3">
      <c r="B14" s="18" t="s">
        <v>79</v>
      </c>
      <c r="C14" s="19">
        <v>2.1038454897090601E-2</v>
      </c>
      <c r="D14" s="19">
        <v>1.5138341100879299E-2</v>
      </c>
      <c r="E14" s="19">
        <v>2.68678050740602E-2</v>
      </c>
      <c r="F14" s="19"/>
      <c r="G14" s="19">
        <v>2.72899535989325E-2</v>
      </c>
      <c r="H14" s="19">
        <v>1.14477652923999E-2</v>
      </c>
      <c r="I14" s="19">
        <v>1.8609957568171499E-2</v>
      </c>
      <c r="J14" s="19">
        <v>2.1008107141287299E-2</v>
      </c>
      <c r="K14" s="19">
        <v>1.6853341860942901E-2</v>
      </c>
      <c r="L14" s="19">
        <v>2.94863090358542E-2</v>
      </c>
      <c r="M14" s="19"/>
      <c r="N14" s="19">
        <v>1.0550731040128301E-2</v>
      </c>
      <c r="O14" s="19">
        <v>1.9071274404980802E-2</v>
      </c>
      <c r="P14" s="19">
        <v>1.2990242041396901E-2</v>
      </c>
      <c r="Q14" s="19">
        <v>4.0847378440182401E-2</v>
      </c>
      <c r="R14" s="19"/>
      <c r="S14" s="19">
        <v>2.0222455752104299E-2</v>
      </c>
      <c r="T14" s="19">
        <v>2.1362606054489499E-2</v>
      </c>
      <c r="U14" s="19">
        <v>3.2408729763658398E-2</v>
      </c>
      <c r="V14" s="19">
        <v>1.4595267685649E-2</v>
      </c>
      <c r="W14" s="19">
        <v>2.5422006648259499E-2</v>
      </c>
      <c r="X14" s="19">
        <v>1.78146062320465E-2</v>
      </c>
      <c r="Y14" s="19">
        <v>2.1756022032185001E-2</v>
      </c>
      <c r="Z14" s="19">
        <v>1.11185541699602E-2</v>
      </c>
      <c r="AA14" s="19">
        <v>2.02740446967162E-2</v>
      </c>
      <c r="AB14" s="19">
        <v>1.9202658997821299E-2</v>
      </c>
      <c r="AC14" s="19">
        <v>3.5749576266550898E-2</v>
      </c>
      <c r="AD14" s="19">
        <v>6.9384703801023103E-3</v>
      </c>
      <c r="AE14" s="19"/>
      <c r="AF14" s="19">
        <v>2.18915352186018E-2</v>
      </c>
      <c r="AG14" s="19">
        <v>1.7947245181263401E-2</v>
      </c>
      <c r="AH14" s="19"/>
      <c r="AI14" s="19">
        <v>1.8543300743718599E-2</v>
      </c>
      <c r="AJ14" s="19">
        <v>2.2283949293118301E-2</v>
      </c>
      <c r="AK14" s="19"/>
      <c r="AL14" s="19">
        <v>1.1743582393810801E-2</v>
      </c>
      <c r="AM14" s="19">
        <v>2.31908801835101E-2</v>
      </c>
      <c r="AN14" s="19"/>
      <c r="AO14" s="19">
        <v>1.7612724051033601E-2</v>
      </c>
      <c r="AP14" s="19">
        <v>2.13370484524904E-2</v>
      </c>
      <c r="AQ14" s="19"/>
      <c r="AR14" s="19">
        <v>9.3040854336147692E-3</v>
      </c>
      <c r="AS14" s="19">
        <v>2.0049498412477398E-2</v>
      </c>
      <c r="AT14" s="19">
        <v>2.7310000650486201E-2</v>
      </c>
      <c r="AU14" s="19">
        <v>3.9161599352507098E-2</v>
      </c>
    </row>
    <row r="15" spans="2:47" x14ac:dyDescent="0.3">
      <c r="B15" s="16"/>
    </row>
    <row r="16" spans="2:47" x14ac:dyDescent="0.3">
      <c r="B16" t="s">
        <v>72</v>
      </c>
    </row>
    <row r="17" spans="2:2" x14ac:dyDescent="0.3">
      <c r="B17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D00-000000000000}">
  <dimension ref="B2:AU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734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724</v>
      </c>
      <c r="C9" s="17">
        <v>0.35039418950902901</v>
      </c>
      <c r="D9" s="17">
        <v>0.32143304236310999</v>
      </c>
      <c r="E9" s="17">
        <v>0.37806444359159203</v>
      </c>
      <c r="F9" s="17"/>
      <c r="G9" s="17">
        <v>0.30511452374936598</v>
      </c>
      <c r="H9" s="17">
        <v>0.37343655210029703</v>
      </c>
      <c r="I9" s="17">
        <v>0.36529544514138201</v>
      </c>
      <c r="J9" s="17">
        <v>0.322356864529103</v>
      </c>
      <c r="K9" s="17">
        <v>0.351489158654337</v>
      </c>
      <c r="L9" s="17">
        <v>0.37151360437353198</v>
      </c>
      <c r="M9" s="17"/>
      <c r="N9" s="17">
        <v>0.38443260753237402</v>
      </c>
      <c r="O9" s="17">
        <v>0.32557564125453597</v>
      </c>
      <c r="P9" s="17">
        <v>0.32092429499757502</v>
      </c>
      <c r="Q9" s="17">
        <v>0.36208560911078902</v>
      </c>
      <c r="R9" s="17"/>
      <c r="S9" s="17">
        <v>0.37772559125906802</v>
      </c>
      <c r="T9" s="17">
        <v>0.315004532729037</v>
      </c>
      <c r="U9" s="17">
        <v>0.37560464175618602</v>
      </c>
      <c r="V9" s="17">
        <v>0.30708650830209899</v>
      </c>
      <c r="W9" s="17">
        <v>0.36585853569985699</v>
      </c>
      <c r="X9" s="17">
        <v>0.345691788873423</v>
      </c>
      <c r="Y9" s="17">
        <v>0.33191916040498598</v>
      </c>
      <c r="Z9" s="17">
        <v>0.45056676178694199</v>
      </c>
      <c r="AA9" s="17">
        <v>0.32340984517886401</v>
      </c>
      <c r="AB9" s="17">
        <v>0.37467085183692</v>
      </c>
      <c r="AC9" s="17">
        <v>0.37810319932509601</v>
      </c>
      <c r="AD9" s="17">
        <v>0.31288143632580401</v>
      </c>
      <c r="AE9" s="17"/>
      <c r="AF9" s="17">
        <v>0.37434656391187499</v>
      </c>
      <c r="AG9" s="17">
        <v>0.319177013848157</v>
      </c>
      <c r="AH9" s="17"/>
      <c r="AI9" s="17">
        <v>0.39512232645450301</v>
      </c>
      <c r="AJ9" s="17">
        <v>0.32806745517276897</v>
      </c>
      <c r="AK9" s="17"/>
      <c r="AL9" s="17">
        <v>0.40737018305366901</v>
      </c>
      <c r="AM9" s="17">
        <v>0.33720018720495298</v>
      </c>
      <c r="AN9" s="17"/>
      <c r="AO9" s="17">
        <v>0.42119146473942698</v>
      </c>
      <c r="AP9" s="17">
        <v>0.34422335733521903</v>
      </c>
      <c r="AQ9" s="17"/>
      <c r="AR9" s="17">
        <v>0.46017755078287098</v>
      </c>
      <c r="AS9" s="17">
        <v>0.30552408487397498</v>
      </c>
      <c r="AT9" s="17">
        <v>0.31782544732301898</v>
      </c>
      <c r="AU9" s="17">
        <v>0.219672434765354</v>
      </c>
    </row>
    <row r="10" spans="2:47" x14ac:dyDescent="0.3">
      <c r="B10" s="18" t="s">
        <v>725</v>
      </c>
      <c r="C10" s="17">
        <v>0.38317446219539703</v>
      </c>
      <c r="D10" s="17">
        <v>0.38224577369515</v>
      </c>
      <c r="E10" s="17">
        <v>0.38460799622166197</v>
      </c>
      <c r="F10" s="17"/>
      <c r="G10" s="17">
        <v>0.395697350780437</v>
      </c>
      <c r="H10" s="17">
        <v>0.38987293563251801</v>
      </c>
      <c r="I10" s="17">
        <v>0.387994002887673</v>
      </c>
      <c r="J10" s="17">
        <v>0.41572650888225798</v>
      </c>
      <c r="K10" s="17">
        <v>0.37523061343490299</v>
      </c>
      <c r="L10" s="17">
        <v>0.344478490250123</v>
      </c>
      <c r="M10" s="17"/>
      <c r="N10" s="17">
        <v>0.36877772460480501</v>
      </c>
      <c r="O10" s="17">
        <v>0.42655026941489199</v>
      </c>
      <c r="P10" s="17">
        <v>0.41046801399863397</v>
      </c>
      <c r="Q10" s="17">
        <v>0.33113795269175</v>
      </c>
      <c r="R10" s="17"/>
      <c r="S10" s="17">
        <v>0.37926904949791701</v>
      </c>
      <c r="T10" s="17">
        <v>0.40470506107090898</v>
      </c>
      <c r="U10" s="17">
        <v>0.36103684363162802</v>
      </c>
      <c r="V10" s="17">
        <v>0.42810638878355001</v>
      </c>
      <c r="W10" s="17">
        <v>0.37059015516395799</v>
      </c>
      <c r="X10" s="17">
        <v>0.385740867818335</v>
      </c>
      <c r="Y10" s="17">
        <v>0.37069114450520202</v>
      </c>
      <c r="Z10" s="17">
        <v>0.33293003065059801</v>
      </c>
      <c r="AA10" s="17">
        <v>0.410628864104156</v>
      </c>
      <c r="AB10" s="17">
        <v>0.34822914849429998</v>
      </c>
      <c r="AC10" s="17">
        <v>0.33365747644964699</v>
      </c>
      <c r="AD10" s="17">
        <v>0.44089005654552099</v>
      </c>
      <c r="AE10" s="17"/>
      <c r="AF10" s="17">
        <v>0.37725682120834098</v>
      </c>
      <c r="AG10" s="17">
        <v>0.39268509789231498</v>
      </c>
      <c r="AH10" s="17"/>
      <c r="AI10" s="17">
        <v>0.37863921441882697</v>
      </c>
      <c r="AJ10" s="17">
        <v>0.38543830055692002</v>
      </c>
      <c r="AK10" s="17"/>
      <c r="AL10" s="17">
        <v>0.35986458597653098</v>
      </c>
      <c r="AM10" s="17">
        <v>0.38857235947468599</v>
      </c>
      <c r="AN10" s="17"/>
      <c r="AO10" s="17">
        <v>0.37263693414017601</v>
      </c>
      <c r="AP10" s="17">
        <v>0.38409293422619201</v>
      </c>
      <c r="AQ10" s="17"/>
      <c r="AR10" s="17">
        <v>0.398630632503577</v>
      </c>
      <c r="AS10" s="17">
        <v>0.38719993081503201</v>
      </c>
      <c r="AT10" s="17">
        <v>0.39837417119221102</v>
      </c>
      <c r="AU10" s="17">
        <v>0.30572562533535902</v>
      </c>
    </row>
    <row r="11" spans="2:47" ht="28.8" x14ac:dyDescent="0.3">
      <c r="B11" s="18" t="s">
        <v>726</v>
      </c>
      <c r="C11" s="17">
        <v>0.17713341401315</v>
      </c>
      <c r="D11" s="17">
        <v>0.20778597650372499</v>
      </c>
      <c r="E11" s="17">
        <v>0.14793868791152501</v>
      </c>
      <c r="F11" s="17"/>
      <c r="G11" s="17">
        <v>0.17375831974088901</v>
      </c>
      <c r="H11" s="17">
        <v>0.172414601172208</v>
      </c>
      <c r="I11" s="17">
        <v>0.16526217376644101</v>
      </c>
      <c r="J11" s="17">
        <v>0.16516726361446499</v>
      </c>
      <c r="K11" s="17">
        <v>0.19184780517751401</v>
      </c>
      <c r="L11" s="17">
        <v>0.19269538800181099</v>
      </c>
      <c r="M11" s="17"/>
      <c r="N11" s="17">
        <v>0.166778922442015</v>
      </c>
      <c r="O11" s="17">
        <v>0.16302773804808701</v>
      </c>
      <c r="P11" s="17">
        <v>0.17397683513244699</v>
      </c>
      <c r="Q11" s="17">
        <v>0.20706125233557399</v>
      </c>
      <c r="R11" s="17"/>
      <c r="S11" s="17">
        <v>0.171801717973246</v>
      </c>
      <c r="T11" s="17">
        <v>0.196362714952906</v>
      </c>
      <c r="U11" s="17">
        <v>0.175034997706976</v>
      </c>
      <c r="V11" s="17">
        <v>0.20875007738728299</v>
      </c>
      <c r="W11" s="17">
        <v>0.17663047461199299</v>
      </c>
      <c r="X11" s="17">
        <v>0.18791254125222301</v>
      </c>
      <c r="Y11" s="17">
        <v>0.194508542476692</v>
      </c>
      <c r="Z11" s="17">
        <v>0.15791384378286799</v>
      </c>
      <c r="AA11" s="17">
        <v>0.154188774515438</v>
      </c>
      <c r="AB11" s="17">
        <v>0.15703519970008201</v>
      </c>
      <c r="AC11" s="17">
        <v>0.160590382643158</v>
      </c>
      <c r="AD11" s="17">
        <v>0.14942208661055001</v>
      </c>
      <c r="AE11" s="17"/>
      <c r="AF11" s="17">
        <v>0.168199887003746</v>
      </c>
      <c r="AG11" s="17">
        <v>0.188148540833047</v>
      </c>
      <c r="AH11" s="17"/>
      <c r="AI11" s="17">
        <v>0.15280735391789099</v>
      </c>
      <c r="AJ11" s="17">
        <v>0.189276139337409</v>
      </c>
      <c r="AK11" s="17"/>
      <c r="AL11" s="17">
        <v>0.14871847059625701</v>
      </c>
      <c r="AM11" s="17">
        <v>0.18371349810802301</v>
      </c>
      <c r="AN11" s="17"/>
      <c r="AO11" s="17">
        <v>0.143458991550246</v>
      </c>
      <c r="AP11" s="17">
        <v>0.18006854405724201</v>
      </c>
      <c r="AQ11" s="17"/>
      <c r="AR11" s="17">
        <v>0.102379719480233</v>
      </c>
      <c r="AS11" s="17">
        <v>0.21067882795635501</v>
      </c>
      <c r="AT11" s="17">
        <v>0.18496454766333301</v>
      </c>
      <c r="AU11" s="17">
        <v>0.29088306918393902</v>
      </c>
    </row>
    <row r="12" spans="2:47" x14ac:dyDescent="0.3">
      <c r="B12" s="18" t="s">
        <v>727</v>
      </c>
      <c r="C12" s="17">
        <v>3.8057625819462301E-2</v>
      </c>
      <c r="D12" s="17">
        <v>4.2891560124948401E-2</v>
      </c>
      <c r="E12" s="17">
        <v>3.2861461032145697E-2</v>
      </c>
      <c r="F12" s="17"/>
      <c r="G12" s="17">
        <v>7.62899858305537E-2</v>
      </c>
      <c r="H12" s="17">
        <v>3.05843397388172E-2</v>
      </c>
      <c r="I12" s="17">
        <v>4.64684787270103E-2</v>
      </c>
      <c r="J12" s="17">
        <v>3.6534403596418102E-2</v>
      </c>
      <c r="K12" s="17">
        <v>1.7839459626851201E-2</v>
      </c>
      <c r="L12" s="17">
        <v>2.6757552192119199E-2</v>
      </c>
      <c r="M12" s="17"/>
      <c r="N12" s="17">
        <v>3.4128796997773499E-2</v>
      </c>
      <c r="O12" s="17">
        <v>3.52023749626032E-2</v>
      </c>
      <c r="P12" s="17">
        <v>4.78192449878257E-2</v>
      </c>
      <c r="Q12" s="17">
        <v>3.7236674032994903E-2</v>
      </c>
      <c r="R12" s="17"/>
      <c r="S12" s="17">
        <v>3.2002744756342398E-2</v>
      </c>
      <c r="T12" s="17">
        <v>3.1183531130308102E-2</v>
      </c>
      <c r="U12" s="17">
        <v>4.1616936713512201E-2</v>
      </c>
      <c r="V12" s="17">
        <v>2.1627378632838101E-2</v>
      </c>
      <c r="W12" s="17">
        <v>4.8862461423411503E-2</v>
      </c>
      <c r="X12" s="17">
        <v>4.4736804202228697E-2</v>
      </c>
      <c r="Y12" s="17">
        <v>3.9042082041563501E-2</v>
      </c>
      <c r="Z12" s="17">
        <v>2.5184329523642999E-2</v>
      </c>
      <c r="AA12" s="17">
        <v>4.8267044972655201E-2</v>
      </c>
      <c r="AB12" s="17">
        <v>3.8638307028227903E-2</v>
      </c>
      <c r="AC12" s="17">
        <v>4.2998890332435202E-2</v>
      </c>
      <c r="AD12" s="17">
        <v>5.7737932595409103E-2</v>
      </c>
      <c r="AE12" s="17"/>
      <c r="AF12" s="17">
        <v>2.75441912525244E-2</v>
      </c>
      <c r="AG12" s="17">
        <v>5.2338526772235397E-2</v>
      </c>
      <c r="AH12" s="17"/>
      <c r="AI12" s="17">
        <v>3.3372334525105997E-2</v>
      </c>
      <c r="AJ12" s="17">
        <v>4.03963607000275E-2</v>
      </c>
      <c r="AK12" s="17"/>
      <c r="AL12" s="17">
        <v>3.9996475012799002E-2</v>
      </c>
      <c r="AM12" s="17">
        <v>3.7608644079387903E-2</v>
      </c>
      <c r="AN12" s="17"/>
      <c r="AO12" s="17">
        <v>2.62833973351927E-2</v>
      </c>
      <c r="AP12" s="17">
        <v>3.9083891134279403E-2</v>
      </c>
      <c r="AQ12" s="17"/>
      <c r="AR12" s="17">
        <v>1.68214036831047E-2</v>
      </c>
      <c r="AS12" s="17">
        <v>4.2038279056346897E-2</v>
      </c>
      <c r="AT12" s="17">
        <v>4.5825864079691803E-2</v>
      </c>
      <c r="AU12" s="17">
        <v>6.8379116756419403E-2</v>
      </c>
    </row>
    <row r="13" spans="2:47" x14ac:dyDescent="0.3">
      <c r="B13" s="18" t="s">
        <v>728</v>
      </c>
      <c r="C13" s="17">
        <v>1.96457584378333E-2</v>
      </c>
      <c r="D13" s="17">
        <v>1.9835448177217701E-2</v>
      </c>
      <c r="E13" s="17">
        <v>1.9535692420118302E-2</v>
      </c>
      <c r="F13" s="17"/>
      <c r="G13" s="17">
        <v>2.4778065302860901E-2</v>
      </c>
      <c r="H13" s="17">
        <v>1.0393753457901399E-2</v>
      </c>
      <c r="I13" s="17">
        <v>1.27280568269532E-2</v>
      </c>
      <c r="J13" s="17">
        <v>2.9519827727662699E-2</v>
      </c>
      <c r="K13" s="17">
        <v>2.38689684989856E-2</v>
      </c>
      <c r="L13" s="17">
        <v>1.8557999285018702E-2</v>
      </c>
      <c r="M13" s="17"/>
      <c r="N13" s="17">
        <v>1.9279836348320398E-2</v>
      </c>
      <c r="O13" s="17">
        <v>2.0878224445418501E-2</v>
      </c>
      <c r="P13" s="17">
        <v>1.1677332641909699E-2</v>
      </c>
      <c r="Q13" s="17">
        <v>2.5205989294165201E-2</v>
      </c>
      <c r="R13" s="17"/>
      <c r="S13" s="17">
        <v>1.38496926729545E-2</v>
      </c>
      <c r="T13" s="17">
        <v>2.52343315967779E-2</v>
      </c>
      <c r="U13" s="17">
        <v>1.6325008856244501E-2</v>
      </c>
      <c r="V13" s="17">
        <v>1.9413629519110701E-2</v>
      </c>
      <c r="W13" s="17">
        <v>1.6896832017520999E-2</v>
      </c>
      <c r="X13" s="17">
        <v>8.3732680595468706E-3</v>
      </c>
      <c r="Y13" s="17">
        <v>1.5445643185728501E-2</v>
      </c>
      <c r="Z13" s="17">
        <v>1.07554138054506E-2</v>
      </c>
      <c r="AA13" s="17">
        <v>2.6537286747050599E-2</v>
      </c>
      <c r="AB13" s="17">
        <v>3.3405552701558802E-2</v>
      </c>
      <c r="AC13" s="17">
        <v>2.91052568337332E-2</v>
      </c>
      <c r="AD13" s="17">
        <v>1.3005476843600899E-2</v>
      </c>
      <c r="AE13" s="17"/>
      <c r="AF13" s="17">
        <v>2.0316258827191298E-2</v>
      </c>
      <c r="AG13" s="17">
        <v>1.8913919549367199E-2</v>
      </c>
      <c r="AH13" s="17"/>
      <c r="AI13" s="17">
        <v>1.36871653364103E-2</v>
      </c>
      <c r="AJ13" s="17">
        <v>2.26200814094231E-2</v>
      </c>
      <c r="AK13" s="17"/>
      <c r="AL13" s="17">
        <v>2.2647794287748199E-2</v>
      </c>
      <c r="AM13" s="17">
        <v>1.8950573229879801E-2</v>
      </c>
      <c r="AN13" s="17"/>
      <c r="AO13" s="17">
        <v>2.0160987773043801E-2</v>
      </c>
      <c r="AP13" s="17">
        <v>1.9600850018007002E-2</v>
      </c>
      <c r="AQ13" s="17"/>
      <c r="AR13" s="17">
        <v>9.7674130495549998E-3</v>
      </c>
      <c r="AS13" s="17">
        <v>1.8574229795309399E-2</v>
      </c>
      <c r="AT13" s="17">
        <v>1.6321377453189501E-2</v>
      </c>
      <c r="AU13" s="17">
        <v>5.3243104150158801E-2</v>
      </c>
    </row>
    <row r="14" spans="2:47" x14ac:dyDescent="0.3">
      <c r="B14" s="18" t="s">
        <v>79</v>
      </c>
      <c r="C14" s="19">
        <v>3.1594550025128301E-2</v>
      </c>
      <c r="D14" s="19">
        <v>2.5808199135848999E-2</v>
      </c>
      <c r="E14" s="19">
        <v>3.6991718822957403E-2</v>
      </c>
      <c r="F14" s="19"/>
      <c r="G14" s="19">
        <v>2.4361754595893799E-2</v>
      </c>
      <c r="H14" s="19">
        <v>2.3297817898257901E-2</v>
      </c>
      <c r="I14" s="19">
        <v>2.2251842650540098E-2</v>
      </c>
      <c r="J14" s="19">
        <v>3.0695131650093001E-2</v>
      </c>
      <c r="K14" s="19">
        <v>3.9723994607409802E-2</v>
      </c>
      <c r="L14" s="19">
        <v>4.5996965897395797E-2</v>
      </c>
      <c r="M14" s="19"/>
      <c r="N14" s="19">
        <v>2.6602112074712199E-2</v>
      </c>
      <c r="O14" s="19">
        <v>2.8765751874463698E-2</v>
      </c>
      <c r="P14" s="19">
        <v>3.51342782416093E-2</v>
      </c>
      <c r="Q14" s="19">
        <v>3.7272522534726897E-2</v>
      </c>
      <c r="R14" s="19"/>
      <c r="S14" s="19">
        <v>2.5351203840471799E-2</v>
      </c>
      <c r="T14" s="19">
        <v>2.7509828520062899E-2</v>
      </c>
      <c r="U14" s="19">
        <v>3.0381571335453699E-2</v>
      </c>
      <c r="V14" s="19">
        <v>1.5016017375118901E-2</v>
      </c>
      <c r="W14" s="19">
        <v>2.1161541083259999E-2</v>
      </c>
      <c r="X14" s="19">
        <v>2.7544729794242901E-2</v>
      </c>
      <c r="Y14" s="19">
        <v>4.8393427385827997E-2</v>
      </c>
      <c r="Z14" s="19">
        <v>2.2649620450499001E-2</v>
      </c>
      <c r="AA14" s="19">
        <v>3.6968184481836003E-2</v>
      </c>
      <c r="AB14" s="19">
        <v>4.8020940238912201E-2</v>
      </c>
      <c r="AC14" s="19">
        <v>5.5544794415930597E-2</v>
      </c>
      <c r="AD14" s="19">
        <v>2.6063011079115499E-2</v>
      </c>
      <c r="AE14" s="19"/>
      <c r="AF14" s="19">
        <v>3.23362777963224E-2</v>
      </c>
      <c r="AG14" s="19">
        <v>2.8736901104878101E-2</v>
      </c>
      <c r="AH14" s="19"/>
      <c r="AI14" s="19">
        <v>2.6371605347262302E-2</v>
      </c>
      <c r="AJ14" s="19">
        <v>3.4201662823451398E-2</v>
      </c>
      <c r="AK14" s="19"/>
      <c r="AL14" s="19">
        <v>2.1402491072995699E-2</v>
      </c>
      <c r="AM14" s="19">
        <v>3.3954737903069299E-2</v>
      </c>
      <c r="AN14" s="19"/>
      <c r="AO14" s="19">
        <v>1.6268224461915101E-2</v>
      </c>
      <c r="AP14" s="19">
        <v>3.2930423229061298E-2</v>
      </c>
      <c r="AQ14" s="19"/>
      <c r="AR14" s="19">
        <v>1.22232805006602E-2</v>
      </c>
      <c r="AS14" s="19">
        <v>3.5984647502981498E-2</v>
      </c>
      <c r="AT14" s="19">
        <v>3.6688592288556303E-2</v>
      </c>
      <c r="AU14" s="19">
        <v>6.2096649808770298E-2</v>
      </c>
    </row>
    <row r="15" spans="2:47" x14ac:dyDescent="0.3">
      <c r="B15" s="16"/>
    </row>
    <row r="16" spans="2:47" x14ac:dyDescent="0.3">
      <c r="B16" t="s">
        <v>72</v>
      </c>
    </row>
    <row r="17" spans="2:2" x14ac:dyDescent="0.3">
      <c r="B17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E00-000000000000}">
  <dimension ref="B2:AU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735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724</v>
      </c>
      <c r="C9" s="17">
        <v>0.27494207222787298</v>
      </c>
      <c r="D9" s="17">
        <v>0.27973915629784002</v>
      </c>
      <c r="E9" s="17">
        <v>0.27068719190735002</v>
      </c>
      <c r="F9" s="17"/>
      <c r="G9" s="17">
        <v>0.35892741709186499</v>
      </c>
      <c r="H9" s="17">
        <v>0.344819283118803</v>
      </c>
      <c r="I9" s="17">
        <v>0.30295495618830998</v>
      </c>
      <c r="J9" s="17">
        <v>0.25732033227477402</v>
      </c>
      <c r="K9" s="17">
        <v>0.220581937450059</v>
      </c>
      <c r="L9" s="17">
        <v>0.19054853972972</v>
      </c>
      <c r="M9" s="17"/>
      <c r="N9" s="17">
        <v>0.30133918867600801</v>
      </c>
      <c r="O9" s="17">
        <v>0.263933840552664</v>
      </c>
      <c r="P9" s="17">
        <v>0.27971410199563101</v>
      </c>
      <c r="Q9" s="17">
        <v>0.25472183687175798</v>
      </c>
      <c r="R9" s="17"/>
      <c r="S9" s="17">
        <v>0.36113918588363297</v>
      </c>
      <c r="T9" s="17">
        <v>0.255841247829034</v>
      </c>
      <c r="U9" s="17">
        <v>0.24735633495711401</v>
      </c>
      <c r="V9" s="17">
        <v>0.256566927224602</v>
      </c>
      <c r="W9" s="17">
        <v>0.26995715870959403</v>
      </c>
      <c r="X9" s="17">
        <v>0.30597973299049203</v>
      </c>
      <c r="Y9" s="17">
        <v>0.24580700363528901</v>
      </c>
      <c r="Z9" s="17">
        <v>0.27287014292657202</v>
      </c>
      <c r="AA9" s="17">
        <v>0.25020144831678398</v>
      </c>
      <c r="AB9" s="17">
        <v>0.261058908610177</v>
      </c>
      <c r="AC9" s="17">
        <v>0.27675911431849598</v>
      </c>
      <c r="AD9" s="17">
        <v>0.212782162216716</v>
      </c>
      <c r="AE9" s="17"/>
      <c r="AF9" s="17">
        <v>0.28355202330106699</v>
      </c>
      <c r="AG9" s="17">
        <v>0.26524290897516001</v>
      </c>
      <c r="AH9" s="17"/>
      <c r="AI9" s="17">
        <v>0.31858678248711098</v>
      </c>
      <c r="AJ9" s="17">
        <v>0.25315614690912103</v>
      </c>
      <c r="AK9" s="17"/>
      <c r="AL9" s="17">
        <v>0.29812946541177898</v>
      </c>
      <c r="AM9" s="17">
        <v>0.26957253849864898</v>
      </c>
      <c r="AN9" s="17"/>
      <c r="AO9" s="17">
        <v>0.35433605613848901</v>
      </c>
      <c r="AP9" s="17">
        <v>0.26802193372355598</v>
      </c>
      <c r="AQ9" s="17"/>
      <c r="AR9" s="17">
        <v>0.42291537341219199</v>
      </c>
      <c r="AS9" s="17">
        <v>0.209585830649724</v>
      </c>
      <c r="AT9" s="17">
        <v>0.21233386435288201</v>
      </c>
      <c r="AU9" s="17">
        <v>0.14613639581337901</v>
      </c>
    </row>
    <row r="10" spans="2:47" x14ac:dyDescent="0.3">
      <c r="B10" s="18" t="s">
        <v>725</v>
      </c>
      <c r="C10" s="17">
        <v>0.44237973097580702</v>
      </c>
      <c r="D10" s="17">
        <v>0.442948009502388</v>
      </c>
      <c r="E10" s="17">
        <v>0.442361546774934</v>
      </c>
      <c r="F10" s="17"/>
      <c r="G10" s="17">
        <v>0.40093168794282402</v>
      </c>
      <c r="H10" s="17">
        <v>0.42872559147082001</v>
      </c>
      <c r="I10" s="17">
        <v>0.45102622746903698</v>
      </c>
      <c r="J10" s="17">
        <v>0.47765526836384897</v>
      </c>
      <c r="K10" s="17">
        <v>0.47115211474156998</v>
      </c>
      <c r="L10" s="17">
        <v>0.42601966434953498</v>
      </c>
      <c r="M10" s="17"/>
      <c r="N10" s="17">
        <v>0.46654945998141201</v>
      </c>
      <c r="O10" s="17">
        <v>0.45366332371059098</v>
      </c>
      <c r="P10" s="17">
        <v>0.44175932760171799</v>
      </c>
      <c r="Q10" s="17">
        <v>0.40560272635768302</v>
      </c>
      <c r="R10" s="17"/>
      <c r="S10" s="17">
        <v>0.41922096289191602</v>
      </c>
      <c r="T10" s="17">
        <v>0.43890095323595102</v>
      </c>
      <c r="U10" s="17">
        <v>0.439206979446712</v>
      </c>
      <c r="V10" s="17">
        <v>0.46201062581290903</v>
      </c>
      <c r="W10" s="17">
        <v>0.44382117649147501</v>
      </c>
      <c r="X10" s="17">
        <v>0.44274184759337998</v>
      </c>
      <c r="Y10" s="17">
        <v>0.45568967583605002</v>
      </c>
      <c r="Z10" s="17">
        <v>0.51322641363097299</v>
      </c>
      <c r="AA10" s="17">
        <v>0.42720949398154601</v>
      </c>
      <c r="AB10" s="17">
        <v>0.41624237791476498</v>
      </c>
      <c r="AC10" s="17">
        <v>0.45136394109470801</v>
      </c>
      <c r="AD10" s="17">
        <v>0.499709080876372</v>
      </c>
      <c r="AE10" s="17"/>
      <c r="AF10" s="17">
        <v>0.435559550938246</v>
      </c>
      <c r="AG10" s="17">
        <v>0.453765788892598</v>
      </c>
      <c r="AH10" s="17"/>
      <c r="AI10" s="17">
        <v>0.425900782041712</v>
      </c>
      <c r="AJ10" s="17">
        <v>0.45060545062607599</v>
      </c>
      <c r="AK10" s="17"/>
      <c r="AL10" s="17">
        <v>0.42745978867783802</v>
      </c>
      <c r="AM10" s="17">
        <v>0.44583476073148598</v>
      </c>
      <c r="AN10" s="17"/>
      <c r="AO10" s="17">
        <v>0.41787214399818301</v>
      </c>
      <c r="AP10" s="17">
        <v>0.44451586129624399</v>
      </c>
      <c r="AQ10" s="17"/>
      <c r="AR10" s="17">
        <v>0.43377347558378898</v>
      </c>
      <c r="AS10" s="17">
        <v>0.466384121880004</v>
      </c>
      <c r="AT10" s="17">
        <v>0.48245785558931797</v>
      </c>
      <c r="AU10" s="17">
        <v>0.33914102966552101</v>
      </c>
    </row>
    <row r="11" spans="2:47" ht="28.8" x14ac:dyDescent="0.3">
      <c r="B11" s="18" t="s">
        <v>726</v>
      </c>
      <c r="C11" s="17">
        <v>0.19635114176711699</v>
      </c>
      <c r="D11" s="17">
        <v>0.19742636656947399</v>
      </c>
      <c r="E11" s="17">
        <v>0.195017026357648</v>
      </c>
      <c r="F11" s="17"/>
      <c r="G11" s="17">
        <v>0.16205743551614599</v>
      </c>
      <c r="H11" s="17">
        <v>0.163077619592009</v>
      </c>
      <c r="I11" s="17">
        <v>0.168420214422319</v>
      </c>
      <c r="J11" s="17">
        <v>0.17866941468300601</v>
      </c>
      <c r="K11" s="17">
        <v>0.21383761948410601</v>
      </c>
      <c r="L11" s="17">
        <v>0.27137270959069099</v>
      </c>
      <c r="M11" s="17"/>
      <c r="N11" s="17">
        <v>0.16629403846055801</v>
      </c>
      <c r="O11" s="17">
        <v>0.189302146992331</v>
      </c>
      <c r="P11" s="17">
        <v>0.19801521099375799</v>
      </c>
      <c r="Q11" s="17">
        <v>0.232718479763111</v>
      </c>
      <c r="R11" s="17"/>
      <c r="S11" s="17">
        <v>0.149689639926844</v>
      </c>
      <c r="T11" s="17">
        <v>0.191042520342732</v>
      </c>
      <c r="U11" s="17">
        <v>0.24573525506650501</v>
      </c>
      <c r="V11" s="17">
        <v>0.21391087066797901</v>
      </c>
      <c r="W11" s="17">
        <v>0.203823125355025</v>
      </c>
      <c r="X11" s="17">
        <v>0.183752617046849</v>
      </c>
      <c r="Y11" s="17">
        <v>0.19931971567600901</v>
      </c>
      <c r="Z11" s="17">
        <v>0.16235280408625599</v>
      </c>
      <c r="AA11" s="17">
        <v>0.22137914091073199</v>
      </c>
      <c r="AB11" s="17">
        <v>0.22715126053232701</v>
      </c>
      <c r="AC11" s="17">
        <v>0.15402256350655799</v>
      </c>
      <c r="AD11" s="17">
        <v>0.196827685069764</v>
      </c>
      <c r="AE11" s="17"/>
      <c r="AF11" s="17">
        <v>0.19364226357497699</v>
      </c>
      <c r="AG11" s="17">
        <v>0.19901046831747601</v>
      </c>
      <c r="AH11" s="17"/>
      <c r="AI11" s="17">
        <v>0.18119894174450399</v>
      </c>
      <c r="AJ11" s="17">
        <v>0.20391459438592699</v>
      </c>
      <c r="AK11" s="17"/>
      <c r="AL11" s="17">
        <v>0.19177455737709501</v>
      </c>
      <c r="AM11" s="17">
        <v>0.19741094715584501</v>
      </c>
      <c r="AN11" s="17"/>
      <c r="AO11" s="17">
        <v>0.15510422731594001</v>
      </c>
      <c r="AP11" s="17">
        <v>0.19994630536539701</v>
      </c>
      <c r="AQ11" s="17"/>
      <c r="AR11" s="17">
        <v>0.10877633763696599</v>
      </c>
      <c r="AS11" s="17">
        <v>0.23323845262935999</v>
      </c>
      <c r="AT11" s="17">
        <v>0.21031994264895101</v>
      </c>
      <c r="AU11" s="17">
        <v>0.32377340654111197</v>
      </c>
    </row>
    <row r="12" spans="2:47" x14ac:dyDescent="0.3">
      <c r="B12" s="18" t="s">
        <v>727</v>
      </c>
      <c r="C12" s="17">
        <v>4.3828828932254697E-2</v>
      </c>
      <c r="D12" s="17">
        <v>4.4466408309053698E-2</v>
      </c>
      <c r="E12" s="17">
        <v>4.2377044481160697E-2</v>
      </c>
      <c r="F12" s="17"/>
      <c r="G12" s="17">
        <v>4.2199377966071303E-2</v>
      </c>
      <c r="H12" s="17">
        <v>3.8244423500820697E-2</v>
      </c>
      <c r="I12" s="17">
        <v>3.6078287672160002E-2</v>
      </c>
      <c r="J12" s="17">
        <v>4.0903721998189299E-2</v>
      </c>
      <c r="K12" s="17">
        <v>5.0264268166069499E-2</v>
      </c>
      <c r="L12" s="17">
        <v>5.3803559875404999E-2</v>
      </c>
      <c r="M12" s="17"/>
      <c r="N12" s="17">
        <v>3.5863684050952298E-2</v>
      </c>
      <c r="O12" s="17">
        <v>5.1314931295239501E-2</v>
      </c>
      <c r="P12" s="17">
        <v>4.0340713061772802E-2</v>
      </c>
      <c r="Q12" s="17">
        <v>4.8351580736535997E-2</v>
      </c>
      <c r="R12" s="17"/>
      <c r="S12" s="17">
        <v>3.56890882595398E-2</v>
      </c>
      <c r="T12" s="17">
        <v>6.2303519350844903E-2</v>
      </c>
      <c r="U12" s="17">
        <v>3.2883257675309203E-2</v>
      </c>
      <c r="V12" s="17">
        <v>3.1534677837035299E-2</v>
      </c>
      <c r="W12" s="17">
        <v>5.3813483100798302E-2</v>
      </c>
      <c r="X12" s="17">
        <v>3.8360383516873701E-2</v>
      </c>
      <c r="Y12" s="17">
        <v>5.9264345095450401E-2</v>
      </c>
      <c r="Z12" s="17">
        <v>3.2525835273481497E-2</v>
      </c>
      <c r="AA12" s="17">
        <v>4.8985609880414699E-2</v>
      </c>
      <c r="AB12" s="17">
        <v>4.2517218945188402E-2</v>
      </c>
      <c r="AC12" s="17">
        <v>3.5531026084164002E-2</v>
      </c>
      <c r="AD12" s="17">
        <v>3.3608676348431003E-2</v>
      </c>
      <c r="AE12" s="17"/>
      <c r="AF12" s="17">
        <v>4.3729891982431601E-2</v>
      </c>
      <c r="AG12" s="17">
        <v>4.4315614541140497E-2</v>
      </c>
      <c r="AH12" s="17"/>
      <c r="AI12" s="17">
        <v>3.5852496500207401E-2</v>
      </c>
      <c r="AJ12" s="17">
        <v>4.7810337381960603E-2</v>
      </c>
      <c r="AK12" s="17"/>
      <c r="AL12" s="17">
        <v>4.1547505923470597E-2</v>
      </c>
      <c r="AM12" s="17">
        <v>4.4357117763421001E-2</v>
      </c>
      <c r="AN12" s="17"/>
      <c r="AO12" s="17">
        <v>3.15574996155224E-2</v>
      </c>
      <c r="AP12" s="17">
        <v>4.4898422550323697E-2</v>
      </c>
      <c r="AQ12" s="17"/>
      <c r="AR12" s="17">
        <v>1.9285845224832499E-2</v>
      </c>
      <c r="AS12" s="17">
        <v>5.4621315021506502E-2</v>
      </c>
      <c r="AT12" s="17">
        <v>4.5503190332337198E-2</v>
      </c>
      <c r="AU12" s="17">
        <v>8.3424363425264603E-2</v>
      </c>
    </row>
    <row r="13" spans="2:47" x14ac:dyDescent="0.3">
      <c r="B13" s="18" t="s">
        <v>728</v>
      </c>
      <c r="C13" s="17">
        <v>2.28048867903268E-2</v>
      </c>
      <c r="D13" s="17">
        <v>2.16682715618749E-2</v>
      </c>
      <c r="E13" s="17">
        <v>2.3999242295404399E-2</v>
      </c>
      <c r="F13" s="17"/>
      <c r="G13" s="17">
        <v>9.4498854681406997E-3</v>
      </c>
      <c r="H13" s="17">
        <v>1.81824369676385E-2</v>
      </c>
      <c r="I13" s="17">
        <v>2.2094488546553399E-2</v>
      </c>
      <c r="J13" s="17">
        <v>2.60260328872896E-2</v>
      </c>
      <c r="K13" s="17">
        <v>3.1018997195363801E-2</v>
      </c>
      <c r="L13" s="17">
        <v>2.7862604054724901E-2</v>
      </c>
      <c r="M13" s="17"/>
      <c r="N13" s="17">
        <v>2.0424787144607399E-2</v>
      </c>
      <c r="O13" s="17">
        <v>2.2774897454531699E-2</v>
      </c>
      <c r="P13" s="17">
        <v>2.6103373936274699E-2</v>
      </c>
      <c r="Q13" s="17">
        <v>2.1991332246521798E-2</v>
      </c>
      <c r="R13" s="17"/>
      <c r="S13" s="17">
        <v>1.7785567235082001E-2</v>
      </c>
      <c r="T13" s="17">
        <v>3.2778903393728499E-2</v>
      </c>
      <c r="U13" s="17">
        <v>1.98364457501309E-2</v>
      </c>
      <c r="V13" s="17">
        <v>2.0954756921129501E-2</v>
      </c>
      <c r="W13" s="17">
        <v>9.9841703362800894E-3</v>
      </c>
      <c r="X13" s="17">
        <v>1.3042768806809799E-2</v>
      </c>
      <c r="Y13" s="17">
        <v>2.2493680622270001E-2</v>
      </c>
      <c r="Z13" s="17">
        <v>1.30912694542987E-2</v>
      </c>
      <c r="AA13" s="17">
        <v>2.64122704639921E-2</v>
      </c>
      <c r="AB13" s="17">
        <v>2.70717207846198E-2</v>
      </c>
      <c r="AC13" s="17">
        <v>2.6540850059862699E-2</v>
      </c>
      <c r="AD13" s="17">
        <v>5.7072395488716898E-2</v>
      </c>
      <c r="AE13" s="17"/>
      <c r="AF13" s="17">
        <v>2.1089854225262699E-2</v>
      </c>
      <c r="AG13" s="17">
        <v>2.4812398654445001E-2</v>
      </c>
      <c r="AH13" s="17"/>
      <c r="AI13" s="17">
        <v>1.9418163734872401E-2</v>
      </c>
      <c r="AJ13" s="17">
        <v>2.44954214535925E-2</v>
      </c>
      <c r="AK13" s="17"/>
      <c r="AL13" s="17">
        <v>2.9831353179901699E-2</v>
      </c>
      <c r="AM13" s="17">
        <v>2.11777591534754E-2</v>
      </c>
      <c r="AN13" s="17"/>
      <c r="AO13" s="17">
        <v>3.05524833861976E-2</v>
      </c>
      <c r="AP13" s="17">
        <v>2.2129590768157799E-2</v>
      </c>
      <c r="AQ13" s="17"/>
      <c r="AR13" s="17">
        <v>8.6371710726256597E-3</v>
      </c>
      <c r="AS13" s="17">
        <v>1.95692033297547E-2</v>
      </c>
      <c r="AT13" s="17">
        <v>1.9972047754323999E-2</v>
      </c>
      <c r="AU13" s="17">
        <v>6.98851075341336E-2</v>
      </c>
    </row>
    <row r="14" spans="2:47" x14ac:dyDescent="0.3">
      <c r="B14" s="18" t="s">
        <v>79</v>
      </c>
      <c r="C14" s="19">
        <v>1.96933393066215E-2</v>
      </c>
      <c r="D14" s="19">
        <v>1.3751787759369199E-2</v>
      </c>
      <c r="E14" s="19">
        <v>2.55579481835028E-2</v>
      </c>
      <c r="F14" s="19"/>
      <c r="G14" s="19">
        <v>2.6434196014954E-2</v>
      </c>
      <c r="H14" s="19">
        <v>6.9506453499093498E-3</v>
      </c>
      <c r="I14" s="19">
        <v>1.94258257016207E-2</v>
      </c>
      <c r="J14" s="19">
        <v>1.9425229792891401E-2</v>
      </c>
      <c r="K14" s="19">
        <v>1.31450629628321E-2</v>
      </c>
      <c r="L14" s="19">
        <v>3.03929223999246E-2</v>
      </c>
      <c r="M14" s="19"/>
      <c r="N14" s="19">
        <v>9.5288416864619096E-3</v>
      </c>
      <c r="O14" s="19">
        <v>1.90108599946433E-2</v>
      </c>
      <c r="P14" s="19">
        <v>1.40672724108466E-2</v>
      </c>
      <c r="Q14" s="19">
        <v>3.6614044024391099E-2</v>
      </c>
      <c r="R14" s="19"/>
      <c r="S14" s="19">
        <v>1.6475555802985199E-2</v>
      </c>
      <c r="T14" s="19">
        <v>1.9132855847710701E-2</v>
      </c>
      <c r="U14" s="19">
        <v>1.4981727104229301E-2</v>
      </c>
      <c r="V14" s="19">
        <v>1.50221415363457E-2</v>
      </c>
      <c r="W14" s="19">
        <v>1.8600886006827098E-2</v>
      </c>
      <c r="X14" s="19">
        <v>1.61226500455946E-2</v>
      </c>
      <c r="Y14" s="19">
        <v>1.7425579134931399E-2</v>
      </c>
      <c r="Z14" s="19">
        <v>5.9335346284189504E-3</v>
      </c>
      <c r="AA14" s="19">
        <v>2.58120364465305E-2</v>
      </c>
      <c r="AB14" s="19">
        <v>2.59585132129228E-2</v>
      </c>
      <c r="AC14" s="19">
        <v>5.5782504936210897E-2</v>
      </c>
      <c r="AD14" s="19">
        <v>0</v>
      </c>
      <c r="AE14" s="19"/>
      <c r="AF14" s="19">
        <v>2.2426415978015798E-2</v>
      </c>
      <c r="AG14" s="19">
        <v>1.2852820619179899E-2</v>
      </c>
      <c r="AH14" s="19"/>
      <c r="AI14" s="19">
        <v>1.9042833491593698E-2</v>
      </c>
      <c r="AJ14" s="19">
        <v>2.0018049243322501E-2</v>
      </c>
      <c r="AK14" s="19"/>
      <c r="AL14" s="19">
        <v>1.1257329429916399E-2</v>
      </c>
      <c r="AM14" s="19">
        <v>2.1646876697123299E-2</v>
      </c>
      <c r="AN14" s="19"/>
      <c r="AO14" s="19">
        <v>1.05775895456677E-2</v>
      </c>
      <c r="AP14" s="19">
        <v>2.04878862963217E-2</v>
      </c>
      <c r="AQ14" s="19"/>
      <c r="AR14" s="19">
        <v>6.6117970695946902E-3</v>
      </c>
      <c r="AS14" s="19">
        <v>1.66010764896505E-2</v>
      </c>
      <c r="AT14" s="19">
        <v>2.94130993221885E-2</v>
      </c>
      <c r="AU14" s="19">
        <v>3.7639697020589002E-2</v>
      </c>
    </row>
    <row r="15" spans="2:47" x14ac:dyDescent="0.3">
      <c r="B15" s="16"/>
    </row>
    <row r="16" spans="2:47" x14ac:dyDescent="0.3">
      <c r="B16" t="s">
        <v>72</v>
      </c>
    </row>
    <row r="17" spans="2:2" x14ac:dyDescent="0.3">
      <c r="B17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F00-000000000000}">
  <dimension ref="B2:AU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736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724</v>
      </c>
      <c r="C9" s="17">
        <v>0.46831457084010197</v>
      </c>
      <c r="D9" s="17">
        <v>0.46016664919913902</v>
      </c>
      <c r="E9" s="17">
        <v>0.47701641126613997</v>
      </c>
      <c r="F9" s="17"/>
      <c r="G9" s="17">
        <v>0.529121506199285</v>
      </c>
      <c r="H9" s="17">
        <v>0.52848161044481901</v>
      </c>
      <c r="I9" s="17">
        <v>0.500787230883326</v>
      </c>
      <c r="J9" s="17">
        <v>0.47423246904132599</v>
      </c>
      <c r="K9" s="17">
        <v>0.42638440785165999</v>
      </c>
      <c r="L9" s="17">
        <v>0.37612101457126201</v>
      </c>
      <c r="M9" s="17"/>
      <c r="N9" s="17">
        <v>0.51613913569401704</v>
      </c>
      <c r="O9" s="17">
        <v>0.45611805494103302</v>
      </c>
      <c r="P9" s="17">
        <v>0.47054369565048698</v>
      </c>
      <c r="Q9" s="17">
        <v>0.42928215523548902</v>
      </c>
      <c r="R9" s="17"/>
      <c r="S9" s="17">
        <v>0.53319622266706002</v>
      </c>
      <c r="T9" s="17">
        <v>0.45160259467603198</v>
      </c>
      <c r="U9" s="17">
        <v>0.42472027658213601</v>
      </c>
      <c r="V9" s="17">
        <v>0.45379964235238002</v>
      </c>
      <c r="W9" s="17">
        <v>0.49391683083318899</v>
      </c>
      <c r="X9" s="17">
        <v>0.47068998544158303</v>
      </c>
      <c r="Y9" s="17">
        <v>0.446509290385187</v>
      </c>
      <c r="Z9" s="17">
        <v>0.48749342534522</v>
      </c>
      <c r="AA9" s="17">
        <v>0.45125350332333702</v>
      </c>
      <c r="AB9" s="17">
        <v>0.464666412656075</v>
      </c>
      <c r="AC9" s="17">
        <v>0.46791208614889301</v>
      </c>
      <c r="AD9" s="17">
        <v>0.43796094915183598</v>
      </c>
      <c r="AE9" s="17"/>
      <c r="AF9" s="17">
        <v>0.46241887035121498</v>
      </c>
      <c r="AG9" s="17">
        <v>0.47691501465872599</v>
      </c>
      <c r="AH9" s="17"/>
      <c r="AI9" s="17">
        <v>0.50128711759131495</v>
      </c>
      <c r="AJ9" s="17">
        <v>0.45185581932533098</v>
      </c>
      <c r="AK9" s="17"/>
      <c r="AL9" s="17">
        <v>0.49152647269021099</v>
      </c>
      <c r="AM9" s="17">
        <v>0.46293936160829902</v>
      </c>
      <c r="AN9" s="17"/>
      <c r="AO9" s="17">
        <v>0.54813659936497094</v>
      </c>
      <c r="AP9" s="17">
        <v>0.46135712311069399</v>
      </c>
      <c r="AQ9" s="17"/>
      <c r="AR9" s="17">
        <v>0.61190016342874998</v>
      </c>
      <c r="AS9" s="17">
        <v>0.41310774708633902</v>
      </c>
      <c r="AT9" s="17">
        <v>0.43455097899172501</v>
      </c>
      <c r="AU9" s="17">
        <v>0.27294462417184201</v>
      </c>
    </row>
    <row r="10" spans="2:47" x14ac:dyDescent="0.3">
      <c r="B10" s="18" t="s">
        <v>725</v>
      </c>
      <c r="C10" s="17">
        <v>0.39199150636253899</v>
      </c>
      <c r="D10" s="17">
        <v>0.401461674382107</v>
      </c>
      <c r="E10" s="17">
        <v>0.382561036268459</v>
      </c>
      <c r="F10" s="17"/>
      <c r="G10" s="17">
        <v>0.31513454312912098</v>
      </c>
      <c r="H10" s="17">
        <v>0.33231423281321998</v>
      </c>
      <c r="I10" s="17">
        <v>0.37748814193053398</v>
      </c>
      <c r="J10" s="17">
        <v>0.398023232171754</v>
      </c>
      <c r="K10" s="17">
        <v>0.43847323385565401</v>
      </c>
      <c r="L10" s="17">
        <v>0.46707036270137098</v>
      </c>
      <c r="M10" s="17"/>
      <c r="N10" s="17">
        <v>0.37731630995280502</v>
      </c>
      <c r="O10" s="17">
        <v>0.411076031504988</v>
      </c>
      <c r="P10" s="17">
        <v>0.381469046883749</v>
      </c>
      <c r="Q10" s="17">
        <v>0.39808243525841303</v>
      </c>
      <c r="R10" s="17"/>
      <c r="S10" s="17">
        <v>0.317340471990887</v>
      </c>
      <c r="T10" s="17">
        <v>0.39135271539192801</v>
      </c>
      <c r="U10" s="17">
        <v>0.456043610796456</v>
      </c>
      <c r="V10" s="17">
        <v>0.41157413399074899</v>
      </c>
      <c r="W10" s="17">
        <v>0.382361142097074</v>
      </c>
      <c r="X10" s="17">
        <v>0.37207822222190101</v>
      </c>
      <c r="Y10" s="17">
        <v>0.40859927892902298</v>
      </c>
      <c r="Z10" s="17">
        <v>0.38739990345331299</v>
      </c>
      <c r="AA10" s="17">
        <v>0.42668491207314702</v>
      </c>
      <c r="AB10" s="17">
        <v>0.39112126104742201</v>
      </c>
      <c r="AC10" s="17">
        <v>0.38512320771005198</v>
      </c>
      <c r="AD10" s="17">
        <v>0.444187677167176</v>
      </c>
      <c r="AE10" s="17"/>
      <c r="AF10" s="17">
        <v>0.39786655377026697</v>
      </c>
      <c r="AG10" s="17">
        <v>0.38690391471880597</v>
      </c>
      <c r="AH10" s="17"/>
      <c r="AI10" s="17">
        <v>0.37408352398081501</v>
      </c>
      <c r="AJ10" s="17">
        <v>0.400930549936444</v>
      </c>
      <c r="AK10" s="17"/>
      <c r="AL10" s="17">
        <v>0.38015995723148799</v>
      </c>
      <c r="AM10" s="17">
        <v>0.39473135303802598</v>
      </c>
      <c r="AN10" s="17"/>
      <c r="AO10" s="17">
        <v>0.34092032381254</v>
      </c>
      <c r="AP10" s="17">
        <v>0.39644297282658703</v>
      </c>
      <c r="AQ10" s="17"/>
      <c r="AR10" s="17">
        <v>0.31742197555148999</v>
      </c>
      <c r="AS10" s="17">
        <v>0.463591475611843</v>
      </c>
      <c r="AT10" s="17">
        <v>0.41617082365005398</v>
      </c>
      <c r="AU10" s="17">
        <v>0.40565777022177602</v>
      </c>
    </row>
    <row r="11" spans="2:47" ht="28.8" x14ac:dyDescent="0.3">
      <c r="B11" s="18" t="s">
        <v>726</v>
      </c>
      <c r="C11" s="17">
        <v>9.7683418269918706E-2</v>
      </c>
      <c r="D11" s="17">
        <v>0.102132534321007</v>
      </c>
      <c r="E11" s="17">
        <v>9.3719840943611493E-2</v>
      </c>
      <c r="F11" s="17"/>
      <c r="G11" s="17">
        <v>0.104598810335788</v>
      </c>
      <c r="H11" s="17">
        <v>0.108669813066024</v>
      </c>
      <c r="I11" s="17">
        <v>8.6202085820353103E-2</v>
      </c>
      <c r="J11" s="17">
        <v>8.38618527380251E-2</v>
      </c>
      <c r="K11" s="17">
        <v>8.4065141849250999E-2</v>
      </c>
      <c r="L11" s="17">
        <v>0.11383527094476301</v>
      </c>
      <c r="M11" s="17"/>
      <c r="N11" s="17">
        <v>7.3509355755324704E-2</v>
      </c>
      <c r="O11" s="17">
        <v>9.28606453272562E-2</v>
      </c>
      <c r="P11" s="17">
        <v>9.9849045182379997E-2</v>
      </c>
      <c r="Q11" s="17">
        <v>0.124408863862985</v>
      </c>
      <c r="R11" s="17"/>
      <c r="S11" s="17">
        <v>0.103427012860915</v>
      </c>
      <c r="T11" s="17">
        <v>0.11686253827170499</v>
      </c>
      <c r="U11" s="17">
        <v>7.90107358779812E-2</v>
      </c>
      <c r="V11" s="17">
        <v>0.104144616922134</v>
      </c>
      <c r="W11" s="17">
        <v>8.1544009666158906E-2</v>
      </c>
      <c r="X11" s="17">
        <v>0.108066641826691</v>
      </c>
      <c r="Y11" s="17">
        <v>9.0189833044704307E-2</v>
      </c>
      <c r="Z11" s="17">
        <v>8.9059487671519902E-2</v>
      </c>
      <c r="AA11" s="17">
        <v>8.9717131814997603E-2</v>
      </c>
      <c r="AB11" s="17">
        <v>0.109738857747816</v>
      </c>
      <c r="AC11" s="17">
        <v>8.2829157093968903E-2</v>
      </c>
      <c r="AD11" s="17">
        <v>7.4034121877335504E-2</v>
      </c>
      <c r="AE11" s="17"/>
      <c r="AF11" s="17">
        <v>9.57564185651857E-2</v>
      </c>
      <c r="AG11" s="17">
        <v>9.8546456229041901E-2</v>
      </c>
      <c r="AH11" s="17"/>
      <c r="AI11" s="17">
        <v>9.1892664491785694E-2</v>
      </c>
      <c r="AJ11" s="17">
        <v>0.100573961673698</v>
      </c>
      <c r="AK11" s="17"/>
      <c r="AL11" s="17">
        <v>9.5179335370743606E-2</v>
      </c>
      <c r="AM11" s="17">
        <v>9.8263291888365106E-2</v>
      </c>
      <c r="AN11" s="17"/>
      <c r="AO11" s="17">
        <v>8.0069111562555001E-2</v>
      </c>
      <c r="AP11" s="17">
        <v>9.9218716488606098E-2</v>
      </c>
      <c r="AQ11" s="17"/>
      <c r="AR11" s="17">
        <v>5.5731328564003701E-2</v>
      </c>
      <c r="AS11" s="17">
        <v>7.9897155307586204E-2</v>
      </c>
      <c r="AT11" s="17">
        <v>9.6403542155922506E-2</v>
      </c>
      <c r="AU11" s="17">
        <v>0.23641450496682501</v>
      </c>
    </row>
    <row r="12" spans="2:47" x14ac:dyDescent="0.3">
      <c r="B12" s="18" t="s">
        <v>727</v>
      </c>
      <c r="C12" s="17">
        <v>1.67860261865992E-2</v>
      </c>
      <c r="D12" s="17">
        <v>1.5909462876418399E-2</v>
      </c>
      <c r="E12" s="17">
        <v>1.7073405605860102E-2</v>
      </c>
      <c r="F12" s="17"/>
      <c r="G12" s="17">
        <v>3.0732368763157401E-2</v>
      </c>
      <c r="H12" s="17">
        <v>1.62321144270711E-2</v>
      </c>
      <c r="I12" s="17">
        <v>1.009378559289E-2</v>
      </c>
      <c r="J12" s="17">
        <v>1.4327830255383599E-2</v>
      </c>
      <c r="K12" s="17">
        <v>2.0892229671978499E-2</v>
      </c>
      <c r="L12" s="17">
        <v>1.26943882049236E-2</v>
      </c>
      <c r="M12" s="17"/>
      <c r="N12" s="17">
        <v>1.3597946516906699E-2</v>
      </c>
      <c r="O12" s="17">
        <v>1.16900660044664E-2</v>
      </c>
      <c r="P12" s="17">
        <v>2.3716163044651399E-2</v>
      </c>
      <c r="Q12" s="17">
        <v>1.96762250105918E-2</v>
      </c>
      <c r="R12" s="17"/>
      <c r="S12" s="17">
        <v>1.46641610950085E-2</v>
      </c>
      <c r="T12" s="17">
        <v>1.3897338919583301E-2</v>
      </c>
      <c r="U12" s="17">
        <v>1.0433547705549599E-2</v>
      </c>
      <c r="V12" s="17">
        <v>7.8949275092436294E-3</v>
      </c>
      <c r="W12" s="17">
        <v>1.93324987528001E-2</v>
      </c>
      <c r="X12" s="17">
        <v>2.4717549232374202E-2</v>
      </c>
      <c r="Y12" s="17">
        <v>2.7607418610022999E-2</v>
      </c>
      <c r="Z12" s="17">
        <v>3.0723047955518602E-2</v>
      </c>
      <c r="AA12" s="17">
        <v>1.1386977760649499E-2</v>
      </c>
      <c r="AB12" s="17">
        <v>1.7864158265062002E-2</v>
      </c>
      <c r="AC12" s="17">
        <v>7.4581472782235796E-3</v>
      </c>
      <c r="AD12" s="17">
        <v>3.7733268701377699E-2</v>
      </c>
      <c r="AE12" s="17"/>
      <c r="AF12" s="17">
        <v>1.4575189534537999E-2</v>
      </c>
      <c r="AG12" s="17">
        <v>1.9860310743155401E-2</v>
      </c>
      <c r="AH12" s="17"/>
      <c r="AI12" s="17">
        <v>1.1964007958961E-2</v>
      </c>
      <c r="AJ12" s="17">
        <v>1.91930104091774E-2</v>
      </c>
      <c r="AK12" s="17"/>
      <c r="AL12" s="17">
        <v>1.1719511427132699E-2</v>
      </c>
      <c r="AM12" s="17">
        <v>1.7959285365619099E-2</v>
      </c>
      <c r="AN12" s="17"/>
      <c r="AO12" s="17">
        <v>1.1227766487804E-2</v>
      </c>
      <c r="AP12" s="17">
        <v>1.72704952239752E-2</v>
      </c>
      <c r="AQ12" s="17"/>
      <c r="AR12" s="17">
        <v>2.6246350143575201E-3</v>
      </c>
      <c r="AS12" s="17">
        <v>2.10350369932586E-2</v>
      </c>
      <c r="AT12" s="17">
        <v>2.0517548335139E-2</v>
      </c>
      <c r="AU12" s="17">
        <v>3.7278071313773899E-2</v>
      </c>
    </row>
    <row r="13" spans="2:47" x14ac:dyDescent="0.3">
      <c r="B13" s="18" t="s">
        <v>728</v>
      </c>
      <c r="C13" s="17">
        <v>9.5502756928170299E-3</v>
      </c>
      <c r="D13" s="17">
        <v>8.0543252989169097E-3</v>
      </c>
      <c r="E13" s="17">
        <v>1.0583489398708E-2</v>
      </c>
      <c r="F13" s="17"/>
      <c r="G13" s="17">
        <v>7.9266183180768304E-3</v>
      </c>
      <c r="H13" s="17">
        <v>3.1635256308924801E-3</v>
      </c>
      <c r="I13" s="17">
        <v>9.7144518778587707E-3</v>
      </c>
      <c r="J13" s="17">
        <v>1.3769533561487799E-2</v>
      </c>
      <c r="K13" s="17">
        <v>1.54632294405397E-2</v>
      </c>
      <c r="L13" s="17">
        <v>8.2998299262012094E-3</v>
      </c>
      <c r="M13" s="17"/>
      <c r="N13" s="17">
        <v>1.0875490538710999E-2</v>
      </c>
      <c r="O13" s="17">
        <v>1.0418533928637201E-2</v>
      </c>
      <c r="P13" s="17">
        <v>8.6911506289484297E-3</v>
      </c>
      <c r="Q13" s="17">
        <v>7.2648157493353203E-3</v>
      </c>
      <c r="R13" s="17"/>
      <c r="S13" s="17">
        <v>1.3470014088599901E-2</v>
      </c>
      <c r="T13" s="17">
        <v>1.4355950638235001E-2</v>
      </c>
      <c r="U13" s="17">
        <v>1.4527680061187299E-2</v>
      </c>
      <c r="V13" s="17">
        <v>1.0115932688684401E-2</v>
      </c>
      <c r="W13" s="17">
        <v>6.2904586005617198E-3</v>
      </c>
      <c r="X13" s="17">
        <v>2.1936757337789399E-3</v>
      </c>
      <c r="Y13" s="17">
        <v>9.8630016156854607E-3</v>
      </c>
      <c r="Z13" s="17">
        <v>0</v>
      </c>
      <c r="AA13" s="17">
        <v>9.8997786202108008E-3</v>
      </c>
      <c r="AB13" s="17">
        <v>2.6654668539449001E-3</v>
      </c>
      <c r="AC13" s="17">
        <v>1.9358821563559201E-2</v>
      </c>
      <c r="AD13" s="17">
        <v>0</v>
      </c>
      <c r="AE13" s="17"/>
      <c r="AF13" s="17">
        <v>1.06092780182415E-2</v>
      </c>
      <c r="AG13" s="17">
        <v>8.2202775685240193E-3</v>
      </c>
      <c r="AH13" s="17"/>
      <c r="AI13" s="17">
        <v>7.6369238663569596E-3</v>
      </c>
      <c r="AJ13" s="17">
        <v>1.05053545500752E-2</v>
      </c>
      <c r="AK13" s="17"/>
      <c r="AL13" s="17">
        <v>1.10405705504379E-2</v>
      </c>
      <c r="AM13" s="17">
        <v>9.2051662429959401E-3</v>
      </c>
      <c r="AN13" s="17"/>
      <c r="AO13" s="17">
        <v>9.0686092264626594E-3</v>
      </c>
      <c r="AP13" s="17">
        <v>9.5922587058348708E-3</v>
      </c>
      <c r="AQ13" s="17"/>
      <c r="AR13" s="17">
        <v>5.9974875868071299E-3</v>
      </c>
      <c r="AS13" s="17">
        <v>7.5799956110785497E-3</v>
      </c>
      <c r="AT13" s="17">
        <v>9.8362842388337902E-3</v>
      </c>
      <c r="AU13" s="17">
        <v>2.1276450735255099E-2</v>
      </c>
    </row>
    <row r="14" spans="2:47" x14ac:dyDescent="0.3">
      <c r="B14" s="18" t="s">
        <v>79</v>
      </c>
      <c r="C14" s="19">
        <v>1.5674202648023799E-2</v>
      </c>
      <c r="D14" s="19">
        <v>1.22753539224108E-2</v>
      </c>
      <c r="E14" s="19">
        <v>1.90458165172217E-2</v>
      </c>
      <c r="F14" s="19"/>
      <c r="G14" s="19">
        <v>1.2486153254572099E-2</v>
      </c>
      <c r="H14" s="19">
        <v>1.11387036179731E-2</v>
      </c>
      <c r="I14" s="19">
        <v>1.57143038950384E-2</v>
      </c>
      <c r="J14" s="19">
        <v>1.5785082232023701E-2</v>
      </c>
      <c r="K14" s="19">
        <v>1.47217573309164E-2</v>
      </c>
      <c r="L14" s="19">
        <v>2.197913365148E-2</v>
      </c>
      <c r="M14" s="19"/>
      <c r="N14" s="19">
        <v>8.5617615422353497E-3</v>
      </c>
      <c r="O14" s="19">
        <v>1.7836668293619001E-2</v>
      </c>
      <c r="P14" s="19">
        <v>1.57308986097844E-2</v>
      </c>
      <c r="Q14" s="19">
        <v>2.1285504883185501E-2</v>
      </c>
      <c r="R14" s="19"/>
      <c r="S14" s="19">
        <v>1.7902117297529899E-2</v>
      </c>
      <c r="T14" s="19">
        <v>1.1928862102516501E-2</v>
      </c>
      <c r="U14" s="19">
        <v>1.5264148976690199E-2</v>
      </c>
      <c r="V14" s="19">
        <v>1.24707465368094E-2</v>
      </c>
      <c r="W14" s="19">
        <v>1.6555060050216099E-2</v>
      </c>
      <c r="X14" s="19">
        <v>2.22539255436713E-2</v>
      </c>
      <c r="Y14" s="19">
        <v>1.7231177415377899E-2</v>
      </c>
      <c r="Z14" s="19">
        <v>5.3241355744285202E-3</v>
      </c>
      <c r="AA14" s="19">
        <v>1.1057696407658701E-2</v>
      </c>
      <c r="AB14" s="19">
        <v>1.39438434296804E-2</v>
      </c>
      <c r="AC14" s="19">
        <v>3.7318580205303598E-2</v>
      </c>
      <c r="AD14" s="19">
        <v>6.0839831022757801E-3</v>
      </c>
      <c r="AE14" s="19"/>
      <c r="AF14" s="19">
        <v>1.8773689760552301E-2</v>
      </c>
      <c r="AG14" s="19">
        <v>9.5540260817465108E-3</v>
      </c>
      <c r="AH14" s="19"/>
      <c r="AI14" s="19">
        <v>1.31357621107667E-2</v>
      </c>
      <c r="AJ14" s="19">
        <v>1.6941304105274699E-2</v>
      </c>
      <c r="AK14" s="19"/>
      <c r="AL14" s="19">
        <v>1.03741527299861E-2</v>
      </c>
      <c r="AM14" s="19">
        <v>1.6901541856694399E-2</v>
      </c>
      <c r="AN14" s="19"/>
      <c r="AO14" s="19">
        <v>1.05775895456677E-2</v>
      </c>
      <c r="AP14" s="19">
        <v>1.61184336443033E-2</v>
      </c>
      <c r="AQ14" s="19"/>
      <c r="AR14" s="19">
        <v>6.3244098545920399E-3</v>
      </c>
      <c r="AS14" s="19">
        <v>1.4788589389894601E-2</v>
      </c>
      <c r="AT14" s="19">
        <v>2.25208226283258E-2</v>
      </c>
      <c r="AU14" s="19">
        <v>2.64285785905281E-2</v>
      </c>
    </row>
    <row r="15" spans="2:47" x14ac:dyDescent="0.3">
      <c r="B15" s="16"/>
    </row>
    <row r="16" spans="2:47" x14ac:dyDescent="0.3">
      <c r="B16" t="s">
        <v>72</v>
      </c>
    </row>
    <row r="17" spans="2:2" x14ac:dyDescent="0.3">
      <c r="B17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000-000000000000}">
  <dimension ref="B2:AU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737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724</v>
      </c>
      <c r="C9" s="17">
        <v>0.25724699302901399</v>
      </c>
      <c r="D9" s="17">
        <v>0.25654183660940699</v>
      </c>
      <c r="E9" s="17">
        <v>0.257522572135233</v>
      </c>
      <c r="F9" s="17"/>
      <c r="G9" s="17">
        <v>0.33843130976505298</v>
      </c>
      <c r="H9" s="17">
        <v>0.39573877674744701</v>
      </c>
      <c r="I9" s="17">
        <v>0.30241611581004202</v>
      </c>
      <c r="J9" s="17">
        <v>0.202938322000074</v>
      </c>
      <c r="K9" s="17">
        <v>0.17280110498721599</v>
      </c>
      <c r="L9" s="17">
        <v>0.15492316453646701</v>
      </c>
      <c r="M9" s="17"/>
      <c r="N9" s="17">
        <v>0.27516582433768699</v>
      </c>
      <c r="O9" s="17">
        <v>0.22278934378724599</v>
      </c>
      <c r="P9" s="17">
        <v>0.25955106141973699</v>
      </c>
      <c r="Q9" s="17">
        <v>0.27247570595160397</v>
      </c>
      <c r="R9" s="17"/>
      <c r="S9" s="17">
        <v>0.32882162376783097</v>
      </c>
      <c r="T9" s="17">
        <v>0.22000647565658901</v>
      </c>
      <c r="U9" s="17">
        <v>0.220772073593482</v>
      </c>
      <c r="V9" s="17">
        <v>0.24009720036149701</v>
      </c>
      <c r="W9" s="17">
        <v>0.25703130927784401</v>
      </c>
      <c r="X9" s="17">
        <v>0.25646387676121402</v>
      </c>
      <c r="Y9" s="17">
        <v>0.25693298050167201</v>
      </c>
      <c r="Z9" s="17">
        <v>0.27990523163952802</v>
      </c>
      <c r="AA9" s="17">
        <v>0.24284811352167399</v>
      </c>
      <c r="AB9" s="17">
        <v>0.27390078592433897</v>
      </c>
      <c r="AC9" s="17">
        <v>0.26486538882111699</v>
      </c>
      <c r="AD9" s="17">
        <v>0.19733753593659201</v>
      </c>
      <c r="AE9" s="17"/>
      <c r="AF9" s="17">
        <v>0.25768617777103597</v>
      </c>
      <c r="AG9" s="17">
        <v>0.25750880226998202</v>
      </c>
      <c r="AH9" s="17"/>
      <c r="AI9" s="17">
        <v>0.29915231017049398</v>
      </c>
      <c r="AJ9" s="17">
        <v>0.23632931241479399</v>
      </c>
      <c r="AK9" s="17"/>
      <c r="AL9" s="17">
        <v>0.28963066228416501</v>
      </c>
      <c r="AM9" s="17">
        <v>0.24974786611283101</v>
      </c>
      <c r="AN9" s="17"/>
      <c r="AO9" s="17">
        <v>0.33562538002551001</v>
      </c>
      <c r="AP9" s="17">
        <v>0.25041537598393299</v>
      </c>
      <c r="AQ9" s="17"/>
      <c r="AR9" s="17">
        <v>0.427342042057895</v>
      </c>
      <c r="AS9" s="17">
        <v>0.16881238101985899</v>
      </c>
      <c r="AT9" s="17">
        <v>0.19484813631119899</v>
      </c>
      <c r="AU9" s="17">
        <v>0.112169071463032</v>
      </c>
    </row>
    <row r="10" spans="2:47" x14ac:dyDescent="0.3">
      <c r="B10" s="18" t="s">
        <v>725</v>
      </c>
      <c r="C10" s="17">
        <v>0.40292032346886802</v>
      </c>
      <c r="D10" s="17">
        <v>0.40117321113145099</v>
      </c>
      <c r="E10" s="17">
        <v>0.40513609494441799</v>
      </c>
      <c r="F10" s="17"/>
      <c r="G10" s="17">
        <v>0.38633806111883301</v>
      </c>
      <c r="H10" s="17">
        <v>0.36135889279000699</v>
      </c>
      <c r="I10" s="17">
        <v>0.41560628628376001</v>
      </c>
      <c r="J10" s="17">
        <v>0.47843584322227201</v>
      </c>
      <c r="K10" s="17">
        <v>0.40311054364029603</v>
      </c>
      <c r="L10" s="17">
        <v>0.37600170089220802</v>
      </c>
      <c r="M10" s="17"/>
      <c r="N10" s="17">
        <v>0.42374599637829502</v>
      </c>
      <c r="O10" s="17">
        <v>0.42998947289988299</v>
      </c>
      <c r="P10" s="17">
        <v>0.40433353495693702</v>
      </c>
      <c r="Q10" s="17">
        <v>0.34905929656137402</v>
      </c>
      <c r="R10" s="17"/>
      <c r="S10" s="17">
        <v>0.408620788357408</v>
      </c>
      <c r="T10" s="17">
        <v>0.40664080225712901</v>
      </c>
      <c r="U10" s="17">
        <v>0.367910764363165</v>
      </c>
      <c r="V10" s="17">
        <v>0.43214735285893302</v>
      </c>
      <c r="W10" s="17">
        <v>0.38795677232549303</v>
      </c>
      <c r="X10" s="17">
        <v>0.44038339420855499</v>
      </c>
      <c r="Y10" s="17">
        <v>0.37426625273917102</v>
      </c>
      <c r="Z10" s="17">
        <v>0.41952129502284302</v>
      </c>
      <c r="AA10" s="17">
        <v>0.40311857091707098</v>
      </c>
      <c r="AB10" s="17">
        <v>0.38589361015406598</v>
      </c>
      <c r="AC10" s="17">
        <v>0.38400877699955099</v>
      </c>
      <c r="AD10" s="17">
        <v>0.42479595727127401</v>
      </c>
      <c r="AE10" s="17"/>
      <c r="AF10" s="17">
        <v>0.40331961640068997</v>
      </c>
      <c r="AG10" s="17">
        <v>0.40390647443070099</v>
      </c>
      <c r="AH10" s="17"/>
      <c r="AI10" s="17">
        <v>0.404819422333276</v>
      </c>
      <c r="AJ10" s="17">
        <v>0.40197235919582802</v>
      </c>
      <c r="AK10" s="17"/>
      <c r="AL10" s="17">
        <v>0.40076796810229898</v>
      </c>
      <c r="AM10" s="17">
        <v>0.40341874710133102</v>
      </c>
      <c r="AN10" s="17"/>
      <c r="AO10" s="17">
        <v>0.41359753658117898</v>
      </c>
      <c r="AP10" s="17">
        <v>0.40198967620898901</v>
      </c>
      <c r="AQ10" s="17"/>
      <c r="AR10" s="17">
        <v>0.41379901132452801</v>
      </c>
      <c r="AS10" s="17">
        <v>0.41855843192078401</v>
      </c>
      <c r="AT10" s="17">
        <v>0.44013339445088101</v>
      </c>
      <c r="AU10" s="17">
        <v>0.27109857497406498</v>
      </c>
    </row>
    <row r="11" spans="2:47" ht="28.8" x14ac:dyDescent="0.3">
      <c r="B11" s="18" t="s">
        <v>726</v>
      </c>
      <c r="C11" s="17">
        <v>0.23010381413461101</v>
      </c>
      <c r="D11" s="17">
        <v>0.22729766408437199</v>
      </c>
      <c r="E11" s="17">
        <v>0.23294947095195401</v>
      </c>
      <c r="F11" s="17"/>
      <c r="G11" s="17">
        <v>0.18761248283528201</v>
      </c>
      <c r="H11" s="17">
        <v>0.17039896817105299</v>
      </c>
      <c r="I11" s="17">
        <v>0.187091967025214</v>
      </c>
      <c r="J11" s="17">
        <v>0.214569906864639</v>
      </c>
      <c r="K11" s="17">
        <v>0.282956278112868</v>
      </c>
      <c r="L11" s="17">
        <v>0.31885634416967001</v>
      </c>
      <c r="M11" s="17"/>
      <c r="N11" s="17">
        <v>0.21233710927976801</v>
      </c>
      <c r="O11" s="17">
        <v>0.22627997559658</v>
      </c>
      <c r="P11" s="17">
        <v>0.24422074309486499</v>
      </c>
      <c r="Q11" s="17">
        <v>0.241307805396314</v>
      </c>
      <c r="R11" s="17"/>
      <c r="S11" s="17">
        <v>0.18415327959386299</v>
      </c>
      <c r="T11" s="17">
        <v>0.26020748923808101</v>
      </c>
      <c r="U11" s="17">
        <v>0.28968645583812302</v>
      </c>
      <c r="V11" s="17">
        <v>0.23192466949902399</v>
      </c>
      <c r="W11" s="17">
        <v>0.23007866965543</v>
      </c>
      <c r="X11" s="17">
        <v>0.197726988689784</v>
      </c>
      <c r="Y11" s="17">
        <v>0.21733944150398099</v>
      </c>
      <c r="Z11" s="17">
        <v>0.207283253444775</v>
      </c>
      <c r="AA11" s="17">
        <v>0.23745778763915901</v>
      </c>
      <c r="AB11" s="17">
        <v>0.23654776716871101</v>
      </c>
      <c r="AC11" s="17">
        <v>0.228630125365376</v>
      </c>
      <c r="AD11" s="17">
        <v>0.267160372833674</v>
      </c>
      <c r="AE11" s="17"/>
      <c r="AF11" s="17">
        <v>0.239297312395263</v>
      </c>
      <c r="AG11" s="17">
        <v>0.21826395762334999</v>
      </c>
      <c r="AH11" s="17"/>
      <c r="AI11" s="17">
        <v>0.195138849372926</v>
      </c>
      <c r="AJ11" s="17">
        <v>0.24755711160287999</v>
      </c>
      <c r="AK11" s="17"/>
      <c r="AL11" s="17">
        <v>0.203478731062021</v>
      </c>
      <c r="AM11" s="17">
        <v>0.23626941802409401</v>
      </c>
      <c r="AN11" s="17"/>
      <c r="AO11" s="17">
        <v>0.14139845294716899</v>
      </c>
      <c r="AP11" s="17">
        <v>0.23783555091436001</v>
      </c>
      <c r="AQ11" s="17"/>
      <c r="AR11" s="17">
        <v>0.1233909086869</v>
      </c>
      <c r="AS11" s="17">
        <v>0.28566954247790799</v>
      </c>
      <c r="AT11" s="17">
        <v>0.246552272083955</v>
      </c>
      <c r="AU11" s="17">
        <v>0.36827658777003702</v>
      </c>
    </row>
    <row r="12" spans="2:47" x14ac:dyDescent="0.3">
      <c r="B12" s="18" t="s">
        <v>727</v>
      </c>
      <c r="C12" s="17">
        <v>5.9334125376628001E-2</v>
      </c>
      <c r="D12" s="17">
        <v>6.6727643732572006E-2</v>
      </c>
      <c r="E12" s="17">
        <v>5.1724794306615501E-2</v>
      </c>
      <c r="F12" s="17"/>
      <c r="G12" s="17">
        <v>5.2786198059229197E-2</v>
      </c>
      <c r="H12" s="17">
        <v>4.1095344508108603E-2</v>
      </c>
      <c r="I12" s="17">
        <v>5.7784238941700698E-2</v>
      </c>
      <c r="J12" s="17">
        <v>5.5885512374739599E-2</v>
      </c>
      <c r="K12" s="17">
        <v>7.0671296787559498E-2</v>
      </c>
      <c r="L12" s="17">
        <v>7.4936914821458006E-2</v>
      </c>
      <c r="M12" s="17"/>
      <c r="N12" s="17">
        <v>4.7704861149717302E-2</v>
      </c>
      <c r="O12" s="17">
        <v>6.2330392701097498E-2</v>
      </c>
      <c r="P12" s="17">
        <v>5.5287827520782797E-2</v>
      </c>
      <c r="Q12" s="17">
        <v>7.3197403358079699E-2</v>
      </c>
      <c r="R12" s="17"/>
      <c r="S12" s="17">
        <v>3.6822468590822902E-2</v>
      </c>
      <c r="T12" s="17">
        <v>6.36808723497303E-2</v>
      </c>
      <c r="U12" s="17">
        <v>6.5818159084266303E-2</v>
      </c>
      <c r="V12" s="17">
        <v>5.5583810975413199E-2</v>
      </c>
      <c r="W12" s="17">
        <v>9.1069031502579806E-2</v>
      </c>
      <c r="X12" s="17">
        <v>4.8027098137424402E-2</v>
      </c>
      <c r="Y12" s="17">
        <v>9.1349629260937898E-2</v>
      </c>
      <c r="Z12" s="17">
        <v>5.62921328752145E-2</v>
      </c>
      <c r="AA12" s="17">
        <v>6.3480312817764298E-2</v>
      </c>
      <c r="AB12" s="17">
        <v>5.0209538839949303E-2</v>
      </c>
      <c r="AC12" s="17">
        <v>3.4067571240934999E-2</v>
      </c>
      <c r="AD12" s="17">
        <v>7.2186307134264993E-2</v>
      </c>
      <c r="AE12" s="17"/>
      <c r="AF12" s="17">
        <v>5.2340955185463001E-2</v>
      </c>
      <c r="AG12" s="17">
        <v>6.8106245153267797E-2</v>
      </c>
      <c r="AH12" s="17"/>
      <c r="AI12" s="17">
        <v>5.4347359027823797E-2</v>
      </c>
      <c r="AJ12" s="17">
        <v>6.1823346146151197E-2</v>
      </c>
      <c r="AK12" s="17"/>
      <c r="AL12" s="17">
        <v>5.7516352036728301E-2</v>
      </c>
      <c r="AM12" s="17">
        <v>5.9755069429426898E-2</v>
      </c>
      <c r="AN12" s="17"/>
      <c r="AO12" s="17">
        <v>4.6637488342957702E-2</v>
      </c>
      <c r="AP12" s="17">
        <v>6.04407896663424E-2</v>
      </c>
      <c r="AQ12" s="17"/>
      <c r="AR12" s="17">
        <v>1.9886533553479298E-2</v>
      </c>
      <c r="AS12" s="17">
        <v>7.3362958253914007E-2</v>
      </c>
      <c r="AT12" s="17">
        <v>6.7366909034450403E-2</v>
      </c>
      <c r="AU12" s="17">
        <v>0.117559876383727</v>
      </c>
    </row>
    <row r="13" spans="2:47" x14ac:dyDescent="0.3">
      <c r="B13" s="18" t="s">
        <v>728</v>
      </c>
      <c r="C13" s="17">
        <v>3.1737782965304703E-2</v>
      </c>
      <c r="D13" s="17">
        <v>3.2494949952026397E-2</v>
      </c>
      <c r="E13" s="17">
        <v>3.1120771238654199E-2</v>
      </c>
      <c r="F13" s="17"/>
      <c r="G13" s="17">
        <v>1.0333219067719999E-2</v>
      </c>
      <c r="H13" s="17">
        <v>1.7667443484457899E-2</v>
      </c>
      <c r="I13" s="17">
        <v>2.4395661892685501E-2</v>
      </c>
      <c r="J13" s="17">
        <v>3.01507387293855E-2</v>
      </c>
      <c r="K13" s="17">
        <v>5.8310283456752397E-2</v>
      </c>
      <c r="L13" s="17">
        <v>4.67912162726523E-2</v>
      </c>
      <c r="M13" s="17"/>
      <c r="N13" s="17">
        <v>3.0961092499664101E-2</v>
      </c>
      <c r="O13" s="17">
        <v>4.1008612325952799E-2</v>
      </c>
      <c r="P13" s="17">
        <v>2.5571137563524901E-2</v>
      </c>
      <c r="Q13" s="17">
        <v>2.7975900800869299E-2</v>
      </c>
      <c r="R13" s="17"/>
      <c r="S13" s="17">
        <v>2.2793009387302599E-2</v>
      </c>
      <c r="T13" s="17">
        <v>3.96900602598226E-2</v>
      </c>
      <c r="U13" s="17">
        <v>3.0327908497092999E-2</v>
      </c>
      <c r="V13" s="17">
        <v>3.3187769373174199E-2</v>
      </c>
      <c r="W13" s="17">
        <v>1.8009756232636599E-2</v>
      </c>
      <c r="X13" s="17">
        <v>3.6266180752128001E-2</v>
      </c>
      <c r="Y13" s="17">
        <v>3.4272363597631597E-2</v>
      </c>
      <c r="Z13" s="17">
        <v>2.6695356673219501E-2</v>
      </c>
      <c r="AA13" s="17">
        <v>2.7681757026304599E-2</v>
      </c>
      <c r="AB13" s="17">
        <v>3.2331610943962703E-2</v>
      </c>
      <c r="AC13" s="17">
        <v>5.0531788649308997E-2</v>
      </c>
      <c r="AD13" s="17">
        <v>3.8519826824195302E-2</v>
      </c>
      <c r="AE13" s="17"/>
      <c r="AF13" s="17">
        <v>2.8711647997394101E-2</v>
      </c>
      <c r="AG13" s="17">
        <v>3.5517488889465598E-2</v>
      </c>
      <c r="AH13" s="17"/>
      <c r="AI13" s="17">
        <v>3.0082496028284601E-2</v>
      </c>
      <c r="AJ13" s="17">
        <v>3.2564044782070797E-2</v>
      </c>
      <c r="AK13" s="17"/>
      <c r="AL13" s="17">
        <v>4.0672397025914298E-2</v>
      </c>
      <c r="AM13" s="17">
        <v>2.9668783178414801E-2</v>
      </c>
      <c r="AN13" s="17"/>
      <c r="AO13" s="17">
        <v>4.2841164762494298E-2</v>
      </c>
      <c r="AP13" s="17">
        <v>3.0769989990091898E-2</v>
      </c>
      <c r="AQ13" s="17"/>
      <c r="AR13" s="17">
        <v>9.1723493888981305E-3</v>
      </c>
      <c r="AS13" s="17">
        <v>3.3405381198719802E-2</v>
      </c>
      <c r="AT13" s="17">
        <v>2.9349013273653499E-2</v>
      </c>
      <c r="AU13" s="17">
        <v>9.0549407455335795E-2</v>
      </c>
    </row>
    <row r="14" spans="2:47" x14ac:dyDescent="0.3">
      <c r="B14" s="18" t="s">
        <v>79</v>
      </c>
      <c r="C14" s="19">
        <v>1.86569610255744E-2</v>
      </c>
      <c r="D14" s="19">
        <v>1.5764694490170799E-2</v>
      </c>
      <c r="E14" s="19">
        <v>2.1546296423124601E-2</v>
      </c>
      <c r="F14" s="19"/>
      <c r="G14" s="19">
        <v>2.4498729153882501E-2</v>
      </c>
      <c r="H14" s="19">
        <v>1.3740574298926301E-2</v>
      </c>
      <c r="I14" s="19">
        <v>1.27057300465977E-2</v>
      </c>
      <c r="J14" s="19">
        <v>1.80196768088897E-2</v>
      </c>
      <c r="K14" s="19">
        <v>1.2150493015307601E-2</v>
      </c>
      <c r="L14" s="19">
        <v>2.8490659307543902E-2</v>
      </c>
      <c r="M14" s="19"/>
      <c r="N14" s="19">
        <v>1.00851163548692E-2</v>
      </c>
      <c r="O14" s="19">
        <v>1.7602202689241401E-2</v>
      </c>
      <c r="P14" s="19">
        <v>1.10356954441537E-2</v>
      </c>
      <c r="Q14" s="19">
        <v>3.5983887931759197E-2</v>
      </c>
      <c r="R14" s="19"/>
      <c r="S14" s="19">
        <v>1.8788830302773101E-2</v>
      </c>
      <c r="T14" s="19">
        <v>9.7743002386489197E-3</v>
      </c>
      <c r="U14" s="19">
        <v>2.5484638623871399E-2</v>
      </c>
      <c r="V14" s="19">
        <v>7.05919693195909E-3</v>
      </c>
      <c r="W14" s="19">
        <v>1.58544610060165E-2</v>
      </c>
      <c r="X14" s="19">
        <v>2.1132461450895E-2</v>
      </c>
      <c r="Y14" s="19">
        <v>2.5839332396606199E-2</v>
      </c>
      <c r="Z14" s="19">
        <v>1.0302730344419701E-2</v>
      </c>
      <c r="AA14" s="19">
        <v>2.5413458078025999E-2</v>
      </c>
      <c r="AB14" s="19">
        <v>2.11166869689711E-2</v>
      </c>
      <c r="AC14" s="19">
        <v>3.7896348923711298E-2</v>
      </c>
      <c r="AD14" s="19">
        <v>0</v>
      </c>
      <c r="AE14" s="19"/>
      <c r="AF14" s="19">
        <v>1.8644290250153399E-2</v>
      </c>
      <c r="AG14" s="19">
        <v>1.6697031633233599E-2</v>
      </c>
      <c r="AH14" s="19"/>
      <c r="AI14" s="19">
        <v>1.6459563067195399E-2</v>
      </c>
      <c r="AJ14" s="19">
        <v>1.9753825858276199E-2</v>
      </c>
      <c r="AK14" s="19"/>
      <c r="AL14" s="19">
        <v>7.9338894888728601E-3</v>
      </c>
      <c r="AM14" s="19">
        <v>2.1140116153903099E-2</v>
      </c>
      <c r="AN14" s="19"/>
      <c r="AO14" s="19">
        <v>1.9899977340689701E-2</v>
      </c>
      <c r="AP14" s="19">
        <v>1.85486172362841E-2</v>
      </c>
      <c r="AQ14" s="19"/>
      <c r="AR14" s="19">
        <v>6.4091549882994503E-3</v>
      </c>
      <c r="AS14" s="19">
        <v>2.0191305128814799E-2</v>
      </c>
      <c r="AT14" s="19">
        <v>2.1750274845860899E-2</v>
      </c>
      <c r="AU14" s="19">
        <v>4.0346481953803998E-2</v>
      </c>
    </row>
    <row r="15" spans="2:47" x14ac:dyDescent="0.3">
      <c r="B15" s="16"/>
    </row>
    <row r="16" spans="2:47" x14ac:dyDescent="0.3">
      <c r="B16" t="s">
        <v>72</v>
      </c>
    </row>
    <row r="17" spans="2:2" x14ac:dyDescent="0.3">
      <c r="B17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100-000000000000}">
  <dimension ref="B2:AU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743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738</v>
      </c>
      <c r="C9" s="17">
        <v>0.117483370373878</v>
      </c>
      <c r="D9" s="17">
        <v>0.148498425197337</v>
      </c>
      <c r="E9" s="17">
        <v>8.7708383609920101E-2</v>
      </c>
      <c r="F9" s="17"/>
      <c r="G9" s="17">
        <v>0.25279031277820802</v>
      </c>
      <c r="H9" s="17">
        <v>0.23003110970537399</v>
      </c>
      <c r="I9" s="17">
        <v>0.12963490869512101</v>
      </c>
      <c r="J9" s="17">
        <v>5.7654722192014701E-2</v>
      </c>
      <c r="K9" s="17">
        <v>3.9138286426235701E-2</v>
      </c>
      <c r="L9" s="17">
        <v>2.7645119159934999E-2</v>
      </c>
      <c r="M9" s="17"/>
      <c r="N9" s="17">
        <v>0.144369009264044</v>
      </c>
      <c r="O9" s="17">
        <v>8.3558778433440603E-2</v>
      </c>
      <c r="P9" s="17">
        <v>0.12887638202605001</v>
      </c>
      <c r="Q9" s="17">
        <v>0.11245477125860701</v>
      </c>
      <c r="R9" s="17"/>
      <c r="S9" s="17">
        <v>0.219735377780333</v>
      </c>
      <c r="T9" s="17">
        <v>9.3206046880300597E-2</v>
      </c>
      <c r="U9" s="17">
        <v>8.9084414352514005E-2</v>
      </c>
      <c r="V9" s="17">
        <v>9.1192138298429398E-2</v>
      </c>
      <c r="W9" s="17">
        <v>0.10674511289364801</v>
      </c>
      <c r="X9" s="17">
        <v>0.124096201036169</v>
      </c>
      <c r="Y9" s="17">
        <v>7.3477706673720805E-2</v>
      </c>
      <c r="Z9" s="17">
        <v>0.16576515659084501</v>
      </c>
      <c r="AA9" s="17">
        <v>0.109228047232967</v>
      </c>
      <c r="AB9" s="17">
        <v>0.105148932950797</v>
      </c>
      <c r="AC9" s="17">
        <v>8.7759329171909303E-2</v>
      </c>
      <c r="AD9" s="17">
        <v>7.5625463000846299E-2</v>
      </c>
      <c r="AE9" s="17"/>
      <c r="AF9" s="17">
        <v>0.115474300989967</v>
      </c>
      <c r="AG9" s="17">
        <v>0.120648496052313</v>
      </c>
      <c r="AH9" s="17"/>
      <c r="AI9" s="17">
        <v>0.15843886082497599</v>
      </c>
      <c r="AJ9" s="17">
        <v>9.7039810293842801E-2</v>
      </c>
      <c r="AK9" s="17"/>
      <c r="AL9" s="17">
        <v>0.15123215852411701</v>
      </c>
      <c r="AM9" s="17">
        <v>0.109668121162557</v>
      </c>
      <c r="AN9" s="17"/>
      <c r="AO9" s="17">
        <v>0.222705867269402</v>
      </c>
      <c r="AP9" s="17">
        <v>0.108311966995169</v>
      </c>
      <c r="AQ9" s="17"/>
      <c r="AR9" s="17">
        <v>0.242167744060137</v>
      </c>
      <c r="AS9" s="17">
        <v>5.1712630329754899E-2</v>
      </c>
      <c r="AT9" s="17">
        <v>5.6737794583957099E-2</v>
      </c>
      <c r="AU9" s="17">
        <v>4.4035008910273503E-2</v>
      </c>
    </row>
    <row r="10" spans="2:47" x14ac:dyDescent="0.3">
      <c r="B10" s="18" t="s">
        <v>739</v>
      </c>
      <c r="C10" s="17">
        <v>0.24208288363341399</v>
      </c>
      <c r="D10" s="17">
        <v>0.27550039176930402</v>
      </c>
      <c r="E10" s="17">
        <v>0.20981420494650299</v>
      </c>
      <c r="F10" s="17"/>
      <c r="G10" s="17">
        <v>0.31732571773016399</v>
      </c>
      <c r="H10" s="17">
        <v>0.30542347110790102</v>
      </c>
      <c r="I10" s="17">
        <v>0.28710666110125599</v>
      </c>
      <c r="J10" s="17">
        <v>0.24663374093929299</v>
      </c>
      <c r="K10" s="17">
        <v>0.19430723514876899</v>
      </c>
      <c r="L10" s="17">
        <v>0.132580080011313</v>
      </c>
      <c r="M10" s="17"/>
      <c r="N10" s="17">
        <v>0.28215613083183699</v>
      </c>
      <c r="O10" s="17">
        <v>0.23899701551053501</v>
      </c>
      <c r="P10" s="17">
        <v>0.24129663432112</v>
      </c>
      <c r="Q10" s="17">
        <v>0.20294402899147801</v>
      </c>
      <c r="R10" s="17"/>
      <c r="S10" s="17">
        <v>0.29055387184378001</v>
      </c>
      <c r="T10" s="17">
        <v>0.222772994469005</v>
      </c>
      <c r="U10" s="17">
        <v>0.17839678225451799</v>
      </c>
      <c r="V10" s="17">
        <v>0.247714842197958</v>
      </c>
      <c r="W10" s="17">
        <v>0.29455178881828697</v>
      </c>
      <c r="X10" s="17">
        <v>0.264984697782914</v>
      </c>
      <c r="Y10" s="17">
        <v>0.25098325900567497</v>
      </c>
      <c r="Z10" s="17">
        <v>0.23850271106370499</v>
      </c>
      <c r="AA10" s="17">
        <v>0.232110276971802</v>
      </c>
      <c r="AB10" s="17">
        <v>0.24091056666660199</v>
      </c>
      <c r="AC10" s="17">
        <v>0.181894711716233</v>
      </c>
      <c r="AD10" s="17">
        <v>0.18323873713039501</v>
      </c>
      <c r="AE10" s="17"/>
      <c r="AF10" s="17">
        <v>0.23241971353723501</v>
      </c>
      <c r="AG10" s="17">
        <v>0.25643286887415201</v>
      </c>
      <c r="AH10" s="17"/>
      <c r="AI10" s="17">
        <v>0.26187552058853097</v>
      </c>
      <c r="AJ10" s="17">
        <v>0.23220308587546901</v>
      </c>
      <c r="AK10" s="17"/>
      <c r="AL10" s="17">
        <v>0.244493192038997</v>
      </c>
      <c r="AM10" s="17">
        <v>0.241524725492093</v>
      </c>
      <c r="AN10" s="17"/>
      <c r="AO10" s="17">
        <v>0.24111409538471301</v>
      </c>
      <c r="AP10" s="17">
        <v>0.24216732515570699</v>
      </c>
      <c r="AQ10" s="17"/>
      <c r="AR10" s="17">
        <v>0.32051245147165502</v>
      </c>
      <c r="AS10" s="17">
        <v>0.20788736116289799</v>
      </c>
      <c r="AT10" s="17">
        <v>0.224670477047344</v>
      </c>
      <c r="AU10" s="17">
        <v>0.140181301942543</v>
      </c>
    </row>
    <row r="11" spans="2:47" x14ac:dyDescent="0.3">
      <c r="B11" s="18" t="s">
        <v>740</v>
      </c>
      <c r="C11" s="17">
        <v>0.28215957982962298</v>
      </c>
      <c r="D11" s="17">
        <v>0.271384496599687</v>
      </c>
      <c r="E11" s="17">
        <v>0.29216293122499298</v>
      </c>
      <c r="F11" s="17"/>
      <c r="G11" s="17">
        <v>0.23154516341714501</v>
      </c>
      <c r="H11" s="17">
        <v>0.251479324996144</v>
      </c>
      <c r="I11" s="17">
        <v>0.273679180261445</v>
      </c>
      <c r="J11" s="17">
        <v>0.29645600423727297</v>
      </c>
      <c r="K11" s="17">
        <v>0.28811285670582798</v>
      </c>
      <c r="L11" s="17">
        <v>0.33187001653672699</v>
      </c>
      <c r="M11" s="17"/>
      <c r="N11" s="17">
        <v>0.26640040299265699</v>
      </c>
      <c r="O11" s="17">
        <v>0.26840361972795801</v>
      </c>
      <c r="P11" s="17">
        <v>0.295567769783596</v>
      </c>
      <c r="Q11" s="17">
        <v>0.30106279013159498</v>
      </c>
      <c r="R11" s="17"/>
      <c r="S11" s="17">
        <v>0.26521408785772499</v>
      </c>
      <c r="T11" s="17">
        <v>0.284641976258801</v>
      </c>
      <c r="U11" s="17">
        <v>0.29908348353351499</v>
      </c>
      <c r="V11" s="17">
        <v>0.32543610038159199</v>
      </c>
      <c r="W11" s="17">
        <v>0.213424527890793</v>
      </c>
      <c r="X11" s="17">
        <v>0.29923823696513102</v>
      </c>
      <c r="Y11" s="17">
        <v>0.30191789081304499</v>
      </c>
      <c r="Z11" s="17">
        <v>0.21946063954087799</v>
      </c>
      <c r="AA11" s="17">
        <v>0.306576172931042</v>
      </c>
      <c r="AB11" s="17">
        <v>0.259301278973602</v>
      </c>
      <c r="AC11" s="17">
        <v>0.28208947207146001</v>
      </c>
      <c r="AD11" s="17">
        <v>0.29452054937239103</v>
      </c>
      <c r="AE11" s="17"/>
      <c r="AF11" s="17">
        <v>0.288219772041237</v>
      </c>
      <c r="AG11" s="17">
        <v>0.27382956986338802</v>
      </c>
      <c r="AH11" s="17"/>
      <c r="AI11" s="17">
        <v>0.25437512112440602</v>
      </c>
      <c r="AJ11" s="17">
        <v>0.29602861776751899</v>
      </c>
      <c r="AK11" s="17"/>
      <c r="AL11" s="17">
        <v>0.25333831019001202</v>
      </c>
      <c r="AM11" s="17">
        <v>0.288833757397645</v>
      </c>
      <c r="AN11" s="17"/>
      <c r="AO11" s="17">
        <v>0.24594076296227499</v>
      </c>
      <c r="AP11" s="17">
        <v>0.28531648438131701</v>
      </c>
      <c r="AQ11" s="17"/>
      <c r="AR11" s="17">
        <v>0.216612696398301</v>
      </c>
      <c r="AS11" s="17">
        <v>0.29864688672710499</v>
      </c>
      <c r="AT11" s="17">
        <v>0.31590841610281301</v>
      </c>
      <c r="AU11" s="17">
        <v>0.348149899525454</v>
      </c>
    </row>
    <row r="12" spans="2:47" x14ac:dyDescent="0.3">
      <c r="B12" s="18" t="s">
        <v>741</v>
      </c>
      <c r="C12" s="17">
        <v>0.17162890265764599</v>
      </c>
      <c r="D12" s="17">
        <v>0.14206364508313199</v>
      </c>
      <c r="E12" s="17">
        <v>0.20109155452595101</v>
      </c>
      <c r="F12" s="17"/>
      <c r="G12" s="17">
        <v>0.111071072248127</v>
      </c>
      <c r="H12" s="17">
        <v>0.115504062072326</v>
      </c>
      <c r="I12" s="17">
        <v>0.152703046598336</v>
      </c>
      <c r="J12" s="17">
        <v>0.18012484326626199</v>
      </c>
      <c r="K12" s="17">
        <v>0.206866286509018</v>
      </c>
      <c r="L12" s="17">
        <v>0.24216499576834499</v>
      </c>
      <c r="M12" s="17"/>
      <c r="N12" s="17">
        <v>0.15972082934599899</v>
      </c>
      <c r="O12" s="17">
        <v>0.20509523618329401</v>
      </c>
      <c r="P12" s="17">
        <v>0.14562161596659901</v>
      </c>
      <c r="Q12" s="17">
        <v>0.17336849428359799</v>
      </c>
      <c r="R12" s="17"/>
      <c r="S12" s="17">
        <v>0.11382552175218801</v>
      </c>
      <c r="T12" s="17">
        <v>0.19326184371246699</v>
      </c>
      <c r="U12" s="17">
        <v>0.244805059832743</v>
      </c>
      <c r="V12" s="17">
        <v>0.17378372374916801</v>
      </c>
      <c r="W12" s="17">
        <v>0.190839797504579</v>
      </c>
      <c r="X12" s="17">
        <v>0.12985699698990699</v>
      </c>
      <c r="Y12" s="17">
        <v>0.17318973377050201</v>
      </c>
      <c r="Z12" s="17">
        <v>0.17786682385436001</v>
      </c>
      <c r="AA12" s="17">
        <v>0.16913483197009699</v>
      </c>
      <c r="AB12" s="17">
        <v>0.187134900025345</v>
      </c>
      <c r="AC12" s="17">
        <v>0.13127893980625999</v>
      </c>
      <c r="AD12" s="17">
        <v>0.24348799207325</v>
      </c>
      <c r="AE12" s="17"/>
      <c r="AF12" s="17">
        <v>0.17296682558892601</v>
      </c>
      <c r="AG12" s="17">
        <v>0.170464310523776</v>
      </c>
      <c r="AH12" s="17"/>
      <c r="AI12" s="17">
        <v>0.16269038519447401</v>
      </c>
      <c r="AJ12" s="17">
        <v>0.17609070049652101</v>
      </c>
      <c r="AK12" s="17"/>
      <c r="AL12" s="17">
        <v>0.17185868125919199</v>
      </c>
      <c r="AM12" s="17">
        <v>0.17157569253861801</v>
      </c>
      <c r="AN12" s="17"/>
      <c r="AO12" s="17">
        <v>0.15397785482100701</v>
      </c>
      <c r="AP12" s="17">
        <v>0.17316740330667901</v>
      </c>
      <c r="AQ12" s="17"/>
      <c r="AR12" s="17">
        <v>0.116084122558261</v>
      </c>
      <c r="AS12" s="17">
        <v>0.228790096098689</v>
      </c>
      <c r="AT12" s="17">
        <v>0.19158592035646199</v>
      </c>
      <c r="AU12" s="17">
        <v>0.17115749957000601</v>
      </c>
    </row>
    <row r="13" spans="2:47" x14ac:dyDescent="0.3">
      <c r="B13" s="18" t="s">
        <v>742</v>
      </c>
      <c r="C13" s="17">
        <v>0.14717837671238301</v>
      </c>
      <c r="D13" s="17">
        <v>0.133521938040293</v>
      </c>
      <c r="E13" s="17">
        <v>0.159436834204537</v>
      </c>
      <c r="F13" s="17"/>
      <c r="G13" s="17">
        <v>7.5477886507350198E-2</v>
      </c>
      <c r="H13" s="17">
        <v>6.6907069742934699E-2</v>
      </c>
      <c r="I13" s="17">
        <v>0.121092889552394</v>
      </c>
      <c r="J13" s="17">
        <v>0.16556049454910901</v>
      </c>
      <c r="K13" s="17">
        <v>0.215489763173105</v>
      </c>
      <c r="L13" s="17">
        <v>0.220363947761854</v>
      </c>
      <c r="M13" s="17"/>
      <c r="N13" s="17">
        <v>0.12125271729698001</v>
      </c>
      <c r="O13" s="17">
        <v>0.15893832128119301</v>
      </c>
      <c r="P13" s="17">
        <v>0.15159682641748901</v>
      </c>
      <c r="Q13" s="17">
        <v>0.160356172578284</v>
      </c>
      <c r="R13" s="17"/>
      <c r="S13" s="17">
        <v>9.4761360901041994E-2</v>
      </c>
      <c r="T13" s="17">
        <v>0.178099513871048</v>
      </c>
      <c r="U13" s="17">
        <v>0.14559494806713899</v>
      </c>
      <c r="V13" s="17">
        <v>0.13635651351327499</v>
      </c>
      <c r="W13" s="17">
        <v>0.160554478919021</v>
      </c>
      <c r="X13" s="17">
        <v>0.13304143536649601</v>
      </c>
      <c r="Y13" s="17">
        <v>0.14732916623751599</v>
      </c>
      <c r="Z13" s="17">
        <v>0.14097275464376399</v>
      </c>
      <c r="AA13" s="17">
        <v>0.14482779781977501</v>
      </c>
      <c r="AB13" s="17">
        <v>0.15897057874763601</v>
      </c>
      <c r="AC13" s="17">
        <v>0.233765714326405</v>
      </c>
      <c r="AD13" s="17">
        <v>0.142254395074946</v>
      </c>
      <c r="AE13" s="17"/>
      <c r="AF13" s="17">
        <v>0.15013410293247501</v>
      </c>
      <c r="AG13" s="17">
        <v>0.14276951199597099</v>
      </c>
      <c r="AH13" s="17"/>
      <c r="AI13" s="17">
        <v>0.12695781432946901</v>
      </c>
      <c r="AJ13" s="17">
        <v>0.15727177999907599</v>
      </c>
      <c r="AK13" s="17"/>
      <c r="AL13" s="17">
        <v>0.14551516682763899</v>
      </c>
      <c r="AM13" s="17">
        <v>0.14756352831196501</v>
      </c>
      <c r="AN13" s="17"/>
      <c r="AO13" s="17">
        <v>0.115246910675485</v>
      </c>
      <c r="AP13" s="17">
        <v>0.14996158718674299</v>
      </c>
      <c r="AQ13" s="17"/>
      <c r="AR13" s="17">
        <v>8.3756600736292305E-2</v>
      </c>
      <c r="AS13" s="17">
        <v>0.16552593550966899</v>
      </c>
      <c r="AT13" s="17">
        <v>0.15808712302981101</v>
      </c>
      <c r="AU13" s="17">
        <v>0.25221828031961702</v>
      </c>
    </row>
    <row r="14" spans="2:47" x14ac:dyDescent="0.3">
      <c r="B14" s="18" t="s">
        <v>155</v>
      </c>
      <c r="C14" s="19">
        <v>3.9466886793056002E-2</v>
      </c>
      <c r="D14" s="19">
        <v>2.90311033102475E-2</v>
      </c>
      <c r="E14" s="19">
        <v>4.9786091488094902E-2</v>
      </c>
      <c r="F14" s="19"/>
      <c r="G14" s="19">
        <v>1.1789847319006499E-2</v>
      </c>
      <c r="H14" s="19">
        <v>3.0654962375321001E-2</v>
      </c>
      <c r="I14" s="19">
        <v>3.5783313791447301E-2</v>
      </c>
      <c r="J14" s="19">
        <v>5.3570194816048203E-2</v>
      </c>
      <c r="K14" s="19">
        <v>5.60855720370445E-2</v>
      </c>
      <c r="L14" s="19">
        <v>4.53758407618267E-2</v>
      </c>
      <c r="M14" s="19"/>
      <c r="N14" s="19">
        <v>2.6100910268484299E-2</v>
      </c>
      <c r="O14" s="19">
        <v>4.5007028863579802E-2</v>
      </c>
      <c r="P14" s="19">
        <v>3.7040771485146402E-2</v>
      </c>
      <c r="Q14" s="19">
        <v>4.9813742756437802E-2</v>
      </c>
      <c r="R14" s="19"/>
      <c r="S14" s="19">
        <v>1.5909779864932399E-2</v>
      </c>
      <c r="T14" s="19">
        <v>2.80176248083777E-2</v>
      </c>
      <c r="U14" s="19">
        <v>4.3035311959570097E-2</v>
      </c>
      <c r="V14" s="19">
        <v>2.55166818595782E-2</v>
      </c>
      <c r="W14" s="19">
        <v>3.3884293973672201E-2</v>
      </c>
      <c r="X14" s="19">
        <v>4.8782431859383302E-2</v>
      </c>
      <c r="Y14" s="19">
        <v>5.3102243499541499E-2</v>
      </c>
      <c r="Z14" s="19">
        <v>5.7431914306446702E-2</v>
      </c>
      <c r="AA14" s="19">
        <v>3.8122873074316999E-2</v>
      </c>
      <c r="AB14" s="19">
        <v>4.85337426360175E-2</v>
      </c>
      <c r="AC14" s="19">
        <v>8.3211832907732E-2</v>
      </c>
      <c r="AD14" s="19">
        <v>6.0872863348171699E-2</v>
      </c>
      <c r="AE14" s="19"/>
      <c r="AF14" s="19">
        <v>4.0785284910160001E-2</v>
      </c>
      <c r="AG14" s="19">
        <v>3.5855242690400399E-2</v>
      </c>
      <c r="AH14" s="19"/>
      <c r="AI14" s="19">
        <v>3.56622979381448E-2</v>
      </c>
      <c r="AJ14" s="19">
        <v>4.13660055675725E-2</v>
      </c>
      <c r="AK14" s="19"/>
      <c r="AL14" s="19">
        <v>3.3562491160043402E-2</v>
      </c>
      <c r="AM14" s="19">
        <v>4.08341750971222E-2</v>
      </c>
      <c r="AN14" s="19"/>
      <c r="AO14" s="19">
        <v>2.1014508887118599E-2</v>
      </c>
      <c r="AP14" s="19">
        <v>4.1075232974384202E-2</v>
      </c>
      <c r="AQ14" s="19"/>
      <c r="AR14" s="19">
        <v>2.0866384775353401E-2</v>
      </c>
      <c r="AS14" s="19">
        <v>4.7437090171884001E-2</v>
      </c>
      <c r="AT14" s="19">
        <v>5.3010268879612701E-2</v>
      </c>
      <c r="AU14" s="19">
        <v>4.4258009732107403E-2</v>
      </c>
    </row>
    <row r="15" spans="2:47" x14ac:dyDescent="0.3">
      <c r="B15" s="16"/>
    </row>
    <row r="16" spans="2:47" x14ac:dyDescent="0.3">
      <c r="B16" t="s">
        <v>72</v>
      </c>
    </row>
    <row r="17" spans="2:2" x14ac:dyDescent="0.3">
      <c r="B17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200-000000000000}">
  <dimension ref="B2:J18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10" width="20.77734375" customWidth="1"/>
  </cols>
  <sheetData>
    <row r="2" spans="2:10" ht="40.049999999999997" customHeight="1" x14ac:dyDescent="0.3">
      <c r="D2" s="30" t="s">
        <v>755</v>
      </c>
      <c r="E2" s="26"/>
      <c r="F2" s="26"/>
      <c r="G2" s="26"/>
      <c r="H2" s="26"/>
      <c r="I2" s="26"/>
      <c r="J2" s="26"/>
    </row>
    <row r="6" spans="2:10" ht="49.95" customHeight="1" x14ac:dyDescent="0.3">
      <c r="B6" s="20" t="s">
        <v>15</v>
      </c>
      <c r="C6" s="20" t="s">
        <v>744</v>
      </c>
      <c r="D6" s="20" t="s">
        <v>745</v>
      </c>
      <c r="E6" s="20" t="s">
        <v>746</v>
      </c>
      <c r="F6" s="20" t="s">
        <v>747</v>
      </c>
      <c r="G6" s="20" t="s">
        <v>748</v>
      </c>
      <c r="H6" s="20" t="s">
        <v>749</v>
      </c>
      <c r="I6" s="20" t="s">
        <v>750</v>
      </c>
    </row>
    <row r="7" spans="2:10" x14ac:dyDescent="0.3">
      <c r="B7" s="18" t="s">
        <v>751</v>
      </c>
      <c r="C7" s="17">
        <v>0.103252168570297</v>
      </c>
      <c r="D7" s="17">
        <v>0.14864221049294099</v>
      </c>
      <c r="E7" s="17">
        <v>0.13114548415794</v>
      </c>
      <c r="F7" s="17">
        <v>8.7012921210677593E-2</v>
      </c>
      <c r="G7" s="17">
        <v>0.180824689681339</v>
      </c>
      <c r="H7" s="17">
        <v>0.15573755813713999</v>
      </c>
      <c r="I7" s="17">
        <v>0.236721144488756</v>
      </c>
    </row>
    <row r="8" spans="2:10" x14ac:dyDescent="0.3">
      <c r="B8" s="18" t="s">
        <v>752</v>
      </c>
      <c r="C8" s="17">
        <v>0.23808879576983399</v>
      </c>
      <c r="D8" s="17">
        <v>0.34683832438413498</v>
      </c>
      <c r="E8" s="17">
        <v>0.334257125789163</v>
      </c>
      <c r="F8" s="17">
        <v>0.22764077849866099</v>
      </c>
      <c r="G8" s="17">
        <v>0.39047123317629501</v>
      </c>
      <c r="H8" s="17">
        <v>0.375633042820885</v>
      </c>
      <c r="I8" s="17">
        <v>0.41995757446322401</v>
      </c>
    </row>
    <row r="9" spans="2:10" x14ac:dyDescent="0.3">
      <c r="B9" s="18" t="s">
        <v>753</v>
      </c>
      <c r="C9" s="17">
        <v>0.29334263267292698</v>
      </c>
      <c r="D9" s="17">
        <v>0.21777569805748301</v>
      </c>
      <c r="E9" s="17">
        <v>0.236694669091703</v>
      </c>
      <c r="F9" s="17">
        <v>0.31283552193159903</v>
      </c>
      <c r="G9" s="17">
        <v>0.181819092018881</v>
      </c>
      <c r="H9" s="17">
        <v>0.21030458766382501</v>
      </c>
      <c r="I9" s="17">
        <v>0.148158744094982</v>
      </c>
    </row>
    <row r="10" spans="2:10" x14ac:dyDescent="0.3">
      <c r="B10" s="18" t="s">
        <v>754</v>
      </c>
      <c r="C10" s="17">
        <v>0.26396200414705001</v>
      </c>
      <c r="D10" s="17">
        <v>0.18801704761214</v>
      </c>
      <c r="E10" s="17">
        <v>0.179730536983878</v>
      </c>
      <c r="F10" s="17">
        <v>0.27651822450098401</v>
      </c>
      <c r="G10" s="17">
        <v>0.143487996416851</v>
      </c>
      <c r="H10" s="17">
        <v>0.15073490425154801</v>
      </c>
      <c r="I10" s="17">
        <v>0.111194223644169</v>
      </c>
    </row>
    <row r="11" spans="2:10" x14ac:dyDescent="0.3">
      <c r="B11" s="18" t="s">
        <v>155</v>
      </c>
      <c r="C11" s="17">
        <v>0.101354398839893</v>
      </c>
      <c r="D11" s="17">
        <v>9.8726719453301207E-2</v>
      </c>
      <c r="E11" s="17">
        <v>0.11817218397731501</v>
      </c>
      <c r="F11" s="17">
        <v>9.5992553858077603E-2</v>
      </c>
      <c r="G11" s="17">
        <v>0.103396988706635</v>
      </c>
      <c r="H11" s="17">
        <v>0.10758990712660201</v>
      </c>
      <c r="I11" s="17">
        <v>8.3968313308868295E-2</v>
      </c>
    </row>
    <row r="12" spans="2:10" x14ac:dyDescent="0.3">
      <c r="B12" s="16"/>
      <c r="C12" s="16"/>
      <c r="D12" s="16"/>
      <c r="E12" s="16"/>
      <c r="F12" s="16"/>
      <c r="G12" s="16"/>
      <c r="H12" s="16"/>
      <c r="I12" s="16"/>
    </row>
    <row r="13" spans="2:10" x14ac:dyDescent="0.3">
      <c r="B13" t="s">
        <v>72</v>
      </c>
    </row>
    <row r="14" spans="2:10" x14ac:dyDescent="0.3">
      <c r="B14" t="s">
        <v>73</v>
      </c>
    </row>
    <row r="18" spans="2:2" x14ac:dyDescent="0.3">
      <c r="B18" s="8" t="str">
        <f>HYPERLINK("#'Contents'!A1", "Return to Contents")</f>
        <v>Return to Contents</v>
      </c>
    </row>
  </sheetData>
  <mergeCells count="1">
    <mergeCell ref="D2:J2"/>
  </mergeCells>
  <pageMargins left="0.7" right="0.7" top="0.75" bottom="0.75" header="0.3" footer="0.3"/>
  <pageSetup paperSize="9" orientation="portrait" horizontalDpi="300" verticalDpi="300"/>
  <drawing r:id="rId1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300-000000000000}">
  <dimension ref="B2:AU18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756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751</v>
      </c>
      <c r="C9" s="17">
        <v>0.103252168570297</v>
      </c>
      <c r="D9" s="17">
        <v>0.12681918030702799</v>
      </c>
      <c r="E9" s="17">
        <v>8.0680647121400606E-2</v>
      </c>
      <c r="F9" s="17"/>
      <c r="G9" s="17">
        <v>0.184411111018463</v>
      </c>
      <c r="H9" s="17">
        <v>0.21726150263248001</v>
      </c>
      <c r="I9" s="17">
        <v>0.116904225128797</v>
      </c>
      <c r="J9" s="17">
        <v>5.6717046522938998E-2</v>
      </c>
      <c r="K9" s="17">
        <v>3.6709587483891901E-2</v>
      </c>
      <c r="L9" s="17">
        <v>2.8159410707455299E-2</v>
      </c>
      <c r="M9" s="17"/>
      <c r="N9" s="17">
        <v>0.14099211188868699</v>
      </c>
      <c r="O9" s="17">
        <v>7.2934456599555497E-2</v>
      </c>
      <c r="P9" s="17">
        <v>9.7863223001700694E-2</v>
      </c>
      <c r="Q9" s="17">
        <v>9.9327403293178601E-2</v>
      </c>
      <c r="R9" s="17"/>
      <c r="S9" s="17">
        <v>0.19486706986414501</v>
      </c>
      <c r="T9" s="17">
        <v>7.43166779072406E-2</v>
      </c>
      <c r="U9" s="17">
        <v>7.0373799679080196E-2</v>
      </c>
      <c r="V9" s="17">
        <v>8.5777485218731006E-2</v>
      </c>
      <c r="W9" s="17">
        <v>6.3659665473759605E-2</v>
      </c>
      <c r="X9" s="17">
        <v>8.8473172352002999E-2</v>
      </c>
      <c r="Y9" s="17">
        <v>9.08669572516453E-2</v>
      </c>
      <c r="Z9" s="17">
        <v>0.108619192933978</v>
      </c>
      <c r="AA9" s="17">
        <v>0.107703958290368</v>
      </c>
      <c r="AB9" s="17">
        <v>0.13204382354371899</v>
      </c>
      <c r="AC9" s="17">
        <v>8.5514397732675301E-2</v>
      </c>
      <c r="AD9" s="17">
        <v>3.1104223597438599E-2</v>
      </c>
      <c r="AE9" s="17"/>
      <c r="AF9" s="17">
        <v>0.109522000226148</v>
      </c>
      <c r="AG9" s="17">
        <v>9.4724392973598998E-2</v>
      </c>
      <c r="AH9" s="17"/>
      <c r="AI9" s="17">
        <v>0.145050882974226</v>
      </c>
      <c r="AJ9" s="17">
        <v>8.2387700344594403E-2</v>
      </c>
      <c r="AK9" s="17"/>
      <c r="AL9" s="17">
        <v>0.13593065182213401</v>
      </c>
      <c r="AM9" s="17">
        <v>9.5684771207043801E-2</v>
      </c>
      <c r="AN9" s="17"/>
      <c r="AO9" s="17">
        <v>0.19080031118629401</v>
      </c>
      <c r="AP9" s="17">
        <v>9.5621297276819006E-2</v>
      </c>
      <c r="AQ9" s="17"/>
      <c r="AR9" s="17">
        <v>0.216485962019766</v>
      </c>
      <c r="AS9" s="17">
        <v>4.7829716641421202E-2</v>
      </c>
      <c r="AT9" s="17">
        <v>4.3104829201951599E-2</v>
      </c>
      <c r="AU9" s="17">
        <v>3.9505996450628002E-2</v>
      </c>
    </row>
    <row r="10" spans="2:47" x14ac:dyDescent="0.3">
      <c r="B10" s="18" t="s">
        <v>752</v>
      </c>
      <c r="C10" s="17">
        <v>0.23808879576983399</v>
      </c>
      <c r="D10" s="17">
        <v>0.259559065710884</v>
      </c>
      <c r="E10" s="17">
        <v>0.2180736173169</v>
      </c>
      <c r="F10" s="17"/>
      <c r="G10" s="17">
        <v>0.29724918318772497</v>
      </c>
      <c r="H10" s="17">
        <v>0.32769473068104099</v>
      </c>
      <c r="I10" s="17">
        <v>0.26441223191963698</v>
      </c>
      <c r="J10" s="17">
        <v>0.23487504222637201</v>
      </c>
      <c r="K10" s="17">
        <v>0.167662132443409</v>
      </c>
      <c r="L10" s="17">
        <v>0.154555064190361</v>
      </c>
      <c r="M10" s="17"/>
      <c r="N10" s="17">
        <v>0.230877190182665</v>
      </c>
      <c r="O10" s="17">
        <v>0.232423427586822</v>
      </c>
      <c r="P10" s="17">
        <v>0.27682810125401403</v>
      </c>
      <c r="Q10" s="17">
        <v>0.216849392553364</v>
      </c>
      <c r="R10" s="17"/>
      <c r="S10" s="17">
        <v>0.27760457281557399</v>
      </c>
      <c r="T10" s="17">
        <v>0.24041209052627799</v>
      </c>
      <c r="U10" s="17">
        <v>0.20462167241548401</v>
      </c>
      <c r="V10" s="17">
        <v>0.21806924401029501</v>
      </c>
      <c r="W10" s="17">
        <v>0.25938128840813202</v>
      </c>
      <c r="X10" s="17">
        <v>0.268976862339317</v>
      </c>
      <c r="Y10" s="17">
        <v>0.211366676233222</v>
      </c>
      <c r="Z10" s="17">
        <v>0.23495177412475099</v>
      </c>
      <c r="AA10" s="17">
        <v>0.23881676883981001</v>
      </c>
      <c r="AB10" s="17">
        <v>0.216998980164121</v>
      </c>
      <c r="AC10" s="17">
        <v>0.18585776114401001</v>
      </c>
      <c r="AD10" s="17">
        <v>0.27382367798075502</v>
      </c>
      <c r="AE10" s="17"/>
      <c r="AF10" s="17">
        <v>0.22769476769651101</v>
      </c>
      <c r="AG10" s="17">
        <v>0.25334689515974201</v>
      </c>
      <c r="AH10" s="17"/>
      <c r="AI10" s="17">
        <v>0.24872129264041801</v>
      </c>
      <c r="AJ10" s="17">
        <v>0.23278142217522099</v>
      </c>
      <c r="AK10" s="17"/>
      <c r="AL10" s="17">
        <v>0.25301923227800199</v>
      </c>
      <c r="AM10" s="17">
        <v>0.23463133585673401</v>
      </c>
      <c r="AN10" s="17"/>
      <c r="AO10" s="17">
        <v>0.23972866046392999</v>
      </c>
      <c r="AP10" s="17">
        <v>0.23794586188174099</v>
      </c>
      <c r="AQ10" s="17"/>
      <c r="AR10" s="17">
        <v>0.33120065693475897</v>
      </c>
      <c r="AS10" s="17">
        <v>0.18614620015155001</v>
      </c>
      <c r="AT10" s="17">
        <v>0.21362657840042401</v>
      </c>
      <c r="AU10" s="17">
        <v>0.14455305233167001</v>
      </c>
    </row>
    <row r="11" spans="2:47" x14ac:dyDescent="0.3">
      <c r="B11" s="18" t="s">
        <v>753</v>
      </c>
      <c r="C11" s="17">
        <v>0.29334263267292698</v>
      </c>
      <c r="D11" s="17">
        <v>0.27833997879279399</v>
      </c>
      <c r="E11" s="17">
        <v>0.30769272732321801</v>
      </c>
      <c r="F11" s="17"/>
      <c r="G11" s="17">
        <v>0.25715761974585999</v>
      </c>
      <c r="H11" s="17">
        <v>0.256713339379123</v>
      </c>
      <c r="I11" s="17">
        <v>0.28626389353202603</v>
      </c>
      <c r="J11" s="17">
        <v>0.292537260877409</v>
      </c>
      <c r="K11" s="17">
        <v>0.322577887565838</v>
      </c>
      <c r="L11" s="17">
        <v>0.333853921856123</v>
      </c>
      <c r="M11" s="17"/>
      <c r="N11" s="17">
        <v>0.297378114666493</v>
      </c>
      <c r="O11" s="17">
        <v>0.30547422808889002</v>
      </c>
      <c r="P11" s="17">
        <v>0.28036936617719599</v>
      </c>
      <c r="Q11" s="17">
        <v>0.28854098538983802</v>
      </c>
      <c r="R11" s="17"/>
      <c r="S11" s="17">
        <v>0.227884418794187</v>
      </c>
      <c r="T11" s="17">
        <v>0.28558723323027502</v>
      </c>
      <c r="U11" s="17">
        <v>0.33808513197471901</v>
      </c>
      <c r="V11" s="17">
        <v>0.32645664299063698</v>
      </c>
      <c r="W11" s="17">
        <v>0.29263080944936298</v>
      </c>
      <c r="X11" s="17">
        <v>0.26800680768728902</v>
      </c>
      <c r="Y11" s="17">
        <v>0.32282880531559899</v>
      </c>
      <c r="Z11" s="17">
        <v>0.33961138150164299</v>
      </c>
      <c r="AA11" s="17">
        <v>0.320089876436909</v>
      </c>
      <c r="AB11" s="17">
        <v>0.29306000113387198</v>
      </c>
      <c r="AC11" s="17">
        <v>0.25697695295307599</v>
      </c>
      <c r="AD11" s="17">
        <v>0.31445737151127401</v>
      </c>
      <c r="AE11" s="17"/>
      <c r="AF11" s="17">
        <v>0.30068116940251299</v>
      </c>
      <c r="AG11" s="17">
        <v>0.284734364310401</v>
      </c>
      <c r="AH11" s="17"/>
      <c r="AI11" s="17">
        <v>0.27967277550852798</v>
      </c>
      <c r="AJ11" s="17">
        <v>0.30016615115965001</v>
      </c>
      <c r="AK11" s="17"/>
      <c r="AL11" s="17">
        <v>0.24951103171915001</v>
      </c>
      <c r="AM11" s="17">
        <v>0.30349277149450499</v>
      </c>
      <c r="AN11" s="17"/>
      <c r="AO11" s="17">
        <v>0.234348553584141</v>
      </c>
      <c r="AP11" s="17">
        <v>0.29848467465294098</v>
      </c>
      <c r="AQ11" s="17"/>
      <c r="AR11" s="17">
        <v>0.22285271611676299</v>
      </c>
      <c r="AS11" s="17">
        <v>0.34898127381010102</v>
      </c>
      <c r="AT11" s="17">
        <v>0.33546441288078699</v>
      </c>
      <c r="AU11" s="17">
        <v>0.28686367529085399</v>
      </c>
    </row>
    <row r="12" spans="2:47" x14ac:dyDescent="0.3">
      <c r="B12" s="18" t="s">
        <v>754</v>
      </c>
      <c r="C12" s="17">
        <v>0.26396200414705001</v>
      </c>
      <c r="D12" s="17">
        <v>0.25087285858346903</v>
      </c>
      <c r="E12" s="17">
        <v>0.27530057718157203</v>
      </c>
      <c r="F12" s="17"/>
      <c r="G12" s="17">
        <v>0.20779208629639101</v>
      </c>
      <c r="H12" s="17">
        <v>0.14078529308024701</v>
      </c>
      <c r="I12" s="17">
        <v>0.23238092998493001</v>
      </c>
      <c r="J12" s="17">
        <v>0.28673406417000202</v>
      </c>
      <c r="K12" s="17">
        <v>0.34272374901035302</v>
      </c>
      <c r="L12" s="17">
        <v>0.35561611546495803</v>
      </c>
      <c r="M12" s="17"/>
      <c r="N12" s="17">
        <v>0.25839029110501199</v>
      </c>
      <c r="O12" s="17">
        <v>0.2902269680258</v>
      </c>
      <c r="P12" s="17">
        <v>0.249580830107099</v>
      </c>
      <c r="Q12" s="17">
        <v>0.25651413038516602</v>
      </c>
      <c r="R12" s="17"/>
      <c r="S12" s="17">
        <v>0.23466887423617</v>
      </c>
      <c r="T12" s="17">
        <v>0.29841529672151901</v>
      </c>
      <c r="U12" s="17">
        <v>0.26485664202880399</v>
      </c>
      <c r="V12" s="17">
        <v>0.26267830286666199</v>
      </c>
      <c r="W12" s="17">
        <v>0.26072636692668799</v>
      </c>
      <c r="X12" s="17">
        <v>0.249675540731152</v>
      </c>
      <c r="Y12" s="17">
        <v>0.26214362873484098</v>
      </c>
      <c r="Z12" s="17">
        <v>0.24261450639870899</v>
      </c>
      <c r="AA12" s="17">
        <v>0.243795446653475</v>
      </c>
      <c r="AB12" s="17">
        <v>0.27242456890692901</v>
      </c>
      <c r="AC12" s="17">
        <v>0.32091770091115002</v>
      </c>
      <c r="AD12" s="17">
        <v>0.28982427351048901</v>
      </c>
      <c r="AE12" s="17"/>
      <c r="AF12" s="17">
        <v>0.252260805668377</v>
      </c>
      <c r="AG12" s="17">
        <v>0.280649922560886</v>
      </c>
      <c r="AH12" s="17"/>
      <c r="AI12" s="17">
        <v>0.23039053452501099</v>
      </c>
      <c r="AJ12" s="17">
        <v>0.28071971718219801</v>
      </c>
      <c r="AK12" s="17"/>
      <c r="AL12" s="17">
        <v>0.27230172549774201</v>
      </c>
      <c r="AM12" s="17">
        <v>0.26203076441131501</v>
      </c>
      <c r="AN12" s="17"/>
      <c r="AO12" s="17">
        <v>0.228036090591481</v>
      </c>
      <c r="AP12" s="17">
        <v>0.267093378659992</v>
      </c>
      <c r="AQ12" s="17"/>
      <c r="AR12" s="17">
        <v>0.16699293253219599</v>
      </c>
      <c r="AS12" s="17">
        <v>0.30465479492904501</v>
      </c>
      <c r="AT12" s="17">
        <v>0.27819043032192098</v>
      </c>
      <c r="AU12" s="17">
        <v>0.40789544079194001</v>
      </c>
    </row>
    <row r="13" spans="2:47" x14ac:dyDescent="0.3">
      <c r="B13" s="18" t="s">
        <v>155</v>
      </c>
      <c r="C13" s="19">
        <v>0.101354398839893</v>
      </c>
      <c r="D13" s="19">
        <v>8.4408916605825404E-2</v>
      </c>
      <c r="E13" s="19">
        <v>0.11825243105691</v>
      </c>
      <c r="F13" s="19"/>
      <c r="G13" s="19">
        <v>5.3389999751560301E-2</v>
      </c>
      <c r="H13" s="19">
        <v>5.7545134227110099E-2</v>
      </c>
      <c r="I13" s="19">
        <v>0.10003871943461</v>
      </c>
      <c r="J13" s="19">
        <v>0.129136586203279</v>
      </c>
      <c r="K13" s="19">
        <v>0.13032664349650799</v>
      </c>
      <c r="L13" s="19">
        <v>0.12781548778110299</v>
      </c>
      <c r="M13" s="19"/>
      <c r="N13" s="19">
        <v>7.2362292157142405E-2</v>
      </c>
      <c r="O13" s="19">
        <v>9.8940919698933205E-2</v>
      </c>
      <c r="P13" s="19">
        <v>9.53584794599905E-2</v>
      </c>
      <c r="Q13" s="19">
        <v>0.138768088378453</v>
      </c>
      <c r="R13" s="19"/>
      <c r="S13" s="19">
        <v>6.4975064289923307E-2</v>
      </c>
      <c r="T13" s="19">
        <v>0.101268701614687</v>
      </c>
      <c r="U13" s="19">
        <v>0.122062753901912</v>
      </c>
      <c r="V13" s="19">
        <v>0.10701832491367499</v>
      </c>
      <c r="W13" s="19">
        <v>0.123601869742058</v>
      </c>
      <c r="X13" s="19">
        <v>0.124867616890238</v>
      </c>
      <c r="Y13" s="19">
        <v>0.11279393246469301</v>
      </c>
      <c r="Z13" s="19">
        <v>7.4203145040919197E-2</v>
      </c>
      <c r="AA13" s="19">
        <v>8.9593949779437396E-2</v>
      </c>
      <c r="AB13" s="19">
        <v>8.5472626251358999E-2</v>
      </c>
      <c r="AC13" s="19">
        <v>0.15073318725908899</v>
      </c>
      <c r="AD13" s="19">
        <v>9.0790453400043297E-2</v>
      </c>
      <c r="AE13" s="19"/>
      <c r="AF13" s="19">
        <v>0.109841257006451</v>
      </c>
      <c r="AG13" s="19">
        <v>8.6544424995372293E-2</v>
      </c>
      <c r="AH13" s="19"/>
      <c r="AI13" s="19">
        <v>9.6164514351816804E-2</v>
      </c>
      <c r="AJ13" s="19">
        <v>0.103945009138337</v>
      </c>
      <c r="AK13" s="19"/>
      <c r="AL13" s="19">
        <v>8.9237358682973403E-2</v>
      </c>
      <c r="AM13" s="19">
        <v>0.104160357030402</v>
      </c>
      <c r="AN13" s="19"/>
      <c r="AO13" s="19">
        <v>0.107086384174154</v>
      </c>
      <c r="AP13" s="19">
        <v>0.100854787528506</v>
      </c>
      <c r="AQ13" s="19"/>
      <c r="AR13" s="19">
        <v>6.2467732396516297E-2</v>
      </c>
      <c r="AS13" s="19">
        <v>0.11238801446788201</v>
      </c>
      <c r="AT13" s="19">
        <v>0.129613749194916</v>
      </c>
      <c r="AU13" s="19">
        <v>0.121181835134908</v>
      </c>
    </row>
    <row r="14" spans="2:47" x14ac:dyDescent="0.3">
      <c r="B14" s="16"/>
    </row>
    <row r="15" spans="2:47" x14ac:dyDescent="0.3">
      <c r="B15" t="s">
        <v>72</v>
      </c>
    </row>
    <row r="16" spans="2:47" x14ac:dyDescent="0.3">
      <c r="B16" t="s">
        <v>73</v>
      </c>
    </row>
    <row r="18" spans="2:2" x14ac:dyDescent="0.3">
      <c r="B18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400-000000000000}">
  <dimension ref="B2:AU18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757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751</v>
      </c>
      <c r="C9" s="17">
        <v>0.14864221049294099</v>
      </c>
      <c r="D9" s="17">
        <v>0.17755244462993999</v>
      </c>
      <c r="E9" s="17">
        <v>0.12103682835419299</v>
      </c>
      <c r="F9" s="17"/>
      <c r="G9" s="17">
        <v>0.26885334784083698</v>
      </c>
      <c r="H9" s="17">
        <v>0.25074431718624801</v>
      </c>
      <c r="I9" s="17">
        <v>0.16195745387673899</v>
      </c>
      <c r="J9" s="17">
        <v>8.8538846667656407E-2</v>
      </c>
      <c r="K9" s="17">
        <v>8.1973879718279005E-2</v>
      </c>
      <c r="L9" s="17">
        <v>6.8731406678670295E-2</v>
      </c>
      <c r="M9" s="17"/>
      <c r="N9" s="17">
        <v>0.18403849317166299</v>
      </c>
      <c r="O9" s="17">
        <v>0.120245134875863</v>
      </c>
      <c r="P9" s="17">
        <v>0.16046704303215101</v>
      </c>
      <c r="Q9" s="17">
        <v>0.12988181675671401</v>
      </c>
      <c r="R9" s="17"/>
      <c r="S9" s="17">
        <v>0.24533951975384299</v>
      </c>
      <c r="T9" s="17">
        <v>0.103200692092574</v>
      </c>
      <c r="U9" s="17">
        <v>0.13848354666271701</v>
      </c>
      <c r="V9" s="17">
        <v>0.117929233313443</v>
      </c>
      <c r="W9" s="17">
        <v>0.164200302241503</v>
      </c>
      <c r="X9" s="17">
        <v>0.144010858290432</v>
      </c>
      <c r="Y9" s="17">
        <v>0.11693101207409699</v>
      </c>
      <c r="Z9" s="17">
        <v>0.19080408239927399</v>
      </c>
      <c r="AA9" s="17">
        <v>0.119906379388697</v>
      </c>
      <c r="AB9" s="17">
        <v>0.14957506147712801</v>
      </c>
      <c r="AC9" s="17">
        <v>0.14544578974196801</v>
      </c>
      <c r="AD9" s="17">
        <v>0.12772723531501001</v>
      </c>
      <c r="AE9" s="17"/>
      <c r="AF9" s="17">
        <v>0.14845231519817201</v>
      </c>
      <c r="AG9" s="17">
        <v>0.14885966513652399</v>
      </c>
      <c r="AH9" s="17"/>
      <c r="AI9" s="17">
        <v>0.192744891030418</v>
      </c>
      <c r="AJ9" s="17">
        <v>0.12662768229836099</v>
      </c>
      <c r="AK9" s="17"/>
      <c r="AL9" s="17">
        <v>0.18468497985211499</v>
      </c>
      <c r="AM9" s="17">
        <v>0.140295741175164</v>
      </c>
      <c r="AN9" s="17"/>
      <c r="AO9" s="17">
        <v>0.22478970044228899</v>
      </c>
      <c r="AP9" s="17">
        <v>0.142005042898495</v>
      </c>
      <c r="AQ9" s="17"/>
      <c r="AR9" s="17">
        <v>0.27292782508094199</v>
      </c>
      <c r="AS9" s="17">
        <v>8.8444752967220194E-2</v>
      </c>
      <c r="AT9" s="17">
        <v>9.5030327113503399E-2</v>
      </c>
      <c r="AU9" s="17">
        <v>5.1729922843661701E-2</v>
      </c>
    </row>
    <row r="10" spans="2:47" x14ac:dyDescent="0.3">
      <c r="B10" s="18" t="s">
        <v>752</v>
      </c>
      <c r="C10" s="17">
        <v>0.34683832438413498</v>
      </c>
      <c r="D10" s="17">
        <v>0.36513385450101199</v>
      </c>
      <c r="E10" s="17">
        <v>0.32970373706473599</v>
      </c>
      <c r="F10" s="17"/>
      <c r="G10" s="17">
        <v>0.34767923068981699</v>
      </c>
      <c r="H10" s="17">
        <v>0.415128532395376</v>
      </c>
      <c r="I10" s="17">
        <v>0.34849977309211799</v>
      </c>
      <c r="J10" s="17">
        <v>0.37381023731461099</v>
      </c>
      <c r="K10" s="17">
        <v>0.316786722066486</v>
      </c>
      <c r="L10" s="17">
        <v>0.28776050150945098</v>
      </c>
      <c r="M10" s="17"/>
      <c r="N10" s="17">
        <v>0.36526828898626801</v>
      </c>
      <c r="O10" s="17">
        <v>0.34821836071985202</v>
      </c>
      <c r="P10" s="17">
        <v>0.35454967072396898</v>
      </c>
      <c r="Q10" s="17">
        <v>0.317737320006655</v>
      </c>
      <c r="R10" s="17"/>
      <c r="S10" s="17">
        <v>0.37827611257847299</v>
      </c>
      <c r="T10" s="17">
        <v>0.35367304116462001</v>
      </c>
      <c r="U10" s="17">
        <v>0.36030429095613398</v>
      </c>
      <c r="V10" s="17">
        <v>0.37431874864763498</v>
      </c>
      <c r="W10" s="17">
        <v>0.303320402651517</v>
      </c>
      <c r="X10" s="17">
        <v>0.35769873716966899</v>
      </c>
      <c r="Y10" s="17">
        <v>0.31956194274393701</v>
      </c>
      <c r="Z10" s="17">
        <v>0.33237283476556501</v>
      </c>
      <c r="AA10" s="17">
        <v>0.35691330838954999</v>
      </c>
      <c r="AB10" s="17">
        <v>0.33383642156753701</v>
      </c>
      <c r="AC10" s="17">
        <v>0.26388429905778799</v>
      </c>
      <c r="AD10" s="17">
        <v>0.35357472101501403</v>
      </c>
      <c r="AE10" s="17"/>
      <c r="AF10" s="17">
        <v>0.34717272489763701</v>
      </c>
      <c r="AG10" s="17">
        <v>0.34631893118761098</v>
      </c>
      <c r="AH10" s="17"/>
      <c r="AI10" s="17">
        <v>0.35228513910196402</v>
      </c>
      <c r="AJ10" s="17">
        <v>0.34411946342795302</v>
      </c>
      <c r="AK10" s="17"/>
      <c r="AL10" s="17">
        <v>0.34435965051934597</v>
      </c>
      <c r="AM10" s="17">
        <v>0.34741231400061201</v>
      </c>
      <c r="AN10" s="17"/>
      <c r="AO10" s="17">
        <v>0.32703579754064199</v>
      </c>
      <c r="AP10" s="17">
        <v>0.34856435224849602</v>
      </c>
      <c r="AQ10" s="17"/>
      <c r="AR10" s="17">
        <v>0.400074742288547</v>
      </c>
      <c r="AS10" s="17">
        <v>0.31936004380226002</v>
      </c>
      <c r="AT10" s="17">
        <v>0.34933510674350299</v>
      </c>
      <c r="AU10" s="17">
        <v>0.25518831604690201</v>
      </c>
    </row>
    <row r="11" spans="2:47" x14ac:dyDescent="0.3">
      <c r="B11" s="18" t="s">
        <v>753</v>
      </c>
      <c r="C11" s="17">
        <v>0.21777569805748301</v>
      </c>
      <c r="D11" s="17">
        <v>0.20366234863190799</v>
      </c>
      <c r="E11" s="17">
        <v>0.23079662970245399</v>
      </c>
      <c r="F11" s="17"/>
      <c r="G11" s="17">
        <v>0.20202605105098101</v>
      </c>
      <c r="H11" s="17">
        <v>0.18521695701521701</v>
      </c>
      <c r="I11" s="17">
        <v>0.22029688383188101</v>
      </c>
      <c r="J11" s="17">
        <v>0.21169360839349399</v>
      </c>
      <c r="K11" s="17">
        <v>0.233401133115098</v>
      </c>
      <c r="L11" s="17">
        <v>0.24704284379085401</v>
      </c>
      <c r="M11" s="17"/>
      <c r="N11" s="17">
        <v>0.20760422822431601</v>
      </c>
      <c r="O11" s="17">
        <v>0.23592398679302401</v>
      </c>
      <c r="P11" s="17">
        <v>0.214244079825716</v>
      </c>
      <c r="Q11" s="17">
        <v>0.21344138130809201</v>
      </c>
      <c r="R11" s="17"/>
      <c r="S11" s="17">
        <v>0.17651536926400599</v>
      </c>
      <c r="T11" s="17">
        <v>0.206408731506496</v>
      </c>
      <c r="U11" s="17">
        <v>0.201926170886534</v>
      </c>
      <c r="V11" s="17">
        <v>0.22276770949888999</v>
      </c>
      <c r="W11" s="17">
        <v>0.20994548255857301</v>
      </c>
      <c r="X11" s="17">
        <v>0.22189671621655199</v>
      </c>
      <c r="Y11" s="17">
        <v>0.25118716635913402</v>
      </c>
      <c r="Z11" s="17">
        <v>0.236933094850381</v>
      </c>
      <c r="AA11" s="17">
        <v>0.25420130168056498</v>
      </c>
      <c r="AB11" s="17">
        <v>0.22790975115201401</v>
      </c>
      <c r="AC11" s="17">
        <v>0.21290062837771101</v>
      </c>
      <c r="AD11" s="17">
        <v>0.22242713980067699</v>
      </c>
      <c r="AE11" s="17"/>
      <c r="AF11" s="17">
        <v>0.22168349796749101</v>
      </c>
      <c r="AG11" s="17">
        <v>0.21352714059032901</v>
      </c>
      <c r="AH11" s="17"/>
      <c r="AI11" s="17">
        <v>0.19624089600167399</v>
      </c>
      <c r="AJ11" s="17">
        <v>0.22852512419768001</v>
      </c>
      <c r="AK11" s="17"/>
      <c r="AL11" s="17">
        <v>0.20064477847808099</v>
      </c>
      <c r="AM11" s="17">
        <v>0.22174272659599301</v>
      </c>
      <c r="AN11" s="17"/>
      <c r="AO11" s="17">
        <v>0.211017550093404</v>
      </c>
      <c r="AP11" s="17">
        <v>0.21836475175702699</v>
      </c>
      <c r="AQ11" s="17"/>
      <c r="AR11" s="17">
        <v>0.14663218026497499</v>
      </c>
      <c r="AS11" s="17">
        <v>0.25389069010639398</v>
      </c>
      <c r="AT11" s="17">
        <v>0.257379494313836</v>
      </c>
      <c r="AU11" s="17">
        <v>0.251818320220981</v>
      </c>
    </row>
    <row r="12" spans="2:47" x14ac:dyDescent="0.3">
      <c r="B12" s="18" t="s">
        <v>754</v>
      </c>
      <c r="C12" s="17">
        <v>0.18801704761214</v>
      </c>
      <c r="D12" s="17">
        <v>0.17347968534993</v>
      </c>
      <c r="E12" s="17">
        <v>0.201279633426382</v>
      </c>
      <c r="F12" s="17"/>
      <c r="G12" s="17">
        <v>0.12924764395772301</v>
      </c>
      <c r="H12" s="17">
        <v>9.5086840822376298E-2</v>
      </c>
      <c r="I12" s="17">
        <v>0.17504113416841</v>
      </c>
      <c r="J12" s="17">
        <v>0.20928869105407999</v>
      </c>
      <c r="K12" s="17">
        <v>0.246418509521873</v>
      </c>
      <c r="L12" s="17">
        <v>0.256556031964287</v>
      </c>
      <c r="M12" s="17"/>
      <c r="N12" s="17">
        <v>0.174137518933697</v>
      </c>
      <c r="O12" s="17">
        <v>0.19192921969011301</v>
      </c>
      <c r="P12" s="17">
        <v>0.18230896491379101</v>
      </c>
      <c r="Q12" s="17">
        <v>0.20492547453322299</v>
      </c>
      <c r="R12" s="17"/>
      <c r="S12" s="17">
        <v>0.14489140018238</v>
      </c>
      <c r="T12" s="17">
        <v>0.22503234373706699</v>
      </c>
      <c r="U12" s="17">
        <v>0.19833731482057501</v>
      </c>
      <c r="V12" s="17">
        <v>0.17652953552560799</v>
      </c>
      <c r="W12" s="17">
        <v>0.21556899484659001</v>
      </c>
      <c r="X12" s="17">
        <v>0.15895197382736101</v>
      </c>
      <c r="Y12" s="17">
        <v>0.184622295379406</v>
      </c>
      <c r="Z12" s="17">
        <v>0.15301913070166601</v>
      </c>
      <c r="AA12" s="17">
        <v>0.17230166740696401</v>
      </c>
      <c r="AB12" s="17">
        <v>0.21903152747122701</v>
      </c>
      <c r="AC12" s="17">
        <v>0.23479741789229</v>
      </c>
      <c r="AD12" s="17">
        <v>0.200684779239414</v>
      </c>
      <c r="AE12" s="17"/>
      <c r="AF12" s="17">
        <v>0.17410147118874</v>
      </c>
      <c r="AG12" s="17">
        <v>0.20748887328409299</v>
      </c>
      <c r="AH12" s="17"/>
      <c r="AI12" s="17">
        <v>0.15891657193601899</v>
      </c>
      <c r="AJ12" s="17">
        <v>0.20254299556905001</v>
      </c>
      <c r="AK12" s="17"/>
      <c r="AL12" s="17">
        <v>0.184922187600293</v>
      </c>
      <c r="AM12" s="17">
        <v>0.188733728227724</v>
      </c>
      <c r="AN12" s="17"/>
      <c r="AO12" s="17">
        <v>0.14230234757708299</v>
      </c>
      <c r="AP12" s="17">
        <v>0.19200163234191001</v>
      </c>
      <c r="AQ12" s="17"/>
      <c r="AR12" s="17">
        <v>0.117090382501566</v>
      </c>
      <c r="AS12" s="17">
        <v>0.22046165532867801</v>
      </c>
      <c r="AT12" s="17">
        <v>0.185603244656245</v>
      </c>
      <c r="AU12" s="17">
        <v>0.31539426126436698</v>
      </c>
    </row>
    <row r="13" spans="2:47" x14ac:dyDescent="0.3">
      <c r="B13" s="18" t="s">
        <v>155</v>
      </c>
      <c r="C13" s="19">
        <v>9.8726719453301207E-2</v>
      </c>
      <c r="D13" s="19">
        <v>8.0171666887210197E-2</v>
      </c>
      <c r="E13" s="19">
        <v>0.117183171452235</v>
      </c>
      <c r="F13" s="19"/>
      <c r="G13" s="19">
        <v>5.2193726460641403E-2</v>
      </c>
      <c r="H13" s="19">
        <v>5.3823352580783197E-2</v>
      </c>
      <c r="I13" s="19">
        <v>9.4204755030852294E-2</v>
      </c>
      <c r="J13" s="19">
        <v>0.11666861657015901</v>
      </c>
      <c r="K13" s="19">
        <v>0.121419755578264</v>
      </c>
      <c r="L13" s="19">
        <v>0.13990921605673701</v>
      </c>
      <c r="M13" s="19"/>
      <c r="N13" s="19">
        <v>6.8951470684055896E-2</v>
      </c>
      <c r="O13" s="19">
        <v>0.103683297921148</v>
      </c>
      <c r="P13" s="19">
        <v>8.8430241504372703E-2</v>
      </c>
      <c r="Q13" s="19">
        <v>0.13401400739531599</v>
      </c>
      <c r="R13" s="19"/>
      <c r="S13" s="19">
        <v>5.4977598221297802E-2</v>
      </c>
      <c r="T13" s="19">
        <v>0.111685191499243</v>
      </c>
      <c r="U13" s="19">
        <v>0.100948676674041</v>
      </c>
      <c r="V13" s="19">
        <v>0.10845477301442299</v>
      </c>
      <c r="W13" s="19">
        <v>0.106964817701817</v>
      </c>
      <c r="X13" s="19">
        <v>0.117441714495986</v>
      </c>
      <c r="Y13" s="19">
        <v>0.12769758344342599</v>
      </c>
      <c r="Z13" s="19">
        <v>8.6870857283113598E-2</v>
      </c>
      <c r="AA13" s="19">
        <v>9.66773431342242E-2</v>
      </c>
      <c r="AB13" s="19">
        <v>6.9647238332094297E-2</v>
      </c>
      <c r="AC13" s="19">
        <v>0.142971864930242</v>
      </c>
      <c r="AD13" s="19">
        <v>9.5586124629884694E-2</v>
      </c>
      <c r="AE13" s="19"/>
      <c r="AF13" s="19">
        <v>0.108589990747959</v>
      </c>
      <c r="AG13" s="19">
        <v>8.3805389801443197E-2</v>
      </c>
      <c r="AH13" s="19"/>
      <c r="AI13" s="19">
        <v>9.9812501929925301E-2</v>
      </c>
      <c r="AJ13" s="19">
        <v>9.8184734506955196E-2</v>
      </c>
      <c r="AK13" s="19"/>
      <c r="AL13" s="19">
        <v>8.5388403550165401E-2</v>
      </c>
      <c r="AM13" s="19">
        <v>0.10181549000050701</v>
      </c>
      <c r="AN13" s="19"/>
      <c r="AO13" s="19">
        <v>9.4854604346582105E-2</v>
      </c>
      <c r="AP13" s="19">
        <v>9.90642207540713E-2</v>
      </c>
      <c r="AQ13" s="19"/>
      <c r="AR13" s="19">
        <v>6.3274869863969505E-2</v>
      </c>
      <c r="AS13" s="19">
        <v>0.11784285779544899</v>
      </c>
      <c r="AT13" s="19">
        <v>0.112651827172913</v>
      </c>
      <c r="AU13" s="19">
        <v>0.125869179624088</v>
      </c>
    </row>
    <row r="14" spans="2:47" x14ac:dyDescent="0.3">
      <c r="B14" s="16"/>
    </row>
    <row r="15" spans="2:47" x14ac:dyDescent="0.3">
      <c r="B15" t="s">
        <v>72</v>
      </c>
    </row>
    <row r="16" spans="2:47" x14ac:dyDescent="0.3">
      <c r="B16" t="s">
        <v>73</v>
      </c>
    </row>
    <row r="18" spans="2:2" x14ac:dyDescent="0.3">
      <c r="B18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500-000000000000}">
  <dimension ref="B2:AU18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758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751</v>
      </c>
      <c r="C9" s="17">
        <v>0.13114548415794</v>
      </c>
      <c r="D9" s="17">
        <v>0.16329186786257499</v>
      </c>
      <c r="E9" s="17">
        <v>9.9783609717266894E-2</v>
      </c>
      <c r="F9" s="17"/>
      <c r="G9" s="17">
        <v>0.262160303899099</v>
      </c>
      <c r="H9" s="17">
        <v>0.21624977144253299</v>
      </c>
      <c r="I9" s="17">
        <v>0.169183583448071</v>
      </c>
      <c r="J9" s="17">
        <v>8.2069839167641101E-2</v>
      </c>
      <c r="K9" s="17">
        <v>5.4132550663539697E-2</v>
      </c>
      <c r="L9" s="17">
        <v>3.5773900281230703E-2</v>
      </c>
      <c r="M9" s="17"/>
      <c r="N9" s="17">
        <v>0.16608622096655801</v>
      </c>
      <c r="O9" s="17">
        <v>0.103101157654913</v>
      </c>
      <c r="P9" s="17">
        <v>0.14526336032647499</v>
      </c>
      <c r="Q9" s="17">
        <v>0.111131492111515</v>
      </c>
      <c r="R9" s="17"/>
      <c r="S9" s="17">
        <v>0.21734100968534001</v>
      </c>
      <c r="T9" s="17">
        <v>9.2583309497286395E-2</v>
      </c>
      <c r="U9" s="17">
        <v>9.4318402481031502E-2</v>
      </c>
      <c r="V9" s="17">
        <v>0.107518160547735</v>
      </c>
      <c r="W9" s="17">
        <v>0.12994819418959799</v>
      </c>
      <c r="X9" s="17">
        <v>0.173122735875165</v>
      </c>
      <c r="Y9" s="17">
        <v>7.2967078647724407E-2</v>
      </c>
      <c r="Z9" s="17">
        <v>0.17874252010813599</v>
      </c>
      <c r="AA9" s="17">
        <v>0.123588711246943</v>
      </c>
      <c r="AB9" s="17">
        <v>0.15379507692253799</v>
      </c>
      <c r="AC9" s="17">
        <v>8.32656883524414E-2</v>
      </c>
      <c r="AD9" s="17">
        <v>7.3974716912185795E-2</v>
      </c>
      <c r="AE9" s="17"/>
      <c r="AF9" s="17">
        <v>0.12939509496259999</v>
      </c>
      <c r="AG9" s="17">
        <v>0.13280934168532199</v>
      </c>
      <c r="AH9" s="17"/>
      <c r="AI9" s="17">
        <v>0.17743304016908501</v>
      </c>
      <c r="AJ9" s="17">
        <v>0.10804034192061999</v>
      </c>
      <c r="AK9" s="17"/>
      <c r="AL9" s="17">
        <v>0.16160079186499199</v>
      </c>
      <c r="AM9" s="17">
        <v>0.124092910344667</v>
      </c>
      <c r="AN9" s="17"/>
      <c r="AO9" s="17">
        <v>0.193948920973779</v>
      </c>
      <c r="AP9" s="17">
        <v>0.125671410935944</v>
      </c>
      <c r="AQ9" s="17"/>
      <c r="AR9" s="17">
        <v>0.251318803850129</v>
      </c>
      <c r="AS9" s="17">
        <v>6.6247000154152705E-2</v>
      </c>
      <c r="AT9" s="17">
        <v>7.8933499392431702E-2</v>
      </c>
      <c r="AU9" s="17">
        <v>4.9748337880004601E-2</v>
      </c>
    </row>
    <row r="10" spans="2:47" x14ac:dyDescent="0.3">
      <c r="B10" s="18" t="s">
        <v>752</v>
      </c>
      <c r="C10" s="17">
        <v>0.334257125789163</v>
      </c>
      <c r="D10" s="17">
        <v>0.33913419645794102</v>
      </c>
      <c r="E10" s="17">
        <v>0.33038362288886702</v>
      </c>
      <c r="F10" s="17"/>
      <c r="G10" s="17">
        <v>0.36444835414339499</v>
      </c>
      <c r="H10" s="17">
        <v>0.46601144320679899</v>
      </c>
      <c r="I10" s="17">
        <v>0.353819135548323</v>
      </c>
      <c r="J10" s="17">
        <v>0.36663202018744101</v>
      </c>
      <c r="K10" s="17">
        <v>0.249269208816121</v>
      </c>
      <c r="L10" s="17">
        <v>0.22208381441956199</v>
      </c>
      <c r="M10" s="17"/>
      <c r="N10" s="17">
        <v>0.34925146429305098</v>
      </c>
      <c r="O10" s="17">
        <v>0.33861633056275597</v>
      </c>
      <c r="P10" s="17">
        <v>0.33709816866072401</v>
      </c>
      <c r="Q10" s="17">
        <v>0.31068593410815898</v>
      </c>
      <c r="R10" s="17"/>
      <c r="S10" s="17">
        <v>0.40303639012327203</v>
      </c>
      <c r="T10" s="17">
        <v>0.35381250953355597</v>
      </c>
      <c r="U10" s="17">
        <v>0.30815802042062301</v>
      </c>
      <c r="V10" s="17">
        <v>0.33588378772340299</v>
      </c>
      <c r="W10" s="17">
        <v>0.31774344982144298</v>
      </c>
      <c r="X10" s="17">
        <v>0.32850848734239202</v>
      </c>
      <c r="Y10" s="17">
        <v>0.31434264949421198</v>
      </c>
      <c r="Z10" s="17">
        <v>0.31536868681247399</v>
      </c>
      <c r="AA10" s="17">
        <v>0.33044598632036998</v>
      </c>
      <c r="AB10" s="17">
        <v>0.29109735215740501</v>
      </c>
      <c r="AC10" s="17">
        <v>0.29866779361046197</v>
      </c>
      <c r="AD10" s="17">
        <v>0.33010308276619998</v>
      </c>
      <c r="AE10" s="17"/>
      <c r="AF10" s="17">
        <v>0.32102246895993197</v>
      </c>
      <c r="AG10" s="17">
        <v>0.35332236838525799</v>
      </c>
      <c r="AH10" s="17"/>
      <c r="AI10" s="17">
        <v>0.340745823155365</v>
      </c>
      <c r="AJ10" s="17">
        <v>0.33101819315800601</v>
      </c>
      <c r="AK10" s="17"/>
      <c r="AL10" s="17">
        <v>0.32561254036402398</v>
      </c>
      <c r="AM10" s="17">
        <v>0.33625896328108301</v>
      </c>
      <c r="AN10" s="17"/>
      <c r="AO10" s="17">
        <v>0.311096987536011</v>
      </c>
      <c r="AP10" s="17">
        <v>0.33627580978254201</v>
      </c>
      <c r="AQ10" s="17"/>
      <c r="AR10" s="17">
        <v>0.39609553425332999</v>
      </c>
      <c r="AS10" s="17">
        <v>0.30611797667508001</v>
      </c>
      <c r="AT10" s="17">
        <v>0.32861950291320702</v>
      </c>
      <c r="AU10" s="17">
        <v>0.239079479451103</v>
      </c>
    </row>
    <row r="11" spans="2:47" x14ac:dyDescent="0.3">
      <c r="B11" s="18" t="s">
        <v>753</v>
      </c>
      <c r="C11" s="17">
        <v>0.236694669091703</v>
      </c>
      <c r="D11" s="17">
        <v>0.23326992622280801</v>
      </c>
      <c r="E11" s="17">
        <v>0.23990279480457899</v>
      </c>
      <c r="F11" s="17"/>
      <c r="G11" s="17">
        <v>0.19068823212134201</v>
      </c>
      <c r="H11" s="17">
        <v>0.184472969659041</v>
      </c>
      <c r="I11" s="17">
        <v>0.231056684486006</v>
      </c>
      <c r="J11" s="17">
        <v>0.231690035167574</v>
      </c>
      <c r="K11" s="17">
        <v>0.271272896783465</v>
      </c>
      <c r="L11" s="17">
        <v>0.29501407400004298</v>
      </c>
      <c r="M11" s="17"/>
      <c r="N11" s="17">
        <v>0.22550700213062799</v>
      </c>
      <c r="O11" s="17">
        <v>0.233994020967599</v>
      </c>
      <c r="P11" s="17">
        <v>0.254631234516356</v>
      </c>
      <c r="Q11" s="17">
        <v>0.23576756482598299</v>
      </c>
      <c r="R11" s="17"/>
      <c r="S11" s="17">
        <v>0.16953868922332799</v>
      </c>
      <c r="T11" s="17">
        <v>0.223924880397355</v>
      </c>
      <c r="U11" s="17">
        <v>0.27214666290126699</v>
      </c>
      <c r="V11" s="17">
        <v>0.26363476669075703</v>
      </c>
      <c r="W11" s="17">
        <v>0.234424363897623</v>
      </c>
      <c r="X11" s="17">
        <v>0.190792083295104</v>
      </c>
      <c r="Y11" s="17">
        <v>0.299388307299359</v>
      </c>
      <c r="Z11" s="17">
        <v>0.25078620458347201</v>
      </c>
      <c r="AA11" s="17">
        <v>0.26401032064650498</v>
      </c>
      <c r="AB11" s="17">
        <v>0.24823047539014101</v>
      </c>
      <c r="AC11" s="17">
        <v>0.23965253886886001</v>
      </c>
      <c r="AD11" s="17">
        <v>0.247191695020856</v>
      </c>
      <c r="AE11" s="17"/>
      <c r="AF11" s="17">
        <v>0.24371414015349699</v>
      </c>
      <c r="AG11" s="17">
        <v>0.22775305217618699</v>
      </c>
      <c r="AH11" s="17"/>
      <c r="AI11" s="17">
        <v>0.21649074755809</v>
      </c>
      <c r="AJ11" s="17">
        <v>0.24677976584369801</v>
      </c>
      <c r="AK11" s="17"/>
      <c r="AL11" s="17">
        <v>0.228655144593261</v>
      </c>
      <c r="AM11" s="17">
        <v>0.238556391865752</v>
      </c>
      <c r="AN11" s="17"/>
      <c r="AO11" s="17">
        <v>0.24784307272486999</v>
      </c>
      <c r="AP11" s="17">
        <v>0.23572295192317799</v>
      </c>
      <c r="AQ11" s="17"/>
      <c r="AR11" s="17">
        <v>0.16960803509125999</v>
      </c>
      <c r="AS11" s="17">
        <v>0.27666135793079299</v>
      </c>
      <c r="AT11" s="17">
        <v>0.26916688613499301</v>
      </c>
      <c r="AU11" s="17">
        <v>0.26876823008477102</v>
      </c>
    </row>
    <row r="12" spans="2:47" x14ac:dyDescent="0.3">
      <c r="B12" s="18" t="s">
        <v>754</v>
      </c>
      <c r="C12" s="17">
        <v>0.179730536983878</v>
      </c>
      <c r="D12" s="17">
        <v>0.15672563899016201</v>
      </c>
      <c r="E12" s="17">
        <v>0.200985031707655</v>
      </c>
      <c r="F12" s="17"/>
      <c r="G12" s="17">
        <v>0.13607611266860101</v>
      </c>
      <c r="H12" s="17">
        <v>8.4613069109226294E-2</v>
      </c>
      <c r="I12" s="17">
        <v>0.14512265848118</v>
      </c>
      <c r="J12" s="17">
        <v>0.17770899297321799</v>
      </c>
      <c r="K12" s="17">
        <v>0.252507296566578</v>
      </c>
      <c r="L12" s="17">
        <v>0.26688402200871703</v>
      </c>
      <c r="M12" s="17"/>
      <c r="N12" s="17">
        <v>0.15176925880602199</v>
      </c>
      <c r="O12" s="17">
        <v>0.20109303177780699</v>
      </c>
      <c r="P12" s="17">
        <v>0.168470935948482</v>
      </c>
      <c r="Q12" s="17">
        <v>0.198469674011508</v>
      </c>
      <c r="R12" s="17"/>
      <c r="S12" s="17">
        <v>0.13394802258084201</v>
      </c>
      <c r="T12" s="17">
        <v>0.20320780339278999</v>
      </c>
      <c r="U12" s="17">
        <v>0.178284320192586</v>
      </c>
      <c r="V12" s="17">
        <v>0.16729127413583</v>
      </c>
      <c r="W12" s="17">
        <v>0.190547340703559</v>
      </c>
      <c r="X12" s="17">
        <v>0.17496141639514901</v>
      </c>
      <c r="Y12" s="17">
        <v>0.17376800068460799</v>
      </c>
      <c r="Z12" s="17">
        <v>0.147366123733878</v>
      </c>
      <c r="AA12" s="17">
        <v>0.18760030933885999</v>
      </c>
      <c r="AB12" s="17">
        <v>0.20053175350202301</v>
      </c>
      <c r="AC12" s="17">
        <v>0.22767814487681001</v>
      </c>
      <c r="AD12" s="17">
        <v>0.209542831258096</v>
      </c>
      <c r="AE12" s="17"/>
      <c r="AF12" s="17">
        <v>0.17744106514518901</v>
      </c>
      <c r="AG12" s="17">
        <v>0.183227419766014</v>
      </c>
      <c r="AH12" s="17"/>
      <c r="AI12" s="17">
        <v>0.155890355180099</v>
      </c>
      <c r="AJ12" s="17">
        <v>0.19163072872023301</v>
      </c>
      <c r="AK12" s="17"/>
      <c r="AL12" s="17">
        <v>0.18331233155912599</v>
      </c>
      <c r="AM12" s="17">
        <v>0.178901096320565</v>
      </c>
      <c r="AN12" s="17"/>
      <c r="AO12" s="17">
        <v>0.14272782846635801</v>
      </c>
      <c r="AP12" s="17">
        <v>0.18295576710036099</v>
      </c>
      <c r="AQ12" s="17"/>
      <c r="AR12" s="17">
        <v>0.11245484487771</v>
      </c>
      <c r="AS12" s="17">
        <v>0.21001888241532399</v>
      </c>
      <c r="AT12" s="17">
        <v>0.19055192764137699</v>
      </c>
      <c r="AU12" s="17">
        <v>0.27406770235891498</v>
      </c>
    </row>
    <row r="13" spans="2:47" x14ac:dyDescent="0.3">
      <c r="B13" s="18" t="s">
        <v>155</v>
      </c>
      <c r="C13" s="19">
        <v>0.11817218397731501</v>
      </c>
      <c r="D13" s="19">
        <v>0.107578370466514</v>
      </c>
      <c r="E13" s="19">
        <v>0.128944940881632</v>
      </c>
      <c r="F13" s="19"/>
      <c r="G13" s="19">
        <v>4.6626997167563501E-2</v>
      </c>
      <c r="H13" s="19">
        <v>4.8652746582400402E-2</v>
      </c>
      <c r="I13" s="19">
        <v>0.100817938036419</v>
      </c>
      <c r="J13" s="19">
        <v>0.14189911250412501</v>
      </c>
      <c r="K13" s="19">
        <v>0.172818047170296</v>
      </c>
      <c r="L13" s="19">
        <v>0.180244189290447</v>
      </c>
      <c r="M13" s="19"/>
      <c r="N13" s="19">
        <v>0.10738605380374</v>
      </c>
      <c r="O13" s="19">
        <v>0.123195459036925</v>
      </c>
      <c r="P13" s="19">
        <v>9.4536300547963498E-2</v>
      </c>
      <c r="Q13" s="19">
        <v>0.14394533494283501</v>
      </c>
      <c r="R13" s="19"/>
      <c r="S13" s="19">
        <v>7.6135888387218506E-2</v>
      </c>
      <c r="T13" s="19">
        <v>0.12647149717901299</v>
      </c>
      <c r="U13" s="19">
        <v>0.14709259400449201</v>
      </c>
      <c r="V13" s="19">
        <v>0.125672010902276</v>
      </c>
      <c r="W13" s="19">
        <v>0.127336651387777</v>
      </c>
      <c r="X13" s="19">
        <v>0.13261527709219001</v>
      </c>
      <c r="Y13" s="19">
        <v>0.139533963874097</v>
      </c>
      <c r="Z13" s="19">
        <v>0.10773646476204</v>
      </c>
      <c r="AA13" s="19">
        <v>9.4354672447323304E-2</v>
      </c>
      <c r="AB13" s="19">
        <v>0.106345342027894</v>
      </c>
      <c r="AC13" s="19">
        <v>0.15073583429142601</v>
      </c>
      <c r="AD13" s="19">
        <v>0.139187674042662</v>
      </c>
      <c r="AE13" s="19"/>
      <c r="AF13" s="19">
        <v>0.12842723077878301</v>
      </c>
      <c r="AG13" s="19">
        <v>0.10288781798722001</v>
      </c>
      <c r="AH13" s="19"/>
      <c r="AI13" s="19">
        <v>0.109440033937361</v>
      </c>
      <c r="AJ13" s="19">
        <v>0.12253097035744299</v>
      </c>
      <c r="AK13" s="19"/>
      <c r="AL13" s="19">
        <v>0.100819191618597</v>
      </c>
      <c r="AM13" s="19">
        <v>0.12219063818793199</v>
      </c>
      <c r="AN13" s="19"/>
      <c r="AO13" s="19">
        <v>0.10438319029898201</v>
      </c>
      <c r="AP13" s="19">
        <v>0.11937406025797501</v>
      </c>
      <c r="AQ13" s="19"/>
      <c r="AR13" s="19">
        <v>7.0522781927570305E-2</v>
      </c>
      <c r="AS13" s="19">
        <v>0.14095478282464999</v>
      </c>
      <c r="AT13" s="19">
        <v>0.13272818391799099</v>
      </c>
      <c r="AU13" s="19">
        <v>0.16833625022520601</v>
      </c>
    </row>
    <row r="14" spans="2:47" x14ac:dyDescent="0.3">
      <c r="B14" s="16"/>
    </row>
    <row r="15" spans="2:47" x14ac:dyDescent="0.3">
      <c r="B15" t="s">
        <v>72</v>
      </c>
    </row>
    <row r="16" spans="2:47" x14ac:dyDescent="0.3">
      <c r="B16" t="s">
        <v>73</v>
      </c>
    </row>
    <row r="18" spans="2:2" x14ac:dyDescent="0.3">
      <c r="B18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600-000000000000}">
  <dimension ref="B2:AU18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759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751</v>
      </c>
      <c r="C9" s="17">
        <v>8.7012921210677593E-2</v>
      </c>
      <c r="D9" s="17">
        <v>0.111998117393986</v>
      </c>
      <c r="E9" s="17">
        <v>6.2997663112583896E-2</v>
      </c>
      <c r="F9" s="17"/>
      <c r="G9" s="17">
        <v>0.17251910309187399</v>
      </c>
      <c r="H9" s="17">
        <v>0.16502126746985499</v>
      </c>
      <c r="I9" s="17">
        <v>9.8173555981499697E-2</v>
      </c>
      <c r="J9" s="17">
        <v>4.7578670613541603E-2</v>
      </c>
      <c r="K9" s="17">
        <v>3.56381109709238E-2</v>
      </c>
      <c r="L9" s="17">
        <v>2.43876572963573E-2</v>
      </c>
      <c r="M9" s="17"/>
      <c r="N9" s="17">
        <v>9.5684103422335506E-2</v>
      </c>
      <c r="O9" s="17">
        <v>6.0671327117305898E-2</v>
      </c>
      <c r="P9" s="17">
        <v>0.110742971817529</v>
      </c>
      <c r="Q9" s="17">
        <v>8.4511583055452005E-2</v>
      </c>
      <c r="R9" s="17"/>
      <c r="S9" s="17">
        <v>0.145450937056467</v>
      </c>
      <c r="T9" s="17">
        <v>6.4546901772962004E-2</v>
      </c>
      <c r="U9" s="17">
        <v>6.6991319845088201E-2</v>
      </c>
      <c r="V9" s="17">
        <v>7.1618977658407093E-2</v>
      </c>
      <c r="W9" s="17">
        <v>7.2209601792158101E-2</v>
      </c>
      <c r="X9" s="17">
        <v>8.8976913432188998E-2</v>
      </c>
      <c r="Y9" s="17">
        <v>6.9891099616522998E-2</v>
      </c>
      <c r="Z9" s="17">
        <v>0.102579168069847</v>
      </c>
      <c r="AA9" s="17">
        <v>6.1534570413529499E-2</v>
      </c>
      <c r="AB9" s="17">
        <v>0.12681779210508501</v>
      </c>
      <c r="AC9" s="17">
        <v>8.6415511506213599E-2</v>
      </c>
      <c r="AD9" s="17">
        <v>4.00980582773168E-2</v>
      </c>
      <c r="AE9" s="17"/>
      <c r="AF9" s="17">
        <v>8.4971901101462993E-2</v>
      </c>
      <c r="AG9" s="17">
        <v>8.9190929056905496E-2</v>
      </c>
      <c r="AH9" s="17"/>
      <c r="AI9" s="17">
        <v>0.111277142614506</v>
      </c>
      <c r="AJ9" s="17">
        <v>7.4901063615985905E-2</v>
      </c>
      <c r="AK9" s="17"/>
      <c r="AL9" s="17">
        <v>0.10647793531783099</v>
      </c>
      <c r="AM9" s="17">
        <v>8.2505383474149901E-2</v>
      </c>
      <c r="AN9" s="17"/>
      <c r="AO9" s="17">
        <v>0.141219947883926</v>
      </c>
      <c r="AP9" s="17">
        <v>8.2288128298051294E-2</v>
      </c>
      <c r="AQ9" s="17"/>
      <c r="AR9" s="17">
        <v>0.17571568414541999</v>
      </c>
      <c r="AS9" s="17">
        <v>3.6875375704434603E-2</v>
      </c>
      <c r="AT9" s="17">
        <v>4.4633106715140897E-2</v>
      </c>
      <c r="AU9" s="17">
        <v>3.8784643626149903E-2</v>
      </c>
    </row>
    <row r="10" spans="2:47" x14ac:dyDescent="0.3">
      <c r="B10" s="18" t="s">
        <v>752</v>
      </c>
      <c r="C10" s="17">
        <v>0.22764077849866099</v>
      </c>
      <c r="D10" s="17">
        <v>0.25525189511470098</v>
      </c>
      <c r="E10" s="17">
        <v>0.201601979956682</v>
      </c>
      <c r="F10" s="17"/>
      <c r="G10" s="17">
        <v>0.28859353740220201</v>
      </c>
      <c r="H10" s="17">
        <v>0.32569267882518799</v>
      </c>
      <c r="I10" s="17">
        <v>0.25823247569267499</v>
      </c>
      <c r="J10" s="17">
        <v>0.25054871232766102</v>
      </c>
      <c r="K10" s="17">
        <v>0.13176735886669499</v>
      </c>
      <c r="L10" s="17">
        <v>0.12846020916496401</v>
      </c>
      <c r="M10" s="17"/>
      <c r="N10" s="17">
        <v>0.228587107028663</v>
      </c>
      <c r="O10" s="17">
        <v>0.229999058842494</v>
      </c>
      <c r="P10" s="17">
        <v>0.23579918858144999</v>
      </c>
      <c r="Q10" s="17">
        <v>0.216879288863498</v>
      </c>
      <c r="R10" s="17"/>
      <c r="S10" s="17">
        <v>0.282101760540927</v>
      </c>
      <c r="T10" s="17">
        <v>0.206131731110898</v>
      </c>
      <c r="U10" s="17">
        <v>0.18891225378955501</v>
      </c>
      <c r="V10" s="17">
        <v>0.215550322984145</v>
      </c>
      <c r="W10" s="17">
        <v>0.254786641206172</v>
      </c>
      <c r="X10" s="17">
        <v>0.24114730756765701</v>
      </c>
      <c r="Y10" s="17">
        <v>0.20390531441543699</v>
      </c>
      <c r="Z10" s="17">
        <v>0.177168808274657</v>
      </c>
      <c r="AA10" s="17">
        <v>0.25957433953856301</v>
      </c>
      <c r="AB10" s="17">
        <v>0.214415718081268</v>
      </c>
      <c r="AC10" s="17">
        <v>0.16877662922742301</v>
      </c>
      <c r="AD10" s="17">
        <v>0.253919873657176</v>
      </c>
      <c r="AE10" s="17"/>
      <c r="AF10" s="17">
        <v>0.224843295860436</v>
      </c>
      <c r="AG10" s="17">
        <v>0.232749169036648</v>
      </c>
      <c r="AH10" s="17"/>
      <c r="AI10" s="17">
        <v>0.26034216821352202</v>
      </c>
      <c r="AJ10" s="17">
        <v>0.211317379169952</v>
      </c>
      <c r="AK10" s="17"/>
      <c r="AL10" s="17">
        <v>0.25176881000157197</v>
      </c>
      <c r="AM10" s="17">
        <v>0.22205341997383299</v>
      </c>
      <c r="AN10" s="17"/>
      <c r="AO10" s="17">
        <v>0.26237341524677399</v>
      </c>
      <c r="AP10" s="17">
        <v>0.22461341237999299</v>
      </c>
      <c r="AQ10" s="17"/>
      <c r="AR10" s="17">
        <v>0.330613374010435</v>
      </c>
      <c r="AS10" s="17">
        <v>0.16633531926071601</v>
      </c>
      <c r="AT10" s="17">
        <v>0.192882056465427</v>
      </c>
      <c r="AU10" s="17">
        <v>0.14690995141049901</v>
      </c>
    </row>
    <row r="11" spans="2:47" x14ac:dyDescent="0.3">
      <c r="B11" s="18" t="s">
        <v>753</v>
      </c>
      <c r="C11" s="17">
        <v>0.31283552193159903</v>
      </c>
      <c r="D11" s="17">
        <v>0.29717439934322998</v>
      </c>
      <c r="E11" s="17">
        <v>0.32766788511891198</v>
      </c>
      <c r="F11" s="17"/>
      <c r="G11" s="17">
        <v>0.27508469216023601</v>
      </c>
      <c r="H11" s="17">
        <v>0.27084036883732798</v>
      </c>
      <c r="I11" s="17">
        <v>0.32193086239525498</v>
      </c>
      <c r="J11" s="17">
        <v>0.30487198912758501</v>
      </c>
      <c r="K11" s="17">
        <v>0.36629779122918199</v>
      </c>
      <c r="L11" s="17">
        <v>0.33517839085436102</v>
      </c>
      <c r="M11" s="17"/>
      <c r="N11" s="17">
        <v>0.344683947440171</v>
      </c>
      <c r="O11" s="17">
        <v>0.29598470784781</v>
      </c>
      <c r="P11" s="17">
        <v>0.298943599240241</v>
      </c>
      <c r="Q11" s="17">
        <v>0.30650382028594902</v>
      </c>
      <c r="R11" s="17"/>
      <c r="S11" s="17">
        <v>0.284075662358869</v>
      </c>
      <c r="T11" s="17">
        <v>0.32649577220403098</v>
      </c>
      <c r="U11" s="17">
        <v>0.35100608790171001</v>
      </c>
      <c r="V11" s="17">
        <v>0.32923073774934603</v>
      </c>
      <c r="W11" s="17">
        <v>0.31432415281753701</v>
      </c>
      <c r="X11" s="17">
        <v>0.29204832443629802</v>
      </c>
      <c r="Y11" s="17">
        <v>0.30830841681590698</v>
      </c>
      <c r="Z11" s="17">
        <v>0.35154290102209201</v>
      </c>
      <c r="AA11" s="17">
        <v>0.32243992426382001</v>
      </c>
      <c r="AB11" s="17">
        <v>0.296597064724135</v>
      </c>
      <c r="AC11" s="17">
        <v>0.293332678997138</v>
      </c>
      <c r="AD11" s="17">
        <v>0.30220476317915901</v>
      </c>
      <c r="AE11" s="17"/>
      <c r="AF11" s="17">
        <v>0.31605757402516499</v>
      </c>
      <c r="AG11" s="17">
        <v>0.308793110132694</v>
      </c>
      <c r="AH11" s="17"/>
      <c r="AI11" s="17">
        <v>0.28873695569602997</v>
      </c>
      <c r="AJ11" s="17">
        <v>0.32486469021290298</v>
      </c>
      <c r="AK11" s="17"/>
      <c r="AL11" s="17">
        <v>0.28724241488659302</v>
      </c>
      <c r="AM11" s="17">
        <v>0.318762149837714</v>
      </c>
      <c r="AN11" s="17"/>
      <c r="AO11" s="17">
        <v>0.29300037830148501</v>
      </c>
      <c r="AP11" s="17">
        <v>0.31456439274034897</v>
      </c>
      <c r="AQ11" s="17"/>
      <c r="AR11" s="17">
        <v>0.25290567825953703</v>
      </c>
      <c r="AS11" s="17">
        <v>0.36738176964520403</v>
      </c>
      <c r="AT11" s="17">
        <v>0.34634648345883601</v>
      </c>
      <c r="AU11" s="17">
        <v>0.29964441581680201</v>
      </c>
    </row>
    <row r="12" spans="2:47" x14ac:dyDescent="0.3">
      <c r="B12" s="18" t="s">
        <v>754</v>
      </c>
      <c r="C12" s="17">
        <v>0.27651822450098401</v>
      </c>
      <c r="D12" s="17">
        <v>0.25194125517120602</v>
      </c>
      <c r="E12" s="17">
        <v>0.299332279884442</v>
      </c>
      <c r="F12" s="17"/>
      <c r="G12" s="17">
        <v>0.21517024571462301</v>
      </c>
      <c r="H12" s="17">
        <v>0.17763431853113601</v>
      </c>
      <c r="I12" s="17">
        <v>0.24460575195130899</v>
      </c>
      <c r="J12" s="17">
        <v>0.28433283383487501</v>
      </c>
      <c r="K12" s="17">
        <v>0.33298710545753901</v>
      </c>
      <c r="L12" s="17">
        <v>0.37918460865655101</v>
      </c>
      <c r="M12" s="17"/>
      <c r="N12" s="17">
        <v>0.25274185668376897</v>
      </c>
      <c r="O12" s="17">
        <v>0.31661041590267203</v>
      </c>
      <c r="P12" s="17">
        <v>0.266917690790762</v>
      </c>
      <c r="Q12" s="17">
        <v>0.27120871967476201</v>
      </c>
      <c r="R12" s="17"/>
      <c r="S12" s="17">
        <v>0.23663908940272799</v>
      </c>
      <c r="T12" s="17">
        <v>0.309246002040579</v>
      </c>
      <c r="U12" s="17">
        <v>0.27233972071683399</v>
      </c>
      <c r="V12" s="17">
        <v>0.28282920074956303</v>
      </c>
      <c r="W12" s="17">
        <v>0.249621562930882</v>
      </c>
      <c r="X12" s="17">
        <v>0.26816271464614699</v>
      </c>
      <c r="Y12" s="17">
        <v>0.31004848406039598</v>
      </c>
      <c r="Z12" s="17">
        <v>0.26732123862374202</v>
      </c>
      <c r="AA12" s="17">
        <v>0.26926194415626098</v>
      </c>
      <c r="AB12" s="17">
        <v>0.27044004711928898</v>
      </c>
      <c r="AC12" s="17">
        <v>0.31758346808912702</v>
      </c>
      <c r="AD12" s="17">
        <v>0.29969867558133001</v>
      </c>
      <c r="AE12" s="17"/>
      <c r="AF12" s="17">
        <v>0.26498431841307202</v>
      </c>
      <c r="AG12" s="17">
        <v>0.29308559772262299</v>
      </c>
      <c r="AH12" s="17"/>
      <c r="AI12" s="17">
        <v>0.24626660628243299</v>
      </c>
      <c r="AJ12" s="17">
        <v>0.29161878288173898</v>
      </c>
      <c r="AK12" s="17"/>
      <c r="AL12" s="17">
        <v>0.27738512754025302</v>
      </c>
      <c r="AM12" s="17">
        <v>0.276317474676612</v>
      </c>
      <c r="AN12" s="17"/>
      <c r="AO12" s="17">
        <v>0.201047892929587</v>
      </c>
      <c r="AP12" s="17">
        <v>0.28309636961621998</v>
      </c>
      <c r="AQ12" s="17"/>
      <c r="AR12" s="17">
        <v>0.173835818834469</v>
      </c>
      <c r="AS12" s="17">
        <v>0.32594551855106302</v>
      </c>
      <c r="AT12" s="17">
        <v>0.30412124956646203</v>
      </c>
      <c r="AU12" s="17">
        <v>0.391892663262429</v>
      </c>
    </row>
    <row r="13" spans="2:47" x14ac:dyDescent="0.3">
      <c r="B13" s="18" t="s">
        <v>155</v>
      </c>
      <c r="C13" s="19">
        <v>9.5992553858077603E-2</v>
      </c>
      <c r="D13" s="19">
        <v>8.3634332976877501E-2</v>
      </c>
      <c r="E13" s="19">
        <v>0.108400191927381</v>
      </c>
      <c r="F13" s="19"/>
      <c r="G13" s="19">
        <v>4.8632421631065299E-2</v>
      </c>
      <c r="H13" s="19">
        <v>6.0811366336493297E-2</v>
      </c>
      <c r="I13" s="19">
        <v>7.7057353979261403E-2</v>
      </c>
      <c r="J13" s="19">
        <v>0.112667794096337</v>
      </c>
      <c r="K13" s="19">
        <v>0.13330963347565999</v>
      </c>
      <c r="L13" s="19">
        <v>0.13278913402776699</v>
      </c>
      <c r="M13" s="19"/>
      <c r="N13" s="19">
        <v>7.8302985425061297E-2</v>
      </c>
      <c r="O13" s="19">
        <v>9.6734490289718006E-2</v>
      </c>
      <c r="P13" s="19">
        <v>8.7596549570016502E-2</v>
      </c>
      <c r="Q13" s="19">
        <v>0.120896588120339</v>
      </c>
      <c r="R13" s="19"/>
      <c r="S13" s="19">
        <v>5.1732550641009602E-2</v>
      </c>
      <c r="T13" s="19">
        <v>9.3579592871529504E-2</v>
      </c>
      <c r="U13" s="19">
        <v>0.120750617746813</v>
      </c>
      <c r="V13" s="19">
        <v>0.10077076085854</v>
      </c>
      <c r="W13" s="19">
        <v>0.109058041253252</v>
      </c>
      <c r="X13" s="19">
        <v>0.109664739917709</v>
      </c>
      <c r="Y13" s="19">
        <v>0.107846685091738</v>
      </c>
      <c r="Z13" s="19">
        <v>0.101387884009662</v>
      </c>
      <c r="AA13" s="19">
        <v>8.7189221627826996E-2</v>
      </c>
      <c r="AB13" s="19">
        <v>9.1729377970223597E-2</v>
      </c>
      <c r="AC13" s="19">
        <v>0.13389171218009899</v>
      </c>
      <c r="AD13" s="19">
        <v>0.104078629305018</v>
      </c>
      <c r="AE13" s="19"/>
      <c r="AF13" s="19">
        <v>0.109142910599864</v>
      </c>
      <c r="AG13" s="19">
        <v>7.6181194051129497E-2</v>
      </c>
      <c r="AH13" s="19"/>
      <c r="AI13" s="19">
        <v>9.3377127193508297E-2</v>
      </c>
      <c r="AJ13" s="19">
        <v>9.7298084119420605E-2</v>
      </c>
      <c r="AK13" s="19"/>
      <c r="AL13" s="19">
        <v>7.7125712253751297E-2</v>
      </c>
      <c r="AM13" s="19">
        <v>0.100361572037692</v>
      </c>
      <c r="AN13" s="19"/>
      <c r="AO13" s="19">
        <v>0.102358365638228</v>
      </c>
      <c r="AP13" s="19">
        <v>9.5437696965386107E-2</v>
      </c>
      <c r="AQ13" s="19"/>
      <c r="AR13" s="19">
        <v>6.6929444750137901E-2</v>
      </c>
      <c r="AS13" s="19">
        <v>0.103462016838582</v>
      </c>
      <c r="AT13" s="19">
        <v>0.112017103794135</v>
      </c>
      <c r="AU13" s="19">
        <v>0.122768325884121</v>
      </c>
    </row>
    <row r="14" spans="2:47" x14ac:dyDescent="0.3">
      <c r="B14" s="16"/>
    </row>
    <row r="15" spans="2:47" x14ac:dyDescent="0.3">
      <c r="B15" t="s">
        <v>72</v>
      </c>
    </row>
    <row r="16" spans="2:47" x14ac:dyDescent="0.3">
      <c r="B16" t="s">
        <v>73</v>
      </c>
    </row>
    <row r="18" spans="2:2" x14ac:dyDescent="0.3">
      <c r="B18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700-000000000000}">
  <dimension ref="B2:AU18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760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751</v>
      </c>
      <c r="C9" s="17">
        <v>0.180824689681339</v>
      </c>
      <c r="D9" s="17">
        <v>0.21119648303802999</v>
      </c>
      <c r="E9" s="17">
        <v>0.151381122834642</v>
      </c>
      <c r="F9" s="17"/>
      <c r="G9" s="17">
        <v>0.281234593205832</v>
      </c>
      <c r="H9" s="17">
        <v>0.29250941159080202</v>
      </c>
      <c r="I9" s="17">
        <v>0.20049192265403701</v>
      </c>
      <c r="J9" s="17">
        <v>0.120821947980477</v>
      </c>
      <c r="K9" s="17">
        <v>0.115985001244896</v>
      </c>
      <c r="L9" s="17">
        <v>9.9766062000045605E-2</v>
      </c>
      <c r="M9" s="17"/>
      <c r="N9" s="17">
        <v>0.217516203867096</v>
      </c>
      <c r="O9" s="17">
        <v>0.16066451106341501</v>
      </c>
      <c r="P9" s="17">
        <v>0.19732713311088099</v>
      </c>
      <c r="Q9" s="17">
        <v>0.14840010865856601</v>
      </c>
      <c r="R9" s="17"/>
      <c r="S9" s="17">
        <v>0.26856340447038601</v>
      </c>
      <c r="T9" s="17">
        <v>0.13605709864583501</v>
      </c>
      <c r="U9" s="17">
        <v>0.18665967553173701</v>
      </c>
      <c r="V9" s="17">
        <v>0.139719542935198</v>
      </c>
      <c r="W9" s="17">
        <v>0.16729189563299199</v>
      </c>
      <c r="X9" s="17">
        <v>0.18520877515839901</v>
      </c>
      <c r="Y9" s="17">
        <v>0.149116703096145</v>
      </c>
      <c r="Z9" s="17">
        <v>0.209412724332879</v>
      </c>
      <c r="AA9" s="17">
        <v>0.16966348812064</v>
      </c>
      <c r="AB9" s="17">
        <v>0.21433869683874801</v>
      </c>
      <c r="AC9" s="17">
        <v>0.16239990376833399</v>
      </c>
      <c r="AD9" s="17">
        <v>0.10956276036572</v>
      </c>
      <c r="AE9" s="17"/>
      <c r="AF9" s="17">
        <v>0.180618033645917</v>
      </c>
      <c r="AG9" s="17">
        <v>0.18132530644445599</v>
      </c>
      <c r="AH9" s="17"/>
      <c r="AI9" s="17">
        <v>0.239719295153689</v>
      </c>
      <c r="AJ9" s="17">
        <v>0.151426545693743</v>
      </c>
      <c r="AK9" s="17"/>
      <c r="AL9" s="17">
        <v>0.21375428937077301</v>
      </c>
      <c r="AM9" s="17">
        <v>0.17319914096959499</v>
      </c>
      <c r="AN9" s="17"/>
      <c r="AO9" s="17">
        <v>0.259784334480681</v>
      </c>
      <c r="AP9" s="17">
        <v>0.17394240904307001</v>
      </c>
      <c r="AQ9" s="17"/>
      <c r="AR9" s="17">
        <v>0.30196257210650801</v>
      </c>
      <c r="AS9" s="17">
        <v>0.122978143038149</v>
      </c>
      <c r="AT9" s="17">
        <v>0.12466850758680099</v>
      </c>
      <c r="AU9" s="17">
        <v>9.3074682749627893E-2</v>
      </c>
    </row>
    <row r="10" spans="2:47" x14ac:dyDescent="0.3">
      <c r="B10" s="18" t="s">
        <v>752</v>
      </c>
      <c r="C10" s="17">
        <v>0.39047123317629501</v>
      </c>
      <c r="D10" s="17">
        <v>0.40195889825013498</v>
      </c>
      <c r="E10" s="17">
        <v>0.38013653761701899</v>
      </c>
      <c r="F10" s="17"/>
      <c r="G10" s="17">
        <v>0.34446152002665498</v>
      </c>
      <c r="H10" s="17">
        <v>0.42912100020084598</v>
      </c>
      <c r="I10" s="17">
        <v>0.398900479006015</v>
      </c>
      <c r="J10" s="17">
        <v>0.437607021054784</v>
      </c>
      <c r="K10" s="17">
        <v>0.36689668531266301</v>
      </c>
      <c r="L10" s="17">
        <v>0.36027056456274897</v>
      </c>
      <c r="M10" s="17"/>
      <c r="N10" s="17">
        <v>0.43982144838682402</v>
      </c>
      <c r="O10" s="17">
        <v>0.39091405280719499</v>
      </c>
      <c r="P10" s="17">
        <v>0.37035232663534601</v>
      </c>
      <c r="Q10" s="17">
        <v>0.35303869517244602</v>
      </c>
      <c r="R10" s="17"/>
      <c r="S10" s="17">
        <v>0.37906922387632402</v>
      </c>
      <c r="T10" s="17">
        <v>0.434677837182053</v>
      </c>
      <c r="U10" s="17">
        <v>0.39017859902758301</v>
      </c>
      <c r="V10" s="17">
        <v>0.40397036473714099</v>
      </c>
      <c r="W10" s="17">
        <v>0.35671679442528698</v>
      </c>
      <c r="X10" s="17">
        <v>0.41442819581964702</v>
      </c>
      <c r="Y10" s="17">
        <v>0.39027232526781303</v>
      </c>
      <c r="Z10" s="17">
        <v>0.435319899212883</v>
      </c>
      <c r="AA10" s="17">
        <v>0.41874012212934802</v>
      </c>
      <c r="AB10" s="17">
        <v>0.32163992614383002</v>
      </c>
      <c r="AC10" s="17">
        <v>0.29832859052438299</v>
      </c>
      <c r="AD10" s="17">
        <v>0.41642545493699501</v>
      </c>
      <c r="AE10" s="17"/>
      <c r="AF10" s="17">
        <v>0.38649514169826099</v>
      </c>
      <c r="AG10" s="17">
        <v>0.39616968888138898</v>
      </c>
      <c r="AH10" s="17"/>
      <c r="AI10" s="17">
        <v>0.37560185363658899</v>
      </c>
      <c r="AJ10" s="17">
        <v>0.39789351162113001</v>
      </c>
      <c r="AK10" s="17"/>
      <c r="AL10" s="17">
        <v>0.38085977579144997</v>
      </c>
      <c r="AM10" s="17">
        <v>0.39269697042090901</v>
      </c>
      <c r="AN10" s="17"/>
      <c r="AO10" s="17">
        <v>0.39018262648394397</v>
      </c>
      <c r="AP10" s="17">
        <v>0.3904963887131</v>
      </c>
      <c r="AQ10" s="17"/>
      <c r="AR10" s="17">
        <v>0.40305898629186598</v>
      </c>
      <c r="AS10" s="17">
        <v>0.40529820496091501</v>
      </c>
      <c r="AT10" s="17">
        <v>0.40472206513397102</v>
      </c>
      <c r="AU10" s="17">
        <v>0.30360093340240302</v>
      </c>
    </row>
    <row r="11" spans="2:47" x14ac:dyDescent="0.3">
      <c r="B11" s="18" t="s">
        <v>753</v>
      </c>
      <c r="C11" s="17">
        <v>0.181819092018881</v>
      </c>
      <c r="D11" s="17">
        <v>0.173346213532099</v>
      </c>
      <c r="E11" s="17">
        <v>0.190012538743527</v>
      </c>
      <c r="F11" s="17"/>
      <c r="G11" s="17">
        <v>0.19132380952257999</v>
      </c>
      <c r="H11" s="17">
        <v>0.15502238609223801</v>
      </c>
      <c r="I11" s="17">
        <v>0.177386478206632</v>
      </c>
      <c r="J11" s="17">
        <v>0.166568392723626</v>
      </c>
      <c r="K11" s="17">
        <v>0.19125831527244999</v>
      </c>
      <c r="L11" s="17">
        <v>0.20692409866168901</v>
      </c>
      <c r="M11" s="17"/>
      <c r="N11" s="17">
        <v>0.15810738888999901</v>
      </c>
      <c r="O11" s="17">
        <v>0.191763273445863</v>
      </c>
      <c r="P11" s="17">
        <v>0.202866570888804</v>
      </c>
      <c r="Q11" s="17">
        <v>0.178659547919855</v>
      </c>
      <c r="R11" s="17"/>
      <c r="S11" s="17">
        <v>0.166124693218483</v>
      </c>
      <c r="T11" s="17">
        <v>0.17265842447466401</v>
      </c>
      <c r="U11" s="17">
        <v>0.17926560315037199</v>
      </c>
      <c r="V11" s="17">
        <v>0.203309922198536</v>
      </c>
      <c r="W11" s="17">
        <v>0.204976559610724</v>
      </c>
      <c r="X11" s="17">
        <v>0.158211193981488</v>
      </c>
      <c r="Y11" s="17">
        <v>0.21863266360524899</v>
      </c>
      <c r="Z11" s="17">
        <v>0.13472375086947899</v>
      </c>
      <c r="AA11" s="17">
        <v>0.18398984079741099</v>
      </c>
      <c r="AB11" s="17">
        <v>0.18546192513346901</v>
      </c>
      <c r="AC11" s="17">
        <v>0.166497879670644</v>
      </c>
      <c r="AD11" s="17">
        <v>0.224899685540045</v>
      </c>
      <c r="AE11" s="17"/>
      <c r="AF11" s="17">
        <v>0.17752755147202701</v>
      </c>
      <c r="AG11" s="17">
        <v>0.18853983851092501</v>
      </c>
      <c r="AH11" s="17"/>
      <c r="AI11" s="17">
        <v>0.16624375431041499</v>
      </c>
      <c r="AJ11" s="17">
        <v>0.18959376029174799</v>
      </c>
      <c r="AK11" s="17"/>
      <c r="AL11" s="17">
        <v>0.17378120190992499</v>
      </c>
      <c r="AM11" s="17">
        <v>0.18368043631530601</v>
      </c>
      <c r="AN11" s="17"/>
      <c r="AO11" s="17">
        <v>0.16858959820518701</v>
      </c>
      <c r="AP11" s="17">
        <v>0.182972201171784</v>
      </c>
      <c r="AQ11" s="17"/>
      <c r="AR11" s="17">
        <v>0.124284669129256</v>
      </c>
      <c r="AS11" s="17">
        <v>0.200519496749232</v>
      </c>
      <c r="AT11" s="17">
        <v>0.21155000213700401</v>
      </c>
      <c r="AU11" s="17">
        <v>0.23223449068642801</v>
      </c>
    </row>
    <row r="12" spans="2:47" x14ac:dyDescent="0.3">
      <c r="B12" s="18" t="s">
        <v>754</v>
      </c>
      <c r="C12" s="17">
        <v>0.143487996416851</v>
      </c>
      <c r="D12" s="17">
        <v>0.126833124066524</v>
      </c>
      <c r="E12" s="17">
        <v>0.15837531493825699</v>
      </c>
      <c r="F12" s="17"/>
      <c r="G12" s="17">
        <v>0.153775366068828</v>
      </c>
      <c r="H12" s="17">
        <v>7.3474055060955001E-2</v>
      </c>
      <c r="I12" s="17">
        <v>0.13224761243115299</v>
      </c>
      <c r="J12" s="17">
        <v>0.14110164463407401</v>
      </c>
      <c r="K12" s="17">
        <v>0.18223258800863601</v>
      </c>
      <c r="L12" s="17">
        <v>0.17865521727164899</v>
      </c>
      <c r="M12" s="17"/>
      <c r="N12" s="17">
        <v>0.107844900398716</v>
      </c>
      <c r="O12" s="17">
        <v>0.145770571475904</v>
      </c>
      <c r="P12" s="17">
        <v>0.146023417129473</v>
      </c>
      <c r="Q12" s="17">
        <v>0.17861658593929999</v>
      </c>
      <c r="R12" s="17"/>
      <c r="S12" s="17">
        <v>0.119511050488399</v>
      </c>
      <c r="T12" s="17">
        <v>0.14221687244428599</v>
      </c>
      <c r="U12" s="17">
        <v>0.130673477265937</v>
      </c>
      <c r="V12" s="17">
        <v>0.146247193015902</v>
      </c>
      <c r="W12" s="17">
        <v>0.15345022732724301</v>
      </c>
      <c r="X12" s="17">
        <v>0.13284139176912399</v>
      </c>
      <c r="Y12" s="17">
        <v>0.115637594597765</v>
      </c>
      <c r="Z12" s="17">
        <v>0.12227647800201399</v>
      </c>
      <c r="AA12" s="17">
        <v>0.139173153456117</v>
      </c>
      <c r="AB12" s="17">
        <v>0.187053173111879</v>
      </c>
      <c r="AC12" s="17">
        <v>0.206589936314197</v>
      </c>
      <c r="AD12" s="17">
        <v>0.177967261076591</v>
      </c>
      <c r="AE12" s="17"/>
      <c r="AF12" s="17">
        <v>0.13510474097719</v>
      </c>
      <c r="AG12" s="17">
        <v>0.15579255328220501</v>
      </c>
      <c r="AH12" s="17"/>
      <c r="AI12" s="17">
        <v>0.124950550527047</v>
      </c>
      <c r="AJ12" s="17">
        <v>0.15274124633778999</v>
      </c>
      <c r="AK12" s="17"/>
      <c r="AL12" s="17">
        <v>0.14017270866583101</v>
      </c>
      <c r="AM12" s="17">
        <v>0.144255721760532</v>
      </c>
      <c r="AN12" s="17"/>
      <c r="AO12" s="17">
        <v>9.1713573545749993E-2</v>
      </c>
      <c r="AP12" s="17">
        <v>0.148000758714463</v>
      </c>
      <c r="AQ12" s="17"/>
      <c r="AR12" s="17">
        <v>0.103342027641247</v>
      </c>
      <c r="AS12" s="17">
        <v>0.15503189144052201</v>
      </c>
      <c r="AT12" s="17">
        <v>0.13664948825181999</v>
      </c>
      <c r="AU12" s="17">
        <v>0.238738381438071</v>
      </c>
    </row>
    <row r="13" spans="2:47" x14ac:dyDescent="0.3">
      <c r="B13" s="18" t="s">
        <v>155</v>
      </c>
      <c r="C13" s="19">
        <v>0.103396988706635</v>
      </c>
      <c r="D13" s="19">
        <v>8.6665281113210701E-2</v>
      </c>
      <c r="E13" s="19">
        <v>0.120094485866555</v>
      </c>
      <c r="F13" s="19"/>
      <c r="G13" s="19">
        <v>2.9204711176105499E-2</v>
      </c>
      <c r="H13" s="19">
        <v>4.9873147055159099E-2</v>
      </c>
      <c r="I13" s="19">
        <v>9.0973507702163101E-2</v>
      </c>
      <c r="J13" s="19">
        <v>0.133900993607039</v>
      </c>
      <c r="K13" s="19">
        <v>0.143627410161355</v>
      </c>
      <c r="L13" s="19">
        <v>0.15438405750386799</v>
      </c>
      <c r="M13" s="19"/>
      <c r="N13" s="19">
        <v>7.6710058457365102E-2</v>
      </c>
      <c r="O13" s="19">
        <v>0.110887591207623</v>
      </c>
      <c r="P13" s="19">
        <v>8.3430552235497099E-2</v>
      </c>
      <c r="Q13" s="19">
        <v>0.14128506230983301</v>
      </c>
      <c r="R13" s="19"/>
      <c r="S13" s="19">
        <v>6.6731627946407704E-2</v>
      </c>
      <c r="T13" s="19">
        <v>0.11438976725316199</v>
      </c>
      <c r="U13" s="19">
        <v>0.113222645024372</v>
      </c>
      <c r="V13" s="19">
        <v>0.106752977113224</v>
      </c>
      <c r="W13" s="19">
        <v>0.117564523003754</v>
      </c>
      <c r="X13" s="19">
        <v>0.109310443271343</v>
      </c>
      <c r="Y13" s="19">
        <v>0.126340713433027</v>
      </c>
      <c r="Z13" s="19">
        <v>9.8267147582744893E-2</v>
      </c>
      <c r="AA13" s="19">
        <v>8.84333954964827E-2</v>
      </c>
      <c r="AB13" s="19">
        <v>9.1506278772074096E-2</v>
      </c>
      <c r="AC13" s="19">
        <v>0.16618368972244199</v>
      </c>
      <c r="AD13" s="19">
        <v>7.1144838080648101E-2</v>
      </c>
      <c r="AE13" s="19"/>
      <c r="AF13" s="19">
        <v>0.120254532206604</v>
      </c>
      <c r="AG13" s="19">
        <v>7.8172612881025394E-2</v>
      </c>
      <c r="AH13" s="19"/>
      <c r="AI13" s="19">
        <v>9.3484546372260502E-2</v>
      </c>
      <c r="AJ13" s="19">
        <v>0.10834493605558999</v>
      </c>
      <c r="AK13" s="19"/>
      <c r="AL13" s="19">
        <v>9.1432024262022196E-2</v>
      </c>
      <c r="AM13" s="19">
        <v>0.10616773053365899</v>
      </c>
      <c r="AN13" s="19"/>
      <c r="AO13" s="19">
        <v>8.9729867284437395E-2</v>
      </c>
      <c r="AP13" s="19">
        <v>0.104588242357584</v>
      </c>
      <c r="AQ13" s="19"/>
      <c r="AR13" s="19">
        <v>6.7351744831121899E-2</v>
      </c>
      <c r="AS13" s="19">
        <v>0.11617226381118299</v>
      </c>
      <c r="AT13" s="19">
        <v>0.122409936890405</v>
      </c>
      <c r="AU13" s="19">
        <v>0.13235151172347001</v>
      </c>
    </row>
    <row r="14" spans="2:47" x14ac:dyDescent="0.3">
      <c r="B14" s="16"/>
    </row>
    <row r="15" spans="2:47" x14ac:dyDescent="0.3">
      <c r="B15" t="s">
        <v>72</v>
      </c>
    </row>
    <row r="16" spans="2:47" x14ac:dyDescent="0.3">
      <c r="B16" t="s">
        <v>73</v>
      </c>
    </row>
    <row r="18" spans="2:2" x14ac:dyDescent="0.3">
      <c r="B18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800-000000000000}">
  <dimension ref="B2:AU18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761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751</v>
      </c>
      <c r="C9" s="17">
        <v>0.15573755813713999</v>
      </c>
      <c r="D9" s="17">
        <v>0.18977694827092101</v>
      </c>
      <c r="E9" s="17">
        <v>0.121367109589247</v>
      </c>
      <c r="F9" s="17"/>
      <c r="G9" s="17">
        <v>0.282289681717796</v>
      </c>
      <c r="H9" s="17">
        <v>0.25075358616341398</v>
      </c>
      <c r="I9" s="17">
        <v>0.17458725844406101</v>
      </c>
      <c r="J9" s="17">
        <v>0.11289391069054699</v>
      </c>
      <c r="K9" s="17">
        <v>7.8073957748167194E-2</v>
      </c>
      <c r="L9" s="17">
        <v>6.6258178200842399E-2</v>
      </c>
      <c r="M9" s="17"/>
      <c r="N9" s="17">
        <v>0.18084081448199499</v>
      </c>
      <c r="O9" s="17">
        <v>0.13206287208185499</v>
      </c>
      <c r="P9" s="17">
        <v>0.17059589488947499</v>
      </c>
      <c r="Q9" s="17">
        <v>0.140565737002186</v>
      </c>
      <c r="R9" s="17"/>
      <c r="S9" s="17">
        <v>0.24355201126836301</v>
      </c>
      <c r="T9" s="17">
        <v>0.11784287518544199</v>
      </c>
      <c r="U9" s="17">
        <v>0.13649990314763299</v>
      </c>
      <c r="V9" s="17">
        <v>0.13121883151269001</v>
      </c>
      <c r="W9" s="17">
        <v>0.145286614224553</v>
      </c>
      <c r="X9" s="17">
        <v>0.169200262114091</v>
      </c>
      <c r="Y9" s="17">
        <v>9.8512247375811199E-2</v>
      </c>
      <c r="Z9" s="17">
        <v>0.17750851936471701</v>
      </c>
      <c r="AA9" s="17">
        <v>0.142298730723461</v>
      </c>
      <c r="AB9" s="17">
        <v>0.19352890648938401</v>
      </c>
      <c r="AC9" s="17">
        <v>0.121701877219039</v>
      </c>
      <c r="AD9" s="17">
        <v>0.13574286775323899</v>
      </c>
      <c r="AE9" s="17"/>
      <c r="AF9" s="17">
        <v>0.154592701790568</v>
      </c>
      <c r="AG9" s="17">
        <v>0.15682683642973999</v>
      </c>
      <c r="AH9" s="17"/>
      <c r="AI9" s="17">
        <v>0.20582743130396799</v>
      </c>
      <c r="AJ9" s="17">
        <v>0.13073443107875199</v>
      </c>
      <c r="AK9" s="17"/>
      <c r="AL9" s="17">
        <v>0.18923069774415199</v>
      </c>
      <c r="AM9" s="17">
        <v>0.14798150977969701</v>
      </c>
      <c r="AN9" s="17"/>
      <c r="AO9" s="17">
        <v>0.24634076974837599</v>
      </c>
      <c r="AP9" s="17">
        <v>0.14784040091687101</v>
      </c>
      <c r="AQ9" s="17"/>
      <c r="AR9" s="17">
        <v>0.28455637963515901</v>
      </c>
      <c r="AS9" s="17">
        <v>8.2225889985993103E-2</v>
      </c>
      <c r="AT9" s="17">
        <v>0.10546188241054601</v>
      </c>
      <c r="AU9" s="17">
        <v>6.3416869102009998E-2</v>
      </c>
    </row>
    <row r="10" spans="2:47" x14ac:dyDescent="0.3">
      <c r="B10" s="18" t="s">
        <v>752</v>
      </c>
      <c r="C10" s="17">
        <v>0.375633042820885</v>
      </c>
      <c r="D10" s="17">
        <v>0.39434673154881</v>
      </c>
      <c r="E10" s="17">
        <v>0.35843414216300001</v>
      </c>
      <c r="F10" s="17"/>
      <c r="G10" s="17">
        <v>0.41671634738948798</v>
      </c>
      <c r="H10" s="17">
        <v>0.43515662804918798</v>
      </c>
      <c r="I10" s="17">
        <v>0.38049562642956097</v>
      </c>
      <c r="J10" s="17">
        <v>0.37448317926726699</v>
      </c>
      <c r="K10" s="17">
        <v>0.351053838843215</v>
      </c>
      <c r="L10" s="17">
        <v>0.31356988927309398</v>
      </c>
      <c r="M10" s="17"/>
      <c r="N10" s="17">
        <v>0.417108766666557</v>
      </c>
      <c r="O10" s="17">
        <v>0.36770339405364499</v>
      </c>
      <c r="P10" s="17">
        <v>0.36534463676155299</v>
      </c>
      <c r="Q10" s="17">
        <v>0.346714120837465</v>
      </c>
      <c r="R10" s="17"/>
      <c r="S10" s="17">
        <v>0.41413558653500598</v>
      </c>
      <c r="T10" s="17">
        <v>0.36352064816723301</v>
      </c>
      <c r="U10" s="17">
        <v>0.38366352388029001</v>
      </c>
      <c r="V10" s="17">
        <v>0.40834033998416303</v>
      </c>
      <c r="W10" s="17">
        <v>0.399946315584713</v>
      </c>
      <c r="X10" s="17">
        <v>0.36660842749873501</v>
      </c>
      <c r="Y10" s="17">
        <v>0.37583394601675502</v>
      </c>
      <c r="Z10" s="17">
        <v>0.34239778890205003</v>
      </c>
      <c r="AA10" s="17">
        <v>0.38313134105878099</v>
      </c>
      <c r="AB10" s="17">
        <v>0.29279968201319601</v>
      </c>
      <c r="AC10" s="17">
        <v>0.36276159103583899</v>
      </c>
      <c r="AD10" s="17">
        <v>0.38536488498973998</v>
      </c>
      <c r="AE10" s="17"/>
      <c r="AF10" s="17">
        <v>0.36549513132626499</v>
      </c>
      <c r="AG10" s="17">
        <v>0.39169411334112902</v>
      </c>
      <c r="AH10" s="17"/>
      <c r="AI10" s="17">
        <v>0.36816717340542698</v>
      </c>
      <c r="AJ10" s="17">
        <v>0.37935974584076099</v>
      </c>
      <c r="AK10" s="17"/>
      <c r="AL10" s="17">
        <v>0.37294744075133202</v>
      </c>
      <c r="AM10" s="17">
        <v>0.37625495106133899</v>
      </c>
      <c r="AN10" s="17"/>
      <c r="AO10" s="17">
        <v>0.34059303999354201</v>
      </c>
      <c r="AP10" s="17">
        <v>0.37868719958205499</v>
      </c>
      <c r="AQ10" s="17"/>
      <c r="AR10" s="17">
        <v>0.41744527769642698</v>
      </c>
      <c r="AS10" s="17">
        <v>0.36005041504993002</v>
      </c>
      <c r="AT10" s="17">
        <v>0.38010801488192097</v>
      </c>
      <c r="AU10" s="17">
        <v>0.28807778211818302</v>
      </c>
    </row>
    <row r="11" spans="2:47" x14ac:dyDescent="0.3">
      <c r="B11" s="18" t="s">
        <v>753</v>
      </c>
      <c r="C11" s="17">
        <v>0.21030458766382501</v>
      </c>
      <c r="D11" s="17">
        <v>0.18444885167082001</v>
      </c>
      <c r="E11" s="17">
        <v>0.23589670542636501</v>
      </c>
      <c r="F11" s="17"/>
      <c r="G11" s="17">
        <v>0.15592637364987399</v>
      </c>
      <c r="H11" s="17">
        <v>0.16399809809857899</v>
      </c>
      <c r="I11" s="17">
        <v>0.22655373412853899</v>
      </c>
      <c r="J11" s="17">
        <v>0.22913375780856499</v>
      </c>
      <c r="K11" s="17">
        <v>0.232556785849964</v>
      </c>
      <c r="L11" s="17">
        <v>0.240506521939784</v>
      </c>
      <c r="M11" s="17"/>
      <c r="N11" s="17">
        <v>0.18669615812047299</v>
      </c>
      <c r="O11" s="17">
        <v>0.228620595461592</v>
      </c>
      <c r="P11" s="17">
        <v>0.21657212509222501</v>
      </c>
      <c r="Q11" s="17">
        <v>0.211575765818835</v>
      </c>
      <c r="R11" s="17"/>
      <c r="S11" s="17">
        <v>0.15902941791952099</v>
      </c>
      <c r="T11" s="17">
        <v>0.22671599922524099</v>
      </c>
      <c r="U11" s="17">
        <v>0.20040162412955401</v>
      </c>
      <c r="V11" s="17">
        <v>0.22712903494974299</v>
      </c>
      <c r="W11" s="17">
        <v>0.18093666947942899</v>
      </c>
      <c r="X11" s="17">
        <v>0.20641223892591901</v>
      </c>
      <c r="Y11" s="17">
        <v>0.22057016461845499</v>
      </c>
      <c r="Z11" s="17">
        <v>0.21837360911443399</v>
      </c>
      <c r="AA11" s="17">
        <v>0.23009972723291999</v>
      </c>
      <c r="AB11" s="17">
        <v>0.234411497435217</v>
      </c>
      <c r="AC11" s="17">
        <v>0.221204166333171</v>
      </c>
      <c r="AD11" s="17">
        <v>0.23337620458983099</v>
      </c>
      <c r="AE11" s="17"/>
      <c r="AF11" s="17">
        <v>0.223932364843344</v>
      </c>
      <c r="AG11" s="17">
        <v>0.191602441215354</v>
      </c>
      <c r="AH11" s="17"/>
      <c r="AI11" s="17">
        <v>0.195935883008831</v>
      </c>
      <c r="AJ11" s="17">
        <v>0.217476946574712</v>
      </c>
      <c r="AK11" s="17"/>
      <c r="AL11" s="17">
        <v>0.19022955129034799</v>
      </c>
      <c r="AM11" s="17">
        <v>0.214953389021866</v>
      </c>
      <c r="AN11" s="17"/>
      <c r="AO11" s="17">
        <v>0.18298782834751801</v>
      </c>
      <c r="AP11" s="17">
        <v>0.21268557106643099</v>
      </c>
      <c r="AQ11" s="17"/>
      <c r="AR11" s="17">
        <v>0.14549311522073899</v>
      </c>
      <c r="AS11" s="17">
        <v>0.24656094004270901</v>
      </c>
      <c r="AT11" s="17">
        <v>0.23952991572294099</v>
      </c>
      <c r="AU11" s="17">
        <v>0.24981816523021999</v>
      </c>
    </row>
    <row r="12" spans="2:47" x14ac:dyDescent="0.3">
      <c r="B12" s="18" t="s">
        <v>754</v>
      </c>
      <c r="C12" s="17">
        <v>0.15073490425154801</v>
      </c>
      <c r="D12" s="17">
        <v>0.13896261566655799</v>
      </c>
      <c r="E12" s="17">
        <v>0.16156425837225399</v>
      </c>
      <c r="F12" s="17"/>
      <c r="G12" s="17">
        <v>0.10927615624235</v>
      </c>
      <c r="H12" s="17">
        <v>9.1428537940988E-2</v>
      </c>
      <c r="I12" s="17">
        <v>0.124218292829014</v>
      </c>
      <c r="J12" s="17">
        <v>0.16119186646457401</v>
      </c>
      <c r="K12" s="17">
        <v>0.19210141642134701</v>
      </c>
      <c r="L12" s="17">
        <v>0.21170001739018199</v>
      </c>
      <c r="M12" s="17"/>
      <c r="N12" s="17">
        <v>0.128525979100928</v>
      </c>
      <c r="O12" s="17">
        <v>0.159707569683706</v>
      </c>
      <c r="P12" s="17">
        <v>0.15685956332041801</v>
      </c>
      <c r="Q12" s="17">
        <v>0.16134693290758201</v>
      </c>
      <c r="R12" s="17"/>
      <c r="S12" s="17">
        <v>0.12206886792900699</v>
      </c>
      <c r="T12" s="17">
        <v>0.17255696112378699</v>
      </c>
      <c r="U12" s="17">
        <v>0.161963076332131</v>
      </c>
      <c r="V12" s="17">
        <v>0.122794132816561</v>
      </c>
      <c r="W12" s="17">
        <v>0.153511369064639</v>
      </c>
      <c r="X12" s="17">
        <v>0.13606713080541699</v>
      </c>
      <c r="Y12" s="17">
        <v>0.17909196736060601</v>
      </c>
      <c r="Z12" s="17">
        <v>0.15173032575489401</v>
      </c>
      <c r="AA12" s="17">
        <v>0.15149312836225601</v>
      </c>
      <c r="AB12" s="17">
        <v>0.15630376404412399</v>
      </c>
      <c r="AC12" s="17">
        <v>0.17120741326859301</v>
      </c>
      <c r="AD12" s="17">
        <v>0.15052774900700999</v>
      </c>
      <c r="AE12" s="17"/>
      <c r="AF12" s="17">
        <v>0.14339961735406401</v>
      </c>
      <c r="AG12" s="17">
        <v>0.16115927734485699</v>
      </c>
      <c r="AH12" s="17"/>
      <c r="AI12" s="17">
        <v>0.13153009952914299</v>
      </c>
      <c r="AJ12" s="17">
        <v>0.16032127655092501</v>
      </c>
      <c r="AK12" s="17"/>
      <c r="AL12" s="17">
        <v>0.158957868216002</v>
      </c>
      <c r="AM12" s="17">
        <v>0.14883070217022201</v>
      </c>
      <c r="AN12" s="17"/>
      <c r="AO12" s="17">
        <v>0.12793497360710601</v>
      </c>
      <c r="AP12" s="17">
        <v>0.152722191828979</v>
      </c>
      <c r="AQ12" s="17"/>
      <c r="AR12" s="17">
        <v>8.8766903614449999E-2</v>
      </c>
      <c r="AS12" s="17">
        <v>0.170105917571405</v>
      </c>
      <c r="AT12" s="17">
        <v>0.152972158244332</v>
      </c>
      <c r="AU12" s="17">
        <v>0.26842822661454901</v>
      </c>
    </row>
    <row r="13" spans="2:47" x14ac:dyDescent="0.3">
      <c r="B13" s="18" t="s">
        <v>155</v>
      </c>
      <c r="C13" s="19">
        <v>0.10758990712660201</v>
      </c>
      <c r="D13" s="19">
        <v>9.2464852842890993E-2</v>
      </c>
      <c r="E13" s="19">
        <v>0.122737784449133</v>
      </c>
      <c r="F13" s="19"/>
      <c r="G13" s="19">
        <v>3.5791441000492002E-2</v>
      </c>
      <c r="H13" s="19">
        <v>5.86631497478304E-2</v>
      </c>
      <c r="I13" s="19">
        <v>9.4145088168826593E-2</v>
      </c>
      <c r="J13" s="19">
        <v>0.122297285769047</v>
      </c>
      <c r="K13" s="19">
        <v>0.14621400113730701</v>
      </c>
      <c r="L13" s="19">
        <v>0.16796539319609799</v>
      </c>
      <c r="M13" s="19"/>
      <c r="N13" s="19">
        <v>8.6828281630047105E-2</v>
      </c>
      <c r="O13" s="19">
        <v>0.111905568719202</v>
      </c>
      <c r="P13" s="19">
        <v>9.0627779936328798E-2</v>
      </c>
      <c r="Q13" s="19">
        <v>0.13979744343393199</v>
      </c>
      <c r="R13" s="19"/>
      <c r="S13" s="19">
        <v>6.1214116348103503E-2</v>
      </c>
      <c r="T13" s="19">
        <v>0.119363516298298</v>
      </c>
      <c r="U13" s="19">
        <v>0.117471872510392</v>
      </c>
      <c r="V13" s="19">
        <v>0.11051766073684199</v>
      </c>
      <c r="W13" s="19">
        <v>0.12031903164666501</v>
      </c>
      <c r="X13" s="19">
        <v>0.121711940655838</v>
      </c>
      <c r="Y13" s="19">
        <v>0.12599167462837299</v>
      </c>
      <c r="Z13" s="19">
        <v>0.109989756863905</v>
      </c>
      <c r="AA13" s="19">
        <v>9.2977072622581897E-2</v>
      </c>
      <c r="AB13" s="19">
        <v>0.122956150018079</v>
      </c>
      <c r="AC13" s="19">
        <v>0.123124952143358</v>
      </c>
      <c r="AD13" s="19">
        <v>9.4988293660179093E-2</v>
      </c>
      <c r="AE13" s="19"/>
      <c r="AF13" s="19">
        <v>0.11258018468576</v>
      </c>
      <c r="AG13" s="19">
        <v>9.8717331668920202E-2</v>
      </c>
      <c r="AH13" s="19"/>
      <c r="AI13" s="19">
        <v>9.8539412752631103E-2</v>
      </c>
      <c r="AJ13" s="19">
        <v>0.11210759995485001</v>
      </c>
      <c r="AK13" s="19"/>
      <c r="AL13" s="19">
        <v>8.8634441998167404E-2</v>
      </c>
      <c r="AM13" s="19">
        <v>0.11197944796687601</v>
      </c>
      <c r="AN13" s="19"/>
      <c r="AO13" s="19">
        <v>0.102143388303459</v>
      </c>
      <c r="AP13" s="19">
        <v>0.108064636605664</v>
      </c>
      <c r="AQ13" s="19"/>
      <c r="AR13" s="19">
        <v>6.3738323833225294E-2</v>
      </c>
      <c r="AS13" s="19">
        <v>0.14105683734996199</v>
      </c>
      <c r="AT13" s="19">
        <v>0.121928028740259</v>
      </c>
      <c r="AU13" s="19">
        <v>0.130258956935038</v>
      </c>
    </row>
    <row r="14" spans="2:47" x14ac:dyDescent="0.3">
      <c r="B14" s="16"/>
    </row>
    <row r="15" spans="2:47" x14ac:dyDescent="0.3">
      <c r="B15" t="s">
        <v>72</v>
      </c>
    </row>
    <row r="16" spans="2:47" x14ac:dyDescent="0.3">
      <c r="B16" t="s">
        <v>73</v>
      </c>
    </row>
    <row r="18" spans="2:2" x14ac:dyDescent="0.3">
      <c r="B18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900-000000000000}">
  <dimension ref="B2:AU18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762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751</v>
      </c>
      <c r="C9" s="17">
        <v>0.236721144488756</v>
      </c>
      <c r="D9" s="17">
        <v>0.27493204293718498</v>
      </c>
      <c r="E9" s="17">
        <v>0.19922473149101499</v>
      </c>
      <c r="F9" s="17"/>
      <c r="G9" s="17">
        <v>0.32425805967945698</v>
      </c>
      <c r="H9" s="17">
        <v>0.34026212918687698</v>
      </c>
      <c r="I9" s="17">
        <v>0.25872185759981198</v>
      </c>
      <c r="J9" s="17">
        <v>0.20147534323414701</v>
      </c>
      <c r="K9" s="17">
        <v>0.16591502474217201</v>
      </c>
      <c r="L9" s="17">
        <v>0.15282560223193101</v>
      </c>
      <c r="M9" s="17"/>
      <c r="N9" s="17">
        <v>0.28382902254387299</v>
      </c>
      <c r="O9" s="17">
        <v>0.219269694904308</v>
      </c>
      <c r="P9" s="17">
        <v>0.24103125382007601</v>
      </c>
      <c r="Q9" s="17">
        <v>0.19999784192772799</v>
      </c>
      <c r="R9" s="17"/>
      <c r="S9" s="17">
        <v>0.33134106399139002</v>
      </c>
      <c r="T9" s="17">
        <v>0.21147806866503499</v>
      </c>
      <c r="U9" s="17">
        <v>0.241816497245741</v>
      </c>
      <c r="V9" s="17">
        <v>0.19131027541117199</v>
      </c>
      <c r="W9" s="17">
        <v>0.26190199380673501</v>
      </c>
      <c r="X9" s="17">
        <v>0.25996157513080898</v>
      </c>
      <c r="Y9" s="17">
        <v>0.18506821565300699</v>
      </c>
      <c r="Z9" s="17">
        <v>0.24393448156230299</v>
      </c>
      <c r="AA9" s="17">
        <v>0.240916562780189</v>
      </c>
      <c r="AB9" s="17">
        <v>0.22878024550414899</v>
      </c>
      <c r="AC9" s="17">
        <v>0.154207600728271</v>
      </c>
      <c r="AD9" s="17">
        <v>0.17329935191777501</v>
      </c>
      <c r="AE9" s="17"/>
      <c r="AF9" s="17">
        <v>0.231052253603443</v>
      </c>
      <c r="AG9" s="17">
        <v>0.24493421249223099</v>
      </c>
      <c r="AH9" s="17"/>
      <c r="AI9" s="17">
        <v>0.27653264112687498</v>
      </c>
      <c r="AJ9" s="17">
        <v>0.21684862643481401</v>
      </c>
      <c r="AK9" s="17"/>
      <c r="AL9" s="17">
        <v>0.25523163894065498</v>
      </c>
      <c r="AM9" s="17">
        <v>0.232434646066284</v>
      </c>
      <c r="AN9" s="17"/>
      <c r="AO9" s="17">
        <v>0.272043590130993</v>
      </c>
      <c r="AP9" s="17">
        <v>0.23364236944667399</v>
      </c>
      <c r="AQ9" s="17"/>
      <c r="AR9" s="17">
        <v>0.34762752069979302</v>
      </c>
      <c r="AS9" s="17">
        <v>0.18778064249632001</v>
      </c>
      <c r="AT9" s="17">
        <v>0.19599035352935201</v>
      </c>
      <c r="AU9" s="17">
        <v>0.12719725631270001</v>
      </c>
    </row>
    <row r="10" spans="2:47" x14ac:dyDescent="0.3">
      <c r="B10" s="18" t="s">
        <v>752</v>
      </c>
      <c r="C10" s="17">
        <v>0.41995757446322401</v>
      </c>
      <c r="D10" s="17">
        <v>0.42188498795757201</v>
      </c>
      <c r="E10" s="17">
        <v>0.41888145397812099</v>
      </c>
      <c r="F10" s="17"/>
      <c r="G10" s="17">
        <v>0.39592702059495299</v>
      </c>
      <c r="H10" s="17">
        <v>0.42016758030532197</v>
      </c>
      <c r="I10" s="17">
        <v>0.433587316274957</v>
      </c>
      <c r="J10" s="17">
        <v>0.44127800278406198</v>
      </c>
      <c r="K10" s="17">
        <v>0.42463576572538397</v>
      </c>
      <c r="L10" s="17">
        <v>0.40420001819437501</v>
      </c>
      <c r="M10" s="17"/>
      <c r="N10" s="17">
        <v>0.45249618088813498</v>
      </c>
      <c r="O10" s="17">
        <v>0.44035626693806701</v>
      </c>
      <c r="P10" s="17">
        <v>0.397270427042762</v>
      </c>
      <c r="Q10" s="17">
        <v>0.38351395392837101</v>
      </c>
      <c r="R10" s="17"/>
      <c r="S10" s="17">
        <v>0.40789654490674998</v>
      </c>
      <c r="T10" s="17">
        <v>0.44497116339464499</v>
      </c>
      <c r="U10" s="17">
        <v>0.41976683057163799</v>
      </c>
      <c r="V10" s="17">
        <v>0.45819984164254701</v>
      </c>
      <c r="W10" s="17">
        <v>0.40874507114648601</v>
      </c>
      <c r="X10" s="17">
        <v>0.40643346684649401</v>
      </c>
      <c r="Y10" s="17">
        <v>0.41323470020638797</v>
      </c>
      <c r="Z10" s="17">
        <v>0.466962038023433</v>
      </c>
      <c r="AA10" s="17">
        <v>0.41538290712204001</v>
      </c>
      <c r="AB10" s="17">
        <v>0.36141961149529001</v>
      </c>
      <c r="AC10" s="17">
        <v>0.411242948346566</v>
      </c>
      <c r="AD10" s="17">
        <v>0.48237196658120801</v>
      </c>
      <c r="AE10" s="17"/>
      <c r="AF10" s="17">
        <v>0.41153600663847101</v>
      </c>
      <c r="AG10" s="17">
        <v>0.43283347727120097</v>
      </c>
      <c r="AH10" s="17"/>
      <c r="AI10" s="17">
        <v>0.40451019745476602</v>
      </c>
      <c r="AJ10" s="17">
        <v>0.427668369193627</v>
      </c>
      <c r="AK10" s="17"/>
      <c r="AL10" s="17">
        <v>0.38870259431445497</v>
      </c>
      <c r="AM10" s="17">
        <v>0.42719532942705102</v>
      </c>
      <c r="AN10" s="17"/>
      <c r="AO10" s="17">
        <v>0.38778623328837297</v>
      </c>
      <c r="AP10" s="17">
        <v>0.42276169293459598</v>
      </c>
      <c r="AQ10" s="17"/>
      <c r="AR10" s="17">
        <v>0.42187308027508003</v>
      </c>
      <c r="AS10" s="17">
        <v>0.44482559901206398</v>
      </c>
      <c r="AT10" s="17">
        <v>0.43451818995064201</v>
      </c>
      <c r="AU10" s="17">
        <v>0.34196386276277602</v>
      </c>
    </row>
    <row r="11" spans="2:47" x14ac:dyDescent="0.3">
      <c r="B11" s="18" t="s">
        <v>753</v>
      </c>
      <c r="C11" s="17">
        <v>0.148158744094982</v>
      </c>
      <c r="D11" s="17">
        <v>0.14022810088450099</v>
      </c>
      <c r="E11" s="17">
        <v>0.15581988432538199</v>
      </c>
      <c r="F11" s="17"/>
      <c r="G11" s="17">
        <v>0.154631836324783</v>
      </c>
      <c r="H11" s="17">
        <v>0.14080732437927401</v>
      </c>
      <c r="I11" s="17">
        <v>0.135097285328908</v>
      </c>
      <c r="J11" s="17">
        <v>0.13817751030373199</v>
      </c>
      <c r="K11" s="17">
        <v>0.15731892161118399</v>
      </c>
      <c r="L11" s="17">
        <v>0.16241868210397301</v>
      </c>
      <c r="M11" s="17"/>
      <c r="N11" s="17">
        <v>0.114967207857228</v>
      </c>
      <c r="O11" s="17">
        <v>0.142178486061421</v>
      </c>
      <c r="P11" s="17">
        <v>0.15962497821129101</v>
      </c>
      <c r="Q11" s="17">
        <v>0.18060272210089701</v>
      </c>
      <c r="R11" s="17"/>
      <c r="S11" s="17">
        <v>0.134674126110012</v>
      </c>
      <c r="T11" s="17">
        <v>0.147258770197433</v>
      </c>
      <c r="U11" s="17">
        <v>0.113218356815631</v>
      </c>
      <c r="V11" s="17">
        <v>0.15586093473055701</v>
      </c>
      <c r="W11" s="17">
        <v>0.12775108308955899</v>
      </c>
      <c r="X11" s="17">
        <v>0.14958981383485501</v>
      </c>
      <c r="Y11" s="17">
        <v>0.17237220168988601</v>
      </c>
      <c r="Z11" s="17">
        <v>0.16334083510213099</v>
      </c>
      <c r="AA11" s="17">
        <v>0.148113236441062</v>
      </c>
      <c r="AB11" s="17">
        <v>0.166692338434451</v>
      </c>
      <c r="AC11" s="17">
        <v>0.15747031806630399</v>
      </c>
      <c r="AD11" s="17">
        <v>0.172639957540932</v>
      </c>
      <c r="AE11" s="17"/>
      <c r="AF11" s="17">
        <v>0.149495283784633</v>
      </c>
      <c r="AG11" s="17">
        <v>0.14559720376988999</v>
      </c>
      <c r="AH11" s="17"/>
      <c r="AI11" s="17">
        <v>0.13509821770356001</v>
      </c>
      <c r="AJ11" s="17">
        <v>0.154678105797627</v>
      </c>
      <c r="AK11" s="17"/>
      <c r="AL11" s="17">
        <v>0.156244289481348</v>
      </c>
      <c r="AM11" s="17">
        <v>0.14628636420618199</v>
      </c>
      <c r="AN11" s="17"/>
      <c r="AO11" s="17">
        <v>0.14796373894606099</v>
      </c>
      <c r="AP11" s="17">
        <v>0.148175741133966</v>
      </c>
      <c r="AQ11" s="17"/>
      <c r="AR11" s="17">
        <v>0.11444631058096599</v>
      </c>
      <c r="AS11" s="17">
        <v>0.16525459704278</v>
      </c>
      <c r="AT11" s="17">
        <v>0.16121920325281999</v>
      </c>
      <c r="AU11" s="17">
        <v>0.17621205868203099</v>
      </c>
    </row>
    <row r="12" spans="2:47" x14ac:dyDescent="0.3">
      <c r="B12" s="18" t="s">
        <v>754</v>
      </c>
      <c r="C12" s="17">
        <v>0.111194223644169</v>
      </c>
      <c r="D12" s="17">
        <v>9.6595582247399198E-2</v>
      </c>
      <c r="E12" s="17">
        <v>0.124627176990647</v>
      </c>
      <c r="F12" s="17"/>
      <c r="G12" s="17">
        <v>7.4031638822791998E-2</v>
      </c>
      <c r="H12" s="17">
        <v>5.84858275469659E-2</v>
      </c>
      <c r="I12" s="17">
        <v>9.9423274053066404E-2</v>
      </c>
      <c r="J12" s="17">
        <v>0.11496070315300699</v>
      </c>
      <c r="K12" s="17">
        <v>0.15314294493939601</v>
      </c>
      <c r="L12" s="17">
        <v>0.157006217765395</v>
      </c>
      <c r="M12" s="17"/>
      <c r="N12" s="17">
        <v>8.5132620793177904E-2</v>
      </c>
      <c r="O12" s="17">
        <v>0.114032768923233</v>
      </c>
      <c r="P12" s="17">
        <v>0.12835682060581599</v>
      </c>
      <c r="Q12" s="17">
        <v>0.12206582963820301</v>
      </c>
      <c r="R12" s="17"/>
      <c r="S12" s="17">
        <v>8.6802962425958197E-2</v>
      </c>
      <c r="T12" s="17">
        <v>0.113811108070818</v>
      </c>
      <c r="U12" s="17">
        <v>0.113610907978103</v>
      </c>
      <c r="V12" s="17">
        <v>0.11150968735627501</v>
      </c>
      <c r="W12" s="17">
        <v>0.103360116712442</v>
      </c>
      <c r="X12" s="17">
        <v>9.42024169260956E-2</v>
      </c>
      <c r="Y12" s="17">
        <v>0.10620101802275</v>
      </c>
      <c r="Z12" s="17">
        <v>6.0917355984271997E-2</v>
      </c>
      <c r="AA12" s="17">
        <v>0.12891335463305201</v>
      </c>
      <c r="AB12" s="17">
        <v>0.14711656008139501</v>
      </c>
      <c r="AC12" s="17">
        <v>0.16785578325324799</v>
      </c>
      <c r="AD12" s="17">
        <v>8.8659121098098898E-2</v>
      </c>
      <c r="AE12" s="17"/>
      <c r="AF12" s="17">
        <v>0.11279938263747701</v>
      </c>
      <c r="AG12" s="17">
        <v>0.109416180229747</v>
      </c>
      <c r="AH12" s="17"/>
      <c r="AI12" s="17">
        <v>0.103397910665043</v>
      </c>
      <c r="AJ12" s="17">
        <v>0.115085872627883</v>
      </c>
      <c r="AK12" s="17"/>
      <c r="AL12" s="17">
        <v>0.12385249804324799</v>
      </c>
      <c r="AM12" s="17">
        <v>0.108262931161201</v>
      </c>
      <c r="AN12" s="17"/>
      <c r="AO12" s="17">
        <v>0.114996692948861</v>
      </c>
      <c r="AP12" s="17">
        <v>0.110862792810864</v>
      </c>
      <c r="AQ12" s="17"/>
      <c r="AR12" s="17">
        <v>6.8260935773753806E-2</v>
      </c>
      <c r="AS12" s="17">
        <v>0.106600292738633</v>
      </c>
      <c r="AT12" s="17">
        <v>0.11202181300587701</v>
      </c>
      <c r="AU12" s="17">
        <v>0.22527393264752099</v>
      </c>
    </row>
    <row r="13" spans="2:47" x14ac:dyDescent="0.3">
      <c r="B13" s="18" t="s">
        <v>155</v>
      </c>
      <c r="C13" s="19">
        <v>8.3968313308868295E-2</v>
      </c>
      <c r="D13" s="19">
        <v>6.6359285973342397E-2</v>
      </c>
      <c r="E13" s="19">
        <v>0.101446753214835</v>
      </c>
      <c r="F13" s="19"/>
      <c r="G13" s="19">
        <v>5.1151444578014502E-2</v>
      </c>
      <c r="H13" s="19">
        <v>4.02771385815614E-2</v>
      </c>
      <c r="I13" s="19">
        <v>7.3170266743256496E-2</v>
      </c>
      <c r="J13" s="19">
        <v>0.104108440525052</v>
      </c>
      <c r="K13" s="19">
        <v>9.8987342981864193E-2</v>
      </c>
      <c r="L13" s="19">
        <v>0.123549479704326</v>
      </c>
      <c r="M13" s="19"/>
      <c r="N13" s="19">
        <v>6.35749679175871E-2</v>
      </c>
      <c r="O13" s="19">
        <v>8.4162783172971198E-2</v>
      </c>
      <c r="P13" s="19">
        <v>7.3716520320055795E-2</v>
      </c>
      <c r="Q13" s="19">
        <v>0.11381965240480001</v>
      </c>
      <c r="R13" s="19"/>
      <c r="S13" s="19">
        <v>3.9285302565890003E-2</v>
      </c>
      <c r="T13" s="19">
        <v>8.2480889672069096E-2</v>
      </c>
      <c r="U13" s="19">
        <v>0.11158740738888701</v>
      </c>
      <c r="V13" s="19">
        <v>8.3119260859449498E-2</v>
      </c>
      <c r="W13" s="19">
        <v>9.8241735244778305E-2</v>
      </c>
      <c r="X13" s="19">
        <v>8.9812727261746106E-2</v>
      </c>
      <c r="Y13" s="19">
        <v>0.12312386442796799</v>
      </c>
      <c r="Z13" s="19">
        <v>6.48452893278606E-2</v>
      </c>
      <c r="AA13" s="19">
        <v>6.66739390236573E-2</v>
      </c>
      <c r="AB13" s="19">
        <v>9.5991244484715604E-2</v>
      </c>
      <c r="AC13" s="19">
        <v>0.109223349605611</v>
      </c>
      <c r="AD13" s="19">
        <v>8.3029602861986504E-2</v>
      </c>
      <c r="AE13" s="19"/>
      <c r="AF13" s="19">
        <v>9.5117073335977104E-2</v>
      </c>
      <c r="AG13" s="19">
        <v>6.7218926236931598E-2</v>
      </c>
      <c r="AH13" s="19"/>
      <c r="AI13" s="19">
        <v>8.04610330497562E-2</v>
      </c>
      <c r="AJ13" s="19">
        <v>8.5719025946049202E-2</v>
      </c>
      <c r="AK13" s="19"/>
      <c r="AL13" s="19">
        <v>7.5968979220293595E-2</v>
      </c>
      <c r="AM13" s="19">
        <v>8.5820729139283305E-2</v>
      </c>
      <c r="AN13" s="19"/>
      <c r="AO13" s="19">
        <v>7.72097446857124E-2</v>
      </c>
      <c r="AP13" s="19">
        <v>8.4557403673899204E-2</v>
      </c>
      <c r="AQ13" s="19"/>
      <c r="AR13" s="19">
        <v>4.7792152670407297E-2</v>
      </c>
      <c r="AS13" s="19">
        <v>9.5538868710203603E-2</v>
      </c>
      <c r="AT13" s="19">
        <v>9.6250440261307996E-2</v>
      </c>
      <c r="AU13" s="19">
        <v>0.12935288959497299</v>
      </c>
    </row>
    <row r="14" spans="2:47" x14ac:dyDescent="0.3">
      <c r="B14" s="16"/>
    </row>
    <row r="15" spans="2:47" x14ac:dyDescent="0.3">
      <c r="B15" t="s">
        <v>72</v>
      </c>
    </row>
    <row r="16" spans="2:47" x14ac:dyDescent="0.3">
      <c r="B16" t="s">
        <v>73</v>
      </c>
    </row>
    <row r="18" spans="2:2" x14ac:dyDescent="0.3">
      <c r="B18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A00-000000000000}">
  <dimension ref="B2:L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12" width="20.77734375" customWidth="1"/>
  </cols>
  <sheetData>
    <row r="2" spans="2:12" ht="40.049999999999997" customHeight="1" x14ac:dyDescent="0.3">
      <c r="D2" s="30" t="s">
        <v>776</v>
      </c>
      <c r="E2" s="26"/>
      <c r="F2" s="26"/>
      <c r="G2" s="26"/>
      <c r="H2" s="26"/>
      <c r="I2" s="26"/>
      <c r="J2" s="26"/>
      <c r="K2" s="26"/>
      <c r="L2" s="26"/>
    </row>
    <row r="6" spans="2:12" ht="49.95" customHeight="1" x14ac:dyDescent="0.3">
      <c r="B6" s="20" t="s">
        <v>15</v>
      </c>
      <c r="C6" s="20" t="s">
        <v>763</v>
      </c>
      <c r="D6" s="20" t="s">
        <v>764</v>
      </c>
      <c r="E6" s="20" t="s">
        <v>765</v>
      </c>
      <c r="F6" s="20" t="s">
        <v>766</v>
      </c>
      <c r="G6" s="20" t="s">
        <v>767</v>
      </c>
      <c r="H6" s="20" t="s">
        <v>768</v>
      </c>
      <c r="I6" s="20" t="s">
        <v>769</v>
      </c>
      <c r="J6" s="20" t="s">
        <v>770</v>
      </c>
      <c r="K6" s="20" t="s">
        <v>771</v>
      </c>
    </row>
    <row r="7" spans="2:12" x14ac:dyDescent="0.3">
      <c r="B7" s="18" t="s">
        <v>772</v>
      </c>
      <c r="C7" s="17">
        <v>2.9147187326640098E-2</v>
      </c>
      <c r="D7" s="17">
        <v>3.31238401312186E-2</v>
      </c>
      <c r="E7" s="17">
        <v>2.6464040907093801E-2</v>
      </c>
      <c r="F7" s="17">
        <v>2.94127689000486E-2</v>
      </c>
      <c r="G7" s="17">
        <v>2.3302805595776899E-2</v>
      </c>
      <c r="H7" s="17">
        <v>3.5791016876336103E-2</v>
      </c>
      <c r="I7" s="17">
        <v>2.52392268140023E-2</v>
      </c>
      <c r="J7" s="17">
        <v>2.45448619008421E-2</v>
      </c>
      <c r="K7" s="17">
        <v>2.16975877082832E-2</v>
      </c>
    </row>
    <row r="8" spans="2:12" x14ac:dyDescent="0.3">
      <c r="B8" s="18" t="s">
        <v>773</v>
      </c>
      <c r="C8" s="17">
        <v>5.8726421819652701E-2</v>
      </c>
      <c r="D8" s="17">
        <v>9.1313707125322705E-2</v>
      </c>
      <c r="E8" s="17">
        <v>6.7449408815655407E-2</v>
      </c>
      <c r="F8" s="17">
        <v>7.0954551052045706E-2</v>
      </c>
      <c r="G8" s="17">
        <v>6.22695056753838E-2</v>
      </c>
      <c r="H8" s="17">
        <v>9.4440250119871297E-2</v>
      </c>
      <c r="I8" s="17">
        <v>6.4595236817821394E-2</v>
      </c>
      <c r="J8" s="17">
        <v>5.2861520401379897E-2</v>
      </c>
      <c r="K8" s="17">
        <v>6.2305415452234898E-2</v>
      </c>
    </row>
    <row r="9" spans="2:12" x14ac:dyDescent="0.3">
      <c r="B9" s="18" t="s">
        <v>740</v>
      </c>
      <c r="C9" s="17">
        <v>0.22865395516248599</v>
      </c>
      <c r="D9" s="17">
        <v>0.22270146557694601</v>
      </c>
      <c r="E9" s="17">
        <v>0.276540708394935</v>
      </c>
      <c r="F9" s="17">
        <v>0.26525549952468602</v>
      </c>
      <c r="G9" s="17">
        <v>0.35696265937962701</v>
      </c>
      <c r="H9" s="17">
        <v>0.2508120080697</v>
      </c>
      <c r="I9" s="17">
        <v>0.28661257316601002</v>
      </c>
      <c r="J9" s="17">
        <v>0.36659617002218098</v>
      </c>
      <c r="K9" s="17">
        <v>0.316113197013631</v>
      </c>
    </row>
    <row r="10" spans="2:12" x14ac:dyDescent="0.3">
      <c r="B10" s="18" t="s">
        <v>774</v>
      </c>
      <c r="C10" s="17">
        <v>0.36246079913033602</v>
      </c>
      <c r="D10" s="17">
        <v>0.36276504233726398</v>
      </c>
      <c r="E10" s="17">
        <v>0.37396556639943201</v>
      </c>
      <c r="F10" s="17">
        <v>0.36840214870267901</v>
      </c>
      <c r="G10" s="17">
        <v>0.285166239749434</v>
      </c>
      <c r="H10" s="17">
        <v>0.38963845835248601</v>
      </c>
      <c r="I10" s="17">
        <v>0.34100559999253199</v>
      </c>
      <c r="J10" s="17">
        <v>0.26177864893557601</v>
      </c>
      <c r="K10" s="17">
        <v>0.337101031099037</v>
      </c>
    </row>
    <row r="11" spans="2:12" x14ac:dyDescent="0.3">
      <c r="B11" s="18" t="s">
        <v>775</v>
      </c>
      <c r="C11" s="17">
        <v>0.24773375643727399</v>
      </c>
      <c r="D11" s="17">
        <v>0.23716573131489899</v>
      </c>
      <c r="E11" s="17">
        <v>0.178217394861476</v>
      </c>
      <c r="F11" s="17">
        <v>0.20435910536781501</v>
      </c>
      <c r="G11" s="17">
        <v>0.15136618478362901</v>
      </c>
      <c r="H11" s="17">
        <v>0.18819890631326799</v>
      </c>
      <c r="I11" s="17">
        <v>0.199449130483383</v>
      </c>
      <c r="J11" s="17">
        <v>0.14499594812611899</v>
      </c>
      <c r="K11" s="17">
        <v>0.18058030656936899</v>
      </c>
    </row>
    <row r="12" spans="2:12" x14ac:dyDescent="0.3">
      <c r="B12" s="18" t="s">
        <v>79</v>
      </c>
      <c r="C12" s="17">
        <v>7.32778801236105E-2</v>
      </c>
      <c r="D12" s="17">
        <v>5.29302135143494E-2</v>
      </c>
      <c r="E12" s="17">
        <v>7.7362880621407504E-2</v>
      </c>
      <c r="F12" s="17">
        <v>6.16159264527254E-2</v>
      </c>
      <c r="G12" s="17">
        <v>0.12093260481614899</v>
      </c>
      <c r="H12" s="17">
        <v>4.1119360268338602E-2</v>
      </c>
      <c r="I12" s="17">
        <v>8.3098232726251497E-2</v>
      </c>
      <c r="J12" s="17">
        <v>0.149222850613903</v>
      </c>
      <c r="K12" s="17">
        <v>8.2202462157443895E-2</v>
      </c>
    </row>
    <row r="13" spans="2:12" x14ac:dyDescent="0.3">
      <c r="B13" s="16"/>
      <c r="C13" s="16"/>
      <c r="D13" s="16"/>
      <c r="E13" s="16"/>
      <c r="F13" s="16"/>
      <c r="G13" s="16"/>
      <c r="H13" s="16"/>
      <c r="I13" s="16"/>
      <c r="J13" s="16"/>
      <c r="K13" s="16"/>
    </row>
    <row r="14" spans="2:12" x14ac:dyDescent="0.3">
      <c r="B14" t="s">
        <v>72</v>
      </c>
    </row>
    <row r="15" spans="2:12" x14ac:dyDescent="0.3">
      <c r="B15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">
    <mergeCell ref="D2:L2"/>
  </mergeCells>
  <pageMargins left="0.7" right="0.7" top="0.75" bottom="0.75" header="0.3" footer="0.3"/>
  <pageSetup paperSize="9" orientation="portrait" horizontalDpi="300" verticalDpi="300"/>
  <drawing r:id="rId1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B00-000000000000}">
  <dimension ref="B2:AU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777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772</v>
      </c>
      <c r="C9" s="17">
        <v>2.9147187326640098E-2</v>
      </c>
      <c r="D9" s="17">
        <v>2.9902338064672601E-2</v>
      </c>
      <c r="E9" s="17">
        <v>2.8522280169090999E-2</v>
      </c>
      <c r="F9" s="17"/>
      <c r="G9" s="17">
        <v>7.1346721894069404E-2</v>
      </c>
      <c r="H9" s="17">
        <v>3.7561493786006601E-2</v>
      </c>
      <c r="I9" s="17">
        <v>2.8483258359732099E-2</v>
      </c>
      <c r="J9" s="17">
        <v>2.6784889703239698E-2</v>
      </c>
      <c r="K9" s="17">
        <v>1.36888092309257E-2</v>
      </c>
      <c r="L9" s="17">
        <v>7.1998541351061896E-3</v>
      </c>
      <c r="M9" s="17"/>
      <c r="N9" s="17">
        <v>2.94323524432397E-2</v>
      </c>
      <c r="O9" s="17">
        <v>2.5062376514363702E-2</v>
      </c>
      <c r="P9" s="17">
        <v>3.8275605821024697E-2</v>
      </c>
      <c r="Q9" s="17">
        <v>2.3996678820034801E-2</v>
      </c>
      <c r="R9" s="17"/>
      <c r="S9" s="17">
        <v>3.5773334694224897E-2</v>
      </c>
      <c r="T9" s="17">
        <v>2.25403064948346E-2</v>
      </c>
      <c r="U9" s="17">
        <v>3.6568723930842199E-2</v>
      </c>
      <c r="V9" s="17">
        <v>2.6173530665231599E-2</v>
      </c>
      <c r="W9" s="17">
        <v>3.1894132307250002E-2</v>
      </c>
      <c r="X9" s="17">
        <v>3.4388639433397303E-2</v>
      </c>
      <c r="Y9" s="17">
        <v>1.7835633348820601E-2</v>
      </c>
      <c r="Z9" s="17">
        <v>9.7282325195090693E-3</v>
      </c>
      <c r="AA9" s="17">
        <v>2.9909225983309001E-2</v>
      </c>
      <c r="AB9" s="17">
        <v>2.5606115352738799E-2</v>
      </c>
      <c r="AC9" s="17">
        <v>3.9004549766476597E-2</v>
      </c>
      <c r="AD9" s="17">
        <v>4.1271508409806597E-2</v>
      </c>
      <c r="AE9" s="17"/>
      <c r="AF9" s="17">
        <v>2.7251200625532799E-2</v>
      </c>
      <c r="AG9" s="17">
        <v>3.19032409907146E-2</v>
      </c>
      <c r="AH9" s="17"/>
      <c r="AI9" s="17">
        <v>3.5630065661839003E-2</v>
      </c>
      <c r="AJ9" s="17">
        <v>2.59111593538962E-2</v>
      </c>
      <c r="AK9" s="17"/>
      <c r="AL9" s="17">
        <v>3.75442002520519E-2</v>
      </c>
      <c r="AM9" s="17">
        <v>2.7202680509072701E-2</v>
      </c>
      <c r="AN9" s="17"/>
      <c r="AO9" s="17">
        <v>3.9895783339959703E-2</v>
      </c>
      <c r="AP9" s="17">
        <v>2.8210318190272601E-2</v>
      </c>
      <c r="AQ9" s="17"/>
      <c r="AR9" s="17">
        <v>4.13552483847364E-2</v>
      </c>
      <c r="AS9" s="17">
        <v>1.63954949288578E-2</v>
      </c>
      <c r="AT9" s="17">
        <v>3.5652123069988398E-2</v>
      </c>
      <c r="AU9" s="17">
        <v>6.8799644198249497E-3</v>
      </c>
    </row>
    <row r="10" spans="2:47" x14ac:dyDescent="0.3">
      <c r="B10" s="18" t="s">
        <v>773</v>
      </c>
      <c r="C10" s="17">
        <v>5.8726421819652701E-2</v>
      </c>
      <c r="D10" s="17">
        <v>6.4286084686599798E-2</v>
      </c>
      <c r="E10" s="17">
        <v>5.2995932616752998E-2</v>
      </c>
      <c r="F10" s="17"/>
      <c r="G10" s="17">
        <v>9.2577744820946106E-2</v>
      </c>
      <c r="H10" s="17">
        <v>7.9930485420368499E-2</v>
      </c>
      <c r="I10" s="17">
        <v>7.1802442813228895E-2</v>
      </c>
      <c r="J10" s="17">
        <v>5.4169042430364502E-2</v>
      </c>
      <c r="K10" s="17">
        <v>3.1060779964038301E-2</v>
      </c>
      <c r="L10" s="17">
        <v>3.0697799696992299E-2</v>
      </c>
      <c r="M10" s="17"/>
      <c r="N10" s="17">
        <v>6.2548927170960306E-2</v>
      </c>
      <c r="O10" s="17">
        <v>4.6797171811153698E-2</v>
      </c>
      <c r="P10" s="17">
        <v>8.1856924987696297E-2</v>
      </c>
      <c r="Q10" s="17">
        <v>4.7509652236879897E-2</v>
      </c>
      <c r="R10" s="17"/>
      <c r="S10" s="17">
        <v>6.9109659191673306E-2</v>
      </c>
      <c r="T10" s="17">
        <v>5.0162983166082802E-2</v>
      </c>
      <c r="U10" s="17">
        <v>3.6858842428794399E-2</v>
      </c>
      <c r="V10" s="17">
        <v>5.6307096754000502E-2</v>
      </c>
      <c r="W10" s="17">
        <v>6.4577510322841994E-2</v>
      </c>
      <c r="X10" s="17">
        <v>5.9423557858649403E-2</v>
      </c>
      <c r="Y10" s="17">
        <v>6.5865966014503702E-2</v>
      </c>
      <c r="Z10" s="17">
        <v>7.4857908235446594E-2</v>
      </c>
      <c r="AA10" s="17">
        <v>6.6590847333621098E-2</v>
      </c>
      <c r="AB10" s="17">
        <v>3.8270517460995898E-2</v>
      </c>
      <c r="AC10" s="17">
        <v>7.4103079131705399E-2</v>
      </c>
      <c r="AD10" s="17">
        <v>6.3641116575462703E-2</v>
      </c>
      <c r="AE10" s="17"/>
      <c r="AF10" s="17">
        <v>4.9506207441155498E-2</v>
      </c>
      <c r="AG10" s="17">
        <v>6.9730635507142202E-2</v>
      </c>
      <c r="AH10" s="17"/>
      <c r="AI10" s="17">
        <v>5.9799181053809797E-2</v>
      </c>
      <c r="AJ10" s="17">
        <v>5.8190937624167702E-2</v>
      </c>
      <c r="AK10" s="17"/>
      <c r="AL10" s="17">
        <v>5.9712471590384203E-2</v>
      </c>
      <c r="AM10" s="17">
        <v>5.8498081037200701E-2</v>
      </c>
      <c r="AN10" s="17"/>
      <c r="AO10" s="17">
        <v>4.0350047756690502E-2</v>
      </c>
      <c r="AP10" s="17">
        <v>6.0328143353944201E-2</v>
      </c>
      <c r="AQ10" s="17"/>
      <c r="AR10" s="17">
        <v>5.75442076710381E-2</v>
      </c>
      <c r="AS10" s="17">
        <v>6.8280369887875905E-2</v>
      </c>
      <c r="AT10" s="17">
        <v>4.7828821102756498E-2</v>
      </c>
      <c r="AU10" s="17">
        <v>6.7947918361049603E-2</v>
      </c>
    </row>
    <row r="11" spans="2:47" x14ac:dyDescent="0.3">
      <c r="B11" s="18" t="s">
        <v>740</v>
      </c>
      <c r="C11" s="17">
        <v>0.22865395516248599</v>
      </c>
      <c r="D11" s="17">
        <v>0.222942140661407</v>
      </c>
      <c r="E11" s="17">
        <v>0.23406602567297</v>
      </c>
      <c r="F11" s="17"/>
      <c r="G11" s="17">
        <v>0.22774075169569499</v>
      </c>
      <c r="H11" s="17">
        <v>0.20794645015684099</v>
      </c>
      <c r="I11" s="17">
        <v>0.19800621437222099</v>
      </c>
      <c r="J11" s="17">
        <v>0.212582437346859</v>
      </c>
      <c r="K11" s="17">
        <v>0.23190939941324301</v>
      </c>
      <c r="L11" s="17">
        <v>0.28182144975610102</v>
      </c>
      <c r="M11" s="17"/>
      <c r="N11" s="17">
        <v>0.19341140042264199</v>
      </c>
      <c r="O11" s="17">
        <v>0.21080813991285099</v>
      </c>
      <c r="P11" s="17">
        <v>0.22424722776569</v>
      </c>
      <c r="Q11" s="17">
        <v>0.290550642297701</v>
      </c>
      <c r="R11" s="17"/>
      <c r="S11" s="17">
        <v>0.19939922428646301</v>
      </c>
      <c r="T11" s="17">
        <v>0.21961862822549899</v>
      </c>
      <c r="U11" s="17">
        <v>0.22485661206353499</v>
      </c>
      <c r="V11" s="17">
        <v>0.25452558207751902</v>
      </c>
      <c r="W11" s="17">
        <v>0.26642666073556898</v>
      </c>
      <c r="X11" s="17">
        <v>0.231519017884636</v>
      </c>
      <c r="Y11" s="17">
        <v>0.22260928839790101</v>
      </c>
      <c r="Z11" s="17">
        <v>0.19783850780220399</v>
      </c>
      <c r="AA11" s="17">
        <v>0.25013126490059701</v>
      </c>
      <c r="AB11" s="17">
        <v>0.23058879183809</v>
      </c>
      <c r="AC11" s="17">
        <v>0.20646675498817099</v>
      </c>
      <c r="AD11" s="17">
        <v>0.24980902839941399</v>
      </c>
      <c r="AE11" s="17"/>
      <c r="AF11" s="17">
        <v>0.21019009267094599</v>
      </c>
      <c r="AG11" s="17">
        <v>0.25266851195528001</v>
      </c>
      <c r="AH11" s="17"/>
      <c r="AI11" s="17">
        <v>0.197519829706469</v>
      </c>
      <c r="AJ11" s="17">
        <v>0.24419503054185299</v>
      </c>
      <c r="AK11" s="17"/>
      <c r="AL11" s="17">
        <v>0.207808065205457</v>
      </c>
      <c r="AM11" s="17">
        <v>0.233481264051941</v>
      </c>
      <c r="AN11" s="17"/>
      <c r="AO11" s="17">
        <v>0.16172999780313199</v>
      </c>
      <c r="AP11" s="17">
        <v>0.234487181200181</v>
      </c>
      <c r="AQ11" s="17"/>
      <c r="AR11" s="17">
        <v>0.15993226273523001</v>
      </c>
      <c r="AS11" s="17">
        <v>0.25359471468603101</v>
      </c>
      <c r="AT11" s="17">
        <v>0.22270516264367299</v>
      </c>
      <c r="AU11" s="17">
        <v>0.37078274530044297</v>
      </c>
    </row>
    <row r="12" spans="2:47" x14ac:dyDescent="0.3">
      <c r="B12" s="18" t="s">
        <v>774</v>
      </c>
      <c r="C12" s="17">
        <v>0.36246079913033602</v>
      </c>
      <c r="D12" s="17">
        <v>0.35847951537277301</v>
      </c>
      <c r="E12" s="17">
        <v>0.36610113145863299</v>
      </c>
      <c r="F12" s="17"/>
      <c r="G12" s="17">
        <v>0.31562735090158101</v>
      </c>
      <c r="H12" s="17">
        <v>0.32755671632369598</v>
      </c>
      <c r="I12" s="17">
        <v>0.39407189444187501</v>
      </c>
      <c r="J12" s="17">
        <v>0.37995102118312901</v>
      </c>
      <c r="K12" s="17">
        <v>0.40030604361284799</v>
      </c>
      <c r="L12" s="17">
        <v>0.356580629053452</v>
      </c>
      <c r="M12" s="17"/>
      <c r="N12" s="17">
        <v>0.382432705195272</v>
      </c>
      <c r="O12" s="17">
        <v>0.37270982482158199</v>
      </c>
      <c r="P12" s="17">
        <v>0.36577770777503998</v>
      </c>
      <c r="Q12" s="17">
        <v>0.32825617884900499</v>
      </c>
      <c r="R12" s="17"/>
      <c r="S12" s="17">
        <v>0.35791320991452902</v>
      </c>
      <c r="T12" s="17">
        <v>0.39844495874644498</v>
      </c>
      <c r="U12" s="17">
        <v>0.37174130416095802</v>
      </c>
      <c r="V12" s="17">
        <v>0.38760906092355601</v>
      </c>
      <c r="W12" s="17">
        <v>0.36926938393553399</v>
      </c>
      <c r="X12" s="17">
        <v>0.343530490072737</v>
      </c>
      <c r="Y12" s="17">
        <v>0.355153788030803</v>
      </c>
      <c r="Z12" s="17">
        <v>0.42438179499826301</v>
      </c>
      <c r="AA12" s="17">
        <v>0.34293723878070997</v>
      </c>
      <c r="AB12" s="17">
        <v>0.32376269208856601</v>
      </c>
      <c r="AC12" s="17">
        <v>0.33439424498854498</v>
      </c>
      <c r="AD12" s="17">
        <v>0.33982146445068701</v>
      </c>
      <c r="AE12" s="17"/>
      <c r="AF12" s="17">
        <v>0.37690580446984101</v>
      </c>
      <c r="AG12" s="17">
        <v>0.34542315885879898</v>
      </c>
      <c r="AH12" s="17"/>
      <c r="AI12" s="17">
        <v>0.367596128643569</v>
      </c>
      <c r="AJ12" s="17">
        <v>0.35989742078281201</v>
      </c>
      <c r="AK12" s="17"/>
      <c r="AL12" s="17">
        <v>0.35777298592039303</v>
      </c>
      <c r="AM12" s="17">
        <v>0.36354636191643502</v>
      </c>
      <c r="AN12" s="17"/>
      <c r="AO12" s="17">
        <v>0.38764419354479901</v>
      </c>
      <c r="AP12" s="17">
        <v>0.36026576408142003</v>
      </c>
      <c r="AQ12" s="17"/>
      <c r="AR12" s="17">
        <v>0.36585544172559897</v>
      </c>
      <c r="AS12" s="17">
        <v>0.37041303784875002</v>
      </c>
      <c r="AT12" s="17">
        <v>0.39334411460740898</v>
      </c>
      <c r="AU12" s="17">
        <v>0.27587628332069603</v>
      </c>
    </row>
    <row r="13" spans="2:47" x14ac:dyDescent="0.3">
      <c r="B13" s="18" t="s">
        <v>775</v>
      </c>
      <c r="C13" s="17">
        <v>0.24773375643727399</v>
      </c>
      <c r="D13" s="17">
        <v>0.269808535046696</v>
      </c>
      <c r="E13" s="17">
        <v>0.22653933406189</v>
      </c>
      <c r="F13" s="17"/>
      <c r="G13" s="17">
        <v>0.26209554238854199</v>
      </c>
      <c r="H13" s="17">
        <v>0.32487662220188501</v>
      </c>
      <c r="I13" s="17">
        <v>0.264128166189881</v>
      </c>
      <c r="J13" s="17">
        <v>0.25359427360770298</v>
      </c>
      <c r="K13" s="17">
        <v>0.22140872910888901</v>
      </c>
      <c r="L13" s="17">
        <v>0.17516053096213</v>
      </c>
      <c r="M13" s="17"/>
      <c r="N13" s="17">
        <v>0.27675558257253102</v>
      </c>
      <c r="O13" s="17">
        <v>0.26335912290670899</v>
      </c>
      <c r="P13" s="17">
        <v>0.229989879324978</v>
      </c>
      <c r="Q13" s="17">
        <v>0.21733993825924899</v>
      </c>
      <c r="R13" s="17"/>
      <c r="S13" s="17">
        <v>0.29028402678435999</v>
      </c>
      <c r="T13" s="17">
        <v>0.21603551154088901</v>
      </c>
      <c r="U13" s="17">
        <v>0.253549682001319</v>
      </c>
      <c r="V13" s="17">
        <v>0.20416297992687599</v>
      </c>
      <c r="W13" s="17">
        <v>0.202735829018652</v>
      </c>
      <c r="X13" s="17">
        <v>0.245304857478708</v>
      </c>
      <c r="Y13" s="17">
        <v>0.24848118684479101</v>
      </c>
      <c r="Z13" s="17">
        <v>0.25214933554125402</v>
      </c>
      <c r="AA13" s="17">
        <v>0.252417264195054</v>
      </c>
      <c r="AB13" s="17">
        <v>0.29483691122921102</v>
      </c>
      <c r="AC13" s="17">
        <v>0.25140436945829098</v>
      </c>
      <c r="AD13" s="17">
        <v>0.24167360642632599</v>
      </c>
      <c r="AE13" s="17"/>
      <c r="AF13" s="17">
        <v>0.25939871317375601</v>
      </c>
      <c r="AG13" s="17">
        <v>0.23423924480696601</v>
      </c>
      <c r="AH13" s="17"/>
      <c r="AI13" s="17">
        <v>0.28767697094649503</v>
      </c>
      <c r="AJ13" s="17">
        <v>0.22779548939139399</v>
      </c>
      <c r="AK13" s="17"/>
      <c r="AL13" s="17">
        <v>0.269870604559376</v>
      </c>
      <c r="AM13" s="17">
        <v>0.24260749874596901</v>
      </c>
      <c r="AN13" s="17"/>
      <c r="AO13" s="17">
        <v>0.323932437627167</v>
      </c>
      <c r="AP13" s="17">
        <v>0.24109212691186899</v>
      </c>
      <c r="AQ13" s="17"/>
      <c r="AR13" s="17">
        <v>0.343063732338936</v>
      </c>
      <c r="AS13" s="17">
        <v>0.19720262222107299</v>
      </c>
      <c r="AT13" s="17">
        <v>0.23303991496315599</v>
      </c>
      <c r="AU13" s="17">
        <v>0.12583703262559301</v>
      </c>
    </row>
    <row r="14" spans="2:47" x14ac:dyDescent="0.3">
      <c r="B14" s="18" t="s">
        <v>79</v>
      </c>
      <c r="C14" s="19">
        <v>7.32778801236105E-2</v>
      </c>
      <c r="D14" s="19">
        <v>5.45813861678522E-2</v>
      </c>
      <c r="E14" s="19">
        <v>9.1775296020662797E-2</v>
      </c>
      <c r="F14" s="19"/>
      <c r="G14" s="19">
        <v>3.0611888299166501E-2</v>
      </c>
      <c r="H14" s="19">
        <v>2.2128232111202899E-2</v>
      </c>
      <c r="I14" s="19">
        <v>4.3508023823062299E-2</v>
      </c>
      <c r="J14" s="19">
        <v>7.2918335728705194E-2</v>
      </c>
      <c r="K14" s="19">
        <v>0.101626238670057</v>
      </c>
      <c r="L14" s="19">
        <v>0.14853973639621801</v>
      </c>
      <c r="M14" s="19"/>
      <c r="N14" s="19">
        <v>5.54190321953551E-2</v>
      </c>
      <c r="O14" s="19">
        <v>8.1263364033341001E-2</v>
      </c>
      <c r="P14" s="19">
        <v>5.9852654325572199E-2</v>
      </c>
      <c r="Q14" s="19">
        <v>9.2346909537130595E-2</v>
      </c>
      <c r="R14" s="19"/>
      <c r="S14" s="19">
        <v>4.7520545128750598E-2</v>
      </c>
      <c r="T14" s="19">
        <v>9.3197611826249499E-2</v>
      </c>
      <c r="U14" s="19">
        <v>7.6424835414551806E-2</v>
      </c>
      <c r="V14" s="19">
        <v>7.1221749652816205E-2</v>
      </c>
      <c r="W14" s="19">
        <v>6.50964836801525E-2</v>
      </c>
      <c r="X14" s="19">
        <v>8.5833437271872107E-2</v>
      </c>
      <c r="Y14" s="19">
        <v>9.0054137363180603E-2</v>
      </c>
      <c r="Z14" s="19">
        <v>4.10442209033232E-2</v>
      </c>
      <c r="AA14" s="19">
        <v>5.8014158806708398E-2</v>
      </c>
      <c r="AB14" s="19">
        <v>8.6934972030398697E-2</v>
      </c>
      <c r="AC14" s="19">
        <v>9.4627001666811095E-2</v>
      </c>
      <c r="AD14" s="19">
        <v>6.3783275738304501E-2</v>
      </c>
      <c r="AE14" s="19"/>
      <c r="AF14" s="19">
        <v>7.6747981618769598E-2</v>
      </c>
      <c r="AG14" s="19">
        <v>6.60352078810994E-2</v>
      </c>
      <c r="AH14" s="19"/>
      <c r="AI14" s="19">
        <v>5.1777823987817301E-2</v>
      </c>
      <c r="AJ14" s="19">
        <v>8.4009962305877206E-2</v>
      </c>
      <c r="AK14" s="19"/>
      <c r="AL14" s="19">
        <v>6.7291672472337402E-2</v>
      </c>
      <c r="AM14" s="19">
        <v>7.4664113739382101E-2</v>
      </c>
      <c r="AN14" s="19"/>
      <c r="AO14" s="19">
        <v>4.6447539928251597E-2</v>
      </c>
      <c r="AP14" s="19">
        <v>7.56164662623139E-2</v>
      </c>
      <c r="AQ14" s="19"/>
      <c r="AR14" s="19">
        <v>3.2249107144459999E-2</v>
      </c>
      <c r="AS14" s="19">
        <v>9.4113760427412999E-2</v>
      </c>
      <c r="AT14" s="19">
        <v>6.7429863613017796E-2</v>
      </c>
      <c r="AU14" s="19">
        <v>0.152676055972395</v>
      </c>
    </row>
    <row r="15" spans="2:47" x14ac:dyDescent="0.3">
      <c r="B15" s="16"/>
    </row>
    <row r="16" spans="2:47" x14ac:dyDescent="0.3">
      <c r="B16" t="s">
        <v>72</v>
      </c>
    </row>
    <row r="17" spans="2:2" x14ac:dyDescent="0.3">
      <c r="B17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C00-000000000000}">
  <dimension ref="B2:AU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778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772</v>
      </c>
      <c r="C9" s="17">
        <v>3.31238401312186E-2</v>
      </c>
      <c r="D9" s="17">
        <v>3.6255692052285002E-2</v>
      </c>
      <c r="E9" s="17">
        <v>3.0198128692444301E-2</v>
      </c>
      <c r="F9" s="17"/>
      <c r="G9" s="17">
        <v>6.4445820940715104E-2</v>
      </c>
      <c r="H9" s="17">
        <v>4.2445735299707403E-2</v>
      </c>
      <c r="I9" s="17">
        <v>3.2061000022701298E-2</v>
      </c>
      <c r="J9" s="17">
        <v>3.3340009947323501E-2</v>
      </c>
      <c r="K9" s="17">
        <v>1.1917385428443601E-2</v>
      </c>
      <c r="L9" s="17">
        <v>1.9716735595665301E-2</v>
      </c>
      <c r="M9" s="17"/>
      <c r="N9" s="17">
        <v>3.1632327434457902E-2</v>
      </c>
      <c r="O9" s="17">
        <v>3.2208643358804599E-2</v>
      </c>
      <c r="P9" s="17">
        <v>4.6826674076197401E-2</v>
      </c>
      <c r="Q9" s="17">
        <v>2.4116355101930699E-2</v>
      </c>
      <c r="R9" s="17"/>
      <c r="S9" s="17">
        <v>3.7602547641171401E-2</v>
      </c>
      <c r="T9" s="17">
        <v>3.1968557264548801E-2</v>
      </c>
      <c r="U9" s="17">
        <v>2.9698457389858299E-2</v>
      </c>
      <c r="V9" s="17">
        <v>2.4209460243716702E-2</v>
      </c>
      <c r="W9" s="17">
        <v>4.8453287299883102E-2</v>
      </c>
      <c r="X9" s="17">
        <v>3.2068001759781001E-2</v>
      </c>
      <c r="Y9" s="17">
        <v>2.8383742354310199E-2</v>
      </c>
      <c r="Z9" s="17">
        <v>1.49132520610503E-2</v>
      </c>
      <c r="AA9" s="17">
        <v>3.4436964889726397E-2</v>
      </c>
      <c r="AB9" s="17">
        <v>4.0874171997250901E-2</v>
      </c>
      <c r="AC9" s="17">
        <v>3.0637961198225799E-2</v>
      </c>
      <c r="AD9" s="17">
        <v>3.3503495416059799E-2</v>
      </c>
      <c r="AE9" s="17"/>
      <c r="AF9" s="17">
        <v>2.8086297363098301E-2</v>
      </c>
      <c r="AG9" s="17">
        <v>4.0087268238428897E-2</v>
      </c>
      <c r="AH9" s="17"/>
      <c r="AI9" s="17">
        <v>3.8742127071380701E-2</v>
      </c>
      <c r="AJ9" s="17">
        <v>3.0319386190049799E-2</v>
      </c>
      <c r="AK9" s="17"/>
      <c r="AL9" s="17">
        <v>4.5283200177315901E-2</v>
      </c>
      <c r="AM9" s="17">
        <v>3.0308081870880601E-2</v>
      </c>
      <c r="AN9" s="17"/>
      <c r="AO9" s="17">
        <v>5.1316736390976399E-2</v>
      </c>
      <c r="AP9" s="17">
        <v>3.1538110889391902E-2</v>
      </c>
      <c r="AQ9" s="17"/>
      <c r="AR9" s="17">
        <v>4.7298299931873101E-2</v>
      </c>
      <c r="AS9" s="17">
        <v>2.6604883893562699E-2</v>
      </c>
      <c r="AT9" s="17">
        <v>3.0774953523113501E-2</v>
      </c>
      <c r="AU9" s="17">
        <v>1.36280831782434E-2</v>
      </c>
    </row>
    <row r="10" spans="2:47" x14ac:dyDescent="0.3">
      <c r="B10" s="18" t="s">
        <v>773</v>
      </c>
      <c r="C10" s="17">
        <v>9.1313707125322705E-2</v>
      </c>
      <c r="D10" s="17">
        <v>8.8842765235092602E-2</v>
      </c>
      <c r="E10" s="17">
        <v>9.2745866325607204E-2</v>
      </c>
      <c r="F10" s="17"/>
      <c r="G10" s="17">
        <v>0.120424614945669</v>
      </c>
      <c r="H10" s="17">
        <v>0.102520980747734</v>
      </c>
      <c r="I10" s="17">
        <v>8.9952709331770103E-2</v>
      </c>
      <c r="J10" s="17">
        <v>7.73893250005845E-2</v>
      </c>
      <c r="K10" s="17">
        <v>7.0279923004615899E-2</v>
      </c>
      <c r="L10" s="17">
        <v>8.9422127021824602E-2</v>
      </c>
      <c r="M10" s="17"/>
      <c r="N10" s="17">
        <v>9.7093579751558703E-2</v>
      </c>
      <c r="O10" s="17">
        <v>9.2070330394031494E-2</v>
      </c>
      <c r="P10" s="17">
        <v>9.7484998576300899E-2</v>
      </c>
      <c r="Q10" s="17">
        <v>8.0179632188914607E-2</v>
      </c>
      <c r="R10" s="17"/>
      <c r="S10" s="17">
        <v>6.9450216131517001E-2</v>
      </c>
      <c r="T10" s="17">
        <v>8.84644100945043E-2</v>
      </c>
      <c r="U10" s="17">
        <v>9.9364212864720206E-2</v>
      </c>
      <c r="V10" s="17">
        <v>7.8107431196544799E-2</v>
      </c>
      <c r="W10" s="17">
        <v>9.8966464367382406E-2</v>
      </c>
      <c r="X10" s="17">
        <v>6.8155387629973294E-2</v>
      </c>
      <c r="Y10" s="17">
        <v>0.10944693313461699</v>
      </c>
      <c r="Z10" s="17">
        <v>8.5133618648185694E-2</v>
      </c>
      <c r="AA10" s="17">
        <v>0.107825336118892</v>
      </c>
      <c r="AB10" s="17">
        <v>9.3198627021809199E-2</v>
      </c>
      <c r="AC10" s="17">
        <v>0.108143343927081</v>
      </c>
      <c r="AD10" s="17">
        <v>0.14089074467964299</v>
      </c>
      <c r="AE10" s="17"/>
      <c r="AF10" s="17">
        <v>8.0765586447347604E-2</v>
      </c>
      <c r="AG10" s="17">
        <v>0.10558676483009199</v>
      </c>
      <c r="AH10" s="17"/>
      <c r="AI10" s="17">
        <v>9.2453734483256E-2</v>
      </c>
      <c r="AJ10" s="17">
        <v>9.0744645015991499E-2</v>
      </c>
      <c r="AK10" s="17"/>
      <c r="AL10" s="17">
        <v>9.2058914641668294E-2</v>
      </c>
      <c r="AM10" s="17">
        <v>9.1141138485866205E-2</v>
      </c>
      <c r="AN10" s="17"/>
      <c r="AO10" s="17">
        <v>7.9831747065580799E-2</v>
      </c>
      <c r="AP10" s="17">
        <v>9.23144977394314E-2</v>
      </c>
      <c r="AQ10" s="17"/>
      <c r="AR10" s="17">
        <v>8.2771804935558593E-2</v>
      </c>
      <c r="AS10" s="17">
        <v>9.6728290035006201E-2</v>
      </c>
      <c r="AT10" s="17">
        <v>9.6648135293468496E-2</v>
      </c>
      <c r="AU10" s="17">
        <v>9.2336066620325105E-2</v>
      </c>
    </row>
    <row r="11" spans="2:47" x14ac:dyDescent="0.3">
      <c r="B11" s="18" t="s">
        <v>740</v>
      </c>
      <c r="C11" s="17">
        <v>0.22270146557694601</v>
      </c>
      <c r="D11" s="17">
        <v>0.21031238973694799</v>
      </c>
      <c r="E11" s="17">
        <v>0.23462927122774199</v>
      </c>
      <c r="F11" s="17"/>
      <c r="G11" s="17">
        <v>0.228824856004156</v>
      </c>
      <c r="H11" s="17">
        <v>0.20362054645022001</v>
      </c>
      <c r="I11" s="17">
        <v>0.210509673117316</v>
      </c>
      <c r="J11" s="17">
        <v>0.20741912344447899</v>
      </c>
      <c r="K11" s="17">
        <v>0.22616069277951301</v>
      </c>
      <c r="L11" s="17">
        <v>0.25411525438703803</v>
      </c>
      <c r="M11" s="17"/>
      <c r="N11" s="17">
        <v>0.19915754018079901</v>
      </c>
      <c r="O11" s="17">
        <v>0.200069673925866</v>
      </c>
      <c r="P11" s="17">
        <v>0.233307257781317</v>
      </c>
      <c r="Q11" s="17">
        <v>0.26365031260435301</v>
      </c>
      <c r="R11" s="17"/>
      <c r="S11" s="17">
        <v>0.23219086173843301</v>
      </c>
      <c r="T11" s="17">
        <v>0.21996650417008501</v>
      </c>
      <c r="U11" s="17">
        <v>0.241745919566107</v>
      </c>
      <c r="V11" s="17">
        <v>0.24197848287877499</v>
      </c>
      <c r="W11" s="17">
        <v>0.234778628144615</v>
      </c>
      <c r="X11" s="17">
        <v>0.24926374675069601</v>
      </c>
      <c r="Y11" s="17">
        <v>0.164771167229463</v>
      </c>
      <c r="Z11" s="17">
        <v>0.162890179441608</v>
      </c>
      <c r="AA11" s="17">
        <v>0.22958492433031899</v>
      </c>
      <c r="AB11" s="17">
        <v>0.23385560448689899</v>
      </c>
      <c r="AC11" s="17">
        <v>0.18502328177749899</v>
      </c>
      <c r="AD11" s="17">
        <v>0.21227427739070301</v>
      </c>
      <c r="AE11" s="17"/>
      <c r="AF11" s="17">
        <v>0.21553888431998899</v>
      </c>
      <c r="AG11" s="17">
        <v>0.22986226964183901</v>
      </c>
      <c r="AH11" s="17"/>
      <c r="AI11" s="17">
        <v>0.20373122923735801</v>
      </c>
      <c r="AJ11" s="17">
        <v>0.23217074947683999</v>
      </c>
      <c r="AK11" s="17"/>
      <c r="AL11" s="17">
        <v>0.21857158587995101</v>
      </c>
      <c r="AM11" s="17">
        <v>0.22365782699949899</v>
      </c>
      <c r="AN11" s="17"/>
      <c r="AO11" s="17">
        <v>0.193488126418592</v>
      </c>
      <c r="AP11" s="17">
        <v>0.22524775867362401</v>
      </c>
      <c r="AQ11" s="17"/>
      <c r="AR11" s="17">
        <v>0.18332253648642</v>
      </c>
      <c r="AS11" s="17">
        <v>0.22372073504109499</v>
      </c>
      <c r="AT11" s="17">
        <v>0.22497439079793</v>
      </c>
      <c r="AU11" s="17">
        <v>0.31516783973012003</v>
      </c>
    </row>
    <row r="12" spans="2:47" x14ac:dyDescent="0.3">
      <c r="B12" s="18" t="s">
        <v>774</v>
      </c>
      <c r="C12" s="17">
        <v>0.36276504233726398</v>
      </c>
      <c r="D12" s="17">
        <v>0.36009402706877602</v>
      </c>
      <c r="E12" s="17">
        <v>0.36634544918697398</v>
      </c>
      <c r="F12" s="17"/>
      <c r="G12" s="17">
        <v>0.319214469509496</v>
      </c>
      <c r="H12" s="17">
        <v>0.33301544805398198</v>
      </c>
      <c r="I12" s="17">
        <v>0.37061434772055601</v>
      </c>
      <c r="J12" s="17">
        <v>0.38299862467176099</v>
      </c>
      <c r="K12" s="17">
        <v>0.40418757156361002</v>
      </c>
      <c r="L12" s="17">
        <v>0.36522975895184101</v>
      </c>
      <c r="M12" s="17"/>
      <c r="N12" s="17">
        <v>0.37306547970124998</v>
      </c>
      <c r="O12" s="17">
        <v>0.38671332985887902</v>
      </c>
      <c r="P12" s="17">
        <v>0.35481063216577202</v>
      </c>
      <c r="Q12" s="17">
        <v>0.33414293851471799</v>
      </c>
      <c r="R12" s="17"/>
      <c r="S12" s="17">
        <v>0.35369987089109001</v>
      </c>
      <c r="T12" s="17">
        <v>0.38768603221658698</v>
      </c>
      <c r="U12" s="17">
        <v>0.336106474466357</v>
      </c>
      <c r="V12" s="17">
        <v>0.38984663757988702</v>
      </c>
      <c r="W12" s="17">
        <v>0.35053399601926299</v>
      </c>
      <c r="X12" s="17">
        <v>0.34719949857785098</v>
      </c>
      <c r="Y12" s="17">
        <v>0.40122878192174</v>
      </c>
      <c r="Z12" s="17">
        <v>0.399442098108725</v>
      </c>
      <c r="AA12" s="17">
        <v>0.35623260779051702</v>
      </c>
      <c r="AB12" s="17">
        <v>0.31902534768976298</v>
      </c>
      <c r="AC12" s="17">
        <v>0.39926684875798801</v>
      </c>
      <c r="AD12" s="17">
        <v>0.30496470742700699</v>
      </c>
      <c r="AE12" s="17"/>
      <c r="AF12" s="17">
        <v>0.375270232998419</v>
      </c>
      <c r="AG12" s="17">
        <v>0.34830788812161501</v>
      </c>
      <c r="AH12" s="17"/>
      <c r="AI12" s="17">
        <v>0.360725318698014</v>
      </c>
      <c r="AJ12" s="17">
        <v>0.36378320161960598</v>
      </c>
      <c r="AK12" s="17"/>
      <c r="AL12" s="17">
        <v>0.372569546812686</v>
      </c>
      <c r="AM12" s="17">
        <v>0.36049460093569902</v>
      </c>
      <c r="AN12" s="17"/>
      <c r="AO12" s="17">
        <v>0.319388765264915</v>
      </c>
      <c r="AP12" s="17">
        <v>0.36654580544244098</v>
      </c>
      <c r="AQ12" s="17"/>
      <c r="AR12" s="17">
        <v>0.354094693560146</v>
      </c>
      <c r="AS12" s="17">
        <v>0.38953683261369398</v>
      </c>
      <c r="AT12" s="17">
        <v>0.37507570243190702</v>
      </c>
      <c r="AU12" s="17">
        <v>0.31278239208050401</v>
      </c>
    </row>
    <row r="13" spans="2:47" x14ac:dyDescent="0.3">
      <c r="B13" s="18" t="s">
        <v>775</v>
      </c>
      <c r="C13" s="17">
        <v>0.23716573131489899</v>
      </c>
      <c r="D13" s="17">
        <v>0.26637454659201198</v>
      </c>
      <c r="E13" s="17">
        <v>0.20897943336868799</v>
      </c>
      <c r="F13" s="17"/>
      <c r="G13" s="17">
        <v>0.238637101510599</v>
      </c>
      <c r="H13" s="17">
        <v>0.29862598367304799</v>
      </c>
      <c r="I13" s="17">
        <v>0.255918423298856</v>
      </c>
      <c r="J13" s="17">
        <v>0.25169723991222498</v>
      </c>
      <c r="K13" s="17">
        <v>0.22285747298689301</v>
      </c>
      <c r="L13" s="17">
        <v>0.168865445599375</v>
      </c>
      <c r="M13" s="17"/>
      <c r="N13" s="17">
        <v>0.26229090799238602</v>
      </c>
      <c r="O13" s="17">
        <v>0.23923450095260401</v>
      </c>
      <c r="P13" s="17">
        <v>0.22228250331572799</v>
      </c>
      <c r="Q13" s="17">
        <v>0.22240534345745699</v>
      </c>
      <c r="R13" s="17"/>
      <c r="S13" s="17">
        <v>0.26834404796283001</v>
      </c>
      <c r="T13" s="17">
        <v>0.21335003776240799</v>
      </c>
      <c r="U13" s="17">
        <v>0.22504102289351899</v>
      </c>
      <c r="V13" s="17">
        <v>0.22601233614411001</v>
      </c>
      <c r="W13" s="17">
        <v>0.209570017470599</v>
      </c>
      <c r="X13" s="17">
        <v>0.23326140198334899</v>
      </c>
      <c r="Y13" s="17">
        <v>0.22727850955246601</v>
      </c>
      <c r="Z13" s="17">
        <v>0.29614607974302798</v>
      </c>
      <c r="AA13" s="17">
        <v>0.225641399986415</v>
      </c>
      <c r="AB13" s="17">
        <v>0.266357912034839</v>
      </c>
      <c r="AC13" s="17">
        <v>0.20540844255834101</v>
      </c>
      <c r="AD13" s="17">
        <v>0.29230369218024099</v>
      </c>
      <c r="AE13" s="17"/>
      <c r="AF13" s="17">
        <v>0.24589247971071099</v>
      </c>
      <c r="AG13" s="17">
        <v>0.226991119110516</v>
      </c>
      <c r="AH13" s="17"/>
      <c r="AI13" s="17">
        <v>0.26758318623626498</v>
      </c>
      <c r="AJ13" s="17">
        <v>0.221982393005004</v>
      </c>
      <c r="AK13" s="17"/>
      <c r="AL13" s="17">
        <v>0.22815357429410299</v>
      </c>
      <c r="AM13" s="17">
        <v>0.239252687822361</v>
      </c>
      <c r="AN13" s="17"/>
      <c r="AO13" s="17">
        <v>0.31816376693147402</v>
      </c>
      <c r="AP13" s="17">
        <v>0.23010578045419799</v>
      </c>
      <c r="AQ13" s="17"/>
      <c r="AR13" s="17">
        <v>0.31153792235550598</v>
      </c>
      <c r="AS13" s="17">
        <v>0.205690605081573</v>
      </c>
      <c r="AT13" s="17">
        <v>0.21087844744696899</v>
      </c>
      <c r="AU13" s="17">
        <v>0.159267604453911</v>
      </c>
    </row>
    <row r="14" spans="2:47" x14ac:dyDescent="0.3">
      <c r="B14" s="18" t="s">
        <v>79</v>
      </c>
      <c r="C14" s="19">
        <v>5.29302135143494E-2</v>
      </c>
      <c r="D14" s="19">
        <v>3.8120579314886403E-2</v>
      </c>
      <c r="E14" s="19">
        <v>6.7101851198543505E-2</v>
      </c>
      <c r="F14" s="19"/>
      <c r="G14" s="19">
        <v>2.8453137089364599E-2</v>
      </c>
      <c r="H14" s="19">
        <v>1.9771305775308699E-2</v>
      </c>
      <c r="I14" s="19">
        <v>4.0943846508800702E-2</v>
      </c>
      <c r="J14" s="19">
        <v>4.7155677023626302E-2</v>
      </c>
      <c r="K14" s="19">
        <v>6.4596954236924894E-2</v>
      </c>
      <c r="L14" s="19">
        <v>0.102650678444256</v>
      </c>
      <c r="M14" s="19"/>
      <c r="N14" s="19">
        <v>3.6760164939548097E-2</v>
      </c>
      <c r="O14" s="19">
        <v>4.9703521509814698E-2</v>
      </c>
      <c r="P14" s="19">
        <v>4.5287934084684303E-2</v>
      </c>
      <c r="Q14" s="19">
        <v>7.55054181326269E-2</v>
      </c>
      <c r="R14" s="19"/>
      <c r="S14" s="19">
        <v>3.8712455634958197E-2</v>
      </c>
      <c r="T14" s="19">
        <v>5.8564458491866603E-2</v>
      </c>
      <c r="U14" s="19">
        <v>6.8043912819438196E-2</v>
      </c>
      <c r="V14" s="19">
        <v>3.98456519569668E-2</v>
      </c>
      <c r="W14" s="19">
        <v>5.7697606698257797E-2</v>
      </c>
      <c r="X14" s="19">
        <v>7.0051963298349298E-2</v>
      </c>
      <c r="Y14" s="19">
        <v>6.8890865807403903E-2</v>
      </c>
      <c r="Z14" s="19">
        <v>4.1474771997404E-2</v>
      </c>
      <c r="AA14" s="19">
        <v>4.6278766884130101E-2</v>
      </c>
      <c r="AB14" s="19">
        <v>4.6688336769439197E-2</v>
      </c>
      <c r="AC14" s="19">
        <v>7.1520121780865004E-2</v>
      </c>
      <c r="AD14" s="19">
        <v>1.6063082906346299E-2</v>
      </c>
      <c r="AE14" s="19"/>
      <c r="AF14" s="19">
        <v>5.4446519160434699E-2</v>
      </c>
      <c r="AG14" s="19">
        <v>4.9164690057508301E-2</v>
      </c>
      <c r="AH14" s="19"/>
      <c r="AI14" s="19">
        <v>3.67644042737265E-2</v>
      </c>
      <c r="AJ14" s="19">
        <v>6.0999624692508303E-2</v>
      </c>
      <c r="AK14" s="19"/>
      <c r="AL14" s="19">
        <v>4.3363178194275702E-2</v>
      </c>
      <c r="AM14" s="19">
        <v>5.5145663885694397E-2</v>
      </c>
      <c r="AN14" s="19"/>
      <c r="AO14" s="19">
        <v>3.78108579284617E-2</v>
      </c>
      <c r="AP14" s="19">
        <v>5.42480468009136E-2</v>
      </c>
      <c r="AQ14" s="19"/>
      <c r="AR14" s="19">
        <v>2.0974742730496199E-2</v>
      </c>
      <c r="AS14" s="19">
        <v>5.77186533350686E-2</v>
      </c>
      <c r="AT14" s="19">
        <v>6.1648370506611698E-2</v>
      </c>
      <c r="AU14" s="19">
        <v>0.10681801393689699</v>
      </c>
    </row>
    <row r="15" spans="2:47" x14ac:dyDescent="0.3">
      <c r="B15" s="16"/>
    </row>
    <row r="16" spans="2:47" x14ac:dyDescent="0.3">
      <c r="B16" t="s">
        <v>72</v>
      </c>
    </row>
    <row r="17" spans="2:2" x14ac:dyDescent="0.3">
      <c r="B17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D00-000000000000}">
  <dimension ref="B2:AU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779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772</v>
      </c>
      <c r="C9" s="17">
        <v>2.6464040907093801E-2</v>
      </c>
      <c r="D9" s="17">
        <v>2.92910568513183E-2</v>
      </c>
      <c r="E9" s="17">
        <v>2.3810024163675201E-2</v>
      </c>
      <c r="F9" s="17"/>
      <c r="G9" s="17">
        <v>6.5535051472320902E-2</v>
      </c>
      <c r="H9" s="17">
        <v>3.7609935253306602E-2</v>
      </c>
      <c r="I9" s="17">
        <v>2.0811358531348901E-2</v>
      </c>
      <c r="J9" s="17">
        <v>2.3387986831587E-2</v>
      </c>
      <c r="K9" s="17">
        <v>1.32298481669504E-2</v>
      </c>
      <c r="L9" s="17">
        <v>7.5146277565995402E-3</v>
      </c>
      <c r="M9" s="17"/>
      <c r="N9" s="17">
        <v>2.3445773562044699E-2</v>
      </c>
      <c r="O9" s="17">
        <v>2.9347548631563601E-2</v>
      </c>
      <c r="P9" s="17">
        <v>3.2112825424561398E-2</v>
      </c>
      <c r="Q9" s="17">
        <v>2.2142439804825002E-2</v>
      </c>
      <c r="R9" s="17"/>
      <c r="S9" s="17">
        <v>3.6002341751468797E-2</v>
      </c>
      <c r="T9" s="17">
        <v>2.81264440627099E-2</v>
      </c>
      <c r="U9" s="17">
        <v>2.0473669965021798E-2</v>
      </c>
      <c r="V9" s="17">
        <v>2.4883737645562599E-2</v>
      </c>
      <c r="W9" s="17">
        <v>1.7769010901734598E-2</v>
      </c>
      <c r="X9" s="17">
        <v>2.8299868548029801E-2</v>
      </c>
      <c r="Y9" s="17">
        <v>2.05577473957845E-2</v>
      </c>
      <c r="Z9" s="17">
        <v>1.3885320369853E-2</v>
      </c>
      <c r="AA9" s="17">
        <v>2.6657959973146801E-2</v>
      </c>
      <c r="AB9" s="17">
        <v>3.6136992007399997E-2</v>
      </c>
      <c r="AC9" s="17">
        <v>2.0317690868784499E-2</v>
      </c>
      <c r="AD9" s="17">
        <v>2.3308514974952701E-2</v>
      </c>
      <c r="AE9" s="17"/>
      <c r="AF9" s="17">
        <v>1.9460083621998799E-2</v>
      </c>
      <c r="AG9" s="17">
        <v>3.5986852376590203E-2</v>
      </c>
      <c r="AH9" s="17"/>
      <c r="AI9" s="17">
        <v>3.4806226412864599E-2</v>
      </c>
      <c r="AJ9" s="17">
        <v>2.2299911294492498E-2</v>
      </c>
      <c r="AK9" s="17"/>
      <c r="AL9" s="17">
        <v>2.4375234829189699E-2</v>
      </c>
      <c r="AM9" s="17">
        <v>2.6947748351055099E-2</v>
      </c>
      <c r="AN9" s="17"/>
      <c r="AO9" s="17">
        <v>3.54169025816174E-2</v>
      </c>
      <c r="AP9" s="17">
        <v>2.5683691568944501E-2</v>
      </c>
      <c r="AQ9" s="17"/>
      <c r="AR9" s="17">
        <v>3.8356416226103598E-2</v>
      </c>
      <c r="AS9" s="17">
        <v>2.1534834864922001E-2</v>
      </c>
      <c r="AT9" s="17">
        <v>2.1533353913214599E-2</v>
      </c>
      <c r="AU9" s="17">
        <v>1.53445544084736E-2</v>
      </c>
    </row>
    <row r="10" spans="2:47" x14ac:dyDescent="0.3">
      <c r="B10" s="18" t="s">
        <v>773</v>
      </c>
      <c r="C10" s="17">
        <v>6.7449408815655407E-2</v>
      </c>
      <c r="D10" s="17">
        <v>7.3413391230611899E-2</v>
      </c>
      <c r="E10" s="17">
        <v>6.1894618804503899E-2</v>
      </c>
      <c r="F10" s="17"/>
      <c r="G10" s="17">
        <v>9.7724280735961705E-2</v>
      </c>
      <c r="H10" s="17">
        <v>9.6349199752252798E-2</v>
      </c>
      <c r="I10" s="17">
        <v>5.6365298764236502E-2</v>
      </c>
      <c r="J10" s="17">
        <v>6.3171023744827401E-2</v>
      </c>
      <c r="K10" s="17">
        <v>5.2135356417514898E-2</v>
      </c>
      <c r="L10" s="17">
        <v>4.6689940526037997E-2</v>
      </c>
      <c r="M10" s="17"/>
      <c r="N10" s="17">
        <v>6.9593265647225205E-2</v>
      </c>
      <c r="O10" s="17">
        <v>6.9512104354720494E-2</v>
      </c>
      <c r="P10" s="17">
        <v>7.3359039980280302E-2</v>
      </c>
      <c r="Q10" s="17">
        <v>5.7285491245633202E-2</v>
      </c>
      <c r="R10" s="17"/>
      <c r="S10" s="17">
        <v>7.3104365876487096E-2</v>
      </c>
      <c r="T10" s="17">
        <v>6.1906570304659403E-2</v>
      </c>
      <c r="U10" s="17">
        <v>8.1937129526681293E-2</v>
      </c>
      <c r="V10" s="17">
        <v>9.5143549390056398E-2</v>
      </c>
      <c r="W10" s="17">
        <v>5.2076251167192202E-2</v>
      </c>
      <c r="X10" s="17">
        <v>5.5644882623072198E-2</v>
      </c>
      <c r="Y10" s="17">
        <v>5.7342795935262501E-2</v>
      </c>
      <c r="Z10" s="17">
        <v>4.9113172754937297E-2</v>
      </c>
      <c r="AA10" s="17">
        <v>8.4338061266908598E-2</v>
      </c>
      <c r="AB10" s="17">
        <v>4.6774567093700203E-2</v>
      </c>
      <c r="AC10" s="17">
        <v>6.2996492348203204E-2</v>
      </c>
      <c r="AD10" s="17">
        <v>7.3553159318439296E-2</v>
      </c>
      <c r="AE10" s="17"/>
      <c r="AF10" s="17">
        <v>5.9965049464271898E-2</v>
      </c>
      <c r="AG10" s="17">
        <v>7.7457262468313998E-2</v>
      </c>
      <c r="AH10" s="17"/>
      <c r="AI10" s="17">
        <v>6.1078497413121803E-2</v>
      </c>
      <c r="AJ10" s="17">
        <v>7.0629546779765406E-2</v>
      </c>
      <c r="AK10" s="17"/>
      <c r="AL10" s="17">
        <v>6.9444587269232097E-2</v>
      </c>
      <c r="AM10" s="17">
        <v>6.6987382838119697E-2</v>
      </c>
      <c r="AN10" s="17"/>
      <c r="AO10" s="17">
        <v>6.6351935007146007E-2</v>
      </c>
      <c r="AP10" s="17">
        <v>6.7545066828840594E-2</v>
      </c>
      <c r="AQ10" s="17"/>
      <c r="AR10" s="17">
        <v>6.3021045877550405E-2</v>
      </c>
      <c r="AS10" s="17">
        <v>5.7151655296507398E-2</v>
      </c>
      <c r="AT10" s="17">
        <v>7.9597539334176098E-2</v>
      </c>
      <c r="AU10" s="17">
        <v>7.1002627063806695E-2</v>
      </c>
    </row>
    <row r="11" spans="2:47" x14ac:dyDescent="0.3">
      <c r="B11" s="18" t="s">
        <v>740</v>
      </c>
      <c r="C11" s="17">
        <v>0.276540708394935</v>
      </c>
      <c r="D11" s="17">
        <v>0.26716706552772501</v>
      </c>
      <c r="E11" s="17">
        <v>0.28543593215635898</v>
      </c>
      <c r="F11" s="17"/>
      <c r="G11" s="17">
        <v>0.262024802091957</v>
      </c>
      <c r="H11" s="17">
        <v>0.21485491533774101</v>
      </c>
      <c r="I11" s="17">
        <v>0.247587033330819</v>
      </c>
      <c r="J11" s="17">
        <v>0.27449294266663099</v>
      </c>
      <c r="K11" s="17">
        <v>0.28900571972175898</v>
      </c>
      <c r="L11" s="17">
        <v>0.35306484423439</v>
      </c>
      <c r="M11" s="17"/>
      <c r="N11" s="17">
        <v>0.254258987675342</v>
      </c>
      <c r="O11" s="17">
        <v>0.25053696095859901</v>
      </c>
      <c r="P11" s="17">
        <v>0.29453661256382002</v>
      </c>
      <c r="Q11" s="17">
        <v>0.31306751097520302</v>
      </c>
      <c r="R11" s="17"/>
      <c r="S11" s="17">
        <v>0.24242073054855401</v>
      </c>
      <c r="T11" s="17">
        <v>0.28056506932812397</v>
      </c>
      <c r="U11" s="17">
        <v>0.29172164402148798</v>
      </c>
      <c r="V11" s="17">
        <v>0.28356228358187702</v>
      </c>
      <c r="W11" s="17">
        <v>0.27874376736789003</v>
      </c>
      <c r="X11" s="17">
        <v>0.29641737799318502</v>
      </c>
      <c r="Y11" s="17">
        <v>0.28408213263128401</v>
      </c>
      <c r="Z11" s="17">
        <v>0.27569312990828698</v>
      </c>
      <c r="AA11" s="17">
        <v>0.279218670254125</v>
      </c>
      <c r="AB11" s="17">
        <v>0.260005007849201</v>
      </c>
      <c r="AC11" s="17">
        <v>0.280209641515694</v>
      </c>
      <c r="AD11" s="17">
        <v>0.30656274132574501</v>
      </c>
      <c r="AE11" s="17"/>
      <c r="AF11" s="17">
        <v>0.280008911975069</v>
      </c>
      <c r="AG11" s="17">
        <v>0.269688456416731</v>
      </c>
      <c r="AH11" s="17"/>
      <c r="AI11" s="17">
        <v>0.24375004531417699</v>
      </c>
      <c r="AJ11" s="17">
        <v>0.29290866989099101</v>
      </c>
      <c r="AK11" s="17"/>
      <c r="AL11" s="17">
        <v>0.25647378180303199</v>
      </c>
      <c r="AM11" s="17">
        <v>0.28118763176068301</v>
      </c>
      <c r="AN11" s="17"/>
      <c r="AO11" s="17">
        <v>0.20506171191234601</v>
      </c>
      <c r="AP11" s="17">
        <v>0.28277096075720398</v>
      </c>
      <c r="AQ11" s="17"/>
      <c r="AR11" s="17">
        <v>0.20479554094219801</v>
      </c>
      <c r="AS11" s="17">
        <v>0.29733091131022799</v>
      </c>
      <c r="AT11" s="17">
        <v>0.28575079505029599</v>
      </c>
      <c r="AU11" s="17">
        <v>0.40182905679526998</v>
      </c>
    </row>
    <row r="12" spans="2:47" x14ac:dyDescent="0.3">
      <c r="B12" s="18" t="s">
        <v>774</v>
      </c>
      <c r="C12" s="17">
        <v>0.37396556639943201</v>
      </c>
      <c r="D12" s="17">
        <v>0.379942261067856</v>
      </c>
      <c r="E12" s="17">
        <v>0.36767712910261302</v>
      </c>
      <c r="F12" s="17"/>
      <c r="G12" s="17">
        <v>0.35091245424177497</v>
      </c>
      <c r="H12" s="17">
        <v>0.356458721633508</v>
      </c>
      <c r="I12" s="17">
        <v>0.41139805320081002</v>
      </c>
      <c r="J12" s="17">
        <v>0.41024989594459599</v>
      </c>
      <c r="K12" s="17">
        <v>0.36870476405781299</v>
      </c>
      <c r="L12" s="17">
        <v>0.34711844731410701</v>
      </c>
      <c r="M12" s="17"/>
      <c r="N12" s="17">
        <v>0.39677450836822997</v>
      </c>
      <c r="O12" s="17">
        <v>0.40328963574504101</v>
      </c>
      <c r="P12" s="17">
        <v>0.36467172899907402</v>
      </c>
      <c r="Q12" s="17">
        <v>0.32906824949089097</v>
      </c>
      <c r="R12" s="17"/>
      <c r="S12" s="17">
        <v>0.37966410230034398</v>
      </c>
      <c r="T12" s="17">
        <v>0.38460120970777401</v>
      </c>
      <c r="U12" s="17">
        <v>0.34770828511433899</v>
      </c>
      <c r="V12" s="17">
        <v>0.35064034052446802</v>
      </c>
      <c r="W12" s="17">
        <v>0.41057161964509198</v>
      </c>
      <c r="X12" s="17">
        <v>0.33811267433602799</v>
      </c>
      <c r="Y12" s="17">
        <v>0.37447572589157402</v>
      </c>
      <c r="Z12" s="17">
        <v>0.402474697734236</v>
      </c>
      <c r="AA12" s="17">
        <v>0.38801814437865501</v>
      </c>
      <c r="AB12" s="17">
        <v>0.39320885812327799</v>
      </c>
      <c r="AC12" s="17">
        <v>0.33027090889434302</v>
      </c>
      <c r="AD12" s="17">
        <v>0.38774247546038298</v>
      </c>
      <c r="AE12" s="17"/>
      <c r="AF12" s="17">
        <v>0.37261641927824202</v>
      </c>
      <c r="AG12" s="17">
        <v>0.37833282448379801</v>
      </c>
      <c r="AH12" s="17"/>
      <c r="AI12" s="17">
        <v>0.39328162609151801</v>
      </c>
      <c r="AJ12" s="17">
        <v>0.36432365947864398</v>
      </c>
      <c r="AK12" s="17"/>
      <c r="AL12" s="17">
        <v>0.39939922173093301</v>
      </c>
      <c r="AM12" s="17">
        <v>0.36807586292665401</v>
      </c>
      <c r="AN12" s="17"/>
      <c r="AO12" s="17">
        <v>0.38450383863605098</v>
      </c>
      <c r="AP12" s="17">
        <v>0.37304702950429802</v>
      </c>
      <c r="AQ12" s="17"/>
      <c r="AR12" s="17">
        <v>0.38662689845227399</v>
      </c>
      <c r="AS12" s="17">
        <v>0.40029729935374703</v>
      </c>
      <c r="AT12" s="17">
        <v>0.383437322008779</v>
      </c>
      <c r="AU12" s="17">
        <v>0.27705058248980302</v>
      </c>
    </row>
    <row r="13" spans="2:47" x14ac:dyDescent="0.3">
      <c r="B13" s="18" t="s">
        <v>775</v>
      </c>
      <c r="C13" s="17">
        <v>0.178217394861476</v>
      </c>
      <c r="D13" s="17">
        <v>0.19369260915547901</v>
      </c>
      <c r="E13" s="17">
        <v>0.163189228424583</v>
      </c>
      <c r="F13" s="17"/>
      <c r="G13" s="17">
        <v>0.185794710998022</v>
      </c>
      <c r="H13" s="17">
        <v>0.26090778785406199</v>
      </c>
      <c r="I13" s="17">
        <v>0.206212848953192</v>
      </c>
      <c r="J13" s="17">
        <v>0.160215969723013</v>
      </c>
      <c r="K13" s="17">
        <v>0.159559653220469</v>
      </c>
      <c r="L13" s="17">
        <v>0.11040091747747</v>
      </c>
      <c r="M13" s="17"/>
      <c r="N13" s="17">
        <v>0.199940403697108</v>
      </c>
      <c r="O13" s="17">
        <v>0.17234650918643901</v>
      </c>
      <c r="P13" s="17">
        <v>0.16488535824469</v>
      </c>
      <c r="Q13" s="17">
        <v>0.17424856790965099</v>
      </c>
      <c r="R13" s="17"/>
      <c r="S13" s="17">
        <v>0.21321641352244999</v>
      </c>
      <c r="T13" s="17">
        <v>0.15242076692228501</v>
      </c>
      <c r="U13" s="17">
        <v>0.15700042262390199</v>
      </c>
      <c r="V13" s="17">
        <v>0.176948408240821</v>
      </c>
      <c r="W13" s="17">
        <v>0.16623142212464101</v>
      </c>
      <c r="X13" s="17">
        <v>0.18858053434321001</v>
      </c>
      <c r="Y13" s="17">
        <v>0.18251538951409599</v>
      </c>
      <c r="Z13" s="17">
        <v>0.218050542700679</v>
      </c>
      <c r="AA13" s="17">
        <v>0.148148926335544</v>
      </c>
      <c r="AB13" s="17">
        <v>0.17830611904728599</v>
      </c>
      <c r="AC13" s="17">
        <v>0.22529934863346401</v>
      </c>
      <c r="AD13" s="17">
        <v>0.15106152915562199</v>
      </c>
      <c r="AE13" s="17"/>
      <c r="AF13" s="17">
        <v>0.18775401162230901</v>
      </c>
      <c r="AG13" s="17">
        <v>0.16698791974431501</v>
      </c>
      <c r="AH13" s="17"/>
      <c r="AI13" s="17">
        <v>0.20858869276953901</v>
      </c>
      <c r="AJ13" s="17">
        <v>0.163057096531427</v>
      </c>
      <c r="AK13" s="17"/>
      <c r="AL13" s="17">
        <v>0.19133706152748101</v>
      </c>
      <c r="AM13" s="17">
        <v>0.175179257192418</v>
      </c>
      <c r="AN13" s="17"/>
      <c r="AO13" s="17">
        <v>0.25207206620802403</v>
      </c>
      <c r="AP13" s="17">
        <v>0.17178007392436001</v>
      </c>
      <c r="AQ13" s="17"/>
      <c r="AR13" s="17">
        <v>0.27368592114167001</v>
      </c>
      <c r="AS13" s="17">
        <v>0.124489425616159</v>
      </c>
      <c r="AT13" s="17">
        <v>0.150133246764138</v>
      </c>
      <c r="AU13" s="17">
        <v>8.9382363132619894E-2</v>
      </c>
    </row>
    <row r="14" spans="2:47" x14ac:dyDescent="0.3">
      <c r="B14" s="18" t="s">
        <v>79</v>
      </c>
      <c r="C14" s="19">
        <v>7.7362880621407504E-2</v>
      </c>
      <c r="D14" s="19">
        <v>5.649361616701E-2</v>
      </c>
      <c r="E14" s="19">
        <v>9.79930673482661E-2</v>
      </c>
      <c r="F14" s="19"/>
      <c r="G14" s="19">
        <v>3.8008700459963497E-2</v>
      </c>
      <c r="H14" s="19">
        <v>3.3819440169130001E-2</v>
      </c>
      <c r="I14" s="19">
        <v>5.7625407219592799E-2</v>
      </c>
      <c r="J14" s="19">
        <v>6.8482181089346103E-2</v>
      </c>
      <c r="K14" s="19">
        <v>0.117364658415493</v>
      </c>
      <c r="L14" s="19">
        <v>0.13521122269139499</v>
      </c>
      <c r="M14" s="19"/>
      <c r="N14" s="19">
        <v>5.5987061050049601E-2</v>
      </c>
      <c r="O14" s="19">
        <v>7.4967241123637507E-2</v>
      </c>
      <c r="P14" s="19">
        <v>7.0434434787573996E-2</v>
      </c>
      <c r="Q14" s="19">
        <v>0.104187740573797</v>
      </c>
      <c r="R14" s="19"/>
      <c r="S14" s="19">
        <v>5.5592046000695297E-2</v>
      </c>
      <c r="T14" s="19">
        <v>9.2379939674448103E-2</v>
      </c>
      <c r="U14" s="19">
        <v>0.10115884874856799</v>
      </c>
      <c r="V14" s="19">
        <v>6.88216806172149E-2</v>
      </c>
      <c r="W14" s="19">
        <v>7.4607928793449393E-2</v>
      </c>
      <c r="X14" s="19">
        <v>9.2944662156474303E-2</v>
      </c>
      <c r="Y14" s="19">
        <v>8.10262086319994E-2</v>
      </c>
      <c r="Z14" s="19">
        <v>4.0783136532006603E-2</v>
      </c>
      <c r="AA14" s="19">
        <v>7.3618237791620397E-2</v>
      </c>
      <c r="AB14" s="19">
        <v>8.55684558791346E-2</v>
      </c>
      <c r="AC14" s="19">
        <v>8.0905917739511501E-2</v>
      </c>
      <c r="AD14" s="19">
        <v>5.7771579764857202E-2</v>
      </c>
      <c r="AE14" s="19"/>
      <c r="AF14" s="19">
        <v>8.0195524038109395E-2</v>
      </c>
      <c r="AG14" s="19">
        <v>7.1546684510251396E-2</v>
      </c>
      <c r="AH14" s="19"/>
      <c r="AI14" s="19">
        <v>5.8494911998779001E-2</v>
      </c>
      <c r="AJ14" s="19">
        <v>8.6781116024680402E-2</v>
      </c>
      <c r="AK14" s="19"/>
      <c r="AL14" s="19">
        <v>5.8970112840132101E-2</v>
      </c>
      <c r="AM14" s="19">
        <v>8.1622116931070701E-2</v>
      </c>
      <c r="AN14" s="19"/>
      <c r="AO14" s="19">
        <v>5.6593545654815801E-2</v>
      </c>
      <c r="AP14" s="19">
        <v>7.9173177416353199E-2</v>
      </c>
      <c r="AQ14" s="19"/>
      <c r="AR14" s="19">
        <v>3.3514177360204699E-2</v>
      </c>
      <c r="AS14" s="19">
        <v>9.9195873558436606E-2</v>
      </c>
      <c r="AT14" s="19">
        <v>7.9547742929396495E-2</v>
      </c>
      <c r="AU14" s="19">
        <v>0.14539081611002599</v>
      </c>
    </row>
    <row r="15" spans="2:47" x14ac:dyDescent="0.3">
      <c r="B15" s="16"/>
    </row>
    <row r="16" spans="2:47" x14ac:dyDescent="0.3">
      <c r="B16" t="s">
        <v>72</v>
      </c>
    </row>
    <row r="17" spans="2:2" x14ac:dyDescent="0.3">
      <c r="B17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E00-000000000000}">
  <dimension ref="B2:AU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780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772</v>
      </c>
      <c r="C9" s="17">
        <v>2.94127689000486E-2</v>
      </c>
      <c r="D9" s="17">
        <v>3.4919937785147299E-2</v>
      </c>
      <c r="E9" s="17">
        <v>2.3527677613762201E-2</v>
      </c>
      <c r="F9" s="17"/>
      <c r="G9" s="17">
        <v>7.4119408933879402E-2</v>
      </c>
      <c r="H9" s="17">
        <v>3.8560411229646797E-2</v>
      </c>
      <c r="I9" s="17">
        <v>2.3404757805691598E-2</v>
      </c>
      <c r="J9" s="17">
        <v>2.56968168811352E-2</v>
      </c>
      <c r="K9" s="17">
        <v>1.45201319523201E-2</v>
      </c>
      <c r="L9" s="17">
        <v>1.0274214341311301E-2</v>
      </c>
      <c r="M9" s="17"/>
      <c r="N9" s="17">
        <v>2.3103870959013399E-2</v>
      </c>
      <c r="O9" s="17">
        <v>2.8993640878682999E-2</v>
      </c>
      <c r="P9" s="17">
        <v>4.00920320791169E-2</v>
      </c>
      <c r="Q9" s="17">
        <v>2.7697943081900399E-2</v>
      </c>
      <c r="R9" s="17"/>
      <c r="S9" s="17">
        <v>2.9692378844058301E-2</v>
      </c>
      <c r="T9" s="17">
        <v>2.91562791505963E-2</v>
      </c>
      <c r="U9" s="17">
        <v>3.8432002004246402E-2</v>
      </c>
      <c r="V9" s="17">
        <v>2.5545735259291599E-2</v>
      </c>
      <c r="W9" s="17">
        <v>2.6531425712552299E-2</v>
      </c>
      <c r="X9" s="17">
        <v>3.7426070409218699E-2</v>
      </c>
      <c r="Y9" s="17">
        <v>1.4929705096577799E-2</v>
      </c>
      <c r="Z9" s="17">
        <v>3.7608037259836302E-2</v>
      </c>
      <c r="AA9" s="17">
        <v>3.66074976621669E-2</v>
      </c>
      <c r="AB9" s="17">
        <v>1.28208977820036E-2</v>
      </c>
      <c r="AC9" s="17">
        <v>4.6623730986701403E-2</v>
      </c>
      <c r="AD9" s="17">
        <v>2.1897032276483899E-2</v>
      </c>
      <c r="AE9" s="17"/>
      <c r="AF9" s="17">
        <v>2.2091577057219602E-2</v>
      </c>
      <c r="AG9" s="17">
        <v>3.9381089921415702E-2</v>
      </c>
      <c r="AH9" s="17"/>
      <c r="AI9" s="17">
        <v>3.3675402495380501E-2</v>
      </c>
      <c r="AJ9" s="17">
        <v>2.72850100807665E-2</v>
      </c>
      <c r="AK9" s="17"/>
      <c r="AL9" s="17">
        <v>3.3052813255856399E-2</v>
      </c>
      <c r="AM9" s="17">
        <v>2.8569839261975E-2</v>
      </c>
      <c r="AN9" s="17"/>
      <c r="AO9" s="17">
        <v>2.73972990846802E-2</v>
      </c>
      <c r="AP9" s="17">
        <v>2.9588441282093501E-2</v>
      </c>
      <c r="AQ9" s="17"/>
      <c r="AR9" s="17">
        <v>3.3376605510729102E-2</v>
      </c>
      <c r="AS9" s="17">
        <v>3.24406471975092E-2</v>
      </c>
      <c r="AT9" s="17">
        <v>2.3602981134153999E-2</v>
      </c>
      <c r="AU9" s="17">
        <v>2.6342304647918601E-2</v>
      </c>
    </row>
    <row r="10" spans="2:47" x14ac:dyDescent="0.3">
      <c r="B10" s="18" t="s">
        <v>773</v>
      </c>
      <c r="C10" s="17">
        <v>7.0954551052045706E-2</v>
      </c>
      <c r="D10" s="17">
        <v>7.8912991512771299E-2</v>
      </c>
      <c r="E10" s="17">
        <v>6.3469633078646906E-2</v>
      </c>
      <c r="F10" s="17"/>
      <c r="G10" s="17">
        <v>0.102040318979183</v>
      </c>
      <c r="H10" s="17">
        <v>8.7925437973625301E-2</v>
      </c>
      <c r="I10" s="17">
        <v>7.3196563493301406E-2</v>
      </c>
      <c r="J10" s="17">
        <v>6.4926174707829395E-2</v>
      </c>
      <c r="K10" s="17">
        <v>5.6580765656738301E-2</v>
      </c>
      <c r="L10" s="17">
        <v>4.9296288473226098E-2</v>
      </c>
      <c r="M10" s="17"/>
      <c r="N10" s="17">
        <v>8.2626428439511193E-2</v>
      </c>
      <c r="O10" s="17">
        <v>6.01884637632518E-2</v>
      </c>
      <c r="P10" s="17">
        <v>7.7648851006415803E-2</v>
      </c>
      <c r="Q10" s="17">
        <v>6.3196509900599607E-2</v>
      </c>
      <c r="R10" s="17"/>
      <c r="S10" s="17">
        <v>7.8614964178094507E-2</v>
      </c>
      <c r="T10" s="17">
        <v>7.6891467765016E-2</v>
      </c>
      <c r="U10" s="17">
        <v>6.1777024135413701E-2</v>
      </c>
      <c r="V10" s="17">
        <v>5.1802141986399201E-2</v>
      </c>
      <c r="W10" s="17">
        <v>6.0011704961234397E-2</v>
      </c>
      <c r="X10" s="17">
        <v>7.65211834031857E-2</v>
      </c>
      <c r="Y10" s="17">
        <v>7.4570598358033993E-2</v>
      </c>
      <c r="Z10" s="17">
        <v>6.4137940095330095E-2</v>
      </c>
      <c r="AA10" s="17">
        <v>7.4679095061726097E-2</v>
      </c>
      <c r="AB10" s="17">
        <v>8.2407650710395394E-2</v>
      </c>
      <c r="AC10" s="17">
        <v>5.3355174111489899E-2</v>
      </c>
      <c r="AD10" s="17">
        <v>8.0991239729268097E-2</v>
      </c>
      <c r="AE10" s="17"/>
      <c r="AF10" s="17">
        <v>6.4566564138143406E-2</v>
      </c>
      <c r="AG10" s="17">
        <v>8.0019398002596206E-2</v>
      </c>
      <c r="AH10" s="17"/>
      <c r="AI10" s="17">
        <v>6.2847433405027006E-2</v>
      </c>
      <c r="AJ10" s="17">
        <v>7.5001342944103294E-2</v>
      </c>
      <c r="AK10" s="17"/>
      <c r="AL10" s="17">
        <v>6.4500301728290799E-2</v>
      </c>
      <c r="AM10" s="17">
        <v>7.2449169665093294E-2</v>
      </c>
      <c r="AN10" s="17"/>
      <c r="AO10" s="17">
        <v>4.8864969593235899E-2</v>
      </c>
      <c r="AP10" s="17">
        <v>7.2879923173054806E-2</v>
      </c>
      <c r="AQ10" s="17"/>
      <c r="AR10" s="17">
        <v>6.9431234083066298E-2</v>
      </c>
      <c r="AS10" s="17">
        <v>6.9389643016515207E-2</v>
      </c>
      <c r="AT10" s="17">
        <v>7.1780377379145402E-2</v>
      </c>
      <c r="AU10" s="17">
        <v>7.5757514501127096E-2</v>
      </c>
    </row>
    <row r="11" spans="2:47" x14ac:dyDescent="0.3">
      <c r="B11" s="18" t="s">
        <v>740</v>
      </c>
      <c r="C11" s="17">
        <v>0.26525549952468602</v>
      </c>
      <c r="D11" s="17">
        <v>0.270543669466772</v>
      </c>
      <c r="E11" s="17">
        <v>0.260182297003827</v>
      </c>
      <c r="F11" s="17"/>
      <c r="G11" s="17">
        <v>0.241943585472193</v>
      </c>
      <c r="H11" s="17">
        <v>0.225843438150991</v>
      </c>
      <c r="I11" s="17">
        <v>0.22959587867065701</v>
      </c>
      <c r="J11" s="17">
        <v>0.25535693399642401</v>
      </c>
      <c r="K11" s="17">
        <v>0.27271224920396903</v>
      </c>
      <c r="L11" s="17">
        <v>0.34468294228771801</v>
      </c>
      <c r="M11" s="17"/>
      <c r="N11" s="17">
        <v>0.238639284405913</v>
      </c>
      <c r="O11" s="17">
        <v>0.255244807828997</v>
      </c>
      <c r="P11" s="17">
        <v>0.245572233624646</v>
      </c>
      <c r="Q11" s="17">
        <v>0.32014448060926598</v>
      </c>
      <c r="R11" s="17"/>
      <c r="S11" s="17">
        <v>0.23011202936170699</v>
      </c>
      <c r="T11" s="17">
        <v>0.27367230920107999</v>
      </c>
      <c r="U11" s="17">
        <v>0.27592321696925398</v>
      </c>
      <c r="V11" s="17">
        <v>0.27560523314918201</v>
      </c>
      <c r="W11" s="17">
        <v>0.29995452287375801</v>
      </c>
      <c r="X11" s="17">
        <v>0.279478412199966</v>
      </c>
      <c r="Y11" s="17">
        <v>0.229453469787985</v>
      </c>
      <c r="Z11" s="17">
        <v>0.23036358658619299</v>
      </c>
      <c r="AA11" s="17">
        <v>0.26887584669952602</v>
      </c>
      <c r="AB11" s="17">
        <v>0.24542463333091999</v>
      </c>
      <c r="AC11" s="17">
        <v>0.28925563352385403</v>
      </c>
      <c r="AD11" s="17">
        <v>0.35764279873217403</v>
      </c>
      <c r="AE11" s="17"/>
      <c r="AF11" s="17">
        <v>0.26292931500338601</v>
      </c>
      <c r="AG11" s="17">
        <v>0.26607303989277298</v>
      </c>
      <c r="AH11" s="17"/>
      <c r="AI11" s="17">
        <v>0.23713308951752901</v>
      </c>
      <c r="AJ11" s="17">
        <v>0.27929323102891901</v>
      </c>
      <c r="AK11" s="17"/>
      <c r="AL11" s="17">
        <v>0.24307297494909899</v>
      </c>
      <c r="AM11" s="17">
        <v>0.27039233456962802</v>
      </c>
      <c r="AN11" s="17"/>
      <c r="AO11" s="17">
        <v>0.21864517082912999</v>
      </c>
      <c r="AP11" s="17">
        <v>0.26931814904064999</v>
      </c>
      <c r="AQ11" s="17"/>
      <c r="AR11" s="17">
        <v>0.17431285365211699</v>
      </c>
      <c r="AS11" s="17">
        <v>0.301456315102685</v>
      </c>
      <c r="AT11" s="17">
        <v>0.264543738981663</v>
      </c>
      <c r="AU11" s="17">
        <v>0.43291521298124802</v>
      </c>
    </row>
    <row r="12" spans="2:47" x14ac:dyDescent="0.3">
      <c r="B12" s="18" t="s">
        <v>774</v>
      </c>
      <c r="C12" s="17">
        <v>0.36840214870267901</v>
      </c>
      <c r="D12" s="17">
        <v>0.34600538637650702</v>
      </c>
      <c r="E12" s="17">
        <v>0.39040311560259</v>
      </c>
      <c r="F12" s="17"/>
      <c r="G12" s="17">
        <v>0.315764177056298</v>
      </c>
      <c r="H12" s="17">
        <v>0.36674753610367</v>
      </c>
      <c r="I12" s="17">
        <v>0.39974121108363397</v>
      </c>
      <c r="J12" s="17">
        <v>0.38923337070859199</v>
      </c>
      <c r="K12" s="17">
        <v>0.38489653622391701</v>
      </c>
      <c r="L12" s="17">
        <v>0.35117560003451598</v>
      </c>
      <c r="M12" s="17"/>
      <c r="N12" s="17">
        <v>0.40318790919173803</v>
      </c>
      <c r="O12" s="17">
        <v>0.38404019703519499</v>
      </c>
      <c r="P12" s="17">
        <v>0.38262104349442999</v>
      </c>
      <c r="Q12" s="17">
        <v>0.30481335886571198</v>
      </c>
      <c r="R12" s="17"/>
      <c r="S12" s="17">
        <v>0.37213576104380403</v>
      </c>
      <c r="T12" s="17">
        <v>0.381924475538161</v>
      </c>
      <c r="U12" s="17">
        <v>0.33497124357883701</v>
      </c>
      <c r="V12" s="17">
        <v>0.40338239417523702</v>
      </c>
      <c r="W12" s="17">
        <v>0.39509447497934702</v>
      </c>
      <c r="X12" s="17">
        <v>0.34717443680080101</v>
      </c>
      <c r="Y12" s="17">
        <v>0.38582388642954002</v>
      </c>
      <c r="Z12" s="17">
        <v>0.410416650746106</v>
      </c>
      <c r="AA12" s="17">
        <v>0.39288949585256899</v>
      </c>
      <c r="AB12" s="17">
        <v>0.33202617778476101</v>
      </c>
      <c r="AC12" s="17">
        <v>0.31244137402918198</v>
      </c>
      <c r="AD12" s="17">
        <v>0.28846153855226497</v>
      </c>
      <c r="AE12" s="17"/>
      <c r="AF12" s="17">
        <v>0.38989004477379202</v>
      </c>
      <c r="AG12" s="17">
        <v>0.342373805906455</v>
      </c>
      <c r="AH12" s="17"/>
      <c r="AI12" s="17">
        <v>0.37288077807244802</v>
      </c>
      <c r="AJ12" s="17">
        <v>0.36616657228573002</v>
      </c>
      <c r="AK12" s="17"/>
      <c r="AL12" s="17">
        <v>0.38888738373611698</v>
      </c>
      <c r="AM12" s="17">
        <v>0.36365835712633898</v>
      </c>
      <c r="AN12" s="17"/>
      <c r="AO12" s="17">
        <v>0.35921553246829302</v>
      </c>
      <c r="AP12" s="17">
        <v>0.36920287255600698</v>
      </c>
      <c r="AQ12" s="17"/>
      <c r="AR12" s="17">
        <v>0.39607807574968101</v>
      </c>
      <c r="AS12" s="17">
        <v>0.35901263762506902</v>
      </c>
      <c r="AT12" s="17">
        <v>0.39677708910842602</v>
      </c>
      <c r="AU12" s="17">
        <v>0.25589965075821702</v>
      </c>
    </row>
    <row r="13" spans="2:47" x14ac:dyDescent="0.3">
      <c r="B13" s="18" t="s">
        <v>775</v>
      </c>
      <c r="C13" s="17">
        <v>0.20435910536781501</v>
      </c>
      <c r="D13" s="17">
        <v>0.21621407300607301</v>
      </c>
      <c r="E13" s="17">
        <v>0.19256479014505901</v>
      </c>
      <c r="F13" s="17"/>
      <c r="G13" s="17">
        <v>0.23499512028767799</v>
      </c>
      <c r="H13" s="17">
        <v>0.24956047844874801</v>
      </c>
      <c r="I13" s="17">
        <v>0.22015647826849499</v>
      </c>
      <c r="J13" s="17">
        <v>0.21732031109003</v>
      </c>
      <c r="K13" s="17">
        <v>0.18335257978154701</v>
      </c>
      <c r="L13" s="17">
        <v>0.138119283293343</v>
      </c>
      <c r="M13" s="17"/>
      <c r="N13" s="17">
        <v>0.207540430571752</v>
      </c>
      <c r="O13" s="17">
        <v>0.20701517488277499</v>
      </c>
      <c r="P13" s="17">
        <v>0.204078973686947</v>
      </c>
      <c r="Q13" s="17">
        <v>0.19937393729407701</v>
      </c>
      <c r="R13" s="17"/>
      <c r="S13" s="17">
        <v>0.247394286662692</v>
      </c>
      <c r="T13" s="17">
        <v>0.170977831271764</v>
      </c>
      <c r="U13" s="17">
        <v>0.23354354272809499</v>
      </c>
      <c r="V13" s="17">
        <v>0.18395795187500899</v>
      </c>
      <c r="W13" s="17">
        <v>0.165454082858495</v>
      </c>
      <c r="X13" s="17">
        <v>0.194223534069184</v>
      </c>
      <c r="Y13" s="17">
        <v>0.206721923694382</v>
      </c>
      <c r="Z13" s="17">
        <v>0.23257379140034701</v>
      </c>
      <c r="AA13" s="17">
        <v>0.16718782534295001</v>
      </c>
      <c r="AB13" s="17">
        <v>0.25452294048662599</v>
      </c>
      <c r="AC13" s="17">
        <v>0.19830165129097799</v>
      </c>
      <c r="AD13" s="17">
        <v>0.204762895247665</v>
      </c>
      <c r="AE13" s="17"/>
      <c r="AF13" s="17">
        <v>0.19836082884955999</v>
      </c>
      <c r="AG13" s="17">
        <v>0.21348815015740899</v>
      </c>
      <c r="AH13" s="17"/>
      <c r="AI13" s="17">
        <v>0.24291360783826299</v>
      </c>
      <c r="AJ13" s="17">
        <v>0.18511403519702499</v>
      </c>
      <c r="AK13" s="17"/>
      <c r="AL13" s="17">
        <v>0.21602602126368201</v>
      </c>
      <c r="AM13" s="17">
        <v>0.20165738301713901</v>
      </c>
      <c r="AN13" s="17"/>
      <c r="AO13" s="17">
        <v>0.288232915390018</v>
      </c>
      <c r="AP13" s="17">
        <v>0.19704849625552001</v>
      </c>
      <c r="AQ13" s="17"/>
      <c r="AR13" s="17">
        <v>0.299793232374166</v>
      </c>
      <c r="AS13" s="17">
        <v>0.17028516646591199</v>
      </c>
      <c r="AT13" s="17">
        <v>0.17276521517307999</v>
      </c>
      <c r="AU13" s="17">
        <v>8.9067481107464902E-2</v>
      </c>
    </row>
    <row r="14" spans="2:47" x14ac:dyDescent="0.3">
      <c r="B14" s="18" t="s">
        <v>79</v>
      </c>
      <c r="C14" s="19">
        <v>6.16159264527254E-2</v>
      </c>
      <c r="D14" s="19">
        <v>5.3403941852728898E-2</v>
      </c>
      <c r="E14" s="19">
        <v>6.9852486556114896E-2</v>
      </c>
      <c r="F14" s="19"/>
      <c r="G14" s="19">
        <v>3.11373892707686E-2</v>
      </c>
      <c r="H14" s="19">
        <v>3.1362698093319902E-2</v>
      </c>
      <c r="I14" s="19">
        <v>5.3905110678221499E-2</v>
      </c>
      <c r="J14" s="19">
        <v>4.7466392615989499E-2</v>
      </c>
      <c r="K14" s="19">
        <v>8.7937737181508394E-2</v>
      </c>
      <c r="L14" s="19">
        <v>0.106451671569885</v>
      </c>
      <c r="M14" s="19"/>
      <c r="N14" s="19">
        <v>4.4902076432072599E-2</v>
      </c>
      <c r="O14" s="19">
        <v>6.4517715611097898E-2</v>
      </c>
      <c r="P14" s="19">
        <v>4.99868661084448E-2</v>
      </c>
      <c r="Q14" s="19">
        <v>8.4773770248444305E-2</v>
      </c>
      <c r="R14" s="19"/>
      <c r="S14" s="19">
        <v>4.2050579909643601E-2</v>
      </c>
      <c r="T14" s="19">
        <v>6.7377637073382901E-2</v>
      </c>
      <c r="U14" s="19">
        <v>5.5352970584154199E-2</v>
      </c>
      <c r="V14" s="19">
        <v>5.9706543554880503E-2</v>
      </c>
      <c r="W14" s="19">
        <v>5.2953788614613598E-2</v>
      </c>
      <c r="X14" s="19">
        <v>6.5176363117645394E-2</v>
      </c>
      <c r="Y14" s="19">
        <v>8.8500416633480905E-2</v>
      </c>
      <c r="Z14" s="19">
        <v>2.4899993912187699E-2</v>
      </c>
      <c r="AA14" s="19">
        <v>5.97602393810618E-2</v>
      </c>
      <c r="AB14" s="19">
        <v>7.2797699905293306E-2</v>
      </c>
      <c r="AC14" s="19">
        <v>0.100022436057795</v>
      </c>
      <c r="AD14" s="19">
        <v>4.6244495462143799E-2</v>
      </c>
      <c r="AE14" s="19"/>
      <c r="AF14" s="19">
        <v>6.21616701778984E-2</v>
      </c>
      <c r="AG14" s="19">
        <v>5.8664516119351501E-2</v>
      </c>
      <c r="AH14" s="19"/>
      <c r="AI14" s="19">
        <v>5.0549688671352198E-2</v>
      </c>
      <c r="AJ14" s="19">
        <v>6.7139808463455894E-2</v>
      </c>
      <c r="AK14" s="19"/>
      <c r="AL14" s="19">
        <v>5.4460505066954698E-2</v>
      </c>
      <c r="AM14" s="19">
        <v>6.3272916359825807E-2</v>
      </c>
      <c r="AN14" s="19"/>
      <c r="AO14" s="19">
        <v>5.7644112634642197E-2</v>
      </c>
      <c r="AP14" s="19">
        <v>6.19621176926742E-2</v>
      </c>
      <c r="AQ14" s="19"/>
      <c r="AR14" s="19">
        <v>2.7007998630240299E-2</v>
      </c>
      <c r="AS14" s="19">
        <v>6.7415590592308894E-2</v>
      </c>
      <c r="AT14" s="19">
        <v>7.0530598223531804E-2</v>
      </c>
      <c r="AU14" s="19">
        <v>0.12001783600402401</v>
      </c>
    </row>
    <row r="15" spans="2:47" x14ac:dyDescent="0.3">
      <c r="B15" s="16"/>
    </row>
    <row r="16" spans="2:47" x14ac:dyDescent="0.3">
      <c r="B16" t="s">
        <v>72</v>
      </c>
    </row>
    <row r="17" spans="2:2" x14ac:dyDescent="0.3">
      <c r="B17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F00-000000000000}">
  <dimension ref="B2:AU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781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772</v>
      </c>
      <c r="C9" s="17">
        <v>2.3302805595776899E-2</v>
      </c>
      <c r="D9" s="17">
        <v>3.3635189668211503E-2</v>
      </c>
      <c r="E9" s="17">
        <v>1.33232662248618E-2</v>
      </c>
      <c r="F9" s="17"/>
      <c r="G9" s="17">
        <v>5.3139499018532599E-2</v>
      </c>
      <c r="H9" s="17">
        <v>3.3018434102524301E-2</v>
      </c>
      <c r="I9" s="17">
        <v>2.1387513194623502E-2</v>
      </c>
      <c r="J9" s="17">
        <v>2.1461278789595799E-2</v>
      </c>
      <c r="K9" s="17">
        <v>7.9263029654378005E-3</v>
      </c>
      <c r="L9" s="17">
        <v>9.0178239018170493E-3</v>
      </c>
      <c r="M9" s="17"/>
      <c r="N9" s="17">
        <v>1.9669816761127099E-2</v>
      </c>
      <c r="O9" s="17">
        <v>2.3285632488613799E-2</v>
      </c>
      <c r="P9" s="17">
        <v>3.5903423439151899E-2</v>
      </c>
      <c r="Q9" s="17">
        <v>1.6501829892118399E-2</v>
      </c>
      <c r="R9" s="17"/>
      <c r="S9" s="17">
        <v>3.0181139602586601E-2</v>
      </c>
      <c r="T9" s="17">
        <v>1.56391647792644E-2</v>
      </c>
      <c r="U9" s="17">
        <v>1.7538185562701501E-2</v>
      </c>
      <c r="V9" s="17">
        <v>2.5598991242973799E-2</v>
      </c>
      <c r="W9" s="17">
        <v>2.5625496610543301E-2</v>
      </c>
      <c r="X9" s="17">
        <v>2.6537493058481701E-2</v>
      </c>
      <c r="Y9" s="17">
        <v>2.4353932286525899E-2</v>
      </c>
      <c r="Z9" s="17">
        <v>2.4501603415919899E-2</v>
      </c>
      <c r="AA9" s="17">
        <v>2.0026324478718799E-2</v>
      </c>
      <c r="AB9" s="17">
        <v>2.24608655767706E-2</v>
      </c>
      <c r="AC9" s="17">
        <v>2.2281606475083201E-2</v>
      </c>
      <c r="AD9" s="17">
        <v>2.9645649156158499E-2</v>
      </c>
      <c r="AE9" s="17"/>
      <c r="AF9" s="17">
        <v>1.92915080929533E-2</v>
      </c>
      <c r="AG9" s="17">
        <v>2.8822736421560101E-2</v>
      </c>
      <c r="AH9" s="17"/>
      <c r="AI9" s="17">
        <v>2.65692476864712E-2</v>
      </c>
      <c r="AJ9" s="17">
        <v>2.16723110175518E-2</v>
      </c>
      <c r="AK9" s="17"/>
      <c r="AL9" s="17">
        <v>3.2273613333112898E-2</v>
      </c>
      <c r="AM9" s="17">
        <v>2.1225424393760801E-2</v>
      </c>
      <c r="AN9" s="17"/>
      <c r="AO9" s="17">
        <v>2.2055361827950499E-2</v>
      </c>
      <c r="AP9" s="17">
        <v>2.3411535290704701E-2</v>
      </c>
      <c r="AQ9" s="17"/>
      <c r="AR9" s="17">
        <v>3.4191255441512802E-2</v>
      </c>
      <c r="AS9" s="17">
        <v>1.3804668804891999E-2</v>
      </c>
      <c r="AT9" s="17">
        <v>2.4185516679436199E-2</v>
      </c>
      <c r="AU9" s="17">
        <v>1.0462723746664101E-2</v>
      </c>
    </row>
    <row r="10" spans="2:47" x14ac:dyDescent="0.3">
      <c r="B10" s="18" t="s">
        <v>773</v>
      </c>
      <c r="C10" s="17">
        <v>6.22695056753838E-2</v>
      </c>
      <c r="D10" s="17">
        <v>7.0599874560651393E-2</v>
      </c>
      <c r="E10" s="17">
        <v>5.4389111390510399E-2</v>
      </c>
      <c r="F10" s="17"/>
      <c r="G10" s="17">
        <v>0.10739329730567899</v>
      </c>
      <c r="H10" s="17">
        <v>9.2788348131206497E-2</v>
      </c>
      <c r="I10" s="17">
        <v>6.5936276593851401E-2</v>
      </c>
      <c r="J10" s="17">
        <v>5.5395339532321002E-2</v>
      </c>
      <c r="K10" s="17">
        <v>3.5639411333115503E-2</v>
      </c>
      <c r="L10" s="17">
        <v>2.8056950458063001E-2</v>
      </c>
      <c r="M10" s="17"/>
      <c r="N10" s="17">
        <v>7.6683573200769004E-2</v>
      </c>
      <c r="O10" s="17">
        <v>6.6544676641649494E-2</v>
      </c>
      <c r="P10" s="17">
        <v>5.5850321765357501E-2</v>
      </c>
      <c r="Q10" s="17">
        <v>4.8802535053366701E-2</v>
      </c>
      <c r="R10" s="17"/>
      <c r="S10" s="17">
        <v>5.2654752435087E-2</v>
      </c>
      <c r="T10" s="17">
        <v>4.68155086016072E-2</v>
      </c>
      <c r="U10" s="17">
        <v>7.8580920879990607E-2</v>
      </c>
      <c r="V10" s="17">
        <v>6.0851020331243698E-2</v>
      </c>
      <c r="W10" s="17">
        <v>6.3107582140762397E-2</v>
      </c>
      <c r="X10" s="17">
        <v>7.4563448292139595E-2</v>
      </c>
      <c r="Y10" s="17">
        <v>6.7642628352708498E-2</v>
      </c>
      <c r="Z10" s="17">
        <v>5.2966110960317198E-2</v>
      </c>
      <c r="AA10" s="17">
        <v>6.5666412231587798E-2</v>
      </c>
      <c r="AB10" s="17">
        <v>6.0608931212320298E-2</v>
      </c>
      <c r="AC10" s="17">
        <v>8.7224386370667706E-2</v>
      </c>
      <c r="AD10" s="17">
        <v>4.5039171585897098E-2</v>
      </c>
      <c r="AE10" s="17"/>
      <c r="AF10" s="17">
        <v>5.2400387840917502E-2</v>
      </c>
      <c r="AG10" s="17">
        <v>7.5404719883181801E-2</v>
      </c>
      <c r="AH10" s="17"/>
      <c r="AI10" s="17">
        <v>5.9026076863917601E-2</v>
      </c>
      <c r="AJ10" s="17">
        <v>6.3888512822952895E-2</v>
      </c>
      <c r="AK10" s="17"/>
      <c r="AL10" s="17">
        <v>6.81834645155171E-2</v>
      </c>
      <c r="AM10" s="17">
        <v>6.0900002807447097E-2</v>
      </c>
      <c r="AN10" s="17"/>
      <c r="AO10" s="17">
        <v>4.80238475762172E-2</v>
      </c>
      <c r="AP10" s="17">
        <v>6.3511185740744297E-2</v>
      </c>
      <c r="AQ10" s="17"/>
      <c r="AR10" s="17">
        <v>6.3251548985117395E-2</v>
      </c>
      <c r="AS10" s="17">
        <v>6.2728458254657796E-2</v>
      </c>
      <c r="AT10" s="17">
        <v>6.60780164846725E-2</v>
      </c>
      <c r="AU10" s="17">
        <v>5.1074817566771798E-2</v>
      </c>
    </row>
    <row r="11" spans="2:47" x14ac:dyDescent="0.3">
      <c r="B11" s="18" t="s">
        <v>740</v>
      </c>
      <c r="C11" s="17">
        <v>0.35696265937962701</v>
      </c>
      <c r="D11" s="17">
        <v>0.33101964241368498</v>
      </c>
      <c r="E11" s="17">
        <v>0.381244198288059</v>
      </c>
      <c r="F11" s="17"/>
      <c r="G11" s="17">
        <v>0.30018023987571801</v>
      </c>
      <c r="H11" s="17">
        <v>0.31144412713467301</v>
      </c>
      <c r="I11" s="17">
        <v>0.34001285574947598</v>
      </c>
      <c r="J11" s="17">
        <v>0.34456245267768998</v>
      </c>
      <c r="K11" s="17">
        <v>0.37186278957956098</v>
      </c>
      <c r="L11" s="17">
        <v>0.44532388512889798</v>
      </c>
      <c r="M11" s="17"/>
      <c r="N11" s="17">
        <v>0.33952464498839402</v>
      </c>
      <c r="O11" s="17">
        <v>0.33925083332677902</v>
      </c>
      <c r="P11" s="17">
        <v>0.36118142799733299</v>
      </c>
      <c r="Q11" s="17">
        <v>0.39204475186235699</v>
      </c>
      <c r="R11" s="17"/>
      <c r="S11" s="17">
        <v>0.328407087788056</v>
      </c>
      <c r="T11" s="17">
        <v>0.379731412899944</v>
      </c>
      <c r="U11" s="17">
        <v>0.36519500052618797</v>
      </c>
      <c r="V11" s="17">
        <v>0.40100032525611301</v>
      </c>
      <c r="W11" s="17">
        <v>0.38168322552045503</v>
      </c>
      <c r="X11" s="17">
        <v>0.33368460036875702</v>
      </c>
      <c r="Y11" s="17">
        <v>0.31509770710357399</v>
      </c>
      <c r="Z11" s="17">
        <v>0.28781254855692701</v>
      </c>
      <c r="AA11" s="17">
        <v>0.37766299906269102</v>
      </c>
      <c r="AB11" s="17">
        <v>0.34868524568453002</v>
      </c>
      <c r="AC11" s="17">
        <v>0.35313481999259599</v>
      </c>
      <c r="AD11" s="17">
        <v>0.40861967217644501</v>
      </c>
      <c r="AE11" s="17"/>
      <c r="AF11" s="17">
        <v>0.34756325444203401</v>
      </c>
      <c r="AG11" s="17">
        <v>0.36786343892680901</v>
      </c>
      <c r="AH11" s="17"/>
      <c r="AI11" s="17">
        <v>0.31705928484253298</v>
      </c>
      <c r="AJ11" s="17">
        <v>0.37688103969347803</v>
      </c>
      <c r="AK11" s="17"/>
      <c r="AL11" s="17">
        <v>0.32319099832565401</v>
      </c>
      <c r="AM11" s="17">
        <v>0.36478320529796099</v>
      </c>
      <c r="AN11" s="17"/>
      <c r="AO11" s="17">
        <v>0.28121472214222798</v>
      </c>
      <c r="AP11" s="17">
        <v>0.36356500116019902</v>
      </c>
      <c r="AQ11" s="17"/>
      <c r="AR11" s="17">
        <v>0.25367902858678698</v>
      </c>
      <c r="AS11" s="17">
        <v>0.40014719740904803</v>
      </c>
      <c r="AT11" s="17">
        <v>0.38847745826769498</v>
      </c>
      <c r="AU11" s="17">
        <v>0.47645053978603702</v>
      </c>
    </row>
    <row r="12" spans="2:47" x14ac:dyDescent="0.3">
      <c r="B12" s="18" t="s">
        <v>774</v>
      </c>
      <c r="C12" s="17">
        <v>0.285166239749434</v>
      </c>
      <c r="D12" s="17">
        <v>0.30832145427014801</v>
      </c>
      <c r="E12" s="17">
        <v>0.26368837564292602</v>
      </c>
      <c r="F12" s="17"/>
      <c r="G12" s="17">
        <v>0.29190673352449398</v>
      </c>
      <c r="H12" s="17">
        <v>0.27197141907600902</v>
      </c>
      <c r="I12" s="17">
        <v>0.32268887591572598</v>
      </c>
      <c r="J12" s="17">
        <v>0.32078622506089799</v>
      </c>
      <c r="K12" s="17">
        <v>0.30548105959580901</v>
      </c>
      <c r="L12" s="17">
        <v>0.21846291127070999</v>
      </c>
      <c r="M12" s="17"/>
      <c r="N12" s="17">
        <v>0.28334865191300801</v>
      </c>
      <c r="O12" s="17">
        <v>0.31121944299986598</v>
      </c>
      <c r="P12" s="17">
        <v>0.28836320280935002</v>
      </c>
      <c r="Q12" s="17">
        <v>0.256208430937375</v>
      </c>
      <c r="R12" s="17"/>
      <c r="S12" s="17">
        <v>0.29383983990357698</v>
      </c>
      <c r="T12" s="17">
        <v>0.29619930839570002</v>
      </c>
      <c r="U12" s="17">
        <v>0.26058343983482801</v>
      </c>
      <c r="V12" s="17">
        <v>0.28586374545967003</v>
      </c>
      <c r="W12" s="17">
        <v>0.31958110790829303</v>
      </c>
      <c r="X12" s="17">
        <v>0.27316426888844603</v>
      </c>
      <c r="Y12" s="17">
        <v>0.314555213536725</v>
      </c>
      <c r="Z12" s="17">
        <v>0.39578755630079199</v>
      </c>
      <c r="AA12" s="17">
        <v>0.24879786437863199</v>
      </c>
      <c r="AB12" s="17">
        <v>0.26070182346551501</v>
      </c>
      <c r="AC12" s="17">
        <v>0.240322355218308</v>
      </c>
      <c r="AD12" s="17">
        <v>0.27179493879580702</v>
      </c>
      <c r="AE12" s="17"/>
      <c r="AF12" s="17">
        <v>0.29886361167134801</v>
      </c>
      <c r="AG12" s="17">
        <v>0.26881677633989098</v>
      </c>
      <c r="AH12" s="17"/>
      <c r="AI12" s="17">
        <v>0.31445425995403198</v>
      </c>
      <c r="AJ12" s="17">
        <v>0.27054667606985999</v>
      </c>
      <c r="AK12" s="17"/>
      <c r="AL12" s="17">
        <v>0.32055609289086401</v>
      </c>
      <c r="AM12" s="17">
        <v>0.27697096705931301</v>
      </c>
      <c r="AN12" s="17"/>
      <c r="AO12" s="17">
        <v>0.34553740823717899</v>
      </c>
      <c r="AP12" s="17">
        <v>0.27990416790186201</v>
      </c>
      <c r="AQ12" s="17"/>
      <c r="AR12" s="17">
        <v>0.33549483076761799</v>
      </c>
      <c r="AS12" s="17">
        <v>0.29278114211123102</v>
      </c>
      <c r="AT12" s="17">
        <v>0.27355502940077697</v>
      </c>
      <c r="AU12" s="17">
        <v>0.169769287293217</v>
      </c>
    </row>
    <row r="13" spans="2:47" x14ac:dyDescent="0.3">
      <c r="B13" s="18" t="s">
        <v>775</v>
      </c>
      <c r="C13" s="17">
        <v>0.15136618478362901</v>
      </c>
      <c r="D13" s="17">
        <v>0.16945480596179599</v>
      </c>
      <c r="E13" s="17">
        <v>0.13368922510408099</v>
      </c>
      <c r="F13" s="17"/>
      <c r="G13" s="17">
        <v>0.19353479232670301</v>
      </c>
      <c r="H13" s="17">
        <v>0.235749805269163</v>
      </c>
      <c r="I13" s="17">
        <v>0.16004310407903899</v>
      </c>
      <c r="J13" s="17">
        <v>0.12676204304309699</v>
      </c>
      <c r="K13" s="17">
        <v>0.113689867084754</v>
      </c>
      <c r="L13" s="17">
        <v>9.3072518469860199E-2</v>
      </c>
      <c r="M13" s="17"/>
      <c r="N13" s="17">
        <v>0.17747305269627101</v>
      </c>
      <c r="O13" s="17">
        <v>0.134511825346918</v>
      </c>
      <c r="P13" s="17">
        <v>0.149198414135226</v>
      </c>
      <c r="Q13" s="17">
        <v>0.14387443165977801</v>
      </c>
      <c r="R13" s="17"/>
      <c r="S13" s="17">
        <v>0.21102876301903001</v>
      </c>
      <c r="T13" s="17">
        <v>0.11408543442437601</v>
      </c>
      <c r="U13" s="17">
        <v>0.15371992850298499</v>
      </c>
      <c r="V13" s="17">
        <v>0.128446115759558</v>
      </c>
      <c r="W13" s="17">
        <v>0.11083034894660899</v>
      </c>
      <c r="X13" s="17">
        <v>0.15431038908297501</v>
      </c>
      <c r="Y13" s="17">
        <v>0.138307670200328</v>
      </c>
      <c r="Z13" s="17">
        <v>0.14150333970591</v>
      </c>
      <c r="AA13" s="17">
        <v>0.153749589296275</v>
      </c>
      <c r="AB13" s="17">
        <v>0.18734848530297399</v>
      </c>
      <c r="AC13" s="17">
        <v>0.15025471897327999</v>
      </c>
      <c r="AD13" s="17">
        <v>0.116129918045535</v>
      </c>
      <c r="AE13" s="17"/>
      <c r="AF13" s="17">
        <v>0.162052096582464</v>
      </c>
      <c r="AG13" s="17">
        <v>0.13839162385693499</v>
      </c>
      <c r="AH13" s="17"/>
      <c r="AI13" s="17">
        <v>0.200228312325057</v>
      </c>
      <c r="AJ13" s="17">
        <v>0.12697590575072901</v>
      </c>
      <c r="AK13" s="17"/>
      <c r="AL13" s="17">
        <v>0.17360424714373099</v>
      </c>
      <c r="AM13" s="17">
        <v>0.146216488784252</v>
      </c>
      <c r="AN13" s="17"/>
      <c r="AO13" s="17">
        <v>0.229661090566537</v>
      </c>
      <c r="AP13" s="17">
        <v>0.14454184412816901</v>
      </c>
      <c r="AQ13" s="17"/>
      <c r="AR13" s="17">
        <v>0.26073675295380599</v>
      </c>
      <c r="AS13" s="17">
        <v>9.6642032200657493E-2</v>
      </c>
      <c r="AT13" s="17">
        <v>9.9468241289193002E-2</v>
      </c>
      <c r="AU13" s="17">
        <v>7.8935118811492302E-2</v>
      </c>
    </row>
    <row r="14" spans="2:47" x14ac:dyDescent="0.3">
      <c r="B14" s="18" t="s">
        <v>79</v>
      </c>
      <c r="C14" s="19">
        <v>0.12093260481614899</v>
      </c>
      <c r="D14" s="19">
        <v>8.6969033125508799E-2</v>
      </c>
      <c r="E14" s="19">
        <v>0.153665823349562</v>
      </c>
      <c r="F14" s="19"/>
      <c r="G14" s="19">
        <v>5.3845437948873302E-2</v>
      </c>
      <c r="H14" s="19">
        <v>5.5027866286424101E-2</v>
      </c>
      <c r="I14" s="19">
        <v>8.9931374467283207E-2</v>
      </c>
      <c r="J14" s="19">
        <v>0.13103266089639901</v>
      </c>
      <c r="K14" s="19">
        <v>0.165400569441323</v>
      </c>
      <c r="L14" s="19">
        <v>0.20606591077065201</v>
      </c>
      <c r="M14" s="19"/>
      <c r="N14" s="19">
        <v>0.10330026044043</v>
      </c>
      <c r="O14" s="19">
        <v>0.12518758919617301</v>
      </c>
      <c r="P14" s="19">
        <v>0.109503209853581</v>
      </c>
      <c r="Q14" s="19">
        <v>0.14256802059500401</v>
      </c>
      <c r="R14" s="19"/>
      <c r="S14" s="19">
        <v>8.3888417251663294E-2</v>
      </c>
      <c r="T14" s="19">
        <v>0.147529170899108</v>
      </c>
      <c r="U14" s="19">
        <v>0.124382524693307</v>
      </c>
      <c r="V14" s="19">
        <v>9.8239801950441699E-2</v>
      </c>
      <c r="W14" s="19">
        <v>9.9172238873337107E-2</v>
      </c>
      <c r="X14" s="19">
        <v>0.13773980030920099</v>
      </c>
      <c r="Y14" s="19">
        <v>0.14004284852013801</v>
      </c>
      <c r="Z14" s="19">
        <v>9.7428841060134094E-2</v>
      </c>
      <c r="AA14" s="19">
        <v>0.13409681055209499</v>
      </c>
      <c r="AB14" s="19">
        <v>0.120194648757889</v>
      </c>
      <c r="AC14" s="19">
        <v>0.14678211297006499</v>
      </c>
      <c r="AD14" s="19">
        <v>0.12877065024015799</v>
      </c>
      <c r="AE14" s="19"/>
      <c r="AF14" s="19">
        <v>0.119829141370284</v>
      </c>
      <c r="AG14" s="19">
        <v>0.120700704571623</v>
      </c>
      <c r="AH14" s="19"/>
      <c r="AI14" s="19">
        <v>8.2662818327988899E-2</v>
      </c>
      <c r="AJ14" s="19">
        <v>0.140035554645428</v>
      </c>
      <c r="AK14" s="19"/>
      <c r="AL14" s="19">
        <v>8.2191583791120501E-2</v>
      </c>
      <c r="AM14" s="19">
        <v>0.129903911657266</v>
      </c>
      <c r="AN14" s="19"/>
      <c r="AO14" s="19">
        <v>7.3507569649887999E-2</v>
      </c>
      <c r="AP14" s="19">
        <v>0.125066265778321</v>
      </c>
      <c r="AQ14" s="19"/>
      <c r="AR14" s="19">
        <v>5.26465832651591E-2</v>
      </c>
      <c r="AS14" s="19">
        <v>0.13389650121951299</v>
      </c>
      <c r="AT14" s="19">
        <v>0.148235737878226</v>
      </c>
      <c r="AU14" s="19">
        <v>0.213307512795818</v>
      </c>
    </row>
    <row r="15" spans="2:47" x14ac:dyDescent="0.3">
      <c r="B15" s="16"/>
    </row>
    <row r="16" spans="2:47" x14ac:dyDescent="0.3">
      <c r="B16" t="s">
        <v>72</v>
      </c>
    </row>
    <row r="17" spans="2:2" x14ac:dyDescent="0.3">
      <c r="B17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000-000000000000}">
  <dimension ref="B2:AU19"/>
  <sheetViews>
    <sheetView showGridLines="0" topLeftCell="A5" workbookViewId="0">
      <pane xSplit="2" topLeftCell="AN1" activePane="topRight" state="frozen"/>
      <selection pane="topRight" activeCell="B19" sqref="B19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782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772</v>
      </c>
      <c r="C9" s="17">
        <v>3.5791016876336103E-2</v>
      </c>
      <c r="D9" s="17">
        <v>3.97391198245882E-2</v>
      </c>
      <c r="E9" s="17">
        <v>3.2080073785832698E-2</v>
      </c>
      <c r="F9" s="17"/>
      <c r="G9" s="17">
        <v>6.6954863388507702E-2</v>
      </c>
      <c r="H9" s="17">
        <v>3.9009725026954697E-2</v>
      </c>
      <c r="I9" s="17">
        <v>3.5874494208319598E-2</v>
      </c>
      <c r="J9" s="17">
        <v>3.7396346684636303E-2</v>
      </c>
      <c r="K9" s="17">
        <v>2.6822178793666999E-2</v>
      </c>
      <c r="L9" s="17">
        <v>1.71964479297168E-2</v>
      </c>
      <c r="M9" s="17"/>
      <c r="N9" s="17">
        <v>2.84223075389427E-2</v>
      </c>
      <c r="O9" s="17">
        <v>2.6516893870958499E-2</v>
      </c>
      <c r="P9" s="17">
        <v>5.2027293485895798E-2</v>
      </c>
      <c r="Q9" s="17">
        <v>3.8741395957429897E-2</v>
      </c>
      <c r="R9" s="17"/>
      <c r="S9" s="17">
        <v>4.9924966600025898E-2</v>
      </c>
      <c r="T9" s="17">
        <v>3.2985213349220298E-2</v>
      </c>
      <c r="U9" s="17">
        <v>3.3878056692319601E-2</v>
      </c>
      <c r="V9" s="17">
        <v>3.1939256815227898E-2</v>
      </c>
      <c r="W9" s="17">
        <v>4.6177305380714802E-2</v>
      </c>
      <c r="X9" s="17">
        <v>3.12235240109178E-2</v>
      </c>
      <c r="Y9" s="17">
        <v>3.1537818372421499E-2</v>
      </c>
      <c r="Z9" s="17">
        <v>6.1019725169060401E-2</v>
      </c>
      <c r="AA9" s="17">
        <v>3.2662483338274102E-2</v>
      </c>
      <c r="AB9" s="17">
        <v>2.6293868034474199E-2</v>
      </c>
      <c r="AC9" s="17">
        <v>3.0097660325264699E-2</v>
      </c>
      <c r="AD9" s="17">
        <v>1.53819468954756E-2</v>
      </c>
      <c r="AE9" s="17"/>
      <c r="AF9" s="17">
        <v>2.8136727906662801E-2</v>
      </c>
      <c r="AG9" s="17">
        <v>4.6253730232862701E-2</v>
      </c>
      <c r="AH9" s="17"/>
      <c r="AI9" s="17">
        <v>3.7826877004747003E-2</v>
      </c>
      <c r="AJ9" s="17">
        <v>3.4774786124578599E-2</v>
      </c>
      <c r="AK9" s="17"/>
      <c r="AL9" s="17">
        <v>3.5774272665867302E-2</v>
      </c>
      <c r="AM9" s="17">
        <v>3.5794894354160799E-2</v>
      </c>
      <c r="AN9" s="17"/>
      <c r="AO9" s="17">
        <v>3.5618612171330798E-2</v>
      </c>
      <c r="AP9" s="17">
        <v>3.58060440154047E-2</v>
      </c>
      <c r="AQ9" s="17"/>
      <c r="AR9" s="17">
        <v>4.4429688664973703E-2</v>
      </c>
      <c r="AS9" s="17">
        <v>3.21705703532012E-2</v>
      </c>
      <c r="AT9" s="17">
        <v>2.8280567401487499E-2</v>
      </c>
      <c r="AU9" s="17">
        <v>3.5969259538665199E-2</v>
      </c>
    </row>
    <row r="10" spans="2:47" x14ac:dyDescent="0.3">
      <c r="B10" s="18" t="s">
        <v>773</v>
      </c>
      <c r="C10" s="17">
        <v>9.4440250119871297E-2</v>
      </c>
      <c r="D10" s="17">
        <v>0.11002694859473799</v>
      </c>
      <c r="E10" s="17">
        <v>7.9075001578442702E-2</v>
      </c>
      <c r="F10" s="17"/>
      <c r="G10" s="17">
        <v>0.10888226444745799</v>
      </c>
      <c r="H10" s="17">
        <v>9.6325638211820996E-2</v>
      </c>
      <c r="I10" s="17">
        <v>8.8078795069363502E-2</v>
      </c>
      <c r="J10" s="17">
        <v>9.1299116517369799E-2</v>
      </c>
      <c r="K10" s="17">
        <v>0.11254690166265401</v>
      </c>
      <c r="L10" s="17">
        <v>7.8957441824423893E-2</v>
      </c>
      <c r="M10" s="17"/>
      <c r="N10" s="17">
        <v>0.104226816787648</v>
      </c>
      <c r="O10" s="17">
        <v>0.10423560090929899</v>
      </c>
      <c r="P10" s="17">
        <v>0.101666820347583</v>
      </c>
      <c r="Q10" s="17">
        <v>6.7925807785135503E-2</v>
      </c>
      <c r="R10" s="17"/>
      <c r="S10" s="17">
        <v>5.8097644629997301E-2</v>
      </c>
      <c r="T10" s="17">
        <v>9.6911158395704203E-2</v>
      </c>
      <c r="U10" s="17">
        <v>0.117675864285892</v>
      </c>
      <c r="V10" s="17">
        <v>9.3494227888886602E-2</v>
      </c>
      <c r="W10" s="17">
        <v>9.6421209451402798E-2</v>
      </c>
      <c r="X10" s="17">
        <v>9.1411772437975297E-2</v>
      </c>
      <c r="Y10" s="17">
        <v>0.112379497547007</v>
      </c>
      <c r="Z10" s="17">
        <v>8.9413094090325398E-2</v>
      </c>
      <c r="AA10" s="17">
        <v>0.11289292617693999</v>
      </c>
      <c r="AB10" s="17">
        <v>6.9958739204141501E-2</v>
      </c>
      <c r="AC10" s="17">
        <v>0.107068671441874</v>
      </c>
      <c r="AD10" s="17">
        <v>0.14201700211734899</v>
      </c>
      <c r="AE10" s="17"/>
      <c r="AF10" s="17">
        <v>8.5359019371024497E-2</v>
      </c>
      <c r="AG10" s="17">
        <v>0.10678915186841501</v>
      </c>
      <c r="AH10" s="17"/>
      <c r="AI10" s="17">
        <v>9.5659395098931593E-2</v>
      </c>
      <c r="AJ10" s="17">
        <v>9.3831695238677695E-2</v>
      </c>
      <c r="AK10" s="17"/>
      <c r="AL10" s="17">
        <v>9.7029490132037002E-2</v>
      </c>
      <c r="AM10" s="17">
        <v>9.38406565619362E-2</v>
      </c>
      <c r="AN10" s="17"/>
      <c r="AO10" s="17">
        <v>7.7942666163212201E-2</v>
      </c>
      <c r="AP10" s="17">
        <v>9.5878212549054806E-2</v>
      </c>
      <c r="AQ10" s="17"/>
      <c r="AR10" s="17">
        <v>7.7465796693437394E-2</v>
      </c>
      <c r="AS10" s="17">
        <v>0.108040101461717</v>
      </c>
      <c r="AT10" s="17">
        <v>0.104417562207681</v>
      </c>
      <c r="AU10" s="17">
        <v>9.2878346332095504E-2</v>
      </c>
    </row>
    <row r="11" spans="2:47" x14ac:dyDescent="0.3">
      <c r="B11" s="18" t="s">
        <v>740</v>
      </c>
      <c r="C11" s="17">
        <v>0.2508120080697</v>
      </c>
      <c r="D11" s="17">
        <v>0.252068947456627</v>
      </c>
      <c r="E11" s="17">
        <v>0.248753262787347</v>
      </c>
      <c r="F11" s="17"/>
      <c r="G11" s="17">
        <v>0.26086735221787899</v>
      </c>
      <c r="H11" s="17">
        <v>0.192765038129663</v>
      </c>
      <c r="I11" s="17">
        <v>0.213194644017451</v>
      </c>
      <c r="J11" s="17">
        <v>0.249312817651761</v>
      </c>
      <c r="K11" s="17">
        <v>0.27559428759670102</v>
      </c>
      <c r="L11" s="17">
        <v>0.30648565969595498</v>
      </c>
      <c r="M11" s="17"/>
      <c r="N11" s="17">
        <v>0.24024117157588101</v>
      </c>
      <c r="O11" s="17">
        <v>0.23656900846613799</v>
      </c>
      <c r="P11" s="17">
        <v>0.25399150845299601</v>
      </c>
      <c r="Q11" s="17">
        <v>0.273330748231496</v>
      </c>
      <c r="R11" s="17"/>
      <c r="S11" s="17">
        <v>0.23611250130230499</v>
      </c>
      <c r="T11" s="17">
        <v>0.26159699114958601</v>
      </c>
      <c r="U11" s="17">
        <v>0.27964451765538001</v>
      </c>
      <c r="V11" s="17">
        <v>0.28925819543561199</v>
      </c>
      <c r="W11" s="17">
        <v>0.27428795568633202</v>
      </c>
      <c r="X11" s="17">
        <v>0.24058735235825099</v>
      </c>
      <c r="Y11" s="17">
        <v>0.22556147421983699</v>
      </c>
      <c r="Z11" s="17">
        <v>0.18043645868982799</v>
      </c>
      <c r="AA11" s="17">
        <v>0.26638315662286099</v>
      </c>
      <c r="AB11" s="17">
        <v>0.21406072559764999</v>
      </c>
      <c r="AC11" s="17">
        <v>0.242923286704543</v>
      </c>
      <c r="AD11" s="17">
        <v>0.28357955022989301</v>
      </c>
      <c r="AE11" s="17"/>
      <c r="AF11" s="17">
        <v>0.24255438620143599</v>
      </c>
      <c r="AG11" s="17">
        <v>0.26247422650031299</v>
      </c>
      <c r="AH11" s="17"/>
      <c r="AI11" s="17">
        <v>0.22044141367839401</v>
      </c>
      <c r="AJ11" s="17">
        <v>0.26597195522858902</v>
      </c>
      <c r="AK11" s="17"/>
      <c r="AL11" s="17">
        <v>0.242175729331356</v>
      </c>
      <c r="AM11" s="17">
        <v>0.25281192197173702</v>
      </c>
      <c r="AN11" s="17"/>
      <c r="AO11" s="17">
        <v>0.21156863787180699</v>
      </c>
      <c r="AP11" s="17">
        <v>0.25423253874178797</v>
      </c>
      <c r="AQ11" s="17"/>
      <c r="AR11" s="17">
        <v>0.18147425090782701</v>
      </c>
      <c r="AS11" s="17">
        <v>0.28508193944410598</v>
      </c>
      <c r="AT11" s="17">
        <v>0.24983308420963601</v>
      </c>
      <c r="AU11" s="17">
        <v>0.36806194173483903</v>
      </c>
    </row>
    <row r="12" spans="2:47" x14ac:dyDescent="0.3">
      <c r="B12" s="18" t="s">
        <v>774</v>
      </c>
      <c r="C12" s="17">
        <v>0.38963845835248601</v>
      </c>
      <c r="D12" s="17">
        <v>0.37611811138890699</v>
      </c>
      <c r="E12" s="17">
        <v>0.40281508312230502</v>
      </c>
      <c r="F12" s="17"/>
      <c r="G12" s="17">
        <v>0.30935691631547502</v>
      </c>
      <c r="H12" s="17">
        <v>0.35775967370302703</v>
      </c>
      <c r="I12" s="17">
        <v>0.40521452413062398</v>
      </c>
      <c r="J12" s="17">
        <v>0.41008925099593801</v>
      </c>
      <c r="K12" s="17">
        <v>0.40785851177568799</v>
      </c>
      <c r="L12" s="17">
        <v>0.42719665744851698</v>
      </c>
      <c r="M12" s="17"/>
      <c r="N12" s="17">
        <v>0.40060536055917101</v>
      </c>
      <c r="O12" s="17">
        <v>0.42199930925585299</v>
      </c>
      <c r="P12" s="17">
        <v>0.37388451230646202</v>
      </c>
      <c r="Q12" s="17">
        <v>0.35862629931970003</v>
      </c>
      <c r="R12" s="17"/>
      <c r="S12" s="17">
        <v>0.38813204993168998</v>
      </c>
      <c r="T12" s="17">
        <v>0.39764561732736298</v>
      </c>
      <c r="U12" s="17">
        <v>0.37807700383118098</v>
      </c>
      <c r="V12" s="17">
        <v>0.377383337602411</v>
      </c>
      <c r="W12" s="17">
        <v>0.39519303283672402</v>
      </c>
      <c r="X12" s="17">
        <v>0.41042209826718801</v>
      </c>
      <c r="Y12" s="17">
        <v>0.376758168866553</v>
      </c>
      <c r="Z12" s="17">
        <v>0.42572941738082498</v>
      </c>
      <c r="AA12" s="17">
        <v>0.35380921939200999</v>
      </c>
      <c r="AB12" s="17">
        <v>0.43012739270606398</v>
      </c>
      <c r="AC12" s="17">
        <v>0.375699894826928</v>
      </c>
      <c r="AD12" s="17">
        <v>0.373774989446294</v>
      </c>
      <c r="AE12" s="17"/>
      <c r="AF12" s="17">
        <v>0.40233263331004498</v>
      </c>
      <c r="AG12" s="17">
        <v>0.37287594583842598</v>
      </c>
      <c r="AH12" s="17"/>
      <c r="AI12" s="17">
        <v>0.41150036288156</v>
      </c>
      <c r="AJ12" s="17">
        <v>0.37872575400487801</v>
      </c>
      <c r="AK12" s="17"/>
      <c r="AL12" s="17">
        <v>0.41320749722684902</v>
      </c>
      <c r="AM12" s="17">
        <v>0.384180546451932</v>
      </c>
      <c r="AN12" s="17"/>
      <c r="AO12" s="17">
        <v>0.40789933020568903</v>
      </c>
      <c r="AP12" s="17">
        <v>0.38804680422191601</v>
      </c>
      <c r="AQ12" s="17"/>
      <c r="AR12" s="17">
        <v>0.38284785468775001</v>
      </c>
      <c r="AS12" s="17">
        <v>0.402156010466452</v>
      </c>
      <c r="AT12" s="17">
        <v>0.43063766923013802</v>
      </c>
      <c r="AU12" s="17">
        <v>0.29970529354564102</v>
      </c>
    </row>
    <row r="13" spans="2:47" x14ac:dyDescent="0.3">
      <c r="B13" s="18" t="s">
        <v>775</v>
      </c>
      <c r="C13" s="17">
        <v>0.18819890631326799</v>
      </c>
      <c r="D13" s="17">
        <v>0.19077082427921299</v>
      </c>
      <c r="E13" s="17">
        <v>0.18640904914960901</v>
      </c>
      <c r="F13" s="17"/>
      <c r="G13" s="17">
        <v>0.22652362052422401</v>
      </c>
      <c r="H13" s="17">
        <v>0.28596594614829501</v>
      </c>
      <c r="I13" s="17">
        <v>0.216766246237763</v>
      </c>
      <c r="J13" s="17">
        <v>0.17648074952182199</v>
      </c>
      <c r="K13" s="17">
        <v>0.12505150977885801</v>
      </c>
      <c r="L13" s="17">
        <v>0.112019392920929</v>
      </c>
      <c r="M13" s="17"/>
      <c r="N13" s="17">
        <v>0.19716038652398599</v>
      </c>
      <c r="O13" s="17">
        <v>0.168714845879853</v>
      </c>
      <c r="P13" s="17">
        <v>0.18589589059699599</v>
      </c>
      <c r="Q13" s="17">
        <v>0.201531663791893</v>
      </c>
      <c r="R13" s="17"/>
      <c r="S13" s="17">
        <v>0.23508788902305899</v>
      </c>
      <c r="T13" s="17">
        <v>0.163242516375631</v>
      </c>
      <c r="U13" s="17">
        <v>0.150271583961813</v>
      </c>
      <c r="V13" s="17">
        <v>0.172252147118265</v>
      </c>
      <c r="W13" s="17">
        <v>0.13755353573088999</v>
      </c>
      <c r="X13" s="17">
        <v>0.18606800842673099</v>
      </c>
      <c r="Y13" s="17">
        <v>0.20221974810075999</v>
      </c>
      <c r="Z13" s="17">
        <v>0.205377886077591</v>
      </c>
      <c r="AA13" s="17">
        <v>0.19916537560150999</v>
      </c>
      <c r="AB13" s="17">
        <v>0.208754646262412</v>
      </c>
      <c r="AC13" s="17">
        <v>0.194690409574451</v>
      </c>
      <c r="AD13" s="17">
        <v>0.17832501756966301</v>
      </c>
      <c r="AE13" s="17"/>
      <c r="AF13" s="17">
        <v>0.19826654311229999</v>
      </c>
      <c r="AG13" s="17">
        <v>0.17634461897510101</v>
      </c>
      <c r="AH13" s="17"/>
      <c r="AI13" s="17">
        <v>0.20484918084061901</v>
      </c>
      <c r="AJ13" s="17">
        <v>0.179887666870161</v>
      </c>
      <c r="AK13" s="17"/>
      <c r="AL13" s="17">
        <v>0.17667584466174199</v>
      </c>
      <c r="AM13" s="17">
        <v>0.19086731615611</v>
      </c>
      <c r="AN13" s="17"/>
      <c r="AO13" s="17">
        <v>0.22747995429769799</v>
      </c>
      <c r="AP13" s="17">
        <v>0.18477509156991201</v>
      </c>
      <c r="AQ13" s="17"/>
      <c r="AR13" s="17">
        <v>0.29410707125377999</v>
      </c>
      <c r="AS13" s="17">
        <v>0.135058286603499</v>
      </c>
      <c r="AT13" s="17">
        <v>0.135317973004078</v>
      </c>
      <c r="AU13" s="17">
        <v>0.123789319091172</v>
      </c>
    </row>
    <row r="14" spans="2:47" x14ac:dyDescent="0.3">
      <c r="B14" s="18" t="s">
        <v>79</v>
      </c>
      <c r="C14" s="19">
        <v>4.1119360268338602E-2</v>
      </c>
      <c r="D14" s="19">
        <v>3.1276048455926797E-2</v>
      </c>
      <c r="E14" s="19">
        <v>5.0867529576463899E-2</v>
      </c>
      <c r="F14" s="19"/>
      <c r="G14" s="19">
        <v>2.7414983106455602E-2</v>
      </c>
      <c r="H14" s="19">
        <v>2.8173978780239899E-2</v>
      </c>
      <c r="I14" s="19">
        <v>4.0871296336479603E-2</v>
      </c>
      <c r="J14" s="19">
        <v>3.5421718628472897E-2</v>
      </c>
      <c r="K14" s="19">
        <v>5.2126610392433E-2</v>
      </c>
      <c r="L14" s="19">
        <v>5.8144400180458501E-2</v>
      </c>
      <c r="M14" s="19"/>
      <c r="N14" s="19">
        <v>2.9343957014372101E-2</v>
      </c>
      <c r="O14" s="19">
        <v>4.1964341617897603E-2</v>
      </c>
      <c r="P14" s="19">
        <v>3.2533974810067E-2</v>
      </c>
      <c r="Q14" s="19">
        <v>5.9844084914345202E-2</v>
      </c>
      <c r="R14" s="19"/>
      <c r="S14" s="19">
        <v>3.2644948512923801E-2</v>
      </c>
      <c r="T14" s="19">
        <v>4.7618503402495703E-2</v>
      </c>
      <c r="U14" s="19">
        <v>4.0452973573414E-2</v>
      </c>
      <c r="V14" s="19">
        <v>3.5672835139597799E-2</v>
      </c>
      <c r="W14" s="19">
        <v>5.0366960913936699E-2</v>
      </c>
      <c r="X14" s="19">
        <v>4.0287244498936801E-2</v>
      </c>
      <c r="Y14" s="19">
        <v>5.1543292893421903E-2</v>
      </c>
      <c r="Z14" s="19">
        <v>3.8023418592370198E-2</v>
      </c>
      <c r="AA14" s="19">
        <v>3.5086838868404198E-2</v>
      </c>
      <c r="AB14" s="19">
        <v>5.0804628195258703E-2</v>
      </c>
      <c r="AC14" s="19">
        <v>4.9520077126940197E-2</v>
      </c>
      <c r="AD14" s="19">
        <v>6.9214937413251002E-3</v>
      </c>
      <c r="AE14" s="19"/>
      <c r="AF14" s="19">
        <v>4.3350690098532103E-2</v>
      </c>
      <c r="AG14" s="19">
        <v>3.5262326584882001E-2</v>
      </c>
      <c r="AH14" s="19"/>
      <c r="AI14" s="19">
        <v>2.9722770495748799E-2</v>
      </c>
      <c r="AJ14" s="19">
        <v>4.6808142533115799E-2</v>
      </c>
      <c r="AK14" s="19"/>
      <c r="AL14" s="19">
        <v>3.5137165982147701E-2</v>
      </c>
      <c r="AM14" s="19">
        <v>4.2504664504123199E-2</v>
      </c>
      <c r="AN14" s="19"/>
      <c r="AO14" s="19">
        <v>3.9490799290263598E-2</v>
      </c>
      <c r="AP14" s="19">
        <v>4.12613089019239E-2</v>
      </c>
      <c r="AQ14" s="19"/>
      <c r="AR14" s="19">
        <v>1.9675337792231601E-2</v>
      </c>
      <c r="AS14" s="19">
        <v>3.7493091671024402E-2</v>
      </c>
      <c r="AT14" s="19">
        <v>5.1513143946979E-2</v>
      </c>
      <c r="AU14" s="19">
        <v>7.9595839757587106E-2</v>
      </c>
    </row>
    <row r="15" spans="2:47" x14ac:dyDescent="0.3">
      <c r="B15" s="16"/>
    </row>
    <row r="16" spans="2:47" x14ac:dyDescent="0.3">
      <c r="B16" t="s">
        <v>72</v>
      </c>
    </row>
    <row r="17" spans="2:2" x14ac:dyDescent="0.3">
      <c r="B17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100-000000000000}">
  <dimension ref="B2:AU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783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772</v>
      </c>
      <c r="C9" s="17">
        <v>2.52392268140023E-2</v>
      </c>
      <c r="D9" s="17">
        <v>3.2100564216303203E-2</v>
      </c>
      <c r="E9" s="17">
        <v>1.8018701811190699E-2</v>
      </c>
      <c r="F9" s="17"/>
      <c r="G9" s="17">
        <v>5.7431745428207302E-2</v>
      </c>
      <c r="H9" s="17">
        <v>4.3987579237636798E-2</v>
      </c>
      <c r="I9" s="17">
        <v>2.0197827635543099E-2</v>
      </c>
      <c r="J9" s="17">
        <v>2.0809052183979701E-2</v>
      </c>
      <c r="K9" s="17">
        <v>8.0607315653805703E-3</v>
      </c>
      <c r="L9" s="17">
        <v>7.9088177526766505E-3</v>
      </c>
      <c r="M9" s="17"/>
      <c r="N9" s="17">
        <v>2.26164885622567E-2</v>
      </c>
      <c r="O9" s="17">
        <v>1.9970855798431799E-2</v>
      </c>
      <c r="P9" s="17">
        <v>3.5712633600860903E-2</v>
      </c>
      <c r="Q9" s="17">
        <v>2.47046655271826E-2</v>
      </c>
      <c r="R9" s="17"/>
      <c r="S9" s="17">
        <v>2.4860106396362599E-2</v>
      </c>
      <c r="T9" s="17">
        <v>2.3310362133584499E-2</v>
      </c>
      <c r="U9" s="17">
        <v>1.7966148992504101E-2</v>
      </c>
      <c r="V9" s="17">
        <v>3.4689622956622E-2</v>
      </c>
      <c r="W9" s="17">
        <v>3.3134659944365402E-2</v>
      </c>
      <c r="X9" s="17">
        <v>1.9512741342172801E-2</v>
      </c>
      <c r="Y9" s="17">
        <v>1.2421960880110799E-2</v>
      </c>
      <c r="Z9" s="17">
        <v>3.6267996379301601E-2</v>
      </c>
      <c r="AA9" s="17">
        <v>3.0460993344826302E-2</v>
      </c>
      <c r="AB9" s="17">
        <v>2.72851428450646E-2</v>
      </c>
      <c r="AC9" s="17">
        <v>2.0486070417055899E-2</v>
      </c>
      <c r="AD9" s="17">
        <v>2.7397207483483999E-2</v>
      </c>
      <c r="AE9" s="17"/>
      <c r="AF9" s="17">
        <v>2.2879097532322298E-2</v>
      </c>
      <c r="AG9" s="17">
        <v>2.8580447549317201E-2</v>
      </c>
      <c r="AH9" s="17"/>
      <c r="AI9" s="17">
        <v>3.1161059035613101E-2</v>
      </c>
      <c r="AJ9" s="17">
        <v>2.2283253598373399E-2</v>
      </c>
      <c r="AK9" s="17"/>
      <c r="AL9" s="17">
        <v>2.8619332200617801E-2</v>
      </c>
      <c r="AM9" s="17">
        <v>2.4456491569129799E-2</v>
      </c>
      <c r="AN9" s="17"/>
      <c r="AO9" s="17">
        <v>2.7930040059159202E-2</v>
      </c>
      <c r="AP9" s="17">
        <v>2.50046901472607E-2</v>
      </c>
      <c r="AQ9" s="17"/>
      <c r="AR9" s="17">
        <v>3.46469019685351E-2</v>
      </c>
      <c r="AS9" s="17">
        <v>2.0352764306923999E-2</v>
      </c>
      <c r="AT9" s="17">
        <v>2.3461039235577699E-2</v>
      </c>
      <c r="AU9" s="17">
        <v>1.37208976734576E-2</v>
      </c>
    </row>
    <row r="10" spans="2:47" x14ac:dyDescent="0.3">
      <c r="B10" s="18" t="s">
        <v>773</v>
      </c>
      <c r="C10" s="17">
        <v>6.4595236817821394E-2</v>
      </c>
      <c r="D10" s="17">
        <v>6.4226437986249996E-2</v>
      </c>
      <c r="E10" s="17">
        <v>6.4663983408487502E-2</v>
      </c>
      <c r="F10" s="17"/>
      <c r="G10" s="17">
        <v>9.5033437294523307E-2</v>
      </c>
      <c r="H10" s="17">
        <v>9.0173694586374295E-2</v>
      </c>
      <c r="I10" s="17">
        <v>6.7879572745612293E-2</v>
      </c>
      <c r="J10" s="17">
        <v>7.1771556562386804E-2</v>
      </c>
      <c r="K10" s="17">
        <v>3.8329845695485497E-2</v>
      </c>
      <c r="L10" s="17">
        <v>3.2790501933214901E-2</v>
      </c>
      <c r="M10" s="17"/>
      <c r="N10" s="17">
        <v>5.8192269556027798E-2</v>
      </c>
      <c r="O10" s="17">
        <v>6.5873348525376699E-2</v>
      </c>
      <c r="P10" s="17">
        <v>7.2396786750434206E-2</v>
      </c>
      <c r="Q10" s="17">
        <v>6.4257505756592601E-2</v>
      </c>
      <c r="R10" s="17"/>
      <c r="S10" s="17">
        <v>7.0265600615263699E-2</v>
      </c>
      <c r="T10" s="17">
        <v>7.2648797320959399E-2</v>
      </c>
      <c r="U10" s="17">
        <v>5.3500666296427503E-2</v>
      </c>
      <c r="V10" s="17">
        <v>3.5098569727903102E-2</v>
      </c>
      <c r="W10" s="17">
        <v>7.3388730287518106E-2</v>
      </c>
      <c r="X10" s="17">
        <v>8.0612787654149795E-2</v>
      </c>
      <c r="Y10" s="17">
        <v>5.5504010730743E-2</v>
      </c>
      <c r="Z10" s="17">
        <v>3.6416930862649403E-2</v>
      </c>
      <c r="AA10" s="17">
        <v>7.6218249354834594E-2</v>
      </c>
      <c r="AB10" s="17">
        <v>6.8110716192405593E-2</v>
      </c>
      <c r="AC10" s="17">
        <v>7.4449683485341395E-2</v>
      </c>
      <c r="AD10" s="17">
        <v>4.49920197410556E-2</v>
      </c>
      <c r="AE10" s="17"/>
      <c r="AF10" s="17">
        <v>5.4370323752359097E-2</v>
      </c>
      <c r="AG10" s="17">
        <v>7.8222157511956103E-2</v>
      </c>
      <c r="AH10" s="17"/>
      <c r="AI10" s="17">
        <v>6.2166087102487E-2</v>
      </c>
      <c r="AJ10" s="17">
        <v>6.5807784088086296E-2</v>
      </c>
      <c r="AK10" s="17"/>
      <c r="AL10" s="17">
        <v>5.8238058724958103E-2</v>
      </c>
      <c r="AM10" s="17">
        <v>6.6067376524151095E-2</v>
      </c>
      <c r="AN10" s="17"/>
      <c r="AO10" s="17">
        <v>4.5874421482455303E-2</v>
      </c>
      <c r="AP10" s="17">
        <v>6.6226980542639605E-2</v>
      </c>
      <c r="AQ10" s="17"/>
      <c r="AR10" s="17">
        <v>5.6196226614889003E-2</v>
      </c>
      <c r="AS10" s="17">
        <v>5.3968276151043999E-2</v>
      </c>
      <c r="AT10" s="17">
        <v>8.3427300266346899E-2</v>
      </c>
      <c r="AU10" s="17">
        <v>6.4765659236540707E-2</v>
      </c>
    </row>
    <row r="11" spans="2:47" x14ac:dyDescent="0.3">
      <c r="B11" s="18" t="s">
        <v>740</v>
      </c>
      <c r="C11" s="17">
        <v>0.28661257316601002</v>
      </c>
      <c r="D11" s="17">
        <v>0.28951787570595899</v>
      </c>
      <c r="E11" s="17">
        <v>0.28407603585955499</v>
      </c>
      <c r="F11" s="17"/>
      <c r="G11" s="17">
        <v>0.26660708850438503</v>
      </c>
      <c r="H11" s="17">
        <v>0.22701787951253</v>
      </c>
      <c r="I11" s="17">
        <v>0.246614446182335</v>
      </c>
      <c r="J11" s="17">
        <v>0.25538748968471697</v>
      </c>
      <c r="K11" s="17">
        <v>0.30317743142520598</v>
      </c>
      <c r="L11" s="17">
        <v>0.39494447345394401</v>
      </c>
      <c r="M11" s="17"/>
      <c r="N11" s="17">
        <v>0.250348382876658</v>
      </c>
      <c r="O11" s="17">
        <v>0.281869426491202</v>
      </c>
      <c r="P11" s="17">
        <v>0.29257279570703099</v>
      </c>
      <c r="Q11" s="17">
        <v>0.32515208194701301</v>
      </c>
      <c r="R11" s="17"/>
      <c r="S11" s="17">
        <v>0.24601646352533499</v>
      </c>
      <c r="T11" s="17">
        <v>0.29059929135450102</v>
      </c>
      <c r="U11" s="17">
        <v>0.30166273569415902</v>
      </c>
      <c r="V11" s="17">
        <v>0.326720220259548</v>
      </c>
      <c r="W11" s="17">
        <v>0.27830626367360001</v>
      </c>
      <c r="X11" s="17">
        <v>0.294152262369343</v>
      </c>
      <c r="Y11" s="17">
        <v>0.300952676768864</v>
      </c>
      <c r="Z11" s="17">
        <v>0.26498930455525799</v>
      </c>
      <c r="AA11" s="17">
        <v>0.29227071686257799</v>
      </c>
      <c r="AB11" s="17">
        <v>0.24272445156491901</v>
      </c>
      <c r="AC11" s="17">
        <v>0.32078593202292799</v>
      </c>
      <c r="AD11" s="17">
        <v>0.33933706007986397</v>
      </c>
      <c r="AE11" s="17"/>
      <c r="AF11" s="17">
        <v>0.27362827736783302</v>
      </c>
      <c r="AG11" s="17">
        <v>0.30170739127687302</v>
      </c>
      <c r="AH11" s="17"/>
      <c r="AI11" s="17">
        <v>0.264720571760518</v>
      </c>
      <c r="AJ11" s="17">
        <v>0.29754030083026001</v>
      </c>
      <c r="AK11" s="17"/>
      <c r="AL11" s="17">
        <v>0.27301507216424298</v>
      </c>
      <c r="AM11" s="17">
        <v>0.28976136353166498</v>
      </c>
      <c r="AN11" s="17"/>
      <c r="AO11" s="17">
        <v>0.23870820512667401</v>
      </c>
      <c r="AP11" s="17">
        <v>0.29078801374053898</v>
      </c>
      <c r="AQ11" s="17"/>
      <c r="AR11" s="17">
        <v>0.19207467073043299</v>
      </c>
      <c r="AS11" s="17">
        <v>0.332850373304376</v>
      </c>
      <c r="AT11" s="17">
        <v>0.28107828256339501</v>
      </c>
      <c r="AU11" s="17">
        <v>0.45606631115400598</v>
      </c>
    </row>
    <row r="12" spans="2:47" x14ac:dyDescent="0.3">
      <c r="B12" s="18" t="s">
        <v>774</v>
      </c>
      <c r="C12" s="17">
        <v>0.34100559999253199</v>
      </c>
      <c r="D12" s="17">
        <v>0.34194352712312298</v>
      </c>
      <c r="E12" s="17">
        <v>0.34056721520647898</v>
      </c>
      <c r="F12" s="17"/>
      <c r="G12" s="17">
        <v>0.32429275216755399</v>
      </c>
      <c r="H12" s="17">
        <v>0.33899567303504602</v>
      </c>
      <c r="I12" s="17">
        <v>0.38146469133394101</v>
      </c>
      <c r="J12" s="17">
        <v>0.37648215765340498</v>
      </c>
      <c r="K12" s="17">
        <v>0.345343675985957</v>
      </c>
      <c r="L12" s="17">
        <v>0.28915788178937402</v>
      </c>
      <c r="M12" s="17"/>
      <c r="N12" s="17">
        <v>0.366348766524623</v>
      </c>
      <c r="O12" s="17">
        <v>0.35585827492504002</v>
      </c>
      <c r="P12" s="17">
        <v>0.349785731155624</v>
      </c>
      <c r="Q12" s="17">
        <v>0.29133426997313799</v>
      </c>
      <c r="R12" s="17"/>
      <c r="S12" s="17">
        <v>0.34412275669653403</v>
      </c>
      <c r="T12" s="17">
        <v>0.35862004568231198</v>
      </c>
      <c r="U12" s="17">
        <v>0.30913449170943902</v>
      </c>
      <c r="V12" s="17">
        <v>0.35193878043514498</v>
      </c>
      <c r="W12" s="17">
        <v>0.357133145390856</v>
      </c>
      <c r="X12" s="17">
        <v>0.33024604312365402</v>
      </c>
      <c r="Y12" s="17">
        <v>0.32178708135819001</v>
      </c>
      <c r="Z12" s="17">
        <v>0.37656592691353002</v>
      </c>
      <c r="AA12" s="17">
        <v>0.33349808893322702</v>
      </c>
      <c r="AB12" s="17">
        <v>0.34685773681135101</v>
      </c>
      <c r="AC12" s="17">
        <v>0.31708129397323898</v>
      </c>
      <c r="AD12" s="17">
        <v>0.35081515112377099</v>
      </c>
      <c r="AE12" s="17"/>
      <c r="AF12" s="17">
        <v>0.34849960733802698</v>
      </c>
      <c r="AG12" s="17">
        <v>0.33285376975736802</v>
      </c>
      <c r="AH12" s="17"/>
      <c r="AI12" s="17">
        <v>0.36204892773991398</v>
      </c>
      <c r="AJ12" s="17">
        <v>0.33050150077777202</v>
      </c>
      <c r="AK12" s="17"/>
      <c r="AL12" s="17">
        <v>0.35178191163566103</v>
      </c>
      <c r="AM12" s="17">
        <v>0.33851011598596598</v>
      </c>
      <c r="AN12" s="17"/>
      <c r="AO12" s="17">
        <v>0.35755608804078498</v>
      </c>
      <c r="AP12" s="17">
        <v>0.33956302633686403</v>
      </c>
      <c r="AQ12" s="17"/>
      <c r="AR12" s="17">
        <v>0.38234209266737501</v>
      </c>
      <c r="AS12" s="17">
        <v>0.35021163404660599</v>
      </c>
      <c r="AT12" s="17">
        <v>0.34992568385137302</v>
      </c>
      <c r="AU12" s="17">
        <v>0.202681320920718</v>
      </c>
    </row>
    <row r="13" spans="2:47" x14ac:dyDescent="0.3">
      <c r="B13" s="18" t="s">
        <v>775</v>
      </c>
      <c r="C13" s="17">
        <v>0.199449130483383</v>
      </c>
      <c r="D13" s="17">
        <v>0.20262719162703899</v>
      </c>
      <c r="E13" s="17">
        <v>0.19609120539227601</v>
      </c>
      <c r="F13" s="17"/>
      <c r="G13" s="17">
        <v>0.21623986087149999</v>
      </c>
      <c r="H13" s="17">
        <v>0.27045711166577102</v>
      </c>
      <c r="I13" s="17">
        <v>0.220018046469799</v>
      </c>
      <c r="J13" s="17">
        <v>0.19348725076086201</v>
      </c>
      <c r="K13" s="17">
        <v>0.18548717337334</v>
      </c>
      <c r="L13" s="17">
        <v>0.12816087899148901</v>
      </c>
      <c r="M13" s="17"/>
      <c r="N13" s="17">
        <v>0.22387129470581299</v>
      </c>
      <c r="O13" s="17">
        <v>0.19430408413744499</v>
      </c>
      <c r="P13" s="17">
        <v>0.187048954565431</v>
      </c>
      <c r="Q13" s="17">
        <v>0.19021783653822699</v>
      </c>
      <c r="R13" s="17"/>
      <c r="S13" s="17">
        <v>0.24873184401028001</v>
      </c>
      <c r="T13" s="17">
        <v>0.16688997094741501</v>
      </c>
      <c r="U13" s="17">
        <v>0.21557602387508601</v>
      </c>
      <c r="V13" s="17">
        <v>0.17788055001345501</v>
      </c>
      <c r="W13" s="17">
        <v>0.168052145104576</v>
      </c>
      <c r="X13" s="17">
        <v>0.189226059850438</v>
      </c>
      <c r="Y13" s="17">
        <v>0.22052860133872201</v>
      </c>
      <c r="Z13" s="17">
        <v>0.225859595460044</v>
      </c>
      <c r="AA13" s="17">
        <v>0.201582973018331</v>
      </c>
      <c r="AB13" s="17">
        <v>0.21120091685880099</v>
      </c>
      <c r="AC13" s="17">
        <v>0.15969531746549401</v>
      </c>
      <c r="AD13" s="17">
        <v>0.16809470941685101</v>
      </c>
      <c r="AE13" s="17"/>
      <c r="AF13" s="17">
        <v>0.21749214644453699</v>
      </c>
      <c r="AG13" s="17">
        <v>0.17708673942210901</v>
      </c>
      <c r="AH13" s="17"/>
      <c r="AI13" s="17">
        <v>0.220372667145636</v>
      </c>
      <c r="AJ13" s="17">
        <v>0.189004826822746</v>
      </c>
      <c r="AK13" s="17"/>
      <c r="AL13" s="17">
        <v>0.20755271429425501</v>
      </c>
      <c r="AM13" s="17">
        <v>0.19757257341399001</v>
      </c>
      <c r="AN13" s="17"/>
      <c r="AO13" s="17">
        <v>0.26443844669802602</v>
      </c>
      <c r="AP13" s="17">
        <v>0.19378453163906201</v>
      </c>
      <c r="AQ13" s="17"/>
      <c r="AR13" s="17">
        <v>0.29878068076101899</v>
      </c>
      <c r="AS13" s="17">
        <v>0.14274987932743699</v>
      </c>
      <c r="AT13" s="17">
        <v>0.17219342745035299</v>
      </c>
      <c r="AU13" s="17">
        <v>0.10429849184612</v>
      </c>
    </row>
    <row r="14" spans="2:47" x14ac:dyDescent="0.3">
      <c r="B14" s="18" t="s">
        <v>79</v>
      </c>
      <c r="C14" s="19">
        <v>8.3098232726251497E-2</v>
      </c>
      <c r="D14" s="19">
        <v>6.9584403341325402E-2</v>
      </c>
      <c r="E14" s="19">
        <v>9.6582858322011397E-2</v>
      </c>
      <c r="F14" s="19"/>
      <c r="G14" s="19">
        <v>4.0395115733829499E-2</v>
      </c>
      <c r="H14" s="19">
        <v>2.9368061962642199E-2</v>
      </c>
      <c r="I14" s="19">
        <v>6.3825415632769306E-2</v>
      </c>
      <c r="J14" s="19">
        <v>8.2062493154649099E-2</v>
      </c>
      <c r="K14" s="19">
        <v>0.11960114195463201</v>
      </c>
      <c r="L14" s="19">
        <v>0.147037446079301</v>
      </c>
      <c r="M14" s="19"/>
      <c r="N14" s="19">
        <v>7.86227977746215E-2</v>
      </c>
      <c r="O14" s="19">
        <v>8.2124010122504296E-2</v>
      </c>
      <c r="P14" s="19">
        <v>6.2483098220618601E-2</v>
      </c>
      <c r="Q14" s="19">
        <v>0.104333640257847</v>
      </c>
      <c r="R14" s="19"/>
      <c r="S14" s="19">
        <v>6.6003228756225205E-2</v>
      </c>
      <c r="T14" s="19">
        <v>8.7931532561228501E-2</v>
      </c>
      <c r="U14" s="19">
        <v>0.102159933432384</v>
      </c>
      <c r="V14" s="19">
        <v>7.3672256607326E-2</v>
      </c>
      <c r="W14" s="19">
        <v>8.9985055599084804E-2</v>
      </c>
      <c r="X14" s="19">
        <v>8.6250105660242396E-2</v>
      </c>
      <c r="Y14" s="19">
        <v>8.8805668923370301E-2</v>
      </c>
      <c r="Z14" s="19">
        <v>5.9900245829216499E-2</v>
      </c>
      <c r="AA14" s="19">
        <v>6.5968978486201896E-2</v>
      </c>
      <c r="AB14" s="19">
        <v>0.103821035727459</v>
      </c>
      <c r="AC14" s="19">
        <v>0.107501702635942</v>
      </c>
      <c r="AD14" s="19">
        <v>6.9363852154973898E-2</v>
      </c>
      <c r="AE14" s="19"/>
      <c r="AF14" s="19">
        <v>8.3130547564922302E-2</v>
      </c>
      <c r="AG14" s="19">
        <v>8.1549494482376E-2</v>
      </c>
      <c r="AH14" s="19"/>
      <c r="AI14" s="19">
        <v>5.9530687215831997E-2</v>
      </c>
      <c r="AJ14" s="19">
        <v>9.4862333882762398E-2</v>
      </c>
      <c r="AK14" s="19"/>
      <c r="AL14" s="19">
        <v>8.0792910980265503E-2</v>
      </c>
      <c r="AM14" s="19">
        <v>8.3632078975099097E-2</v>
      </c>
      <c r="AN14" s="19"/>
      <c r="AO14" s="19">
        <v>6.54927985929009E-2</v>
      </c>
      <c r="AP14" s="19">
        <v>8.4632757593634006E-2</v>
      </c>
      <c r="AQ14" s="19"/>
      <c r="AR14" s="19">
        <v>3.5959427257749497E-2</v>
      </c>
      <c r="AS14" s="19">
        <v>9.9867072863613404E-2</v>
      </c>
      <c r="AT14" s="19">
        <v>8.9914266632954695E-2</v>
      </c>
      <c r="AU14" s="19">
        <v>0.15846731916915799</v>
      </c>
    </row>
    <row r="15" spans="2:47" x14ac:dyDescent="0.3">
      <c r="B15" s="16"/>
    </row>
    <row r="16" spans="2:47" x14ac:dyDescent="0.3">
      <c r="B16" t="s">
        <v>72</v>
      </c>
    </row>
    <row r="17" spans="2:2" x14ac:dyDescent="0.3">
      <c r="B17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200-000000000000}">
  <dimension ref="B2:AU19"/>
  <sheetViews>
    <sheetView showGridLines="0" workbookViewId="0">
      <pane xSplit="2" topLeftCell="AL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784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772</v>
      </c>
      <c r="C9" s="17">
        <v>2.45448619008421E-2</v>
      </c>
      <c r="D9" s="17">
        <v>2.9938068893425498E-2</v>
      </c>
      <c r="E9" s="17">
        <v>1.87522911609782E-2</v>
      </c>
      <c r="F9" s="17"/>
      <c r="G9" s="17">
        <v>5.7608570895271202E-2</v>
      </c>
      <c r="H9" s="17">
        <v>3.0390130046006599E-2</v>
      </c>
      <c r="I9" s="17">
        <v>2.6175968232431599E-2</v>
      </c>
      <c r="J9" s="17">
        <v>2.00632605161131E-2</v>
      </c>
      <c r="K9" s="17">
        <v>1.2586292729913601E-2</v>
      </c>
      <c r="L9" s="17">
        <v>8.2355694022164996E-3</v>
      </c>
      <c r="M9" s="17"/>
      <c r="N9" s="17">
        <v>1.8312670830805299E-2</v>
      </c>
      <c r="O9" s="17">
        <v>2.4061493034848499E-2</v>
      </c>
      <c r="P9" s="17">
        <v>3.47086768512819E-2</v>
      </c>
      <c r="Q9" s="17">
        <v>2.3196741808861599E-2</v>
      </c>
      <c r="R9" s="17"/>
      <c r="S9" s="17">
        <v>2.9194363030105499E-2</v>
      </c>
      <c r="T9" s="17">
        <v>1.7313399363556199E-2</v>
      </c>
      <c r="U9" s="17">
        <v>2.28931421895044E-2</v>
      </c>
      <c r="V9" s="17">
        <v>3.9848848637849398E-2</v>
      </c>
      <c r="W9" s="17">
        <v>1.51867228126447E-2</v>
      </c>
      <c r="X9" s="17">
        <v>3.1823151206753997E-2</v>
      </c>
      <c r="Y9" s="17">
        <v>1.7999269171169101E-2</v>
      </c>
      <c r="Z9" s="17">
        <v>2.4344930597652099E-2</v>
      </c>
      <c r="AA9" s="17">
        <v>2.9093807714818402E-2</v>
      </c>
      <c r="AB9" s="17">
        <v>2.1772751946053999E-2</v>
      </c>
      <c r="AC9" s="17">
        <v>1.9473664885159499E-2</v>
      </c>
      <c r="AD9" s="17">
        <v>1.06060962371342E-2</v>
      </c>
      <c r="AE9" s="17"/>
      <c r="AF9" s="17">
        <v>1.9747452252757799E-2</v>
      </c>
      <c r="AG9" s="17">
        <v>3.1119606921153498E-2</v>
      </c>
      <c r="AH9" s="17"/>
      <c r="AI9" s="17">
        <v>2.8075799247433399E-2</v>
      </c>
      <c r="AJ9" s="17">
        <v>2.2782340466260102E-2</v>
      </c>
      <c r="AK9" s="17"/>
      <c r="AL9" s="17">
        <v>2.3808016496416898E-2</v>
      </c>
      <c r="AM9" s="17">
        <v>2.4715494115550501E-2</v>
      </c>
      <c r="AN9" s="17"/>
      <c r="AO9" s="17">
        <v>4.2666322993808799E-2</v>
      </c>
      <c r="AP9" s="17">
        <v>2.2965359091094099E-2</v>
      </c>
      <c r="AQ9" s="17"/>
      <c r="AR9" s="17">
        <v>3.6793770864472303E-2</v>
      </c>
      <c r="AS9" s="17">
        <v>2.1174502087430401E-2</v>
      </c>
      <c r="AT9" s="17">
        <v>2.1475540554096301E-2</v>
      </c>
      <c r="AU9" s="17">
        <v>5.9653549242831803E-3</v>
      </c>
    </row>
    <row r="10" spans="2:47" x14ac:dyDescent="0.3">
      <c r="B10" s="18" t="s">
        <v>773</v>
      </c>
      <c r="C10" s="17">
        <v>5.2861520401379897E-2</v>
      </c>
      <c r="D10" s="17">
        <v>5.5670335166204697E-2</v>
      </c>
      <c r="E10" s="17">
        <v>4.9395889162184202E-2</v>
      </c>
      <c r="F10" s="17"/>
      <c r="G10" s="17">
        <v>6.1627286538189302E-2</v>
      </c>
      <c r="H10" s="17">
        <v>8.9242832262486999E-2</v>
      </c>
      <c r="I10" s="17">
        <v>6.4219853179080202E-2</v>
      </c>
      <c r="J10" s="17">
        <v>4.8522807141968001E-2</v>
      </c>
      <c r="K10" s="17">
        <v>2.9090407072280298E-2</v>
      </c>
      <c r="L10" s="17">
        <v>2.7721840017858702E-2</v>
      </c>
      <c r="M10" s="17"/>
      <c r="N10" s="17">
        <v>6.5485047853303904E-2</v>
      </c>
      <c r="O10" s="17">
        <v>4.8639587053890203E-2</v>
      </c>
      <c r="P10" s="17">
        <v>6.4699214378301603E-2</v>
      </c>
      <c r="Q10" s="17">
        <v>3.3971634870094899E-2</v>
      </c>
      <c r="R10" s="17"/>
      <c r="S10" s="17">
        <v>4.6654163141257199E-2</v>
      </c>
      <c r="T10" s="17">
        <v>4.4495450304333301E-2</v>
      </c>
      <c r="U10" s="17">
        <v>5.0044770824365599E-2</v>
      </c>
      <c r="V10" s="17">
        <v>5.71640433497385E-2</v>
      </c>
      <c r="W10" s="17">
        <v>7.89780061244586E-2</v>
      </c>
      <c r="X10" s="17">
        <v>5.2705558729966198E-2</v>
      </c>
      <c r="Y10" s="17">
        <v>5.2949720495428898E-2</v>
      </c>
      <c r="Z10" s="17">
        <v>6.9591746529511306E-2</v>
      </c>
      <c r="AA10" s="17">
        <v>4.7922561101994603E-2</v>
      </c>
      <c r="AB10" s="17">
        <v>4.6147214517974502E-2</v>
      </c>
      <c r="AC10" s="17">
        <v>4.7071971855680697E-2</v>
      </c>
      <c r="AD10" s="17">
        <v>7.7597684218889504E-2</v>
      </c>
      <c r="AE10" s="17"/>
      <c r="AF10" s="17">
        <v>4.72881110604641E-2</v>
      </c>
      <c r="AG10" s="17">
        <v>6.0211458960723101E-2</v>
      </c>
      <c r="AH10" s="17"/>
      <c r="AI10" s="17">
        <v>5.1575912915611102E-2</v>
      </c>
      <c r="AJ10" s="17">
        <v>5.3503251060326398E-2</v>
      </c>
      <c r="AK10" s="17"/>
      <c r="AL10" s="17">
        <v>5.9168880585944002E-2</v>
      </c>
      <c r="AM10" s="17">
        <v>5.1400917090573803E-2</v>
      </c>
      <c r="AN10" s="17"/>
      <c r="AO10" s="17">
        <v>4.85531808609692E-2</v>
      </c>
      <c r="AP10" s="17">
        <v>5.3237043896671901E-2</v>
      </c>
      <c r="AQ10" s="17"/>
      <c r="AR10" s="17">
        <v>6.0268843382434802E-2</v>
      </c>
      <c r="AS10" s="17">
        <v>4.4580575100763499E-2</v>
      </c>
      <c r="AT10" s="17">
        <v>5.4300199986598498E-2</v>
      </c>
      <c r="AU10" s="17">
        <v>4.55141401460172E-2</v>
      </c>
    </row>
    <row r="11" spans="2:47" x14ac:dyDescent="0.3">
      <c r="B11" s="18" t="s">
        <v>740</v>
      </c>
      <c r="C11" s="17">
        <v>0.36659617002218098</v>
      </c>
      <c r="D11" s="17">
        <v>0.373718285659289</v>
      </c>
      <c r="E11" s="17">
        <v>0.36025505168032701</v>
      </c>
      <c r="F11" s="17"/>
      <c r="G11" s="17">
        <v>0.34773898136102399</v>
      </c>
      <c r="H11" s="17">
        <v>0.28226432625613102</v>
      </c>
      <c r="I11" s="17">
        <v>0.29949341611597302</v>
      </c>
      <c r="J11" s="17">
        <v>0.37150297271716198</v>
      </c>
      <c r="K11" s="17">
        <v>0.41562299605983899</v>
      </c>
      <c r="L11" s="17">
        <v>0.465286007006949</v>
      </c>
      <c r="M11" s="17"/>
      <c r="N11" s="17">
        <v>0.32587732918294898</v>
      </c>
      <c r="O11" s="17">
        <v>0.36082419921761999</v>
      </c>
      <c r="P11" s="17">
        <v>0.35946334741149799</v>
      </c>
      <c r="Q11" s="17">
        <v>0.42385831694480602</v>
      </c>
      <c r="R11" s="17"/>
      <c r="S11" s="17">
        <v>0.31242091142171302</v>
      </c>
      <c r="T11" s="17">
        <v>0.37494511394195401</v>
      </c>
      <c r="U11" s="17">
        <v>0.40767674788851099</v>
      </c>
      <c r="V11" s="17">
        <v>0.37876956477233997</v>
      </c>
      <c r="W11" s="17">
        <v>0.38200079963702099</v>
      </c>
      <c r="X11" s="17">
        <v>0.40182098797571097</v>
      </c>
      <c r="Y11" s="17">
        <v>0.36980949147139602</v>
      </c>
      <c r="Z11" s="17">
        <v>0.316903085567175</v>
      </c>
      <c r="AA11" s="17">
        <v>0.38450097413039402</v>
      </c>
      <c r="AB11" s="17">
        <v>0.36866448933291801</v>
      </c>
      <c r="AC11" s="17">
        <v>0.35930442324951301</v>
      </c>
      <c r="AD11" s="17">
        <v>0.29351872188422601</v>
      </c>
      <c r="AE11" s="17"/>
      <c r="AF11" s="17">
        <v>0.34837954076521099</v>
      </c>
      <c r="AG11" s="17">
        <v>0.389614319505935</v>
      </c>
      <c r="AH11" s="17"/>
      <c r="AI11" s="17">
        <v>0.33753696714722597</v>
      </c>
      <c r="AJ11" s="17">
        <v>0.38110151602851</v>
      </c>
      <c r="AK11" s="17"/>
      <c r="AL11" s="17">
        <v>0.366304126134543</v>
      </c>
      <c r="AM11" s="17">
        <v>0.36666379899162299</v>
      </c>
      <c r="AN11" s="17"/>
      <c r="AO11" s="17">
        <v>0.25904358074706502</v>
      </c>
      <c r="AP11" s="17">
        <v>0.37597066891518999</v>
      </c>
      <c r="AQ11" s="17"/>
      <c r="AR11" s="17">
        <v>0.25464587310123898</v>
      </c>
      <c r="AS11" s="17">
        <v>0.43299890312265099</v>
      </c>
      <c r="AT11" s="17">
        <v>0.39028608470348303</v>
      </c>
      <c r="AU11" s="17">
        <v>0.48417239227258502</v>
      </c>
    </row>
    <row r="12" spans="2:47" x14ac:dyDescent="0.3">
      <c r="B12" s="18" t="s">
        <v>774</v>
      </c>
      <c r="C12" s="17">
        <v>0.26177864893557601</v>
      </c>
      <c r="D12" s="17">
        <v>0.27106960597534002</v>
      </c>
      <c r="E12" s="17">
        <v>0.25372158123245903</v>
      </c>
      <c r="F12" s="17"/>
      <c r="G12" s="17">
        <v>0.28192307643369102</v>
      </c>
      <c r="H12" s="17">
        <v>0.31590636829586799</v>
      </c>
      <c r="I12" s="17">
        <v>0.33478157554231802</v>
      </c>
      <c r="J12" s="17">
        <v>0.28712636298449201</v>
      </c>
      <c r="K12" s="17">
        <v>0.21714773581465799</v>
      </c>
      <c r="L12" s="17">
        <v>0.15450299378239299</v>
      </c>
      <c r="M12" s="17"/>
      <c r="N12" s="17">
        <v>0.26550043832743198</v>
      </c>
      <c r="O12" s="17">
        <v>0.27045654787450901</v>
      </c>
      <c r="P12" s="17">
        <v>0.29302015413207799</v>
      </c>
      <c r="Q12" s="17">
        <v>0.221755232416563</v>
      </c>
      <c r="R12" s="17"/>
      <c r="S12" s="17">
        <v>0.27974891171557797</v>
      </c>
      <c r="T12" s="17">
        <v>0.249531297510283</v>
      </c>
      <c r="U12" s="17">
        <v>0.25490653973516902</v>
      </c>
      <c r="V12" s="17">
        <v>0.26541200446034002</v>
      </c>
      <c r="W12" s="17">
        <v>0.28881220878566299</v>
      </c>
      <c r="X12" s="17">
        <v>0.24213034133611899</v>
      </c>
      <c r="Y12" s="17">
        <v>0.24642765378807299</v>
      </c>
      <c r="Z12" s="17">
        <v>0.346876968667511</v>
      </c>
      <c r="AA12" s="17">
        <v>0.23952222463979</v>
      </c>
      <c r="AB12" s="17">
        <v>0.26785123508527597</v>
      </c>
      <c r="AC12" s="17">
        <v>0.22192160672486499</v>
      </c>
      <c r="AD12" s="17">
        <v>0.291805085988113</v>
      </c>
      <c r="AE12" s="17"/>
      <c r="AF12" s="17">
        <v>0.28630563069419701</v>
      </c>
      <c r="AG12" s="17">
        <v>0.23052585165433501</v>
      </c>
      <c r="AH12" s="17"/>
      <c r="AI12" s="17">
        <v>0.28584993170773199</v>
      </c>
      <c r="AJ12" s="17">
        <v>0.24976309961274001</v>
      </c>
      <c r="AK12" s="17"/>
      <c r="AL12" s="17">
        <v>0.271606367252619</v>
      </c>
      <c r="AM12" s="17">
        <v>0.25950283187558398</v>
      </c>
      <c r="AN12" s="17"/>
      <c r="AO12" s="17">
        <v>0.297846317838519</v>
      </c>
      <c r="AP12" s="17">
        <v>0.25863491874290501</v>
      </c>
      <c r="AQ12" s="17"/>
      <c r="AR12" s="17">
        <v>0.34538624838249599</v>
      </c>
      <c r="AS12" s="17">
        <v>0.22686045556918999</v>
      </c>
      <c r="AT12" s="17">
        <v>0.247222648544657</v>
      </c>
      <c r="AU12" s="17">
        <v>0.14215744628329499</v>
      </c>
    </row>
    <row r="13" spans="2:47" x14ac:dyDescent="0.3">
      <c r="B13" s="18" t="s">
        <v>775</v>
      </c>
      <c r="C13" s="17">
        <v>0.14499594812611899</v>
      </c>
      <c r="D13" s="17">
        <v>0.15187872185018</v>
      </c>
      <c r="E13" s="17">
        <v>0.13821410827008501</v>
      </c>
      <c r="F13" s="17"/>
      <c r="G13" s="17">
        <v>0.20456479147443599</v>
      </c>
      <c r="H13" s="17">
        <v>0.227765843441423</v>
      </c>
      <c r="I13" s="17">
        <v>0.174611938090318</v>
      </c>
      <c r="J13" s="17">
        <v>0.111358654622294</v>
      </c>
      <c r="K13" s="17">
        <v>0.100816653087671</v>
      </c>
      <c r="L13" s="17">
        <v>7.1149796523851894E-2</v>
      </c>
      <c r="M13" s="17"/>
      <c r="N13" s="17">
        <v>0.17710703305293099</v>
      </c>
      <c r="O13" s="17">
        <v>0.12922869227306799</v>
      </c>
      <c r="P13" s="17">
        <v>0.13627805012472399</v>
      </c>
      <c r="Q13" s="17">
        <v>0.134475913306072</v>
      </c>
      <c r="R13" s="17"/>
      <c r="S13" s="17">
        <v>0.22576673671835901</v>
      </c>
      <c r="T13" s="17">
        <v>0.12454702978318601</v>
      </c>
      <c r="U13" s="17">
        <v>9.7941173355167194E-2</v>
      </c>
      <c r="V13" s="17">
        <v>0.12740290329772999</v>
      </c>
      <c r="W13" s="17">
        <v>0.111860286619057</v>
      </c>
      <c r="X13" s="17">
        <v>0.127575396692683</v>
      </c>
      <c r="Y13" s="17">
        <v>0.136869971890419</v>
      </c>
      <c r="Z13" s="17">
        <v>0.17112317260167001</v>
      </c>
      <c r="AA13" s="17">
        <v>0.15883187890842301</v>
      </c>
      <c r="AB13" s="17">
        <v>0.12925805774657401</v>
      </c>
      <c r="AC13" s="17">
        <v>0.170470270181734</v>
      </c>
      <c r="AD13" s="17">
        <v>0.105705796544232</v>
      </c>
      <c r="AE13" s="17"/>
      <c r="AF13" s="17">
        <v>0.15876787960798699</v>
      </c>
      <c r="AG13" s="17">
        <v>0.127868417211631</v>
      </c>
      <c r="AH13" s="17"/>
      <c r="AI13" s="17">
        <v>0.18558714065902501</v>
      </c>
      <c r="AJ13" s="17">
        <v>0.124734232929286</v>
      </c>
      <c r="AK13" s="17"/>
      <c r="AL13" s="17">
        <v>0.16055282256106401</v>
      </c>
      <c r="AM13" s="17">
        <v>0.14139342319642101</v>
      </c>
      <c r="AN13" s="17"/>
      <c r="AO13" s="17">
        <v>0.23531647008863399</v>
      </c>
      <c r="AP13" s="17">
        <v>0.13712343070129199</v>
      </c>
      <c r="AQ13" s="17"/>
      <c r="AR13" s="17">
        <v>0.240897521947353</v>
      </c>
      <c r="AS13" s="17">
        <v>8.8104329337949705E-2</v>
      </c>
      <c r="AT13" s="17">
        <v>0.11209353925189799</v>
      </c>
      <c r="AU13" s="17">
        <v>7.0562836661944697E-2</v>
      </c>
    </row>
    <row r="14" spans="2:47" x14ac:dyDescent="0.3">
      <c r="B14" s="18" t="s">
        <v>79</v>
      </c>
      <c r="C14" s="19">
        <v>0.149222850613903</v>
      </c>
      <c r="D14" s="19">
        <v>0.117724982455561</v>
      </c>
      <c r="E14" s="19">
        <v>0.17966107849396801</v>
      </c>
      <c r="F14" s="19"/>
      <c r="G14" s="19">
        <v>4.6537293297389197E-2</v>
      </c>
      <c r="H14" s="19">
        <v>5.4430499698085097E-2</v>
      </c>
      <c r="I14" s="19">
        <v>0.10071724883987999</v>
      </c>
      <c r="J14" s="19">
        <v>0.16142594201797</v>
      </c>
      <c r="K14" s="19">
        <v>0.22473591523563799</v>
      </c>
      <c r="L14" s="19">
        <v>0.27310379326673201</v>
      </c>
      <c r="M14" s="19"/>
      <c r="N14" s="19">
        <v>0.14771748075257901</v>
      </c>
      <c r="O14" s="19">
        <v>0.16678948054606499</v>
      </c>
      <c r="P14" s="19">
        <v>0.11183055710211599</v>
      </c>
      <c r="Q14" s="19">
        <v>0.162742160653602</v>
      </c>
      <c r="R14" s="19"/>
      <c r="S14" s="19">
        <v>0.106214913972988</v>
      </c>
      <c r="T14" s="19">
        <v>0.18916770909668701</v>
      </c>
      <c r="U14" s="19">
        <v>0.166537626007283</v>
      </c>
      <c r="V14" s="19">
        <v>0.13140263548200201</v>
      </c>
      <c r="W14" s="19">
        <v>0.123161976021156</v>
      </c>
      <c r="X14" s="19">
        <v>0.14394456405876699</v>
      </c>
      <c r="Y14" s="19">
        <v>0.175943893183513</v>
      </c>
      <c r="Z14" s="19">
        <v>7.1160096036480505E-2</v>
      </c>
      <c r="AA14" s="19">
        <v>0.140128553504581</v>
      </c>
      <c r="AB14" s="19">
        <v>0.166306251371205</v>
      </c>
      <c r="AC14" s="19">
        <v>0.18175806310304801</v>
      </c>
      <c r="AD14" s="19">
        <v>0.220766615127404</v>
      </c>
      <c r="AE14" s="19"/>
      <c r="AF14" s="19">
        <v>0.139511385619383</v>
      </c>
      <c r="AG14" s="19">
        <v>0.16066034574622201</v>
      </c>
      <c r="AH14" s="19"/>
      <c r="AI14" s="19">
        <v>0.111374248322973</v>
      </c>
      <c r="AJ14" s="19">
        <v>0.16811555990287799</v>
      </c>
      <c r="AK14" s="19"/>
      <c r="AL14" s="19">
        <v>0.11855978696941399</v>
      </c>
      <c r="AM14" s="19">
        <v>0.15632353473024799</v>
      </c>
      <c r="AN14" s="19"/>
      <c r="AO14" s="19">
        <v>0.116574127471003</v>
      </c>
      <c r="AP14" s="19">
        <v>0.15206857865284701</v>
      </c>
      <c r="AQ14" s="19"/>
      <c r="AR14" s="19">
        <v>6.2007742322004303E-2</v>
      </c>
      <c r="AS14" s="19">
        <v>0.186281234782015</v>
      </c>
      <c r="AT14" s="19">
        <v>0.17462198695926701</v>
      </c>
      <c r="AU14" s="19">
        <v>0.25162782971187497</v>
      </c>
    </row>
    <row r="15" spans="2:47" x14ac:dyDescent="0.3">
      <c r="B15" s="16"/>
    </row>
    <row r="16" spans="2:47" x14ac:dyDescent="0.3">
      <c r="B16" t="s">
        <v>72</v>
      </c>
    </row>
    <row r="17" spans="2:2" x14ac:dyDescent="0.3">
      <c r="B17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300-000000000000}">
  <dimension ref="B2:AU19"/>
  <sheetViews>
    <sheetView showGridLines="0" workbookViewId="0">
      <pane xSplit="2" topLeftCell="C1" activePane="topRight" state="frozen"/>
      <selection pane="topRight"/>
    </sheetView>
  </sheetViews>
  <sheetFormatPr defaultColWidth="10.88671875" defaultRowHeight="14.4" x14ac:dyDescent="0.3"/>
  <cols>
    <col min="2" max="2" width="25.77734375" customWidth="1"/>
    <col min="3" max="5" width="10.77734375" customWidth="1"/>
    <col min="6" max="6" width="2.21875" customWidth="1"/>
    <col min="7" max="12" width="10.77734375" customWidth="1"/>
    <col min="13" max="13" width="2.21875" customWidth="1"/>
    <col min="14" max="17" width="10.77734375" customWidth="1"/>
    <col min="18" max="18" width="2.21875" customWidth="1"/>
    <col min="19" max="30" width="10.77734375" customWidth="1"/>
    <col min="31" max="31" width="2.21875" customWidth="1"/>
    <col min="32" max="33" width="10.77734375" customWidth="1"/>
    <col min="34" max="34" width="2.21875" customWidth="1"/>
    <col min="35" max="36" width="10.77734375" customWidth="1"/>
    <col min="37" max="37" width="2.21875" customWidth="1"/>
    <col min="38" max="39" width="10.77734375" customWidth="1"/>
    <col min="40" max="40" width="2.21875" customWidth="1"/>
    <col min="41" max="42" width="10.77734375" customWidth="1"/>
    <col min="43" max="43" width="2.21875" customWidth="1"/>
    <col min="44" max="47" width="10.77734375" customWidth="1"/>
    <col min="48" max="48" width="2.21875" customWidth="1"/>
  </cols>
  <sheetData>
    <row r="2" spans="2:47" ht="40.049999999999997" customHeight="1" x14ac:dyDescent="0.3">
      <c r="D2" s="30" t="s">
        <v>785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7" ht="30" customHeight="1" x14ac:dyDescent="0.3">
      <c r="B5" s="15"/>
      <c r="C5" s="15"/>
      <c r="D5" s="29" t="s">
        <v>49</v>
      </c>
      <c r="E5" s="29"/>
      <c r="F5" s="15"/>
      <c r="G5" s="29" t="s">
        <v>50</v>
      </c>
      <c r="H5" s="29"/>
      <c r="I5" s="29"/>
      <c r="J5" s="29"/>
      <c r="K5" s="29"/>
      <c r="L5" s="29"/>
      <c r="M5" s="15"/>
      <c r="N5" s="29" t="s">
        <v>51</v>
      </c>
      <c r="O5" s="29"/>
      <c r="P5" s="29"/>
      <c r="Q5" s="29"/>
      <c r="R5" s="15"/>
      <c r="S5" s="29" t="s">
        <v>52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53</v>
      </c>
      <c r="AG5" s="29"/>
      <c r="AH5" s="15"/>
      <c r="AI5" s="29" t="s">
        <v>54</v>
      </c>
      <c r="AJ5" s="29"/>
      <c r="AK5" s="15"/>
      <c r="AL5" s="29" t="s">
        <v>55</v>
      </c>
      <c r="AM5" s="29"/>
      <c r="AN5" s="15"/>
      <c r="AO5" s="29" t="s">
        <v>56</v>
      </c>
      <c r="AP5" s="29"/>
      <c r="AQ5" s="15"/>
      <c r="AR5" s="29" t="s">
        <v>57</v>
      </c>
      <c r="AS5" s="29"/>
      <c r="AT5" s="29"/>
      <c r="AU5" s="29"/>
    </row>
    <row r="6" spans="2:47" ht="43.2" x14ac:dyDescent="0.3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  <c r="AR6" s="12" t="s">
        <v>45</v>
      </c>
      <c r="AS6" s="12" t="s">
        <v>46</v>
      </c>
      <c r="AT6" s="12" t="s">
        <v>47</v>
      </c>
      <c r="AU6" s="12" t="s">
        <v>48</v>
      </c>
    </row>
    <row r="7" spans="2:47" ht="30" customHeight="1" x14ac:dyDescent="0.3">
      <c r="B7" s="10" t="s">
        <v>19</v>
      </c>
      <c r="C7" s="10">
        <v>4158</v>
      </c>
      <c r="D7" s="10">
        <v>2059</v>
      </c>
      <c r="E7" s="10">
        <v>2091</v>
      </c>
      <c r="F7" s="10"/>
      <c r="G7" s="10">
        <v>376</v>
      </c>
      <c r="H7" s="10">
        <v>624</v>
      </c>
      <c r="I7" s="10">
        <v>685</v>
      </c>
      <c r="J7" s="10">
        <v>727</v>
      </c>
      <c r="K7" s="10">
        <v>668</v>
      </c>
      <c r="L7" s="10">
        <v>1078</v>
      </c>
      <c r="M7" s="10"/>
      <c r="N7" s="10">
        <v>1363</v>
      </c>
      <c r="O7" s="10">
        <v>1166</v>
      </c>
      <c r="P7" s="10">
        <v>692</v>
      </c>
      <c r="Q7" s="10">
        <v>922</v>
      </c>
      <c r="R7" s="10"/>
      <c r="S7" s="10">
        <v>591</v>
      </c>
      <c r="T7" s="10">
        <v>607</v>
      </c>
      <c r="U7" s="10">
        <v>337</v>
      </c>
      <c r="V7" s="10">
        <v>353</v>
      </c>
      <c r="W7" s="10">
        <v>315</v>
      </c>
      <c r="X7" s="10">
        <v>346</v>
      </c>
      <c r="Y7" s="10">
        <v>365</v>
      </c>
      <c r="Z7" s="10">
        <v>171</v>
      </c>
      <c r="AA7" s="10">
        <v>457</v>
      </c>
      <c r="AB7" s="10">
        <v>301</v>
      </c>
      <c r="AC7" s="10">
        <v>184</v>
      </c>
      <c r="AD7" s="10">
        <v>131</v>
      </c>
      <c r="AE7" s="10"/>
      <c r="AF7" s="10">
        <v>2509</v>
      </c>
      <c r="AG7" s="10">
        <v>1636</v>
      </c>
      <c r="AH7" s="10"/>
      <c r="AI7" s="10">
        <v>1371</v>
      </c>
      <c r="AJ7" s="10">
        <v>2787</v>
      </c>
      <c r="AK7" s="10"/>
      <c r="AL7" s="10">
        <v>777</v>
      </c>
      <c r="AM7" s="10">
        <v>3381</v>
      </c>
      <c r="AN7" s="10"/>
      <c r="AO7" s="10">
        <v>337</v>
      </c>
      <c r="AP7" s="10">
        <v>3821</v>
      </c>
      <c r="AQ7" s="10"/>
      <c r="AR7" s="10">
        <v>1344</v>
      </c>
      <c r="AS7" s="10">
        <v>1074</v>
      </c>
      <c r="AT7" s="10">
        <v>1143</v>
      </c>
      <c r="AU7" s="10">
        <v>597</v>
      </c>
    </row>
    <row r="8" spans="2:47" ht="30" customHeight="1" x14ac:dyDescent="0.3">
      <c r="B8" s="11" t="s">
        <v>20</v>
      </c>
      <c r="C8" s="11">
        <v>4158</v>
      </c>
      <c r="D8" s="11">
        <v>2048</v>
      </c>
      <c r="E8" s="11">
        <v>2102</v>
      </c>
      <c r="F8" s="11"/>
      <c r="G8" s="11">
        <v>577</v>
      </c>
      <c r="H8" s="11">
        <v>708</v>
      </c>
      <c r="I8" s="11">
        <v>709</v>
      </c>
      <c r="J8" s="11">
        <v>707</v>
      </c>
      <c r="K8" s="11">
        <v>584</v>
      </c>
      <c r="L8" s="11">
        <v>873</v>
      </c>
      <c r="M8" s="11"/>
      <c r="N8" s="11">
        <v>1119</v>
      </c>
      <c r="O8" s="11">
        <v>1077</v>
      </c>
      <c r="P8" s="11">
        <v>911</v>
      </c>
      <c r="Q8" s="11">
        <v>1036</v>
      </c>
      <c r="R8" s="11"/>
      <c r="S8" s="11">
        <v>582</v>
      </c>
      <c r="T8" s="11">
        <v>541</v>
      </c>
      <c r="U8" s="11">
        <v>333</v>
      </c>
      <c r="V8" s="11">
        <v>374</v>
      </c>
      <c r="W8" s="11">
        <v>291</v>
      </c>
      <c r="X8" s="11">
        <v>374</v>
      </c>
      <c r="Y8" s="11">
        <v>333</v>
      </c>
      <c r="Z8" s="11">
        <v>166</v>
      </c>
      <c r="AA8" s="11">
        <v>457</v>
      </c>
      <c r="AB8" s="11">
        <v>374</v>
      </c>
      <c r="AC8" s="11">
        <v>208</v>
      </c>
      <c r="AD8" s="11">
        <v>125</v>
      </c>
      <c r="AE8" s="11"/>
      <c r="AF8" s="11">
        <v>2364</v>
      </c>
      <c r="AG8" s="11">
        <v>1779</v>
      </c>
      <c r="AH8" s="11"/>
      <c r="AI8" s="11">
        <v>1384</v>
      </c>
      <c r="AJ8" s="11">
        <v>2774</v>
      </c>
      <c r="AK8" s="11"/>
      <c r="AL8" s="11">
        <v>782</v>
      </c>
      <c r="AM8" s="11">
        <v>3376</v>
      </c>
      <c r="AN8" s="11"/>
      <c r="AO8" s="11">
        <v>333</v>
      </c>
      <c r="AP8" s="11">
        <v>3825</v>
      </c>
      <c r="AQ8" s="11"/>
      <c r="AR8" s="11">
        <v>1428</v>
      </c>
      <c r="AS8" s="11">
        <v>979</v>
      </c>
      <c r="AT8" s="11">
        <v>1184</v>
      </c>
      <c r="AU8" s="11">
        <v>568</v>
      </c>
    </row>
    <row r="9" spans="2:47" x14ac:dyDescent="0.3">
      <c r="B9" s="18" t="s">
        <v>772</v>
      </c>
      <c r="C9" s="17">
        <v>2.16975877082832E-2</v>
      </c>
      <c r="D9" s="17">
        <v>2.5423147668816599E-2</v>
      </c>
      <c r="E9" s="17">
        <v>1.8149856842999398E-2</v>
      </c>
      <c r="F9" s="17"/>
      <c r="G9" s="17">
        <v>4.48241102368033E-2</v>
      </c>
      <c r="H9" s="17">
        <v>2.9585944276686E-2</v>
      </c>
      <c r="I9" s="17">
        <v>2.0687593093523301E-2</v>
      </c>
      <c r="J9" s="17">
        <v>2.12046015620748E-2</v>
      </c>
      <c r="K9" s="17">
        <v>9.6814557495699602E-3</v>
      </c>
      <c r="L9" s="17">
        <v>9.2575135672763199E-3</v>
      </c>
      <c r="M9" s="17"/>
      <c r="N9" s="17">
        <v>2.1832415481657898E-2</v>
      </c>
      <c r="O9" s="17">
        <v>2.49870447833061E-2</v>
      </c>
      <c r="P9" s="17">
        <v>2.2264427326964702E-2</v>
      </c>
      <c r="Q9" s="17">
        <v>1.7948027259247799E-2</v>
      </c>
      <c r="R9" s="17"/>
      <c r="S9" s="17">
        <v>2.8104994698225801E-2</v>
      </c>
      <c r="T9" s="17">
        <v>1.7956286606988E-2</v>
      </c>
      <c r="U9" s="17">
        <v>2.2339593889272698E-2</v>
      </c>
      <c r="V9" s="17">
        <v>2.59415143923977E-2</v>
      </c>
      <c r="W9" s="17">
        <v>1.53484687913828E-2</v>
      </c>
      <c r="X9" s="17">
        <v>2.62268138994542E-2</v>
      </c>
      <c r="Y9" s="17">
        <v>1.2296296226914499E-2</v>
      </c>
      <c r="Z9" s="17">
        <v>2.13231647129534E-2</v>
      </c>
      <c r="AA9" s="17">
        <v>1.7604800884122501E-2</v>
      </c>
      <c r="AB9" s="17">
        <v>2.8169172109071602E-2</v>
      </c>
      <c r="AC9" s="17">
        <v>2.7505126625144899E-2</v>
      </c>
      <c r="AD9" s="17">
        <v>6.3500501951119503E-3</v>
      </c>
      <c r="AE9" s="17"/>
      <c r="AF9" s="17">
        <v>1.9205471456104999E-2</v>
      </c>
      <c r="AG9" s="17">
        <v>2.5185509263097799E-2</v>
      </c>
      <c r="AH9" s="17"/>
      <c r="AI9" s="17">
        <v>2.52310625820087E-2</v>
      </c>
      <c r="AJ9" s="17">
        <v>1.99337996281829E-2</v>
      </c>
      <c r="AK9" s="17"/>
      <c r="AL9" s="17">
        <v>2.03387566926298E-2</v>
      </c>
      <c r="AM9" s="17">
        <v>2.2012253911292499E-2</v>
      </c>
      <c r="AN9" s="17"/>
      <c r="AO9" s="17">
        <v>3.3949017271986001E-2</v>
      </c>
      <c r="AP9" s="17">
        <v>2.0629728592507501E-2</v>
      </c>
      <c r="AQ9" s="17"/>
      <c r="AR9" s="17">
        <v>3.5077971448154201E-2</v>
      </c>
      <c r="AS9" s="17">
        <v>1.7298884426292301E-2</v>
      </c>
      <c r="AT9" s="17">
        <v>1.52488369035502E-2</v>
      </c>
      <c r="AU9" s="17">
        <v>9.08826163049011E-3</v>
      </c>
    </row>
    <row r="10" spans="2:47" x14ac:dyDescent="0.3">
      <c r="B10" s="18" t="s">
        <v>773</v>
      </c>
      <c r="C10" s="17">
        <v>6.2305415452234898E-2</v>
      </c>
      <c r="D10" s="17">
        <v>6.6969981459761602E-2</v>
      </c>
      <c r="E10" s="17">
        <v>5.7635738400217101E-2</v>
      </c>
      <c r="F10" s="17"/>
      <c r="G10" s="17">
        <v>0.13587844215827999</v>
      </c>
      <c r="H10" s="17">
        <v>8.7799700092772104E-2</v>
      </c>
      <c r="I10" s="17">
        <v>6.1938334557112201E-2</v>
      </c>
      <c r="J10" s="17">
        <v>5.1210676273182397E-2</v>
      </c>
      <c r="K10" s="17">
        <v>3.4424012057680399E-2</v>
      </c>
      <c r="L10" s="17">
        <v>2.0887685912729301E-2</v>
      </c>
      <c r="M10" s="17"/>
      <c r="N10" s="17">
        <v>5.8044533704967198E-2</v>
      </c>
      <c r="O10" s="17">
        <v>5.75461399017171E-2</v>
      </c>
      <c r="P10" s="17">
        <v>8.6764524854103506E-2</v>
      </c>
      <c r="Q10" s="17">
        <v>5.1249429940441099E-2</v>
      </c>
      <c r="R10" s="17"/>
      <c r="S10" s="17">
        <v>9.1673051293636093E-2</v>
      </c>
      <c r="T10" s="17">
        <v>5.9925002715305598E-2</v>
      </c>
      <c r="U10" s="17">
        <v>3.60942800857924E-2</v>
      </c>
      <c r="V10" s="17">
        <v>4.5834734895233598E-2</v>
      </c>
      <c r="W10" s="17">
        <v>6.1785196004607898E-2</v>
      </c>
      <c r="X10" s="17">
        <v>6.1402134818281398E-2</v>
      </c>
      <c r="Y10" s="17">
        <v>6.6323569892724907E-2</v>
      </c>
      <c r="Z10" s="17">
        <v>9.0085308043471299E-2</v>
      </c>
      <c r="AA10" s="17">
        <v>5.3999037053961703E-2</v>
      </c>
      <c r="AB10" s="17">
        <v>4.8472345246161203E-2</v>
      </c>
      <c r="AC10" s="17">
        <v>5.7101681022444999E-2</v>
      </c>
      <c r="AD10" s="17">
        <v>9.1705029319467404E-2</v>
      </c>
      <c r="AE10" s="17"/>
      <c r="AF10" s="17">
        <v>4.8361915757114397E-2</v>
      </c>
      <c r="AG10" s="17">
        <v>8.1341448112731696E-2</v>
      </c>
      <c r="AH10" s="17"/>
      <c r="AI10" s="17">
        <v>5.0649489578608202E-2</v>
      </c>
      <c r="AJ10" s="17">
        <v>6.8123649302234898E-2</v>
      </c>
      <c r="AK10" s="17"/>
      <c r="AL10" s="17">
        <v>5.8634424953879098E-2</v>
      </c>
      <c r="AM10" s="17">
        <v>6.3155511327361594E-2</v>
      </c>
      <c r="AN10" s="17"/>
      <c r="AO10" s="17">
        <v>5.8598463386343599E-2</v>
      </c>
      <c r="AP10" s="17">
        <v>6.2628520811876698E-2</v>
      </c>
      <c r="AQ10" s="17"/>
      <c r="AR10" s="17">
        <v>6.6282568516507698E-2</v>
      </c>
      <c r="AS10" s="17">
        <v>6.3619616418056205E-2</v>
      </c>
      <c r="AT10" s="17">
        <v>6.2462873751869402E-2</v>
      </c>
      <c r="AU10" s="17">
        <v>4.9718900459844402E-2</v>
      </c>
    </row>
    <row r="11" spans="2:47" x14ac:dyDescent="0.3">
      <c r="B11" s="18" t="s">
        <v>740</v>
      </c>
      <c r="C11" s="17">
        <v>0.316113197013631</v>
      </c>
      <c r="D11" s="17">
        <v>0.30959596954353202</v>
      </c>
      <c r="E11" s="17">
        <v>0.32287058228321902</v>
      </c>
      <c r="F11" s="17"/>
      <c r="G11" s="17">
        <v>0.265516732295622</v>
      </c>
      <c r="H11" s="17">
        <v>0.26170894332511102</v>
      </c>
      <c r="I11" s="17">
        <v>0.28377021303792999</v>
      </c>
      <c r="J11" s="17">
        <v>0.326219818832366</v>
      </c>
      <c r="K11" s="17">
        <v>0.32984601880471798</v>
      </c>
      <c r="L11" s="17">
        <v>0.40265434299181602</v>
      </c>
      <c r="M11" s="17"/>
      <c r="N11" s="17">
        <v>0.28539269685774099</v>
      </c>
      <c r="O11" s="17">
        <v>0.30519926066856201</v>
      </c>
      <c r="P11" s="17">
        <v>0.33153573049416302</v>
      </c>
      <c r="Q11" s="17">
        <v>0.348201795389667</v>
      </c>
      <c r="R11" s="17"/>
      <c r="S11" s="17">
        <v>0.24013698289421301</v>
      </c>
      <c r="T11" s="17">
        <v>0.34285486759658901</v>
      </c>
      <c r="U11" s="17">
        <v>0.33732204925457698</v>
      </c>
      <c r="V11" s="17">
        <v>0.361803744327652</v>
      </c>
      <c r="W11" s="17">
        <v>0.35838303903081098</v>
      </c>
      <c r="X11" s="17">
        <v>0.32059152035317001</v>
      </c>
      <c r="Y11" s="17">
        <v>0.32463990805325699</v>
      </c>
      <c r="Z11" s="17">
        <v>0.255113971355789</v>
      </c>
      <c r="AA11" s="17">
        <v>0.32483925103128503</v>
      </c>
      <c r="AB11" s="17">
        <v>0.28826497646001098</v>
      </c>
      <c r="AC11" s="17">
        <v>0.33324613847913698</v>
      </c>
      <c r="AD11" s="17">
        <v>0.33033926307772798</v>
      </c>
      <c r="AE11" s="17"/>
      <c r="AF11" s="17">
        <v>0.31947591074383402</v>
      </c>
      <c r="AG11" s="17">
        <v>0.309236274226731</v>
      </c>
      <c r="AH11" s="17"/>
      <c r="AI11" s="17">
        <v>0.29931716451318702</v>
      </c>
      <c r="AJ11" s="17">
        <v>0.32449719378053798</v>
      </c>
      <c r="AK11" s="17"/>
      <c r="AL11" s="17">
        <v>0.30189047079644099</v>
      </c>
      <c r="AM11" s="17">
        <v>0.31940677156679498</v>
      </c>
      <c r="AN11" s="17"/>
      <c r="AO11" s="17">
        <v>0.25820048560266501</v>
      </c>
      <c r="AP11" s="17">
        <v>0.32116098482304001</v>
      </c>
      <c r="AQ11" s="17"/>
      <c r="AR11" s="17">
        <v>0.229727103976337</v>
      </c>
      <c r="AS11" s="17">
        <v>0.33763595714858702</v>
      </c>
      <c r="AT11" s="17">
        <v>0.32263049398014898</v>
      </c>
      <c r="AU11" s="17">
        <v>0.48254327486095999</v>
      </c>
    </row>
    <row r="12" spans="2:47" x14ac:dyDescent="0.3">
      <c r="B12" s="18" t="s">
        <v>774</v>
      </c>
      <c r="C12" s="17">
        <v>0.337101031099037</v>
      </c>
      <c r="D12" s="17">
        <v>0.34082351048238801</v>
      </c>
      <c r="E12" s="17">
        <v>0.33319628086388198</v>
      </c>
      <c r="F12" s="17"/>
      <c r="G12" s="17">
        <v>0.293856985814133</v>
      </c>
      <c r="H12" s="17">
        <v>0.35383443612358501</v>
      </c>
      <c r="I12" s="17">
        <v>0.36303907471781599</v>
      </c>
      <c r="J12" s="17">
        <v>0.35700121285117897</v>
      </c>
      <c r="K12" s="17">
        <v>0.36709376776348102</v>
      </c>
      <c r="L12" s="17">
        <v>0.29484898387387298</v>
      </c>
      <c r="M12" s="17"/>
      <c r="N12" s="17">
        <v>0.36264785116757298</v>
      </c>
      <c r="O12" s="17">
        <v>0.35080516110326798</v>
      </c>
      <c r="P12" s="17">
        <v>0.32492132136212598</v>
      </c>
      <c r="Q12" s="17">
        <v>0.30647116616761899</v>
      </c>
      <c r="R12" s="17"/>
      <c r="S12" s="17">
        <v>0.357016270931025</v>
      </c>
      <c r="T12" s="17">
        <v>0.32768356587049502</v>
      </c>
      <c r="U12" s="17">
        <v>0.33944104918564</v>
      </c>
      <c r="V12" s="17">
        <v>0.343067849756026</v>
      </c>
      <c r="W12" s="17">
        <v>0.34115397403608499</v>
      </c>
      <c r="X12" s="17">
        <v>0.31505282017965902</v>
      </c>
      <c r="Y12" s="17">
        <v>0.31063434001670698</v>
      </c>
      <c r="Z12" s="17">
        <v>0.39383451415922099</v>
      </c>
      <c r="AA12" s="17">
        <v>0.34912449781125598</v>
      </c>
      <c r="AB12" s="17">
        <v>0.360374797985275</v>
      </c>
      <c r="AC12" s="17">
        <v>0.25472827852732699</v>
      </c>
      <c r="AD12" s="17">
        <v>0.33621543911809199</v>
      </c>
      <c r="AE12" s="17"/>
      <c r="AF12" s="17">
        <v>0.34633288958480801</v>
      </c>
      <c r="AG12" s="17">
        <v>0.32710725788931699</v>
      </c>
      <c r="AH12" s="17"/>
      <c r="AI12" s="17">
        <v>0.33780304274983503</v>
      </c>
      <c r="AJ12" s="17">
        <v>0.33675061123586703</v>
      </c>
      <c r="AK12" s="17"/>
      <c r="AL12" s="17">
        <v>0.346536619702635</v>
      </c>
      <c r="AM12" s="17">
        <v>0.334916020008732</v>
      </c>
      <c r="AN12" s="17"/>
      <c r="AO12" s="17">
        <v>0.34539972186247803</v>
      </c>
      <c r="AP12" s="17">
        <v>0.33637770060648797</v>
      </c>
      <c r="AQ12" s="17"/>
      <c r="AR12" s="17">
        <v>0.36929861658315999</v>
      </c>
      <c r="AS12" s="17">
        <v>0.34428924779855502</v>
      </c>
      <c r="AT12" s="17">
        <v>0.35880168779784599</v>
      </c>
      <c r="AU12" s="17">
        <v>0.19858630122837601</v>
      </c>
    </row>
    <row r="13" spans="2:47" x14ac:dyDescent="0.3">
      <c r="B13" s="18" t="s">
        <v>775</v>
      </c>
      <c r="C13" s="17">
        <v>0.18058030656936899</v>
      </c>
      <c r="D13" s="17">
        <v>0.19049392165118301</v>
      </c>
      <c r="E13" s="17">
        <v>0.17098054850754699</v>
      </c>
      <c r="F13" s="17"/>
      <c r="G13" s="17">
        <v>0.22290499554500801</v>
      </c>
      <c r="H13" s="17">
        <v>0.234909131813406</v>
      </c>
      <c r="I13" s="17">
        <v>0.19579816175385201</v>
      </c>
      <c r="J13" s="17">
        <v>0.16191598501117299</v>
      </c>
      <c r="K13" s="17">
        <v>0.150566607551991</v>
      </c>
      <c r="L13" s="17">
        <v>0.131320337344978</v>
      </c>
      <c r="M13" s="17"/>
      <c r="N13" s="17">
        <v>0.19910751683273301</v>
      </c>
      <c r="O13" s="17">
        <v>0.16928876535026499</v>
      </c>
      <c r="P13" s="17">
        <v>0.17714265411819899</v>
      </c>
      <c r="Q13" s="17">
        <v>0.17703214016201499</v>
      </c>
      <c r="R13" s="17"/>
      <c r="S13" s="17">
        <v>0.22446885760297</v>
      </c>
      <c r="T13" s="17">
        <v>0.15342904000002</v>
      </c>
      <c r="U13" s="17">
        <v>0.175902159668757</v>
      </c>
      <c r="V13" s="17">
        <v>0.155856157380722</v>
      </c>
      <c r="W13" s="17">
        <v>0.15644455899036699</v>
      </c>
      <c r="X13" s="17">
        <v>0.18100768869036199</v>
      </c>
      <c r="Y13" s="17">
        <v>0.169612735023774</v>
      </c>
      <c r="Z13" s="17">
        <v>0.204222552786849</v>
      </c>
      <c r="AA13" s="17">
        <v>0.17122464249885</v>
      </c>
      <c r="AB13" s="17">
        <v>0.19509182806650499</v>
      </c>
      <c r="AC13" s="17">
        <v>0.209250749197505</v>
      </c>
      <c r="AD13" s="17">
        <v>0.17597312029727699</v>
      </c>
      <c r="AE13" s="17"/>
      <c r="AF13" s="17">
        <v>0.187486937216816</v>
      </c>
      <c r="AG13" s="17">
        <v>0.17236592713358501</v>
      </c>
      <c r="AH13" s="17"/>
      <c r="AI13" s="17">
        <v>0.22267616715701199</v>
      </c>
      <c r="AJ13" s="17">
        <v>0.15956751327681101</v>
      </c>
      <c r="AK13" s="17"/>
      <c r="AL13" s="17">
        <v>0.19452340886896499</v>
      </c>
      <c r="AM13" s="17">
        <v>0.17735148487760399</v>
      </c>
      <c r="AN13" s="17"/>
      <c r="AO13" s="17">
        <v>0.23408447870429899</v>
      </c>
      <c r="AP13" s="17">
        <v>0.175916775864709</v>
      </c>
      <c r="AQ13" s="17"/>
      <c r="AR13" s="17">
        <v>0.269182541948634</v>
      </c>
      <c r="AS13" s="17">
        <v>0.142473432926851</v>
      </c>
      <c r="AT13" s="17">
        <v>0.14915538780964999</v>
      </c>
      <c r="AU13" s="17">
        <v>8.9052267093330403E-2</v>
      </c>
    </row>
    <row r="14" spans="2:47" x14ac:dyDescent="0.3">
      <c r="B14" s="18" t="s">
        <v>79</v>
      </c>
      <c r="C14" s="19">
        <v>8.2202462157443895E-2</v>
      </c>
      <c r="D14" s="19">
        <v>6.6693469194318594E-2</v>
      </c>
      <c r="E14" s="19">
        <v>9.7166993102135807E-2</v>
      </c>
      <c r="F14" s="19"/>
      <c r="G14" s="19">
        <v>3.7018733950154301E-2</v>
      </c>
      <c r="H14" s="19">
        <v>3.21618443684401E-2</v>
      </c>
      <c r="I14" s="19">
        <v>7.4766622839766303E-2</v>
      </c>
      <c r="J14" s="19">
        <v>8.2447705470024002E-2</v>
      </c>
      <c r="K14" s="19">
        <v>0.10838813807255999</v>
      </c>
      <c r="L14" s="19">
        <v>0.14103113630932701</v>
      </c>
      <c r="M14" s="19"/>
      <c r="N14" s="19">
        <v>7.29749859553286E-2</v>
      </c>
      <c r="O14" s="19">
        <v>9.2173628192881593E-2</v>
      </c>
      <c r="P14" s="19">
        <v>5.7371341844443501E-2</v>
      </c>
      <c r="Q14" s="19">
        <v>9.9097441081009596E-2</v>
      </c>
      <c r="R14" s="19"/>
      <c r="S14" s="19">
        <v>5.8599842579930603E-2</v>
      </c>
      <c r="T14" s="19">
        <v>9.8151237210602205E-2</v>
      </c>
      <c r="U14" s="19">
        <v>8.8900867915961301E-2</v>
      </c>
      <c r="V14" s="19">
        <v>6.74959992479678E-2</v>
      </c>
      <c r="W14" s="19">
        <v>6.6884763146747003E-2</v>
      </c>
      <c r="X14" s="19">
        <v>9.57190220590734E-2</v>
      </c>
      <c r="Y14" s="19">
        <v>0.11649315078662301</v>
      </c>
      <c r="Z14" s="19">
        <v>3.5420488941717003E-2</v>
      </c>
      <c r="AA14" s="19">
        <v>8.3207770720523905E-2</v>
      </c>
      <c r="AB14" s="19">
        <v>7.9626880132975503E-2</v>
      </c>
      <c r="AC14" s="19">
        <v>0.118168026148442</v>
      </c>
      <c r="AD14" s="19">
        <v>5.9417097992324197E-2</v>
      </c>
      <c r="AE14" s="19"/>
      <c r="AF14" s="19">
        <v>7.9136875241322902E-2</v>
      </c>
      <c r="AG14" s="19">
        <v>8.4763583374537904E-2</v>
      </c>
      <c r="AH14" s="19"/>
      <c r="AI14" s="19">
        <v>6.4323073419349799E-2</v>
      </c>
      <c r="AJ14" s="19">
        <v>9.1127232776366807E-2</v>
      </c>
      <c r="AK14" s="19"/>
      <c r="AL14" s="19">
        <v>7.8076318985449603E-2</v>
      </c>
      <c r="AM14" s="19">
        <v>8.31579583082145E-2</v>
      </c>
      <c r="AN14" s="19"/>
      <c r="AO14" s="19">
        <v>6.9767833172228705E-2</v>
      </c>
      <c r="AP14" s="19">
        <v>8.3286289301379005E-2</v>
      </c>
      <c r="AQ14" s="19"/>
      <c r="AR14" s="19">
        <v>3.04311975272069E-2</v>
      </c>
      <c r="AS14" s="19">
        <v>9.4682861281657899E-2</v>
      </c>
      <c r="AT14" s="19">
        <v>9.1700719756935195E-2</v>
      </c>
      <c r="AU14" s="19">
        <v>0.17101099472699799</v>
      </c>
    </row>
    <row r="15" spans="2:47" x14ac:dyDescent="0.3">
      <c r="B15" s="16"/>
    </row>
    <row r="16" spans="2:47" x14ac:dyDescent="0.3">
      <c r="B16" t="s">
        <v>72</v>
      </c>
    </row>
    <row r="17" spans="2:2" x14ac:dyDescent="0.3">
      <c r="B17" t="s">
        <v>73</v>
      </c>
    </row>
    <row r="19" spans="2:2" x14ac:dyDescent="0.3">
      <c r="B19" s="8" t="str">
        <f>HYPERLINK("#'Contents'!A1", "Return to Contents")</f>
        <v>Return to Contents</v>
      </c>
    </row>
  </sheetData>
  <mergeCells count="10">
    <mergeCell ref="AI5:AJ5"/>
    <mergeCell ref="AL5:AM5"/>
    <mergeCell ref="AO5:AP5"/>
    <mergeCell ref="AR5:AU5"/>
    <mergeCell ref="D2:AN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244</vt:i4>
      </vt:variant>
    </vt:vector>
  </HeadingPairs>
  <TitlesOfParts>
    <vt:vector size="244" baseType="lpstr">
      <vt:lpstr>Cover Sheet</vt:lpstr>
      <vt:lpstr>Contents</vt:lpstr>
      <vt:lpstr>Full Results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Table 22</vt:lpstr>
      <vt:lpstr>Table 23</vt:lpstr>
      <vt:lpstr>Table 24</vt:lpstr>
      <vt:lpstr>Table 25</vt:lpstr>
      <vt:lpstr>Table 26</vt:lpstr>
      <vt:lpstr>Table 27</vt:lpstr>
      <vt:lpstr>Table 28</vt:lpstr>
      <vt:lpstr>Table 29</vt:lpstr>
      <vt:lpstr>Table 30</vt:lpstr>
      <vt:lpstr>Table 31</vt:lpstr>
      <vt:lpstr>Table 32</vt:lpstr>
      <vt:lpstr>Table 33</vt:lpstr>
      <vt:lpstr>Table 34</vt:lpstr>
      <vt:lpstr>Table 35</vt:lpstr>
      <vt:lpstr>Table 36</vt:lpstr>
      <vt:lpstr>Table 37</vt:lpstr>
      <vt:lpstr>Table 38</vt:lpstr>
      <vt:lpstr>Table 39</vt:lpstr>
      <vt:lpstr>Table 40</vt:lpstr>
      <vt:lpstr>Table 41</vt:lpstr>
      <vt:lpstr>Table 42</vt:lpstr>
      <vt:lpstr>Table 43</vt:lpstr>
      <vt:lpstr>Table 44</vt:lpstr>
      <vt:lpstr>Table 45</vt:lpstr>
      <vt:lpstr>Table 46</vt:lpstr>
      <vt:lpstr>Table 47</vt:lpstr>
      <vt:lpstr>Table 48</vt:lpstr>
      <vt:lpstr>Table 49</vt:lpstr>
      <vt:lpstr>Table 50</vt:lpstr>
      <vt:lpstr>Table 51</vt:lpstr>
      <vt:lpstr>Table 52</vt:lpstr>
      <vt:lpstr>Table 53</vt:lpstr>
      <vt:lpstr>Table 54</vt:lpstr>
      <vt:lpstr>Table 55</vt:lpstr>
      <vt:lpstr>Table 56</vt:lpstr>
      <vt:lpstr>Table 57</vt:lpstr>
      <vt:lpstr>Table 58</vt:lpstr>
      <vt:lpstr>Table 59</vt:lpstr>
      <vt:lpstr>Table 60</vt:lpstr>
      <vt:lpstr>Table 61</vt:lpstr>
      <vt:lpstr>Table 62</vt:lpstr>
      <vt:lpstr>Table 63</vt:lpstr>
      <vt:lpstr>Table 64</vt:lpstr>
      <vt:lpstr>Table 65</vt:lpstr>
      <vt:lpstr>Table 66</vt:lpstr>
      <vt:lpstr>Table 67</vt:lpstr>
      <vt:lpstr>Table 68</vt:lpstr>
      <vt:lpstr>Table 69</vt:lpstr>
      <vt:lpstr>Table 70</vt:lpstr>
      <vt:lpstr>Table 71</vt:lpstr>
      <vt:lpstr>Table 72</vt:lpstr>
      <vt:lpstr>Table 73</vt:lpstr>
      <vt:lpstr>Table 74</vt:lpstr>
      <vt:lpstr>Table 75</vt:lpstr>
      <vt:lpstr>Table 76</vt:lpstr>
      <vt:lpstr>Table 77</vt:lpstr>
      <vt:lpstr>Table 78</vt:lpstr>
      <vt:lpstr>Table 79</vt:lpstr>
      <vt:lpstr>Table 80</vt:lpstr>
      <vt:lpstr>Table 81</vt:lpstr>
      <vt:lpstr>Table 82</vt:lpstr>
      <vt:lpstr>Table 83</vt:lpstr>
      <vt:lpstr>Table 84</vt:lpstr>
      <vt:lpstr>Table 85</vt:lpstr>
      <vt:lpstr>Table 86</vt:lpstr>
      <vt:lpstr>Table 87</vt:lpstr>
      <vt:lpstr>Table 88</vt:lpstr>
      <vt:lpstr>Table 89</vt:lpstr>
      <vt:lpstr>Table 90</vt:lpstr>
      <vt:lpstr>Table 91</vt:lpstr>
      <vt:lpstr>Table 92</vt:lpstr>
      <vt:lpstr>Table 93</vt:lpstr>
      <vt:lpstr>Table 94</vt:lpstr>
      <vt:lpstr>Table 95</vt:lpstr>
      <vt:lpstr>Table 96</vt:lpstr>
      <vt:lpstr>Table 97</vt:lpstr>
      <vt:lpstr>Table 98</vt:lpstr>
      <vt:lpstr>Table 99</vt:lpstr>
      <vt:lpstr>Table 100</vt:lpstr>
      <vt:lpstr>Table 101</vt:lpstr>
      <vt:lpstr>Table 102</vt:lpstr>
      <vt:lpstr>Table 103</vt:lpstr>
      <vt:lpstr>Table 104</vt:lpstr>
      <vt:lpstr>Table 105</vt:lpstr>
      <vt:lpstr>Table 106</vt:lpstr>
      <vt:lpstr>Table 107</vt:lpstr>
      <vt:lpstr>Table 108</vt:lpstr>
      <vt:lpstr>Table 109</vt:lpstr>
      <vt:lpstr>Table 110</vt:lpstr>
      <vt:lpstr>Table 111</vt:lpstr>
      <vt:lpstr>Table 112</vt:lpstr>
      <vt:lpstr>Table 113</vt:lpstr>
      <vt:lpstr>Table 114</vt:lpstr>
      <vt:lpstr>Table 115</vt:lpstr>
      <vt:lpstr>Table 116</vt:lpstr>
      <vt:lpstr>Table 117</vt:lpstr>
      <vt:lpstr>Table 118</vt:lpstr>
      <vt:lpstr>Table 119</vt:lpstr>
      <vt:lpstr>Table 120</vt:lpstr>
      <vt:lpstr>Table 121</vt:lpstr>
      <vt:lpstr>Table 122</vt:lpstr>
      <vt:lpstr>Table 123</vt:lpstr>
      <vt:lpstr>Table 124</vt:lpstr>
      <vt:lpstr>Table 125</vt:lpstr>
      <vt:lpstr>Table 126</vt:lpstr>
      <vt:lpstr>Table 127</vt:lpstr>
      <vt:lpstr>Table 128</vt:lpstr>
      <vt:lpstr>Table 129</vt:lpstr>
      <vt:lpstr>Table 130</vt:lpstr>
      <vt:lpstr>Table 131</vt:lpstr>
      <vt:lpstr>Table 132</vt:lpstr>
      <vt:lpstr>Table 133</vt:lpstr>
      <vt:lpstr>Table 134</vt:lpstr>
      <vt:lpstr>Table 135</vt:lpstr>
      <vt:lpstr>Table 136</vt:lpstr>
      <vt:lpstr>Table 137</vt:lpstr>
      <vt:lpstr>Table 138</vt:lpstr>
      <vt:lpstr>Table 139</vt:lpstr>
      <vt:lpstr>Table 140</vt:lpstr>
      <vt:lpstr>Table 141</vt:lpstr>
      <vt:lpstr>Table 142</vt:lpstr>
      <vt:lpstr>Table 143</vt:lpstr>
      <vt:lpstr>Table 144</vt:lpstr>
      <vt:lpstr>Table 145</vt:lpstr>
      <vt:lpstr>Table 146</vt:lpstr>
      <vt:lpstr>Table 147</vt:lpstr>
      <vt:lpstr>Table 148</vt:lpstr>
      <vt:lpstr>Table 149</vt:lpstr>
      <vt:lpstr>Table 150</vt:lpstr>
      <vt:lpstr>Table 151</vt:lpstr>
      <vt:lpstr>Table 152</vt:lpstr>
      <vt:lpstr>Table 153</vt:lpstr>
      <vt:lpstr>Table 154</vt:lpstr>
      <vt:lpstr>Table 155</vt:lpstr>
      <vt:lpstr>Table 156</vt:lpstr>
      <vt:lpstr>Table 157</vt:lpstr>
      <vt:lpstr>Table 158</vt:lpstr>
      <vt:lpstr>Table 159</vt:lpstr>
      <vt:lpstr>Table 160</vt:lpstr>
      <vt:lpstr>Table 161</vt:lpstr>
      <vt:lpstr>Table 162</vt:lpstr>
      <vt:lpstr>Table 163</vt:lpstr>
      <vt:lpstr>Table 164</vt:lpstr>
      <vt:lpstr>Table 165</vt:lpstr>
      <vt:lpstr>Table 166</vt:lpstr>
      <vt:lpstr>Table 167</vt:lpstr>
      <vt:lpstr>Table 168</vt:lpstr>
      <vt:lpstr>Table 169</vt:lpstr>
      <vt:lpstr>Table 170</vt:lpstr>
      <vt:lpstr>Table 171</vt:lpstr>
      <vt:lpstr>Table 172</vt:lpstr>
      <vt:lpstr>Table 173</vt:lpstr>
      <vt:lpstr>Table 174</vt:lpstr>
      <vt:lpstr>Table 175</vt:lpstr>
      <vt:lpstr>Table 176</vt:lpstr>
      <vt:lpstr>Table 177</vt:lpstr>
      <vt:lpstr>Table 178</vt:lpstr>
      <vt:lpstr>Table 179</vt:lpstr>
      <vt:lpstr>Table 180</vt:lpstr>
      <vt:lpstr>Table 181</vt:lpstr>
      <vt:lpstr>Table 182</vt:lpstr>
      <vt:lpstr>Table 183</vt:lpstr>
      <vt:lpstr>Table 184</vt:lpstr>
      <vt:lpstr>Table 185</vt:lpstr>
      <vt:lpstr>Table 186</vt:lpstr>
      <vt:lpstr>Table 187</vt:lpstr>
      <vt:lpstr>Table 188</vt:lpstr>
      <vt:lpstr>Table 189</vt:lpstr>
      <vt:lpstr>Table 190</vt:lpstr>
      <vt:lpstr>Table 191</vt:lpstr>
      <vt:lpstr>Table 192</vt:lpstr>
      <vt:lpstr>Table 193</vt:lpstr>
      <vt:lpstr>Table 194</vt:lpstr>
      <vt:lpstr>Table 195</vt:lpstr>
      <vt:lpstr>Table 196</vt:lpstr>
      <vt:lpstr>Table 197</vt:lpstr>
      <vt:lpstr>Table 198</vt:lpstr>
      <vt:lpstr>Table 199</vt:lpstr>
      <vt:lpstr>Table 200</vt:lpstr>
      <vt:lpstr>Table 201</vt:lpstr>
      <vt:lpstr>Table 202</vt:lpstr>
      <vt:lpstr>Table 203</vt:lpstr>
      <vt:lpstr>Table 204</vt:lpstr>
      <vt:lpstr>Table 205</vt:lpstr>
      <vt:lpstr>Table 206</vt:lpstr>
      <vt:lpstr>Table 207</vt:lpstr>
      <vt:lpstr>Table 208</vt:lpstr>
      <vt:lpstr>Table 209</vt:lpstr>
      <vt:lpstr>Table 210</vt:lpstr>
      <vt:lpstr>Table 211</vt:lpstr>
      <vt:lpstr>Table 212</vt:lpstr>
      <vt:lpstr>Table 213</vt:lpstr>
      <vt:lpstr>Table 214</vt:lpstr>
      <vt:lpstr>Table 215</vt:lpstr>
      <vt:lpstr>Table 216</vt:lpstr>
      <vt:lpstr>Table 217</vt:lpstr>
      <vt:lpstr>Table 218</vt:lpstr>
      <vt:lpstr>Table 219</vt:lpstr>
      <vt:lpstr>Table 220</vt:lpstr>
      <vt:lpstr>Table 221</vt:lpstr>
      <vt:lpstr>Table 222</vt:lpstr>
      <vt:lpstr>Table 223</vt:lpstr>
      <vt:lpstr>Table 224</vt:lpstr>
      <vt:lpstr>Table 225</vt:lpstr>
      <vt:lpstr>Table 226</vt:lpstr>
      <vt:lpstr>Table 227</vt:lpstr>
      <vt:lpstr>Table 228</vt:lpstr>
      <vt:lpstr>Table 229</vt:lpstr>
      <vt:lpstr>Table 230</vt:lpstr>
      <vt:lpstr>Table 231</vt:lpstr>
      <vt:lpstr>Table 232</vt:lpstr>
      <vt:lpstr>Table 233</vt:lpstr>
      <vt:lpstr>Table 234</vt:lpstr>
      <vt:lpstr>Table 235</vt:lpstr>
      <vt:lpstr>Table 236</vt:lpstr>
      <vt:lpstr>Table 237</vt:lpstr>
      <vt:lpstr>Table 238</vt:lpstr>
      <vt:lpstr>Table 239</vt:lpstr>
      <vt:lpstr>Table 240</vt:lpstr>
      <vt:lpstr>Table 241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MichelaArena</dc:creator>
  <cp:lastModifiedBy>Sunita Pfitzner</cp:lastModifiedBy>
  <dcterms:created xsi:type="dcterms:W3CDTF">2025-02-24T11:23:36Z</dcterms:created>
  <dcterms:modified xsi:type="dcterms:W3CDTF">2025-03-31T09:29:39Z</dcterms:modified>
</cp:coreProperties>
</file>